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hared Documents\ERD - STATS\MSB\2019\April 2019\PDF\"/>
    </mc:Choice>
  </mc:AlternateContent>
  <bookViews>
    <workbookView xWindow="0" yWindow="0" windowWidth="28800" windowHeight="12000"/>
  </bookViews>
  <sheets>
    <sheet name="1" sheetId="1" r:id="rId1"/>
    <sheet name="2" sheetId="2" r:id="rId2"/>
    <sheet name="3" sheetId="3" r:id="rId3"/>
    <sheet name="4" sheetId="4" r:id="rId4"/>
    <sheet name="5" sheetId="5" r:id="rId5"/>
    <sheet name="6" sheetId="6" r:id="rId6"/>
    <sheet name="7" sheetId="7" r:id="rId7"/>
    <sheet name="8 " sheetId="8" r:id="rId8"/>
    <sheet name="9" sheetId="9" r:id="rId9"/>
    <sheet name="10" sheetId="10" r:id="rId10"/>
    <sheet name="11" sheetId="11" r:id="rId11"/>
    <sheet name="12" sheetId="12" r:id="rId12"/>
    <sheet name="13" sheetId="13" r:id="rId13"/>
    <sheet name="14" sheetId="14" r:id="rId14"/>
    <sheet name="15" sheetId="15" r:id="rId15"/>
    <sheet name="16" sheetId="16" r:id="rId16"/>
    <sheet name="17a" sheetId="17" r:id="rId17"/>
    <sheet name="17b" sheetId="18" r:id="rId18"/>
    <sheet name="18a" sheetId="19" r:id="rId19"/>
    <sheet name="18b" sheetId="20" r:id="rId20"/>
    <sheet name="19a" sheetId="21" r:id="rId21"/>
    <sheet name="19b" sheetId="22" r:id="rId22"/>
    <sheet name="20a" sheetId="23" r:id="rId23"/>
    <sheet name="20b" sheetId="24" r:id="rId24"/>
    <sheet name="21a" sheetId="25" r:id="rId25"/>
    <sheet name="21b" sheetId="26" r:id="rId26"/>
    <sheet name="22a-b" sheetId="27" r:id="rId27"/>
    <sheet name="23" sheetId="28" r:id="rId28"/>
    <sheet name="24a" sheetId="29" r:id="rId29"/>
    <sheet name="24b" sheetId="30" r:id="rId30"/>
    <sheet name="25a" sheetId="31" r:id="rId31"/>
    <sheet name="25b" sheetId="32" r:id="rId32"/>
    <sheet name="25c" sheetId="33" r:id="rId33"/>
    <sheet name="26" sheetId="34" r:id="rId34"/>
    <sheet name="27" sheetId="35" r:id="rId35"/>
    <sheet name="28" sheetId="84" r:id="rId36"/>
    <sheet name="29" sheetId="37" r:id="rId37"/>
    <sheet name="30" sheetId="85" r:id="rId38"/>
    <sheet name="31" sheetId="86" r:id="rId39"/>
    <sheet name="32" sheetId="88" r:id="rId40"/>
    <sheet name="33" sheetId="41" r:id="rId41"/>
    <sheet name="34" sheetId="42" r:id="rId42"/>
    <sheet name="35" sheetId="43" r:id="rId43"/>
    <sheet name="36" sheetId="44" r:id="rId44"/>
    <sheet name="37" sheetId="45" r:id="rId45"/>
    <sheet name="38a" sheetId="46" r:id="rId46"/>
    <sheet name="38b" sheetId="47" r:id="rId47"/>
    <sheet name="39-40-41" sheetId="48" r:id="rId48"/>
    <sheet name="42" sheetId="49" r:id="rId49"/>
    <sheet name="43" sheetId="50" r:id="rId50"/>
    <sheet name="44" sheetId="51" r:id="rId51"/>
    <sheet name="45a-b-c" sheetId="52" r:id="rId52"/>
    <sheet name="46a-b" sheetId="53" r:id="rId53"/>
    <sheet name="47" sheetId="54" r:id="rId54"/>
    <sheet name="48a &amp;48b " sheetId="55" r:id="rId55"/>
    <sheet name="49" sheetId="56" r:id="rId56"/>
    <sheet name="50" sheetId="57" r:id="rId57"/>
    <sheet name="51-52" sheetId="58" r:id="rId58"/>
    <sheet name="53a-b" sheetId="59" r:id="rId59"/>
    <sheet name="53c" sheetId="60" r:id="rId60"/>
    <sheet name="54" sheetId="61" r:id="rId61"/>
    <sheet name="55a" sheetId="62" r:id="rId62"/>
    <sheet name="55b" sheetId="63" r:id="rId63"/>
    <sheet name="56" sheetId="64" r:id="rId64"/>
    <sheet name="57a-b" sheetId="65" r:id="rId65"/>
    <sheet name="58a" sheetId="66" r:id="rId66"/>
    <sheet name="58b-c" sheetId="67" r:id="rId67"/>
    <sheet name="58d" sheetId="68" r:id="rId68"/>
    <sheet name="59-60" sheetId="69" r:id="rId69"/>
    <sheet name="61" sheetId="70" r:id="rId70"/>
    <sheet name="62a-b" sheetId="71" r:id="rId71"/>
    <sheet name="63a-b" sheetId="72" r:id="rId72"/>
    <sheet name="64" sheetId="73" r:id="rId73"/>
    <sheet name="65a-b" sheetId="74" r:id="rId74"/>
    <sheet name="66" sheetId="90" r:id="rId75"/>
    <sheet name="67" sheetId="76" r:id="rId76"/>
    <sheet name="68a-b " sheetId="77" r:id="rId77"/>
    <sheet name="69a-b " sheetId="78" r:id="rId78"/>
    <sheet name="70a,b &amp; c" sheetId="79" r:id="rId79"/>
    <sheet name="70d" sheetId="80" r:id="rId80"/>
    <sheet name="71" sheetId="81" r:id="rId81"/>
    <sheet name="72" sheetId="82" r:id="rId82"/>
    <sheet name="73" sheetId="89"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123Graph_A" localSheetId="16" hidden="1">[1]Work_sect!#REF!</definedName>
    <definedName name="__123Graph_A" localSheetId="17" hidden="1">[1]Work_sect!#REF!</definedName>
    <definedName name="__123Graph_A" localSheetId="18" hidden="1">[1]Work_sect!#REF!</definedName>
    <definedName name="__123Graph_A" localSheetId="19" hidden="1">[1]Work_sect!#REF!</definedName>
    <definedName name="__123Graph_A" localSheetId="20" hidden="1">[1]Work_sect!#REF!</definedName>
    <definedName name="__123Graph_A" localSheetId="21" hidden="1">[1]Work_sect!#REF!</definedName>
    <definedName name="__123Graph_A" localSheetId="1" hidden="1">[1]Work_sect!#REF!</definedName>
    <definedName name="__123Graph_A" localSheetId="22" hidden="1">[1]Work_sect!#REF!</definedName>
    <definedName name="__123Graph_A" localSheetId="24" hidden="1">[1]Work_sect!#REF!</definedName>
    <definedName name="__123Graph_A" localSheetId="25" hidden="1">[1]Work_sect!#REF!</definedName>
    <definedName name="__123Graph_A" localSheetId="26" hidden="1">[1]Work_sect!#REF!</definedName>
    <definedName name="__123Graph_A" localSheetId="28" hidden="1">[1]Work_sect!#REF!</definedName>
    <definedName name="__123Graph_A" localSheetId="30" hidden="1">[1]Work_sect!#REF!</definedName>
    <definedName name="__123Graph_A" localSheetId="33" hidden="1">[1]Work_sect!#REF!</definedName>
    <definedName name="__123Graph_A" localSheetId="2" hidden="1">[1]Work_sect!#REF!</definedName>
    <definedName name="__123Graph_A" localSheetId="44" hidden="1">[1]Work_sect!#REF!</definedName>
    <definedName name="__123Graph_A" localSheetId="45" hidden="1">[1]Work_sect!#REF!</definedName>
    <definedName name="__123Graph_A" localSheetId="46" hidden="1">[1]Work_sect!#REF!</definedName>
    <definedName name="__123Graph_A" localSheetId="49" hidden="1">[1]Work_sect!#REF!</definedName>
    <definedName name="__123Graph_A" localSheetId="51" hidden="1">[1]Work_sect!#REF!</definedName>
    <definedName name="__123Graph_A" localSheetId="52" hidden="1">[1]Work_sect!#REF!</definedName>
    <definedName name="__123Graph_A" localSheetId="53"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61" hidden="1">[1]Work_sect!#REF!</definedName>
    <definedName name="__123Graph_A" localSheetId="62" hidden="1">[1]Work_sect!#REF!</definedName>
    <definedName name="__123Graph_A" localSheetId="63" hidden="1">[1]Work_sect!#REF!</definedName>
    <definedName name="__123Graph_A" localSheetId="65" hidden="1">[1]Work_sect!#REF!</definedName>
    <definedName name="__123Graph_A" localSheetId="66" hidden="1">[1]Work_sect!#REF!</definedName>
    <definedName name="__123Graph_A" localSheetId="67" hidden="1">[1]Work_sect!#REF!</definedName>
    <definedName name="__123Graph_A" localSheetId="69" hidden="1">[1]Work_sect!#REF!</definedName>
    <definedName name="__123Graph_A" localSheetId="70" hidden="1">[1]Work_sect!#REF!</definedName>
    <definedName name="__123Graph_A" localSheetId="71" hidden="1">[1]Work_sect!#REF!</definedName>
    <definedName name="__123Graph_A" localSheetId="72" hidden="1">[1]Work_sect!#REF!</definedName>
    <definedName name="__123Graph_A" localSheetId="74" hidden="1">[1]Work_sect!#REF!</definedName>
    <definedName name="__123Graph_A" localSheetId="75" hidden="1">[1]Work_sect!#REF!</definedName>
    <definedName name="__123Graph_A" localSheetId="7" hidden="1">[1]Work_sect!#REF!</definedName>
    <definedName name="__123Graph_A" hidden="1">[1]Work_sect!#REF!</definedName>
    <definedName name="__123Graph_ACurrent" hidden="1">[2]CPIINDEX!$O$263:$O$310</definedName>
    <definedName name="__123Graph_AREER" localSheetId="16" hidden="1">[3]ER!#REF!</definedName>
    <definedName name="__123Graph_AREER" localSheetId="17" hidden="1">[3]ER!#REF!</definedName>
    <definedName name="__123Graph_AREER" localSheetId="18" hidden="1">[3]ER!#REF!</definedName>
    <definedName name="__123Graph_AREER" localSheetId="19" hidden="1">[3]ER!#REF!</definedName>
    <definedName name="__123Graph_AREER" localSheetId="20" hidden="1">[3]ER!#REF!</definedName>
    <definedName name="__123Graph_AREER" localSheetId="21" hidden="1">[3]ER!#REF!</definedName>
    <definedName name="__123Graph_AREER" localSheetId="1" hidden="1">[3]ER!#REF!</definedName>
    <definedName name="__123Graph_AREER" localSheetId="22" hidden="1">[3]ER!#REF!</definedName>
    <definedName name="__123Graph_AREER" localSheetId="24" hidden="1">[3]ER!#REF!</definedName>
    <definedName name="__123Graph_AREER" localSheetId="25" hidden="1">[3]ER!#REF!</definedName>
    <definedName name="__123Graph_AREER" localSheetId="26" hidden="1">[3]ER!#REF!</definedName>
    <definedName name="__123Graph_AREER" localSheetId="28" hidden="1">[3]ER!#REF!</definedName>
    <definedName name="__123Graph_AREER" localSheetId="30" hidden="1">[3]ER!#REF!</definedName>
    <definedName name="__123Graph_AREER" localSheetId="33" hidden="1">[3]ER!#REF!</definedName>
    <definedName name="__123Graph_AREER" localSheetId="2" hidden="1">[3]ER!#REF!</definedName>
    <definedName name="__123Graph_AREER" localSheetId="44" hidden="1">[3]ER!#REF!</definedName>
    <definedName name="__123Graph_AREER" localSheetId="45" hidden="1">[3]ER!#REF!</definedName>
    <definedName name="__123Graph_AREER" localSheetId="46" hidden="1">[3]ER!#REF!</definedName>
    <definedName name="__123Graph_AREER" localSheetId="49" hidden="1">[3]ER!#REF!</definedName>
    <definedName name="__123Graph_AREER" localSheetId="51" hidden="1">[3]ER!#REF!</definedName>
    <definedName name="__123Graph_AREER" localSheetId="52" hidden="1">[3]ER!#REF!</definedName>
    <definedName name="__123Graph_AREER" localSheetId="53" hidden="1">[3]ER!#REF!</definedName>
    <definedName name="__123Graph_AREER" localSheetId="56" hidden="1">[3]ER!#REF!</definedName>
    <definedName name="__123Graph_AREER" localSheetId="57" hidden="1">[3]ER!#REF!</definedName>
    <definedName name="__123Graph_AREER" localSheetId="58" hidden="1">[3]ER!#REF!</definedName>
    <definedName name="__123Graph_AREER" localSheetId="61" hidden="1">[3]ER!#REF!</definedName>
    <definedName name="__123Graph_AREER" localSheetId="62" hidden="1">[3]ER!#REF!</definedName>
    <definedName name="__123Graph_AREER" localSheetId="63" hidden="1">[3]ER!#REF!</definedName>
    <definedName name="__123Graph_AREER" localSheetId="65" hidden="1">[3]ER!#REF!</definedName>
    <definedName name="__123Graph_AREER" localSheetId="66" hidden="1">[3]ER!#REF!</definedName>
    <definedName name="__123Graph_AREER" localSheetId="67" hidden="1">[3]ER!#REF!</definedName>
    <definedName name="__123Graph_AREER" localSheetId="69" hidden="1">[3]ER!#REF!</definedName>
    <definedName name="__123Graph_AREER" localSheetId="70" hidden="1">[3]ER!#REF!</definedName>
    <definedName name="__123Graph_AREER" localSheetId="71" hidden="1">[3]ER!#REF!</definedName>
    <definedName name="__123Graph_AREER" localSheetId="72" hidden="1">[3]ER!#REF!</definedName>
    <definedName name="__123Graph_AREER" localSheetId="74" hidden="1">[3]ER!#REF!</definedName>
    <definedName name="__123Graph_AREER" localSheetId="75" hidden="1">[3]ER!#REF!</definedName>
    <definedName name="__123Graph_AREER" localSheetId="7" hidden="1">[3]ER!#REF!</definedName>
    <definedName name="__123Graph_AREER" hidden="1">[3]ER!#REF!</definedName>
    <definedName name="__123Graph_B" localSheetId="16" hidden="1">[1]Work_sect!#REF!</definedName>
    <definedName name="__123Graph_B" localSheetId="17" hidden="1">[1]Work_sect!#REF!</definedName>
    <definedName name="__123Graph_B" localSheetId="18" hidden="1">[1]Work_sect!#REF!</definedName>
    <definedName name="__123Graph_B" localSheetId="19" hidden="1">[1]Work_sect!#REF!</definedName>
    <definedName name="__123Graph_B" localSheetId="20" hidden="1">[1]Work_sect!#REF!</definedName>
    <definedName name="__123Graph_B" localSheetId="21" hidden="1">[1]Work_sect!#REF!</definedName>
    <definedName name="__123Graph_B" localSheetId="1" hidden="1">[1]Work_sect!#REF!</definedName>
    <definedName name="__123Graph_B" localSheetId="22" hidden="1">[1]Work_sect!#REF!</definedName>
    <definedName name="__123Graph_B" localSheetId="24" hidden="1">[1]Work_sect!#REF!</definedName>
    <definedName name="__123Graph_B" localSheetId="25" hidden="1">[1]Work_sect!#REF!</definedName>
    <definedName name="__123Graph_B" localSheetId="26" hidden="1">[1]Work_sect!#REF!</definedName>
    <definedName name="__123Graph_B" localSheetId="28" hidden="1">[1]Work_sect!#REF!</definedName>
    <definedName name="__123Graph_B" localSheetId="30" hidden="1">[1]Work_sect!#REF!</definedName>
    <definedName name="__123Graph_B" localSheetId="33" hidden="1">[1]Work_sect!#REF!</definedName>
    <definedName name="__123Graph_B" localSheetId="2" hidden="1">[1]Work_sect!#REF!</definedName>
    <definedName name="__123Graph_B" localSheetId="44" hidden="1">[1]Work_sect!#REF!</definedName>
    <definedName name="__123Graph_B" localSheetId="45" hidden="1">[1]Work_sect!#REF!</definedName>
    <definedName name="__123Graph_B" localSheetId="46" hidden="1">[1]Work_sect!#REF!</definedName>
    <definedName name="__123Graph_B" localSheetId="49" hidden="1">[1]Work_sect!#REF!</definedName>
    <definedName name="__123Graph_B" localSheetId="51" hidden="1">[1]Work_sect!#REF!</definedName>
    <definedName name="__123Graph_B" localSheetId="52" hidden="1">[1]Work_sect!#REF!</definedName>
    <definedName name="__123Graph_B" localSheetId="53" hidden="1">[1]Work_sect!#REF!</definedName>
    <definedName name="__123Graph_B" localSheetId="56" hidden="1">[1]Work_sect!#REF!</definedName>
    <definedName name="__123Graph_B" localSheetId="57" hidden="1">[1]Work_sect!#REF!</definedName>
    <definedName name="__123Graph_B" localSheetId="58" hidden="1">[1]Work_sect!#REF!</definedName>
    <definedName name="__123Graph_B" localSheetId="61" hidden="1">[1]Work_sect!#REF!</definedName>
    <definedName name="__123Graph_B" localSheetId="62" hidden="1">[1]Work_sect!#REF!</definedName>
    <definedName name="__123Graph_B" localSheetId="63" hidden="1">[1]Work_sect!#REF!</definedName>
    <definedName name="__123Graph_B" localSheetId="65" hidden="1">[1]Work_sect!#REF!</definedName>
    <definedName name="__123Graph_B" localSheetId="66" hidden="1">[1]Work_sect!#REF!</definedName>
    <definedName name="__123Graph_B" localSheetId="67" hidden="1">[1]Work_sect!#REF!</definedName>
    <definedName name="__123Graph_B" localSheetId="69" hidden="1">[1]Work_sect!#REF!</definedName>
    <definedName name="__123Graph_B" localSheetId="70" hidden="1">[1]Work_sect!#REF!</definedName>
    <definedName name="__123Graph_B" localSheetId="71" hidden="1">[1]Work_sect!#REF!</definedName>
    <definedName name="__123Graph_B" localSheetId="72" hidden="1">[1]Work_sect!#REF!</definedName>
    <definedName name="__123Graph_B" localSheetId="74" hidden="1">[1]Work_sect!#REF!</definedName>
    <definedName name="__123Graph_B" localSheetId="75" hidden="1">[1]Work_sect!#REF!</definedName>
    <definedName name="__123Graph_B" localSheetId="7" hidden="1">[1]Work_sect!#REF!</definedName>
    <definedName name="__123Graph_B" hidden="1">[1]Work_sect!#REF!</definedName>
    <definedName name="__123Graph_BCurrent" hidden="1">[2]CPIINDEX!$S$263:$S$310</definedName>
    <definedName name="__123Graph_BREER" localSheetId="16" hidden="1">[3]ER!#REF!</definedName>
    <definedName name="__123Graph_BREER" localSheetId="17" hidden="1">[3]ER!#REF!</definedName>
    <definedName name="__123Graph_BREER" localSheetId="18" hidden="1">[3]ER!#REF!</definedName>
    <definedName name="__123Graph_BREER" localSheetId="19" hidden="1">[3]ER!#REF!</definedName>
    <definedName name="__123Graph_BREER" localSheetId="20" hidden="1">[3]ER!#REF!</definedName>
    <definedName name="__123Graph_BREER" localSheetId="21" hidden="1">[3]ER!#REF!</definedName>
    <definedName name="__123Graph_BREER" localSheetId="1" hidden="1">[3]ER!#REF!</definedName>
    <definedName name="__123Graph_BREER" localSheetId="22" hidden="1">[3]ER!#REF!</definedName>
    <definedName name="__123Graph_BREER" localSheetId="24" hidden="1">[3]ER!#REF!</definedName>
    <definedName name="__123Graph_BREER" localSheetId="25" hidden="1">[3]ER!#REF!</definedName>
    <definedName name="__123Graph_BREER" localSheetId="26" hidden="1">[3]ER!#REF!</definedName>
    <definedName name="__123Graph_BREER" localSheetId="28" hidden="1">[3]ER!#REF!</definedName>
    <definedName name="__123Graph_BREER" localSheetId="30" hidden="1">[3]ER!#REF!</definedName>
    <definedName name="__123Graph_BREER" localSheetId="33" hidden="1">[3]ER!#REF!</definedName>
    <definedName name="__123Graph_BREER" localSheetId="2" hidden="1">[3]ER!#REF!</definedName>
    <definedName name="__123Graph_BREER" localSheetId="44" hidden="1">[3]ER!#REF!</definedName>
    <definedName name="__123Graph_BREER" localSheetId="45" hidden="1">[3]ER!#REF!</definedName>
    <definedName name="__123Graph_BREER" localSheetId="46" hidden="1">[3]ER!#REF!</definedName>
    <definedName name="__123Graph_BREER" localSheetId="49" hidden="1">[3]ER!#REF!</definedName>
    <definedName name="__123Graph_BREER" localSheetId="51" hidden="1">[3]ER!#REF!</definedName>
    <definedName name="__123Graph_BREER" localSheetId="52" hidden="1">[3]ER!#REF!</definedName>
    <definedName name="__123Graph_BREER" localSheetId="53" hidden="1">[3]ER!#REF!</definedName>
    <definedName name="__123Graph_BREER" localSheetId="56" hidden="1">[3]ER!#REF!</definedName>
    <definedName name="__123Graph_BREER" localSheetId="57" hidden="1">[3]ER!#REF!</definedName>
    <definedName name="__123Graph_BREER" localSheetId="58" hidden="1">[3]ER!#REF!</definedName>
    <definedName name="__123Graph_BREER" localSheetId="61" hidden="1">[3]ER!#REF!</definedName>
    <definedName name="__123Graph_BREER" localSheetId="62" hidden="1">[3]ER!#REF!</definedName>
    <definedName name="__123Graph_BREER" localSheetId="63" hidden="1">[3]ER!#REF!</definedName>
    <definedName name="__123Graph_BREER" localSheetId="65" hidden="1">[3]ER!#REF!</definedName>
    <definedName name="__123Graph_BREER" localSheetId="66" hidden="1">[3]ER!#REF!</definedName>
    <definedName name="__123Graph_BREER" localSheetId="67" hidden="1">[3]ER!#REF!</definedName>
    <definedName name="__123Graph_BREER" localSheetId="69" hidden="1">[3]ER!#REF!</definedName>
    <definedName name="__123Graph_BREER" localSheetId="70" hidden="1">[3]ER!#REF!</definedName>
    <definedName name="__123Graph_BREER" localSheetId="71" hidden="1">[3]ER!#REF!</definedName>
    <definedName name="__123Graph_BREER" localSheetId="72" hidden="1">[3]ER!#REF!</definedName>
    <definedName name="__123Graph_BREER" localSheetId="74" hidden="1">[3]ER!#REF!</definedName>
    <definedName name="__123Graph_BREER" localSheetId="75" hidden="1">[3]ER!#REF!</definedName>
    <definedName name="__123Graph_BREER" localSheetId="7" hidden="1">[3]ER!#REF!</definedName>
    <definedName name="__123Graph_BREER" hidden="1">[3]ER!#REF!</definedName>
    <definedName name="__123Graph_C" localSheetId="16" hidden="1">[1]Work_sect!#REF!</definedName>
    <definedName name="__123Graph_C" localSheetId="17" hidden="1">[1]Work_sect!#REF!</definedName>
    <definedName name="__123Graph_C" localSheetId="18" hidden="1">[1]Work_sect!#REF!</definedName>
    <definedName name="__123Graph_C" localSheetId="19" hidden="1">[1]Work_sect!#REF!</definedName>
    <definedName name="__123Graph_C" localSheetId="20" hidden="1">[1]Work_sect!#REF!</definedName>
    <definedName name="__123Graph_C" localSheetId="21" hidden="1">[1]Work_sect!#REF!</definedName>
    <definedName name="__123Graph_C" localSheetId="1" hidden="1">[1]Work_sect!#REF!</definedName>
    <definedName name="__123Graph_C" localSheetId="22" hidden="1">[1]Work_sect!#REF!</definedName>
    <definedName name="__123Graph_C" localSheetId="24" hidden="1">[1]Work_sect!#REF!</definedName>
    <definedName name="__123Graph_C" localSheetId="25" hidden="1">[1]Work_sect!#REF!</definedName>
    <definedName name="__123Graph_C" localSheetId="26" hidden="1">[1]Work_sect!#REF!</definedName>
    <definedName name="__123Graph_C" localSheetId="28" hidden="1">[1]Work_sect!#REF!</definedName>
    <definedName name="__123Graph_C" localSheetId="30" hidden="1">[1]Work_sect!#REF!</definedName>
    <definedName name="__123Graph_C" localSheetId="33" hidden="1">[1]Work_sect!#REF!</definedName>
    <definedName name="__123Graph_C" localSheetId="2" hidden="1">[1]Work_sect!#REF!</definedName>
    <definedName name="__123Graph_C" localSheetId="44" hidden="1">[1]Work_sect!#REF!</definedName>
    <definedName name="__123Graph_C" localSheetId="45" hidden="1">[1]Work_sect!#REF!</definedName>
    <definedName name="__123Graph_C" localSheetId="46" hidden="1">[1]Work_sect!#REF!</definedName>
    <definedName name="__123Graph_C" localSheetId="49" hidden="1">[1]Work_sect!#REF!</definedName>
    <definedName name="__123Graph_C" localSheetId="51" hidden="1">[1]Work_sect!#REF!</definedName>
    <definedName name="__123Graph_C" localSheetId="52" hidden="1">[1]Work_sect!#REF!</definedName>
    <definedName name="__123Graph_C" localSheetId="53" hidden="1">[1]Work_sect!#REF!</definedName>
    <definedName name="__123Graph_C" localSheetId="56" hidden="1">[1]Work_sect!#REF!</definedName>
    <definedName name="__123Graph_C" localSheetId="57" hidden="1">[1]Work_sect!#REF!</definedName>
    <definedName name="__123Graph_C" localSheetId="58" hidden="1">[1]Work_sect!#REF!</definedName>
    <definedName name="__123Graph_C" localSheetId="61" hidden="1">[1]Work_sect!#REF!</definedName>
    <definedName name="__123Graph_C" localSheetId="62" hidden="1">[1]Work_sect!#REF!</definedName>
    <definedName name="__123Graph_C" localSheetId="63" hidden="1">[1]Work_sect!#REF!</definedName>
    <definedName name="__123Graph_C" localSheetId="65" hidden="1">[1]Work_sect!#REF!</definedName>
    <definedName name="__123Graph_C" localSheetId="66" hidden="1">[1]Work_sect!#REF!</definedName>
    <definedName name="__123Graph_C" localSheetId="67" hidden="1">[1]Work_sect!#REF!</definedName>
    <definedName name="__123Graph_C" localSheetId="69" hidden="1">[1]Work_sect!#REF!</definedName>
    <definedName name="__123Graph_C" localSheetId="70" hidden="1">[1]Work_sect!#REF!</definedName>
    <definedName name="__123Graph_C" localSheetId="71" hidden="1">[1]Work_sect!#REF!</definedName>
    <definedName name="__123Graph_C" localSheetId="72" hidden="1">[1]Work_sect!#REF!</definedName>
    <definedName name="__123Graph_C" localSheetId="74" hidden="1">[1]Work_sect!#REF!</definedName>
    <definedName name="__123Graph_C" localSheetId="75" hidden="1">[1]Work_sect!#REF!</definedName>
    <definedName name="__123Graph_C" localSheetId="7" hidden="1">[1]Work_sect!#REF!</definedName>
    <definedName name="__123Graph_C" hidden="1">[1]Work_sect!#REF!</definedName>
    <definedName name="__123Graph_CREER" localSheetId="16" hidden="1">[3]ER!#REF!</definedName>
    <definedName name="__123Graph_CREER" localSheetId="17" hidden="1">[3]ER!#REF!</definedName>
    <definedName name="__123Graph_CREER" localSheetId="18" hidden="1">[3]ER!#REF!</definedName>
    <definedName name="__123Graph_CREER" localSheetId="19" hidden="1">[3]ER!#REF!</definedName>
    <definedName name="__123Graph_CREER" localSheetId="20" hidden="1">[3]ER!#REF!</definedName>
    <definedName name="__123Graph_CREER" localSheetId="21" hidden="1">[3]ER!#REF!</definedName>
    <definedName name="__123Graph_CREER" localSheetId="1" hidden="1">[3]ER!#REF!</definedName>
    <definedName name="__123Graph_CREER" localSheetId="22" hidden="1">[3]ER!#REF!</definedName>
    <definedName name="__123Graph_CREER" localSheetId="24" hidden="1">[3]ER!#REF!</definedName>
    <definedName name="__123Graph_CREER" localSheetId="25" hidden="1">[3]ER!#REF!</definedName>
    <definedName name="__123Graph_CREER" localSheetId="26" hidden="1">[3]ER!#REF!</definedName>
    <definedName name="__123Graph_CREER" localSheetId="28" hidden="1">[3]ER!#REF!</definedName>
    <definedName name="__123Graph_CREER" localSheetId="30" hidden="1">[3]ER!#REF!</definedName>
    <definedName name="__123Graph_CREER" localSheetId="33" hidden="1">[3]ER!#REF!</definedName>
    <definedName name="__123Graph_CREER" localSheetId="2" hidden="1">[3]ER!#REF!</definedName>
    <definedName name="__123Graph_CREER" localSheetId="44" hidden="1">[3]ER!#REF!</definedName>
    <definedName name="__123Graph_CREER" localSheetId="45" hidden="1">[3]ER!#REF!</definedName>
    <definedName name="__123Graph_CREER" localSheetId="46" hidden="1">[3]ER!#REF!</definedName>
    <definedName name="__123Graph_CREER" localSheetId="49" hidden="1">[3]ER!#REF!</definedName>
    <definedName name="__123Graph_CREER" localSheetId="51" hidden="1">[3]ER!#REF!</definedName>
    <definedName name="__123Graph_CREER" localSheetId="52" hidden="1">[3]ER!#REF!</definedName>
    <definedName name="__123Graph_CREER" localSheetId="53" hidden="1">[3]ER!#REF!</definedName>
    <definedName name="__123Graph_CREER" localSheetId="56" hidden="1">[3]ER!#REF!</definedName>
    <definedName name="__123Graph_CREER" localSheetId="57" hidden="1">[3]ER!#REF!</definedName>
    <definedName name="__123Graph_CREER" localSheetId="58" hidden="1">[3]ER!#REF!</definedName>
    <definedName name="__123Graph_CREER" localSheetId="61" hidden="1">[3]ER!#REF!</definedName>
    <definedName name="__123Graph_CREER" localSheetId="62" hidden="1">[3]ER!#REF!</definedName>
    <definedName name="__123Graph_CREER" localSheetId="63" hidden="1">[3]ER!#REF!</definedName>
    <definedName name="__123Graph_CREER" localSheetId="65" hidden="1">[3]ER!#REF!</definedName>
    <definedName name="__123Graph_CREER" localSheetId="66" hidden="1">[3]ER!#REF!</definedName>
    <definedName name="__123Graph_CREER" localSheetId="67" hidden="1">[3]ER!#REF!</definedName>
    <definedName name="__123Graph_CREER" localSheetId="69" hidden="1">[3]ER!#REF!</definedName>
    <definedName name="__123Graph_CREER" localSheetId="70" hidden="1">[3]ER!#REF!</definedName>
    <definedName name="__123Graph_CREER" localSheetId="71" hidden="1">[3]ER!#REF!</definedName>
    <definedName name="__123Graph_CREER" localSheetId="72" hidden="1">[3]ER!#REF!</definedName>
    <definedName name="__123Graph_CREER" localSheetId="74" hidden="1">[3]ER!#REF!</definedName>
    <definedName name="__123Graph_CREER" localSheetId="75" hidden="1">[3]ER!#REF!</definedName>
    <definedName name="__123Graph_CREER" localSheetId="7" hidden="1">[3]ER!#REF!</definedName>
    <definedName name="__123Graph_CREER" hidden="1">[3]ER!#REF!</definedName>
    <definedName name="__123Graph_D" localSheetId="16" hidden="1">[1]Work_sect!#REF!</definedName>
    <definedName name="__123Graph_D" localSheetId="17" hidden="1">[1]Work_sect!#REF!</definedName>
    <definedName name="__123Graph_D" localSheetId="18" hidden="1">[1]Work_sect!#REF!</definedName>
    <definedName name="__123Graph_D" localSheetId="19" hidden="1">[1]Work_sect!#REF!</definedName>
    <definedName name="__123Graph_D" localSheetId="20" hidden="1">[1]Work_sect!#REF!</definedName>
    <definedName name="__123Graph_D" localSheetId="21" hidden="1">[1]Work_sect!#REF!</definedName>
    <definedName name="__123Graph_D" localSheetId="1" hidden="1">[1]Work_sect!#REF!</definedName>
    <definedName name="__123Graph_D" localSheetId="22" hidden="1">[1]Work_sect!#REF!</definedName>
    <definedName name="__123Graph_D" localSheetId="24" hidden="1">[1]Work_sect!#REF!</definedName>
    <definedName name="__123Graph_D" localSheetId="25" hidden="1">[1]Work_sect!#REF!</definedName>
    <definedName name="__123Graph_D" localSheetId="26" hidden="1">[1]Work_sect!#REF!</definedName>
    <definedName name="__123Graph_D" localSheetId="28" hidden="1">[1]Work_sect!#REF!</definedName>
    <definedName name="__123Graph_D" localSheetId="30" hidden="1">[1]Work_sect!#REF!</definedName>
    <definedName name="__123Graph_D" localSheetId="33" hidden="1">[1]Work_sect!#REF!</definedName>
    <definedName name="__123Graph_D" localSheetId="2" hidden="1">[1]Work_sect!#REF!</definedName>
    <definedName name="__123Graph_D" localSheetId="44" hidden="1">[1]Work_sect!#REF!</definedName>
    <definedName name="__123Graph_D" localSheetId="45" hidden="1">[1]Work_sect!#REF!</definedName>
    <definedName name="__123Graph_D" localSheetId="46" hidden="1">[1]Work_sect!#REF!</definedName>
    <definedName name="__123Graph_D" localSheetId="49" hidden="1">[1]Work_sect!#REF!</definedName>
    <definedName name="__123Graph_D" localSheetId="51" hidden="1">[1]Work_sect!#REF!</definedName>
    <definedName name="__123Graph_D" localSheetId="52" hidden="1">[1]Work_sect!#REF!</definedName>
    <definedName name="__123Graph_D" localSheetId="53" hidden="1">[1]Work_sect!#REF!</definedName>
    <definedName name="__123Graph_D" localSheetId="56" hidden="1">[1]Work_sect!#REF!</definedName>
    <definedName name="__123Graph_D" localSheetId="57" hidden="1">[1]Work_sect!#REF!</definedName>
    <definedName name="__123Graph_D" localSheetId="58" hidden="1">[1]Work_sect!#REF!</definedName>
    <definedName name="__123Graph_D" localSheetId="61" hidden="1">[1]Work_sect!#REF!</definedName>
    <definedName name="__123Graph_D" localSheetId="62" hidden="1">[1]Work_sect!#REF!</definedName>
    <definedName name="__123Graph_D" localSheetId="63" hidden="1">[1]Work_sect!#REF!</definedName>
    <definedName name="__123Graph_D" localSheetId="65" hidden="1">[1]Work_sect!#REF!</definedName>
    <definedName name="__123Graph_D" localSheetId="66" hidden="1">[1]Work_sect!#REF!</definedName>
    <definedName name="__123Graph_D" localSheetId="67" hidden="1">[1]Work_sect!#REF!</definedName>
    <definedName name="__123Graph_D" localSheetId="69" hidden="1">[1]Work_sect!#REF!</definedName>
    <definedName name="__123Graph_D" localSheetId="70" hidden="1">[1]Work_sect!#REF!</definedName>
    <definedName name="__123Graph_D" localSheetId="71" hidden="1">[1]Work_sect!#REF!</definedName>
    <definedName name="__123Graph_D" localSheetId="72" hidden="1">[1]Work_sect!#REF!</definedName>
    <definedName name="__123Graph_D" localSheetId="74" hidden="1">[1]Work_sect!#REF!</definedName>
    <definedName name="__123Graph_D" localSheetId="75" hidden="1">[1]Work_sect!#REF!</definedName>
    <definedName name="__123Graph_D" localSheetId="7" hidden="1">[1]Work_sect!#REF!</definedName>
    <definedName name="__123Graph_D" hidden="1">[1]Work_sect!#REF!</definedName>
    <definedName name="__123Graph_E" localSheetId="16" hidden="1">[1]Work_sect!#REF!</definedName>
    <definedName name="__123Graph_E" localSheetId="17" hidden="1">[1]Work_sect!#REF!</definedName>
    <definedName name="__123Graph_E" localSheetId="18" hidden="1">[1]Work_sect!#REF!</definedName>
    <definedName name="__123Graph_E" localSheetId="19" hidden="1">[1]Work_sect!#REF!</definedName>
    <definedName name="__123Graph_E" localSheetId="20" hidden="1">[1]Work_sect!#REF!</definedName>
    <definedName name="__123Graph_E" localSheetId="21" hidden="1">[1]Work_sect!#REF!</definedName>
    <definedName name="__123Graph_E" localSheetId="1" hidden="1">[1]Work_sect!#REF!</definedName>
    <definedName name="__123Graph_E" localSheetId="22" hidden="1">[1]Work_sect!#REF!</definedName>
    <definedName name="__123Graph_E" localSheetId="24" hidden="1">[1]Work_sect!#REF!</definedName>
    <definedName name="__123Graph_E" localSheetId="25" hidden="1">[1]Work_sect!#REF!</definedName>
    <definedName name="__123Graph_E" localSheetId="26" hidden="1">[1]Work_sect!#REF!</definedName>
    <definedName name="__123Graph_E" localSheetId="28" hidden="1">[1]Work_sect!#REF!</definedName>
    <definedName name="__123Graph_E" localSheetId="30" hidden="1">[1]Work_sect!#REF!</definedName>
    <definedName name="__123Graph_E" localSheetId="33" hidden="1">[1]Work_sect!#REF!</definedName>
    <definedName name="__123Graph_E" localSheetId="2" hidden="1">[1]Work_sect!#REF!</definedName>
    <definedName name="__123Graph_E" localSheetId="44" hidden="1">[1]Work_sect!#REF!</definedName>
    <definedName name="__123Graph_E" localSheetId="45" hidden="1">[1]Work_sect!#REF!</definedName>
    <definedName name="__123Graph_E" localSheetId="46" hidden="1">[1]Work_sect!#REF!</definedName>
    <definedName name="__123Graph_E" localSheetId="49" hidden="1">[1]Work_sect!#REF!</definedName>
    <definedName name="__123Graph_E" localSheetId="51" hidden="1">[1]Work_sect!#REF!</definedName>
    <definedName name="__123Graph_E" localSheetId="52" hidden="1">[1]Work_sect!#REF!</definedName>
    <definedName name="__123Graph_E" localSheetId="53" hidden="1">[1]Work_sect!#REF!</definedName>
    <definedName name="__123Graph_E" localSheetId="56" hidden="1">[1]Work_sect!#REF!</definedName>
    <definedName name="__123Graph_E" localSheetId="57" hidden="1">[1]Work_sect!#REF!</definedName>
    <definedName name="__123Graph_E" localSheetId="58" hidden="1">[1]Work_sect!#REF!</definedName>
    <definedName name="__123Graph_E" localSheetId="61" hidden="1">[1]Work_sect!#REF!</definedName>
    <definedName name="__123Graph_E" localSheetId="62" hidden="1">[1]Work_sect!#REF!</definedName>
    <definedName name="__123Graph_E" localSheetId="63" hidden="1">[1]Work_sect!#REF!</definedName>
    <definedName name="__123Graph_E" localSheetId="65" hidden="1">[1]Work_sect!#REF!</definedName>
    <definedName name="__123Graph_E" localSheetId="66" hidden="1">[1]Work_sect!#REF!</definedName>
    <definedName name="__123Graph_E" localSheetId="67" hidden="1">[1]Work_sect!#REF!</definedName>
    <definedName name="__123Graph_E" localSheetId="69" hidden="1">[1]Work_sect!#REF!</definedName>
    <definedName name="__123Graph_E" localSheetId="70" hidden="1">[1]Work_sect!#REF!</definedName>
    <definedName name="__123Graph_E" localSheetId="71" hidden="1">[1]Work_sect!#REF!</definedName>
    <definedName name="__123Graph_E" localSheetId="72" hidden="1">[1]Work_sect!#REF!</definedName>
    <definedName name="__123Graph_E" localSheetId="74" hidden="1">[1]Work_sect!#REF!</definedName>
    <definedName name="__123Graph_E" localSheetId="75" hidden="1">[1]Work_sect!#REF!</definedName>
    <definedName name="__123Graph_E" localSheetId="7" hidden="1">[1]Work_sect!#REF!</definedName>
    <definedName name="__123Graph_E" hidden="1">[1]Work_sect!#REF!</definedName>
    <definedName name="__123Graph_F" localSheetId="74" hidden="1">[1]Work_sect!#REF!</definedName>
    <definedName name="__123Graph_F" localSheetId="7" hidden="1">[1]Work_sect!#REF!</definedName>
    <definedName name="__123Graph_F" hidden="1">[1]Work_sect!#REF!</definedName>
    <definedName name="__123Graph_X" localSheetId="74" hidden="1">[1]Work_sect!#REF!</definedName>
    <definedName name="__123Graph_X" localSheetId="7" hidden="1">[1]Work_sect!#REF!</definedName>
    <definedName name="__123Graph_X" hidden="1">[1]Work_sect!#REF!</definedName>
    <definedName name="__123Graph_XCurrent" hidden="1">[2]CPIINDEX!$B$263:$B$310</definedName>
    <definedName name="_10__123Graph_BChart_4A" localSheetId="16" hidden="1">[2]CPIINDEX!#REF!</definedName>
    <definedName name="_10__123Graph_BChart_4A" localSheetId="17" hidden="1">[2]CPIINDEX!#REF!</definedName>
    <definedName name="_10__123Graph_BChart_4A" localSheetId="18" hidden="1">[2]CPIINDEX!#REF!</definedName>
    <definedName name="_10__123Graph_BChart_4A" localSheetId="19" hidden="1">[2]CPIINDEX!#REF!</definedName>
    <definedName name="_10__123Graph_BChart_4A" localSheetId="20" hidden="1">[2]CPIINDEX!#REF!</definedName>
    <definedName name="_10__123Graph_BChart_4A" localSheetId="21" hidden="1">[2]CPIINDEX!#REF!</definedName>
    <definedName name="_10__123Graph_BChart_4A" localSheetId="1" hidden="1">[2]CPIINDEX!#REF!</definedName>
    <definedName name="_10__123Graph_BChart_4A" localSheetId="22" hidden="1">[2]CPIINDEX!#REF!</definedName>
    <definedName name="_10__123Graph_BChart_4A" localSheetId="24" hidden="1">[2]CPIINDEX!#REF!</definedName>
    <definedName name="_10__123Graph_BChart_4A" localSheetId="25" hidden="1">[2]CPIINDEX!#REF!</definedName>
    <definedName name="_10__123Graph_BChart_4A" localSheetId="26" hidden="1">[2]CPIINDEX!#REF!</definedName>
    <definedName name="_10__123Graph_BChart_4A" localSheetId="28" hidden="1">[2]CPIINDEX!#REF!</definedName>
    <definedName name="_10__123Graph_BChart_4A" localSheetId="30" hidden="1">[2]CPIINDEX!#REF!</definedName>
    <definedName name="_10__123Graph_BChart_4A" localSheetId="33" hidden="1">[2]CPIINDEX!#REF!</definedName>
    <definedName name="_10__123Graph_BChart_4A" localSheetId="2" hidden="1">[2]CPIINDEX!#REF!</definedName>
    <definedName name="_10__123Graph_BChart_4A" localSheetId="44" hidden="1">[2]CPIINDEX!#REF!</definedName>
    <definedName name="_10__123Graph_BChart_4A" localSheetId="45" hidden="1">[2]CPIINDEX!#REF!</definedName>
    <definedName name="_10__123Graph_BChart_4A" localSheetId="46" hidden="1">[2]CPIINDEX!#REF!</definedName>
    <definedName name="_10__123Graph_BChart_4A" localSheetId="49" hidden="1">[2]CPIINDEX!#REF!</definedName>
    <definedName name="_10__123Graph_BChart_4A" localSheetId="51" hidden="1">[2]CPIINDEX!#REF!</definedName>
    <definedName name="_10__123Graph_BChart_4A" localSheetId="52" hidden="1">[2]CPIINDEX!#REF!</definedName>
    <definedName name="_10__123Graph_BChart_4A" localSheetId="53" hidden="1">[2]CPIINDEX!#REF!</definedName>
    <definedName name="_10__123Graph_BChart_4A" localSheetId="56" hidden="1">[2]CPIINDEX!#REF!</definedName>
    <definedName name="_10__123Graph_BChart_4A" localSheetId="57" hidden="1">[2]CPIINDEX!#REF!</definedName>
    <definedName name="_10__123Graph_BChart_4A" localSheetId="58" hidden="1">[2]CPIINDEX!#REF!</definedName>
    <definedName name="_10__123Graph_BChart_4A" localSheetId="61" hidden="1">[2]CPIINDEX!#REF!</definedName>
    <definedName name="_10__123Graph_BChart_4A" localSheetId="62" hidden="1">[2]CPIINDEX!#REF!</definedName>
    <definedName name="_10__123Graph_BChart_4A" localSheetId="63" hidden="1">[2]CPIINDEX!#REF!</definedName>
    <definedName name="_10__123Graph_BChart_4A" localSheetId="65" hidden="1">[2]CPIINDEX!#REF!</definedName>
    <definedName name="_10__123Graph_BChart_4A" localSheetId="66" hidden="1">[2]CPIINDEX!#REF!</definedName>
    <definedName name="_10__123Graph_BChart_4A" localSheetId="67" hidden="1">[2]CPIINDEX!#REF!</definedName>
    <definedName name="_10__123Graph_BChart_4A" localSheetId="69" hidden="1">[2]CPIINDEX!#REF!</definedName>
    <definedName name="_10__123Graph_BChart_4A" localSheetId="70" hidden="1">[2]CPIINDEX!#REF!</definedName>
    <definedName name="_10__123Graph_BChart_4A" localSheetId="71" hidden="1">[2]CPIINDEX!#REF!</definedName>
    <definedName name="_10__123Graph_BChart_4A" localSheetId="72" hidden="1">[2]CPIINDEX!#REF!</definedName>
    <definedName name="_10__123Graph_BChart_4A" localSheetId="74" hidden="1">[2]CPIINDEX!#REF!</definedName>
    <definedName name="_10__123Graph_BChart_4A" localSheetId="75" hidden="1">[2]CPIINDEX!#REF!</definedName>
    <definedName name="_10__123Graph_BChart_4A" localSheetId="7" hidden="1">[2]CPIINDEX!#REF!</definedName>
    <definedName name="_10__123Graph_BChart_4A" hidden="1">[2]CPIINDEX!#REF!</definedName>
    <definedName name="_11__123Graph_BCPI_ER_LOG" localSheetId="16" hidden="1">[3]ER!#REF!</definedName>
    <definedName name="_11__123Graph_BCPI_ER_LOG" localSheetId="17" hidden="1">[3]ER!#REF!</definedName>
    <definedName name="_11__123Graph_BCPI_ER_LOG" localSheetId="18" hidden="1">[3]ER!#REF!</definedName>
    <definedName name="_11__123Graph_BCPI_ER_LOG" localSheetId="19" hidden="1">[3]ER!#REF!</definedName>
    <definedName name="_11__123Graph_BCPI_ER_LOG" localSheetId="20" hidden="1">[3]ER!#REF!</definedName>
    <definedName name="_11__123Graph_BCPI_ER_LOG" localSheetId="21" hidden="1">[3]ER!#REF!</definedName>
    <definedName name="_11__123Graph_BCPI_ER_LOG" localSheetId="1" hidden="1">[3]ER!#REF!</definedName>
    <definedName name="_11__123Graph_BCPI_ER_LOG" localSheetId="22" hidden="1">[3]ER!#REF!</definedName>
    <definedName name="_11__123Graph_BCPI_ER_LOG" localSheetId="24" hidden="1">[3]ER!#REF!</definedName>
    <definedName name="_11__123Graph_BCPI_ER_LOG" localSheetId="25" hidden="1">[3]ER!#REF!</definedName>
    <definedName name="_11__123Graph_BCPI_ER_LOG" localSheetId="26" hidden="1">[3]ER!#REF!</definedName>
    <definedName name="_11__123Graph_BCPI_ER_LOG" localSheetId="28" hidden="1">[3]ER!#REF!</definedName>
    <definedName name="_11__123Graph_BCPI_ER_LOG" localSheetId="30" hidden="1">[3]ER!#REF!</definedName>
    <definedName name="_11__123Graph_BCPI_ER_LOG" localSheetId="33" hidden="1">[3]ER!#REF!</definedName>
    <definedName name="_11__123Graph_BCPI_ER_LOG" localSheetId="2" hidden="1">[3]ER!#REF!</definedName>
    <definedName name="_11__123Graph_BCPI_ER_LOG" localSheetId="44" hidden="1">[3]ER!#REF!</definedName>
    <definedName name="_11__123Graph_BCPI_ER_LOG" localSheetId="45" hidden="1">[3]ER!#REF!</definedName>
    <definedName name="_11__123Graph_BCPI_ER_LOG" localSheetId="46" hidden="1">[3]ER!#REF!</definedName>
    <definedName name="_11__123Graph_BCPI_ER_LOG" localSheetId="49" hidden="1">[3]ER!#REF!</definedName>
    <definedName name="_11__123Graph_BCPI_ER_LOG" localSheetId="51" hidden="1">[3]ER!#REF!</definedName>
    <definedName name="_11__123Graph_BCPI_ER_LOG" localSheetId="52" hidden="1">[3]ER!#REF!</definedName>
    <definedName name="_11__123Graph_BCPI_ER_LOG" localSheetId="53" hidden="1">[3]ER!#REF!</definedName>
    <definedName name="_11__123Graph_BCPI_ER_LOG" localSheetId="56" hidden="1">[3]ER!#REF!</definedName>
    <definedName name="_11__123Graph_BCPI_ER_LOG" localSheetId="57" hidden="1">[3]ER!#REF!</definedName>
    <definedName name="_11__123Graph_BCPI_ER_LOG" localSheetId="58" hidden="1">[3]ER!#REF!</definedName>
    <definedName name="_11__123Graph_BCPI_ER_LOG" localSheetId="61" hidden="1">[3]ER!#REF!</definedName>
    <definedName name="_11__123Graph_BCPI_ER_LOG" localSheetId="62" hidden="1">[3]ER!#REF!</definedName>
    <definedName name="_11__123Graph_BCPI_ER_LOG" localSheetId="63" hidden="1">[3]ER!#REF!</definedName>
    <definedName name="_11__123Graph_BCPI_ER_LOG" localSheetId="65" hidden="1">[3]ER!#REF!</definedName>
    <definedName name="_11__123Graph_BCPI_ER_LOG" localSheetId="66" hidden="1">[3]ER!#REF!</definedName>
    <definedName name="_11__123Graph_BCPI_ER_LOG" localSheetId="67" hidden="1">[3]ER!#REF!</definedName>
    <definedName name="_11__123Graph_BCPI_ER_LOG" localSheetId="69" hidden="1">[3]ER!#REF!</definedName>
    <definedName name="_11__123Graph_BCPI_ER_LOG" localSheetId="70" hidden="1">[3]ER!#REF!</definedName>
    <definedName name="_11__123Graph_BCPI_ER_LOG" localSheetId="71" hidden="1">[3]ER!#REF!</definedName>
    <definedName name="_11__123Graph_BCPI_ER_LOG" localSheetId="72" hidden="1">[3]ER!#REF!</definedName>
    <definedName name="_11__123Graph_BCPI_ER_LOG" localSheetId="74" hidden="1">[3]ER!#REF!</definedName>
    <definedName name="_11__123Graph_BCPI_ER_LOG" localSheetId="75" hidden="1">[3]ER!#REF!</definedName>
    <definedName name="_11__123Graph_BCPI_ER_LOG" localSheetId="7" hidden="1">[3]ER!#REF!</definedName>
    <definedName name="_11__123Graph_BCPI_ER_LOG" hidden="1">[3]ER!#REF!</definedName>
    <definedName name="_12__123Graph_BIBA_IBRD" localSheetId="16" hidden="1">[3]WB!#REF!</definedName>
    <definedName name="_12__123Graph_BIBA_IBRD" localSheetId="17" hidden="1">[3]WB!#REF!</definedName>
    <definedName name="_12__123Graph_BIBA_IBRD" localSheetId="18" hidden="1">[3]WB!#REF!</definedName>
    <definedName name="_12__123Graph_BIBA_IBRD" localSheetId="19" hidden="1">[3]WB!#REF!</definedName>
    <definedName name="_12__123Graph_BIBA_IBRD" localSheetId="20" hidden="1">[3]WB!#REF!</definedName>
    <definedName name="_12__123Graph_BIBA_IBRD" localSheetId="21" hidden="1">[3]WB!#REF!</definedName>
    <definedName name="_12__123Graph_BIBA_IBRD" localSheetId="1" hidden="1">[3]WB!#REF!</definedName>
    <definedName name="_12__123Graph_BIBA_IBRD" localSheetId="22" hidden="1">[3]WB!#REF!</definedName>
    <definedName name="_12__123Graph_BIBA_IBRD" localSheetId="24" hidden="1">[3]WB!#REF!</definedName>
    <definedName name="_12__123Graph_BIBA_IBRD" localSheetId="25" hidden="1">[3]WB!#REF!</definedName>
    <definedName name="_12__123Graph_BIBA_IBRD" localSheetId="26" hidden="1">[3]WB!#REF!</definedName>
    <definedName name="_12__123Graph_BIBA_IBRD" localSheetId="28" hidden="1">[3]WB!#REF!</definedName>
    <definedName name="_12__123Graph_BIBA_IBRD" localSheetId="30" hidden="1">[3]WB!#REF!</definedName>
    <definedName name="_12__123Graph_BIBA_IBRD" localSheetId="33" hidden="1">[3]WB!#REF!</definedName>
    <definedName name="_12__123Graph_BIBA_IBRD" localSheetId="2" hidden="1">[3]WB!#REF!</definedName>
    <definedName name="_12__123Graph_BIBA_IBRD" localSheetId="49" hidden="1">[3]WB!#REF!</definedName>
    <definedName name="_12__123Graph_BIBA_IBRD" localSheetId="51" hidden="1">[3]WB!#REF!</definedName>
    <definedName name="_12__123Graph_BIBA_IBRD" localSheetId="52" hidden="1">[3]WB!#REF!</definedName>
    <definedName name="_12__123Graph_BIBA_IBRD" localSheetId="53" hidden="1">[3]WB!#REF!</definedName>
    <definedName name="_12__123Graph_BIBA_IBRD" localSheetId="56" hidden="1">[3]WB!#REF!</definedName>
    <definedName name="_12__123Graph_BIBA_IBRD" localSheetId="57" hidden="1">[3]WB!#REF!</definedName>
    <definedName name="_12__123Graph_BIBA_IBRD" localSheetId="58" hidden="1">[3]WB!#REF!</definedName>
    <definedName name="_12__123Graph_BIBA_IBRD" localSheetId="61" hidden="1">[3]WB!#REF!</definedName>
    <definedName name="_12__123Graph_BIBA_IBRD" localSheetId="62" hidden="1">[3]WB!#REF!</definedName>
    <definedName name="_12__123Graph_BIBA_IBRD" localSheetId="63" hidden="1">[3]WB!#REF!</definedName>
    <definedName name="_12__123Graph_BIBA_IBRD" localSheetId="65" hidden="1">[3]WB!#REF!</definedName>
    <definedName name="_12__123Graph_BIBA_IBRD" localSheetId="66" hidden="1">[3]WB!#REF!</definedName>
    <definedName name="_12__123Graph_BIBA_IBRD" localSheetId="67" hidden="1">[3]WB!#REF!</definedName>
    <definedName name="_12__123Graph_BIBA_IBRD" localSheetId="69" hidden="1">[3]WB!#REF!</definedName>
    <definedName name="_12__123Graph_BIBA_IBRD" localSheetId="70" hidden="1">[3]WB!#REF!</definedName>
    <definedName name="_12__123Graph_BIBA_IBRD" localSheetId="71" hidden="1">[3]WB!#REF!</definedName>
    <definedName name="_12__123Graph_BIBA_IBRD" localSheetId="72" hidden="1">[3]WB!#REF!</definedName>
    <definedName name="_12__123Graph_BIBA_IBRD" localSheetId="74" hidden="1">[3]WB!#REF!</definedName>
    <definedName name="_12__123Graph_BIBA_IBRD" localSheetId="75" hidden="1">[3]WB!#REF!</definedName>
    <definedName name="_12__123Graph_BIBA_IBRD" localSheetId="7"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16" hidden="1">[3]ER!#REF!</definedName>
    <definedName name="_3__123Graph_ACPI_ER_LOG" localSheetId="17" hidden="1">[3]ER!#REF!</definedName>
    <definedName name="_3__123Graph_ACPI_ER_LOG" localSheetId="18" hidden="1">[3]ER!#REF!</definedName>
    <definedName name="_3__123Graph_ACPI_ER_LOG" localSheetId="19" hidden="1">[3]ER!#REF!</definedName>
    <definedName name="_3__123Graph_ACPI_ER_LOG" localSheetId="20" hidden="1">[3]ER!#REF!</definedName>
    <definedName name="_3__123Graph_ACPI_ER_LOG" localSheetId="21" hidden="1">[3]ER!#REF!</definedName>
    <definedName name="_3__123Graph_ACPI_ER_LOG" localSheetId="1" hidden="1">[3]ER!#REF!</definedName>
    <definedName name="_3__123Graph_ACPI_ER_LOG" localSheetId="22" hidden="1">[3]ER!#REF!</definedName>
    <definedName name="_3__123Graph_ACPI_ER_LOG" localSheetId="24" hidden="1">[3]ER!#REF!</definedName>
    <definedName name="_3__123Graph_ACPI_ER_LOG" localSheetId="25" hidden="1">[3]ER!#REF!</definedName>
    <definedName name="_3__123Graph_ACPI_ER_LOG" localSheetId="26" hidden="1">[3]ER!#REF!</definedName>
    <definedName name="_3__123Graph_ACPI_ER_LOG" localSheetId="28" hidden="1">[3]ER!#REF!</definedName>
    <definedName name="_3__123Graph_ACPI_ER_LOG" localSheetId="30" hidden="1">[3]ER!#REF!</definedName>
    <definedName name="_3__123Graph_ACPI_ER_LOG" localSheetId="33" hidden="1">[3]ER!#REF!</definedName>
    <definedName name="_3__123Graph_ACPI_ER_LOG" localSheetId="2" hidden="1">[3]ER!#REF!</definedName>
    <definedName name="_3__123Graph_ACPI_ER_LOG" localSheetId="44" hidden="1">[3]ER!#REF!</definedName>
    <definedName name="_3__123Graph_ACPI_ER_LOG" localSheetId="45" hidden="1">[3]ER!#REF!</definedName>
    <definedName name="_3__123Graph_ACPI_ER_LOG" localSheetId="46" hidden="1">[3]ER!#REF!</definedName>
    <definedName name="_3__123Graph_ACPI_ER_LOG" localSheetId="49" hidden="1">[3]ER!#REF!</definedName>
    <definedName name="_3__123Graph_ACPI_ER_LOG" localSheetId="51" hidden="1">[3]ER!#REF!</definedName>
    <definedName name="_3__123Graph_ACPI_ER_LOG" localSheetId="52" hidden="1">[3]ER!#REF!</definedName>
    <definedName name="_3__123Graph_ACPI_ER_LOG" localSheetId="53" hidden="1">[3]ER!#REF!</definedName>
    <definedName name="_3__123Graph_ACPI_ER_LOG" localSheetId="56" hidden="1">[3]ER!#REF!</definedName>
    <definedName name="_3__123Graph_ACPI_ER_LOG" localSheetId="57" hidden="1">[3]ER!#REF!</definedName>
    <definedName name="_3__123Graph_ACPI_ER_LOG" localSheetId="58" hidden="1">[3]ER!#REF!</definedName>
    <definedName name="_3__123Graph_ACPI_ER_LOG" localSheetId="61" hidden="1">[3]ER!#REF!</definedName>
    <definedName name="_3__123Graph_ACPI_ER_LOG" localSheetId="62" hidden="1">[3]ER!#REF!</definedName>
    <definedName name="_3__123Graph_ACPI_ER_LOG" localSheetId="63" hidden="1">[3]ER!#REF!</definedName>
    <definedName name="_3__123Graph_ACPI_ER_LOG" localSheetId="65" hidden="1">[3]ER!#REF!</definedName>
    <definedName name="_3__123Graph_ACPI_ER_LOG" localSheetId="66" hidden="1">[3]ER!#REF!</definedName>
    <definedName name="_3__123Graph_ACPI_ER_LOG" localSheetId="67" hidden="1">[3]ER!#REF!</definedName>
    <definedName name="_3__123Graph_ACPI_ER_LOG" localSheetId="69" hidden="1">[3]ER!#REF!</definedName>
    <definedName name="_3__123Graph_ACPI_ER_LOG" localSheetId="70" hidden="1">[3]ER!#REF!</definedName>
    <definedName name="_3__123Graph_ACPI_ER_LOG" localSheetId="71" hidden="1">[3]ER!#REF!</definedName>
    <definedName name="_3__123Graph_ACPI_ER_LOG" localSheetId="72" hidden="1">[3]ER!#REF!</definedName>
    <definedName name="_3__123Graph_ACPI_ER_LOG" localSheetId="74" hidden="1">[3]ER!#REF!</definedName>
    <definedName name="_3__123Graph_ACPI_ER_LOG" localSheetId="75" hidden="1">[3]ER!#REF!</definedName>
    <definedName name="_3__123Graph_ACPI_ER_LOG" localSheetId="7" hidden="1">[3]ER!#REF!</definedName>
    <definedName name="_3__123Graph_ACPI_ER_LOG" hidden="1">[3]ER!#REF!</definedName>
    <definedName name="_4__123Graph_AChart_2A" hidden="1">[2]CPIINDEX!$K$203:$K$304</definedName>
    <definedName name="_4__123Graph_BCPI_ER_LOG" localSheetId="16" hidden="1">[3]ER!#REF!</definedName>
    <definedName name="_4__123Graph_BCPI_ER_LOG" localSheetId="17" hidden="1">[3]ER!#REF!</definedName>
    <definedName name="_4__123Graph_BCPI_ER_LOG" localSheetId="18" hidden="1">[3]ER!#REF!</definedName>
    <definedName name="_4__123Graph_BCPI_ER_LOG" localSheetId="19" hidden="1">[3]ER!#REF!</definedName>
    <definedName name="_4__123Graph_BCPI_ER_LOG" localSheetId="20" hidden="1">[3]ER!#REF!</definedName>
    <definedName name="_4__123Graph_BCPI_ER_LOG" localSheetId="21" hidden="1">[3]ER!#REF!</definedName>
    <definedName name="_4__123Graph_BCPI_ER_LOG" localSheetId="1" hidden="1">[3]ER!#REF!</definedName>
    <definedName name="_4__123Graph_BCPI_ER_LOG" localSheetId="22" hidden="1">[3]ER!#REF!</definedName>
    <definedName name="_4__123Graph_BCPI_ER_LOG" localSheetId="24" hidden="1">[3]ER!#REF!</definedName>
    <definedName name="_4__123Graph_BCPI_ER_LOG" localSheetId="25" hidden="1">[3]ER!#REF!</definedName>
    <definedName name="_4__123Graph_BCPI_ER_LOG" localSheetId="26" hidden="1">[3]ER!#REF!</definedName>
    <definedName name="_4__123Graph_BCPI_ER_LOG" localSheetId="28" hidden="1">[3]ER!#REF!</definedName>
    <definedName name="_4__123Graph_BCPI_ER_LOG" localSheetId="30" hidden="1">[3]ER!#REF!</definedName>
    <definedName name="_4__123Graph_BCPI_ER_LOG" localSheetId="33" hidden="1">[3]ER!#REF!</definedName>
    <definedName name="_4__123Graph_BCPI_ER_LOG" localSheetId="2" hidden="1">[3]ER!#REF!</definedName>
    <definedName name="_4__123Graph_BCPI_ER_LOG" localSheetId="44" hidden="1">[3]ER!#REF!</definedName>
    <definedName name="_4__123Graph_BCPI_ER_LOG" localSheetId="45" hidden="1">[3]ER!#REF!</definedName>
    <definedName name="_4__123Graph_BCPI_ER_LOG" localSheetId="46" hidden="1">[3]ER!#REF!</definedName>
    <definedName name="_4__123Graph_BCPI_ER_LOG" localSheetId="49" hidden="1">[3]ER!#REF!</definedName>
    <definedName name="_4__123Graph_BCPI_ER_LOG" localSheetId="51" hidden="1">[3]ER!#REF!</definedName>
    <definedName name="_4__123Graph_BCPI_ER_LOG" localSheetId="52" hidden="1">[3]ER!#REF!</definedName>
    <definedName name="_4__123Graph_BCPI_ER_LOG" localSheetId="53" hidden="1">[3]ER!#REF!</definedName>
    <definedName name="_4__123Graph_BCPI_ER_LOG" localSheetId="56" hidden="1">[3]ER!#REF!</definedName>
    <definedName name="_4__123Graph_BCPI_ER_LOG" localSheetId="57" hidden="1">[3]ER!#REF!</definedName>
    <definedName name="_4__123Graph_BCPI_ER_LOG" localSheetId="58" hidden="1">[3]ER!#REF!</definedName>
    <definedName name="_4__123Graph_BCPI_ER_LOG" localSheetId="61" hidden="1">[3]ER!#REF!</definedName>
    <definedName name="_4__123Graph_BCPI_ER_LOG" localSheetId="62" hidden="1">[3]ER!#REF!</definedName>
    <definedName name="_4__123Graph_BCPI_ER_LOG" localSheetId="63" hidden="1">[3]ER!#REF!</definedName>
    <definedName name="_4__123Graph_BCPI_ER_LOG" localSheetId="65" hidden="1">[3]ER!#REF!</definedName>
    <definedName name="_4__123Graph_BCPI_ER_LOG" localSheetId="66" hidden="1">[3]ER!#REF!</definedName>
    <definedName name="_4__123Graph_BCPI_ER_LOG" localSheetId="67" hidden="1">[3]ER!#REF!</definedName>
    <definedName name="_4__123Graph_BCPI_ER_LOG" localSheetId="69" hidden="1">[3]ER!#REF!</definedName>
    <definedName name="_4__123Graph_BCPI_ER_LOG" localSheetId="70" hidden="1">[3]ER!#REF!</definedName>
    <definedName name="_4__123Graph_BCPI_ER_LOG" localSheetId="71" hidden="1">[3]ER!#REF!</definedName>
    <definedName name="_4__123Graph_BCPI_ER_LOG" localSheetId="72" hidden="1">[3]ER!#REF!</definedName>
    <definedName name="_4__123Graph_BCPI_ER_LOG" localSheetId="74" hidden="1">[3]ER!#REF!</definedName>
    <definedName name="_4__123Graph_BCPI_ER_LOG" localSheetId="75" hidden="1">[3]ER!#REF!</definedName>
    <definedName name="_4__123Graph_BCPI_ER_LOG" localSheetId="7" hidden="1">[3]ER!#REF!</definedName>
    <definedName name="_4__123Graph_BCPI_ER_LOG" hidden="1">[3]ER!#REF!</definedName>
    <definedName name="_5__123Graph_AChart_3A" hidden="1">[2]CPIINDEX!$O$203:$O$304</definedName>
    <definedName name="_5__123Graph_BIBA_IBRD" localSheetId="16" hidden="1">[3]WB!#REF!</definedName>
    <definedName name="_5__123Graph_BIBA_IBRD" localSheetId="17" hidden="1">[3]WB!#REF!</definedName>
    <definedName name="_5__123Graph_BIBA_IBRD" localSheetId="18" hidden="1">[3]WB!#REF!</definedName>
    <definedName name="_5__123Graph_BIBA_IBRD" localSheetId="19" hidden="1">[3]WB!#REF!</definedName>
    <definedName name="_5__123Graph_BIBA_IBRD" localSheetId="20" hidden="1">[3]WB!#REF!</definedName>
    <definedName name="_5__123Graph_BIBA_IBRD" localSheetId="21" hidden="1">[3]WB!#REF!</definedName>
    <definedName name="_5__123Graph_BIBA_IBRD" localSheetId="1" hidden="1">[3]WB!#REF!</definedName>
    <definedName name="_5__123Graph_BIBA_IBRD" localSheetId="22" hidden="1">[3]WB!#REF!</definedName>
    <definedName name="_5__123Graph_BIBA_IBRD" localSheetId="24" hidden="1">[3]WB!#REF!</definedName>
    <definedName name="_5__123Graph_BIBA_IBRD" localSheetId="25" hidden="1">[3]WB!#REF!</definedName>
    <definedName name="_5__123Graph_BIBA_IBRD" localSheetId="26" hidden="1">[3]WB!#REF!</definedName>
    <definedName name="_5__123Graph_BIBA_IBRD" localSheetId="28" hidden="1">[3]WB!#REF!</definedName>
    <definedName name="_5__123Graph_BIBA_IBRD" localSheetId="30" hidden="1">[3]WB!#REF!</definedName>
    <definedName name="_5__123Graph_BIBA_IBRD" localSheetId="33" hidden="1">[3]WB!#REF!</definedName>
    <definedName name="_5__123Graph_BIBA_IBRD" localSheetId="2" hidden="1">[3]WB!#REF!</definedName>
    <definedName name="_5__123Graph_BIBA_IBRD" localSheetId="44" hidden="1">[3]WB!#REF!</definedName>
    <definedName name="_5__123Graph_BIBA_IBRD" localSheetId="45" hidden="1">[3]WB!#REF!</definedName>
    <definedName name="_5__123Graph_BIBA_IBRD" localSheetId="46" hidden="1">[3]WB!#REF!</definedName>
    <definedName name="_5__123Graph_BIBA_IBRD" localSheetId="49" hidden="1">[3]WB!#REF!</definedName>
    <definedName name="_5__123Graph_BIBA_IBRD" localSheetId="51" hidden="1">[3]WB!#REF!</definedName>
    <definedName name="_5__123Graph_BIBA_IBRD" localSheetId="52" hidden="1">[3]WB!#REF!</definedName>
    <definedName name="_5__123Graph_BIBA_IBRD" localSheetId="53" hidden="1">[3]WB!#REF!</definedName>
    <definedName name="_5__123Graph_BIBA_IBRD" localSheetId="56" hidden="1">[3]WB!#REF!</definedName>
    <definedName name="_5__123Graph_BIBA_IBRD" localSheetId="57" hidden="1">[3]WB!#REF!</definedName>
    <definedName name="_5__123Graph_BIBA_IBRD" localSheetId="58" hidden="1">[3]WB!#REF!</definedName>
    <definedName name="_5__123Graph_BIBA_IBRD" localSheetId="61" hidden="1">[3]WB!#REF!</definedName>
    <definedName name="_5__123Graph_BIBA_IBRD" localSheetId="62" hidden="1">[3]WB!#REF!</definedName>
    <definedName name="_5__123Graph_BIBA_IBRD" localSheetId="63" hidden="1">[3]WB!#REF!</definedName>
    <definedName name="_5__123Graph_BIBA_IBRD" localSheetId="65" hidden="1">[3]WB!#REF!</definedName>
    <definedName name="_5__123Graph_BIBA_IBRD" localSheetId="66" hidden="1">[3]WB!#REF!</definedName>
    <definedName name="_5__123Graph_BIBA_IBRD" localSheetId="67" hidden="1">[3]WB!#REF!</definedName>
    <definedName name="_5__123Graph_BIBA_IBRD" localSheetId="69" hidden="1">[3]WB!#REF!</definedName>
    <definedName name="_5__123Graph_BIBA_IBRD" localSheetId="70" hidden="1">[3]WB!#REF!</definedName>
    <definedName name="_5__123Graph_BIBA_IBRD" localSheetId="71" hidden="1">[3]WB!#REF!</definedName>
    <definedName name="_5__123Graph_BIBA_IBRD" localSheetId="72" hidden="1">[3]WB!#REF!</definedName>
    <definedName name="_5__123Graph_BIBA_IBRD" localSheetId="74" hidden="1">[3]WB!#REF!</definedName>
    <definedName name="_5__123Graph_BIBA_IBRD" localSheetId="75" hidden="1">[3]WB!#REF!</definedName>
    <definedName name="_5__123Graph_BIBA_IBRD" localSheetId="7" hidden="1">[3]WB!#REF!</definedName>
    <definedName name="_5__123Graph_BIBA_IBRD" hidden="1">[3]WB!#REF!</definedName>
    <definedName name="_6__123Graph_AChart_4A" hidden="1">[2]CPIINDEX!$O$239:$O$298</definedName>
    <definedName name="_7__123Graph_ACPI_ER_LOG" localSheetId="16" hidden="1">[3]ER!#REF!</definedName>
    <definedName name="_7__123Graph_ACPI_ER_LOG" localSheetId="17" hidden="1">[3]ER!#REF!</definedName>
    <definedName name="_7__123Graph_ACPI_ER_LOG" localSheetId="18" hidden="1">[3]ER!#REF!</definedName>
    <definedName name="_7__123Graph_ACPI_ER_LOG" localSheetId="19" hidden="1">[3]ER!#REF!</definedName>
    <definedName name="_7__123Graph_ACPI_ER_LOG" localSheetId="20" hidden="1">[3]ER!#REF!</definedName>
    <definedName name="_7__123Graph_ACPI_ER_LOG" localSheetId="21" hidden="1">[3]ER!#REF!</definedName>
    <definedName name="_7__123Graph_ACPI_ER_LOG" localSheetId="1" hidden="1">[3]ER!#REF!</definedName>
    <definedName name="_7__123Graph_ACPI_ER_LOG" localSheetId="22" hidden="1">[3]ER!#REF!</definedName>
    <definedName name="_7__123Graph_ACPI_ER_LOG" localSheetId="24" hidden="1">[3]ER!#REF!</definedName>
    <definedName name="_7__123Graph_ACPI_ER_LOG" localSheetId="25" hidden="1">[3]ER!#REF!</definedName>
    <definedName name="_7__123Graph_ACPI_ER_LOG" localSheetId="26" hidden="1">[3]ER!#REF!</definedName>
    <definedName name="_7__123Graph_ACPI_ER_LOG" localSheetId="28" hidden="1">[3]ER!#REF!</definedName>
    <definedName name="_7__123Graph_ACPI_ER_LOG" localSheetId="30" hidden="1">[3]ER!#REF!</definedName>
    <definedName name="_7__123Graph_ACPI_ER_LOG" localSheetId="33" hidden="1">[3]ER!#REF!</definedName>
    <definedName name="_7__123Graph_ACPI_ER_LOG" localSheetId="2" hidden="1">[3]ER!#REF!</definedName>
    <definedName name="_7__123Graph_ACPI_ER_LOG" localSheetId="44" hidden="1">[3]ER!#REF!</definedName>
    <definedName name="_7__123Graph_ACPI_ER_LOG" localSheetId="45" hidden="1">[3]ER!#REF!</definedName>
    <definedName name="_7__123Graph_ACPI_ER_LOG" localSheetId="46" hidden="1">[3]ER!#REF!</definedName>
    <definedName name="_7__123Graph_ACPI_ER_LOG" localSheetId="49" hidden="1">[3]ER!#REF!</definedName>
    <definedName name="_7__123Graph_ACPI_ER_LOG" localSheetId="51" hidden="1">[3]ER!#REF!</definedName>
    <definedName name="_7__123Graph_ACPI_ER_LOG" localSheetId="52" hidden="1">[3]ER!#REF!</definedName>
    <definedName name="_7__123Graph_ACPI_ER_LOG" localSheetId="53" hidden="1">[3]ER!#REF!</definedName>
    <definedName name="_7__123Graph_ACPI_ER_LOG" localSheetId="56" hidden="1">[3]ER!#REF!</definedName>
    <definedName name="_7__123Graph_ACPI_ER_LOG" localSheetId="57" hidden="1">[3]ER!#REF!</definedName>
    <definedName name="_7__123Graph_ACPI_ER_LOG" localSheetId="58" hidden="1">[3]ER!#REF!</definedName>
    <definedName name="_7__123Graph_ACPI_ER_LOG" localSheetId="61" hidden="1">[3]ER!#REF!</definedName>
    <definedName name="_7__123Graph_ACPI_ER_LOG" localSheetId="62" hidden="1">[3]ER!#REF!</definedName>
    <definedName name="_7__123Graph_ACPI_ER_LOG" localSheetId="63" hidden="1">[3]ER!#REF!</definedName>
    <definedName name="_7__123Graph_ACPI_ER_LOG" localSheetId="65" hidden="1">[3]ER!#REF!</definedName>
    <definedName name="_7__123Graph_ACPI_ER_LOG" localSheetId="66" hidden="1">[3]ER!#REF!</definedName>
    <definedName name="_7__123Graph_ACPI_ER_LOG" localSheetId="67" hidden="1">[3]ER!#REF!</definedName>
    <definedName name="_7__123Graph_ACPI_ER_LOG" localSheetId="69" hidden="1">[3]ER!#REF!</definedName>
    <definedName name="_7__123Graph_ACPI_ER_LOG" localSheetId="70" hidden="1">[3]ER!#REF!</definedName>
    <definedName name="_7__123Graph_ACPI_ER_LOG" localSheetId="71" hidden="1">[3]ER!#REF!</definedName>
    <definedName name="_7__123Graph_ACPI_ER_LOG" localSheetId="72" hidden="1">[3]ER!#REF!</definedName>
    <definedName name="_7__123Graph_ACPI_ER_LOG" localSheetId="74" hidden="1">[3]ER!#REF!</definedName>
    <definedName name="_7__123Graph_ACPI_ER_LOG" localSheetId="75" hidden="1">[3]ER!#REF!</definedName>
    <definedName name="_7__123Graph_ACPI_ER_LOG" localSheetId="7" hidden="1">[3]ER!#REF!</definedName>
    <definedName name="_7__123Graph_ACPI_ER_LOG" hidden="1">[3]ER!#REF!</definedName>
    <definedName name="_8__123Graph_BChart_1A" hidden="1">[2]CPIINDEX!$S$263:$S$310</definedName>
    <definedName name="_9__123Graph_BChart_3A" localSheetId="16" hidden="1">[2]CPIINDEX!#REF!</definedName>
    <definedName name="_9__123Graph_BChart_3A" localSheetId="17" hidden="1">[2]CPIINDEX!#REF!</definedName>
    <definedName name="_9__123Graph_BChart_3A" localSheetId="18" hidden="1">[2]CPIINDEX!#REF!</definedName>
    <definedName name="_9__123Graph_BChart_3A" localSheetId="19" hidden="1">[2]CPIINDEX!#REF!</definedName>
    <definedName name="_9__123Graph_BChart_3A" localSheetId="20" hidden="1">[2]CPIINDEX!#REF!</definedName>
    <definedName name="_9__123Graph_BChart_3A" localSheetId="21" hidden="1">[2]CPIINDEX!#REF!</definedName>
    <definedName name="_9__123Graph_BChart_3A" localSheetId="1" hidden="1">[2]CPIINDEX!#REF!</definedName>
    <definedName name="_9__123Graph_BChart_3A" localSheetId="22" hidden="1">[2]CPIINDEX!#REF!</definedName>
    <definedName name="_9__123Graph_BChart_3A" localSheetId="24" hidden="1">[2]CPIINDEX!#REF!</definedName>
    <definedName name="_9__123Graph_BChart_3A" localSheetId="25" hidden="1">[2]CPIINDEX!#REF!</definedName>
    <definedName name="_9__123Graph_BChart_3A" localSheetId="26" hidden="1">[2]CPIINDEX!#REF!</definedName>
    <definedName name="_9__123Graph_BChart_3A" localSheetId="28" hidden="1">[2]CPIINDEX!#REF!</definedName>
    <definedName name="_9__123Graph_BChart_3A" localSheetId="30" hidden="1">[2]CPIINDEX!#REF!</definedName>
    <definedName name="_9__123Graph_BChart_3A" localSheetId="33" hidden="1">[2]CPIINDEX!#REF!</definedName>
    <definedName name="_9__123Graph_BChart_3A" localSheetId="2"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9" hidden="1">[2]CPIINDEX!#REF!</definedName>
    <definedName name="_9__123Graph_BChart_3A" localSheetId="51" hidden="1">[2]CPIINDEX!#REF!</definedName>
    <definedName name="_9__123Graph_BChart_3A" localSheetId="52" hidden="1">[2]CPIINDEX!#REF!</definedName>
    <definedName name="_9__123Graph_BChart_3A" localSheetId="53"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72" hidden="1">[2]CPIINDEX!#REF!</definedName>
    <definedName name="_9__123Graph_BChart_3A" localSheetId="74" hidden="1">[2]CPIINDEX!#REF!</definedName>
    <definedName name="_9__123Graph_BChart_3A" localSheetId="75" hidden="1">[2]CPIINDEX!#REF!</definedName>
    <definedName name="_9__123Graph_BChart_3A" localSheetId="7" hidden="1">[2]CPIINDEX!#REF!</definedName>
    <definedName name="_9__123Graph_BChart_3A" hidden="1">[2]CPIINDEX!#REF!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8" hidden="1">#REF!</definedName>
    <definedName name="_Fill" localSheetId="30" hidden="1">#REF!</definedName>
    <definedName name="_Fill" localSheetId="33" hidden="1">#REF!</definedName>
    <definedName name="_Fill" localSheetId="2" hidden="1">#REF!</definedName>
    <definedName name="_Fill" localSheetId="44" hidden="1">#REF!</definedName>
    <definedName name="_Fill" localSheetId="45" hidden="1">#REF!</definedName>
    <definedName name="_Fill" localSheetId="46" hidden="1">#REF!</definedName>
    <definedName name="_Fill" localSheetId="49" hidden="1">#REF!</definedName>
    <definedName name="_Fill" localSheetId="51" hidden="1">#REF!</definedName>
    <definedName name="_Fill" localSheetId="52" hidden="1">#REF!</definedName>
    <definedName name="_Fill" localSheetId="53" hidden="1">#REF!</definedName>
    <definedName name="_Fill" localSheetId="56" hidden="1">#REF!</definedName>
    <definedName name="_Fill" localSheetId="57" hidden="1">#REF!</definedName>
    <definedName name="_Fill" localSheetId="58" hidden="1">#REF!</definedName>
    <definedName name="_Fill" localSheetId="61" hidden="1">#REF!</definedName>
    <definedName name="_Fill" localSheetId="62" hidden="1">#REF!</definedName>
    <definedName name="_Fill" localSheetId="63"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4" hidden="1">#REF!</definedName>
    <definedName name="_Fill" localSheetId="75" hidden="1">#REF!</definedName>
    <definedName name="_Fill" localSheetId="7" hidden="1">#REF!</definedName>
    <definedName name="_Fill"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localSheetId="1" hidden="1">#REF!</definedName>
    <definedName name="_Fill1" localSheetId="22" hidden="1">#REF!</definedName>
    <definedName name="_Fill1" localSheetId="24" hidden="1">#REF!</definedName>
    <definedName name="_Fill1" localSheetId="25" hidden="1">#REF!</definedName>
    <definedName name="_Fill1" localSheetId="26" hidden="1">#REF!</definedName>
    <definedName name="_Fill1" localSheetId="28" hidden="1">#REF!</definedName>
    <definedName name="_Fill1" localSheetId="30" hidden="1">#REF!</definedName>
    <definedName name="_Fill1" localSheetId="33" hidden="1">#REF!</definedName>
    <definedName name="_Fill1" localSheetId="2" hidden="1">#REF!</definedName>
    <definedName name="_Fill1" localSheetId="44" hidden="1">#REF!</definedName>
    <definedName name="_Fill1" localSheetId="45" hidden="1">#REF!</definedName>
    <definedName name="_Fill1" localSheetId="46" hidden="1">#REF!</definedName>
    <definedName name="_Fill1" localSheetId="49" hidden="1">#REF!</definedName>
    <definedName name="_Fill1" localSheetId="51" hidden="1">#REF!</definedName>
    <definedName name="_Fill1" localSheetId="52" hidden="1">#REF!</definedName>
    <definedName name="_Fill1" localSheetId="53" hidden="1">#REF!</definedName>
    <definedName name="_Fill1" localSheetId="56" hidden="1">#REF!</definedName>
    <definedName name="_Fill1" localSheetId="57" hidden="1">#REF!</definedName>
    <definedName name="_Fill1" localSheetId="58" hidden="1">#REF!</definedName>
    <definedName name="_Fill1" localSheetId="61" hidden="1">#REF!</definedName>
    <definedName name="_Fill1" localSheetId="62" hidden="1">#REF!</definedName>
    <definedName name="_Fill1" localSheetId="63" hidden="1">#REF!</definedName>
    <definedName name="_Fill1" localSheetId="65" hidden="1">#REF!</definedName>
    <definedName name="_Fill1" localSheetId="66" hidden="1">#REF!</definedName>
    <definedName name="_Fill1" localSheetId="67" hidden="1">#REF!</definedName>
    <definedName name="_Fill1" localSheetId="69" hidden="1">#REF!</definedName>
    <definedName name="_Fill1" localSheetId="70" hidden="1">#REF!</definedName>
    <definedName name="_Fill1" localSheetId="71" hidden="1">#REF!</definedName>
    <definedName name="_Fill1" localSheetId="72" hidden="1">#REF!</definedName>
    <definedName name="_Fill1" localSheetId="74" hidden="1">#REF!</definedName>
    <definedName name="_Fill1" localSheetId="75" hidden="1">#REF!</definedName>
    <definedName name="_Fill1" localSheetId="7" hidden="1">#REF!</definedName>
    <definedName name="_Fill1" hidden="1">#REF!</definedName>
    <definedName name="_xlnm._FilterDatabase" hidden="1">[4]C!$P$428:$T$428</definedName>
    <definedName name="_Key1" hidden="1">'[5]Savings &amp; Invest.'!$M$5</definedName>
    <definedName name="_Key2" localSheetId="16" hidden="1">'[6]11 rev 94 '!#REF!</definedName>
    <definedName name="_Key2" localSheetId="17" hidden="1">'[6]11 rev 94 '!#REF!</definedName>
    <definedName name="_Key2" localSheetId="18" hidden="1">'[6]11 rev 94 '!#REF!</definedName>
    <definedName name="_Key2" localSheetId="19" hidden="1">'[6]11 rev 94 '!#REF!</definedName>
    <definedName name="_Key2" localSheetId="20" hidden="1">'[6]11 rev 94 '!#REF!</definedName>
    <definedName name="_Key2" localSheetId="21" hidden="1">'[6]11 rev 94 '!#REF!</definedName>
    <definedName name="_Key2" localSheetId="1" hidden="1">'[6]11 rev 94 '!#REF!</definedName>
    <definedName name="_Key2" localSheetId="22" hidden="1">'[6]11 rev 94 '!#REF!</definedName>
    <definedName name="_Key2" localSheetId="24" hidden="1">'[6]11 rev 94 '!#REF!</definedName>
    <definedName name="_Key2" localSheetId="25" hidden="1">'[6]11 rev 94 '!#REF!</definedName>
    <definedName name="_Key2" localSheetId="26" hidden="1">'[6]11 rev 94 '!#REF!</definedName>
    <definedName name="_Key2" localSheetId="28" hidden="1">'[6]11 rev 94 '!#REF!</definedName>
    <definedName name="_Key2" localSheetId="30" hidden="1">'[6]11 rev 94 '!#REF!</definedName>
    <definedName name="_Key2" localSheetId="33" hidden="1">'[6]11 rev 94 '!#REF!</definedName>
    <definedName name="_Key2" localSheetId="2" hidden="1">'[6]11 rev 94 '!#REF!</definedName>
    <definedName name="_Key2" localSheetId="44" hidden="1">'[6]11 rev 94 '!#REF!</definedName>
    <definedName name="_Key2" localSheetId="45" hidden="1">'[6]11 rev 94 '!#REF!</definedName>
    <definedName name="_Key2" localSheetId="46" hidden="1">'[6]11 rev 94 '!#REF!</definedName>
    <definedName name="_Key2" localSheetId="49" hidden="1">'[6]11 rev 94 '!#REF!</definedName>
    <definedName name="_Key2" localSheetId="51" hidden="1">'[6]11 rev 94 '!#REF!</definedName>
    <definedName name="_Key2" localSheetId="52" hidden="1">'[6]11 rev 94 '!#REF!</definedName>
    <definedName name="_Key2" localSheetId="53" hidden="1">'[6]11 rev 94 '!#REF!</definedName>
    <definedName name="_Key2" localSheetId="56" hidden="1">'[6]11 rev 94 '!#REF!</definedName>
    <definedName name="_Key2" localSheetId="57" hidden="1">'[6]11 rev 94 '!#REF!</definedName>
    <definedName name="_Key2" localSheetId="58" hidden="1">'[6]11 rev 94 '!#REF!</definedName>
    <definedName name="_Key2" localSheetId="61" hidden="1">'[6]11 rev 94 '!#REF!</definedName>
    <definedName name="_Key2" localSheetId="62" hidden="1">'[6]11 rev 94 '!#REF!</definedName>
    <definedName name="_Key2" localSheetId="63" hidden="1">'[6]11 rev 94 '!#REF!</definedName>
    <definedName name="_Key2" localSheetId="65" hidden="1">'[6]11 rev 94 '!#REF!</definedName>
    <definedName name="_Key2" localSheetId="66" hidden="1">'[6]11 rev 94 '!#REF!</definedName>
    <definedName name="_Key2" localSheetId="67" hidden="1">'[6]11 rev 94 '!#REF!</definedName>
    <definedName name="_Key2" localSheetId="69" hidden="1">'[6]11 rev 94 '!#REF!</definedName>
    <definedName name="_Key2" localSheetId="70" hidden="1">'[6]11 rev 94 '!#REF!</definedName>
    <definedName name="_Key2" localSheetId="71" hidden="1">'[6]11 rev 94 '!#REF!</definedName>
    <definedName name="_Key2" localSheetId="72" hidden="1">'[6]11 rev 94 '!#REF!</definedName>
    <definedName name="_Key2" localSheetId="74" hidden="1">'[6]11 rev 94 '!#REF!</definedName>
    <definedName name="_Key2" localSheetId="75" hidden="1">'[6]11 rev 94 '!#REF!</definedName>
    <definedName name="_Key2" localSheetId="7" hidden="1">'[6]11 rev 94 '!#REF!</definedName>
    <definedName name="_Key2" hidden="1">'[6]11 rev 94 '!#REF!</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1" hidden="1">#REF!</definedName>
    <definedName name="_Parse_Out" localSheetId="22" hidden="1">#REF!</definedName>
    <definedName name="_Parse_Out" localSheetId="24" hidden="1">#REF!</definedName>
    <definedName name="_Parse_Out" localSheetId="25" hidden="1">#REF!</definedName>
    <definedName name="_Parse_Out" localSheetId="26" hidden="1">#REF!</definedName>
    <definedName name="_Parse_Out" localSheetId="28" hidden="1">#REF!</definedName>
    <definedName name="_Parse_Out" localSheetId="30" hidden="1">#REF!</definedName>
    <definedName name="_Parse_Out" localSheetId="33" hidden="1">#REF!</definedName>
    <definedName name="_Parse_Out" localSheetId="2" hidden="1">#REF!</definedName>
    <definedName name="_Parse_Out" localSheetId="44" hidden="1">#REF!</definedName>
    <definedName name="_Parse_Out" localSheetId="45" hidden="1">#REF!</definedName>
    <definedName name="_Parse_Out" localSheetId="46" hidden="1">#REF!</definedName>
    <definedName name="_Parse_Out" localSheetId="49" hidden="1">#REF!</definedName>
    <definedName name="_Parse_Out" localSheetId="51" hidden="1">#REF!</definedName>
    <definedName name="_Parse_Out" localSheetId="52" hidden="1">#REF!</definedName>
    <definedName name="_Parse_Out" localSheetId="53" hidden="1">#REF!</definedName>
    <definedName name="_Parse_Out" localSheetId="56" hidden="1">#REF!</definedName>
    <definedName name="_Parse_Out" localSheetId="57" hidden="1">#REF!</definedName>
    <definedName name="_Parse_Out" localSheetId="58" hidden="1">#REF!</definedName>
    <definedName name="_Parse_Out" localSheetId="61" hidden="1">#REF!</definedName>
    <definedName name="_Parse_Out" localSheetId="62" hidden="1">#REF!</definedName>
    <definedName name="_Parse_Out" localSheetId="63" hidden="1">#REF!</definedName>
    <definedName name="_Parse_Out" localSheetId="65" hidden="1">#REF!</definedName>
    <definedName name="_Parse_Out" localSheetId="66" hidden="1">#REF!</definedName>
    <definedName name="_Parse_Out" localSheetId="67" hidden="1">#REF!</definedName>
    <definedName name="_Parse_Out" localSheetId="69" hidden="1">#REF!</definedName>
    <definedName name="_Parse_Out" localSheetId="70" hidden="1">#REF!</definedName>
    <definedName name="_Parse_Out" localSheetId="71" hidden="1">#REF!</definedName>
    <definedName name="_Parse_Out" localSheetId="72" hidden="1">#REF!</definedName>
    <definedName name="_Parse_Out" localSheetId="74" hidden="1">#REF!</definedName>
    <definedName name="_Parse_Out" localSheetId="75" hidden="1">#REF!</definedName>
    <definedName name="_Parse_Out" localSheetId="7" hidden="1">#REF!</definedName>
    <definedName name="_Parse_Out" hidden="1">#REF!</definedName>
    <definedName name="_Regression_Int" hidden="1">1</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1" hidden="1">#REF!</definedName>
    <definedName name="_Regression_Out" localSheetId="22" hidden="1">#REF!</definedName>
    <definedName name="_Regression_Out" localSheetId="24" hidden="1">#REF!</definedName>
    <definedName name="_Regression_Out" localSheetId="25" hidden="1">#REF!</definedName>
    <definedName name="_Regression_Out" localSheetId="26" hidden="1">#REF!</definedName>
    <definedName name="_Regression_Out" localSheetId="28" hidden="1">#REF!</definedName>
    <definedName name="_Regression_Out" localSheetId="30" hidden="1">#REF!</definedName>
    <definedName name="_Regression_Out" localSheetId="33" hidden="1">#REF!</definedName>
    <definedName name="_Regression_Out" localSheetId="2" hidden="1">#REF!</definedName>
    <definedName name="_Regression_Out" localSheetId="44" hidden="1">#REF!</definedName>
    <definedName name="_Regression_Out" localSheetId="45" hidden="1">#REF!</definedName>
    <definedName name="_Regression_Out" localSheetId="46" hidden="1">#REF!</definedName>
    <definedName name="_Regression_Out" localSheetId="49" hidden="1">#REF!</definedName>
    <definedName name="_Regression_Out" localSheetId="51" hidden="1">#REF!</definedName>
    <definedName name="_Regression_Out" localSheetId="52" hidden="1">#REF!</definedName>
    <definedName name="_Regression_Out" localSheetId="53" hidden="1">#REF!</definedName>
    <definedName name="_Regression_Out" localSheetId="56" hidden="1">#REF!</definedName>
    <definedName name="_Regression_Out" localSheetId="57" hidden="1">#REF!</definedName>
    <definedName name="_Regression_Out" localSheetId="58" hidden="1">#REF!</definedName>
    <definedName name="_Regression_Out" localSheetId="61" hidden="1">#REF!</definedName>
    <definedName name="_Regression_Out" localSheetId="62" hidden="1">#REF!</definedName>
    <definedName name="_Regression_Out" localSheetId="63" hidden="1">#REF!</definedName>
    <definedName name="_Regression_Out" localSheetId="65" hidden="1">#REF!</definedName>
    <definedName name="_Regression_Out" localSheetId="66" hidden="1">#REF!</definedName>
    <definedName name="_Regression_Out" localSheetId="67" hidden="1">#REF!</definedName>
    <definedName name="_Regression_Out" localSheetId="69" hidden="1">#REF!</definedName>
    <definedName name="_Regression_Out" localSheetId="70" hidden="1">#REF!</definedName>
    <definedName name="_Regression_Out" localSheetId="71" hidden="1">#REF!</definedName>
    <definedName name="_Regression_Out" localSheetId="72" hidden="1">#REF!</definedName>
    <definedName name="_Regression_Out" localSheetId="74" hidden="1">#REF!</definedName>
    <definedName name="_Regression_Out" localSheetId="75" hidden="1">#REF!</definedName>
    <definedName name="_Regression_Out" localSheetId="7" hidden="1">#REF!</definedName>
    <definedName name="_Regression_Out"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8" hidden="1">#REF!</definedName>
    <definedName name="_Regression_X" localSheetId="30" hidden="1">#REF!</definedName>
    <definedName name="_Regression_X" localSheetId="33" hidden="1">#REF!</definedName>
    <definedName name="_Regression_X" localSheetId="2" hidden="1">#REF!</definedName>
    <definedName name="_Regression_X" localSheetId="44" hidden="1">#REF!</definedName>
    <definedName name="_Regression_X" localSheetId="45" hidden="1">#REF!</definedName>
    <definedName name="_Regression_X" localSheetId="46" hidden="1">#REF!</definedName>
    <definedName name="_Regression_X" localSheetId="49" hidden="1">#REF!</definedName>
    <definedName name="_Regression_X" localSheetId="51" hidden="1">#REF!</definedName>
    <definedName name="_Regression_X" localSheetId="52" hidden="1">#REF!</definedName>
    <definedName name="_Regression_X" localSheetId="53" hidden="1">#REF!</definedName>
    <definedName name="_Regression_X" localSheetId="56" hidden="1">#REF!</definedName>
    <definedName name="_Regression_X" localSheetId="57" hidden="1">#REF!</definedName>
    <definedName name="_Regression_X" localSheetId="58" hidden="1">#REF!</definedName>
    <definedName name="_Regression_X" localSheetId="61" hidden="1">#REF!</definedName>
    <definedName name="_Regression_X" localSheetId="62" hidden="1">#REF!</definedName>
    <definedName name="_Regression_X" localSheetId="63" hidden="1">#REF!</definedName>
    <definedName name="_Regression_X" localSheetId="65" hidden="1">#REF!</definedName>
    <definedName name="_Regression_X" localSheetId="66" hidden="1">#REF!</definedName>
    <definedName name="_Regression_X" localSheetId="67" hidden="1">#REF!</definedName>
    <definedName name="_Regression_X" localSheetId="69" hidden="1">#REF!</definedName>
    <definedName name="_Regression_X" localSheetId="70" hidden="1">#REF!</definedName>
    <definedName name="_Regression_X" localSheetId="71" hidden="1">#REF!</definedName>
    <definedName name="_Regression_X" localSheetId="72" hidden="1">#REF!</definedName>
    <definedName name="_Regression_X" localSheetId="74" hidden="1">#REF!</definedName>
    <definedName name="_Regression_X" localSheetId="75" hidden="1">#REF!</definedName>
    <definedName name="_Regression_X" localSheetId="7" hidden="1">#REF!</definedName>
    <definedName name="_Regression_X"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1" hidden="1">#REF!</definedName>
    <definedName name="_Regression_Y" localSheetId="22" hidden="1">#REF!</definedName>
    <definedName name="_Regression_Y" localSheetId="24" hidden="1">#REF!</definedName>
    <definedName name="_Regression_Y" localSheetId="25" hidden="1">#REF!</definedName>
    <definedName name="_Regression_Y" localSheetId="26" hidden="1">#REF!</definedName>
    <definedName name="_Regression_Y" localSheetId="28" hidden="1">#REF!</definedName>
    <definedName name="_Regression_Y" localSheetId="30" hidden="1">#REF!</definedName>
    <definedName name="_Regression_Y" localSheetId="33" hidden="1">#REF!</definedName>
    <definedName name="_Regression_Y" localSheetId="2" hidden="1">#REF!</definedName>
    <definedName name="_Regression_Y" localSheetId="44" hidden="1">#REF!</definedName>
    <definedName name="_Regression_Y" localSheetId="45" hidden="1">#REF!</definedName>
    <definedName name="_Regression_Y" localSheetId="46" hidden="1">#REF!</definedName>
    <definedName name="_Regression_Y" localSheetId="49" hidden="1">#REF!</definedName>
    <definedName name="_Regression_Y" localSheetId="51" hidden="1">#REF!</definedName>
    <definedName name="_Regression_Y" localSheetId="52" hidden="1">#REF!</definedName>
    <definedName name="_Regression_Y" localSheetId="53" hidden="1">#REF!</definedName>
    <definedName name="_Regression_Y" localSheetId="56" hidden="1">#REF!</definedName>
    <definedName name="_Regression_Y" localSheetId="57" hidden="1">#REF!</definedName>
    <definedName name="_Regression_Y" localSheetId="58" hidden="1">#REF!</definedName>
    <definedName name="_Regression_Y" localSheetId="61" hidden="1">#REF!</definedName>
    <definedName name="_Regression_Y" localSheetId="62" hidden="1">#REF!</definedName>
    <definedName name="_Regression_Y" localSheetId="63" hidden="1">#REF!</definedName>
    <definedName name="_Regression_Y" localSheetId="65" hidden="1">#REF!</definedName>
    <definedName name="_Regression_Y" localSheetId="66" hidden="1">#REF!</definedName>
    <definedName name="_Regression_Y" localSheetId="67" hidden="1">#REF!</definedName>
    <definedName name="_Regression_Y" localSheetId="69" hidden="1">#REF!</definedName>
    <definedName name="_Regression_Y" localSheetId="70" hidden="1">#REF!</definedName>
    <definedName name="_Regression_Y" localSheetId="71" hidden="1">#REF!</definedName>
    <definedName name="_Regression_Y" localSheetId="72" hidden="1">#REF!</definedName>
    <definedName name="_Regression_Y" localSheetId="74" hidden="1">#REF!</definedName>
    <definedName name="_Regression_Y" localSheetId="75" hidden="1">#REF!</definedName>
    <definedName name="_Regression_Y" localSheetId="7" hidden="1">#REF!</definedName>
    <definedName name="_Regression_Y"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1"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8" hidden="1">#REF!</definedName>
    <definedName name="_Sort" localSheetId="30" hidden="1">#REF!</definedName>
    <definedName name="_Sort" localSheetId="33" hidden="1">#REF!</definedName>
    <definedName name="_Sort" localSheetId="2" hidden="1">#REF!</definedName>
    <definedName name="_Sort" localSheetId="44" hidden="1">#REF!</definedName>
    <definedName name="_Sort" localSheetId="45" hidden="1">#REF!</definedName>
    <definedName name="_Sort" localSheetId="46" hidden="1">#REF!</definedName>
    <definedName name="_Sort" localSheetId="49" hidden="1">#REF!</definedName>
    <definedName name="_Sort" localSheetId="51" hidden="1">#REF!</definedName>
    <definedName name="_Sort" localSheetId="52" hidden="1">#REF!</definedName>
    <definedName name="_Sort" localSheetId="53" hidden="1">#REF!</definedName>
    <definedName name="_Sort" localSheetId="56" hidden="1">#REF!</definedName>
    <definedName name="_Sort" localSheetId="57" hidden="1">#REF!</definedName>
    <definedName name="_Sort" localSheetId="58" hidden="1">#REF!</definedName>
    <definedName name="_Sort" localSheetId="61" hidden="1">#REF!</definedName>
    <definedName name="_Sort" localSheetId="62" hidden="1">#REF!</definedName>
    <definedName name="_Sort" localSheetId="63" hidden="1">#REF!</definedName>
    <definedName name="_Sort" localSheetId="65" hidden="1">#REF!</definedName>
    <definedName name="_Sort" localSheetId="66" hidden="1">#REF!</definedName>
    <definedName name="_Sort" localSheetId="67"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74" hidden="1">#REF!</definedName>
    <definedName name="_Sort" localSheetId="75" hidden="1">#REF!</definedName>
    <definedName name="_Sort" localSheetId="7" hidden="1">#REF!</definedName>
    <definedName name="_Sort" hidden="1">#REF!</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74" hidden="1">'[7]COP FED'!#REF!</definedName>
    <definedName name="ACwvu.PLA1." localSheetId="7" hidden="1">'[7]COP FED'!#REF!</definedName>
    <definedName name="ACwvu.PLA1." hidden="1">'[7]COP FED'!#REF!</definedName>
    <definedName name="ACwvu.PLA2." hidden="1">'[7]COP FED'!$A$1:$N$49</definedName>
    <definedName name="anscount" hidden="1">2</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6"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0" hidden="1">{#N/A,#N/A,TRUE,"Table1USD";#N/A,#N/A,TRUE,"Table1GBP"}</definedName>
    <definedName name="as" localSheetId="21" hidden="1">{#N/A,#N/A,TRUE,"Table1USD";#N/A,#N/A,TRUE,"Table1GBP"}</definedName>
    <definedName name="as" localSheetId="1" hidden="1">{#N/A,#N/A,TRUE,"Table1USD";#N/A,#N/A,TRUE,"Table1GBP"}</definedName>
    <definedName name="as" localSheetId="22"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8" hidden="1">{#N/A,#N/A,TRUE,"Table1USD";#N/A,#N/A,TRUE,"Table1GBP"}</definedName>
    <definedName name="as" localSheetId="30" hidden="1">{#N/A,#N/A,TRUE,"Table1USD";#N/A,#N/A,TRUE,"Table1GBP"}</definedName>
    <definedName name="as" localSheetId="33" hidden="1">{#N/A,#N/A,TRUE,"Table1USD";#N/A,#N/A,TRUE,"Table1GBP"}</definedName>
    <definedName name="as" localSheetId="2"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9" hidden="1">{#N/A,#N/A,TRUE,"Table1USD";#N/A,#N/A,TRUE,"Table1GBP"}</definedName>
    <definedName name="as" localSheetId="51" hidden="1">{#N/A,#N/A,TRUE,"Table1USD";#N/A,#N/A,TRUE,"Table1GBP"}</definedName>
    <definedName name="as" localSheetId="52" hidden="1">{#N/A,#N/A,TRUE,"Table1USD";#N/A,#N/A,TRUE,"Table1GBP"}</definedName>
    <definedName name="as" localSheetId="53"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5" hidden="1">{#N/A,#N/A,TRUE,"Table1USD";#N/A,#N/A,TRUE,"Table1GBP"}</definedName>
    <definedName name="as" localSheetId="66" hidden="1">{#N/A,#N/A,TRUE,"Table1USD";#N/A,#N/A,TRUE,"Table1GBP"}</definedName>
    <definedName name="as" localSheetId="67" hidden="1">{#N/A,#N/A,TRUE,"Table1USD";#N/A,#N/A,TRUE,"Table1GBP"}</definedName>
    <definedName name="as" localSheetId="69" hidden="1">{#N/A,#N/A,TRUE,"Table1USD";#N/A,#N/A,TRUE,"Table1GBP"}</definedName>
    <definedName name="as" localSheetId="70" hidden="1">{#N/A,#N/A,TRUE,"Table1USD";#N/A,#N/A,TRUE,"Table1GBP"}</definedName>
    <definedName name="as" localSheetId="71" hidden="1">{#N/A,#N/A,TRUE,"Table1USD";#N/A,#N/A,TRUE,"Table1GBP"}</definedName>
    <definedName name="as" localSheetId="72" hidden="1">{#N/A,#N/A,TRUE,"Table1USD";#N/A,#N/A,TRUE,"Table1GBP"}</definedName>
    <definedName name="as" localSheetId="74" hidden="1">{#N/A,#N/A,TRUE,"Table1USD";#N/A,#N/A,TRUE,"Table1GBP"}</definedName>
    <definedName name="as" localSheetId="75" hidden="1">{#N/A,#N/A,TRUE,"Table1USD";#N/A,#N/A,TRUE,"Table1GBP"}</definedName>
    <definedName name="as" localSheetId="7" hidden="1">{#N/A,#N/A,TRUE,"Table1USD";#N/A,#N/A,TRUE,"Table1GBP"}</definedName>
    <definedName name="as" hidden="1">{#N/A,#N/A,TRUE,"Table1USD";#N/A,#N/A,TRUE,"Table1GBP"}</definedName>
    <definedName name="asdfasf" localSheetId="16"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0" hidden="1">{#N/A,#N/A,FALSE,"INTERST"}</definedName>
    <definedName name="asdfasf" localSheetId="21" hidden="1">{#N/A,#N/A,FALSE,"INTERST"}</definedName>
    <definedName name="asdfasf" localSheetId="1" hidden="1">{#N/A,#N/A,FALSE,"INTERST"}</definedName>
    <definedName name="asdfasf" localSheetId="22"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8" hidden="1">{#N/A,#N/A,FALSE,"INTERST"}</definedName>
    <definedName name="asdfasf" localSheetId="30" hidden="1">{#N/A,#N/A,FALSE,"INTERST"}</definedName>
    <definedName name="asdfasf" localSheetId="33" hidden="1">{#N/A,#N/A,FALSE,"INTERST"}</definedName>
    <definedName name="asdfasf" localSheetId="2"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9" hidden="1">{#N/A,#N/A,FALSE,"INTERST"}</definedName>
    <definedName name="asdfasf" localSheetId="51" hidden="1">{#N/A,#N/A,FALSE,"INTERST"}</definedName>
    <definedName name="asdfasf" localSheetId="52" hidden="1">{#N/A,#N/A,FALSE,"INTERST"}</definedName>
    <definedName name="asdfasf" localSheetId="53"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5" hidden="1">{#N/A,#N/A,FALSE,"INTERST"}</definedName>
    <definedName name="asdfasf" localSheetId="66" hidden="1">{#N/A,#N/A,FALSE,"INTERST"}</definedName>
    <definedName name="asdfasf" localSheetId="67" hidden="1">{#N/A,#N/A,FALSE,"INTERST"}</definedName>
    <definedName name="asdfasf" localSheetId="69" hidden="1">{#N/A,#N/A,FALSE,"INTERST"}</definedName>
    <definedName name="asdfasf" localSheetId="70" hidden="1">{#N/A,#N/A,FALSE,"INTERST"}</definedName>
    <definedName name="asdfasf" localSheetId="71" hidden="1">{#N/A,#N/A,FALSE,"INTERST"}</definedName>
    <definedName name="asdfasf" localSheetId="72" hidden="1">{#N/A,#N/A,FALSE,"INTERST"}</definedName>
    <definedName name="asdfasf" localSheetId="74" hidden="1">{#N/A,#N/A,FALSE,"INTERST"}</definedName>
    <definedName name="asdfasf" localSheetId="75" hidden="1">{#N/A,#N/A,FALSE,"INTERST"}</definedName>
    <definedName name="asdfasf" localSheetId="7" hidden="1">{#N/A,#N/A,FALSE,"INTERST"}</definedName>
    <definedName name="asdfasf" hidden="1">{#N/A,#N/A,FALSE,"INTERST"}</definedName>
    <definedName name="asdgb" localSheetId="16"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0" hidden="1">{#N/A,#N/A,TRUE,"Table1USD";#N/A,#N/A,TRUE,"Table1GBP"}</definedName>
    <definedName name="asdgb" localSheetId="21" hidden="1">{#N/A,#N/A,TRUE,"Table1USD";#N/A,#N/A,TRUE,"Table1GBP"}</definedName>
    <definedName name="asdgb" localSheetId="1" hidden="1">{#N/A,#N/A,TRUE,"Table1USD";#N/A,#N/A,TRUE,"Table1GBP"}</definedName>
    <definedName name="asdgb" localSheetId="22"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8" hidden="1">{#N/A,#N/A,TRUE,"Table1USD";#N/A,#N/A,TRUE,"Table1GBP"}</definedName>
    <definedName name="asdgb" localSheetId="30" hidden="1">{#N/A,#N/A,TRUE,"Table1USD";#N/A,#N/A,TRUE,"Table1GBP"}</definedName>
    <definedName name="asdgb" localSheetId="33" hidden="1">{#N/A,#N/A,TRUE,"Table1USD";#N/A,#N/A,TRUE,"Table1GBP"}</definedName>
    <definedName name="asdgb" localSheetId="2"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9" hidden="1">{#N/A,#N/A,TRUE,"Table1USD";#N/A,#N/A,TRUE,"Table1GBP"}</definedName>
    <definedName name="asdgb" localSheetId="51" hidden="1">{#N/A,#N/A,TRUE,"Table1USD";#N/A,#N/A,TRUE,"Table1GBP"}</definedName>
    <definedName name="asdgb" localSheetId="52" hidden="1">{#N/A,#N/A,TRUE,"Table1USD";#N/A,#N/A,TRUE,"Table1GBP"}</definedName>
    <definedName name="asdgb" localSheetId="53"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5" hidden="1">{#N/A,#N/A,TRUE,"Table1USD";#N/A,#N/A,TRUE,"Table1GBP"}</definedName>
    <definedName name="asdgb" localSheetId="66" hidden="1">{#N/A,#N/A,TRUE,"Table1USD";#N/A,#N/A,TRUE,"Table1GBP"}</definedName>
    <definedName name="asdgb" localSheetId="67" hidden="1">{#N/A,#N/A,TRUE,"Table1USD";#N/A,#N/A,TRUE,"Table1GBP"}</definedName>
    <definedName name="asdgb" localSheetId="69" hidden="1">{#N/A,#N/A,TRUE,"Table1USD";#N/A,#N/A,TRUE,"Table1GBP"}</definedName>
    <definedName name="asdgb" localSheetId="70" hidden="1">{#N/A,#N/A,TRUE,"Table1USD";#N/A,#N/A,TRUE,"Table1GBP"}</definedName>
    <definedName name="asdgb" localSheetId="71" hidden="1">{#N/A,#N/A,TRUE,"Table1USD";#N/A,#N/A,TRUE,"Table1GBP"}</definedName>
    <definedName name="asdgb" localSheetId="72" hidden="1">{#N/A,#N/A,TRUE,"Table1USD";#N/A,#N/A,TRUE,"Table1GBP"}</definedName>
    <definedName name="asdgb" localSheetId="74" hidden="1">{#N/A,#N/A,TRUE,"Table1USD";#N/A,#N/A,TRUE,"Table1GBP"}</definedName>
    <definedName name="asdgb" localSheetId="75" hidden="1">{#N/A,#N/A,TRUE,"Table1USD";#N/A,#N/A,TRUE,"Table1GBP"}</definedName>
    <definedName name="asdgb" localSheetId="7" hidden="1">{#N/A,#N/A,TRUE,"Table1USD";#N/A,#N/A,TRUE,"Table1GBP"}</definedName>
    <definedName name="asdgb" hidden="1">{#N/A,#N/A,TRUE,"Table1USD";#N/A,#N/A,TRUE,"Table1GBP"}</definedName>
    <definedName name="BLPH1" hidden="1">'[8]Ex rate bloom'!$A$4</definedName>
    <definedName name="BLPH14" localSheetId="74" hidden="1">[9]Raw_1!#REF!</definedName>
    <definedName name="BLPH14" localSheetId="7"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localSheetId="61" hidden="1">'[10]Technology indices '!$A$4</definedName>
    <definedName name="BLPH80" localSheetId="74" hidden="1">'[11]Technology indices '!$A$4</definedName>
    <definedName name="BLPH80" localSheetId="7" hidden="1">'[10]Technology indices '!$A$4</definedName>
    <definedName name="BLPH80" hidden="1">'[11]Technology indices '!$A$4</definedName>
    <definedName name="BLPH81" localSheetId="61" hidden="1">'[10]Technology indices '!$E$4</definedName>
    <definedName name="BLPH81" localSheetId="74" hidden="1">'[11]Technology indices '!$E$4</definedName>
    <definedName name="BLPH81" localSheetId="7" hidden="1">'[10]Technology indices '!$E$4</definedName>
    <definedName name="BLPH81" hidden="1">'[11]Technology indices '!$E$4</definedName>
    <definedName name="BLPH82" localSheetId="61" hidden="1">'[10]Technology indices '!$I$4</definedName>
    <definedName name="BLPH82" localSheetId="74" hidden="1">'[11]Technology indices '!$I$4</definedName>
    <definedName name="BLPH82" localSheetId="7" hidden="1">'[10]Technology indices '!$I$4</definedName>
    <definedName name="BLPH82" hidden="1">'[11]Technology indices '!$I$4</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75"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1" hidden="1">{"Riqfin97",#N/A,FALSE,"Tran";"Riqfinpro",#N/A,FALSE,"Tran"}</definedName>
    <definedName name="cc" localSheetId="22"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8" hidden="1">{"Riqfin97",#N/A,FALSE,"Tran";"Riqfinpro",#N/A,FALSE,"Tran"}</definedName>
    <definedName name="cc" localSheetId="30" hidden="1">{"Riqfin97",#N/A,FALSE,"Tran";"Riqfinpro",#N/A,FALSE,"Tran"}</definedName>
    <definedName name="cc" localSheetId="33" hidden="1">{"Riqfin97",#N/A,FALSE,"Tran";"Riqfinpro",#N/A,FALSE,"Tran"}</definedName>
    <definedName name="cc" localSheetId="2"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9"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5" hidden="1">{"Riqfin97",#N/A,FALSE,"Tran";"Riqfinpro",#N/A,FALSE,"Tran"}</definedName>
    <definedName name="cc" localSheetId="66" hidden="1">{"Riqfin97",#N/A,FALSE,"Tran";"Riqfinpro",#N/A,FALSE,"Tran"}</definedName>
    <definedName name="cc" localSheetId="67"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4" hidden="1">{"Riqfin97",#N/A,FALSE,"Tran";"Riqfinpro",#N/A,FALSE,"Tran"}</definedName>
    <definedName name="cc" localSheetId="75" hidden="1">{"Riqfin97",#N/A,FALSE,"Tran";"Riqfinpro",#N/A,FALSE,"Tran"}</definedName>
    <definedName name="cc" localSheetId="7" hidden="1">{"Riqfin97",#N/A,FALSE,"Tran";"Riqfinpro",#N/A,FALSE,"Tran"}</definedName>
    <definedName name="cc" hidden="1">{"Riqfin97",#N/A,FALSE,"Tran";"Riqfinpro",#N/A,FALSE,"Tran"}</definedName>
    <definedName name="CIQWBGuid" hidden="1">"69c6c1f5-b121-486a-aca7-1483f0c3521f"</definedName>
    <definedName name="contents2" localSheetId="16" hidden="1">[12]MSRV!#REF!</definedName>
    <definedName name="contents2" localSheetId="17" hidden="1">[12]MSRV!#REF!</definedName>
    <definedName name="contents2" localSheetId="18" hidden="1">[12]MSRV!#REF!</definedName>
    <definedName name="contents2" localSheetId="19" hidden="1">[12]MSRV!#REF!</definedName>
    <definedName name="contents2" localSheetId="20" hidden="1">[12]MSRV!#REF!</definedName>
    <definedName name="contents2" localSheetId="21" hidden="1">[12]MSRV!#REF!</definedName>
    <definedName name="contents2" localSheetId="1" hidden="1">[12]MSRV!#REF!</definedName>
    <definedName name="contents2" localSheetId="22" hidden="1">[12]MSRV!#REF!</definedName>
    <definedName name="contents2" localSheetId="24" hidden="1">[12]MSRV!#REF!</definedName>
    <definedName name="contents2" localSheetId="25" hidden="1">[12]MSRV!#REF!</definedName>
    <definedName name="contents2" localSheetId="26" hidden="1">[12]MSRV!#REF!</definedName>
    <definedName name="contents2" localSheetId="28" hidden="1">[12]MSRV!#REF!</definedName>
    <definedName name="contents2" localSheetId="30" hidden="1">[12]MSRV!#REF!</definedName>
    <definedName name="contents2" localSheetId="33" hidden="1">[12]MSRV!#REF!</definedName>
    <definedName name="contents2" localSheetId="2" hidden="1">[12]MSRV!#REF!</definedName>
    <definedName name="contents2" localSheetId="44" hidden="1">[12]MSRV!#REF!</definedName>
    <definedName name="contents2" localSheetId="45" hidden="1">[12]MSRV!#REF!</definedName>
    <definedName name="contents2" localSheetId="46" hidden="1">[12]MSRV!#REF!</definedName>
    <definedName name="contents2" localSheetId="49" hidden="1">[12]MSRV!#REF!</definedName>
    <definedName name="contents2" localSheetId="51" hidden="1">[12]MSRV!#REF!</definedName>
    <definedName name="contents2" localSheetId="52" hidden="1">[12]MSRV!#REF!</definedName>
    <definedName name="contents2" localSheetId="53" hidden="1">[12]MSRV!#REF!</definedName>
    <definedName name="contents2" localSheetId="56" hidden="1">[12]MSRV!#REF!</definedName>
    <definedName name="contents2" localSheetId="57" hidden="1">[12]MSRV!#REF!</definedName>
    <definedName name="contents2" localSheetId="58" hidden="1">[12]MSRV!#REF!</definedName>
    <definedName name="contents2" localSheetId="61" hidden="1">[12]MSRV!#REF!</definedName>
    <definedName name="contents2" localSheetId="62" hidden="1">[12]MSRV!#REF!</definedName>
    <definedName name="contents2" localSheetId="63" hidden="1">[12]MSRV!#REF!</definedName>
    <definedName name="contents2" localSheetId="65" hidden="1">[12]MSRV!#REF!</definedName>
    <definedName name="contents2" localSheetId="66" hidden="1">[12]MSRV!#REF!</definedName>
    <definedName name="contents2" localSheetId="67" hidden="1">[12]MSRV!#REF!</definedName>
    <definedName name="contents2" localSheetId="69" hidden="1">[12]MSRV!#REF!</definedName>
    <definedName name="contents2" localSheetId="70" hidden="1">[12]MSRV!#REF!</definedName>
    <definedName name="contents2" localSheetId="71" hidden="1">[12]MSRV!#REF!</definedName>
    <definedName name="contents2" localSheetId="72" hidden="1">[12]MSRV!#REF!</definedName>
    <definedName name="contents2" localSheetId="74" hidden="1">[12]MSRV!#REF!</definedName>
    <definedName name="contents2" localSheetId="75" hidden="1">[12]MSRV!#REF!</definedName>
    <definedName name="contents2" localSheetId="7" hidden="1">[12]MSRV!#REF!</definedName>
    <definedName name="contents2" hidden="1">[12]MSRV!#REF!</definedName>
    <definedName name="cp" localSheetId="16" hidden="1">'[13]C Summary'!#REF!</definedName>
    <definedName name="cp" localSheetId="17" hidden="1">'[13]C Summary'!#REF!</definedName>
    <definedName name="cp" localSheetId="18" hidden="1">'[13]C Summary'!#REF!</definedName>
    <definedName name="cp" localSheetId="19" hidden="1">'[13]C Summary'!#REF!</definedName>
    <definedName name="cp" localSheetId="20" hidden="1">'[13]C Summary'!#REF!</definedName>
    <definedName name="cp" localSheetId="21" hidden="1">'[13]C Summary'!#REF!</definedName>
    <definedName name="cp" localSheetId="22" hidden="1">'[13]C Summary'!#REF!</definedName>
    <definedName name="cp" localSheetId="24" hidden="1">'[13]C Summary'!#REF!</definedName>
    <definedName name="cp" localSheetId="25" hidden="1">'[13]C Summary'!#REF!</definedName>
    <definedName name="cp" localSheetId="26" hidden="1">'[13]C Summary'!#REF!</definedName>
    <definedName name="cp" localSheetId="33" hidden="1">'[13]C Summary'!#REF!</definedName>
    <definedName name="cp" localSheetId="49" hidden="1">'[13]C Summary'!#REF!</definedName>
    <definedName name="cp" localSheetId="69" hidden="1">'[13]C Summary'!#REF!</definedName>
    <definedName name="cp" localSheetId="70" hidden="1">'[13]C Summary'!#REF!</definedName>
    <definedName name="cp" localSheetId="71" hidden="1">'[13]C Summary'!#REF!</definedName>
    <definedName name="cp" localSheetId="72" hidden="1">'[13]C Summary'!#REF!</definedName>
    <definedName name="cp" localSheetId="74" hidden="1">'[13]C Summary'!#REF!</definedName>
    <definedName name="cp" localSheetId="75" hidden="1">'[13]C Summary'!#REF!</definedName>
    <definedName name="cp" localSheetId="7" hidden="1">'[13]C Summary'!#REF!</definedName>
    <definedName name="cp" hidden="1">'[13]C Summary'!#REF!</definedName>
    <definedName name="Cwvu.a." localSheetId="16" hidden="1">[14]BOP!$A$36:$IV$36,[14]BOP!$A$44:$IV$44,[14]BOP!$A$59:$IV$59,[14]BOP!#REF!,[14]BOP!#REF!,[14]BOP!$A$81:$IV$88</definedName>
    <definedName name="Cwvu.a." localSheetId="17" hidden="1">[14]BOP!$A$36:$IV$36,[14]BOP!$A$44:$IV$44,[14]BOP!$A$59:$IV$59,[14]BOP!#REF!,[14]BOP!#REF!,[14]BOP!$A$81:$IV$88</definedName>
    <definedName name="Cwvu.a." localSheetId="18" hidden="1">[14]BOP!$A$36:$IV$36,[14]BOP!$A$44:$IV$44,[14]BOP!$A$59:$IV$59,[14]BOP!#REF!,[14]BOP!#REF!,[14]BOP!$A$81:$IV$88</definedName>
    <definedName name="Cwvu.a." localSheetId="19" hidden="1">[14]BOP!$A$36:$IV$36,[14]BOP!$A$44:$IV$44,[14]BOP!$A$59:$IV$59,[14]BOP!#REF!,[14]BOP!#REF!,[14]BOP!$A$81:$IV$88</definedName>
    <definedName name="Cwvu.a." localSheetId="20" hidden="1">[14]BOP!$A$36:$IV$36,[14]BOP!$A$44:$IV$44,[14]BOP!$A$59:$IV$59,[14]BOP!#REF!,[14]BOP!#REF!,[14]BOP!$A$81:$IV$88</definedName>
    <definedName name="Cwvu.a." localSheetId="21" hidden="1">[14]BOP!$A$36:$IV$36,[14]BOP!$A$44:$IV$44,[14]BOP!$A$59:$IV$59,[14]BOP!#REF!,[14]BOP!#REF!,[14]BOP!$A$81:$IV$88</definedName>
    <definedName name="Cwvu.a." localSheetId="1" hidden="1">[14]BOP!$A$36:$IV$36,[14]BOP!$A$44:$IV$44,[14]BOP!$A$59:$IV$59,[14]BOP!#REF!,[14]BOP!#REF!,[14]BOP!$A$81:$IV$88</definedName>
    <definedName name="Cwvu.a." localSheetId="22" hidden="1">[14]BOP!$A$36:$IV$36,[14]BOP!$A$44:$IV$44,[14]BOP!$A$59:$IV$59,[14]BOP!#REF!,[14]BOP!#REF!,[14]BOP!$A$81:$IV$88</definedName>
    <definedName name="Cwvu.a." localSheetId="24" hidden="1">[14]BOP!$A$36:$IV$36,[14]BOP!$A$44:$IV$44,[14]BOP!$A$59:$IV$59,[14]BOP!#REF!,[14]BOP!#REF!,[14]BOP!$A$81:$IV$88</definedName>
    <definedName name="Cwvu.a." localSheetId="25" hidden="1">[14]BOP!$A$36:$IV$36,[14]BOP!$A$44:$IV$44,[14]BOP!$A$59:$IV$59,[14]BOP!#REF!,[14]BOP!#REF!,[14]BOP!$A$81:$IV$88</definedName>
    <definedName name="Cwvu.a." localSheetId="26" hidden="1">[14]BOP!$A$36:$IV$36,[14]BOP!$A$44:$IV$44,[14]BOP!$A$59:$IV$59,[14]BOP!#REF!,[14]BOP!#REF!,[14]BOP!$A$81:$IV$88</definedName>
    <definedName name="Cwvu.a." localSheetId="28" hidden="1">[14]BOP!$A$36:$IV$36,[14]BOP!$A$44:$IV$44,[14]BOP!$A$59:$IV$59,[14]BOP!#REF!,[14]BOP!#REF!,[14]BOP!$A$81:$IV$88</definedName>
    <definedName name="Cwvu.a." localSheetId="30" hidden="1">[14]BOP!$A$36:$IV$36,[14]BOP!$A$44:$IV$44,[14]BOP!$A$59:$IV$59,[14]BOP!#REF!,[14]BOP!#REF!,[14]BOP!$A$81:$IV$88</definedName>
    <definedName name="Cwvu.a." localSheetId="33" hidden="1">[14]BOP!$A$36:$IV$36,[14]BOP!$A$44:$IV$44,[14]BOP!$A$59:$IV$59,[14]BOP!#REF!,[14]BOP!#REF!,[14]BOP!$A$81:$IV$88</definedName>
    <definedName name="Cwvu.a." localSheetId="2" hidden="1">[14]BOP!$A$36:$IV$36,[14]BOP!$A$44:$IV$44,[14]BOP!$A$59:$IV$59,[14]BOP!#REF!,[14]BOP!#REF!,[14]BOP!$A$81:$IV$88</definedName>
    <definedName name="Cwvu.a." localSheetId="44" hidden="1">[14]BOP!$A$36:$IV$36,[14]BOP!$A$44:$IV$44,[14]BOP!$A$59:$IV$59,[14]BOP!#REF!,[14]BOP!#REF!,[14]BOP!$A$81:$IV$88</definedName>
    <definedName name="Cwvu.a." localSheetId="45" hidden="1">[14]BOP!$A$36:$IV$36,[14]BOP!$A$44:$IV$44,[14]BOP!$A$59:$IV$59,[14]BOP!#REF!,[14]BOP!#REF!,[14]BOP!$A$81:$IV$88</definedName>
    <definedName name="Cwvu.a." localSheetId="46" hidden="1">[14]BOP!$A$36:$IV$36,[14]BOP!$A$44:$IV$44,[14]BOP!$A$59:$IV$59,[14]BOP!#REF!,[14]BOP!#REF!,[14]BOP!$A$81:$IV$88</definedName>
    <definedName name="Cwvu.a." localSheetId="49" hidden="1">[14]BOP!$A$36:$IV$36,[14]BOP!$A$44:$IV$44,[14]BOP!$A$59:$IV$59,[14]BOP!#REF!,[14]BOP!#REF!,[14]BOP!$A$81:$IV$88</definedName>
    <definedName name="Cwvu.a." localSheetId="51" hidden="1">[14]BOP!$A$36:$IV$36,[14]BOP!$A$44:$IV$44,[14]BOP!$A$59:$IV$59,[14]BOP!#REF!,[14]BOP!#REF!,[14]BOP!$A$81:$IV$88</definedName>
    <definedName name="Cwvu.a." localSheetId="52" hidden="1">[14]BOP!$A$36:$IV$36,[14]BOP!$A$44:$IV$44,[14]BOP!$A$59:$IV$59,[14]BOP!#REF!,[14]BOP!#REF!,[14]BOP!$A$81:$IV$88</definedName>
    <definedName name="Cwvu.a." localSheetId="53" hidden="1">[14]BOP!$A$36:$IV$36,[14]BOP!$A$44:$IV$44,[14]BOP!$A$59:$IV$59,[14]BOP!#REF!,[14]BOP!#REF!,[14]BOP!$A$81:$IV$88</definedName>
    <definedName name="Cwvu.a." localSheetId="56" hidden="1">[14]BOP!$A$36:$IV$36,[14]BOP!$A$44:$IV$44,[14]BOP!$A$59:$IV$59,[14]BOP!#REF!,[14]BOP!#REF!,[14]BOP!$A$81:$IV$88</definedName>
    <definedName name="Cwvu.a." localSheetId="57" hidden="1">[14]BOP!$A$36:$IV$36,[14]BOP!$A$44:$IV$44,[14]BOP!$A$59:$IV$59,[14]BOP!#REF!,[14]BOP!#REF!,[14]BOP!$A$81:$IV$88</definedName>
    <definedName name="Cwvu.a." localSheetId="58" hidden="1">[14]BOP!$A$36:$IV$36,[14]BOP!$A$44:$IV$44,[14]BOP!$A$59:$IV$59,[14]BOP!#REF!,[14]BOP!#REF!,[14]BOP!$A$81:$IV$88</definedName>
    <definedName name="Cwvu.a." localSheetId="61" hidden="1">[14]BOP!$A$36:$IV$36,[14]BOP!$A$44:$IV$44,[14]BOP!$A$59:$IV$59,[14]BOP!#REF!,[14]BOP!#REF!,[14]BOP!$A$81:$IV$88</definedName>
    <definedName name="Cwvu.a." localSheetId="62" hidden="1">[14]BOP!$A$36:$IV$36,[14]BOP!$A$44:$IV$44,[14]BOP!$A$59:$IV$59,[14]BOP!#REF!,[14]BOP!#REF!,[14]BOP!$A$81:$IV$88</definedName>
    <definedName name="Cwvu.a." localSheetId="63" hidden="1">[14]BOP!$A$36:$IV$36,[14]BOP!$A$44:$IV$44,[14]BOP!$A$59:$IV$59,[14]BOP!#REF!,[14]BOP!#REF!,[14]BOP!$A$81:$IV$88</definedName>
    <definedName name="Cwvu.a." localSheetId="65" hidden="1">[14]BOP!$A$36:$IV$36,[14]BOP!$A$44:$IV$44,[14]BOP!$A$59:$IV$59,[14]BOP!#REF!,[14]BOP!#REF!,[14]BOP!$A$81:$IV$88</definedName>
    <definedName name="Cwvu.a." localSheetId="66" hidden="1">[14]BOP!$A$36:$IV$36,[14]BOP!$A$44:$IV$44,[14]BOP!$A$59:$IV$59,[14]BOP!#REF!,[14]BOP!#REF!,[14]BOP!$A$81:$IV$88</definedName>
    <definedName name="Cwvu.a." localSheetId="67" hidden="1">[14]BOP!$A$36:$IV$36,[14]BOP!$A$44:$IV$44,[14]BOP!$A$59:$IV$59,[14]BOP!#REF!,[14]BOP!#REF!,[14]BOP!$A$81:$IV$88</definedName>
    <definedName name="Cwvu.a." localSheetId="69" hidden="1">[14]BOP!$A$36:$IV$36,[14]BOP!$A$44:$IV$44,[14]BOP!$A$59:$IV$59,[14]BOP!#REF!,[14]BOP!#REF!,[14]BOP!$A$81:$IV$88</definedName>
    <definedName name="Cwvu.a." localSheetId="70" hidden="1">[14]BOP!$A$36:$IV$36,[14]BOP!$A$44:$IV$44,[14]BOP!$A$59:$IV$59,[14]BOP!#REF!,[14]BOP!#REF!,[14]BOP!$A$81:$IV$88</definedName>
    <definedName name="Cwvu.a." localSheetId="71" hidden="1">[14]BOP!$A$36:$IV$36,[14]BOP!$A$44:$IV$44,[14]BOP!$A$59:$IV$59,[14]BOP!#REF!,[14]BOP!#REF!,[14]BOP!$A$81:$IV$88</definedName>
    <definedName name="Cwvu.a." localSheetId="72" hidden="1">[14]BOP!$A$36:$IV$36,[14]BOP!$A$44:$IV$44,[14]BOP!$A$59:$IV$59,[14]BOP!#REF!,[14]BOP!#REF!,[14]BOP!$A$81:$IV$88</definedName>
    <definedName name="Cwvu.a." localSheetId="74" hidden="1">[14]BOP!$A$36:$IV$36,[14]BOP!$A$44:$IV$44,[14]BOP!$A$59:$IV$59,[14]BOP!#REF!,[14]BOP!#REF!,[14]BOP!$A$81:$IV$88</definedName>
    <definedName name="Cwvu.a." localSheetId="75" hidden="1">[14]BOP!$A$36:$IV$36,[14]BOP!$A$44:$IV$44,[14]BOP!$A$59:$IV$59,[14]BOP!#REF!,[14]BOP!#REF!,[14]BOP!$A$81:$IV$88</definedName>
    <definedName name="Cwvu.a." localSheetId="7" hidden="1">[14]BOP!$A$36:$IV$36,[14]BOP!$A$44:$IV$44,[14]BOP!$A$59:$IV$59,[14]BOP!#REF!,[14]BOP!#REF!,[14]BOP!$A$81:$IV$88</definedName>
    <definedName name="Cwvu.a." hidden="1">[14]BOP!$A$36:$IV$36,[14]BOP!$A$44:$IV$44,[14]BOP!$A$59:$IV$59,[14]BOP!#REF!,[14]BOP!#REF!,[14]BOP!$A$81:$IV$88</definedName>
    <definedName name="Cwvu.bop." localSheetId="16" hidden="1">[14]BOP!$A$36:$IV$36,[14]BOP!$A$44:$IV$44,[14]BOP!$A$59:$IV$59,[14]BOP!#REF!,[14]BOP!#REF!,[14]BOP!$A$81:$IV$88</definedName>
    <definedName name="Cwvu.bop." localSheetId="17" hidden="1">[14]BOP!$A$36:$IV$36,[14]BOP!$A$44:$IV$44,[14]BOP!$A$59:$IV$59,[14]BOP!#REF!,[14]BOP!#REF!,[14]BOP!$A$81:$IV$88</definedName>
    <definedName name="Cwvu.bop." localSheetId="18" hidden="1">[14]BOP!$A$36:$IV$36,[14]BOP!$A$44:$IV$44,[14]BOP!$A$59:$IV$59,[14]BOP!#REF!,[14]BOP!#REF!,[14]BOP!$A$81:$IV$88</definedName>
    <definedName name="Cwvu.bop." localSheetId="19" hidden="1">[14]BOP!$A$36:$IV$36,[14]BOP!$A$44:$IV$44,[14]BOP!$A$59:$IV$59,[14]BOP!#REF!,[14]BOP!#REF!,[14]BOP!$A$81:$IV$88</definedName>
    <definedName name="Cwvu.bop." localSheetId="20" hidden="1">[14]BOP!$A$36:$IV$36,[14]BOP!$A$44:$IV$44,[14]BOP!$A$59:$IV$59,[14]BOP!#REF!,[14]BOP!#REF!,[14]BOP!$A$81:$IV$88</definedName>
    <definedName name="Cwvu.bop." localSheetId="21" hidden="1">[14]BOP!$A$36:$IV$36,[14]BOP!$A$44:$IV$44,[14]BOP!$A$59:$IV$59,[14]BOP!#REF!,[14]BOP!#REF!,[14]BOP!$A$81:$IV$88</definedName>
    <definedName name="Cwvu.bop." localSheetId="1" hidden="1">[14]BOP!$A$36:$IV$36,[14]BOP!$A$44:$IV$44,[14]BOP!$A$59:$IV$59,[14]BOP!#REF!,[14]BOP!#REF!,[14]BOP!$A$81:$IV$88</definedName>
    <definedName name="Cwvu.bop." localSheetId="22" hidden="1">[14]BOP!$A$36:$IV$36,[14]BOP!$A$44:$IV$44,[14]BOP!$A$59:$IV$59,[14]BOP!#REF!,[14]BOP!#REF!,[14]BOP!$A$81:$IV$88</definedName>
    <definedName name="Cwvu.bop." localSheetId="24" hidden="1">[14]BOP!$A$36:$IV$36,[14]BOP!$A$44:$IV$44,[14]BOP!$A$59:$IV$59,[14]BOP!#REF!,[14]BOP!#REF!,[14]BOP!$A$81:$IV$88</definedName>
    <definedName name="Cwvu.bop." localSheetId="25" hidden="1">[14]BOP!$A$36:$IV$36,[14]BOP!$A$44:$IV$44,[14]BOP!$A$59:$IV$59,[14]BOP!#REF!,[14]BOP!#REF!,[14]BOP!$A$81:$IV$88</definedName>
    <definedName name="Cwvu.bop." localSheetId="26" hidden="1">[14]BOP!$A$36:$IV$36,[14]BOP!$A$44:$IV$44,[14]BOP!$A$59:$IV$59,[14]BOP!#REF!,[14]BOP!#REF!,[14]BOP!$A$81:$IV$88</definedName>
    <definedName name="Cwvu.bop." localSheetId="28" hidden="1">[14]BOP!$A$36:$IV$36,[14]BOP!$A$44:$IV$44,[14]BOP!$A$59:$IV$59,[14]BOP!#REF!,[14]BOP!#REF!,[14]BOP!$A$81:$IV$88</definedName>
    <definedName name="Cwvu.bop." localSheetId="30" hidden="1">[14]BOP!$A$36:$IV$36,[14]BOP!$A$44:$IV$44,[14]BOP!$A$59:$IV$59,[14]BOP!#REF!,[14]BOP!#REF!,[14]BOP!$A$81:$IV$88</definedName>
    <definedName name="Cwvu.bop." localSheetId="33" hidden="1">[14]BOP!$A$36:$IV$36,[14]BOP!$A$44:$IV$44,[14]BOP!$A$59:$IV$59,[14]BOP!#REF!,[14]BOP!#REF!,[14]BOP!$A$81:$IV$88</definedName>
    <definedName name="Cwvu.bop." localSheetId="2" hidden="1">[14]BOP!$A$36:$IV$36,[14]BOP!$A$44:$IV$44,[14]BOP!$A$59:$IV$59,[14]BOP!#REF!,[14]BOP!#REF!,[14]BOP!$A$81:$IV$88</definedName>
    <definedName name="Cwvu.bop." localSheetId="44" hidden="1">[14]BOP!$A$36:$IV$36,[14]BOP!$A$44:$IV$44,[14]BOP!$A$59:$IV$59,[14]BOP!#REF!,[14]BOP!#REF!,[14]BOP!$A$81:$IV$88</definedName>
    <definedName name="Cwvu.bop." localSheetId="45" hidden="1">[14]BOP!$A$36:$IV$36,[14]BOP!$A$44:$IV$44,[14]BOP!$A$59:$IV$59,[14]BOP!#REF!,[14]BOP!#REF!,[14]BOP!$A$81:$IV$88</definedName>
    <definedName name="Cwvu.bop." localSheetId="46" hidden="1">[14]BOP!$A$36:$IV$36,[14]BOP!$A$44:$IV$44,[14]BOP!$A$59:$IV$59,[14]BOP!#REF!,[14]BOP!#REF!,[14]BOP!$A$81:$IV$88</definedName>
    <definedName name="Cwvu.bop." localSheetId="49" hidden="1">[14]BOP!$A$36:$IV$36,[14]BOP!$A$44:$IV$44,[14]BOP!$A$59:$IV$59,[14]BOP!#REF!,[14]BOP!#REF!,[14]BOP!$A$81:$IV$88</definedName>
    <definedName name="Cwvu.bop." localSheetId="51" hidden="1">[14]BOP!$A$36:$IV$36,[14]BOP!$A$44:$IV$44,[14]BOP!$A$59:$IV$59,[14]BOP!#REF!,[14]BOP!#REF!,[14]BOP!$A$81:$IV$88</definedName>
    <definedName name="Cwvu.bop." localSheetId="52" hidden="1">[14]BOP!$A$36:$IV$36,[14]BOP!$A$44:$IV$44,[14]BOP!$A$59:$IV$59,[14]BOP!#REF!,[14]BOP!#REF!,[14]BOP!$A$81:$IV$88</definedName>
    <definedName name="Cwvu.bop." localSheetId="53" hidden="1">[14]BOP!$A$36:$IV$36,[14]BOP!$A$44:$IV$44,[14]BOP!$A$59:$IV$59,[14]BOP!#REF!,[14]BOP!#REF!,[14]BOP!$A$81:$IV$88</definedName>
    <definedName name="Cwvu.bop." localSheetId="56" hidden="1">[14]BOP!$A$36:$IV$36,[14]BOP!$A$44:$IV$44,[14]BOP!$A$59:$IV$59,[14]BOP!#REF!,[14]BOP!#REF!,[14]BOP!$A$81:$IV$88</definedName>
    <definedName name="Cwvu.bop." localSheetId="57" hidden="1">[14]BOP!$A$36:$IV$36,[14]BOP!$A$44:$IV$44,[14]BOP!$A$59:$IV$59,[14]BOP!#REF!,[14]BOP!#REF!,[14]BOP!$A$81:$IV$88</definedName>
    <definedName name="Cwvu.bop." localSheetId="58" hidden="1">[14]BOP!$A$36:$IV$36,[14]BOP!$A$44:$IV$44,[14]BOP!$A$59:$IV$59,[14]BOP!#REF!,[14]BOP!#REF!,[14]BOP!$A$81:$IV$88</definedName>
    <definedName name="Cwvu.bop." localSheetId="61" hidden="1">[14]BOP!$A$36:$IV$36,[14]BOP!$A$44:$IV$44,[14]BOP!$A$59:$IV$59,[14]BOP!#REF!,[14]BOP!#REF!,[14]BOP!$A$81:$IV$88</definedName>
    <definedName name="Cwvu.bop." localSheetId="62" hidden="1">[14]BOP!$A$36:$IV$36,[14]BOP!$A$44:$IV$44,[14]BOP!$A$59:$IV$59,[14]BOP!#REF!,[14]BOP!#REF!,[14]BOP!$A$81:$IV$88</definedName>
    <definedName name="Cwvu.bop." localSheetId="63" hidden="1">[14]BOP!$A$36:$IV$36,[14]BOP!$A$44:$IV$44,[14]BOP!$A$59:$IV$59,[14]BOP!#REF!,[14]BOP!#REF!,[14]BOP!$A$81:$IV$88</definedName>
    <definedName name="Cwvu.bop." localSheetId="65" hidden="1">[14]BOP!$A$36:$IV$36,[14]BOP!$A$44:$IV$44,[14]BOP!$A$59:$IV$59,[14]BOP!#REF!,[14]BOP!#REF!,[14]BOP!$A$81:$IV$88</definedName>
    <definedName name="Cwvu.bop." localSheetId="66" hidden="1">[14]BOP!$A$36:$IV$36,[14]BOP!$A$44:$IV$44,[14]BOP!$A$59:$IV$59,[14]BOP!#REF!,[14]BOP!#REF!,[14]BOP!$A$81:$IV$88</definedName>
    <definedName name="Cwvu.bop." localSheetId="67" hidden="1">[14]BOP!$A$36:$IV$36,[14]BOP!$A$44:$IV$44,[14]BOP!$A$59:$IV$59,[14]BOP!#REF!,[14]BOP!#REF!,[14]BOP!$A$81:$IV$88</definedName>
    <definedName name="Cwvu.bop." localSheetId="69" hidden="1">[14]BOP!$A$36:$IV$36,[14]BOP!$A$44:$IV$44,[14]BOP!$A$59:$IV$59,[14]BOP!#REF!,[14]BOP!#REF!,[14]BOP!$A$81:$IV$88</definedName>
    <definedName name="Cwvu.bop." localSheetId="70" hidden="1">[14]BOP!$A$36:$IV$36,[14]BOP!$A$44:$IV$44,[14]BOP!$A$59:$IV$59,[14]BOP!#REF!,[14]BOP!#REF!,[14]BOP!$A$81:$IV$88</definedName>
    <definedName name="Cwvu.bop." localSheetId="71" hidden="1">[14]BOP!$A$36:$IV$36,[14]BOP!$A$44:$IV$44,[14]BOP!$A$59:$IV$59,[14]BOP!#REF!,[14]BOP!#REF!,[14]BOP!$A$81:$IV$88</definedName>
    <definedName name="Cwvu.bop." localSheetId="72" hidden="1">[14]BOP!$A$36:$IV$36,[14]BOP!$A$44:$IV$44,[14]BOP!$A$59:$IV$59,[14]BOP!#REF!,[14]BOP!#REF!,[14]BOP!$A$81:$IV$88</definedName>
    <definedName name="Cwvu.bop." localSheetId="74" hidden="1">[14]BOP!$A$36:$IV$36,[14]BOP!$A$44:$IV$44,[14]BOP!$A$59:$IV$59,[14]BOP!#REF!,[14]BOP!#REF!,[14]BOP!$A$81:$IV$88</definedName>
    <definedName name="Cwvu.bop." localSheetId="75" hidden="1">[14]BOP!$A$36:$IV$36,[14]BOP!$A$44:$IV$44,[14]BOP!$A$59:$IV$59,[14]BOP!#REF!,[14]BOP!#REF!,[14]BOP!$A$81:$IV$88</definedName>
    <definedName name="Cwvu.bop." localSheetId="7" hidden="1">[14]BOP!$A$36:$IV$36,[14]BOP!$A$44:$IV$44,[14]BOP!$A$59:$IV$59,[14]BOP!#REF!,[14]BOP!#REF!,[14]BOP!$A$81:$IV$88</definedName>
    <definedName name="Cwvu.bop." hidden="1">[14]BOP!$A$36:$IV$36,[14]BOP!$A$44:$IV$44,[14]BOP!$A$59:$IV$59,[14]BOP!#REF!,[14]BOP!#REF!,[14]BOP!$A$81:$IV$88</definedName>
    <definedName name="Cwvu.bop.sr." localSheetId="16" hidden="1">[14]BOP!$A$36:$IV$36,[14]BOP!$A$44:$IV$44,[14]BOP!$A$59:$IV$59,[14]BOP!#REF!,[14]BOP!#REF!,[14]BOP!$A$81:$IV$88</definedName>
    <definedName name="Cwvu.bop.sr." localSheetId="17" hidden="1">[14]BOP!$A$36:$IV$36,[14]BOP!$A$44:$IV$44,[14]BOP!$A$59:$IV$59,[14]BOP!#REF!,[14]BOP!#REF!,[14]BOP!$A$81:$IV$88</definedName>
    <definedName name="Cwvu.bop.sr." localSheetId="18" hidden="1">[14]BOP!$A$36:$IV$36,[14]BOP!$A$44:$IV$44,[14]BOP!$A$59:$IV$59,[14]BOP!#REF!,[14]BOP!#REF!,[14]BOP!$A$81:$IV$88</definedName>
    <definedName name="Cwvu.bop.sr." localSheetId="19" hidden="1">[14]BOP!$A$36:$IV$36,[14]BOP!$A$44:$IV$44,[14]BOP!$A$59:$IV$59,[14]BOP!#REF!,[14]BOP!#REF!,[14]BOP!$A$81:$IV$88</definedName>
    <definedName name="Cwvu.bop.sr." localSheetId="20" hidden="1">[14]BOP!$A$36:$IV$36,[14]BOP!$A$44:$IV$44,[14]BOP!$A$59:$IV$59,[14]BOP!#REF!,[14]BOP!#REF!,[14]BOP!$A$81:$IV$88</definedName>
    <definedName name="Cwvu.bop.sr." localSheetId="21" hidden="1">[14]BOP!$A$36:$IV$36,[14]BOP!$A$44:$IV$44,[14]BOP!$A$59:$IV$59,[14]BOP!#REF!,[14]BOP!#REF!,[14]BOP!$A$81:$IV$88</definedName>
    <definedName name="Cwvu.bop.sr." localSheetId="1" hidden="1">[14]BOP!$A$36:$IV$36,[14]BOP!$A$44:$IV$44,[14]BOP!$A$59:$IV$59,[14]BOP!#REF!,[14]BOP!#REF!,[14]BOP!$A$81:$IV$88</definedName>
    <definedName name="Cwvu.bop.sr." localSheetId="22" hidden="1">[14]BOP!$A$36:$IV$36,[14]BOP!$A$44:$IV$44,[14]BOP!$A$59:$IV$59,[14]BOP!#REF!,[14]BOP!#REF!,[14]BOP!$A$81:$IV$88</definedName>
    <definedName name="Cwvu.bop.sr." localSheetId="24" hidden="1">[14]BOP!$A$36:$IV$36,[14]BOP!$A$44:$IV$44,[14]BOP!$A$59:$IV$59,[14]BOP!#REF!,[14]BOP!#REF!,[14]BOP!$A$81:$IV$88</definedName>
    <definedName name="Cwvu.bop.sr." localSheetId="25" hidden="1">[14]BOP!$A$36:$IV$36,[14]BOP!$A$44:$IV$44,[14]BOP!$A$59:$IV$59,[14]BOP!#REF!,[14]BOP!#REF!,[14]BOP!$A$81:$IV$88</definedName>
    <definedName name="Cwvu.bop.sr." localSheetId="26" hidden="1">[14]BOP!$A$36:$IV$36,[14]BOP!$A$44:$IV$44,[14]BOP!$A$59:$IV$59,[14]BOP!#REF!,[14]BOP!#REF!,[14]BOP!$A$81:$IV$88</definedName>
    <definedName name="Cwvu.bop.sr." localSheetId="28" hidden="1">[14]BOP!$A$36:$IV$36,[14]BOP!$A$44:$IV$44,[14]BOP!$A$59:$IV$59,[14]BOP!#REF!,[14]BOP!#REF!,[14]BOP!$A$81:$IV$88</definedName>
    <definedName name="Cwvu.bop.sr." localSheetId="30" hidden="1">[14]BOP!$A$36:$IV$36,[14]BOP!$A$44:$IV$44,[14]BOP!$A$59:$IV$59,[14]BOP!#REF!,[14]BOP!#REF!,[14]BOP!$A$81:$IV$88</definedName>
    <definedName name="Cwvu.bop.sr." localSheetId="33" hidden="1">[14]BOP!$A$36:$IV$36,[14]BOP!$A$44:$IV$44,[14]BOP!$A$59:$IV$59,[14]BOP!#REF!,[14]BOP!#REF!,[14]BOP!$A$81:$IV$88</definedName>
    <definedName name="Cwvu.bop.sr." localSheetId="2" hidden="1">[14]BOP!$A$36:$IV$36,[14]BOP!$A$44:$IV$44,[14]BOP!$A$59:$IV$59,[14]BOP!#REF!,[14]BOP!#REF!,[14]BOP!$A$81:$IV$88</definedName>
    <definedName name="Cwvu.bop.sr." localSheetId="44" hidden="1">[14]BOP!$A$36:$IV$36,[14]BOP!$A$44:$IV$44,[14]BOP!$A$59:$IV$59,[14]BOP!#REF!,[14]BOP!#REF!,[14]BOP!$A$81:$IV$88</definedName>
    <definedName name="Cwvu.bop.sr." localSheetId="45" hidden="1">[14]BOP!$A$36:$IV$36,[14]BOP!$A$44:$IV$44,[14]BOP!$A$59:$IV$59,[14]BOP!#REF!,[14]BOP!#REF!,[14]BOP!$A$81:$IV$88</definedName>
    <definedName name="Cwvu.bop.sr." localSheetId="46" hidden="1">[14]BOP!$A$36:$IV$36,[14]BOP!$A$44:$IV$44,[14]BOP!$A$59:$IV$59,[14]BOP!#REF!,[14]BOP!#REF!,[14]BOP!$A$81:$IV$88</definedName>
    <definedName name="Cwvu.bop.sr." localSheetId="49" hidden="1">[14]BOP!$A$36:$IV$36,[14]BOP!$A$44:$IV$44,[14]BOP!$A$59:$IV$59,[14]BOP!#REF!,[14]BOP!#REF!,[14]BOP!$A$81:$IV$88</definedName>
    <definedName name="Cwvu.bop.sr." localSheetId="51" hidden="1">[14]BOP!$A$36:$IV$36,[14]BOP!$A$44:$IV$44,[14]BOP!$A$59:$IV$59,[14]BOP!#REF!,[14]BOP!#REF!,[14]BOP!$A$81:$IV$88</definedName>
    <definedName name="Cwvu.bop.sr." localSheetId="52" hidden="1">[14]BOP!$A$36:$IV$36,[14]BOP!$A$44:$IV$44,[14]BOP!$A$59:$IV$59,[14]BOP!#REF!,[14]BOP!#REF!,[14]BOP!$A$81:$IV$88</definedName>
    <definedName name="Cwvu.bop.sr." localSheetId="53" hidden="1">[14]BOP!$A$36:$IV$36,[14]BOP!$A$44:$IV$44,[14]BOP!$A$59:$IV$59,[14]BOP!#REF!,[14]BOP!#REF!,[14]BOP!$A$81:$IV$88</definedName>
    <definedName name="Cwvu.bop.sr." localSheetId="56" hidden="1">[14]BOP!$A$36:$IV$36,[14]BOP!$A$44:$IV$44,[14]BOP!$A$59:$IV$59,[14]BOP!#REF!,[14]BOP!#REF!,[14]BOP!$A$81:$IV$88</definedName>
    <definedName name="Cwvu.bop.sr." localSheetId="57" hidden="1">[14]BOP!$A$36:$IV$36,[14]BOP!$A$44:$IV$44,[14]BOP!$A$59:$IV$59,[14]BOP!#REF!,[14]BOP!#REF!,[14]BOP!$A$81:$IV$88</definedName>
    <definedName name="Cwvu.bop.sr." localSheetId="58" hidden="1">[14]BOP!$A$36:$IV$36,[14]BOP!$A$44:$IV$44,[14]BOP!$A$59:$IV$59,[14]BOP!#REF!,[14]BOP!#REF!,[14]BOP!$A$81:$IV$88</definedName>
    <definedName name="Cwvu.bop.sr." localSheetId="61" hidden="1">[14]BOP!$A$36:$IV$36,[14]BOP!$A$44:$IV$44,[14]BOP!$A$59:$IV$59,[14]BOP!#REF!,[14]BOP!#REF!,[14]BOP!$A$81:$IV$88</definedName>
    <definedName name="Cwvu.bop.sr." localSheetId="62" hidden="1">[14]BOP!$A$36:$IV$36,[14]BOP!$A$44:$IV$44,[14]BOP!$A$59:$IV$59,[14]BOP!#REF!,[14]BOP!#REF!,[14]BOP!$A$81:$IV$88</definedName>
    <definedName name="Cwvu.bop.sr." localSheetId="63" hidden="1">[14]BOP!$A$36:$IV$36,[14]BOP!$A$44:$IV$44,[14]BOP!$A$59:$IV$59,[14]BOP!#REF!,[14]BOP!#REF!,[14]BOP!$A$81:$IV$88</definedName>
    <definedName name="Cwvu.bop.sr." localSheetId="65" hidden="1">[14]BOP!$A$36:$IV$36,[14]BOP!$A$44:$IV$44,[14]BOP!$A$59:$IV$59,[14]BOP!#REF!,[14]BOP!#REF!,[14]BOP!$A$81:$IV$88</definedName>
    <definedName name="Cwvu.bop.sr." localSheetId="66" hidden="1">[14]BOP!$A$36:$IV$36,[14]BOP!$A$44:$IV$44,[14]BOP!$A$59:$IV$59,[14]BOP!#REF!,[14]BOP!#REF!,[14]BOP!$A$81:$IV$88</definedName>
    <definedName name="Cwvu.bop.sr." localSheetId="67" hidden="1">[14]BOP!$A$36:$IV$36,[14]BOP!$A$44:$IV$44,[14]BOP!$A$59:$IV$59,[14]BOP!#REF!,[14]BOP!#REF!,[14]BOP!$A$81:$IV$88</definedName>
    <definedName name="Cwvu.bop.sr." localSheetId="69" hidden="1">[14]BOP!$A$36:$IV$36,[14]BOP!$A$44:$IV$44,[14]BOP!$A$59:$IV$59,[14]BOP!#REF!,[14]BOP!#REF!,[14]BOP!$A$81:$IV$88</definedName>
    <definedName name="Cwvu.bop.sr." localSheetId="70" hidden="1">[14]BOP!$A$36:$IV$36,[14]BOP!$A$44:$IV$44,[14]BOP!$A$59:$IV$59,[14]BOP!#REF!,[14]BOP!#REF!,[14]BOP!$A$81:$IV$88</definedName>
    <definedName name="Cwvu.bop.sr." localSheetId="71" hidden="1">[14]BOP!$A$36:$IV$36,[14]BOP!$A$44:$IV$44,[14]BOP!$A$59:$IV$59,[14]BOP!#REF!,[14]BOP!#REF!,[14]BOP!$A$81:$IV$88</definedName>
    <definedName name="Cwvu.bop.sr." localSheetId="72" hidden="1">[14]BOP!$A$36:$IV$36,[14]BOP!$A$44:$IV$44,[14]BOP!$A$59:$IV$59,[14]BOP!#REF!,[14]BOP!#REF!,[14]BOP!$A$81:$IV$88</definedName>
    <definedName name="Cwvu.bop.sr." localSheetId="74" hidden="1">[14]BOP!$A$36:$IV$36,[14]BOP!$A$44:$IV$44,[14]BOP!$A$59:$IV$59,[14]BOP!#REF!,[14]BOP!#REF!,[14]BOP!$A$81:$IV$88</definedName>
    <definedName name="Cwvu.bop.sr." localSheetId="75" hidden="1">[14]BOP!$A$36:$IV$36,[14]BOP!$A$44:$IV$44,[14]BOP!$A$59:$IV$59,[14]BOP!#REF!,[14]BOP!#REF!,[14]BOP!$A$81:$IV$88</definedName>
    <definedName name="Cwvu.bop.sr." localSheetId="7" hidden="1">[14]BOP!$A$36:$IV$36,[14]BOP!$A$44:$IV$44,[14]BOP!$A$59:$IV$59,[14]BOP!#REF!,[14]BOP!#REF!,[14]BOP!$A$81:$IV$88</definedName>
    <definedName name="Cwvu.bop.sr." hidden="1">[14]BOP!$A$36:$IV$36,[14]BOP!$A$44:$IV$44,[14]BOP!$A$59:$IV$59,[14]BOP!#REF!,[14]BOP!#REF!,[14]BOP!$A$81:$IV$88</definedName>
    <definedName name="Cwvu.bopsdr.sr." localSheetId="16" hidden="1">[14]BOP!$A$36:$IV$36,[14]BOP!$A$44:$IV$44,[14]BOP!$A$59:$IV$59,[14]BOP!#REF!,[14]BOP!#REF!,[14]BOP!$A$81:$IV$88</definedName>
    <definedName name="Cwvu.bopsdr.sr." localSheetId="17" hidden="1">[14]BOP!$A$36:$IV$36,[14]BOP!$A$44:$IV$44,[14]BOP!$A$59:$IV$59,[14]BOP!#REF!,[14]BOP!#REF!,[14]BOP!$A$81:$IV$88</definedName>
    <definedName name="Cwvu.bopsdr.sr." localSheetId="18" hidden="1">[14]BOP!$A$36:$IV$36,[14]BOP!$A$44:$IV$44,[14]BOP!$A$59:$IV$59,[14]BOP!#REF!,[14]BOP!#REF!,[14]BOP!$A$81:$IV$88</definedName>
    <definedName name="Cwvu.bopsdr.sr." localSheetId="19" hidden="1">[14]BOP!$A$36:$IV$36,[14]BOP!$A$44:$IV$44,[14]BOP!$A$59:$IV$59,[14]BOP!#REF!,[14]BOP!#REF!,[14]BOP!$A$81:$IV$88</definedName>
    <definedName name="Cwvu.bopsdr.sr." localSheetId="20" hidden="1">[14]BOP!$A$36:$IV$36,[14]BOP!$A$44:$IV$44,[14]BOP!$A$59:$IV$59,[14]BOP!#REF!,[14]BOP!#REF!,[14]BOP!$A$81:$IV$88</definedName>
    <definedName name="Cwvu.bopsdr.sr." localSheetId="21" hidden="1">[14]BOP!$A$36:$IV$36,[14]BOP!$A$44:$IV$44,[14]BOP!$A$59:$IV$59,[14]BOP!#REF!,[14]BOP!#REF!,[14]BOP!$A$81:$IV$88</definedName>
    <definedName name="Cwvu.bopsdr.sr." localSheetId="1" hidden="1">[14]BOP!$A$36:$IV$36,[14]BOP!$A$44:$IV$44,[14]BOP!$A$59:$IV$59,[14]BOP!#REF!,[14]BOP!#REF!,[14]BOP!$A$81:$IV$88</definedName>
    <definedName name="Cwvu.bopsdr.sr." localSheetId="22" hidden="1">[14]BOP!$A$36:$IV$36,[14]BOP!$A$44:$IV$44,[14]BOP!$A$59:$IV$59,[14]BOP!#REF!,[14]BOP!#REF!,[14]BOP!$A$81:$IV$88</definedName>
    <definedName name="Cwvu.bopsdr.sr." localSheetId="24" hidden="1">[14]BOP!$A$36:$IV$36,[14]BOP!$A$44:$IV$44,[14]BOP!$A$59:$IV$59,[14]BOP!#REF!,[14]BOP!#REF!,[14]BOP!$A$81:$IV$88</definedName>
    <definedName name="Cwvu.bopsdr.sr." localSheetId="25" hidden="1">[14]BOP!$A$36:$IV$36,[14]BOP!$A$44:$IV$44,[14]BOP!$A$59:$IV$59,[14]BOP!#REF!,[14]BOP!#REF!,[14]BOP!$A$81:$IV$88</definedName>
    <definedName name="Cwvu.bopsdr.sr." localSheetId="26" hidden="1">[14]BOP!$A$36:$IV$36,[14]BOP!$A$44:$IV$44,[14]BOP!$A$59:$IV$59,[14]BOP!#REF!,[14]BOP!#REF!,[14]BOP!$A$81:$IV$88</definedName>
    <definedName name="Cwvu.bopsdr.sr." localSheetId="28" hidden="1">[14]BOP!$A$36:$IV$36,[14]BOP!$A$44:$IV$44,[14]BOP!$A$59:$IV$59,[14]BOP!#REF!,[14]BOP!#REF!,[14]BOP!$A$81:$IV$88</definedName>
    <definedName name="Cwvu.bopsdr.sr." localSheetId="30" hidden="1">[14]BOP!$A$36:$IV$36,[14]BOP!$A$44:$IV$44,[14]BOP!$A$59:$IV$59,[14]BOP!#REF!,[14]BOP!#REF!,[14]BOP!$A$81:$IV$88</definedName>
    <definedName name="Cwvu.bopsdr.sr." localSheetId="33" hidden="1">[14]BOP!$A$36:$IV$36,[14]BOP!$A$44:$IV$44,[14]BOP!$A$59:$IV$59,[14]BOP!#REF!,[14]BOP!#REF!,[14]BOP!$A$81:$IV$88</definedName>
    <definedName name="Cwvu.bopsdr.sr." localSheetId="2" hidden="1">[14]BOP!$A$36:$IV$36,[14]BOP!$A$44:$IV$44,[14]BOP!$A$59:$IV$59,[14]BOP!#REF!,[14]BOP!#REF!,[14]BOP!$A$81:$IV$88</definedName>
    <definedName name="Cwvu.bopsdr.sr." localSheetId="44" hidden="1">[14]BOP!$A$36:$IV$36,[14]BOP!$A$44:$IV$44,[14]BOP!$A$59:$IV$59,[14]BOP!#REF!,[14]BOP!#REF!,[14]BOP!$A$81:$IV$88</definedName>
    <definedName name="Cwvu.bopsdr.sr." localSheetId="45" hidden="1">[14]BOP!$A$36:$IV$36,[14]BOP!$A$44:$IV$44,[14]BOP!$A$59:$IV$59,[14]BOP!#REF!,[14]BOP!#REF!,[14]BOP!$A$81:$IV$88</definedName>
    <definedName name="Cwvu.bopsdr.sr." localSheetId="46" hidden="1">[14]BOP!$A$36:$IV$36,[14]BOP!$A$44:$IV$44,[14]BOP!$A$59:$IV$59,[14]BOP!#REF!,[14]BOP!#REF!,[14]BOP!$A$81:$IV$88</definedName>
    <definedName name="Cwvu.bopsdr.sr." localSheetId="49" hidden="1">[14]BOP!$A$36:$IV$36,[14]BOP!$A$44:$IV$44,[14]BOP!$A$59:$IV$59,[14]BOP!#REF!,[14]BOP!#REF!,[14]BOP!$A$81:$IV$88</definedName>
    <definedName name="Cwvu.bopsdr.sr." localSheetId="51" hidden="1">[14]BOP!$A$36:$IV$36,[14]BOP!$A$44:$IV$44,[14]BOP!$A$59:$IV$59,[14]BOP!#REF!,[14]BOP!#REF!,[14]BOP!$A$81:$IV$88</definedName>
    <definedName name="Cwvu.bopsdr.sr." localSheetId="52" hidden="1">[14]BOP!$A$36:$IV$36,[14]BOP!$A$44:$IV$44,[14]BOP!$A$59:$IV$59,[14]BOP!#REF!,[14]BOP!#REF!,[14]BOP!$A$81:$IV$88</definedName>
    <definedName name="Cwvu.bopsdr.sr." localSheetId="53" hidden="1">[14]BOP!$A$36:$IV$36,[14]BOP!$A$44:$IV$44,[14]BOP!$A$59:$IV$59,[14]BOP!#REF!,[14]BOP!#REF!,[14]BOP!$A$81:$IV$88</definedName>
    <definedName name="Cwvu.bopsdr.sr." localSheetId="56" hidden="1">[14]BOP!$A$36:$IV$36,[14]BOP!$A$44:$IV$44,[14]BOP!$A$59:$IV$59,[14]BOP!#REF!,[14]BOP!#REF!,[14]BOP!$A$81:$IV$88</definedName>
    <definedName name="Cwvu.bopsdr.sr." localSheetId="57" hidden="1">[14]BOP!$A$36:$IV$36,[14]BOP!$A$44:$IV$44,[14]BOP!$A$59:$IV$59,[14]BOP!#REF!,[14]BOP!#REF!,[14]BOP!$A$81:$IV$88</definedName>
    <definedName name="Cwvu.bopsdr.sr." localSheetId="58" hidden="1">[14]BOP!$A$36:$IV$36,[14]BOP!$A$44:$IV$44,[14]BOP!$A$59:$IV$59,[14]BOP!#REF!,[14]BOP!#REF!,[14]BOP!$A$81:$IV$88</definedName>
    <definedName name="Cwvu.bopsdr.sr." localSheetId="61" hidden="1">[14]BOP!$A$36:$IV$36,[14]BOP!$A$44:$IV$44,[14]BOP!$A$59:$IV$59,[14]BOP!#REF!,[14]BOP!#REF!,[14]BOP!$A$81:$IV$88</definedName>
    <definedName name="Cwvu.bopsdr.sr." localSheetId="62" hidden="1">[14]BOP!$A$36:$IV$36,[14]BOP!$A$44:$IV$44,[14]BOP!$A$59:$IV$59,[14]BOP!#REF!,[14]BOP!#REF!,[14]BOP!$A$81:$IV$88</definedName>
    <definedName name="Cwvu.bopsdr.sr." localSheetId="63" hidden="1">[14]BOP!$A$36:$IV$36,[14]BOP!$A$44:$IV$44,[14]BOP!$A$59:$IV$59,[14]BOP!#REF!,[14]BOP!#REF!,[14]BOP!$A$81:$IV$88</definedName>
    <definedName name="Cwvu.bopsdr.sr." localSheetId="65" hidden="1">[14]BOP!$A$36:$IV$36,[14]BOP!$A$44:$IV$44,[14]BOP!$A$59:$IV$59,[14]BOP!#REF!,[14]BOP!#REF!,[14]BOP!$A$81:$IV$88</definedName>
    <definedName name="Cwvu.bopsdr.sr." localSheetId="66" hidden="1">[14]BOP!$A$36:$IV$36,[14]BOP!$A$44:$IV$44,[14]BOP!$A$59:$IV$59,[14]BOP!#REF!,[14]BOP!#REF!,[14]BOP!$A$81:$IV$88</definedName>
    <definedName name="Cwvu.bopsdr.sr." localSheetId="67" hidden="1">[14]BOP!$A$36:$IV$36,[14]BOP!$A$44:$IV$44,[14]BOP!$A$59:$IV$59,[14]BOP!#REF!,[14]BOP!#REF!,[14]BOP!$A$81:$IV$88</definedName>
    <definedName name="Cwvu.bopsdr.sr." localSheetId="69" hidden="1">[14]BOP!$A$36:$IV$36,[14]BOP!$A$44:$IV$44,[14]BOP!$A$59:$IV$59,[14]BOP!#REF!,[14]BOP!#REF!,[14]BOP!$A$81:$IV$88</definedName>
    <definedName name="Cwvu.bopsdr.sr." localSheetId="70" hidden="1">[14]BOP!$A$36:$IV$36,[14]BOP!$A$44:$IV$44,[14]BOP!$A$59:$IV$59,[14]BOP!#REF!,[14]BOP!#REF!,[14]BOP!$A$81:$IV$88</definedName>
    <definedName name="Cwvu.bopsdr.sr." localSheetId="71" hidden="1">[14]BOP!$A$36:$IV$36,[14]BOP!$A$44:$IV$44,[14]BOP!$A$59:$IV$59,[14]BOP!#REF!,[14]BOP!#REF!,[14]BOP!$A$81:$IV$88</definedName>
    <definedName name="Cwvu.bopsdr.sr." localSheetId="72" hidden="1">[14]BOP!$A$36:$IV$36,[14]BOP!$A$44:$IV$44,[14]BOP!$A$59:$IV$59,[14]BOP!#REF!,[14]BOP!#REF!,[14]BOP!$A$81:$IV$88</definedName>
    <definedName name="Cwvu.bopsdr.sr." localSheetId="74" hidden="1">[14]BOP!$A$36:$IV$36,[14]BOP!$A$44:$IV$44,[14]BOP!$A$59:$IV$59,[14]BOP!#REF!,[14]BOP!#REF!,[14]BOP!$A$81:$IV$88</definedName>
    <definedName name="Cwvu.bopsdr.sr." localSheetId="75" hidden="1">[14]BOP!$A$36:$IV$36,[14]BOP!$A$44:$IV$44,[14]BOP!$A$59:$IV$59,[14]BOP!#REF!,[14]BOP!#REF!,[14]BOP!$A$81:$IV$88</definedName>
    <definedName name="Cwvu.bopsdr.sr." localSheetId="7" hidden="1">[14]BOP!$A$36:$IV$36,[14]BOP!$A$44:$IV$44,[14]BOP!$A$59:$IV$59,[14]BOP!#REF!,[14]BOP!#REF!,[14]BOP!$A$81:$IV$88</definedName>
    <definedName name="Cwvu.bopsdr.sr." hidden="1">[14]BOP!$A$36:$IV$36,[14]BOP!$A$44:$IV$44,[14]BOP!$A$59:$IV$59,[14]BOP!#REF!,[14]BOP!#REF!,[14]BOP!$A$81:$IV$88</definedName>
    <definedName name="Cwvu.cotton." localSheetId="16" hidden="1">[14]BOP!$A$36:$IV$36,[14]BOP!$A$44:$IV$44,[14]BOP!$A$59:$IV$59,[14]BOP!#REF!,[14]BOP!#REF!,[14]BOP!$A$79:$IV$79,[14]BOP!$A$81:$IV$88,[14]BOP!#REF!</definedName>
    <definedName name="Cwvu.cotton." localSheetId="17" hidden="1">[14]BOP!$A$36:$IV$36,[14]BOP!$A$44:$IV$44,[14]BOP!$A$59:$IV$59,[14]BOP!#REF!,[14]BOP!#REF!,[14]BOP!$A$79:$IV$79,[14]BOP!$A$81:$IV$88,[14]BOP!#REF!</definedName>
    <definedName name="Cwvu.cotton." localSheetId="18" hidden="1">[14]BOP!$A$36:$IV$36,[14]BOP!$A$44:$IV$44,[14]BOP!$A$59:$IV$59,[14]BOP!#REF!,[14]BOP!#REF!,[14]BOP!$A$79:$IV$79,[14]BOP!$A$81:$IV$88,[14]BOP!#REF!</definedName>
    <definedName name="Cwvu.cotton." localSheetId="19" hidden="1">[14]BOP!$A$36:$IV$36,[14]BOP!$A$44:$IV$44,[14]BOP!$A$59:$IV$59,[14]BOP!#REF!,[14]BOP!#REF!,[14]BOP!$A$79:$IV$79,[14]BOP!$A$81:$IV$88,[14]BOP!#REF!</definedName>
    <definedName name="Cwvu.cotton." localSheetId="20" hidden="1">[14]BOP!$A$36:$IV$36,[14]BOP!$A$44:$IV$44,[14]BOP!$A$59:$IV$59,[14]BOP!#REF!,[14]BOP!#REF!,[14]BOP!$A$79:$IV$79,[14]BOP!$A$81:$IV$88,[14]BOP!#REF!</definedName>
    <definedName name="Cwvu.cotton." localSheetId="21" hidden="1">[14]BOP!$A$36:$IV$36,[14]BOP!$A$44:$IV$44,[14]BOP!$A$59:$IV$59,[14]BOP!#REF!,[14]BOP!#REF!,[14]BOP!$A$79:$IV$79,[14]BOP!$A$81:$IV$88,[14]BOP!#REF!</definedName>
    <definedName name="Cwvu.cotton." localSheetId="1" hidden="1">[14]BOP!$A$36:$IV$36,[14]BOP!$A$44:$IV$44,[14]BOP!$A$59:$IV$59,[14]BOP!#REF!,[14]BOP!#REF!,[14]BOP!$A$79:$IV$79,[14]BOP!$A$81:$IV$88,[14]BOP!#REF!</definedName>
    <definedName name="Cwvu.cotton." localSheetId="22" hidden="1">[14]BOP!$A$36:$IV$36,[14]BOP!$A$44:$IV$44,[14]BOP!$A$59:$IV$59,[14]BOP!#REF!,[14]BOP!#REF!,[14]BOP!$A$79:$IV$79,[14]BOP!$A$81:$IV$88,[14]BOP!#REF!</definedName>
    <definedName name="Cwvu.cotton." localSheetId="24" hidden="1">[14]BOP!$A$36:$IV$36,[14]BOP!$A$44:$IV$44,[14]BOP!$A$59:$IV$59,[14]BOP!#REF!,[14]BOP!#REF!,[14]BOP!$A$79:$IV$79,[14]BOP!$A$81:$IV$88,[14]BOP!#REF!</definedName>
    <definedName name="Cwvu.cotton." localSheetId="25" hidden="1">[14]BOP!$A$36:$IV$36,[14]BOP!$A$44:$IV$44,[14]BOP!$A$59:$IV$59,[14]BOP!#REF!,[14]BOP!#REF!,[14]BOP!$A$79:$IV$79,[14]BOP!$A$81:$IV$88,[14]BOP!#REF!</definedName>
    <definedName name="Cwvu.cotton." localSheetId="26" hidden="1">[14]BOP!$A$36:$IV$36,[14]BOP!$A$44:$IV$44,[14]BOP!$A$59:$IV$59,[14]BOP!#REF!,[14]BOP!#REF!,[14]BOP!$A$79:$IV$79,[14]BOP!$A$81:$IV$88,[14]BOP!#REF!</definedName>
    <definedName name="Cwvu.cotton." localSheetId="28" hidden="1">[14]BOP!$A$36:$IV$36,[14]BOP!$A$44:$IV$44,[14]BOP!$A$59:$IV$59,[14]BOP!#REF!,[14]BOP!#REF!,[14]BOP!$A$79:$IV$79,[14]BOP!$A$81:$IV$88,[14]BOP!#REF!</definedName>
    <definedName name="Cwvu.cotton." localSheetId="30" hidden="1">[14]BOP!$A$36:$IV$36,[14]BOP!$A$44:$IV$44,[14]BOP!$A$59:$IV$59,[14]BOP!#REF!,[14]BOP!#REF!,[14]BOP!$A$79:$IV$79,[14]BOP!$A$81:$IV$88,[14]BOP!#REF!</definedName>
    <definedName name="Cwvu.cotton." localSheetId="33" hidden="1">[14]BOP!$A$36:$IV$36,[14]BOP!$A$44:$IV$44,[14]BOP!$A$59:$IV$59,[14]BOP!#REF!,[14]BOP!#REF!,[14]BOP!$A$79:$IV$79,[14]BOP!$A$81:$IV$88,[14]BOP!#REF!</definedName>
    <definedName name="Cwvu.cotton." localSheetId="2" hidden="1">[14]BOP!$A$36:$IV$36,[14]BOP!$A$44:$IV$44,[14]BOP!$A$59:$IV$59,[14]BOP!#REF!,[14]BOP!#REF!,[14]BOP!$A$79:$IV$79,[14]BOP!$A$81:$IV$88,[14]BOP!#REF!</definedName>
    <definedName name="Cwvu.cotton." localSheetId="44" hidden="1">[14]BOP!$A$36:$IV$36,[14]BOP!$A$44:$IV$44,[14]BOP!$A$59:$IV$59,[14]BOP!#REF!,[14]BOP!#REF!,[14]BOP!$A$79:$IV$79,[14]BOP!$A$81:$IV$88,[14]BOP!#REF!</definedName>
    <definedName name="Cwvu.cotton." localSheetId="45" hidden="1">[14]BOP!$A$36:$IV$36,[14]BOP!$A$44:$IV$44,[14]BOP!$A$59:$IV$59,[14]BOP!#REF!,[14]BOP!#REF!,[14]BOP!$A$79:$IV$79,[14]BOP!$A$81:$IV$88,[14]BOP!#REF!</definedName>
    <definedName name="Cwvu.cotton." localSheetId="46" hidden="1">[14]BOP!$A$36:$IV$36,[14]BOP!$A$44:$IV$44,[14]BOP!$A$59:$IV$59,[14]BOP!#REF!,[14]BOP!#REF!,[14]BOP!$A$79:$IV$79,[14]BOP!$A$81:$IV$88,[14]BOP!#REF!</definedName>
    <definedName name="Cwvu.cotton." localSheetId="49" hidden="1">[14]BOP!$A$36:$IV$36,[14]BOP!$A$44:$IV$44,[14]BOP!$A$59:$IV$59,[14]BOP!#REF!,[14]BOP!#REF!,[14]BOP!$A$79:$IV$79,[14]BOP!$A$81:$IV$88,[14]BOP!#REF!</definedName>
    <definedName name="Cwvu.cotton." localSheetId="51" hidden="1">[14]BOP!$A$36:$IV$36,[14]BOP!$A$44:$IV$44,[14]BOP!$A$59:$IV$59,[14]BOP!#REF!,[14]BOP!#REF!,[14]BOP!$A$79:$IV$79,[14]BOP!$A$81:$IV$88,[14]BOP!#REF!</definedName>
    <definedName name="Cwvu.cotton." localSheetId="52" hidden="1">[14]BOP!$A$36:$IV$36,[14]BOP!$A$44:$IV$44,[14]BOP!$A$59:$IV$59,[14]BOP!#REF!,[14]BOP!#REF!,[14]BOP!$A$79:$IV$79,[14]BOP!$A$81:$IV$88,[14]BOP!#REF!</definedName>
    <definedName name="Cwvu.cotton." localSheetId="53" hidden="1">[14]BOP!$A$36:$IV$36,[14]BOP!$A$44:$IV$44,[14]BOP!$A$59:$IV$59,[14]BOP!#REF!,[14]BOP!#REF!,[14]BOP!$A$79:$IV$79,[14]BOP!$A$81:$IV$88,[14]BOP!#REF!</definedName>
    <definedName name="Cwvu.cotton." localSheetId="56" hidden="1">[14]BOP!$A$36:$IV$36,[14]BOP!$A$44:$IV$44,[14]BOP!$A$59:$IV$59,[14]BOP!#REF!,[14]BOP!#REF!,[14]BOP!$A$79:$IV$79,[14]BOP!$A$81:$IV$88,[14]BOP!#REF!</definedName>
    <definedName name="Cwvu.cotton." localSheetId="57" hidden="1">[14]BOP!$A$36:$IV$36,[14]BOP!$A$44:$IV$44,[14]BOP!$A$59:$IV$59,[14]BOP!#REF!,[14]BOP!#REF!,[14]BOP!$A$79:$IV$79,[14]BOP!$A$81:$IV$88,[14]BOP!#REF!</definedName>
    <definedName name="Cwvu.cotton." localSheetId="58" hidden="1">[14]BOP!$A$36:$IV$36,[14]BOP!$A$44:$IV$44,[14]BOP!$A$59:$IV$59,[14]BOP!#REF!,[14]BOP!#REF!,[14]BOP!$A$79:$IV$79,[14]BOP!$A$81:$IV$88,[14]BOP!#REF!</definedName>
    <definedName name="Cwvu.cotton." localSheetId="61" hidden="1">[14]BOP!$A$36:$IV$36,[14]BOP!$A$44:$IV$44,[14]BOP!$A$59:$IV$59,[14]BOP!#REF!,[14]BOP!#REF!,[14]BOP!$A$79:$IV$79,[14]BOP!$A$81:$IV$88,[14]BOP!#REF!</definedName>
    <definedName name="Cwvu.cotton." localSheetId="62" hidden="1">[14]BOP!$A$36:$IV$36,[14]BOP!$A$44:$IV$44,[14]BOP!$A$59:$IV$59,[14]BOP!#REF!,[14]BOP!#REF!,[14]BOP!$A$79:$IV$79,[14]BOP!$A$81:$IV$88,[14]BOP!#REF!</definedName>
    <definedName name="Cwvu.cotton." localSheetId="63" hidden="1">[14]BOP!$A$36:$IV$36,[14]BOP!$A$44:$IV$44,[14]BOP!$A$59:$IV$59,[14]BOP!#REF!,[14]BOP!#REF!,[14]BOP!$A$79:$IV$79,[14]BOP!$A$81:$IV$88,[14]BOP!#REF!</definedName>
    <definedName name="Cwvu.cotton." localSheetId="65" hidden="1">[14]BOP!$A$36:$IV$36,[14]BOP!$A$44:$IV$44,[14]BOP!$A$59:$IV$59,[14]BOP!#REF!,[14]BOP!#REF!,[14]BOP!$A$79:$IV$79,[14]BOP!$A$81:$IV$88,[14]BOP!#REF!</definedName>
    <definedName name="Cwvu.cotton." localSheetId="66" hidden="1">[14]BOP!$A$36:$IV$36,[14]BOP!$A$44:$IV$44,[14]BOP!$A$59:$IV$59,[14]BOP!#REF!,[14]BOP!#REF!,[14]BOP!$A$79:$IV$79,[14]BOP!$A$81:$IV$88,[14]BOP!#REF!</definedName>
    <definedName name="Cwvu.cotton." localSheetId="67" hidden="1">[14]BOP!$A$36:$IV$36,[14]BOP!$A$44:$IV$44,[14]BOP!$A$59:$IV$59,[14]BOP!#REF!,[14]BOP!#REF!,[14]BOP!$A$79:$IV$79,[14]BOP!$A$81:$IV$88,[14]BOP!#REF!</definedName>
    <definedName name="Cwvu.cotton." localSheetId="69" hidden="1">[14]BOP!$A$36:$IV$36,[14]BOP!$A$44:$IV$44,[14]BOP!$A$59:$IV$59,[14]BOP!#REF!,[14]BOP!#REF!,[14]BOP!$A$79:$IV$79,[14]BOP!$A$81:$IV$88,[14]BOP!#REF!</definedName>
    <definedName name="Cwvu.cotton." localSheetId="70" hidden="1">[14]BOP!$A$36:$IV$36,[14]BOP!$A$44:$IV$44,[14]BOP!$A$59:$IV$59,[14]BOP!#REF!,[14]BOP!#REF!,[14]BOP!$A$79:$IV$79,[14]BOP!$A$81:$IV$88,[14]BOP!#REF!</definedName>
    <definedName name="Cwvu.cotton." localSheetId="71" hidden="1">[14]BOP!$A$36:$IV$36,[14]BOP!$A$44:$IV$44,[14]BOP!$A$59:$IV$59,[14]BOP!#REF!,[14]BOP!#REF!,[14]BOP!$A$79:$IV$79,[14]BOP!$A$81:$IV$88,[14]BOP!#REF!</definedName>
    <definedName name="Cwvu.cotton." localSheetId="72" hidden="1">[14]BOP!$A$36:$IV$36,[14]BOP!$A$44:$IV$44,[14]BOP!$A$59:$IV$59,[14]BOP!#REF!,[14]BOP!#REF!,[14]BOP!$A$79:$IV$79,[14]BOP!$A$81:$IV$88,[14]BOP!#REF!</definedName>
    <definedName name="Cwvu.cotton." localSheetId="74" hidden="1">[14]BOP!$A$36:$IV$36,[14]BOP!$A$44:$IV$44,[14]BOP!$A$59:$IV$59,[14]BOP!#REF!,[14]BOP!#REF!,[14]BOP!$A$79:$IV$79,[14]BOP!$A$81:$IV$88,[14]BOP!#REF!</definedName>
    <definedName name="Cwvu.cotton." localSheetId="75" hidden="1">[14]BOP!$A$36:$IV$36,[14]BOP!$A$44:$IV$44,[14]BOP!$A$59:$IV$59,[14]BOP!#REF!,[14]BOP!#REF!,[14]BOP!$A$79:$IV$79,[14]BOP!$A$81:$IV$88,[14]BOP!#REF!</definedName>
    <definedName name="Cwvu.cotton." localSheetId="7" hidden="1">[14]BOP!$A$36:$IV$36,[14]BOP!$A$44:$IV$44,[14]BOP!$A$59:$IV$59,[14]BOP!#REF!,[14]BOP!#REF!,[14]BOP!$A$79:$IV$79,[14]BOP!$A$81:$IV$88,[14]BOP!#REF!</definedName>
    <definedName name="Cwvu.cotton." hidden="1">[14]BOP!$A$36:$IV$36,[14]BOP!$A$44:$IV$44,[14]BOP!$A$59:$IV$59,[14]BOP!#REF!,[14]BOP!#REF!,[14]BOP!$A$79:$IV$79,[14]BOP!$A$81:$IV$88,[14]BOP!#REF!</definedName>
    <definedName name="Cwvu.cottonall." localSheetId="2" hidden="1">[14]BOP!$A$36:$IV$36,[14]BOP!$A$44:$IV$44,[14]BOP!$A$59:$IV$59,[14]BOP!#REF!,[14]BOP!#REF!,[14]BOP!$A$79:$IV$79,[14]BOP!$A$81:$IV$88</definedName>
    <definedName name="Cwvu.cottonall." localSheetId="49" hidden="1">[14]BOP!$A$36:$IV$36,[14]BOP!$A$44:$IV$44,[14]BOP!$A$59:$IV$59,[14]BOP!#REF!,[14]BOP!#REF!,[14]BOP!$A$79:$IV$79,[14]BOP!$A$81:$IV$88</definedName>
    <definedName name="Cwvu.cottonall." localSheetId="51" hidden="1">[14]BOP!$A$36:$IV$36,[14]BOP!$A$44:$IV$44,[14]BOP!$A$59:$IV$59,[14]BOP!#REF!,[14]BOP!#REF!,[14]BOP!$A$79:$IV$79,[14]BOP!$A$81:$IV$88</definedName>
    <definedName name="Cwvu.cottonall." localSheetId="52" hidden="1">[14]BOP!$A$36:$IV$36,[14]BOP!$A$44:$IV$44,[14]BOP!$A$59:$IV$59,[14]BOP!#REF!,[14]BOP!#REF!,[14]BOP!$A$79:$IV$79,[14]BOP!$A$81:$IV$88</definedName>
    <definedName name="Cwvu.cottonall." localSheetId="53" hidden="1">[14]BOP!$A$36:$IV$36,[14]BOP!$A$44:$IV$44,[14]BOP!$A$59:$IV$59,[14]BOP!#REF!,[14]BOP!#REF!,[14]BOP!$A$79:$IV$79,[14]BOP!$A$81:$IV$88</definedName>
    <definedName name="Cwvu.cottonall." localSheetId="56" hidden="1">[14]BOP!$A$36:$IV$36,[14]BOP!$A$44:$IV$44,[14]BOP!$A$59:$IV$59,[14]BOP!#REF!,[14]BOP!#REF!,[14]BOP!$A$79:$IV$79,[14]BOP!$A$81:$IV$88</definedName>
    <definedName name="Cwvu.cottonall." localSheetId="57" hidden="1">[14]BOP!$A$36:$IV$36,[14]BOP!$A$44:$IV$44,[14]BOP!$A$59:$IV$59,[14]BOP!#REF!,[14]BOP!#REF!,[14]BOP!$A$79:$IV$79,[14]BOP!$A$81:$IV$88</definedName>
    <definedName name="Cwvu.cottonall." localSheetId="58" hidden="1">[14]BOP!$A$36:$IV$36,[14]BOP!$A$44:$IV$44,[14]BOP!$A$59:$IV$59,[14]BOP!#REF!,[14]BOP!#REF!,[14]BOP!$A$79:$IV$79,[14]BOP!$A$81:$IV$88</definedName>
    <definedName name="Cwvu.cottonall." localSheetId="61" hidden="1">[14]BOP!$A$36:$IV$36,[14]BOP!$A$44:$IV$44,[14]BOP!$A$59:$IV$59,[14]BOP!#REF!,[14]BOP!#REF!,[14]BOP!$A$79:$IV$79,[14]BOP!$A$81:$IV$88</definedName>
    <definedName name="Cwvu.cottonall." localSheetId="62" hidden="1">[14]BOP!$A$36:$IV$36,[14]BOP!$A$44:$IV$44,[14]BOP!$A$59:$IV$59,[14]BOP!#REF!,[14]BOP!#REF!,[14]BOP!$A$79:$IV$79,[14]BOP!$A$81:$IV$88</definedName>
    <definedName name="Cwvu.cottonall." localSheetId="63" hidden="1">[14]BOP!$A$36:$IV$36,[14]BOP!$A$44:$IV$44,[14]BOP!$A$59:$IV$59,[14]BOP!#REF!,[14]BOP!#REF!,[14]BOP!$A$79:$IV$79,[14]BOP!$A$81:$IV$88</definedName>
    <definedName name="Cwvu.cottonall." localSheetId="65" hidden="1">[14]BOP!$A$36:$IV$36,[14]BOP!$A$44:$IV$44,[14]BOP!$A$59:$IV$59,[14]BOP!#REF!,[14]BOP!#REF!,[14]BOP!$A$79:$IV$79,[14]BOP!$A$81:$IV$88</definedName>
    <definedName name="Cwvu.cottonall." localSheetId="66" hidden="1">[14]BOP!$A$36:$IV$36,[14]BOP!$A$44:$IV$44,[14]BOP!$A$59:$IV$59,[14]BOP!#REF!,[14]BOP!#REF!,[14]BOP!$A$79:$IV$79,[14]BOP!$A$81:$IV$88</definedName>
    <definedName name="Cwvu.cottonall." localSheetId="67" hidden="1">[14]BOP!$A$36:$IV$36,[14]BOP!$A$44:$IV$44,[14]BOP!$A$59:$IV$59,[14]BOP!#REF!,[14]BOP!#REF!,[14]BOP!$A$79:$IV$79,[14]BOP!$A$81:$IV$88</definedName>
    <definedName name="Cwvu.cottonall." localSheetId="69" hidden="1">[14]BOP!$A$36:$IV$36,[14]BOP!$A$44:$IV$44,[14]BOP!$A$59:$IV$59,[14]BOP!#REF!,[14]BOP!#REF!,[14]BOP!$A$79:$IV$79,[14]BOP!$A$81:$IV$88</definedName>
    <definedName name="Cwvu.cottonall." localSheetId="70" hidden="1">[14]BOP!$A$36:$IV$36,[14]BOP!$A$44:$IV$44,[14]BOP!$A$59:$IV$59,[14]BOP!#REF!,[14]BOP!#REF!,[14]BOP!$A$79:$IV$79,[14]BOP!$A$81:$IV$88</definedName>
    <definedName name="Cwvu.cottonall." localSheetId="71" hidden="1">[14]BOP!$A$36:$IV$36,[14]BOP!$A$44:$IV$44,[14]BOP!$A$59:$IV$59,[14]BOP!#REF!,[14]BOP!#REF!,[14]BOP!$A$79:$IV$79,[14]BOP!$A$81:$IV$88</definedName>
    <definedName name="Cwvu.cottonall." localSheetId="72" hidden="1">[14]BOP!$A$36:$IV$36,[14]BOP!$A$44:$IV$44,[14]BOP!$A$59:$IV$59,[14]BOP!#REF!,[14]BOP!#REF!,[14]BOP!$A$79:$IV$79,[14]BOP!$A$81:$IV$88</definedName>
    <definedName name="Cwvu.cottonall." localSheetId="74" hidden="1">[14]BOP!$A$36:$IV$36,[14]BOP!$A$44:$IV$44,[14]BOP!$A$59:$IV$59,[14]BOP!#REF!,[14]BOP!#REF!,[14]BOP!$A$79:$IV$79,[14]BOP!$A$81:$IV$88</definedName>
    <definedName name="Cwvu.cottonall." localSheetId="75" hidden="1">[14]BOP!$A$36:$IV$36,[14]BOP!$A$44:$IV$44,[14]BOP!$A$59:$IV$59,[14]BOP!#REF!,[14]BOP!#REF!,[14]BOP!$A$79:$IV$79,[14]BOP!$A$81:$IV$88</definedName>
    <definedName name="Cwvu.cottonall." localSheetId="7" hidden="1">[14]BOP!$A$36:$IV$36,[14]BOP!$A$44:$IV$44,[14]BOP!$A$59:$IV$59,[14]BOP!#REF!,[14]BOP!#REF!,[14]BOP!$A$79:$IV$79,[14]BOP!$A$81:$IV$88</definedName>
    <definedName name="Cwvu.cottonall." hidden="1">[14]BOP!$A$36:$IV$36,[14]BOP!$A$44:$IV$44,[14]BOP!$A$59:$IV$59,[14]BOP!#REF!,[14]BOP!#REF!,[14]BOP!$A$79:$IV$79,[14]BOP!$A$81:$IV$88</definedName>
    <definedName name="Cwvu.exportdetails." localSheetId="16" hidden="1">[14]BOP!$A$36:$IV$36,[14]BOP!$A$44:$IV$44,[14]BOP!$A$59:$IV$59,[14]BOP!#REF!,[14]BOP!#REF!,[14]BOP!$A$79:$IV$79,[14]BOP!#REF!</definedName>
    <definedName name="Cwvu.exportdetails." localSheetId="17" hidden="1">[14]BOP!$A$36:$IV$36,[14]BOP!$A$44:$IV$44,[14]BOP!$A$59:$IV$59,[14]BOP!#REF!,[14]BOP!#REF!,[14]BOP!$A$79:$IV$79,[14]BOP!#REF!</definedName>
    <definedName name="Cwvu.exportdetails." localSheetId="18" hidden="1">[14]BOP!$A$36:$IV$36,[14]BOP!$A$44:$IV$44,[14]BOP!$A$59:$IV$59,[14]BOP!#REF!,[14]BOP!#REF!,[14]BOP!$A$79:$IV$79,[14]BOP!#REF!</definedName>
    <definedName name="Cwvu.exportdetails." localSheetId="19" hidden="1">[14]BOP!$A$36:$IV$36,[14]BOP!$A$44:$IV$44,[14]BOP!$A$59:$IV$59,[14]BOP!#REF!,[14]BOP!#REF!,[14]BOP!$A$79:$IV$79,[14]BOP!#REF!</definedName>
    <definedName name="Cwvu.exportdetails." localSheetId="20" hidden="1">[14]BOP!$A$36:$IV$36,[14]BOP!$A$44:$IV$44,[14]BOP!$A$59:$IV$59,[14]BOP!#REF!,[14]BOP!#REF!,[14]BOP!$A$79:$IV$79,[14]BOP!#REF!</definedName>
    <definedName name="Cwvu.exportdetails." localSheetId="21" hidden="1">[14]BOP!$A$36:$IV$36,[14]BOP!$A$44:$IV$44,[14]BOP!$A$59:$IV$59,[14]BOP!#REF!,[14]BOP!#REF!,[14]BOP!$A$79:$IV$79,[14]BOP!#REF!</definedName>
    <definedName name="Cwvu.exportdetails." localSheetId="1" hidden="1">[14]BOP!$A$36:$IV$36,[14]BOP!$A$44:$IV$44,[14]BOP!$A$59:$IV$59,[14]BOP!#REF!,[14]BOP!#REF!,[14]BOP!$A$79:$IV$79,[14]BOP!#REF!</definedName>
    <definedName name="Cwvu.exportdetails." localSheetId="22" hidden="1">[14]BOP!$A$36:$IV$36,[14]BOP!$A$44:$IV$44,[14]BOP!$A$59:$IV$59,[14]BOP!#REF!,[14]BOP!#REF!,[14]BOP!$A$79:$IV$79,[14]BOP!#REF!</definedName>
    <definedName name="Cwvu.exportdetails." localSheetId="24" hidden="1">[14]BOP!$A$36:$IV$36,[14]BOP!$A$44:$IV$44,[14]BOP!$A$59:$IV$59,[14]BOP!#REF!,[14]BOP!#REF!,[14]BOP!$A$79:$IV$79,[14]BOP!#REF!</definedName>
    <definedName name="Cwvu.exportdetails." localSheetId="25" hidden="1">[14]BOP!$A$36:$IV$36,[14]BOP!$A$44:$IV$44,[14]BOP!$A$59:$IV$59,[14]BOP!#REF!,[14]BOP!#REF!,[14]BOP!$A$79:$IV$79,[14]BOP!#REF!</definedName>
    <definedName name="Cwvu.exportdetails." localSheetId="26" hidden="1">[14]BOP!$A$36:$IV$36,[14]BOP!$A$44:$IV$44,[14]BOP!$A$59:$IV$59,[14]BOP!#REF!,[14]BOP!#REF!,[14]BOP!$A$79:$IV$79,[14]BOP!#REF!</definedName>
    <definedName name="Cwvu.exportdetails." localSheetId="28" hidden="1">[14]BOP!$A$36:$IV$36,[14]BOP!$A$44:$IV$44,[14]BOP!$A$59:$IV$59,[14]BOP!#REF!,[14]BOP!#REF!,[14]BOP!$A$79:$IV$79,[14]BOP!#REF!</definedName>
    <definedName name="Cwvu.exportdetails." localSheetId="30" hidden="1">[14]BOP!$A$36:$IV$36,[14]BOP!$A$44:$IV$44,[14]BOP!$A$59:$IV$59,[14]BOP!#REF!,[14]BOP!#REF!,[14]BOP!$A$79:$IV$79,[14]BOP!#REF!</definedName>
    <definedName name="Cwvu.exportdetails." localSheetId="33" hidden="1">[14]BOP!$A$36:$IV$36,[14]BOP!$A$44:$IV$44,[14]BOP!$A$59:$IV$59,[14]BOP!#REF!,[14]BOP!#REF!,[14]BOP!$A$79:$IV$79,[14]BOP!#REF!</definedName>
    <definedName name="Cwvu.exportdetails." localSheetId="2" hidden="1">[14]BOP!$A$36:$IV$36,[14]BOP!$A$44:$IV$44,[14]BOP!$A$59:$IV$59,[14]BOP!#REF!,[14]BOP!#REF!,[14]BOP!$A$79:$IV$79,[14]BOP!#REF!</definedName>
    <definedName name="Cwvu.exportdetails." localSheetId="44" hidden="1">[14]BOP!$A$36:$IV$36,[14]BOP!$A$44:$IV$44,[14]BOP!$A$59:$IV$59,[14]BOP!#REF!,[14]BOP!#REF!,[14]BOP!$A$79:$IV$79,[14]BOP!#REF!</definedName>
    <definedName name="Cwvu.exportdetails." localSheetId="45" hidden="1">[14]BOP!$A$36:$IV$36,[14]BOP!$A$44:$IV$44,[14]BOP!$A$59:$IV$59,[14]BOP!#REF!,[14]BOP!#REF!,[14]BOP!$A$79:$IV$79,[14]BOP!#REF!</definedName>
    <definedName name="Cwvu.exportdetails." localSheetId="46" hidden="1">[14]BOP!$A$36:$IV$36,[14]BOP!$A$44:$IV$44,[14]BOP!$A$59:$IV$59,[14]BOP!#REF!,[14]BOP!#REF!,[14]BOP!$A$79:$IV$79,[14]BOP!#REF!</definedName>
    <definedName name="Cwvu.exportdetails." localSheetId="49" hidden="1">[14]BOP!$A$36:$IV$36,[14]BOP!$A$44:$IV$44,[14]BOP!$A$59:$IV$59,[14]BOP!#REF!,[14]BOP!#REF!,[14]BOP!$A$79:$IV$79,[14]BOP!#REF!</definedName>
    <definedName name="Cwvu.exportdetails." localSheetId="51" hidden="1">[14]BOP!$A$36:$IV$36,[14]BOP!$A$44:$IV$44,[14]BOP!$A$59:$IV$59,[14]BOP!#REF!,[14]BOP!#REF!,[14]BOP!$A$79:$IV$79,[14]BOP!#REF!</definedName>
    <definedName name="Cwvu.exportdetails." localSheetId="52" hidden="1">[14]BOP!$A$36:$IV$36,[14]BOP!$A$44:$IV$44,[14]BOP!$A$59:$IV$59,[14]BOP!#REF!,[14]BOP!#REF!,[14]BOP!$A$79:$IV$79,[14]BOP!#REF!</definedName>
    <definedName name="Cwvu.exportdetails." localSheetId="53" hidden="1">[14]BOP!$A$36:$IV$36,[14]BOP!$A$44:$IV$44,[14]BOP!$A$59:$IV$59,[14]BOP!#REF!,[14]BOP!#REF!,[14]BOP!$A$79:$IV$79,[14]BOP!#REF!</definedName>
    <definedName name="Cwvu.exportdetails." localSheetId="56" hidden="1">[14]BOP!$A$36:$IV$36,[14]BOP!$A$44:$IV$44,[14]BOP!$A$59:$IV$59,[14]BOP!#REF!,[14]BOP!#REF!,[14]BOP!$A$79:$IV$79,[14]BOP!#REF!</definedName>
    <definedName name="Cwvu.exportdetails." localSheetId="57" hidden="1">[14]BOP!$A$36:$IV$36,[14]BOP!$A$44:$IV$44,[14]BOP!$A$59:$IV$59,[14]BOP!#REF!,[14]BOP!#REF!,[14]BOP!$A$79:$IV$79,[14]BOP!#REF!</definedName>
    <definedName name="Cwvu.exportdetails." localSheetId="58" hidden="1">[14]BOP!$A$36:$IV$36,[14]BOP!$A$44:$IV$44,[14]BOP!$A$59:$IV$59,[14]BOP!#REF!,[14]BOP!#REF!,[14]BOP!$A$79:$IV$79,[14]BOP!#REF!</definedName>
    <definedName name="Cwvu.exportdetails." localSheetId="61" hidden="1">[14]BOP!$A$36:$IV$36,[14]BOP!$A$44:$IV$44,[14]BOP!$A$59:$IV$59,[14]BOP!#REF!,[14]BOP!#REF!,[14]BOP!$A$79:$IV$79,[14]BOP!#REF!</definedName>
    <definedName name="Cwvu.exportdetails." localSheetId="62" hidden="1">[14]BOP!$A$36:$IV$36,[14]BOP!$A$44:$IV$44,[14]BOP!$A$59:$IV$59,[14]BOP!#REF!,[14]BOP!#REF!,[14]BOP!$A$79:$IV$79,[14]BOP!#REF!</definedName>
    <definedName name="Cwvu.exportdetails." localSheetId="63" hidden="1">[14]BOP!$A$36:$IV$36,[14]BOP!$A$44:$IV$44,[14]BOP!$A$59:$IV$59,[14]BOP!#REF!,[14]BOP!#REF!,[14]BOP!$A$79:$IV$79,[14]BOP!#REF!</definedName>
    <definedName name="Cwvu.exportdetails." localSheetId="65" hidden="1">[14]BOP!$A$36:$IV$36,[14]BOP!$A$44:$IV$44,[14]BOP!$A$59:$IV$59,[14]BOP!#REF!,[14]BOP!#REF!,[14]BOP!$A$79:$IV$79,[14]BOP!#REF!</definedName>
    <definedName name="Cwvu.exportdetails." localSheetId="66" hidden="1">[14]BOP!$A$36:$IV$36,[14]BOP!$A$44:$IV$44,[14]BOP!$A$59:$IV$59,[14]BOP!#REF!,[14]BOP!#REF!,[14]BOP!$A$79:$IV$79,[14]BOP!#REF!</definedName>
    <definedName name="Cwvu.exportdetails." localSheetId="67" hidden="1">[14]BOP!$A$36:$IV$36,[14]BOP!$A$44:$IV$44,[14]BOP!$A$59:$IV$59,[14]BOP!#REF!,[14]BOP!#REF!,[14]BOP!$A$79:$IV$79,[14]BOP!#REF!</definedName>
    <definedName name="Cwvu.exportdetails." localSheetId="69" hidden="1">[14]BOP!$A$36:$IV$36,[14]BOP!$A$44:$IV$44,[14]BOP!$A$59:$IV$59,[14]BOP!#REF!,[14]BOP!#REF!,[14]BOP!$A$79:$IV$79,[14]BOP!#REF!</definedName>
    <definedName name="Cwvu.exportdetails." localSheetId="70" hidden="1">[14]BOP!$A$36:$IV$36,[14]BOP!$A$44:$IV$44,[14]BOP!$A$59:$IV$59,[14]BOP!#REF!,[14]BOP!#REF!,[14]BOP!$A$79:$IV$79,[14]BOP!#REF!</definedName>
    <definedName name="Cwvu.exportdetails." localSheetId="71" hidden="1">[14]BOP!$A$36:$IV$36,[14]BOP!$A$44:$IV$44,[14]BOP!$A$59:$IV$59,[14]BOP!#REF!,[14]BOP!#REF!,[14]BOP!$A$79:$IV$79,[14]BOP!#REF!</definedName>
    <definedName name="Cwvu.exportdetails." localSheetId="72" hidden="1">[14]BOP!$A$36:$IV$36,[14]BOP!$A$44:$IV$44,[14]BOP!$A$59:$IV$59,[14]BOP!#REF!,[14]BOP!#REF!,[14]BOP!$A$79:$IV$79,[14]BOP!#REF!</definedName>
    <definedName name="Cwvu.exportdetails." localSheetId="74" hidden="1">[14]BOP!$A$36:$IV$36,[14]BOP!$A$44:$IV$44,[14]BOP!$A$59:$IV$59,[14]BOP!#REF!,[14]BOP!#REF!,[14]BOP!$A$79:$IV$79,[14]BOP!#REF!</definedName>
    <definedName name="Cwvu.exportdetails." localSheetId="75" hidden="1">[14]BOP!$A$36:$IV$36,[14]BOP!$A$44:$IV$44,[14]BOP!$A$59:$IV$59,[14]BOP!#REF!,[14]BOP!#REF!,[14]BOP!$A$79:$IV$79,[14]BOP!#REF!</definedName>
    <definedName name="Cwvu.exportdetails." localSheetId="7" hidden="1">[14]BOP!$A$36:$IV$36,[14]BOP!$A$44:$IV$44,[14]BOP!$A$59:$IV$59,[14]BOP!#REF!,[14]BOP!#REF!,[14]BOP!$A$79:$IV$79,[14]BOP!#REF!</definedName>
    <definedName name="Cwvu.exportdetails." hidden="1">[14]BOP!$A$36:$IV$36,[14]BOP!$A$44:$IV$44,[14]BOP!$A$59:$IV$59,[14]BOP!#REF!,[14]BOP!#REF!,[14]BOP!$A$79:$IV$79,[14]BOP!#REF!</definedName>
    <definedName name="Cwvu.exports." localSheetId="16" hidden="1">[14]BOP!$A$36:$IV$36,[14]BOP!$A$44:$IV$44,[14]BOP!$A$59:$IV$59,[14]BOP!#REF!,[14]BOP!#REF!,[14]BOP!$A$79:$IV$79,[14]BOP!$A$81:$IV$88,[14]BOP!#REF!</definedName>
    <definedName name="Cwvu.exports." localSheetId="17" hidden="1">[14]BOP!$A$36:$IV$36,[14]BOP!$A$44:$IV$44,[14]BOP!$A$59:$IV$59,[14]BOP!#REF!,[14]BOP!#REF!,[14]BOP!$A$79:$IV$79,[14]BOP!$A$81:$IV$88,[14]BOP!#REF!</definedName>
    <definedName name="Cwvu.exports." localSheetId="18" hidden="1">[14]BOP!$A$36:$IV$36,[14]BOP!$A$44:$IV$44,[14]BOP!$A$59:$IV$59,[14]BOP!#REF!,[14]BOP!#REF!,[14]BOP!$A$79:$IV$79,[14]BOP!$A$81:$IV$88,[14]BOP!#REF!</definedName>
    <definedName name="Cwvu.exports." localSheetId="19" hidden="1">[14]BOP!$A$36:$IV$36,[14]BOP!$A$44:$IV$44,[14]BOP!$A$59:$IV$59,[14]BOP!#REF!,[14]BOP!#REF!,[14]BOP!$A$79:$IV$79,[14]BOP!$A$81:$IV$88,[14]BOP!#REF!</definedName>
    <definedName name="Cwvu.exports." localSheetId="20" hidden="1">[14]BOP!$A$36:$IV$36,[14]BOP!$A$44:$IV$44,[14]BOP!$A$59:$IV$59,[14]BOP!#REF!,[14]BOP!#REF!,[14]BOP!$A$79:$IV$79,[14]BOP!$A$81:$IV$88,[14]BOP!#REF!</definedName>
    <definedName name="Cwvu.exports." localSheetId="21" hidden="1">[14]BOP!$A$36:$IV$36,[14]BOP!$A$44:$IV$44,[14]BOP!$A$59:$IV$59,[14]BOP!#REF!,[14]BOP!#REF!,[14]BOP!$A$79:$IV$79,[14]BOP!$A$81:$IV$88,[14]BOP!#REF!</definedName>
    <definedName name="Cwvu.exports." localSheetId="1" hidden="1">[14]BOP!$A$36:$IV$36,[14]BOP!$A$44:$IV$44,[14]BOP!$A$59:$IV$59,[14]BOP!#REF!,[14]BOP!#REF!,[14]BOP!$A$79:$IV$79,[14]BOP!$A$81:$IV$88,[14]BOP!#REF!</definedName>
    <definedName name="Cwvu.exports." localSheetId="22" hidden="1">[14]BOP!$A$36:$IV$36,[14]BOP!$A$44:$IV$44,[14]BOP!$A$59:$IV$59,[14]BOP!#REF!,[14]BOP!#REF!,[14]BOP!$A$79:$IV$79,[14]BOP!$A$81:$IV$88,[14]BOP!#REF!</definedName>
    <definedName name="Cwvu.exports." localSheetId="24" hidden="1">[14]BOP!$A$36:$IV$36,[14]BOP!$A$44:$IV$44,[14]BOP!$A$59:$IV$59,[14]BOP!#REF!,[14]BOP!#REF!,[14]BOP!$A$79:$IV$79,[14]BOP!$A$81:$IV$88,[14]BOP!#REF!</definedName>
    <definedName name="Cwvu.exports." localSheetId="25" hidden="1">[14]BOP!$A$36:$IV$36,[14]BOP!$A$44:$IV$44,[14]BOP!$A$59:$IV$59,[14]BOP!#REF!,[14]BOP!#REF!,[14]BOP!$A$79:$IV$79,[14]BOP!$A$81:$IV$88,[14]BOP!#REF!</definedName>
    <definedName name="Cwvu.exports." localSheetId="26" hidden="1">[14]BOP!$A$36:$IV$36,[14]BOP!$A$44:$IV$44,[14]BOP!$A$59:$IV$59,[14]BOP!#REF!,[14]BOP!#REF!,[14]BOP!$A$79:$IV$79,[14]BOP!$A$81:$IV$88,[14]BOP!#REF!</definedName>
    <definedName name="Cwvu.exports." localSheetId="28" hidden="1">[14]BOP!$A$36:$IV$36,[14]BOP!$A$44:$IV$44,[14]BOP!$A$59:$IV$59,[14]BOP!#REF!,[14]BOP!#REF!,[14]BOP!$A$79:$IV$79,[14]BOP!$A$81:$IV$88,[14]BOP!#REF!</definedName>
    <definedName name="Cwvu.exports." localSheetId="30" hidden="1">[14]BOP!$A$36:$IV$36,[14]BOP!$A$44:$IV$44,[14]BOP!$A$59:$IV$59,[14]BOP!#REF!,[14]BOP!#REF!,[14]BOP!$A$79:$IV$79,[14]BOP!$A$81:$IV$88,[14]BOP!#REF!</definedName>
    <definedName name="Cwvu.exports." localSheetId="33" hidden="1">[14]BOP!$A$36:$IV$36,[14]BOP!$A$44:$IV$44,[14]BOP!$A$59:$IV$59,[14]BOP!#REF!,[14]BOP!#REF!,[14]BOP!$A$79:$IV$79,[14]BOP!$A$81:$IV$88,[14]BOP!#REF!</definedName>
    <definedName name="Cwvu.exports." localSheetId="2" hidden="1">[14]BOP!$A$36:$IV$36,[14]BOP!$A$44:$IV$44,[14]BOP!$A$59:$IV$59,[14]BOP!#REF!,[14]BOP!#REF!,[14]BOP!$A$79:$IV$79,[14]BOP!$A$81:$IV$88,[14]BOP!#REF!</definedName>
    <definedName name="Cwvu.exports." localSheetId="44" hidden="1">[14]BOP!$A$36:$IV$36,[14]BOP!$A$44:$IV$44,[14]BOP!$A$59:$IV$59,[14]BOP!#REF!,[14]BOP!#REF!,[14]BOP!$A$79:$IV$79,[14]BOP!$A$81:$IV$88,[14]BOP!#REF!</definedName>
    <definedName name="Cwvu.exports." localSheetId="45" hidden="1">[14]BOP!$A$36:$IV$36,[14]BOP!$A$44:$IV$44,[14]BOP!$A$59:$IV$59,[14]BOP!#REF!,[14]BOP!#REF!,[14]BOP!$A$79:$IV$79,[14]BOP!$A$81:$IV$88,[14]BOP!#REF!</definedName>
    <definedName name="Cwvu.exports." localSheetId="46" hidden="1">[14]BOP!$A$36:$IV$36,[14]BOP!$A$44:$IV$44,[14]BOP!$A$59:$IV$59,[14]BOP!#REF!,[14]BOP!#REF!,[14]BOP!$A$79:$IV$79,[14]BOP!$A$81:$IV$88,[14]BOP!#REF!</definedName>
    <definedName name="Cwvu.exports." localSheetId="49" hidden="1">[14]BOP!$A$36:$IV$36,[14]BOP!$A$44:$IV$44,[14]BOP!$A$59:$IV$59,[14]BOP!#REF!,[14]BOP!#REF!,[14]BOP!$A$79:$IV$79,[14]BOP!$A$81:$IV$88,[14]BOP!#REF!</definedName>
    <definedName name="Cwvu.exports." localSheetId="51" hidden="1">[14]BOP!$A$36:$IV$36,[14]BOP!$A$44:$IV$44,[14]BOP!$A$59:$IV$59,[14]BOP!#REF!,[14]BOP!#REF!,[14]BOP!$A$79:$IV$79,[14]BOP!$A$81:$IV$88,[14]BOP!#REF!</definedName>
    <definedName name="Cwvu.exports." localSheetId="70" hidden="1">[14]BOP!$A$36:$IV$36,[14]BOP!$A$44:$IV$44,[14]BOP!$A$59:$IV$59,[14]BOP!#REF!,[14]BOP!#REF!,[14]BOP!$A$79:$IV$79,[14]BOP!$A$81:$IV$88,[14]BOP!#REF!</definedName>
    <definedName name="Cwvu.exports." localSheetId="74" hidden="1">[14]BOP!$A$36:$IV$36,[14]BOP!$A$44:$IV$44,[14]BOP!$A$59:$IV$59,[14]BOP!#REF!,[14]BOP!#REF!,[14]BOP!$A$79:$IV$79,[14]BOP!$A$81:$IV$88,[14]BOP!#REF!</definedName>
    <definedName name="Cwvu.exports." localSheetId="7" hidden="1">[14]BOP!$A$36:$IV$36,[14]BOP!$A$44:$IV$44,[14]BOP!$A$59:$IV$59,[14]BOP!#REF!,[14]BOP!#REF!,[14]BOP!$A$79:$IV$79,[14]BOP!$A$81:$IV$88,[14]BOP!#REF!</definedName>
    <definedName name="Cwvu.exports." hidden="1">[14]BOP!$A$36:$IV$36,[14]BOP!$A$44:$IV$44,[14]BOP!$A$59:$IV$59,[14]BOP!#REF!,[14]BOP!#REF!,[14]BOP!$A$79:$IV$79,[14]BOP!$A$81:$IV$88,[14]BOP!#REF!</definedName>
    <definedName name="Cwvu.gold." localSheetId="16" hidden="1">[14]BOP!$A$36:$IV$36,[14]BOP!$A$44:$IV$44,[14]BOP!$A$59:$IV$59,[14]BOP!#REF!,[14]BOP!#REF!,[14]BOP!$A$79:$IV$79,[14]BOP!$A$81:$IV$88,[14]BOP!#REF!</definedName>
    <definedName name="Cwvu.gold." localSheetId="17" hidden="1">[14]BOP!$A$36:$IV$36,[14]BOP!$A$44:$IV$44,[14]BOP!$A$59:$IV$59,[14]BOP!#REF!,[14]BOP!#REF!,[14]BOP!$A$79:$IV$79,[14]BOP!$A$81:$IV$88,[14]BOP!#REF!</definedName>
    <definedName name="Cwvu.gold." localSheetId="18" hidden="1">[14]BOP!$A$36:$IV$36,[14]BOP!$A$44:$IV$44,[14]BOP!$A$59:$IV$59,[14]BOP!#REF!,[14]BOP!#REF!,[14]BOP!$A$79:$IV$79,[14]BOP!$A$81:$IV$88,[14]BOP!#REF!</definedName>
    <definedName name="Cwvu.gold." localSheetId="19" hidden="1">[14]BOP!$A$36:$IV$36,[14]BOP!$A$44:$IV$44,[14]BOP!$A$59:$IV$59,[14]BOP!#REF!,[14]BOP!#REF!,[14]BOP!$A$79:$IV$79,[14]BOP!$A$81:$IV$88,[14]BOP!#REF!</definedName>
    <definedName name="Cwvu.gold." localSheetId="20" hidden="1">[14]BOP!$A$36:$IV$36,[14]BOP!$A$44:$IV$44,[14]BOP!$A$59:$IV$59,[14]BOP!#REF!,[14]BOP!#REF!,[14]BOP!$A$79:$IV$79,[14]BOP!$A$81:$IV$88,[14]BOP!#REF!</definedName>
    <definedName name="Cwvu.gold." localSheetId="21" hidden="1">[14]BOP!$A$36:$IV$36,[14]BOP!$A$44:$IV$44,[14]BOP!$A$59:$IV$59,[14]BOP!#REF!,[14]BOP!#REF!,[14]BOP!$A$79:$IV$79,[14]BOP!$A$81:$IV$88,[14]BOP!#REF!</definedName>
    <definedName name="Cwvu.gold." localSheetId="1" hidden="1">[14]BOP!$A$36:$IV$36,[14]BOP!$A$44:$IV$44,[14]BOP!$A$59:$IV$59,[14]BOP!#REF!,[14]BOP!#REF!,[14]BOP!$A$79:$IV$79,[14]BOP!$A$81:$IV$88,[14]BOP!#REF!</definedName>
    <definedName name="Cwvu.gold." localSheetId="22" hidden="1">[14]BOP!$A$36:$IV$36,[14]BOP!$A$44:$IV$44,[14]BOP!$A$59:$IV$59,[14]BOP!#REF!,[14]BOP!#REF!,[14]BOP!$A$79:$IV$79,[14]BOP!$A$81:$IV$88,[14]BOP!#REF!</definedName>
    <definedName name="Cwvu.gold." localSheetId="24" hidden="1">[14]BOP!$A$36:$IV$36,[14]BOP!$A$44:$IV$44,[14]BOP!$A$59:$IV$59,[14]BOP!#REF!,[14]BOP!#REF!,[14]BOP!$A$79:$IV$79,[14]BOP!$A$81:$IV$88,[14]BOP!#REF!</definedName>
    <definedName name="Cwvu.gold." localSheetId="25" hidden="1">[14]BOP!$A$36:$IV$36,[14]BOP!$A$44:$IV$44,[14]BOP!$A$59:$IV$59,[14]BOP!#REF!,[14]BOP!#REF!,[14]BOP!$A$79:$IV$79,[14]BOP!$A$81:$IV$88,[14]BOP!#REF!</definedName>
    <definedName name="Cwvu.gold." localSheetId="26" hidden="1">[14]BOP!$A$36:$IV$36,[14]BOP!$A$44:$IV$44,[14]BOP!$A$59:$IV$59,[14]BOP!#REF!,[14]BOP!#REF!,[14]BOP!$A$79:$IV$79,[14]BOP!$A$81:$IV$88,[14]BOP!#REF!</definedName>
    <definedName name="Cwvu.gold." localSheetId="28" hidden="1">[14]BOP!$A$36:$IV$36,[14]BOP!$A$44:$IV$44,[14]BOP!$A$59:$IV$59,[14]BOP!#REF!,[14]BOP!#REF!,[14]BOP!$A$79:$IV$79,[14]BOP!$A$81:$IV$88,[14]BOP!#REF!</definedName>
    <definedName name="Cwvu.gold." localSheetId="30" hidden="1">[14]BOP!$A$36:$IV$36,[14]BOP!$A$44:$IV$44,[14]BOP!$A$59:$IV$59,[14]BOP!#REF!,[14]BOP!#REF!,[14]BOP!$A$79:$IV$79,[14]BOP!$A$81:$IV$88,[14]BOP!#REF!</definedName>
    <definedName name="Cwvu.gold." localSheetId="33" hidden="1">[14]BOP!$A$36:$IV$36,[14]BOP!$A$44:$IV$44,[14]BOP!$A$59:$IV$59,[14]BOP!#REF!,[14]BOP!#REF!,[14]BOP!$A$79:$IV$79,[14]BOP!$A$81:$IV$88,[14]BOP!#REF!</definedName>
    <definedName name="Cwvu.gold." localSheetId="2" hidden="1">[14]BOP!$A$36:$IV$36,[14]BOP!$A$44:$IV$44,[14]BOP!$A$59:$IV$59,[14]BOP!#REF!,[14]BOP!#REF!,[14]BOP!$A$79:$IV$79,[14]BOP!$A$81:$IV$88,[14]BOP!#REF!</definedName>
    <definedName name="Cwvu.gold." localSheetId="44" hidden="1">[14]BOP!$A$36:$IV$36,[14]BOP!$A$44:$IV$44,[14]BOP!$A$59:$IV$59,[14]BOP!#REF!,[14]BOP!#REF!,[14]BOP!$A$79:$IV$79,[14]BOP!$A$81:$IV$88,[14]BOP!#REF!</definedName>
    <definedName name="Cwvu.gold." localSheetId="45" hidden="1">[14]BOP!$A$36:$IV$36,[14]BOP!$A$44:$IV$44,[14]BOP!$A$59:$IV$59,[14]BOP!#REF!,[14]BOP!#REF!,[14]BOP!$A$79:$IV$79,[14]BOP!$A$81:$IV$88,[14]BOP!#REF!</definedName>
    <definedName name="Cwvu.gold." localSheetId="46" hidden="1">[14]BOP!$A$36:$IV$36,[14]BOP!$A$44:$IV$44,[14]BOP!$A$59:$IV$59,[14]BOP!#REF!,[14]BOP!#REF!,[14]BOP!$A$79:$IV$79,[14]BOP!$A$81:$IV$88,[14]BOP!#REF!</definedName>
    <definedName name="Cwvu.gold." localSheetId="49" hidden="1">[14]BOP!$A$36:$IV$36,[14]BOP!$A$44:$IV$44,[14]BOP!$A$59:$IV$59,[14]BOP!#REF!,[14]BOP!#REF!,[14]BOP!$A$79:$IV$79,[14]BOP!$A$81:$IV$88,[14]BOP!#REF!</definedName>
    <definedName name="Cwvu.gold." localSheetId="51" hidden="1">[14]BOP!$A$36:$IV$36,[14]BOP!$A$44:$IV$44,[14]BOP!$A$59:$IV$59,[14]BOP!#REF!,[14]BOP!#REF!,[14]BOP!$A$79:$IV$79,[14]BOP!$A$81:$IV$88,[14]BOP!#REF!</definedName>
    <definedName name="Cwvu.gold." localSheetId="70" hidden="1">[14]BOP!$A$36:$IV$36,[14]BOP!$A$44:$IV$44,[14]BOP!$A$59:$IV$59,[14]BOP!#REF!,[14]BOP!#REF!,[14]BOP!$A$79:$IV$79,[14]BOP!$A$81:$IV$88,[14]BOP!#REF!</definedName>
    <definedName name="Cwvu.gold." localSheetId="74" hidden="1">[14]BOP!$A$36:$IV$36,[14]BOP!$A$44:$IV$44,[14]BOP!$A$59:$IV$59,[14]BOP!#REF!,[14]BOP!#REF!,[14]BOP!$A$79:$IV$79,[14]BOP!$A$81:$IV$88,[14]BOP!#REF!</definedName>
    <definedName name="Cwvu.gold." localSheetId="7" hidden="1">[14]BOP!$A$36:$IV$36,[14]BOP!$A$44:$IV$44,[14]BOP!$A$59:$IV$59,[14]BOP!#REF!,[14]BOP!#REF!,[14]BOP!$A$79:$IV$79,[14]BOP!$A$81:$IV$88,[14]BOP!#REF!</definedName>
    <definedName name="Cwvu.gold." hidden="1">[14]BOP!$A$36:$IV$36,[14]BOP!$A$44:$IV$44,[14]BOP!$A$59:$IV$59,[14]BOP!#REF!,[14]BOP!#REF!,[14]BOP!$A$79:$IV$79,[14]BOP!$A$81:$IV$88,[14]BOP!#REF!</definedName>
    <definedName name="Cwvu.goldall." localSheetId="16" hidden="1">[14]BOP!$A$36:$IV$36,[14]BOP!$A$44:$IV$44,[14]BOP!$A$59:$IV$59,[14]BOP!#REF!,[14]BOP!#REF!,[14]BOP!$A$79:$IV$79,[14]BOP!$A$81:$IV$88,[14]BOP!#REF!</definedName>
    <definedName name="Cwvu.goldall." localSheetId="17" hidden="1">[14]BOP!$A$36:$IV$36,[14]BOP!$A$44:$IV$44,[14]BOP!$A$59:$IV$59,[14]BOP!#REF!,[14]BOP!#REF!,[14]BOP!$A$79:$IV$79,[14]BOP!$A$81:$IV$88,[14]BOP!#REF!</definedName>
    <definedName name="Cwvu.goldall." localSheetId="18" hidden="1">[14]BOP!$A$36:$IV$36,[14]BOP!$A$44:$IV$44,[14]BOP!$A$59:$IV$59,[14]BOP!#REF!,[14]BOP!#REF!,[14]BOP!$A$79:$IV$79,[14]BOP!$A$81:$IV$88,[14]BOP!#REF!</definedName>
    <definedName name="Cwvu.goldall." localSheetId="19" hidden="1">[14]BOP!$A$36:$IV$36,[14]BOP!$A$44:$IV$44,[14]BOP!$A$59:$IV$59,[14]BOP!#REF!,[14]BOP!#REF!,[14]BOP!$A$79:$IV$79,[14]BOP!$A$81:$IV$88,[14]BOP!#REF!</definedName>
    <definedName name="Cwvu.goldall." localSheetId="20" hidden="1">[14]BOP!$A$36:$IV$36,[14]BOP!$A$44:$IV$44,[14]BOP!$A$59:$IV$59,[14]BOP!#REF!,[14]BOP!#REF!,[14]BOP!$A$79:$IV$79,[14]BOP!$A$81:$IV$88,[14]BOP!#REF!</definedName>
    <definedName name="Cwvu.goldall." localSheetId="21" hidden="1">[14]BOP!$A$36:$IV$36,[14]BOP!$A$44:$IV$44,[14]BOP!$A$59:$IV$59,[14]BOP!#REF!,[14]BOP!#REF!,[14]BOP!$A$79:$IV$79,[14]BOP!$A$81:$IV$88,[14]BOP!#REF!</definedName>
    <definedName name="Cwvu.goldall." localSheetId="1" hidden="1">[14]BOP!$A$36:$IV$36,[14]BOP!$A$44:$IV$44,[14]BOP!$A$59:$IV$59,[14]BOP!#REF!,[14]BOP!#REF!,[14]BOP!$A$79:$IV$79,[14]BOP!$A$81:$IV$88,[14]BOP!#REF!</definedName>
    <definedName name="Cwvu.goldall." localSheetId="22" hidden="1">[14]BOP!$A$36:$IV$36,[14]BOP!$A$44:$IV$44,[14]BOP!$A$59:$IV$59,[14]BOP!#REF!,[14]BOP!#REF!,[14]BOP!$A$79:$IV$79,[14]BOP!$A$81:$IV$88,[14]BOP!#REF!</definedName>
    <definedName name="Cwvu.goldall." localSheetId="24" hidden="1">[14]BOP!$A$36:$IV$36,[14]BOP!$A$44:$IV$44,[14]BOP!$A$59:$IV$59,[14]BOP!#REF!,[14]BOP!#REF!,[14]BOP!$A$79:$IV$79,[14]BOP!$A$81:$IV$88,[14]BOP!#REF!</definedName>
    <definedName name="Cwvu.goldall." localSheetId="25" hidden="1">[14]BOP!$A$36:$IV$36,[14]BOP!$A$44:$IV$44,[14]BOP!$A$59:$IV$59,[14]BOP!#REF!,[14]BOP!#REF!,[14]BOP!$A$79:$IV$79,[14]BOP!$A$81:$IV$88,[14]BOP!#REF!</definedName>
    <definedName name="Cwvu.goldall." localSheetId="26" hidden="1">[14]BOP!$A$36:$IV$36,[14]BOP!$A$44:$IV$44,[14]BOP!$A$59:$IV$59,[14]BOP!#REF!,[14]BOP!#REF!,[14]BOP!$A$79:$IV$79,[14]BOP!$A$81:$IV$88,[14]BOP!#REF!</definedName>
    <definedName name="Cwvu.goldall." localSheetId="28" hidden="1">[14]BOP!$A$36:$IV$36,[14]BOP!$A$44:$IV$44,[14]BOP!$A$59:$IV$59,[14]BOP!#REF!,[14]BOP!#REF!,[14]BOP!$A$79:$IV$79,[14]BOP!$A$81:$IV$88,[14]BOP!#REF!</definedName>
    <definedName name="Cwvu.goldall." localSheetId="30" hidden="1">[14]BOP!$A$36:$IV$36,[14]BOP!$A$44:$IV$44,[14]BOP!$A$59:$IV$59,[14]BOP!#REF!,[14]BOP!#REF!,[14]BOP!$A$79:$IV$79,[14]BOP!$A$81:$IV$88,[14]BOP!#REF!</definedName>
    <definedName name="Cwvu.goldall." localSheetId="33" hidden="1">[14]BOP!$A$36:$IV$36,[14]BOP!$A$44:$IV$44,[14]BOP!$A$59:$IV$59,[14]BOP!#REF!,[14]BOP!#REF!,[14]BOP!$A$79:$IV$79,[14]BOP!$A$81:$IV$88,[14]BOP!#REF!</definedName>
    <definedName name="Cwvu.goldall." localSheetId="44" hidden="1">[14]BOP!$A$36:$IV$36,[14]BOP!$A$44:$IV$44,[14]BOP!$A$59:$IV$59,[14]BOP!#REF!,[14]BOP!#REF!,[14]BOP!$A$79:$IV$79,[14]BOP!$A$81:$IV$88,[14]BOP!#REF!</definedName>
    <definedName name="Cwvu.goldall." localSheetId="45" hidden="1">[14]BOP!$A$36:$IV$36,[14]BOP!$A$44:$IV$44,[14]BOP!$A$59:$IV$59,[14]BOP!#REF!,[14]BOP!#REF!,[14]BOP!$A$79:$IV$79,[14]BOP!$A$81:$IV$88,[14]BOP!#REF!</definedName>
    <definedName name="Cwvu.goldall." localSheetId="46" hidden="1">[14]BOP!$A$36:$IV$36,[14]BOP!$A$44:$IV$44,[14]BOP!$A$59:$IV$59,[14]BOP!#REF!,[14]BOP!#REF!,[14]BOP!$A$79:$IV$79,[14]BOP!$A$81:$IV$88,[14]BOP!#REF!</definedName>
    <definedName name="Cwvu.goldall." localSheetId="51" hidden="1">[14]BOP!$A$36:$IV$36,[14]BOP!$A$44:$IV$44,[14]BOP!$A$59:$IV$59,[14]BOP!#REF!,[14]BOP!#REF!,[14]BOP!$A$79:$IV$79,[14]BOP!$A$81:$IV$88,[14]BOP!#REF!</definedName>
    <definedName name="Cwvu.goldall." localSheetId="70" hidden="1">[14]BOP!$A$36:$IV$36,[14]BOP!$A$44:$IV$44,[14]BOP!$A$59:$IV$59,[14]BOP!#REF!,[14]BOP!#REF!,[14]BOP!$A$79:$IV$79,[14]BOP!$A$81:$IV$88,[14]BOP!#REF!</definedName>
    <definedName name="Cwvu.goldall." localSheetId="74" hidden="1">[14]BOP!$A$36:$IV$36,[14]BOP!$A$44:$IV$44,[14]BOP!$A$59:$IV$59,[14]BOP!#REF!,[14]BOP!#REF!,[14]BOP!$A$79:$IV$79,[14]BOP!$A$81:$IV$88,[14]BOP!#REF!</definedName>
    <definedName name="Cwvu.goldall." localSheetId="7" hidden="1">[14]BOP!$A$36:$IV$36,[14]BOP!$A$44:$IV$44,[14]BOP!$A$59:$IV$59,[14]BOP!#REF!,[14]BOP!#REF!,[14]BOP!$A$79:$IV$79,[14]BOP!$A$81:$IV$88,[14]BOP!#REF!</definedName>
    <definedName name="Cwvu.goldall." hidden="1">[14]BOP!$A$36:$IV$36,[14]BOP!$A$44:$IV$44,[14]BOP!$A$59:$IV$59,[14]BOP!#REF!,[14]BOP!#REF!,[14]BOP!$A$79:$IV$79,[14]BOP!$A$81:$IV$88,[14]BOP!#REF!</definedName>
    <definedName name="Cwvu.imports." localSheetId="16" hidden="1">[14]BOP!$A$36:$IV$36,[14]BOP!$A$44:$IV$44,[14]BOP!$A$59:$IV$59,[14]BOP!#REF!,[14]BOP!#REF!,[14]BOP!$A$79:$IV$79,[14]BOP!$A$81:$IV$88,[14]BOP!#REF!,[14]BOP!#REF!</definedName>
    <definedName name="Cwvu.imports." localSheetId="17" hidden="1">[14]BOP!$A$36:$IV$36,[14]BOP!$A$44:$IV$44,[14]BOP!$A$59:$IV$59,[14]BOP!#REF!,[14]BOP!#REF!,[14]BOP!$A$79:$IV$79,[14]BOP!$A$81:$IV$88,[14]BOP!#REF!,[14]BOP!#REF!</definedName>
    <definedName name="Cwvu.imports." localSheetId="18" hidden="1">[14]BOP!$A$36:$IV$36,[14]BOP!$A$44:$IV$44,[14]BOP!$A$59:$IV$59,[14]BOP!#REF!,[14]BOP!#REF!,[14]BOP!$A$79:$IV$79,[14]BOP!$A$81:$IV$88,[14]BOP!#REF!,[14]BOP!#REF!</definedName>
    <definedName name="Cwvu.imports." localSheetId="19" hidden="1">[14]BOP!$A$36:$IV$36,[14]BOP!$A$44:$IV$44,[14]BOP!$A$59:$IV$59,[14]BOP!#REF!,[14]BOP!#REF!,[14]BOP!$A$79:$IV$79,[14]BOP!$A$81:$IV$88,[14]BOP!#REF!,[14]BOP!#REF!</definedName>
    <definedName name="Cwvu.imports." localSheetId="20" hidden="1">[14]BOP!$A$36:$IV$36,[14]BOP!$A$44:$IV$44,[14]BOP!$A$59:$IV$59,[14]BOP!#REF!,[14]BOP!#REF!,[14]BOP!$A$79:$IV$79,[14]BOP!$A$81:$IV$88,[14]BOP!#REF!,[14]BOP!#REF!</definedName>
    <definedName name="Cwvu.imports." localSheetId="21" hidden="1">[14]BOP!$A$36:$IV$36,[14]BOP!$A$44:$IV$44,[14]BOP!$A$59:$IV$59,[14]BOP!#REF!,[14]BOP!#REF!,[14]BOP!$A$79:$IV$79,[14]BOP!$A$81:$IV$88,[14]BOP!#REF!,[14]BOP!#REF!</definedName>
    <definedName name="Cwvu.imports." localSheetId="1" hidden="1">[14]BOP!$A$36:$IV$36,[14]BOP!$A$44:$IV$44,[14]BOP!$A$59:$IV$59,[14]BOP!#REF!,[14]BOP!#REF!,[14]BOP!$A$79:$IV$79,[14]BOP!$A$81:$IV$88,[14]BOP!#REF!,[14]BOP!#REF!</definedName>
    <definedName name="Cwvu.imports." localSheetId="22" hidden="1">[14]BOP!$A$36:$IV$36,[14]BOP!$A$44:$IV$44,[14]BOP!$A$59:$IV$59,[14]BOP!#REF!,[14]BOP!#REF!,[14]BOP!$A$79:$IV$79,[14]BOP!$A$81:$IV$88,[14]BOP!#REF!,[14]BOP!#REF!</definedName>
    <definedName name="Cwvu.imports." localSheetId="24" hidden="1">[14]BOP!$A$36:$IV$36,[14]BOP!$A$44:$IV$44,[14]BOP!$A$59:$IV$59,[14]BOP!#REF!,[14]BOP!#REF!,[14]BOP!$A$79:$IV$79,[14]BOP!$A$81:$IV$88,[14]BOP!#REF!,[14]BOP!#REF!</definedName>
    <definedName name="Cwvu.imports." localSheetId="25" hidden="1">[14]BOP!$A$36:$IV$36,[14]BOP!$A$44:$IV$44,[14]BOP!$A$59:$IV$59,[14]BOP!#REF!,[14]BOP!#REF!,[14]BOP!$A$79:$IV$79,[14]BOP!$A$81:$IV$88,[14]BOP!#REF!,[14]BOP!#REF!</definedName>
    <definedName name="Cwvu.imports." localSheetId="26" hidden="1">[14]BOP!$A$36:$IV$36,[14]BOP!$A$44:$IV$44,[14]BOP!$A$59:$IV$59,[14]BOP!#REF!,[14]BOP!#REF!,[14]BOP!$A$79:$IV$79,[14]BOP!$A$81:$IV$88,[14]BOP!#REF!,[14]BOP!#REF!</definedName>
    <definedName name="Cwvu.imports." localSheetId="28" hidden="1">[14]BOP!$A$36:$IV$36,[14]BOP!$A$44:$IV$44,[14]BOP!$A$59:$IV$59,[14]BOP!#REF!,[14]BOP!#REF!,[14]BOP!$A$79:$IV$79,[14]BOP!$A$81:$IV$88,[14]BOP!#REF!,[14]BOP!#REF!</definedName>
    <definedName name="Cwvu.imports." localSheetId="30" hidden="1">[14]BOP!$A$36:$IV$36,[14]BOP!$A$44:$IV$44,[14]BOP!$A$59:$IV$59,[14]BOP!#REF!,[14]BOP!#REF!,[14]BOP!$A$79:$IV$79,[14]BOP!$A$81:$IV$88,[14]BOP!#REF!,[14]BOP!#REF!</definedName>
    <definedName name="Cwvu.imports." localSheetId="33" hidden="1">[14]BOP!$A$36:$IV$36,[14]BOP!$A$44:$IV$44,[14]BOP!$A$59:$IV$59,[14]BOP!#REF!,[14]BOP!#REF!,[14]BOP!$A$79:$IV$79,[14]BOP!$A$81:$IV$88,[14]BOP!#REF!,[14]BOP!#REF!</definedName>
    <definedName name="Cwvu.imports." localSheetId="2" hidden="1">[14]BOP!$A$36:$IV$36,[14]BOP!$A$44:$IV$44,[14]BOP!$A$59:$IV$59,[14]BOP!#REF!,[14]BOP!#REF!,[14]BOP!$A$79:$IV$79,[14]BOP!$A$81:$IV$88,[14]BOP!#REF!,[14]BOP!#REF!</definedName>
    <definedName name="Cwvu.imports." localSheetId="44" hidden="1">[14]BOP!$A$36:$IV$36,[14]BOP!$A$44:$IV$44,[14]BOP!$A$59:$IV$59,[14]BOP!#REF!,[14]BOP!#REF!,[14]BOP!$A$79:$IV$79,[14]BOP!$A$81:$IV$88,[14]BOP!#REF!,[14]BOP!#REF!</definedName>
    <definedName name="Cwvu.imports." localSheetId="45" hidden="1">[14]BOP!$A$36:$IV$36,[14]BOP!$A$44:$IV$44,[14]BOP!$A$59:$IV$59,[14]BOP!#REF!,[14]BOP!#REF!,[14]BOP!$A$79:$IV$79,[14]BOP!$A$81:$IV$88,[14]BOP!#REF!,[14]BOP!#REF!</definedName>
    <definedName name="Cwvu.imports." localSheetId="46" hidden="1">[14]BOP!$A$36:$IV$36,[14]BOP!$A$44:$IV$44,[14]BOP!$A$59:$IV$59,[14]BOP!#REF!,[14]BOP!#REF!,[14]BOP!$A$79:$IV$79,[14]BOP!$A$81:$IV$88,[14]BOP!#REF!,[14]BOP!#REF!</definedName>
    <definedName name="Cwvu.imports." localSheetId="49" hidden="1">[14]BOP!$A$36:$IV$36,[14]BOP!$A$44:$IV$44,[14]BOP!$A$59:$IV$59,[14]BOP!#REF!,[14]BOP!#REF!,[14]BOP!$A$79:$IV$79,[14]BOP!$A$81:$IV$88,[14]BOP!#REF!,[14]BOP!#REF!</definedName>
    <definedName name="Cwvu.imports." localSheetId="51" hidden="1">[14]BOP!$A$36:$IV$36,[14]BOP!$A$44:$IV$44,[14]BOP!$A$59:$IV$59,[14]BOP!#REF!,[14]BOP!#REF!,[14]BOP!$A$79:$IV$79,[14]BOP!$A$81:$IV$88,[14]BOP!#REF!,[14]BOP!#REF!</definedName>
    <definedName name="Cwvu.imports." localSheetId="70" hidden="1">[14]BOP!$A$36:$IV$36,[14]BOP!$A$44:$IV$44,[14]BOP!$A$59:$IV$59,[14]BOP!#REF!,[14]BOP!#REF!,[14]BOP!$A$79:$IV$79,[14]BOP!$A$81:$IV$88,[14]BOP!#REF!,[14]BOP!#REF!</definedName>
    <definedName name="Cwvu.imports." localSheetId="74" hidden="1">[14]BOP!$A$36:$IV$36,[14]BOP!$A$44:$IV$44,[14]BOP!$A$59:$IV$59,[14]BOP!#REF!,[14]BOP!#REF!,[14]BOP!$A$79:$IV$79,[14]BOP!$A$81:$IV$88,[14]BOP!#REF!,[14]BOP!#REF!</definedName>
    <definedName name="Cwvu.imports." localSheetId="7" hidden="1">[14]BOP!$A$36:$IV$36,[14]BOP!$A$44:$IV$44,[14]BOP!$A$59:$IV$59,[14]BOP!#REF!,[14]BOP!#REF!,[14]BOP!$A$79:$IV$79,[14]BOP!$A$81:$IV$88,[14]BOP!#REF!,[14]BOP!#REF!</definedName>
    <definedName name="Cwvu.imports." hidden="1">[14]BOP!$A$36:$IV$36,[14]BOP!$A$44:$IV$44,[14]BOP!$A$59:$IV$59,[14]BOP!#REF!,[14]BOP!#REF!,[14]BOP!$A$79:$IV$79,[14]BOP!$A$81:$IV$88,[14]BOP!#REF!,[14]BOP!#REF!</definedName>
    <definedName name="Cwvu.importsall." localSheetId="16" hidden="1">[14]BOP!$A$36:$IV$36,[14]BOP!$A$44:$IV$44,[14]BOP!$A$59:$IV$59,[14]BOP!#REF!,[14]BOP!#REF!,[14]BOP!$A$79:$IV$79,[14]BOP!$A$81:$IV$88,[14]BOP!#REF!,[14]BOP!#REF!</definedName>
    <definedName name="Cwvu.importsall." localSheetId="17" hidden="1">[14]BOP!$A$36:$IV$36,[14]BOP!$A$44:$IV$44,[14]BOP!$A$59:$IV$59,[14]BOP!#REF!,[14]BOP!#REF!,[14]BOP!$A$79:$IV$79,[14]BOP!$A$81:$IV$88,[14]BOP!#REF!,[14]BOP!#REF!</definedName>
    <definedName name="Cwvu.importsall." localSheetId="18" hidden="1">[14]BOP!$A$36:$IV$36,[14]BOP!$A$44:$IV$44,[14]BOP!$A$59:$IV$59,[14]BOP!#REF!,[14]BOP!#REF!,[14]BOP!$A$79:$IV$79,[14]BOP!$A$81:$IV$88,[14]BOP!#REF!,[14]BOP!#REF!</definedName>
    <definedName name="Cwvu.importsall." localSheetId="19" hidden="1">[14]BOP!$A$36:$IV$36,[14]BOP!$A$44:$IV$44,[14]BOP!$A$59:$IV$59,[14]BOP!#REF!,[14]BOP!#REF!,[14]BOP!$A$79:$IV$79,[14]BOP!$A$81:$IV$88,[14]BOP!#REF!,[14]BOP!#REF!</definedName>
    <definedName name="Cwvu.importsall." localSheetId="20" hidden="1">[14]BOP!$A$36:$IV$36,[14]BOP!$A$44:$IV$44,[14]BOP!$A$59:$IV$59,[14]BOP!#REF!,[14]BOP!#REF!,[14]BOP!$A$79:$IV$79,[14]BOP!$A$81:$IV$88,[14]BOP!#REF!,[14]BOP!#REF!</definedName>
    <definedName name="Cwvu.importsall." localSheetId="21" hidden="1">[14]BOP!$A$36:$IV$36,[14]BOP!$A$44:$IV$44,[14]BOP!$A$59:$IV$59,[14]BOP!#REF!,[14]BOP!#REF!,[14]BOP!$A$79:$IV$79,[14]BOP!$A$81:$IV$88,[14]BOP!#REF!,[14]BOP!#REF!</definedName>
    <definedName name="Cwvu.importsall." localSheetId="1" hidden="1">[14]BOP!$A$36:$IV$36,[14]BOP!$A$44:$IV$44,[14]BOP!$A$59:$IV$59,[14]BOP!#REF!,[14]BOP!#REF!,[14]BOP!$A$79:$IV$79,[14]BOP!$A$81:$IV$88,[14]BOP!#REF!,[14]BOP!#REF!</definedName>
    <definedName name="Cwvu.importsall." localSheetId="22" hidden="1">[14]BOP!$A$36:$IV$36,[14]BOP!$A$44:$IV$44,[14]BOP!$A$59:$IV$59,[14]BOP!#REF!,[14]BOP!#REF!,[14]BOP!$A$79:$IV$79,[14]BOP!$A$81:$IV$88,[14]BOP!#REF!,[14]BOP!#REF!</definedName>
    <definedName name="Cwvu.importsall." localSheetId="24" hidden="1">[14]BOP!$A$36:$IV$36,[14]BOP!$A$44:$IV$44,[14]BOP!$A$59:$IV$59,[14]BOP!#REF!,[14]BOP!#REF!,[14]BOP!$A$79:$IV$79,[14]BOP!$A$81:$IV$88,[14]BOP!#REF!,[14]BOP!#REF!</definedName>
    <definedName name="Cwvu.importsall." localSheetId="25" hidden="1">[14]BOP!$A$36:$IV$36,[14]BOP!$A$44:$IV$44,[14]BOP!$A$59:$IV$59,[14]BOP!#REF!,[14]BOP!#REF!,[14]BOP!$A$79:$IV$79,[14]BOP!$A$81:$IV$88,[14]BOP!#REF!,[14]BOP!#REF!</definedName>
    <definedName name="Cwvu.importsall." localSheetId="26" hidden="1">[14]BOP!$A$36:$IV$36,[14]BOP!$A$44:$IV$44,[14]BOP!$A$59:$IV$59,[14]BOP!#REF!,[14]BOP!#REF!,[14]BOP!$A$79:$IV$79,[14]BOP!$A$81:$IV$88,[14]BOP!#REF!,[14]BOP!#REF!</definedName>
    <definedName name="Cwvu.importsall." localSheetId="28" hidden="1">[14]BOP!$A$36:$IV$36,[14]BOP!$A$44:$IV$44,[14]BOP!$A$59:$IV$59,[14]BOP!#REF!,[14]BOP!#REF!,[14]BOP!$A$79:$IV$79,[14]BOP!$A$81:$IV$88,[14]BOP!#REF!,[14]BOP!#REF!</definedName>
    <definedName name="Cwvu.importsall." localSheetId="30" hidden="1">[14]BOP!$A$36:$IV$36,[14]BOP!$A$44:$IV$44,[14]BOP!$A$59:$IV$59,[14]BOP!#REF!,[14]BOP!#REF!,[14]BOP!$A$79:$IV$79,[14]BOP!$A$81:$IV$88,[14]BOP!#REF!,[14]BOP!#REF!</definedName>
    <definedName name="Cwvu.importsall." localSheetId="33" hidden="1">[14]BOP!$A$36:$IV$36,[14]BOP!$A$44:$IV$44,[14]BOP!$A$59:$IV$59,[14]BOP!#REF!,[14]BOP!#REF!,[14]BOP!$A$79:$IV$79,[14]BOP!$A$81:$IV$88,[14]BOP!#REF!,[14]BOP!#REF!</definedName>
    <definedName name="Cwvu.importsall." localSheetId="2" hidden="1">[14]BOP!$A$36:$IV$36,[14]BOP!$A$44:$IV$44,[14]BOP!$A$59:$IV$59,[14]BOP!#REF!,[14]BOP!#REF!,[14]BOP!$A$79:$IV$79,[14]BOP!$A$81:$IV$88,[14]BOP!#REF!,[14]BOP!#REF!</definedName>
    <definedName name="Cwvu.importsall." localSheetId="44" hidden="1">[14]BOP!$A$36:$IV$36,[14]BOP!$A$44:$IV$44,[14]BOP!$A$59:$IV$59,[14]BOP!#REF!,[14]BOP!#REF!,[14]BOP!$A$79:$IV$79,[14]BOP!$A$81:$IV$88,[14]BOP!#REF!,[14]BOP!#REF!</definedName>
    <definedName name="Cwvu.importsall." localSheetId="45" hidden="1">[14]BOP!$A$36:$IV$36,[14]BOP!$A$44:$IV$44,[14]BOP!$A$59:$IV$59,[14]BOP!#REF!,[14]BOP!#REF!,[14]BOP!$A$79:$IV$79,[14]BOP!$A$81:$IV$88,[14]BOP!#REF!,[14]BOP!#REF!</definedName>
    <definedName name="Cwvu.importsall." localSheetId="46" hidden="1">[14]BOP!$A$36:$IV$36,[14]BOP!$A$44:$IV$44,[14]BOP!$A$59:$IV$59,[14]BOP!#REF!,[14]BOP!#REF!,[14]BOP!$A$79:$IV$79,[14]BOP!$A$81:$IV$88,[14]BOP!#REF!,[14]BOP!#REF!</definedName>
    <definedName name="Cwvu.importsall." localSheetId="49" hidden="1">[14]BOP!$A$36:$IV$36,[14]BOP!$A$44:$IV$44,[14]BOP!$A$59:$IV$59,[14]BOP!#REF!,[14]BOP!#REF!,[14]BOP!$A$79:$IV$79,[14]BOP!$A$81:$IV$88,[14]BOP!#REF!,[14]BOP!#REF!</definedName>
    <definedName name="Cwvu.importsall." localSheetId="51" hidden="1">[14]BOP!$A$36:$IV$36,[14]BOP!$A$44:$IV$44,[14]BOP!$A$59:$IV$59,[14]BOP!#REF!,[14]BOP!#REF!,[14]BOP!$A$79:$IV$79,[14]BOP!$A$81:$IV$88,[14]BOP!#REF!,[14]BOP!#REF!</definedName>
    <definedName name="Cwvu.importsall." localSheetId="70" hidden="1">[14]BOP!$A$36:$IV$36,[14]BOP!$A$44:$IV$44,[14]BOP!$A$59:$IV$59,[14]BOP!#REF!,[14]BOP!#REF!,[14]BOP!$A$79:$IV$79,[14]BOP!$A$81:$IV$88,[14]BOP!#REF!,[14]BOP!#REF!</definedName>
    <definedName name="Cwvu.importsall." localSheetId="74" hidden="1">[14]BOP!$A$36:$IV$36,[14]BOP!$A$44:$IV$44,[14]BOP!$A$59:$IV$59,[14]BOP!#REF!,[14]BOP!#REF!,[14]BOP!$A$79:$IV$79,[14]BOP!$A$81:$IV$88,[14]BOP!#REF!,[14]BOP!#REF!</definedName>
    <definedName name="Cwvu.importsall." localSheetId="7" hidden="1">[14]BOP!$A$36:$IV$36,[14]BOP!$A$44:$IV$44,[14]BOP!$A$59:$IV$59,[14]BOP!#REF!,[14]BOP!#REF!,[14]BOP!$A$79:$IV$79,[14]BOP!$A$81:$IV$88,[14]BOP!#REF!,[14]BOP!#REF!</definedName>
    <definedName name="Cwvu.importsall." hidden="1">[14]BOP!$A$36:$IV$36,[14]BOP!$A$44:$IV$44,[14]BOP!$A$59:$IV$59,[14]BOP!#REF!,[14]BOP!#REF!,[14]BOP!$A$79:$IV$79,[14]BOP!$A$81:$IV$88,[14]BOP!#REF!,[14]BOP!#REF!</definedName>
    <definedName name="Cwvu.Print." hidden="1">[15]Indic!$A$109:$IV$109,[15]Indic!$A$196:$IV$197,[15]Indic!$A$208:$IV$209,[15]Indic!$A$217:$IV$218</definedName>
    <definedName name="Cwvu.tot." localSheetId="16" hidden="1">[14]BOP!$A$36:$IV$36,[14]BOP!$A$44:$IV$44,[14]BOP!$A$59:$IV$59,[14]BOP!#REF!,[14]BOP!#REF!,[14]BOP!$A$79:$IV$79</definedName>
    <definedName name="Cwvu.tot." localSheetId="17" hidden="1">[14]BOP!$A$36:$IV$36,[14]BOP!$A$44:$IV$44,[14]BOP!$A$59:$IV$59,[14]BOP!#REF!,[14]BOP!#REF!,[14]BOP!$A$79:$IV$79</definedName>
    <definedName name="Cwvu.tot." localSheetId="18" hidden="1">[14]BOP!$A$36:$IV$36,[14]BOP!$A$44:$IV$44,[14]BOP!$A$59:$IV$59,[14]BOP!#REF!,[14]BOP!#REF!,[14]BOP!$A$79:$IV$79</definedName>
    <definedName name="Cwvu.tot." localSheetId="19" hidden="1">[14]BOP!$A$36:$IV$36,[14]BOP!$A$44:$IV$44,[14]BOP!$A$59:$IV$59,[14]BOP!#REF!,[14]BOP!#REF!,[14]BOP!$A$79:$IV$79</definedName>
    <definedName name="Cwvu.tot." localSheetId="20" hidden="1">[14]BOP!$A$36:$IV$36,[14]BOP!$A$44:$IV$44,[14]BOP!$A$59:$IV$59,[14]BOP!#REF!,[14]BOP!#REF!,[14]BOP!$A$79:$IV$79</definedName>
    <definedName name="Cwvu.tot." localSheetId="21" hidden="1">[14]BOP!$A$36:$IV$36,[14]BOP!$A$44:$IV$44,[14]BOP!$A$59:$IV$59,[14]BOP!#REF!,[14]BOP!#REF!,[14]BOP!$A$79:$IV$79</definedName>
    <definedName name="Cwvu.tot." localSheetId="1" hidden="1">[14]BOP!$A$36:$IV$36,[14]BOP!$A$44:$IV$44,[14]BOP!$A$59:$IV$59,[14]BOP!#REF!,[14]BOP!#REF!,[14]BOP!$A$79:$IV$79</definedName>
    <definedName name="Cwvu.tot." localSheetId="22" hidden="1">[14]BOP!$A$36:$IV$36,[14]BOP!$A$44:$IV$44,[14]BOP!$A$59:$IV$59,[14]BOP!#REF!,[14]BOP!#REF!,[14]BOP!$A$79:$IV$79</definedName>
    <definedName name="Cwvu.tot." localSheetId="24" hidden="1">[14]BOP!$A$36:$IV$36,[14]BOP!$A$44:$IV$44,[14]BOP!$A$59:$IV$59,[14]BOP!#REF!,[14]BOP!#REF!,[14]BOP!$A$79:$IV$79</definedName>
    <definedName name="Cwvu.tot." localSheetId="25" hidden="1">[14]BOP!$A$36:$IV$36,[14]BOP!$A$44:$IV$44,[14]BOP!$A$59:$IV$59,[14]BOP!#REF!,[14]BOP!#REF!,[14]BOP!$A$79:$IV$79</definedName>
    <definedName name="Cwvu.tot." localSheetId="26" hidden="1">[14]BOP!$A$36:$IV$36,[14]BOP!$A$44:$IV$44,[14]BOP!$A$59:$IV$59,[14]BOP!#REF!,[14]BOP!#REF!,[14]BOP!$A$79:$IV$79</definedName>
    <definedName name="Cwvu.tot." localSheetId="28" hidden="1">[14]BOP!$A$36:$IV$36,[14]BOP!$A$44:$IV$44,[14]BOP!$A$59:$IV$59,[14]BOP!#REF!,[14]BOP!#REF!,[14]BOP!$A$79:$IV$79</definedName>
    <definedName name="Cwvu.tot." localSheetId="30" hidden="1">[14]BOP!$A$36:$IV$36,[14]BOP!$A$44:$IV$44,[14]BOP!$A$59:$IV$59,[14]BOP!#REF!,[14]BOP!#REF!,[14]BOP!$A$79:$IV$79</definedName>
    <definedName name="Cwvu.tot." localSheetId="33" hidden="1">[14]BOP!$A$36:$IV$36,[14]BOP!$A$44:$IV$44,[14]BOP!$A$59:$IV$59,[14]BOP!#REF!,[14]BOP!#REF!,[14]BOP!$A$79:$IV$79</definedName>
    <definedName name="Cwvu.tot." localSheetId="2" hidden="1">[14]BOP!$A$36:$IV$36,[14]BOP!$A$44:$IV$44,[14]BOP!$A$59:$IV$59,[14]BOP!#REF!,[14]BOP!#REF!,[14]BOP!$A$79:$IV$79</definedName>
    <definedName name="Cwvu.tot." localSheetId="44" hidden="1">[14]BOP!$A$36:$IV$36,[14]BOP!$A$44:$IV$44,[14]BOP!$A$59:$IV$59,[14]BOP!#REF!,[14]BOP!#REF!,[14]BOP!$A$79:$IV$79</definedName>
    <definedName name="Cwvu.tot." localSheetId="45" hidden="1">[14]BOP!$A$36:$IV$36,[14]BOP!$A$44:$IV$44,[14]BOP!$A$59:$IV$59,[14]BOP!#REF!,[14]BOP!#REF!,[14]BOP!$A$79:$IV$79</definedName>
    <definedName name="Cwvu.tot." localSheetId="46" hidden="1">[14]BOP!$A$36:$IV$36,[14]BOP!$A$44:$IV$44,[14]BOP!$A$59:$IV$59,[14]BOP!#REF!,[14]BOP!#REF!,[14]BOP!$A$79:$IV$79</definedName>
    <definedName name="Cwvu.tot." localSheetId="49" hidden="1">[14]BOP!$A$36:$IV$36,[14]BOP!$A$44:$IV$44,[14]BOP!$A$59:$IV$59,[14]BOP!#REF!,[14]BOP!#REF!,[14]BOP!$A$79:$IV$79</definedName>
    <definedName name="Cwvu.tot." localSheetId="51" hidden="1">[14]BOP!$A$36:$IV$36,[14]BOP!$A$44:$IV$44,[14]BOP!$A$59:$IV$59,[14]BOP!#REF!,[14]BOP!#REF!,[14]BOP!$A$79:$IV$79</definedName>
    <definedName name="Cwvu.tot." localSheetId="52" hidden="1">[14]BOP!$A$36:$IV$36,[14]BOP!$A$44:$IV$44,[14]BOP!$A$59:$IV$59,[14]BOP!#REF!,[14]BOP!#REF!,[14]BOP!$A$79:$IV$79</definedName>
    <definedName name="Cwvu.tot." localSheetId="53" hidden="1">[14]BOP!$A$36:$IV$36,[14]BOP!$A$44:$IV$44,[14]BOP!$A$59:$IV$59,[14]BOP!#REF!,[14]BOP!#REF!,[14]BOP!$A$79:$IV$79</definedName>
    <definedName name="Cwvu.tot." localSheetId="56" hidden="1">[14]BOP!$A$36:$IV$36,[14]BOP!$A$44:$IV$44,[14]BOP!$A$59:$IV$59,[14]BOP!#REF!,[14]BOP!#REF!,[14]BOP!$A$79:$IV$79</definedName>
    <definedName name="Cwvu.tot." localSheetId="57" hidden="1">[14]BOP!$A$36:$IV$36,[14]BOP!$A$44:$IV$44,[14]BOP!$A$59:$IV$59,[14]BOP!#REF!,[14]BOP!#REF!,[14]BOP!$A$79:$IV$79</definedName>
    <definedName name="Cwvu.tot." localSheetId="58" hidden="1">[14]BOP!$A$36:$IV$36,[14]BOP!$A$44:$IV$44,[14]BOP!$A$59:$IV$59,[14]BOP!#REF!,[14]BOP!#REF!,[14]BOP!$A$79:$IV$79</definedName>
    <definedName name="Cwvu.tot." localSheetId="61" hidden="1">[14]BOP!$A$36:$IV$36,[14]BOP!$A$44:$IV$44,[14]BOP!$A$59:$IV$59,[14]BOP!#REF!,[14]BOP!#REF!,[14]BOP!$A$79:$IV$79</definedName>
    <definedName name="Cwvu.tot." localSheetId="62" hidden="1">[14]BOP!$A$36:$IV$36,[14]BOP!$A$44:$IV$44,[14]BOP!$A$59:$IV$59,[14]BOP!#REF!,[14]BOP!#REF!,[14]BOP!$A$79:$IV$79</definedName>
    <definedName name="Cwvu.tot." localSheetId="63" hidden="1">[14]BOP!$A$36:$IV$36,[14]BOP!$A$44:$IV$44,[14]BOP!$A$59:$IV$59,[14]BOP!#REF!,[14]BOP!#REF!,[14]BOP!$A$79:$IV$79</definedName>
    <definedName name="Cwvu.tot." localSheetId="65" hidden="1">[14]BOP!$A$36:$IV$36,[14]BOP!$A$44:$IV$44,[14]BOP!$A$59:$IV$59,[14]BOP!#REF!,[14]BOP!#REF!,[14]BOP!$A$79:$IV$79</definedName>
    <definedName name="Cwvu.tot." localSheetId="66" hidden="1">[14]BOP!$A$36:$IV$36,[14]BOP!$A$44:$IV$44,[14]BOP!$A$59:$IV$59,[14]BOP!#REF!,[14]BOP!#REF!,[14]BOP!$A$79:$IV$79</definedName>
    <definedName name="Cwvu.tot." localSheetId="67" hidden="1">[14]BOP!$A$36:$IV$36,[14]BOP!$A$44:$IV$44,[14]BOP!$A$59:$IV$59,[14]BOP!#REF!,[14]BOP!#REF!,[14]BOP!$A$79:$IV$79</definedName>
    <definedName name="Cwvu.tot." localSheetId="69" hidden="1">[14]BOP!$A$36:$IV$36,[14]BOP!$A$44:$IV$44,[14]BOP!$A$59:$IV$59,[14]BOP!#REF!,[14]BOP!#REF!,[14]BOP!$A$79:$IV$79</definedName>
    <definedName name="Cwvu.tot." localSheetId="70" hidden="1">[14]BOP!$A$36:$IV$36,[14]BOP!$A$44:$IV$44,[14]BOP!$A$59:$IV$59,[14]BOP!#REF!,[14]BOP!#REF!,[14]BOP!$A$79:$IV$79</definedName>
    <definedName name="Cwvu.tot." localSheetId="71" hidden="1">[14]BOP!$A$36:$IV$36,[14]BOP!$A$44:$IV$44,[14]BOP!$A$59:$IV$59,[14]BOP!#REF!,[14]BOP!#REF!,[14]BOP!$A$79:$IV$79</definedName>
    <definedName name="Cwvu.tot." localSheetId="72" hidden="1">[14]BOP!$A$36:$IV$36,[14]BOP!$A$44:$IV$44,[14]BOP!$A$59:$IV$59,[14]BOP!#REF!,[14]BOP!#REF!,[14]BOP!$A$79:$IV$79</definedName>
    <definedName name="Cwvu.tot." localSheetId="74" hidden="1">[14]BOP!$A$36:$IV$36,[14]BOP!$A$44:$IV$44,[14]BOP!$A$59:$IV$59,[14]BOP!#REF!,[14]BOP!#REF!,[14]BOP!$A$79:$IV$79</definedName>
    <definedName name="Cwvu.tot." localSheetId="75" hidden="1">[14]BOP!$A$36:$IV$36,[14]BOP!$A$44:$IV$44,[14]BOP!$A$59:$IV$59,[14]BOP!#REF!,[14]BOP!#REF!,[14]BOP!$A$79:$IV$79</definedName>
    <definedName name="Cwvu.tot." localSheetId="7" hidden="1">[14]BOP!$A$36:$IV$36,[14]BOP!$A$44:$IV$44,[14]BOP!$A$59:$IV$59,[14]BOP!#REF!,[14]BOP!#REF!,[14]BOP!$A$79:$IV$79</definedName>
    <definedName name="Cwvu.tot." hidden="1">[14]BOP!$A$36:$IV$36,[14]BOP!$A$44:$IV$44,[14]BOP!$A$59:$IV$59,[14]BOP!#REF!,[14]BOP!#REF!,[14]BOP!$A$79:$IV$79</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1" hidden="1">{"Riqfin97",#N/A,FALSE,"Tran";"Riqfinpro",#N/A,FALSE,"Tran"}</definedName>
    <definedName name="dd" localSheetId="22"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8" hidden="1">{"Riqfin97",#N/A,FALSE,"Tran";"Riqfinpro",#N/A,FALSE,"Tran"}</definedName>
    <definedName name="dd" localSheetId="30" hidden="1">{"Riqfin97",#N/A,FALSE,"Tran";"Riqfinpro",#N/A,FALSE,"Tran"}</definedName>
    <definedName name="dd" localSheetId="33" hidden="1">{"Riqfin97",#N/A,FALSE,"Tran";"Riqfinpro",#N/A,FALSE,"Tran"}</definedName>
    <definedName name="dd" localSheetId="2"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9"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5" hidden="1">{"Riqfin97",#N/A,FALSE,"Tran";"Riqfinpro",#N/A,FALSE,"Tran"}</definedName>
    <definedName name="dd" localSheetId="66" hidden="1">{"Riqfin97",#N/A,FALSE,"Tran";"Riqfinpro",#N/A,FALSE,"Tran"}</definedName>
    <definedName name="dd" localSheetId="67"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4" hidden="1">{"Riqfin97",#N/A,FALSE,"Tran";"Riqfinpro",#N/A,FALSE,"Tran"}</definedName>
    <definedName name="dd" localSheetId="75" hidden="1">{"Riqfin97",#N/A,FALSE,"Tran";"Riqfinpro",#N/A,FALSE,"Tran"}</definedName>
    <definedName name="dd" localSheetId="7" hidden="1">{"Riqfin97",#N/A,FALSE,"Tran";"Riqfinpro",#N/A,FALSE,"Tran"}</definedName>
    <definedName name="dd" hidden="1">{"Riqfin97",#N/A,FALSE,"Tran";"Riqfinpro",#N/A,FALSE,"Tran"}</definedName>
    <definedName name="dg" localSheetId="16"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0" hidden="1">{#N/A,#N/A,TRUE,"Table1USD";#N/A,#N/A,TRUE,"Table1GBP"}</definedName>
    <definedName name="dg" localSheetId="21" hidden="1">{#N/A,#N/A,TRUE,"Table1USD";#N/A,#N/A,TRUE,"Table1GBP"}</definedName>
    <definedName name="dg" localSheetId="1" hidden="1">{#N/A,#N/A,TRUE,"Table1USD";#N/A,#N/A,TRUE,"Table1GBP"}</definedName>
    <definedName name="dg" localSheetId="22"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8" hidden="1">{#N/A,#N/A,TRUE,"Table1USD";#N/A,#N/A,TRUE,"Table1GBP"}</definedName>
    <definedName name="dg" localSheetId="30" hidden="1">{#N/A,#N/A,TRUE,"Table1USD";#N/A,#N/A,TRUE,"Table1GBP"}</definedName>
    <definedName name="dg" localSheetId="33" hidden="1">{#N/A,#N/A,TRUE,"Table1USD";#N/A,#N/A,TRUE,"Table1GBP"}</definedName>
    <definedName name="dg" localSheetId="2"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9" hidden="1">{#N/A,#N/A,TRUE,"Table1USD";#N/A,#N/A,TRUE,"Table1GBP"}</definedName>
    <definedName name="dg" localSheetId="51" hidden="1">{#N/A,#N/A,TRUE,"Table1USD";#N/A,#N/A,TRUE,"Table1GBP"}</definedName>
    <definedName name="dg" localSheetId="52" hidden="1">{#N/A,#N/A,TRUE,"Table1USD";#N/A,#N/A,TRUE,"Table1GBP"}</definedName>
    <definedName name="dg" localSheetId="53"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5" hidden="1">{#N/A,#N/A,TRUE,"Table1USD";#N/A,#N/A,TRUE,"Table1GBP"}</definedName>
    <definedName name="dg" localSheetId="66" hidden="1">{#N/A,#N/A,TRUE,"Table1USD";#N/A,#N/A,TRUE,"Table1GBP"}</definedName>
    <definedName name="dg" localSheetId="67" hidden="1">{#N/A,#N/A,TRUE,"Table1USD";#N/A,#N/A,TRUE,"Table1GBP"}</definedName>
    <definedName name="dg" localSheetId="69" hidden="1">{#N/A,#N/A,TRUE,"Table1USD";#N/A,#N/A,TRUE,"Table1GBP"}</definedName>
    <definedName name="dg" localSheetId="70" hidden="1">{#N/A,#N/A,TRUE,"Table1USD";#N/A,#N/A,TRUE,"Table1GBP"}</definedName>
    <definedName name="dg" localSheetId="71" hidden="1">{#N/A,#N/A,TRUE,"Table1USD";#N/A,#N/A,TRUE,"Table1GBP"}</definedName>
    <definedName name="dg" localSheetId="72" hidden="1">{#N/A,#N/A,TRUE,"Table1USD";#N/A,#N/A,TRUE,"Table1GBP"}</definedName>
    <definedName name="dg" localSheetId="74" hidden="1">{#N/A,#N/A,TRUE,"Table1USD";#N/A,#N/A,TRUE,"Table1GBP"}</definedName>
    <definedName name="dg" localSheetId="75" hidden="1">{#N/A,#N/A,TRUE,"Table1USD";#N/A,#N/A,TRUE,"Table1GBP"}</definedName>
    <definedName name="dg" localSheetId="7" hidden="1">{#N/A,#N/A,TRUE,"Table1USD";#N/A,#N/A,TRUE,"Table1GBP"}</definedName>
    <definedName name="dg" hidden="1">{#N/A,#N/A,TRUE,"Table1USD";#N/A,#N/A,TRUE,"Table1GBP"}</definedName>
    <definedName name="dr" localSheetId="16"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0" hidden="1">{#N/A,#N/A,TRUE,"Table1USD";#N/A,#N/A,TRUE,"Table1GBP"}</definedName>
    <definedName name="dr" localSheetId="21" hidden="1">{#N/A,#N/A,TRUE,"Table1USD";#N/A,#N/A,TRUE,"Table1GBP"}</definedName>
    <definedName name="dr" localSheetId="1" hidden="1">{#N/A,#N/A,TRUE,"Table1USD";#N/A,#N/A,TRUE,"Table1GBP"}</definedName>
    <definedName name="dr" localSheetId="22"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8" hidden="1">{#N/A,#N/A,TRUE,"Table1USD";#N/A,#N/A,TRUE,"Table1GBP"}</definedName>
    <definedName name="dr" localSheetId="30" hidden="1">{#N/A,#N/A,TRUE,"Table1USD";#N/A,#N/A,TRUE,"Table1GBP"}</definedName>
    <definedName name="dr" localSheetId="33" hidden="1">{#N/A,#N/A,TRUE,"Table1USD";#N/A,#N/A,TRUE,"Table1GBP"}</definedName>
    <definedName name="dr" localSheetId="2"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9" hidden="1">{#N/A,#N/A,TRUE,"Table1USD";#N/A,#N/A,TRUE,"Table1GBP"}</definedName>
    <definedName name="dr" localSheetId="51" hidden="1">{#N/A,#N/A,TRUE,"Table1USD";#N/A,#N/A,TRUE,"Table1GBP"}</definedName>
    <definedName name="dr" localSheetId="52" hidden="1">{#N/A,#N/A,TRUE,"Table1USD";#N/A,#N/A,TRUE,"Table1GBP"}</definedName>
    <definedName name="dr" localSheetId="53"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5" hidden="1">{#N/A,#N/A,TRUE,"Table1USD";#N/A,#N/A,TRUE,"Table1GBP"}</definedName>
    <definedName name="dr" localSheetId="66" hidden="1">{#N/A,#N/A,TRUE,"Table1USD";#N/A,#N/A,TRUE,"Table1GBP"}</definedName>
    <definedName name="dr" localSheetId="67" hidden="1">{#N/A,#N/A,TRUE,"Table1USD";#N/A,#N/A,TRUE,"Table1GBP"}</definedName>
    <definedName name="dr" localSheetId="69" hidden="1">{#N/A,#N/A,TRUE,"Table1USD";#N/A,#N/A,TRUE,"Table1GBP"}</definedName>
    <definedName name="dr" localSheetId="70" hidden="1">{#N/A,#N/A,TRUE,"Table1USD";#N/A,#N/A,TRUE,"Table1GBP"}</definedName>
    <definedName name="dr" localSheetId="71" hidden="1">{#N/A,#N/A,TRUE,"Table1USD";#N/A,#N/A,TRUE,"Table1GBP"}</definedName>
    <definedName name="dr" localSheetId="72" hidden="1">{#N/A,#N/A,TRUE,"Table1USD";#N/A,#N/A,TRUE,"Table1GBP"}</definedName>
    <definedName name="dr" localSheetId="74" hidden="1">{#N/A,#N/A,TRUE,"Table1USD";#N/A,#N/A,TRUE,"Table1GBP"}</definedName>
    <definedName name="dr" localSheetId="75" hidden="1">{#N/A,#N/A,TRUE,"Table1USD";#N/A,#N/A,TRUE,"Table1GBP"}</definedName>
    <definedName name="dr" localSheetId="7" hidden="1">{#N/A,#N/A,TRUE,"Table1USD";#N/A,#N/A,TRUE,"Table1GBP"}</definedName>
    <definedName name="dr" hidden="1">{#N/A,#N/A,TRUE,"Table1USD";#N/A,#N/A,TRUE,"Table1GBP"}</definedName>
    <definedName name="dsfgds" localSheetId="16" hidden="1">#REF!</definedName>
    <definedName name="dsfgds" localSheetId="17" hidden="1">#REF!</definedName>
    <definedName name="dsfgds" localSheetId="18" hidden="1">#REF!</definedName>
    <definedName name="dsfgds" localSheetId="19" hidden="1">#REF!</definedName>
    <definedName name="dsfgds" localSheetId="20" hidden="1">#REF!</definedName>
    <definedName name="dsfgds" localSheetId="21" hidden="1">#REF!</definedName>
    <definedName name="dsfgds" localSheetId="1" hidden="1">#REF!</definedName>
    <definedName name="dsfgds" localSheetId="22" hidden="1">#REF!</definedName>
    <definedName name="dsfgds" localSheetId="24" hidden="1">#REF!</definedName>
    <definedName name="dsfgds" localSheetId="25" hidden="1">#REF!</definedName>
    <definedName name="dsfgds" localSheetId="26" hidden="1">#REF!</definedName>
    <definedName name="dsfgds" localSheetId="28" hidden="1">#REF!</definedName>
    <definedName name="dsfgds" localSheetId="30" hidden="1">#REF!</definedName>
    <definedName name="dsfgds" localSheetId="33" hidden="1">#REF!</definedName>
    <definedName name="dsfgds" localSheetId="2" hidden="1">#REF!</definedName>
    <definedName name="dsfgds" localSheetId="44" hidden="1">#REF!</definedName>
    <definedName name="dsfgds" localSheetId="45" hidden="1">#REF!</definedName>
    <definedName name="dsfgds" localSheetId="46" hidden="1">#REF!</definedName>
    <definedName name="dsfgds" localSheetId="49" hidden="1">#REF!</definedName>
    <definedName name="dsfgds" localSheetId="51" hidden="1">#REF!</definedName>
    <definedName name="dsfgds" localSheetId="52" hidden="1">#REF!</definedName>
    <definedName name="dsfgds" localSheetId="53" hidden="1">#REF!</definedName>
    <definedName name="dsfgds" localSheetId="56" hidden="1">#REF!</definedName>
    <definedName name="dsfgds" localSheetId="57" hidden="1">#REF!</definedName>
    <definedName name="dsfgds" localSheetId="58" hidden="1">#REF!</definedName>
    <definedName name="dsfgds" localSheetId="61" hidden="1">#REF!</definedName>
    <definedName name="dsfgds" localSheetId="62" hidden="1">#REF!</definedName>
    <definedName name="dsfgds" localSheetId="63" hidden="1">#REF!</definedName>
    <definedName name="dsfgds" localSheetId="65" hidden="1">#REF!</definedName>
    <definedName name="dsfgds" localSheetId="66" hidden="1">#REF!</definedName>
    <definedName name="dsfgds" localSheetId="67" hidden="1">#REF!</definedName>
    <definedName name="dsfgds" localSheetId="69" hidden="1">#REF!</definedName>
    <definedName name="dsfgds" localSheetId="70" hidden="1">#REF!</definedName>
    <definedName name="dsfgds" localSheetId="71" hidden="1">#REF!</definedName>
    <definedName name="dsfgds" localSheetId="72" hidden="1">#REF!</definedName>
    <definedName name="dsfgds" localSheetId="74" hidden="1">#REF!</definedName>
    <definedName name="dsfgds" localSheetId="75" hidden="1">#REF!</definedName>
    <definedName name="dsfgds" localSheetId="7" hidden="1">#REF!</definedName>
    <definedName name="dsfgds" hidden="1">#REF!</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1" hidden="1">{"Tab1",#N/A,FALSE,"P";"Tab2",#N/A,FALSE,"P"}</definedName>
    <definedName name="eee" localSheetId="22"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8" hidden="1">{"Tab1",#N/A,FALSE,"P";"Tab2",#N/A,FALSE,"P"}</definedName>
    <definedName name="eee" localSheetId="30" hidden="1">{"Tab1",#N/A,FALSE,"P";"Tab2",#N/A,FALSE,"P"}</definedName>
    <definedName name="eee" localSheetId="33" hidden="1">{"Tab1",#N/A,FALSE,"P";"Tab2",#N/A,FALSE,"P"}</definedName>
    <definedName name="eee" localSheetId="2"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9"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5" hidden="1">{"Tab1",#N/A,FALSE,"P";"Tab2",#N/A,FALSE,"P"}</definedName>
    <definedName name="eee" localSheetId="66" hidden="1">{"Tab1",#N/A,FALSE,"P";"Tab2",#N/A,FALSE,"P"}</definedName>
    <definedName name="eee" localSheetId="67"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4" hidden="1">{"Tab1",#N/A,FALSE,"P";"Tab2",#N/A,FALSE,"P"}</definedName>
    <definedName name="eee" localSheetId="75" hidden="1">{"Tab1",#N/A,FALSE,"P";"Tab2",#N/A,FALSE,"P"}</definedName>
    <definedName name="eee" localSheetId="7" hidden="1">{"Tab1",#N/A,FALSE,"P";"Tab2",#N/A,FALSE,"P"}</definedName>
    <definedName name="eee" hidden="1">{"Tab1",#N/A,FALSE,"P";"Tab2",#N/A,FALSE,"P"}</definedName>
    <definedName name="eretuytu" localSheetId="16" hidden="1">#REF!</definedName>
    <definedName name="eretuytu" localSheetId="17" hidden="1">#REF!</definedName>
    <definedName name="eretuytu" localSheetId="18" hidden="1">#REF!</definedName>
    <definedName name="eretuytu" localSheetId="19" hidden="1">#REF!</definedName>
    <definedName name="eretuytu" localSheetId="20" hidden="1">#REF!</definedName>
    <definedName name="eretuytu" localSheetId="21" hidden="1">#REF!</definedName>
    <definedName name="eretuytu" localSheetId="1" hidden="1">#REF!</definedName>
    <definedName name="eretuytu" localSheetId="22" hidden="1">#REF!</definedName>
    <definedName name="eretuytu" localSheetId="24" hidden="1">#REF!</definedName>
    <definedName name="eretuytu" localSheetId="25" hidden="1">#REF!</definedName>
    <definedName name="eretuytu" localSheetId="26" hidden="1">#REF!</definedName>
    <definedName name="eretuytu" localSheetId="28" hidden="1">#REF!</definedName>
    <definedName name="eretuytu" localSheetId="30" hidden="1">#REF!</definedName>
    <definedName name="eretuytu" localSheetId="33" hidden="1">#REF!</definedName>
    <definedName name="eretuytu" localSheetId="2" hidden="1">#REF!</definedName>
    <definedName name="eretuytu" localSheetId="44" hidden="1">#REF!</definedName>
    <definedName name="eretuytu" localSheetId="45" hidden="1">#REF!</definedName>
    <definedName name="eretuytu" localSheetId="46" hidden="1">#REF!</definedName>
    <definedName name="eretuytu" localSheetId="49" hidden="1">#REF!</definedName>
    <definedName name="eretuytu" localSheetId="51" hidden="1">#REF!</definedName>
    <definedName name="eretuytu" localSheetId="52" hidden="1">#REF!</definedName>
    <definedName name="eretuytu" localSheetId="53" hidden="1">#REF!</definedName>
    <definedName name="eretuytu" localSheetId="56" hidden="1">#REF!</definedName>
    <definedName name="eretuytu" localSheetId="57" hidden="1">#REF!</definedName>
    <definedName name="eretuytu" localSheetId="58" hidden="1">#REF!</definedName>
    <definedName name="eretuytu" localSheetId="61" hidden="1">#REF!</definedName>
    <definedName name="eretuytu" localSheetId="62" hidden="1">#REF!</definedName>
    <definedName name="eretuytu" localSheetId="63" hidden="1">#REF!</definedName>
    <definedName name="eretuytu" localSheetId="65" hidden="1">#REF!</definedName>
    <definedName name="eretuytu" localSheetId="66" hidden="1">#REF!</definedName>
    <definedName name="eretuytu" localSheetId="67" hidden="1">#REF!</definedName>
    <definedName name="eretuytu" localSheetId="69" hidden="1">#REF!</definedName>
    <definedName name="eretuytu" localSheetId="70" hidden="1">#REF!</definedName>
    <definedName name="eretuytu" localSheetId="71" hidden="1">#REF!</definedName>
    <definedName name="eretuytu" localSheetId="72" hidden="1">#REF!</definedName>
    <definedName name="eretuytu" localSheetId="74" hidden="1">#REF!</definedName>
    <definedName name="eretuytu" localSheetId="75" hidden="1">#REF!</definedName>
    <definedName name="eretuytu" localSheetId="7" hidden="1">#REF!</definedName>
    <definedName name="eretuytu" hidden="1">#REF!</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1" hidden="1">{"Main Economic Indicators",#N/A,FALSE,"C"}</definedName>
    <definedName name="ergferger" localSheetId="22"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8" hidden="1">{"Main Economic Indicators",#N/A,FALSE,"C"}</definedName>
    <definedName name="ergferger" localSheetId="30" hidden="1">{"Main Economic Indicators",#N/A,FALSE,"C"}</definedName>
    <definedName name="ergferger" localSheetId="33" hidden="1">{"Main Economic Indicators",#N/A,FALSE,"C"}</definedName>
    <definedName name="ergferger" localSheetId="2"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9"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5" hidden="1">{"Main Economic Indicators",#N/A,FALSE,"C"}</definedName>
    <definedName name="ergferger" localSheetId="66" hidden="1">{"Main Economic Indicators",#N/A,FALSE,"C"}</definedName>
    <definedName name="ergferger" localSheetId="67"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4" hidden="1">{"Main Economic Indicators",#N/A,FALSE,"C"}</definedName>
    <definedName name="ergferger" localSheetId="75" hidden="1">{"Main Economic Indicators",#N/A,FALSE,"C"}</definedName>
    <definedName name="ergferger" localSheetId="7" hidden="1">{"Main Economic Indicators",#N/A,FALSE,"C"}</definedName>
    <definedName name="ergferger"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1" hidden="1">{"Main Economic Indicators",#N/A,FALSE,"C"}</definedName>
    <definedName name="f" localSheetId="22"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8" hidden="1">{"Main Economic Indicators",#N/A,FALSE,"C"}</definedName>
    <definedName name="f" localSheetId="30" hidden="1">{"Main Economic Indicators",#N/A,FALSE,"C"}</definedName>
    <definedName name="f" localSheetId="33" hidden="1">{"Main Economic Indicators",#N/A,FALSE,"C"}</definedName>
    <definedName name="f" localSheetId="2"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9" hidden="1">{"Main Economic Indicators",#N/A,FALSE,"C"}</definedName>
    <definedName name="f" localSheetId="51" hidden="1">{"Main Economic Indicators",#N/A,FALSE,"C"}</definedName>
    <definedName name="f" localSheetId="52" hidden="1">{"Main Economic Indicators",#N/A,FALSE,"C"}</definedName>
    <definedName name="f" localSheetId="53"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5" hidden="1">{"Main Economic Indicators",#N/A,FALSE,"C"}</definedName>
    <definedName name="f" localSheetId="66" hidden="1">{"Main Economic Indicators",#N/A,FALSE,"C"}</definedName>
    <definedName name="f" localSheetId="67" hidden="1">{"Main Economic Indicators",#N/A,FALSE,"C"}</definedName>
    <definedName name="f" localSheetId="69" hidden="1">{"Main Economic Indicators",#N/A,FALSE,"C"}</definedName>
    <definedName name="f" localSheetId="70" hidden="1">{"Main Economic Indicators",#N/A,FALSE,"C"}</definedName>
    <definedName name="f" localSheetId="71" hidden="1">{"Main Economic Indicators",#N/A,FALSE,"C"}</definedName>
    <definedName name="f" localSheetId="72" hidden="1">{"Main Economic Indicators",#N/A,FALSE,"C"}</definedName>
    <definedName name="f" localSheetId="74" hidden="1">{"Main Economic Indicators",#N/A,FALSE,"C"}</definedName>
    <definedName name="f" localSheetId="75" hidden="1">{"Main Economic Indicators",#N/A,FALSE,"C"}</definedName>
    <definedName name="f" localSheetId="7" hidden="1">{"Main Economic Indicators",#N/A,FALSE,"C"}</definedName>
    <definedName name="f" hidden="1">{"Main Economic Indicators",#N/A,FALSE,"C"}</definedName>
    <definedName name="fgdgdgdtf" localSheetId="16" hidden="1">#REF!</definedName>
    <definedName name="fgdgdgdtf" localSheetId="17" hidden="1">#REF!</definedName>
    <definedName name="fgdgdgdtf" localSheetId="18" hidden="1">#REF!</definedName>
    <definedName name="fgdgdgdtf" localSheetId="19" hidden="1">#REF!</definedName>
    <definedName name="fgdgdgdtf" localSheetId="20" hidden="1">#REF!</definedName>
    <definedName name="fgdgdgdtf" localSheetId="21" hidden="1">#REF!</definedName>
    <definedName name="fgdgdgdtf" localSheetId="1" hidden="1">#REF!</definedName>
    <definedName name="fgdgdgdtf" localSheetId="22" hidden="1">#REF!</definedName>
    <definedName name="fgdgdgdtf" localSheetId="24" hidden="1">#REF!</definedName>
    <definedName name="fgdgdgdtf" localSheetId="25" hidden="1">#REF!</definedName>
    <definedName name="fgdgdgdtf" localSheetId="26" hidden="1">#REF!</definedName>
    <definedName name="fgdgdgdtf" localSheetId="28" hidden="1">#REF!</definedName>
    <definedName name="fgdgdgdtf" localSheetId="30" hidden="1">#REF!</definedName>
    <definedName name="fgdgdgdtf" localSheetId="33" hidden="1">#REF!</definedName>
    <definedName name="fgdgdgdtf" localSheetId="2" hidden="1">#REF!</definedName>
    <definedName name="fgdgdgdtf" localSheetId="44" hidden="1">#REF!</definedName>
    <definedName name="fgdgdgdtf" localSheetId="45" hidden="1">#REF!</definedName>
    <definedName name="fgdgdgdtf" localSheetId="46" hidden="1">#REF!</definedName>
    <definedName name="fgdgdgdtf" localSheetId="49" hidden="1">#REF!</definedName>
    <definedName name="fgdgdgdtf" localSheetId="51" hidden="1">#REF!</definedName>
    <definedName name="fgdgdgdtf" localSheetId="52" hidden="1">#REF!</definedName>
    <definedName name="fgdgdgdtf" localSheetId="53" hidden="1">#REF!</definedName>
    <definedName name="fgdgdgdtf" localSheetId="56" hidden="1">#REF!</definedName>
    <definedName name="fgdgdgdtf" localSheetId="57" hidden="1">#REF!</definedName>
    <definedName name="fgdgdgdtf" localSheetId="58" hidden="1">#REF!</definedName>
    <definedName name="fgdgdgdtf" localSheetId="61" hidden="1">#REF!</definedName>
    <definedName name="fgdgdgdtf" localSheetId="62" hidden="1">#REF!</definedName>
    <definedName name="fgdgdgdtf" localSheetId="63" hidden="1">#REF!</definedName>
    <definedName name="fgdgdgdtf" localSheetId="65" hidden="1">#REF!</definedName>
    <definedName name="fgdgdgdtf" localSheetId="66" hidden="1">#REF!</definedName>
    <definedName name="fgdgdgdtf" localSheetId="67" hidden="1">#REF!</definedName>
    <definedName name="fgdgdgdtf" localSheetId="69" hidden="1">#REF!</definedName>
    <definedName name="fgdgdgdtf" localSheetId="70" hidden="1">#REF!</definedName>
    <definedName name="fgdgdgdtf" localSheetId="71" hidden="1">#REF!</definedName>
    <definedName name="fgdgdgdtf" localSheetId="72" hidden="1">#REF!</definedName>
    <definedName name="fgdgdgdtf" localSheetId="74" hidden="1">#REF!</definedName>
    <definedName name="fgdgdgdtf" localSheetId="75" hidden="1">#REF!</definedName>
    <definedName name="fgdgdgdtf" localSheetId="7" hidden="1">#REF!</definedName>
    <definedName name="fgdgdgdtf" hidden="1">#REF!</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1" hidden="1">{"Tab1",#N/A,FALSE,"P";"Tab2",#N/A,FALSE,"P"}</definedName>
    <definedName name="Financing" localSheetId="22"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8" hidden="1">{"Tab1",#N/A,FALSE,"P";"Tab2",#N/A,FALSE,"P"}</definedName>
    <definedName name="Financing" localSheetId="30" hidden="1">{"Tab1",#N/A,FALSE,"P";"Tab2",#N/A,FALSE,"P"}</definedName>
    <definedName name="Financing" localSheetId="33" hidden="1">{"Tab1",#N/A,FALSE,"P";"Tab2",#N/A,FALSE,"P"}</definedName>
    <definedName name="Financing" localSheetId="2"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9"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5" hidden="1">{"Tab1",#N/A,FALSE,"P";"Tab2",#N/A,FALSE,"P"}</definedName>
    <definedName name="Financing" localSheetId="66" hidden="1">{"Tab1",#N/A,FALSE,"P";"Tab2",#N/A,FALSE,"P"}</definedName>
    <definedName name="Financing" localSheetId="67"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4" hidden="1">{"Tab1",#N/A,FALSE,"P";"Tab2",#N/A,FALSE,"P"}</definedName>
    <definedName name="Financing" localSheetId="75" hidden="1">{"Tab1",#N/A,FALSE,"P";"Tab2",#N/A,FALSE,"P"}</definedName>
    <definedName name="Financing" localSheetId="7" hidden="1">{"Tab1",#N/A,FALSE,"P";"Tab2",#N/A,FALSE,"P"}</definedName>
    <definedName name="Financing" hidden="1">{"Tab1",#N/A,FALSE,"P";"Tab2",#N/A,FALSE,"P"}</definedName>
    <definedName name="gb" localSheetId="16"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0" hidden="1">{#N/A,#N/A,TRUE,"Table1USD";#N/A,#N/A,TRUE,"Table1GBP"}</definedName>
    <definedName name="gb" localSheetId="21" hidden="1">{#N/A,#N/A,TRUE,"Table1USD";#N/A,#N/A,TRUE,"Table1GBP"}</definedName>
    <definedName name="gb" localSheetId="1" hidden="1">{#N/A,#N/A,TRUE,"Table1USD";#N/A,#N/A,TRUE,"Table1GBP"}</definedName>
    <definedName name="gb" localSheetId="22"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8" hidden="1">{#N/A,#N/A,TRUE,"Table1USD";#N/A,#N/A,TRUE,"Table1GBP"}</definedName>
    <definedName name="gb" localSheetId="30" hidden="1">{#N/A,#N/A,TRUE,"Table1USD";#N/A,#N/A,TRUE,"Table1GBP"}</definedName>
    <definedName name="gb" localSheetId="33" hidden="1">{#N/A,#N/A,TRUE,"Table1USD";#N/A,#N/A,TRUE,"Table1GBP"}</definedName>
    <definedName name="gb" localSheetId="2"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9" hidden="1">{#N/A,#N/A,TRUE,"Table1USD";#N/A,#N/A,TRUE,"Table1GBP"}</definedName>
    <definedName name="gb" localSheetId="51" hidden="1">{#N/A,#N/A,TRUE,"Table1USD";#N/A,#N/A,TRUE,"Table1GBP"}</definedName>
    <definedName name="gb" localSheetId="52" hidden="1">{#N/A,#N/A,TRUE,"Table1USD";#N/A,#N/A,TRUE,"Table1GBP"}</definedName>
    <definedName name="gb" localSheetId="53"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5" hidden="1">{#N/A,#N/A,TRUE,"Table1USD";#N/A,#N/A,TRUE,"Table1GBP"}</definedName>
    <definedName name="gb" localSheetId="66" hidden="1">{#N/A,#N/A,TRUE,"Table1USD";#N/A,#N/A,TRUE,"Table1GBP"}</definedName>
    <definedName name="gb" localSheetId="67" hidden="1">{#N/A,#N/A,TRUE,"Table1USD";#N/A,#N/A,TRUE,"Table1GBP"}</definedName>
    <definedName name="gb" localSheetId="69" hidden="1">{#N/A,#N/A,TRUE,"Table1USD";#N/A,#N/A,TRUE,"Table1GBP"}</definedName>
    <definedName name="gb" localSheetId="70" hidden="1">{#N/A,#N/A,TRUE,"Table1USD";#N/A,#N/A,TRUE,"Table1GBP"}</definedName>
    <definedName name="gb" localSheetId="71" hidden="1">{#N/A,#N/A,TRUE,"Table1USD";#N/A,#N/A,TRUE,"Table1GBP"}</definedName>
    <definedName name="gb" localSheetId="72" hidden="1">{#N/A,#N/A,TRUE,"Table1USD";#N/A,#N/A,TRUE,"Table1GBP"}</definedName>
    <definedName name="gb" localSheetId="74" hidden="1">{#N/A,#N/A,TRUE,"Table1USD";#N/A,#N/A,TRUE,"Table1GBP"}</definedName>
    <definedName name="gb" localSheetId="75" hidden="1">{#N/A,#N/A,TRUE,"Table1USD";#N/A,#N/A,TRUE,"Table1GBP"}</definedName>
    <definedName name="gb" localSheetId="7" hidden="1">{#N/A,#N/A,TRUE,"Table1USD";#N/A,#N/A,TRUE,"Table1GBP"}</definedName>
    <definedName name="gb" hidden="1">{#N/A,#N/A,TRUE,"Table1USD";#N/A,#N/A,TRUE,"Table1GBP"}</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1" hidden="1">{"Riqfin97",#N/A,FALSE,"Tran";"Riqfinpro",#N/A,FALSE,"Tran"}</definedName>
    <definedName name="ggg" localSheetId="22"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8" hidden="1">{"Riqfin97",#N/A,FALSE,"Tran";"Riqfinpro",#N/A,FALSE,"Tran"}</definedName>
    <definedName name="ggg" localSheetId="30" hidden="1">{"Riqfin97",#N/A,FALSE,"Tran";"Riqfinpro",#N/A,FALSE,"Tran"}</definedName>
    <definedName name="ggg" localSheetId="33" hidden="1">{"Riqfin97",#N/A,FALSE,"Tran";"Riqfinpro",#N/A,FALSE,"Tran"}</definedName>
    <definedName name="ggg" localSheetId="2"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5" hidden="1">{"Riqfin97",#N/A,FALSE,"Tran";"Riqfinpro",#N/A,FALSE,"Tran"}</definedName>
    <definedName name="ggg" localSheetId="66" hidden="1">{"Riqfin97",#N/A,FALSE,"Tran";"Riqfinpro",#N/A,FALSE,"Tran"}</definedName>
    <definedName name="ggg" localSheetId="67" hidden="1">{"Riqfin97",#N/A,FALSE,"Tran";"Riqfinpro",#N/A,FALSE,"Tran"}</definedName>
    <definedName name="ggg" localSheetId="74" hidden="1">{"Riqfin97",#N/A,FALSE,"Tran";"Riqfinpro",#N/A,FALSE,"Tran"}</definedName>
    <definedName name="ggg" localSheetId="7" hidden="1">{"Riqfin97",#N/A,FALSE,"Tran";"Riqfinpro",#N/A,FALSE,"Tran"}</definedName>
    <definedName name="ggg" hidden="1">{"Riqfin97",#N/A,FALSE,"Tran";"Riqfinpro",#N/A,FALSE,"Tran"}</definedName>
    <definedName name="ggggg" localSheetId="16" hidden="1">'[16]J(Priv.Cap)'!#REF!</definedName>
    <definedName name="ggggg" localSheetId="17" hidden="1">'[16]J(Priv.Cap)'!#REF!</definedName>
    <definedName name="ggggg" localSheetId="18" hidden="1">'[16]J(Priv.Cap)'!#REF!</definedName>
    <definedName name="ggggg" localSheetId="19" hidden="1">'[16]J(Priv.Cap)'!#REF!</definedName>
    <definedName name="ggggg" localSheetId="20" hidden="1">'[16]J(Priv.Cap)'!#REF!</definedName>
    <definedName name="ggggg" localSheetId="21" hidden="1">'[16]J(Priv.Cap)'!#REF!</definedName>
    <definedName name="ggggg" localSheetId="1" hidden="1">'[16]J(Priv.Cap)'!#REF!</definedName>
    <definedName name="ggggg" localSheetId="22" hidden="1">'[16]J(Priv.Cap)'!#REF!</definedName>
    <definedName name="ggggg" localSheetId="24" hidden="1">'[16]J(Priv.Cap)'!#REF!</definedName>
    <definedName name="ggggg" localSheetId="25" hidden="1">'[16]J(Priv.Cap)'!#REF!</definedName>
    <definedName name="ggggg" localSheetId="26" hidden="1">'[16]J(Priv.Cap)'!#REF!</definedName>
    <definedName name="ggggg" localSheetId="28" hidden="1">'[16]J(Priv.Cap)'!#REF!</definedName>
    <definedName name="ggggg" localSheetId="30" hidden="1">'[16]J(Priv.Cap)'!#REF!</definedName>
    <definedName name="ggggg" localSheetId="33" hidden="1">'[16]J(Priv.Cap)'!#REF!</definedName>
    <definedName name="ggggg" localSheetId="2" hidden="1">'[16]J(Priv.Cap)'!#REF!</definedName>
    <definedName name="ggggg" localSheetId="44" hidden="1">'[16]J(Priv.Cap)'!#REF!</definedName>
    <definedName name="ggggg" localSheetId="45" hidden="1">'[16]J(Priv.Cap)'!#REF!</definedName>
    <definedName name="ggggg" localSheetId="46" hidden="1">'[16]J(Priv.Cap)'!#REF!</definedName>
    <definedName name="ggggg" localSheetId="49" hidden="1">'[16]J(Priv.Cap)'!#REF!</definedName>
    <definedName name="ggggg" localSheetId="51" hidden="1">'[16]J(Priv.Cap)'!#REF!</definedName>
    <definedName name="ggggg" localSheetId="52" hidden="1">'[16]J(Priv.Cap)'!#REF!</definedName>
    <definedName name="ggggg" localSheetId="53" hidden="1">'[16]J(Priv.Cap)'!#REF!</definedName>
    <definedName name="ggggg" localSheetId="56" hidden="1">'[16]J(Priv.Cap)'!#REF!</definedName>
    <definedName name="ggggg" localSheetId="57" hidden="1">'[16]J(Priv.Cap)'!#REF!</definedName>
    <definedName name="ggggg" localSheetId="58" hidden="1">'[16]J(Priv.Cap)'!#REF!</definedName>
    <definedName name="ggggg" localSheetId="61" hidden="1">'[16]J(Priv.Cap)'!#REF!</definedName>
    <definedName name="ggggg" localSheetId="62" hidden="1">'[16]J(Priv.Cap)'!#REF!</definedName>
    <definedName name="ggggg" localSheetId="63" hidden="1">'[16]J(Priv.Cap)'!#REF!</definedName>
    <definedName name="ggggg" localSheetId="65" hidden="1">'[16]J(Priv.Cap)'!#REF!</definedName>
    <definedName name="ggggg" localSheetId="66" hidden="1">'[16]J(Priv.Cap)'!#REF!</definedName>
    <definedName name="ggggg" localSheetId="67" hidden="1">'[16]J(Priv.Cap)'!#REF!</definedName>
    <definedName name="ggggg" localSheetId="69" hidden="1">'[16]J(Priv.Cap)'!#REF!</definedName>
    <definedName name="ggggg" localSheetId="70" hidden="1">'[16]J(Priv.Cap)'!#REF!</definedName>
    <definedName name="ggggg" localSheetId="71" hidden="1">'[16]J(Priv.Cap)'!#REF!</definedName>
    <definedName name="ggggg" localSheetId="72" hidden="1">'[16]J(Priv.Cap)'!#REF!</definedName>
    <definedName name="ggggg" localSheetId="74" hidden="1">'[16]J(Priv.Cap)'!#REF!</definedName>
    <definedName name="ggggg" localSheetId="75" hidden="1">'[16]J(Priv.Cap)'!#REF!</definedName>
    <definedName name="ggggg" localSheetId="7" hidden="1">'[16]J(Priv.Cap)'!#REF!</definedName>
    <definedName name="ggggg" hidden="1">'[16]J(Priv.Cap)'!#REF!</definedName>
    <definedName name="ghfghfgh" localSheetId="16" hidden="1">#REF!</definedName>
    <definedName name="ghfghfgh" localSheetId="17" hidden="1">#REF!</definedName>
    <definedName name="ghfghfgh" localSheetId="18" hidden="1">#REF!</definedName>
    <definedName name="ghfghfgh" localSheetId="19" hidden="1">#REF!</definedName>
    <definedName name="ghfghfgh" localSheetId="20" hidden="1">#REF!</definedName>
    <definedName name="ghfghfgh" localSheetId="21" hidden="1">#REF!</definedName>
    <definedName name="ghfghfgh" localSheetId="1" hidden="1">#REF!</definedName>
    <definedName name="ghfghfgh" localSheetId="22" hidden="1">#REF!</definedName>
    <definedName name="ghfghfgh" localSheetId="24" hidden="1">#REF!</definedName>
    <definedName name="ghfghfgh" localSheetId="25" hidden="1">#REF!</definedName>
    <definedName name="ghfghfgh" localSheetId="26" hidden="1">#REF!</definedName>
    <definedName name="ghfghfgh" localSheetId="28" hidden="1">#REF!</definedName>
    <definedName name="ghfghfgh" localSheetId="30" hidden="1">#REF!</definedName>
    <definedName name="ghfghfgh" localSheetId="33" hidden="1">#REF!</definedName>
    <definedName name="ghfghfgh" localSheetId="2" hidden="1">#REF!</definedName>
    <definedName name="ghfghfgh" localSheetId="44" hidden="1">#REF!</definedName>
    <definedName name="ghfghfgh" localSheetId="45" hidden="1">#REF!</definedName>
    <definedName name="ghfghfgh" localSheetId="46" hidden="1">#REF!</definedName>
    <definedName name="ghfghfgh" localSheetId="49" hidden="1">#REF!</definedName>
    <definedName name="ghfghfgh" localSheetId="51" hidden="1">#REF!</definedName>
    <definedName name="ghfghfgh" localSheetId="52" hidden="1">#REF!</definedName>
    <definedName name="ghfghfgh" localSheetId="53" hidden="1">#REF!</definedName>
    <definedName name="ghfghfgh" localSheetId="56" hidden="1">#REF!</definedName>
    <definedName name="ghfghfgh" localSheetId="57" hidden="1">#REF!</definedName>
    <definedName name="ghfghfgh" localSheetId="58" hidden="1">#REF!</definedName>
    <definedName name="ghfghfgh" localSheetId="61" hidden="1">#REF!</definedName>
    <definedName name="ghfghfgh" localSheetId="62" hidden="1">#REF!</definedName>
    <definedName name="ghfghfgh" localSheetId="63" hidden="1">#REF!</definedName>
    <definedName name="ghfghfgh" localSheetId="65" hidden="1">#REF!</definedName>
    <definedName name="ghfghfgh" localSheetId="66" hidden="1">#REF!</definedName>
    <definedName name="ghfghfgh" localSheetId="67" hidden="1">#REF!</definedName>
    <definedName name="ghfghfgh" localSheetId="69" hidden="1">#REF!</definedName>
    <definedName name="ghfghfgh" localSheetId="70" hidden="1">#REF!</definedName>
    <definedName name="ghfghfgh" localSheetId="71" hidden="1">#REF!</definedName>
    <definedName name="ghfghfgh" localSheetId="72" hidden="1">#REF!</definedName>
    <definedName name="ghfghfgh" localSheetId="74" hidden="1">#REF!</definedName>
    <definedName name="ghfghfgh" localSheetId="75" hidden="1">#REF!</definedName>
    <definedName name="ghfghfgh" localSheetId="7" hidden="1">#REF!</definedName>
    <definedName name="ghfghfgh" hidden="1">#REF!</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1" hidden="1">{"Main Economic Indicators",#N/A,FALSE,"C"}</definedName>
    <definedName name="guyana1003" localSheetId="22"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8" hidden="1">{"Main Economic Indicators",#N/A,FALSE,"C"}</definedName>
    <definedName name="guyana1003" localSheetId="30" hidden="1">{"Main Economic Indicators",#N/A,FALSE,"C"}</definedName>
    <definedName name="guyana1003" localSheetId="33" hidden="1">{"Main Economic Indicators",#N/A,FALSE,"C"}</definedName>
    <definedName name="guyana1003" localSheetId="2"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9"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5" hidden="1">{"Main Economic Indicators",#N/A,FALSE,"C"}</definedName>
    <definedName name="guyana1003" localSheetId="66" hidden="1">{"Main Economic Indicators",#N/A,FALSE,"C"}</definedName>
    <definedName name="guyana1003" localSheetId="67" hidden="1">{"Main Economic Indicators",#N/A,FALSE,"C"}</definedName>
    <definedName name="guyana1003" localSheetId="69" hidden="1">{"Main Economic Indicators",#N/A,FALSE,"C"}</definedName>
    <definedName name="guyana1003" localSheetId="70" hidden="1">{"Main Economic Indicators",#N/A,FALSE,"C"}</definedName>
    <definedName name="guyana1003" localSheetId="71" hidden="1">{"Main Economic Indicators",#N/A,FALSE,"C"}</definedName>
    <definedName name="guyana1003" localSheetId="72" hidden="1">{"Main Economic Indicators",#N/A,FALSE,"C"}</definedName>
    <definedName name="guyana1003" localSheetId="74" hidden="1">{"Main Economic Indicators",#N/A,FALSE,"C"}</definedName>
    <definedName name="guyana1003" localSheetId="75" hidden="1">{"Main Economic Indicators",#N/A,FALSE,"C"}</definedName>
    <definedName name="guyana1003" localSheetId="7" hidden="1">{"Main Economic Indicators",#N/A,FALSE,"C"}</definedName>
    <definedName name="guyana1003" hidden="1">{"Main Economic Indicators",#N/A,FALSE,"C"}</definedName>
    <definedName name="hhh" localSheetId="16" hidden="1">'[17]J(Priv.Cap)'!#REF!</definedName>
    <definedName name="hhh" localSheetId="17" hidden="1">'[17]J(Priv.Cap)'!#REF!</definedName>
    <definedName name="hhh" localSheetId="18" hidden="1">'[17]J(Priv.Cap)'!#REF!</definedName>
    <definedName name="hhh" localSheetId="19" hidden="1">'[17]J(Priv.Cap)'!#REF!</definedName>
    <definedName name="hhh" localSheetId="20" hidden="1">'[17]J(Priv.Cap)'!#REF!</definedName>
    <definedName name="hhh" localSheetId="21" hidden="1">'[17]J(Priv.Cap)'!#REF!</definedName>
    <definedName name="hhh" localSheetId="1" hidden="1">'[17]J(Priv.Cap)'!#REF!</definedName>
    <definedName name="hhh" localSheetId="22" hidden="1">'[17]J(Priv.Cap)'!#REF!</definedName>
    <definedName name="hhh" localSheetId="24" hidden="1">'[17]J(Priv.Cap)'!#REF!</definedName>
    <definedName name="hhh" localSheetId="25" hidden="1">'[17]J(Priv.Cap)'!#REF!</definedName>
    <definedName name="hhh" localSheetId="26" hidden="1">'[17]J(Priv.Cap)'!#REF!</definedName>
    <definedName name="hhh" localSheetId="28" hidden="1">'[17]J(Priv.Cap)'!#REF!</definedName>
    <definedName name="hhh" localSheetId="30" hidden="1">'[17]J(Priv.Cap)'!#REF!</definedName>
    <definedName name="hhh" localSheetId="33" hidden="1">'[17]J(Priv.Cap)'!#REF!</definedName>
    <definedName name="hhh" localSheetId="2" hidden="1">'[17]J(Priv.Cap)'!#REF!</definedName>
    <definedName name="hhh" localSheetId="44" hidden="1">'[17]J(Priv.Cap)'!#REF!</definedName>
    <definedName name="hhh" localSheetId="45" hidden="1">'[17]J(Priv.Cap)'!#REF!</definedName>
    <definedName name="hhh" localSheetId="46" hidden="1">'[17]J(Priv.Cap)'!#REF!</definedName>
    <definedName name="hhh" localSheetId="49" hidden="1">'[17]J(Priv.Cap)'!#REF!</definedName>
    <definedName name="hhh" localSheetId="51" hidden="1">'[17]J(Priv.Cap)'!#REF!</definedName>
    <definedName name="hhh" localSheetId="52" hidden="1">'[17]J(Priv.Cap)'!#REF!</definedName>
    <definedName name="hhh" localSheetId="53" hidden="1">'[17]J(Priv.Cap)'!#REF!</definedName>
    <definedName name="hhh" localSheetId="56" hidden="1">'[17]J(Priv.Cap)'!#REF!</definedName>
    <definedName name="hhh" localSheetId="57" hidden="1">'[17]J(Priv.Cap)'!#REF!</definedName>
    <definedName name="hhh" localSheetId="58" hidden="1">'[17]J(Priv.Cap)'!#REF!</definedName>
    <definedName name="hhh" localSheetId="61" hidden="1">'[17]J(Priv.Cap)'!#REF!</definedName>
    <definedName name="hhh" localSheetId="62" hidden="1">'[17]J(Priv.Cap)'!#REF!</definedName>
    <definedName name="hhh" localSheetId="63" hidden="1">'[17]J(Priv.Cap)'!#REF!</definedName>
    <definedName name="hhh" localSheetId="65" hidden="1">'[17]J(Priv.Cap)'!#REF!</definedName>
    <definedName name="hhh" localSheetId="66" hidden="1">'[17]J(Priv.Cap)'!#REF!</definedName>
    <definedName name="hhh" localSheetId="67" hidden="1">'[17]J(Priv.Cap)'!#REF!</definedName>
    <definedName name="hhh" localSheetId="69" hidden="1">'[17]J(Priv.Cap)'!#REF!</definedName>
    <definedName name="hhh" localSheetId="70" hidden="1">'[17]J(Priv.Cap)'!#REF!</definedName>
    <definedName name="hhh" localSheetId="71" hidden="1">'[17]J(Priv.Cap)'!#REF!</definedName>
    <definedName name="hhh" localSheetId="72" hidden="1">'[17]J(Priv.Cap)'!#REF!</definedName>
    <definedName name="hhh" localSheetId="74" hidden="1">'[17]J(Priv.Cap)'!#REF!</definedName>
    <definedName name="hhh" localSheetId="75" hidden="1">'[17]J(Priv.Cap)'!#REF!</definedName>
    <definedName name="hhh" localSheetId="7" hidden="1">'[17]J(Priv.Cap)'!#REF!</definedName>
    <definedName name="hhh" hidden="1">'[17]J(Priv.Cap)'!#REF!</definedName>
    <definedName name="hjsadg" localSheetId="16"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0" hidden="1">{#N/A,#N/A,TRUE,"Table1USD";#N/A,#N/A,TRUE,"Table1GBP"}</definedName>
    <definedName name="hjsadg" localSheetId="21" hidden="1">{#N/A,#N/A,TRUE,"Table1USD";#N/A,#N/A,TRUE,"Table1GBP"}</definedName>
    <definedName name="hjsadg" localSheetId="1" hidden="1">{#N/A,#N/A,TRUE,"Table1USD";#N/A,#N/A,TRUE,"Table1GBP"}</definedName>
    <definedName name="hjsadg" localSheetId="22"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8" hidden="1">{#N/A,#N/A,TRUE,"Table1USD";#N/A,#N/A,TRUE,"Table1GBP"}</definedName>
    <definedName name="hjsadg" localSheetId="30" hidden="1">{#N/A,#N/A,TRUE,"Table1USD";#N/A,#N/A,TRUE,"Table1GBP"}</definedName>
    <definedName name="hjsadg" localSheetId="33" hidden="1">{#N/A,#N/A,TRUE,"Table1USD";#N/A,#N/A,TRUE,"Table1GBP"}</definedName>
    <definedName name="hjsadg" localSheetId="2"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9" hidden="1">{#N/A,#N/A,TRUE,"Table1USD";#N/A,#N/A,TRUE,"Table1GBP"}</definedName>
    <definedName name="hjsadg" localSheetId="51" hidden="1">{#N/A,#N/A,TRUE,"Table1USD";#N/A,#N/A,TRUE,"Table1GBP"}</definedName>
    <definedName name="hjsadg" localSheetId="52" hidden="1">{#N/A,#N/A,TRUE,"Table1USD";#N/A,#N/A,TRUE,"Table1GBP"}</definedName>
    <definedName name="hjsadg" localSheetId="53"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5" hidden="1">{#N/A,#N/A,TRUE,"Table1USD";#N/A,#N/A,TRUE,"Table1GBP"}</definedName>
    <definedName name="hjsadg" localSheetId="66" hidden="1">{#N/A,#N/A,TRUE,"Table1USD";#N/A,#N/A,TRUE,"Table1GBP"}</definedName>
    <definedName name="hjsadg" localSheetId="67" hidden="1">{#N/A,#N/A,TRUE,"Table1USD";#N/A,#N/A,TRUE,"Table1GBP"}</definedName>
    <definedName name="hjsadg" localSheetId="69" hidden="1">{#N/A,#N/A,TRUE,"Table1USD";#N/A,#N/A,TRUE,"Table1GBP"}</definedName>
    <definedName name="hjsadg" localSheetId="70" hidden="1">{#N/A,#N/A,TRUE,"Table1USD";#N/A,#N/A,TRUE,"Table1GBP"}</definedName>
    <definedName name="hjsadg" localSheetId="71" hidden="1">{#N/A,#N/A,TRUE,"Table1USD";#N/A,#N/A,TRUE,"Table1GBP"}</definedName>
    <definedName name="hjsadg" localSheetId="72" hidden="1">{#N/A,#N/A,TRUE,"Table1USD";#N/A,#N/A,TRUE,"Table1GBP"}</definedName>
    <definedName name="hjsadg" localSheetId="74" hidden="1">{#N/A,#N/A,TRUE,"Table1USD";#N/A,#N/A,TRUE,"Table1GBP"}</definedName>
    <definedName name="hjsadg" localSheetId="75" hidden="1">{#N/A,#N/A,TRUE,"Table1USD";#N/A,#N/A,TRUE,"Table1GBP"}</definedName>
    <definedName name="hjsadg" localSheetId="7" hidden="1">{#N/A,#N/A,TRUE,"Table1USD";#N/A,#N/A,TRUE,"Table1GBP"}</definedName>
    <definedName name="hjsadg" hidden="1">{#N/A,#N/A,TRUE,"Table1USD";#N/A,#N/A,TRUE,"Table1GBP"}</definedName>
    <definedName name="HTML_CodePage" hidden="1">1252</definedName>
    <definedName name="HTML_Control" localSheetId="16"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0" hidden="1">{"'net change'!$A$4:$EL$14"}</definedName>
    <definedName name="HTML_Control" localSheetId="21" hidden="1">{"'net change'!$A$4:$EL$14"}</definedName>
    <definedName name="HTML_Control" localSheetId="1" hidden="1">{"'net change'!$A$4:$EL$14"}</definedName>
    <definedName name="HTML_Control" localSheetId="22"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8" hidden="1">{"'net change'!$A$4:$EL$14"}</definedName>
    <definedName name="HTML_Control" localSheetId="30" hidden="1">{"'net change'!$A$4:$EL$14"}</definedName>
    <definedName name="HTML_Control" localSheetId="33" hidden="1">{"'net change'!$A$4:$EL$14"}</definedName>
    <definedName name="HTML_Control" localSheetId="2"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9" hidden="1">{"'net change'!$A$4:$EL$14"}</definedName>
    <definedName name="HTML_Control" localSheetId="51" hidden="1">{"'net change'!$A$4:$EL$14"}</definedName>
    <definedName name="HTML_Control" localSheetId="52" hidden="1">{"'net change'!$A$4:$EL$14"}</definedName>
    <definedName name="HTML_Control" localSheetId="53"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5" hidden="1">{"'net change'!$A$4:$EL$14"}</definedName>
    <definedName name="HTML_Control" localSheetId="66" hidden="1">{"'net change'!$A$4:$EL$14"}</definedName>
    <definedName name="HTML_Control" localSheetId="67" hidden="1">{"'net change'!$A$4:$EL$14"}</definedName>
    <definedName name="HTML_Control" localSheetId="69" hidden="1">{"'net change'!$A$4:$EL$14"}</definedName>
    <definedName name="HTML_Control" localSheetId="70" hidden="1">{"'net change'!$A$4:$EL$14"}</definedName>
    <definedName name="HTML_Control" localSheetId="71" hidden="1">{"'net change'!$A$4:$EL$14"}</definedName>
    <definedName name="HTML_Control" localSheetId="72" hidden="1">{"'net change'!$A$4:$EL$14"}</definedName>
    <definedName name="HTML_Control" localSheetId="74" hidden="1">{"'net change'!$A$4:$EL$14"}</definedName>
    <definedName name="HTML_Control" localSheetId="75" hidden="1">{"'net change'!$A$4:$EL$14"}</definedName>
    <definedName name="HTML_Control" localSheetId="7"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6" hidden="1">[18]M!#REF!</definedName>
    <definedName name="jjj" localSheetId="17" hidden="1">[18]M!#REF!</definedName>
    <definedName name="jjj" localSheetId="18" hidden="1">[18]M!#REF!</definedName>
    <definedName name="jjj" localSheetId="19" hidden="1">[18]M!#REF!</definedName>
    <definedName name="jjj" localSheetId="20" hidden="1">[18]M!#REF!</definedName>
    <definedName name="jjj" localSheetId="21" hidden="1">[18]M!#REF!</definedName>
    <definedName name="jjj" localSheetId="1" hidden="1">[18]M!#REF!</definedName>
    <definedName name="jjj" localSheetId="22" hidden="1">[18]M!#REF!</definedName>
    <definedName name="jjj" localSheetId="24" hidden="1">[18]M!#REF!</definedName>
    <definedName name="jjj" localSheetId="25" hidden="1">[18]M!#REF!</definedName>
    <definedName name="jjj" localSheetId="26" hidden="1">[18]M!#REF!</definedName>
    <definedName name="jjj" localSheetId="28" hidden="1">[18]M!#REF!</definedName>
    <definedName name="jjj" localSheetId="30" hidden="1">[18]M!#REF!</definedName>
    <definedName name="jjj" localSheetId="33" hidden="1">[18]M!#REF!</definedName>
    <definedName name="jjj" localSheetId="2" hidden="1">[18]M!#REF!</definedName>
    <definedName name="jjj" localSheetId="44" hidden="1">[18]M!#REF!</definedName>
    <definedName name="jjj" localSheetId="45" hidden="1">[18]M!#REF!</definedName>
    <definedName name="jjj" localSheetId="46" hidden="1">[18]M!#REF!</definedName>
    <definedName name="jjj" localSheetId="49" hidden="1">[18]M!#REF!</definedName>
    <definedName name="jjj" localSheetId="51" hidden="1">[18]M!#REF!</definedName>
    <definedName name="jjj" localSheetId="52" hidden="1">[18]M!#REF!</definedName>
    <definedName name="jjj" localSheetId="53" hidden="1">[18]M!#REF!</definedName>
    <definedName name="jjj" localSheetId="56" hidden="1">[18]M!#REF!</definedName>
    <definedName name="jjj" localSheetId="57" hidden="1">[18]M!#REF!</definedName>
    <definedName name="jjj" localSheetId="58" hidden="1">[18]M!#REF!</definedName>
    <definedName name="jjj" localSheetId="61" hidden="1">[18]M!#REF!</definedName>
    <definedName name="jjj" localSheetId="62" hidden="1">[18]M!#REF!</definedName>
    <definedName name="jjj" localSheetId="63" hidden="1">[18]M!#REF!</definedName>
    <definedName name="jjj" localSheetId="65" hidden="1">[18]M!#REF!</definedName>
    <definedName name="jjj" localSheetId="66" hidden="1">[18]M!#REF!</definedName>
    <definedName name="jjj" localSheetId="67" hidden="1">[18]M!#REF!</definedName>
    <definedName name="jjj" localSheetId="69" hidden="1">[18]M!#REF!</definedName>
    <definedName name="jjj" localSheetId="70" hidden="1">[18]M!#REF!</definedName>
    <definedName name="jjj" localSheetId="71" hidden="1">[18]M!#REF!</definedName>
    <definedName name="jjj" localSheetId="72" hidden="1">[18]M!#REF!</definedName>
    <definedName name="jjj" localSheetId="74" hidden="1">[18]M!#REF!</definedName>
    <definedName name="jjj" localSheetId="75" hidden="1">[18]M!#REF!</definedName>
    <definedName name="jjj" localSheetId="7" hidden="1">[18]M!#REF!</definedName>
    <definedName name="jjj" hidden="1">[18]M!#REF!</definedName>
    <definedName name="jjjjjj" localSheetId="16" hidden="1">'[16]J(Priv.Cap)'!#REF!</definedName>
    <definedName name="jjjjjj" localSheetId="17" hidden="1">'[16]J(Priv.Cap)'!#REF!</definedName>
    <definedName name="jjjjjj" localSheetId="18" hidden="1">'[16]J(Priv.Cap)'!#REF!</definedName>
    <definedName name="jjjjjj" localSheetId="19" hidden="1">'[16]J(Priv.Cap)'!#REF!</definedName>
    <definedName name="jjjjjj" localSheetId="20" hidden="1">'[16]J(Priv.Cap)'!#REF!</definedName>
    <definedName name="jjjjjj" localSheetId="21" hidden="1">'[16]J(Priv.Cap)'!#REF!</definedName>
    <definedName name="jjjjjj" localSheetId="1" hidden="1">'[16]J(Priv.Cap)'!#REF!</definedName>
    <definedName name="jjjjjj" localSheetId="22" hidden="1">'[16]J(Priv.Cap)'!#REF!</definedName>
    <definedName name="jjjjjj" localSheetId="24" hidden="1">'[16]J(Priv.Cap)'!#REF!</definedName>
    <definedName name="jjjjjj" localSheetId="25" hidden="1">'[16]J(Priv.Cap)'!#REF!</definedName>
    <definedName name="jjjjjj" localSheetId="26" hidden="1">'[16]J(Priv.Cap)'!#REF!</definedName>
    <definedName name="jjjjjj" localSheetId="28" hidden="1">'[16]J(Priv.Cap)'!#REF!</definedName>
    <definedName name="jjjjjj" localSheetId="30" hidden="1">'[16]J(Priv.Cap)'!#REF!</definedName>
    <definedName name="jjjjjj" localSheetId="33" hidden="1">'[16]J(Priv.Cap)'!#REF!</definedName>
    <definedName name="jjjjjj" localSheetId="2" hidden="1">'[16]J(Priv.Cap)'!#REF!</definedName>
    <definedName name="jjjjjj" localSheetId="44" hidden="1">'[16]J(Priv.Cap)'!#REF!</definedName>
    <definedName name="jjjjjj" localSheetId="45" hidden="1">'[16]J(Priv.Cap)'!#REF!</definedName>
    <definedName name="jjjjjj" localSheetId="46" hidden="1">'[16]J(Priv.Cap)'!#REF!</definedName>
    <definedName name="jjjjjj" localSheetId="49" hidden="1">'[16]J(Priv.Cap)'!#REF!</definedName>
    <definedName name="jjjjjj" localSheetId="51" hidden="1">'[16]J(Priv.Cap)'!#REF!</definedName>
    <definedName name="jjjjjj" localSheetId="52" hidden="1">'[16]J(Priv.Cap)'!#REF!</definedName>
    <definedName name="jjjjjj" localSheetId="53" hidden="1">'[16]J(Priv.Cap)'!#REF!</definedName>
    <definedName name="jjjjjj" localSheetId="56" hidden="1">'[16]J(Priv.Cap)'!#REF!</definedName>
    <definedName name="jjjjjj" localSheetId="57" hidden="1">'[16]J(Priv.Cap)'!#REF!</definedName>
    <definedName name="jjjjjj" localSheetId="58" hidden="1">'[16]J(Priv.Cap)'!#REF!</definedName>
    <definedName name="jjjjjj" localSheetId="61" hidden="1">'[16]J(Priv.Cap)'!#REF!</definedName>
    <definedName name="jjjjjj" localSheetId="62" hidden="1">'[16]J(Priv.Cap)'!#REF!</definedName>
    <definedName name="jjjjjj" localSheetId="63" hidden="1">'[16]J(Priv.Cap)'!#REF!</definedName>
    <definedName name="jjjjjj" localSheetId="65" hidden="1">'[16]J(Priv.Cap)'!#REF!</definedName>
    <definedName name="jjjjjj" localSheetId="66" hidden="1">'[16]J(Priv.Cap)'!#REF!</definedName>
    <definedName name="jjjjjj" localSheetId="67" hidden="1">'[16]J(Priv.Cap)'!#REF!</definedName>
    <definedName name="jjjjjj" localSheetId="69" hidden="1">'[16]J(Priv.Cap)'!#REF!</definedName>
    <definedName name="jjjjjj" localSheetId="70" hidden="1">'[16]J(Priv.Cap)'!#REF!</definedName>
    <definedName name="jjjjjj" localSheetId="71" hidden="1">'[16]J(Priv.Cap)'!#REF!</definedName>
    <definedName name="jjjjjj" localSheetId="72" hidden="1">'[16]J(Priv.Cap)'!#REF!</definedName>
    <definedName name="jjjjjj" localSheetId="74" hidden="1">'[16]J(Priv.Cap)'!#REF!</definedName>
    <definedName name="jjjjjj" localSheetId="75" hidden="1">'[16]J(Priv.Cap)'!#REF!</definedName>
    <definedName name="jjjjjj" localSheetId="7" hidden="1">'[16]J(Priv.Cap)'!#REF!</definedName>
    <definedName name="jjjjjj" hidden="1">'[16]J(Priv.Cap)'!#REF!</definedName>
    <definedName name="js" localSheetId="16"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0" hidden="1">{#N/A,#N/A,TRUE,"Table1USD";#N/A,#N/A,TRUE,"Table1GBP"}</definedName>
    <definedName name="js" localSheetId="21" hidden="1">{#N/A,#N/A,TRUE,"Table1USD";#N/A,#N/A,TRUE,"Table1GBP"}</definedName>
    <definedName name="js" localSheetId="1" hidden="1">{#N/A,#N/A,TRUE,"Table1USD";#N/A,#N/A,TRUE,"Table1GBP"}</definedName>
    <definedName name="js" localSheetId="22"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8" hidden="1">{#N/A,#N/A,TRUE,"Table1USD";#N/A,#N/A,TRUE,"Table1GBP"}</definedName>
    <definedName name="js" localSheetId="30" hidden="1">{#N/A,#N/A,TRUE,"Table1USD";#N/A,#N/A,TRUE,"Table1GBP"}</definedName>
    <definedName name="js" localSheetId="33" hidden="1">{#N/A,#N/A,TRUE,"Table1USD";#N/A,#N/A,TRUE,"Table1GBP"}</definedName>
    <definedName name="js" localSheetId="2"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9" hidden="1">{#N/A,#N/A,TRUE,"Table1USD";#N/A,#N/A,TRUE,"Table1GBP"}</definedName>
    <definedName name="js" localSheetId="51" hidden="1">{#N/A,#N/A,TRUE,"Table1USD";#N/A,#N/A,TRUE,"Table1GBP"}</definedName>
    <definedName name="js" localSheetId="52" hidden="1">{#N/A,#N/A,TRUE,"Table1USD";#N/A,#N/A,TRUE,"Table1GBP"}</definedName>
    <definedName name="js" localSheetId="53"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5" hidden="1">{#N/A,#N/A,TRUE,"Table1USD";#N/A,#N/A,TRUE,"Table1GBP"}</definedName>
    <definedName name="js" localSheetId="66" hidden="1">{#N/A,#N/A,TRUE,"Table1USD";#N/A,#N/A,TRUE,"Table1GBP"}</definedName>
    <definedName name="js" localSheetId="67" hidden="1">{#N/A,#N/A,TRUE,"Table1USD";#N/A,#N/A,TRUE,"Table1GBP"}</definedName>
    <definedName name="js" localSheetId="69" hidden="1">{#N/A,#N/A,TRUE,"Table1USD";#N/A,#N/A,TRUE,"Table1GBP"}</definedName>
    <definedName name="js" localSheetId="70" hidden="1">{#N/A,#N/A,TRUE,"Table1USD";#N/A,#N/A,TRUE,"Table1GBP"}</definedName>
    <definedName name="js" localSheetId="71" hidden="1">{#N/A,#N/A,TRUE,"Table1USD";#N/A,#N/A,TRUE,"Table1GBP"}</definedName>
    <definedName name="js" localSheetId="72" hidden="1">{#N/A,#N/A,TRUE,"Table1USD";#N/A,#N/A,TRUE,"Table1GBP"}</definedName>
    <definedName name="js" localSheetId="74" hidden="1">{#N/A,#N/A,TRUE,"Table1USD";#N/A,#N/A,TRUE,"Table1GBP"}</definedName>
    <definedName name="js" localSheetId="75" hidden="1">{#N/A,#N/A,TRUE,"Table1USD";#N/A,#N/A,TRUE,"Table1GBP"}</definedName>
    <definedName name="js" localSheetId="7" hidden="1">{#N/A,#N/A,TRUE,"Table1USD";#N/A,#N/A,TRUE,"Table1GBP"}</definedName>
    <definedName name="js" hidden="1">{#N/A,#N/A,TRUE,"Table1USD";#N/A,#N/A,TRUE,"Table1GBP"}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1" hidden="1">{"Tab1",#N/A,FALSE,"P";"Tab2",#N/A,FALSE,"P"}</definedName>
    <definedName name="kk" localSheetId="22"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8" hidden="1">{"Tab1",#N/A,FALSE,"P";"Tab2",#N/A,FALSE,"P"}</definedName>
    <definedName name="kk" localSheetId="30" hidden="1">{"Tab1",#N/A,FALSE,"P";"Tab2",#N/A,FALSE,"P"}</definedName>
    <definedName name="kk" localSheetId="33" hidden="1">{"Tab1",#N/A,FALSE,"P";"Tab2",#N/A,FALSE,"P"}</definedName>
    <definedName name="kk" localSheetId="2"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9"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5" hidden="1">{"Tab1",#N/A,FALSE,"P";"Tab2",#N/A,FALSE,"P"}</definedName>
    <definedName name="kk" localSheetId="66" hidden="1">{"Tab1",#N/A,FALSE,"P";"Tab2",#N/A,FALSE,"P"}</definedName>
    <definedName name="kk" localSheetId="67"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4" hidden="1">{"Tab1",#N/A,FALSE,"P";"Tab2",#N/A,FALSE,"P"}</definedName>
    <definedName name="kk" localSheetId="75" hidden="1">{"Tab1",#N/A,FALSE,"P";"Tab2",#N/A,FALSE,"P"}</definedName>
    <definedName name="kk" localSheetId="7" hidden="1">{"Tab1",#N/A,FALSE,"P";"Tab2",#N/A,FALSE,"P"}</definedName>
    <definedName name="kk" hidden="1">{"Tab1",#N/A,FALSE,"P";"Tab2",#N/A,FALSE,"P"}</definedName>
    <definedName name="kkk" localSheetId="16"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0" hidden="1">{"WEO",#N/A,FALSE,"Data";"PRI",#N/A,FALSE,"Data";"QUA",#N/A,FALSE,"Data"}</definedName>
    <definedName name="kkk" localSheetId="21" hidden="1">{"WEO",#N/A,FALSE,"Data";"PRI",#N/A,FALSE,"Data";"QUA",#N/A,FALSE,"Data"}</definedName>
    <definedName name="kkk" localSheetId="1" hidden="1">{"WEO",#N/A,FALSE,"Data";"PRI",#N/A,FALSE,"Data";"QUA",#N/A,FALSE,"Data"}</definedName>
    <definedName name="kkk" localSheetId="22"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8" hidden="1">{"WEO",#N/A,FALSE,"Data";"PRI",#N/A,FALSE,"Data";"QUA",#N/A,FALSE,"Data"}</definedName>
    <definedName name="kkk" localSheetId="30" hidden="1">{"WEO",#N/A,FALSE,"Data";"PRI",#N/A,FALSE,"Data";"QUA",#N/A,FALSE,"Data"}</definedName>
    <definedName name="kkk" localSheetId="33" hidden="1">{"WEO",#N/A,FALSE,"Data";"PRI",#N/A,FALSE,"Data";"QUA",#N/A,FALSE,"Data"}</definedName>
    <definedName name="kkk" localSheetId="2"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5"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2" hidden="1">{"WEO",#N/A,FALSE,"Data";"PRI",#N/A,FALSE,"Data";"QUA",#N/A,FALSE,"Data"}</definedName>
    <definedName name="kkk" localSheetId="74" hidden="1">{"WEO",#N/A,FALSE,"Data";"PRI",#N/A,FALSE,"Data";"QUA",#N/A,FALSE,"Data"}</definedName>
    <definedName name="kkk" localSheetId="75" hidden="1">{"WEO",#N/A,FALSE,"Data";"PRI",#N/A,FALSE,"Data";"QUA",#N/A,FALSE,"Data"}</definedName>
    <definedName name="kkk" localSheetId="7" hidden="1">{"WEO",#N/A,FALSE,"Data";"PRI",#N/A,FALSE,"Data";"QUA",#N/A,FALSE,"Data"}</definedName>
    <definedName name="kkk" hidden="1">{"WEO",#N/A,FALSE,"Data";"PRI",#N/A,FALSE,"Data";"QUA",#N/A,FALSE,"Data"}</definedName>
    <definedName name="kkkk" localSheetId="74" hidden="1">[19]M!#REF!</definedName>
    <definedName name="kkkk" localSheetId="7" hidden="1">[19]M!#REF!</definedName>
    <definedName name="kkkk" hidden="1">[19]M!#REF!</definedName>
    <definedName name="llll" localSheetId="16" hidden="1">[18]M!#REF!</definedName>
    <definedName name="llll" localSheetId="17" hidden="1">[18]M!#REF!</definedName>
    <definedName name="llll" localSheetId="18" hidden="1">[18]M!#REF!</definedName>
    <definedName name="llll" localSheetId="19" hidden="1">[18]M!#REF!</definedName>
    <definedName name="llll" localSheetId="20" hidden="1">[18]M!#REF!</definedName>
    <definedName name="llll" localSheetId="21" hidden="1">[18]M!#REF!</definedName>
    <definedName name="llll" localSheetId="1" hidden="1">[18]M!#REF!</definedName>
    <definedName name="llll" localSheetId="22" hidden="1">[18]M!#REF!</definedName>
    <definedName name="llll" localSheetId="24" hidden="1">[18]M!#REF!</definedName>
    <definedName name="llll" localSheetId="25" hidden="1">[18]M!#REF!</definedName>
    <definedName name="llll" localSheetId="26" hidden="1">[18]M!#REF!</definedName>
    <definedName name="llll" localSheetId="28" hidden="1">[18]M!#REF!</definedName>
    <definedName name="llll" localSheetId="30" hidden="1">[18]M!#REF!</definedName>
    <definedName name="llll" localSheetId="33" hidden="1">[18]M!#REF!</definedName>
    <definedName name="llll" localSheetId="2" hidden="1">[18]M!#REF!</definedName>
    <definedName name="llll" localSheetId="44" hidden="1">[18]M!#REF!</definedName>
    <definedName name="llll" localSheetId="45" hidden="1">[18]M!#REF!</definedName>
    <definedName name="llll" localSheetId="46" hidden="1">[18]M!#REF!</definedName>
    <definedName name="llll" localSheetId="49" hidden="1">[18]M!#REF!</definedName>
    <definedName name="llll" localSheetId="51" hidden="1">[18]M!#REF!</definedName>
    <definedName name="llll" localSheetId="52" hidden="1">[18]M!#REF!</definedName>
    <definedName name="llll" localSheetId="53" hidden="1">[18]M!#REF!</definedName>
    <definedName name="llll" localSheetId="56" hidden="1">[18]M!#REF!</definedName>
    <definedName name="llll" localSheetId="57" hidden="1">[18]M!#REF!</definedName>
    <definedName name="llll" localSheetId="58" hidden="1">[18]M!#REF!</definedName>
    <definedName name="llll" localSheetId="61" hidden="1">[18]M!#REF!</definedName>
    <definedName name="llll" localSheetId="62" hidden="1">[18]M!#REF!</definedName>
    <definedName name="llll" localSheetId="63" hidden="1">[18]M!#REF!</definedName>
    <definedName name="llll" localSheetId="65" hidden="1">[18]M!#REF!</definedName>
    <definedName name="llll" localSheetId="66" hidden="1">[18]M!#REF!</definedName>
    <definedName name="llll" localSheetId="67" hidden="1">[18]M!#REF!</definedName>
    <definedName name="llll" localSheetId="69" hidden="1">[18]M!#REF!</definedName>
    <definedName name="llll" localSheetId="70" hidden="1">[18]M!#REF!</definedName>
    <definedName name="llll" localSheetId="71" hidden="1">[18]M!#REF!</definedName>
    <definedName name="llll" localSheetId="72" hidden="1">[18]M!#REF!</definedName>
    <definedName name="llll" localSheetId="74" hidden="1">[18]M!#REF!</definedName>
    <definedName name="llll" localSheetId="75" hidden="1">[18]M!#REF!</definedName>
    <definedName name="llll" localSheetId="7" hidden="1">[18]M!#REF!</definedName>
    <definedName name="llll" hidden="1">[18]M!#REF!</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75"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1" hidden="1">{"Riqfin97",#N/A,FALSE,"Tran";"Riqfinpro",#N/A,FALSE,"Tran"}</definedName>
    <definedName name="mmm" localSheetId="22"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8" hidden="1">{"Riqfin97",#N/A,FALSE,"Tran";"Riqfinpro",#N/A,FALSE,"Tran"}</definedName>
    <definedName name="mmm" localSheetId="30" hidden="1">{"Riqfin97",#N/A,FALSE,"Tran";"Riqfinpro",#N/A,FALSE,"Tran"}</definedName>
    <definedName name="mmm" localSheetId="33" hidden="1">{"Riqfin97",#N/A,FALSE,"Tran";"Riqfinpro",#N/A,FALSE,"Tran"}</definedName>
    <definedName name="mmm" localSheetId="2"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9"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5" hidden="1">{"Riqfin97",#N/A,FALSE,"Tran";"Riqfinpro",#N/A,FALSE,"Tran"}</definedName>
    <definedName name="mmm" localSheetId="66" hidden="1">{"Riqfin97",#N/A,FALSE,"Tran";"Riqfinpro",#N/A,FALSE,"Tran"}</definedName>
    <definedName name="mmm" localSheetId="67"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4" hidden="1">{"Riqfin97",#N/A,FALSE,"Tran";"Riqfinpro",#N/A,FALSE,"Tran"}</definedName>
    <definedName name="mmm" localSheetId="75" hidden="1">{"Riqfin97",#N/A,FALSE,"Tran";"Riqfinpro",#N/A,FALSE,"Tran"}</definedName>
    <definedName name="mmm" localSheetId="7" hidden="1">{"Riqfin97",#N/A,FALSE,"Tran";"Riqfinpro",#N/A,FALSE,"Tran"}</definedName>
    <definedName name="mmm" hidden="1">{"Riqfin97",#N/A,FALSE,"Tran";"Riqfinpro",#N/A,FALSE,"Tran"}</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1" hidden="1">{"Tab1",#N/A,FALSE,"P";"Tab2",#N/A,FALSE,"P"}</definedName>
    <definedName name="mmmm" localSheetId="22"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8" hidden="1">{"Tab1",#N/A,FALSE,"P";"Tab2",#N/A,FALSE,"P"}</definedName>
    <definedName name="mmmm" localSheetId="30" hidden="1">{"Tab1",#N/A,FALSE,"P";"Tab2",#N/A,FALSE,"P"}</definedName>
    <definedName name="mmmm" localSheetId="33" hidden="1">{"Tab1",#N/A,FALSE,"P";"Tab2",#N/A,FALSE,"P"}</definedName>
    <definedName name="mmmm" localSheetId="2"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9"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5" hidden="1">{"Tab1",#N/A,FALSE,"P";"Tab2",#N/A,FALSE,"P"}</definedName>
    <definedName name="mmmm" localSheetId="66" hidden="1">{"Tab1",#N/A,FALSE,"P";"Tab2",#N/A,FALSE,"P"}</definedName>
    <definedName name="mmmm" localSheetId="67"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74" hidden="1">{"Tab1",#N/A,FALSE,"P";"Tab2",#N/A,FALSE,"P"}</definedName>
    <definedName name="mmmm" localSheetId="75" hidden="1">{"Tab1",#N/A,FALSE,"P";"Tab2",#N/A,FALSE,"P"}</definedName>
    <definedName name="mmmm" localSheetId="7" hidden="1">{"Tab1",#N/A,FALSE,"P";"Tab2",#N/A,FALSE,"P"}</definedName>
    <definedName name="mmmm" hidden="1">{"Tab1",#N/A,FALSE,"P";"Tab2",#N/A,FALSE,"P"}</definedName>
    <definedName name="Msurvey" localSheetId="16"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0" hidden="1">{#N/A,#N/A,FALSE,"report1"}</definedName>
    <definedName name="Msurvey" localSheetId="21" hidden="1">{#N/A,#N/A,FALSE,"report1"}</definedName>
    <definedName name="Msurvey" localSheetId="1" hidden="1">{#N/A,#N/A,FALSE,"report1"}</definedName>
    <definedName name="Msurvey" localSheetId="22"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8" hidden="1">{#N/A,#N/A,FALSE,"report1"}</definedName>
    <definedName name="Msurvey" localSheetId="30" hidden="1">{#N/A,#N/A,FALSE,"report1"}</definedName>
    <definedName name="Msurvey" localSheetId="33" hidden="1">{#N/A,#N/A,FALSE,"report1"}</definedName>
    <definedName name="Msurvey" localSheetId="2"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9" hidden="1">{#N/A,#N/A,FALSE,"report1"}</definedName>
    <definedName name="Msurvey" localSheetId="51" hidden="1">{#N/A,#N/A,FALSE,"report1"}</definedName>
    <definedName name="Msurvey" localSheetId="52" hidden="1">{#N/A,#N/A,FALSE,"report1"}</definedName>
    <definedName name="Msurvey" localSheetId="53"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5" hidden="1">{#N/A,#N/A,FALSE,"report1"}</definedName>
    <definedName name="Msurvey" localSheetId="66" hidden="1">{#N/A,#N/A,FALSE,"report1"}</definedName>
    <definedName name="Msurvey" localSheetId="67" hidden="1">{#N/A,#N/A,FALSE,"report1"}</definedName>
    <definedName name="Msurvey" localSheetId="69" hidden="1">{#N/A,#N/A,FALSE,"report1"}</definedName>
    <definedName name="Msurvey" localSheetId="70" hidden="1">{#N/A,#N/A,FALSE,"report1"}</definedName>
    <definedName name="Msurvey" localSheetId="71" hidden="1">{#N/A,#N/A,FALSE,"report1"}</definedName>
    <definedName name="Msurvey" localSheetId="72" hidden="1">{#N/A,#N/A,FALSE,"report1"}</definedName>
    <definedName name="Msurvey" localSheetId="74" hidden="1">{#N/A,#N/A,FALSE,"report1"}</definedName>
    <definedName name="Msurvey" localSheetId="75" hidden="1">{#N/A,#N/A,FALSE,"report1"}</definedName>
    <definedName name="Msurvey" localSheetId="7" hidden="1">{#N/A,#N/A,FALSE,"report1"}</definedName>
    <definedName name="Msurvey" hidden="1">{#N/A,#N/A,FALSE,"report1"}</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1" hidden="1">{"Riqfin97",#N/A,FALSE,"Tran";"Riqfinpro",#N/A,FALSE,"Tran"}</definedName>
    <definedName name="nn" localSheetId="22"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8" hidden="1">{"Riqfin97",#N/A,FALSE,"Tran";"Riqfinpro",#N/A,FALSE,"Tran"}</definedName>
    <definedName name="nn" localSheetId="30" hidden="1">{"Riqfin97",#N/A,FALSE,"Tran";"Riqfinpro",#N/A,FALSE,"Tran"}</definedName>
    <definedName name="nn" localSheetId="33" hidden="1">{"Riqfin97",#N/A,FALSE,"Tran";"Riqfinpro",#N/A,FALSE,"Tran"}</definedName>
    <definedName name="nn" localSheetId="2"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9"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5" hidden="1">{"Riqfin97",#N/A,FALSE,"Tran";"Riqfinpro",#N/A,FALSE,"Tran"}</definedName>
    <definedName name="nn" localSheetId="66" hidden="1">{"Riqfin97",#N/A,FALSE,"Tran";"Riqfinpro",#N/A,FALSE,"Tran"}</definedName>
    <definedName name="nn" localSheetId="67"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4" hidden="1">{"Riqfin97",#N/A,FALSE,"Tran";"Riqfinpro",#N/A,FALSE,"Tran"}</definedName>
    <definedName name="nn" localSheetId="75" hidden="1">{"Riqfin97",#N/A,FALSE,"Tran";"Riqfinpro",#N/A,FALSE,"Tran"}</definedName>
    <definedName name="nn" localSheetId="7" hidden="1">{"Riqfin97",#N/A,FALSE,"Tran";"Riqfinpro",#N/A,FALSE,"Tran"}</definedName>
    <definedName name="nn" hidden="1">{"Riqfin97",#N/A,FALSE,"Tran";"Riqfinpro",#N/A,FALSE,"Tran"}</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1" hidden="1">#REF!</definedName>
    <definedName name="nnga" localSheetId="22" hidden="1">#REF!</definedName>
    <definedName name="nnga" localSheetId="24" hidden="1">#REF!</definedName>
    <definedName name="nnga" localSheetId="25" hidden="1">#REF!</definedName>
    <definedName name="nnga" localSheetId="26" hidden="1">#REF!</definedName>
    <definedName name="nnga" localSheetId="28" hidden="1">#REF!</definedName>
    <definedName name="nnga" localSheetId="30" hidden="1">#REF!</definedName>
    <definedName name="nnga" localSheetId="33" hidden="1">#REF!</definedName>
    <definedName name="nnga" localSheetId="2" hidden="1">#REF!</definedName>
    <definedName name="nnga" localSheetId="44" hidden="1">#REF!</definedName>
    <definedName name="nnga" localSheetId="45" hidden="1">#REF!</definedName>
    <definedName name="nnga" localSheetId="46" hidden="1">#REF!</definedName>
    <definedName name="nnga" localSheetId="49" hidden="1">#REF!</definedName>
    <definedName name="nnga" localSheetId="51" hidden="1">#REF!</definedName>
    <definedName name="nnga" localSheetId="52" hidden="1">#REF!</definedName>
    <definedName name="nnga" localSheetId="53" hidden="1">#REF!</definedName>
    <definedName name="nnga" localSheetId="56" hidden="1">#REF!</definedName>
    <definedName name="nnga" localSheetId="57" hidden="1">#REF!</definedName>
    <definedName name="nnga" localSheetId="58" hidden="1">#REF!</definedName>
    <definedName name="nnga" localSheetId="61" hidden="1">#REF!</definedName>
    <definedName name="nnga" localSheetId="62" hidden="1">#REF!</definedName>
    <definedName name="nnga" localSheetId="63" hidden="1">#REF!</definedName>
    <definedName name="nnga" localSheetId="65" hidden="1">#REF!</definedName>
    <definedName name="nnga" localSheetId="66" hidden="1">#REF!</definedName>
    <definedName name="nnga" localSheetId="67" hidden="1">#REF!</definedName>
    <definedName name="nnga" localSheetId="69" hidden="1">#REF!</definedName>
    <definedName name="nnga" localSheetId="70" hidden="1">#REF!</definedName>
    <definedName name="nnga" localSheetId="71" hidden="1">#REF!</definedName>
    <definedName name="nnga" localSheetId="72" hidden="1">#REF!</definedName>
    <definedName name="nnga" localSheetId="74" hidden="1">#REF!</definedName>
    <definedName name="nnga" localSheetId="75" hidden="1">#REF!</definedName>
    <definedName name="nnga" localSheetId="7" hidden="1">#REF!</definedName>
    <definedName name="nnga" hidden="1">#REF!</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1" hidden="1">{"Tab1",#N/A,FALSE,"P";"Tab2",#N/A,FALSE,"P"}</definedName>
    <definedName name="nnn" localSheetId="22"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8" hidden="1">{"Tab1",#N/A,FALSE,"P";"Tab2",#N/A,FALSE,"P"}</definedName>
    <definedName name="nnn" localSheetId="30" hidden="1">{"Tab1",#N/A,FALSE,"P";"Tab2",#N/A,FALSE,"P"}</definedName>
    <definedName name="nnn" localSheetId="33" hidden="1">{"Tab1",#N/A,FALSE,"P";"Tab2",#N/A,FALSE,"P"}</definedName>
    <definedName name="nnn" localSheetId="2"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9"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5" hidden="1">{"Tab1",#N/A,FALSE,"P";"Tab2",#N/A,FALSE,"P"}</definedName>
    <definedName name="nnn" localSheetId="66" hidden="1">{"Tab1",#N/A,FALSE,"P";"Tab2",#N/A,FALSE,"P"}</definedName>
    <definedName name="nnn" localSheetId="67"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4" hidden="1">{"Tab1",#N/A,FALSE,"P";"Tab2",#N/A,FALSE,"P"}</definedName>
    <definedName name="nnn" localSheetId="75" hidden="1">{"Tab1",#N/A,FALSE,"P";"Tab2",#N/A,FALSE,"P"}</definedName>
    <definedName name="nnn" localSheetId="7" hidden="1">{"Tab1",#N/A,FALSE,"P";"Tab2",#N/A,FALSE,"P"}</definedName>
    <definedName name="nnn" hidden="1">{"Tab1",#N/A,FALSE,"P";"Tab2",#N/A,FALSE,"P"}</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1" hidden="1">{"Riqfin97",#N/A,FALSE,"Tran";"Riqfinpro",#N/A,FALSE,"Tran"}</definedName>
    <definedName name="oo" localSheetId="22"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8" hidden="1">{"Riqfin97",#N/A,FALSE,"Tran";"Riqfinpro",#N/A,FALSE,"Tran"}</definedName>
    <definedName name="oo" localSheetId="30" hidden="1">{"Riqfin97",#N/A,FALSE,"Tran";"Riqfinpro",#N/A,FALSE,"Tran"}</definedName>
    <definedName name="oo" localSheetId="33" hidden="1">{"Riqfin97",#N/A,FALSE,"Tran";"Riqfinpro",#N/A,FALSE,"Tran"}</definedName>
    <definedName name="oo" localSheetId="2"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9"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5" hidden="1">{"Riqfin97",#N/A,FALSE,"Tran";"Riqfinpro",#N/A,FALSE,"Tran"}</definedName>
    <definedName name="oo" localSheetId="66" hidden="1">{"Riqfin97",#N/A,FALSE,"Tran";"Riqfinpro",#N/A,FALSE,"Tran"}</definedName>
    <definedName name="oo" localSheetId="67"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4" hidden="1">{"Riqfin97",#N/A,FALSE,"Tran";"Riqfinpro",#N/A,FALSE,"Tran"}</definedName>
    <definedName name="oo" localSheetId="75" hidden="1">{"Riqfin97",#N/A,FALSE,"Tran";"Riqfinpro",#N/A,FALSE,"Tran"}</definedName>
    <definedName name="oo" localSheetId="7" hidden="1">{"Riqfin97",#N/A,FALSE,"Tran";"Riqfinpro",#N/A,FALSE,"Tran"}</definedName>
    <definedName name="oo" hidden="1">{"Riqfin97",#N/A,FALSE,"Tran";"Riqfinpro",#N/A,FALSE,"Tran"}</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74" hidden="1">'[20]2'!#REF!</definedName>
    <definedName name="outs_debt" localSheetId="7" hidden="1">'[20]2'!#REF!</definedName>
    <definedName name="outs_debt" hidden="1">'[20]2'!#REF!</definedName>
    <definedName name="ppim" localSheetId="16" hidden="1">#REF!</definedName>
    <definedName name="ppim" localSheetId="17" hidden="1">#REF!</definedName>
    <definedName name="ppim" localSheetId="18" hidden="1">#REF!</definedName>
    <definedName name="ppim" localSheetId="19" hidden="1">#REF!</definedName>
    <definedName name="ppim" localSheetId="20" hidden="1">#REF!</definedName>
    <definedName name="ppim" localSheetId="21" hidden="1">#REF!</definedName>
    <definedName name="ppim" localSheetId="1" hidden="1">#REF!</definedName>
    <definedName name="ppim" localSheetId="22" hidden="1">#REF!</definedName>
    <definedName name="ppim" localSheetId="24" hidden="1">#REF!</definedName>
    <definedName name="ppim" localSheetId="25" hidden="1">#REF!</definedName>
    <definedName name="ppim" localSheetId="26" hidden="1">#REF!</definedName>
    <definedName name="ppim" localSheetId="28" hidden="1">#REF!</definedName>
    <definedName name="ppim" localSheetId="30" hidden="1">#REF!</definedName>
    <definedName name="ppim" localSheetId="33" hidden="1">#REF!</definedName>
    <definedName name="ppim" localSheetId="2" hidden="1">#REF!</definedName>
    <definedName name="ppim" localSheetId="44" hidden="1">#REF!</definedName>
    <definedName name="ppim" localSheetId="45" hidden="1">#REF!</definedName>
    <definedName name="ppim" localSheetId="46" hidden="1">#REF!</definedName>
    <definedName name="ppim" localSheetId="49" hidden="1">#REF!</definedName>
    <definedName name="ppim" localSheetId="69" hidden="1">#REF!</definedName>
    <definedName name="ppim" localSheetId="70" hidden="1">#REF!</definedName>
    <definedName name="ppim" localSheetId="71" hidden="1">#REF!</definedName>
    <definedName name="ppim" localSheetId="72" hidden="1">#REF!</definedName>
    <definedName name="ppim" localSheetId="74" hidden="1">#REF!</definedName>
    <definedName name="ppim" localSheetId="75" hidden="1">#REF!</definedName>
    <definedName name="ppim" localSheetId="7" hidden="1">#REF!</definedName>
    <definedName name="ppim" hidden="1">#REF!</definedName>
    <definedName name="rn" localSheetId="16"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0" hidden="1">{#N/A,#N/A,TRUE,"Table1USD";#N/A,#N/A,TRUE,"Table1GBP"}</definedName>
    <definedName name="rn" localSheetId="21" hidden="1">{#N/A,#N/A,TRUE,"Table1USD";#N/A,#N/A,TRUE,"Table1GBP"}</definedName>
    <definedName name="rn" localSheetId="1" hidden="1">{#N/A,#N/A,TRUE,"Table1USD";#N/A,#N/A,TRUE,"Table1GBP"}</definedName>
    <definedName name="rn" localSheetId="22"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8" hidden="1">{#N/A,#N/A,TRUE,"Table1USD";#N/A,#N/A,TRUE,"Table1GBP"}</definedName>
    <definedName name="rn" localSheetId="30" hidden="1">{#N/A,#N/A,TRUE,"Table1USD";#N/A,#N/A,TRUE,"Table1GBP"}</definedName>
    <definedName name="rn" localSheetId="33" hidden="1">{#N/A,#N/A,TRUE,"Table1USD";#N/A,#N/A,TRUE,"Table1GBP"}</definedName>
    <definedName name="rn" localSheetId="2"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9" hidden="1">{#N/A,#N/A,TRUE,"Table1USD";#N/A,#N/A,TRUE,"Table1GBP"}</definedName>
    <definedName name="rn" localSheetId="51" hidden="1">{#N/A,#N/A,TRUE,"Table1USD";#N/A,#N/A,TRUE,"Table1GBP"}</definedName>
    <definedName name="rn" localSheetId="52" hidden="1">{#N/A,#N/A,TRUE,"Table1USD";#N/A,#N/A,TRUE,"Table1GBP"}</definedName>
    <definedName name="rn" localSheetId="53"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5" hidden="1">{#N/A,#N/A,TRUE,"Table1USD";#N/A,#N/A,TRUE,"Table1GBP"}</definedName>
    <definedName name="rn" localSheetId="66" hidden="1">{#N/A,#N/A,TRUE,"Table1USD";#N/A,#N/A,TRUE,"Table1GBP"}</definedName>
    <definedName name="rn" localSheetId="67" hidden="1">{#N/A,#N/A,TRUE,"Table1USD";#N/A,#N/A,TRUE,"Table1GBP"}</definedName>
    <definedName name="rn" localSheetId="69" hidden="1">{#N/A,#N/A,TRUE,"Table1USD";#N/A,#N/A,TRUE,"Table1GBP"}</definedName>
    <definedName name="rn" localSheetId="70" hidden="1">{#N/A,#N/A,TRUE,"Table1USD";#N/A,#N/A,TRUE,"Table1GBP"}</definedName>
    <definedName name="rn" localSheetId="71" hidden="1">{#N/A,#N/A,TRUE,"Table1USD";#N/A,#N/A,TRUE,"Table1GBP"}</definedName>
    <definedName name="rn" localSheetId="72" hidden="1">{#N/A,#N/A,TRUE,"Table1USD";#N/A,#N/A,TRUE,"Table1GBP"}</definedName>
    <definedName name="rn" localSheetId="74" hidden="1">{#N/A,#N/A,TRUE,"Table1USD";#N/A,#N/A,TRUE,"Table1GBP"}</definedName>
    <definedName name="rn" localSheetId="75" hidden="1">{#N/A,#N/A,TRUE,"Table1USD";#N/A,#N/A,TRUE,"Table1GBP"}</definedName>
    <definedName name="rn" localSheetId="7" hidden="1">{#N/A,#N/A,TRUE,"Table1USD";#N/A,#N/A,TRUE,"Table1GBP"}</definedName>
    <definedName name="rn" hidden="1">{#N/A,#N/A,TRUE,"Table1USD";#N/A,#N/A,TRUE,"Table1GBP"}</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1" hidden="1">{"Riqfin97",#N/A,FALSE,"Tran";"Riqfinpro",#N/A,FALSE,"Tran"}</definedName>
    <definedName name="rr" localSheetId="22"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8" hidden="1">{"Riqfin97",#N/A,FALSE,"Tran";"Riqfinpro",#N/A,FALSE,"Tran"}</definedName>
    <definedName name="rr" localSheetId="30" hidden="1">{"Riqfin97",#N/A,FALSE,"Tran";"Riqfinpro",#N/A,FALSE,"Tran"}</definedName>
    <definedName name="rr" localSheetId="33" hidden="1">{"Riqfin97",#N/A,FALSE,"Tran";"Riqfinpro",#N/A,FALSE,"Tran"}</definedName>
    <definedName name="rr" localSheetId="2"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9"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5" hidden="1">{"Riqfin97",#N/A,FALSE,"Tran";"Riqfinpro",#N/A,FALSE,"Tran"}</definedName>
    <definedName name="rr" localSheetId="66" hidden="1">{"Riqfin97",#N/A,FALSE,"Tran";"Riqfinpro",#N/A,FALSE,"Tran"}</definedName>
    <definedName name="rr" localSheetId="67" hidden="1">{"Riqfin97",#N/A,FALSE,"Tran";"Riqfinpro",#N/A,FALSE,"Tran"}</definedName>
    <definedName name="rr" localSheetId="69"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4" hidden="1">{"Riqfin97",#N/A,FALSE,"Tran";"Riqfinpro",#N/A,FALSE,"Tran"}</definedName>
    <definedName name="rr" localSheetId="75" hidden="1">{"Riqfin97",#N/A,FALSE,"Tran";"Riqfinpro",#N/A,FALSE,"Tran"}</definedName>
    <definedName name="rr" localSheetId="7" hidden="1">{"Riqfin97",#N/A,FALSE,"Tran";"Riqfinpro",#N/A,FALSE,"Tran"}</definedName>
    <definedName name="rr" hidden="1">{"Riqfin97",#N/A,FALSE,"Tran";"Riqfinpro",#N/A,FALSE,"Tran"}</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1" hidden="1">{"Main Economic Indicators",#N/A,FALSE,"C"}</definedName>
    <definedName name="rtre" localSheetId="22"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8" hidden="1">{"Main Economic Indicators",#N/A,FALSE,"C"}</definedName>
    <definedName name="rtre" localSheetId="30" hidden="1">{"Main Economic Indicators",#N/A,FALSE,"C"}</definedName>
    <definedName name="rtre" localSheetId="33" hidden="1">{"Main Economic Indicators",#N/A,FALSE,"C"}</definedName>
    <definedName name="rtre" localSheetId="2"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9"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5" hidden="1">{"Main Economic Indicators",#N/A,FALSE,"C"}</definedName>
    <definedName name="rtre" localSheetId="66" hidden="1">{"Main Economic Indicators",#N/A,FALSE,"C"}</definedName>
    <definedName name="rtre" localSheetId="67"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4" hidden="1">{"Main Economic Indicators",#N/A,FALSE,"C"}</definedName>
    <definedName name="rtre" localSheetId="75" hidden="1">{"Main Economic Indicators",#N/A,FALSE,"C"}</definedName>
    <definedName name="rtre" localSheetId="7" hidden="1">{"Main Economic Indicators",#N/A,FALSE,"C"}</definedName>
    <definedName name="rtre" hidden="1">{"Main Economic Indicators",#N/A,FALSE,"C"}</definedName>
    <definedName name="Rwvu.PLA2." localSheetId="74" hidden="1">'[7]COP FED'!#REF!</definedName>
    <definedName name="Rwvu.PLA2." localSheetId="7"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1" hidden="1">{"Main Economic Indicators",#N/A,FALSE,"C"}</definedName>
    <definedName name="sdf" localSheetId="22"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8" hidden="1">{"Main Economic Indicators",#N/A,FALSE,"C"}</definedName>
    <definedName name="sdf" localSheetId="30" hidden="1">{"Main Economic Indicators",#N/A,FALSE,"C"}</definedName>
    <definedName name="sdf" localSheetId="33" hidden="1">{"Main Economic Indicators",#N/A,FALSE,"C"}</definedName>
    <definedName name="sdf" localSheetId="2"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9"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5" hidden="1">{"Main Economic Indicators",#N/A,FALSE,"C"}</definedName>
    <definedName name="sdf" localSheetId="66" hidden="1">{"Main Economic Indicators",#N/A,FALSE,"C"}</definedName>
    <definedName name="sdf" localSheetId="67" hidden="1">{"Main Economic Indicators",#N/A,FALSE,"C"}</definedName>
    <definedName name="sdf" localSheetId="69" hidden="1">{"Main Economic Indicators",#N/A,FALSE,"C"}</definedName>
    <definedName name="sdf" localSheetId="70" hidden="1">{"Main Economic Indicators",#N/A,FALSE,"C"}</definedName>
    <definedName name="sdf" localSheetId="71" hidden="1">{"Main Economic Indicators",#N/A,FALSE,"C"}</definedName>
    <definedName name="sdf" localSheetId="72" hidden="1">{"Main Economic Indicators",#N/A,FALSE,"C"}</definedName>
    <definedName name="sdf" localSheetId="74" hidden="1">{"Main Economic Indicators",#N/A,FALSE,"C"}</definedName>
    <definedName name="sdf" localSheetId="75" hidden="1">{"Main Economic Indicators",#N/A,FALSE,"C"}</definedName>
    <definedName name="sdf" localSheetId="7" hidden="1">{"Main Economic Indicators",#N/A,FALSE,"C"}</definedName>
    <definedName name="sdf" hidden="1">{"Main Economic Indicators",#N/A,FALSE,"C"}</definedName>
    <definedName name="sencount" hidden="1">2</definedName>
    <definedName name="statistics" localSheetId="16" hidden="1">#REF!</definedName>
    <definedName name="statistics" localSheetId="17" hidden="1">#REF!</definedName>
    <definedName name="statistics" localSheetId="18" hidden="1">#REF!</definedName>
    <definedName name="statistics" localSheetId="19" hidden="1">#REF!</definedName>
    <definedName name="statistics" localSheetId="20" hidden="1">#REF!</definedName>
    <definedName name="statistics" localSheetId="21" hidden="1">#REF!</definedName>
    <definedName name="statistics" localSheetId="1" hidden="1">#REF!</definedName>
    <definedName name="statistics" localSheetId="22" hidden="1">#REF!</definedName>
    <definedName name="statistics" localSheetId="24" hidden="1">#REF!</definedName>
    <definedName name="statistics" localSheetId="25" hidden="1">#REF!</definedName>
    <definedName name="statistics" localSheetId="26" hidden="1">#REF!</definedName>
    <definedName name="statistics" localSheetId="28" hidden="1">#REF!</definedName>
    <definedName name="statistics" localSheetId="30" hidden="1">#REF!</definedName>
    <definedName name="statistics" localSheetId="33" hidden="1">#REF!</definedName>
    <definedName name="statistics" localSheetId="2" hidden="1">#REF!</definedName>
    <definedName name="statistics" localSheetId="44" hidden="1">#REF!</definedName>
    <definedName name="statistics" localSheetId="45" hidden="1">#REF!</definedName>
    <definedName name="statistics" localSheetId="46" hidden="1">#REF!</definedName>
    <definedName name="statistics" localSheetId="49" hidden="1">#REF!</definedName>
    <definedName name="statistics" localSheetId="69" hidden="1">#REF!</definedName>
    <definedName name="statistics" localSheetId="70" hidden="1">#REF!</definedName>
    <definedName name="statistics" localSheetId="71" hidden="1">#REF!</definedName>
    <definedName name="statistics" localSheetId="72" hidden="1">#REF!</definedName>
    <definedName name="statistics" localSheetId="74" hidden="1">#REF!</definedName>
    <definedName name="statistics" localSheetId="75" hidden="1">#REF!</definedName>
    <definedName name="statistics" localSheetId="7" hidden="1">#REF!</definedName>
    <definedName name="statistics" hidden="1">#REF!</definedName>
    <definedName name="Statistics1" localSheetId="16" hidden="1">#REF!</definedName>
    <definedName name="Statistics1" localSheetId="17" hidden="1">#REF!</definedName>
    <definedName name="Statistics1" localSheetId="18" hidden="1">#REF!</definedName>
    <definedName name="Statistics1" localSheetId="19" hidden="1">#REF!</definedName>
    <definedName name="Statistics1" localSheetId="20" hidden="1">#REF!</definedName>
    <definedName name="Statistics1" localSheetId="21" hidden="1">#REF!</definedName>
    <definedName name="Statistics1" localSheetId="1" hidden="1">#REF!</definedName>
    <definedName name="Statistics1" localSheetId="22" hidden="1">#REF!</definedName>
    <definedName name="Statistics1" localSheetId="24" hidden="1">#REF!</definedName>
    <definedName name="Statistics1" localSheetId="25" hidden="1">#REF!</definedName>
    <definedName name="Statistics1" localSheetId="26" hidden="1">#REF!</definedName>
    <definedName name="Statistics1" localSheetId="28" hidden="1">#REF!</definedName>
    <definedName name="Statistics1" localSheetId="30" hidden="1">#REF!</definedName>
    <definedName name="Statistics1" localSheetId="33" hidden="1">#REF!</definedName>
    <definedName name="Statistics1" localSheetId="2" hidden="1">#REF!</definedName>
    <definedName name="Statistics1" localSheetId="44" hidden="1">#REF!</definedName>
    <definedName name="Statistics1" localSheetId="45" hidden="1">#REF!</definedName>
    <definedName name="Statistics1" localSheetId="46" hidden="1">#REF!</definedName>
    <definedName name="Statistics1" localSheetId="49" hidden="1">#REF!</definedName>
    <definedName name="Statistics1" localSheetId="69" hidden="1">#REF!</definedName>
    <definedName name="Statistics1" localSheetId="70" hidden="1">#REF!</definedName>
    <definedName name="Statistics1" localSheetId="71" hidden="1">#REF!</definedName>
    <definedName name="Statistics1" localSheetId="72" hidden="1">#REF!</definedName>
    <definedName name="Statistics1" localSheetId="74" hidden="1">#REF!</definedName>
    <definedName name="Statistics1" localSheetId="75" hidden="1">#REF!</definedName>
    <definedName name="Statistics1" localSheetId="7" hidden="1">#REF!</definedName>
    <definedName name="Statistics1" hidden="1">#REF!</definedName>
    <definedName name="statistics2" localSheetId="16" hidden="1">#REF!</definedName>
    <definedName name="statistics2" localSheetId="17" hidden="1">#REF!</definedName>
    <definedName name="statistics2" localSheetId="18" hidden="1">#REF!</definedName>
    <definedName name="statistics2" localSheetId="19" hidden="1">#REF!</definedName>
    <definedName name="statistics2" localSheetId="20" hidden="1">#REF!</definedName>
    <definedName name="statistics2" localSheetId="21" hidden="1">#REF!</definedName>
    <definedName name="statistics2" localSheetId="1" hidden="1">#REF!</definedName>
    <definedName name="statistics2" localSheetId="22" hidden="1">#REF!</definedName>
    <definedName name="statistics2" localSheetId="24" hidden="1">#REF!</definedName>
    <definedName name="statistics2" localSheetId="25" hidden="1">#REF!</definedName>
    <definedName name="statistics2" localSheetId="26" hidden="1">#REF!</definedName>
    <definedName name="statistics2" localSheetId="28" hidden="1">#REF!</definedName>
    <definedName name="statistics2" localSheetId="30" hidden="1">#REF!</definedName>
    <definedName name="statistics2" localSheetId="33" hidden="1">#REF!</definedName>
    <definedName name="statistics2" localSheetId="2" hidden="1">#REF!</definedName>
    <definedName name="statistics2" localSheetId="44" hidden="1">#REF!</definedName>
    <definedName name="statistics2" localSheetId="45" hidden="1">#REF!</definedName>
    <definedName name="statistics2" localSheetId="46" hidden="1">#REF!</definedName>
    <definedName name="statistics2" localSheetId="49" hidden="1">#REF!</definedName>
    <definedName name="statistics2" localSheetId="69" hidden="1">#REF!</definedName>
    <definedName name="statistics2" localSheetId="70" hidden="1">#REF!</definedName>
    <definedName name="statistics2" localSheetId="71" hidden="1">#REF!</definedName>
    <definedName name="statistics2" localSheetId="72" hidden="1">#REF!</definedName>
    <definedName name="statistics2" localSheetId="74" hidden="1">#REF!</definedName>
    <definedName name="statistics2" localSheetId="75" hidden="1">#REF!</definedName>
    <definedName name="statistics2" localSheetId="7" hidden="1">#REF!</definedName>
    <definedName name="statistics2" hidden="1">#REF!</definedName>
    <definedName name="Swvu.PLA1." localSheetId="16" hidden="1">'[7]COP FED'!#REF!</definedName>
    <definedName name="Swvu.PLA1." localSheetId="17" hidden="1">'[7]COP FED'!#REF!</definedName>
    <definedName name="Swvu.PLA1." localSheetId="18" hidden="1">'[7]COP FED'!#REF!</definedName>
    <definedName name="Swvu.PLA1." localSheetId="19" hidden="1">'[7]COP FED'!#REF!</definedName>
    <definedName name="Swvu.PLA1." localSheetId="20" hidden="1">'[7]COP FED'!#REF!</definedName>
    <definedName name="Swvu.PLA1." localSheetId="21" hidden="1">'[7]COP FED'!#REF!</definedName>
    <definedName name="Swvu.PLA1." localSheetId="22" hidden="1">'[7]COP FED'!#REF!</definedName>
    <definedName name="Swvu.PLA1." localSheetId="24" hidden="1">'[7]COP FED'!#REF!</definedName>
    <definedName name="Swvu.PLA1." localSheetId="25" hidden="1">'[7]COP FED'!#REF!</definedName>
    <definedName name="Swvu.PLA1." localSheetId="26" hidden="1">'[7]COP FED'!#REF!</definedName>
    <definedName name="Swvu.PLA1." localSheetId="33" hidden="1">'[7]COP FED'!#REF!</definedName>
    <definedName name="Swvu.PLA1." localSheetId="49" hidden="1">'[7]COP FED'!#REF!</definedName>
    <definedName name="Swvu.PLA1." localSheetId="69" hidden="1">'[7]COP FED'!#REF!</definedName>
    <definedName name="Swvu.PLA1." localSheetId="70" hidden="1">'[7]COP FED'!#REF!</definedName>
    <definedName name="Swvu.PLA1." localSheetId="71" hidden="1">'[7]COP FED'!#REF!</definedName>
    <definedName name="Swvu.PLA1." localSheetId="72" hidden="1">'[7]COP FED'!#REF!</definedName>
    <definedName name="Swvu.PLA1." localSheetId="74" hidden="1">'[7]COP FED'!#REF!</definedName>
    <definedName name="Swvu.PLA1." localSheetId="75" hidden="1">'[7]COP FED'!#REF!</definedName>
    <definedName name="Swvu.PLA1." localSheetId="7" hidden="1">'[7]COP FED'!#REF!</definedName>
    <definedName name="Swvu.PLA1." hidden="1">'[7]COP FED'!#REF!</definedName>
    <definedName name="Swvu.PLA2." hidden="1">'[7]COP FED'!$A$1:$N$49</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1" hidden="1">{"Main Economic Indicators",#N/A,FALSE,"C"}</definedName>
    <definedName name="T0" localSheetId="22"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8" hidden="1">{"Main Economic Indicators",#N/A,FALSE,"C"}</definedName>
    <definedName name="T0" localSheetId="30" hidden="1">{"Main Economic Indicators",#N/A,FALSE,"C"}</definedName>
    <definedName name="T0" localSheetId="33" hidden="1">{"Main Economic Indicators",#N/A,FALSE,"C"}</definedName>
    <definedName name="T0" localSheetId="2"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9"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5" hidden="1">{"Main Economic Indicators",#N/A,FALSE,"C"}</definedName>
    <definedName name="T0" localSheetId="66" hidden="1">{"Main Economic Indicators",#N/A,FALSE,"C"}</definedName>
    <definedName name="T0" localSheetId="67" hidden="1">{"Main Economic Indicators",#N/A,FALSE,"C"}</definedName>
    <definedName name="T0" localSheetId="69" hidden="1">{"Main Economic Indicators",#N/A,FALSE,"C"}</definedName>
    <definedName name="T0" localSheetId="70" hidden="1">{"Main Economic Indicators",#N/A,FALSE,"C"}</definedName>
    <definedName name="T0" localSheetId="71" hidden="1">{"Main Economic Indicators",#N/A,FALSE,"C"}</definedName>
    <definedName name="T0" localSheetId="72" hidden="1">{"Main Economic Indicators",#N/A,FALSE,"C"}</definedName>
    <definedName name="T0" localSheetId="74" hidden="1">{"Main Economic Indicators",#N/A,FALSE,"C"}</definedName>
    <definedName name="T0" localSheetId="75" hidden="1">{"Main Economic Indicators",#N/A,FALSE,"C"}</definedName>
    <definedName name="T0" localSheetId="7" hidden="1">{"Main Economic Indicators",#N/A,FALSE,"C"}</definedName>
    <definedName name="T0" hidden="1">{"Main Economic Indicators",#N/A,FALSE,"C"}</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6"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0" hidden="1">{"PRI",#N/A,FALSE,"Data";"QUA",#N/A,FALSE,"Data";"STR",#N/A,FALSE,"Data";"VAL",#N/A,FALSE,"Data";"WEO",#N/A,FALSE,"Data";"WGT",#N/A,FALSE,"Data"}</definedName>
    <definedName name="ttt" localSheetId="21" hidden="1">{"PRI",#N/A,FALSE,"Data";"QUA",#N/A,FALSE,"Data";"STR",#N/A,FALSE,"Data";"VAL",#N/A,FALSE,"Data";"WEO",#N/A,FALSE,"Data";"WGT",#N/A,FALSE,"Data"}</definedName>
    <definedName name="ttt" localSheetId="1" hidden="1">{"PRI",#N/A,FALSE,"Data";"QUA",#N/A,FALSE,"Data";"STR",#N/A,FALSE,"Data";"VAL",#N/A,FALSE,"Data";"WEO",#N/A,FALSE,"Data";"WGT",#N/A,FALSE,"Data"}</definedName>
    <definedName name="ttt" localSheetId="22"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8" hidden="1">{"PRI",#N/A,FALSE,"Data";"QUA",#N/A,FALSE,"Data";"STR",#N/A,FALSE,"Data";"VAL",#N/A,FALSE,"Data";"WEO",#N/A,FALSE,"Data";"WGT",#N/A,FALSE,"Data"}</definedName>
    <definedName name="ttt" localSheetId="30" hidden="1">{"PRI",#N/A,FALSE,"Data";"QUA",#N/A,FALSE,"Data";"STR",#N/A,FALSE,"Data";"VAL",#N/A,FALSE,"Data";"WEO",#N/A,FALSE,"Data";"WGT",#N/A,FALSE,"Data"}</definedName>
    <definedName name="ttt" localSheetId="33" hidden="1">{"PRI",#N/A,FALSE,"Data";"QUA",#N/A,FALSE,"Data";"STR",#N/A,FALSE,"Data";"VAL",#N/A,FALSE,"Data";"WEO",#N/A,FALSE,"Data";"WGT",#N/A,FALSE,"Data"}</definedName>
    <definedName name="ttt" localSheetId="2"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5"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2" hidden="1">{"PRI",#N/A,FALSE,"Data";"QUA",#N/A,FALSE,"Data";"STR",#N/A,FALSE,"Data";"VAL",#N/A,FALSE,"Data";"WEO",#N/A,FALSE,"Data";"WGT",#N/A,FALSE,"Data"}</definedName>
    <definedName name="ttt" localSheetId="74" hidden="1">{"PRI",#N/A,FALSE,"Data";"QUA",#N/A,FALSE,"Data";"STR",#N/A,FALSE,"Data";"VAL",#N/A,FALSE,"Data";"WEO",#N/A,FALSE,"Data";"WGT",#N/A,FALSE,"Data"}</definedName>
    <definedName name="ttt" localSheetId="75" hidden="1">{"PRI",#N/A,FALSE,"Data";"QUA",#N/A,FALSE,"Data";"STR",#N/A,FALSE,"Data";"VAL",#N/A,FALSE,"Data";"WEO",#N/A,FALSE,"Data";"WGT",#N/A,FALSE,"Data"}</definedName>
    <definedName name="ttt" localSheetId="7" hidden="1">{"PRI",#N/A,FALSE,"Data";"QUA",#N/A,FALSE,"Data";"STR",#N/A,FALSE,"Data";"VAL",#N/A,FALSE,"Data";"WEO",#N/A,FALSE,"Data";"WGT",#N/A,FALSE,"Data"}</definedName>
    <definedName name="ttt" hidden="1">{"PRI",#N/A,FALSE,"Data";"QUA",#N/A,FALSE,"Data";"STR",#N/A,FALSE,"Data";"VAL",#N/A,FALSE,"Data";"WEO",#N/A,FALSE,"Data";"WGT",#N/A,FALSE,"Data"}</definedName>
    <definedName name="ttttt" localSheetId="74" hidden="1">[18]M!#REF!</definedName>
    <definedName name="ttttt" localSheetId="7" hidden="1">[18]M!#REF!</definedName>
    <definedName name="ttttt" hidden="1">[18]M!#REF!</definedName>
    <definedName name="tuiuoo" localSheetId="16" hidden="1">#REF!</definedName>
    <definedName name="tuiuoo" localSheetId="17" hidden="1">#REF!</definedName>
    <definedName name="tuiuoo" localSheetId="18" hidden="1">#REF!</definedName>
    <definedName name="tuiuoo" localSheetId="19" hidden="1">#REF!</definedName>
    <definedName name="tuiuoo" localSheetId="20" hidden="1">#REF!</definedName>
    <definedName name="tuiuoo" localSheetId="21" hidden="1">#REF!</definedName>
    <definedName name="tuiuoo" localSheetId="1" hidden="1">#REF!</definedName>
    <definedName name="tuiuoo" localSheetId="22" hidden="1">#REF!</definedName>
    <definedName name="tuiuoo" localSheetId="24" hidden="1">#REF!</definedName>
    <definedName name="tuiuoo" localSheetId="25" hidden="1">#REF!</definedName>
    <definedName name="tuiuoo" localSheetId="26" hidden="1">#REF!</definedName>
    <definedName name="tuiuoo" localSheetId="28" hidden="1">#REF!</definedName>
    <definedName name="tuiuoo" localSheetId="30" hidden="1">#REF!</definedName>
    <definedName name="tuiuoo" localSheetId="33" hidden="1">#REF!</definedName>
    <definedName name="tuiuoo" localSheetId="2" hidden="1">#REF!</definedName>
    <definedName name="tuiuoo" localSheetId="44" hidden="1">#REF!</definedName>
    <definedName name="tuiuoo" localSheetId="45" hidden="1">#REF!</definedName>
    <definedName name="tuiuoo" localSheetId="46" hidden="1">#REF!</definedName>
    <definedName name="tuiuoo" localSheetId="49" hidden="1">#REF!</definedName>
    <definedName name="tuiuoo" localSheetId="51" hidden="1">#REF!</definedName>
    <definedName name="tuiuoo" localSheetId="52" hidden="1">#REF!</definedName>
    <definedName name="tuiuoo" localSheetId="53" hidden="1">#REF!</definedName>
    <definedName name="tuiuoo" localSheetId="56" hidden="1">#REF!</definedName>
    <definedName name="tuiuoo" localSheetId="57" hidden="1">#REF!</definedName>
    <definedName name="tuiuoo" localSheetId="58" hidden="1">#REF!</definedName>
    <definedName name="tuiuoo" localSheetId="61" hidden="1">#REF!</definedName>
    <definedName name="tuiuoo" localSheetId="62" hidden="1">#REF!</definedName>
    <definedName name="tuiuoo" localSheetId="63" hidden="1">#REF!</definedName>
    <definedName name="tuiuoo" localSheetId="65" hidden="1">#REF!</definedName>
    <definedName name="tuiuoo" localSheetId="66" hidden="1">#REF!</definedName>
    <definedName name="tuiuoo" localSheetId="67" hidden="1">#REF!</definedName>
    <definedName name="tuiuoo" localSheetId="69" hidden="1">#REF!</definedName>
    <definedName name="tuiuoo" localSheetId="70" hidden="1">#REF!</definedName>
    <definedName name="tuiuoo" localSheetId="71" hidden="1">#REF!</definedName>
    <definedName name="tuiuoo" localSheetId="72" hidden="1">#REF!</definedName>
    <definedName name="tuiuoo" localSheetId="74" hidden="1">#REF!</definedName>
    <definedName name="tuiuoo" localSheetId="75" hidden="1">#REF!</definedName>
    <definedName name="tuiuoo" localSheetId="7" hidden="1">#REF!</definedName>
    <definedName name="tuiuoo" hidden="1">#REF!</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1" hidden="1">{"Riqfin97",#N/A,FALSE,"Tran";"Riqfinpro",#N/A,FALSE,"Tran"}</definedName>
    <definedName name="uu" localSheetId="22"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8" hidden="1">{"Riqfin97",#N/A,FALSE,"Tran";"Riqfinpro",#N/A,FALSE,"Tran"}</definedName>
    <definedName name="uu" localSheetId="30" hidden="1">{"Riqfin97",#N/A,FALSE,"Tran";"Riqfinpro",#N/A,FALSE,"Tran"}</definedName>
    <definedName name="uu" localSheetId="33" hidden="1">{"Riqfin97",#N/A,FALSE,"Tran";"Riqfinpro",#N/A,FALSE,"Tran"}</definedName>
    <definedName name="uu" localSheetId="2"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9"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5" hidden="1">{"Riqfin97",#N/A,FALSE,"Tran";"Riqfinpro",#N/A,FALSE,"Tran"}</definedName>
    <definedName name="uu" localSheetId="66" hidden="1">{"Riqfin97",#N/A,FALSE,"Tran";"Riqfinpro",#N/A,FALSE,"Tran"}</definedName>
    <definedName name="uu" localSheetId="67"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4" hidden="1">{"Riqfin97",#N/A,FALSE,"Tran";"Riqfinpro",#N/A,FALSE,"Tran"}</definedName>
    <definedName name="uu" localSheetId="75" hidden="1">{"Riqfin97",#N/A,FALSE,"Tran";"Riqfinpro",#N/A,FALSE,"Tran"}</definedName>
    <definedName name="uu" localSheetId="7" hidden="1">{"Riqfin97",#N/A,FALSE,"Tran";"Riqfinpro",#N/A,FALSE,"Tran"}</definedName>
    <definedName name="uu" hidden="1">{"Riqfin97",#N/A,FALSE,"Tran";"Riqfinpro",#N/A,FALSE,"Tran"}</definedName>
    <definedName name="uuu" localSheetId="16"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0" hidden="1">{"WEO",#N/A,FALSE,"Data";"PRI",#N/A,FALSE,"Data";"QUA",#N/A,FALSE,"Data"}</definedName>
    <definedName name="uuu" localSheetId="21" hidden="1">{"WEO",#N/A,FALSE,"Data";"PRI",#N/A,FALSE,"Data";"QUA",#N/A,FALSE,"Data"}</definedName>
    <definedName name="uuu" localSheetId="1" hidden="1">{"WEO",#N/A,FALSE,"Data";"PRI",#N/A,FALSE,"Data";"QUA",#N/A,FALSE,"Data"}</definedName>
    <definedName name="uuu" localSheetId="22"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8" hidden="1">{"WEO",#N/A,FALSE,"Data";"PRI",#N/A,FALSE,"Data";"QUA",#N/A,FALSE,"Data"}</definedName>
    <definedName name="uuu" localSheetId="30" hidden="1">{"WEO",#N/A,FALSE,"Data";"PRI",#N/A,FALSE,"Data";"QUA",#N/A,FALSE,"Data"}</definedName>
    <definedName name="uuu" localSheetId="33" hidden="1">{"WEO",#N/A,FALSE,"Data";"PRI",#N/A,FALSE,"Data";"QUA",#N/A,FALSE,"Data"}</definedName>
    <definedName name="uuu" localSheetId="2"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5"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2" hidden="1">{"WEO",#N/A,FALSE,"Data";"PRI",#N/A,FALSE,"Data";"QUA",#N/A,FALSE,"Data"}</definedName>
    <definedName name="uuu" localSheetId="74" hidden="1">{"WEO",#N/A,FALSE,"Data";"PRI",#N/A,FALSE,"Data";"QUA",#N/A,FALSE,"Data"}</definedName>
    <definedName name="uuu" localSheetId="75" hidden="1">{"WEO",#N/A,FALSE,"Data";"PRI",#N/A,FALSE,"Data";"QUA",#N/A,FALSE,"Data"}</definedName>
    <definedName name="uuu" localSheetId="7" hidden="1">{"WEO",#N/A,FALSE,"Data";"PRI",#N/A,FALSE,"Data";"QUA",#N/A,FALSE,"Data"}</definedName>
    <definedName name="uuu" hidden="1">{"WEO",#N/A,FALSE,"Data";"PRI",#N/A,FALSE,"Data";"QUA",#N/A,FALSE,"Data"}</definedName>
    <definedName name="what" localSheetId="16"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0" hidden="1">{"Main Economic Indicators",#N/A,FALSE,"C"}</definedName>
    <definedName name="what" localSheetId="21" hidden="1">{"Main Economic Indicators",#N/A,FALSE,"C"}</definedName>
    <definedName name="what" localSheetId="1" hidden="1">{"Main Economic Indicators",#N/A,FALSE,"C"}</definedName>
    <definedName name="what" localSheetId="22"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8" hidden="1">{"Main Economic Indicators",#N/A,FALSE,"C"}</definedName>
    <definedName name="what" localSheetId="30" hidden="1">{"Main Economic Indicators",#N/A,FALSE,"C"}</definedName>
    <definedName name="what" localSheetId="33" hidden="1">{"Main Economic Indicators",#N/A,FALSE,"C"}</definedName>
    <definedName name="what" localSheetId="2"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9" hidden="1">{"Main Economic Indicators",#N/A,FALSE,"C"}</definedName>
    <definedName name="what" localSheetId="51" hidden="1">{"Main Economic Indicators",#N/A,FALSE,"C"}</definedName>
    <definedName name="what" localSheetId="52" hidden="1">{"Main Economic Indicators",#N/A,FALSE,"C"}</definedName>
    <definedName name="what" localSheetId="53"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5" hidden="1">{"Main Economic Indicators",#N/A,FALSE,"C"}</definedName>
    <definedName name="what" localSheetId="66" hidden="1">{"Main Economic Indicators",#N/A,FALSE,"C"}</definedName>
    <definedName name="what" localSheetId="67" hidden="1">{"Main Economic Indicators",#N/A,FALSE,"C"}</definedName>
    <definedName name="what" localSheetId="69" hidden="1">{"Main Economic Indicators",#N/A,FALSE,"C"}</definedName>
    <definedName name="what" localSheetId="70" hidden="1">{"Main Economic Indicators",#N/A,FALSE,"C"}</definedName>
    <definedName name="what" localSheetId="71" hidden="1">{"Main Economic Indicators",#N/A,FALSE,"C"}</definedName>
    <definedName name="what" localSheetId="72" hidden="1">{"Main Economic Indicators",#N/A,FALSE,"C"}</definedName>
    <definedName name="what" localSheetId="74" hidden="1">{"Main Economic Indicators",#N/A,FALSE,"C"}</definedName>
    <definedName name="what" localSheetId="75" hidden="1">{"Main Economic Indicators",#N/A,FALSE,"C"}</definedName>
    <definedName name="what" localSheetId="7" hidden="1">{"Main Economic Indicators",#N/A,FALSE,"C"}</definedName>
    <definedName name="what" hidden="1">{"Main Economic Indicators",#N/A,FALSE,"C"}</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1"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8" hidden="1">{#N/A,#N/A,FALSE,"BANKS"}</definedName>
    <definedName name="wrn.BANKS." localSheetId="30" hidden="1">{#N/A,#N/A,FALSE,"BANKS"}</definedName>
    <definedName name="wrn.BANKS." localSheetId="33" hidden="1">{#N/A,#N/A,FALSE,"BANKS"}</definedName>
    <definedName name="wrn.BANKS." localSheetId="2"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9"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5" hidden="1">{#N/A,#N/A,FALSE,"BANKS"}</definedName>
    <definedName name="wrn.BANKS." localSheetId="66" hidden="1">{#N/A,#N/A,FALSE,"BANKS"}</definedName>
    <definedName name="wrn.BANKS." localSheetId="67"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74" hidden="1">{#N/A,#N/A,FALSE,"BANKS"}</definedName>
    <definedName name="wrn.BANKS." localSheetId="75" hidden="1">{#N/A,#N/A,FALSE,"BANKS"}</definedName>
    <definedName name="wrn.BANKS." localSheetId="7" hidden="1">{#N/A,#N/A,FALSE,"BANKS"}</definedName>
    <definedName name="wrn.BANKS." hidden="1">{#N/A,#N/A,FALSE,"BANKS"}</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1" hidden="1">{"3",#N/A,FALSE,"BASE MONETARIA";"4",#N/A,FALSE,"BASE MONETARIA"}</definedName>
    <definedName name="wrn.BMA." localSheetId="22"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30" hidden="1">{"3",#N/A,FALSE,"BASE MONETARIA";"4",#N/A,FALSE,"BASE MONETARIA"}</definedName>
    <definedName name="wrn.BMA." localSheetId="33" hidden="1">{"3",#N/A,FALSE,"BASE MONETARIA";"4",#N/A,FALSE,"BASE MONETARIA"}</definedName>
    <definedName name="wrn.BMA." localSheetId="2"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5"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4" hidden="1">{"3",#N/A,FALSE,"BASE MONETARIA";"4",#N/A,FALSE,"BASE MONETARIA"}</definedName>
    <definedName name="wrn.BMA." localSheetId="75" hidden="1">{"3",#N/A,FALSE,"BASE MONETARIA";"4",#N/A,FALSE,"BASE MONETARIA"}</definedName>
    <definedName name="wrn.BMA." localSheetId="7" hidden="1">{"3",#N/A,FALSE,"BASE MONETARIA";"4",#N/A,FALSE,"BASE MONETARIA"}</definedName>
    <definedName name="wrn.BMA." hidden="1">{"3",#N/A,FALSE,"BASE MONETARIA";"4",#N/A,FALSE,"BASE MONETARIA"}</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1"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8" hidden="1">{#N/A,#N/A,FALSE,"BOP"}</definedName>
    <definedName name="wrn.BOP." localSheetId="30" hidden="1">{#N/A,#N/A,FALSE,"BOP"}</definedName>
    <definedName name="wrn.BOP." localSheetId="33" hidden="1">{#N/A,#N/A,FALSE,"BOP"}</definedName>
    <definedName name="wrn.BOP." localSheetId="2" hidden="1">{#N/A,#N/A,FALSE,"BOP"}</definedName>
    <definedName name="wrn.BOP." localSheetId="44" hidden="1">{#N/A,#N/A,FALSE,"BOP"}</definedName>
    <definedName name="wrn.BOP." localSheetId="45" hidden="1">{#N/A,#N/A,FALSE,"BOP"}</definedName>
    <definedName name="wrn.BOP." localSheetId="46" hidden="1">{#N/A,#N/A,FALSE,"BOP"}</definedName>
    <definedName name="wrn.BOP." localSheetId="49" hidden="1">{#N/A,#N/A,FALSE,"BOP"}</definedName>
    <definedName name="wrn.BOP." localSheetId="51" hidden="1">{#N/A,#N/A,FALSE,"BOP"}</definedName>
    <definedName name="wrn.BOP." localSheetId="52" hidden="1">{#N/A,#N/A,FALSE,"BOP"}</definedName>
    <definedName name="wrn.BOP." localSheetId="53" hidden="1">{#N/A,#N/A,FALSE,"BOP"}</definedName>
    <definedName name="wrn.BOP." localSheetId="56" hidden="1">{#N/A,#N/A,FALSE,"BOP"}</definedName>
    <definedName name="wrn.BOP." localSheetId="57" hidden="1">{#N/A,#N/A,FALSE,"BOP"}</definedName>
    <definedName name="wrn.BOP." localSheetId="58" hidden="1">{#N/A,#N/A,FALSE,"BOP"}</definedName>
    <definedName name="wrn.BOP." localSheetId="61" hidden="1">{#N/A,#N/A,FALSE,"BOP"}</definedName>
    <definedName name="wrn.BOP." localSheetId="62" hidden="1">{#N/A,#N/A,FALSE,"BOP"}</definedName>
    <definedName name="wrn.BOP." localSheetId="63" hidden="1">{#N/A,#N/A,FALSE,"BOP"}</definedName>
    <definedName name="wrn.BOP." localSheetId="65" hidden="1">{#N/A,#N/A,FALSE,"BOP"}</definedName>
    <definedName name="wrn.BOP." localSheetId="66" hidden="1">{#N/A,#N/A,FALSE,"BOP"}</definedName>
    <definedName name="wrn.BOP." localSheetId="67" hidden="1">{#N/A,#N/A,FALSE,"BOP"}</definedName>
    <definedName name="wrn.BOP." localSheetId="69" hidden="1">{#N/A,#N/A,FALSE,"BOP"}</definedName>
    <definedName name="wrn.BOP." localSheetId="70" hidden="1">{#N/A,#N/A,FALSE,"BOP"}</definedName>
    <definedName name="wrn.BOP." localSheetId="71" hidden="1">{#N/A,#N/A,FALSE,"BOP"}</definedName>
    <definedName name="wrn.BOP." localSheetId="72" hidden="1">{#N/A,#N/A,FALSE,"BOP"}</definedName>
    <definedName name="wrn.BOP." localSheetId="74" hidden="1">{#N/A,#N/A,FALSE,"BOP"}</definedName>
    <definedName name="wrn.BOP." localSheetId="75" hidden="1">{#N/A,#N/A,FALSE,"BOP"}</definedName>
    <definedName name="wrn.BOP." localSheetId="7" hidden="1">{#N/A,#N/A,FALSE,"BOP"}</definedName>
    <definedName name="wrn.BOP." hidden="1">{#N/A,#N/A,FALSE,"BOP"}</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2"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 hidden="1">{"BOP_TAB",#N/A,FALSE,"N";"MIDTERM_TAB",#N/A,FALSE,"O"}</definedName>
    <definedName name="wrn.BOP_MIDTERM." hidden="1">{"BOP_TAB",#N/A,FALSE,"N";"MIDTERM_TAB",#N/A,FALSE,"O"}</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1"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8" hidden="1">{#N/A,#N/A,FALSE,"CREDIT"}</definedName>
    <definedName name="wrn.CREDIT." localSheetId="30" hidden="1">{#N/A,#N/A,FALSE,"CREDIT"}</definedName>
    <definedName name="wrn.CREDIT." localSheetId="33" hidden="1">{#N/A,#N/A,FALSE,"CREDIT"}</definedName>
    <definedName name="wrn.CREDIT." localSheetId="2"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9"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5" hidden="1">{#N/A,#N/A,FALSE,"CREDIT"}</definedName>
    <definedName name="wrn.CREDIT." localSheetId="66" hidden="1">{#N/A,#N/A,FALSE,"CREDIT"}</definedName>
    <definedName name="wrn.CREDIT." localSheetId="67"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74" hidden="1">{#N/A,#N/A,FALSE,"CREDIT"}</definedName>
    <definedName name="wrn.CREDIT." localSheetId="75" hidden="1">{#N/A,#N/A,FALSE,"CREDIT"}</definedName>
    <definedName name="wrn.CREDIT." localSheetId="7" hidden="1">{#N/A,#N/A,FALSE,"CREDIT"}</definedName>
    <definedName name="wrn.CREDIT." hidden="1">{#N/A,#N/A,FALSE,"CREDIT"}</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1"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8" hidden="1">{#N/A,#N/A,FALSE,"DEBTSVC"}</definedName>
    <definedName name="wrn.DEBTSVC." localSheetId="30" hidden="1">{#N/A,#N/A,FALSE,"DEBTSVC"}</definedName>
    <definedName name="wrn.DEBTSVC." localSheetId="33" hidden="1">{#N/A,#N/A,FALSE,"DEBTSVC"}</definedName>
    <definedName name="wrn.DEBTSVC." localSheetId="2"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9"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5" hidden="1">{#N/A,#N/A,FALSE,"DEBTSVC"}</definedName>
    <definedName name="wrn.DEBTSVC." localSheetId="66" hidden="1">{#N/A,#N/A,FALSE,"DEBTSVC"}</definedName>
    <definedName name="wrn.DEBTSVC." localSheetId="67"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74" hidden="1">{#N/A,#N/A,FALSE,"DEBTSVC"}</definedName>
    <definedName name="wrn.DEBTSVC." localSheetId="75" hidden="1">{#N/A,#N/A,FALSE,"DEBTSVC"}</definedName>
    <definedName name="wrn.DEBTSVC." localSheetId="7" hidden="1">{#N/A,#N/A,FALSE,"DEBTSVC"}</definedName>
    <definedName name="wrn.DEBTSVC." hidden="1">{#N/A,#N/A,FALSE,"DEBTSVC"}</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1"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8" hidden="1">{#N/A,#N/A,FALSE,"DEPO"}</definedName>
    <definedName name="wrn.DEPO." localSheetId="30" hidden="1">{#N/A,#N/A,FALSE,"DEPO"}</definedName>
    <definedName name="wrn.DEPO." localSheetId="33" hidden="1">{#N/A,#N/A,FALSE,"DEPO"}</definedName>
    <definedName name="wrn.DEPO." localSheetId="2"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9"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5" hidden="1">{#N/A,#N/A,FALSE,"DEPO"}</definedName>
    <definedName name="wrn.DEPO." localSheetId="66" hidden="1">{#N/A,#N/A,FALSE,"DEPO"}</definedName>
    <definedName name="wrn.DEPO." localSheetId="67"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74" hidden="1">{#N/A,#N/A,FALSE,"DEPO"}</definedName>
    <definedName name="wrn.DEPO." localSheetId="75" hidden="1">{#N/A,#N/A,FALSE,"DEPO"}</definedName>
    <definedName name="wrn.DEPO." localSheetId="7" hidden="1">{#N/A,#N/A,FALSE,"DEPO"}</definedName>
    <definedName name="wrn.DEPO." hidden="1">{#N/A,#N/A,FALSE,"DEPO"}</definedName>
    <definedName name="wrn.Dept._.reporting." localSheetId="16" hidden="1">{#N/A,#N/A,TRUE,"Table1USD";#N/A,#N/A,TRUE,"Table1GBP"}</definedName>
    <definedName name="wrn.Dept._.reporting." localSheetId="17" hidden="1">{#N/A,#N/A,TRUE,"Table1USD";#N/A,#N/A,TRUE,"Table1GBP"}</definedName>
    <definedName name="wrn.Dept._.reporting." localSheetId="18" hidden="1">{#N/A,#N/A,TRUE,"Table1USD";#N/A,#N/A,TRUE,"Table1GBP"}</definedName>
    <definedName name="wrn.Dept._.reporting." localSheetId="19" hidden="1">{#N/A,#N/A,TRUE,"Table1USD";#N/A,#N/A,TRUE,"Table1GBP"}</definedName>
    <definedName name="wrn.Dept._.reporting." localSheetId="20" hidden="1">{#N/A,#N/A,TRUE,"Table1USD";#N/A,#N/A,TRUE,"Table1GBP"}</definedName>
    <definedName name="wrn.Dept._.reporting." localSheetId="21" hidden="1">{#N/A,#N/A,TRUE,"Table1USD";#N/A,#N/A,TRUE,"Table1GBP"}</definedName>
    <definedName name="wrn.Dept._.reporting." localSheetId="1" hidden="1">{#N/A,#N/A,TRUE,"Table1USD";#N/A,#N/A,TRUE,"Table1GBP"}</definedName>
    <definedName name="wrn.Dept._.reporting." localSheetId="22" hidden="1">{#N/A,#N/A,TRUE,"Table1USD";#N/A,#N/A,TRUE,"Table1GBP"}</definedName>
    <definedName name="wrn.Dept._.reporting." localSheetId="24" hidden="1">{#N/A,#N/A,TRUE,"Table1USD";#N/A,#N/A,TRUE,"Table1GBP"}</definedName>
    <definedName name="wrn.Dept._.reporting." localSheetId="25" hidden="1">{#N/A,#N/A,TRUE,"Table1USD";#N/A,#N/A,TRUE,"Table1GBP"}</definedName>
    <definedName name="wrn.Dept._.reporting." localSheetId="26" hidden="1">{#N/A,#N/A,TRUE,"Table1USD";#N/A,#N/A,TRUE,"Table1GBP"}</definedName>
    <definedName name="wrn.Dept._.reporting." localSheetId="28" hidden="1">{#N/A,#N/A,TRUE,"Table1USD";#N/A,#N/A,TRUE,"Table1GBP"}</definedName>
    <definedName name="wrn.Dept._.reporting." localSheetId="30" hidden="1">{#N/A,#N/A,TRUE,"Table1USD";#N/A,#N/A,TRUE,"Table1GBP"}</definedName>
    <definedName name="wrn.Dept._.reporting." localSheetId="33" hidden="1">{#N/A,#N/A,TRUE,"Table1USD";#N/A,#N/A,TRUE,"Table1GBP"}</definedName>
    <definedName name="wrn.Dept._.reporting." localSheetId="2" hidden="1">{#N/A,#N/A,TRUE,"Table1USD";#N/A,#N/A,TRUE,"Table1GBP"}</definedName>
    <definedName name="wrn.Dept._.reporting." localSheetId="44" hidden="1">{#N/A,#N/A,TRUE,"Table1USD";#N/A,#N/A,TRUE,"Table1GBP"}</definedName>
    <definedName name="wrn.Dept._.reporting." localSheetId="45" hidden="1">{#N/A,#N/A,TRUE,"Table1USD";#N/A,#N/A,TRUE,"Table1GBP"}</definedName>
    <definedName name="wrn.Dept._.reporting." localSheetId="46" hidden="1">{#N/A,#N/A,TRUE,"Table1USD";#N/A,#N/A,TRUE,"Table1GBP"}</definedName>
    <definedName name="wrn.Dept._.reporting." localSheetId="49"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3"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localSheetId="63" hidden="1">{#N/A,#N/A,TRUE,"Table1USD";#N/A,#N/A,TRUE,"Table1GBP"}</definedName>
    <definedName name="wrn.Dept._.reporting." localSheetId="65" hidden="1">{#N/A,#N/A,TRUE,"Table1USD";#N/A,#N/A,TRUE,"Table1GBP"}</definedName>
    <definedName name="wrn.Dept._.reporting." localSheetId="66" hidden="1">{#N/A,#N/A,TRUE,"Table1USD";#N/A,#N/A,TRUE,"Table1GBP"}</definedName>
    <definedName name="wrn.Dept._.reporting." localSheetId="67" hidden="1">{#N/A,#N/A,TRUE,"Table1USD";#N/A,#N/A,TRUE,"Table1GBP"}</definedName>
    <definedName name="wrn.Dept._.reporting." localSheetId="69" hidden="1">{#N/A,#N/A,TRUE,"Table1USD";#N/A,#N/A,TRUE,"Table1GBP"}</definedName>
    <definedName name="wrn.Dept._.reporting." localSheetId="70" hidden="1">{#N/A,#N/A,TRUE,"Table1USD";#N/A,#N/A,TRUE,"Table1GBP"}</definedName>
    <definedName name="wrn.Dept._.reporting." localSheetId="71" hidden="1">{#N/A,#N/A,TRUE,"Table1USD";#N/A,#N/A,TRUE,"Table1GBP"}</definedName>
    <definedName name="wrn.Dept._.reporting." localSheetId="72" hidden="1">{#N/A,#N/A,TRUE,"Table1USD";#N/A,#N/A,TRUE,"Table1GBP"}</definedName>
    <definedName name="wrn.Dept._.reporting." localSheetId="74" hidden="1">{#N/A,#N/A,TRUE,"Table1USD";#N/A,#N/A,TRUE,"Table1GBP"}</definedName>
    <definedName name="wrn.Dept._.reporting." localSheetId="75" hidden="1">{#N/A,#N/A,TRUE,"Table1USD";#N/A,#N/A,TRUE,"Table1GBP"}</definedName>
    <definedName name="wrn.Dept._.reporting." localSheetId="81" hidden="1">{#N/A,#N/A,TRUE,"Table1USD";#N/A,#N/A,TRUE,"Table1GBP"}</definedName>
    <definedName name="wrn.Dept._.reporting." localSheetId="7" hidden="1">{#N/A,#N/A,TRUE,"Table1USD";#N/A,#N/A,TRUE,"Table1GBP"}</definedName>
    <definedName name="wrn.Dept._.reporting." hidden="1">{#N/A,#N/A,TRUE,"Table1USD";#N/A,#N/A,TRUE,"Table1GBP"}</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1"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8" hidden="1">{#N/A,#N/A,FALSE,"EXCISE"}</definedName>
    <definedName name="wrn.EXCISE." localSheetId="30" hidden="1">{#N/A,#N/A,FALSE,"EXCISE"}</definedName>
    <definedName name="wrn.EXCISE." localSheetId="33" hidden="1">{#N/A,#N/A,FALSE,"EXCISE"}</definedName>
    <definedName name="wrn.EXCISE." localSheetId="2"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9"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5" hidden="1">{#N/A,#N/A,FALSE,"EXCISE"}</definedName>
    <definedName name="wrn.EXCISE." localSheetId="66" hidden="1">{#N/A,#N/A,FALSE,"EXCISE"}</definedName>
    <definedName name="wrn.EXCISE." localSheetId="67"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74" hidden="1">{#N/A,#N/A,FALSE,"EXCISE"}</definedName>
    <definedName name="wrn.EXCISE." localSheetId="75" hidden="1">{#N/A,#N/A,FALSE,"EXCISE"}</definedName>
    <definedName name="wrn.EXCISE." localSheetId="7" hidden="1">{#N/A,#N/A,FALSE,"EXCISE"}</definedName>
    <definedName name="wrn.EXCISE." hidden="1">{#N/A,#N/A,FALSE,"EXCISE"}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1"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8" hidden="1">{#N/A,#N/A,FALSE,"EXRATE"}</definedName>
    <definedName name="wrn.EXRATE." localSheetId="30" hidden="1">{#N/A,#N/A,FALSE,"EXRATE"}</definedName>
    <definedName name="wrn.EXRATE." localSheetId="33" hidden="1">{#N/A,#N/A,FALSE,"EXRATE"}</definedName>
    <definedName name="wrn.EXRATE." localSheetId="2"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9"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5" hidden="1">{#N/A,#N/A,FALSE,"EXRATE"}</definedName>
    <definedName name="wrn.EXRATE." localSheetId="66" hidden="1">{#N/A,#N/A,FALSE,"EXRATE"}</definedName>
    <definedName name="wrn.EXRATE." localSheetId="67"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74" hidden="1">{#N/A,#N/A,FALSE,"EXRATE"}</definedName>
    <definedName name="wrn.EXRATE." localSheetId="75" hidden="1">{#N/A,#N/A,FALSE,"EXRATE"}</definedName>
    <definedName name="wrn.EXRATE." localSheetId="7" hidden="1">{#N/A,#N/A,FALSE,"EXRATE"}</definedName>
    <definedName name="wrn.EXRATE." hidden="1">{#N/A,#N/A,FALSE,"EXRATE"}</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1"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8" hidden="1">{#N/A,#N/A,FALSE,"EXTDEBT"}</definedName>
    <definedName name="wrn.EXTDEBT." localSheetId="30" hidden="1">{#N/A,#N/A,FALSE,"EXTDEBT"}</definedName>
    <definedName name="wrn.EXTDEBT." localSheetId="33" hidden="1">{#N/A,#N/A,FALSE,"EXTDEBT"}</definedName>
    <definedName name="wrn.EXTDEBT." localSheetId="2"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9"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5" hidden="1">{#N/A,#N/A,FALSE,"EXTDEBT"}</definedName>
    <definedName name="wrn.EXTDEBT." localSheetId="66" hidden="1">{#N/A,#N/A,FALSE,"EXTDEBT"}</definedName>
    <definedName name="wrn.EXTDEBT." localSheetId="67"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74" hidden="1">{#N/A,#N/A,FALSE,"EXTDEBT"}</definedName>
    <definedName name="wrn.EXTDEBT." localSheetId="75" hidden="1">{#N/A,#N/A,FALSE,"EXTDEBT"}</definedName>
    <definedName name="wrn.EXTDEBT." localSheetId="7" hidden="1">{#N/A,#N/A,FALSE,"EXTDEBT"}</definedName>
    <definedName name="wrn.EXTDEBT." hidden="1">{#N/A,#N/A,FALSE,"EXTDEBT"}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1"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8" hidden="1">{#N/A,#N/A,FALSE,"EXTRABUDGT"}</definedName>
    <definedName name="wrn.EXTRABUDGT." localSheetId="30" hidden="1">{#N/A,#N/A,FALSE,"EXTRABUDGT"}</definedName>
    <definedName name="wrn.EXTRABUDGT." localSheetId="33" hidden="1">{#N/A,#N/A,FALSE,"EXTRABUDGT"}</definedName>
    <definedName name="wrn.EXTRABUDGT." localSheetId="2"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9"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5" hidden="1">{#N/A,#N/A,FALSE,"EXTRABUDGT"}</definedName>
    <definedName name="wrn.EXTRABUDGT." localSheetId="66" hidden="1">{#N/A,#N/A,FALSE,"EXTRABUDGT"}</definedName>
    <definedName name="wrn.EXTRABUDGT." localSheetId="67"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74" hidden="1">{#N/A,#N/A,FALSE,"EXTRABUDGT"}</definedName>
    <definedName name="wrn.EXTRABUDGT." localSheetId="75" hidden="1">{#N/A,#N/A,FALSE,"EXTRABUDGT"}</definedName>
    <definedName name="wrn.EXTRABUDGT." localSheetId="7" hidden="1">{#N/A,#N/A,FALSE,"EXTRABUDGT"}</definedName>
    <definedName name="wrn.EXTRABUDGT." hidden="1">{#N/A,#N/A,FALSE,"EXTRABUDGT"}</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1"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8" hidden="1">{#N/A,#N/A,FALSE,"EXTRABUDGT2"}</definedName>
    <definedName name="wrn.EXTRABUDGT2." localSheetId="30" hidden="1">{#N/A,#N/A,FALSE,"EXTRABUDGT2"}</definedName>
    <definedName name="wrn.EXTRABUDGT2." localSheetId="33" hidden="1">{#N/A,#N/A,FALSE,"EXTRABUDGT2"}</definedName>
    <definedName name="wrn.EXTRABUDGT2." localSheetId="2"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9"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5" hidden="1">{#N/A,#N/A,FALSE,"EXTRABUDGT2"}</definedName>
    <definedName name="wrn.EXTRABUDGT2." localSheetId="66" hidden="1">{#N/A,#N/A,FALSE,"EXTRABUDGT2"}</definedName>
    <definedName name="wrn.EXTRABUDGT2." localSheetId="67"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74" hidden="1">{#N/A,#N/A,FALSE,"EXTRABUDGT2"}</definedName>
    <definedName name="wrn.EXTRABUDGT2." localSheetId="75" hidden="1">{#N/A,#N/A,FALSE,"EXTRABUDGT2"}</definedName>
    <definedName name="wrn.EXTRABUDGT2." localSheetId="7" hidden="1">{#N/A,#N/A,FALSE,"EXTRABUDGT2"}</definedName>
    <definedName name="wrn.EXTRABUDGT2." hidden="1">{#N/A,#N/A,FALSE,"EXTRABUDGT2"}</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1"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8" hidden="1">{#N/A,#N/A,FALSE,"GDP_ORIGIN";#N/A,#N/A,FALSE,"EMP_POP"}</definedName>
    <definedName name="wrn.GDP." localSheetId="30" hidden="1">{#N/A,#N/A,FALSE,"GDP_ORIGIN";#N/A,#N/A,FALSE,"EMP_POP"}</definedName>
    <definedName name="wrn.GDP." localSheetId="33" hidden="1">{#N/A,#N/A,FALSE,"GDP_ORIGIN";#N/A,#N/A,FALSE,"EMP_POP"}</definedName>
    <definedName name="wrn.GDP." localSheetId="2"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9"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5" hidden="1">{#N/A,#N/A,FALSE,"GDP_ORIGIN";#N/A,#N/A,FALSE,"EMP_POP"}</definedName>
    <definedName name="wrn.GDP." localSheetId="66" hidden="1">{#N/A,#N/A,FALSE,"GDP_ORIGIN";#N/A,#N/A,FALSE,"EMP_POP"}</definedName>
    <definedName name="wrn.GDP." localSheetId="67"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74" hidden="1">{#N/A,#N/A,FALSE,"GDP_ORIGIN";#N/A,#N/A,FALSE,"EMP_POP"}</definedName>
    <definedName name="wrn.GDP." localSheetId="75" hidden="1">{#N/A,#N/A,FALSE,"GDP_ORIGIN";#N/A,#N/A,FALSE,"EMP_POP"}</definedName>
    <definedName name="wrn.GDP." localSheetId="7" hidden="1">{#N/A,#N/A,FALSE,"GDP_ORIGIN";#N/A,#N/A,FALSE,"EMP_POP"}</definedName>
    <definedName name="wrn.GDP." hidden="1">{#N/A,#N/A,FALSE,"GDP_ORIGIN";#N/A,#N/A,FALSE,"EMP_POP"}</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1"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8" hidden="1">{#N/A,#N/A,FALSE,"GGOVT"}</definedName>
    <definedName name="wrn.GGOVT." localSheetId="30" hidden="1">{#N/A,#N/A,FALSE,"GGOVT"}</definedName>
    <definedName name="wrn.GGOVT." localSheetId="33" hidden="1">{#N/A,#N/A,FALSE,"GGOVT"}</definedName>
    <definedName name="wrn.GGOVT." localSheetId="2"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9"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5" hidden="1">{#N/A,#N/A,FALSE,"GGOVT"}</definedName>
    <definedName name="wrn.GGOVT." localSheetId="66" hidden="1">{#N/A,#N/A,FALSE,"GGOVT"}</definedName>
    <definedName name="wrn.GGOVT." localSheetId="67"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74" hidden="1">{#N/A,#N/A,FALSE,"GGOVT"}</definedName>
    <definedName name="wrn.GGOVT." localSheetId="75" hidden="1">{#N/A,#N/A,FALSE,"GGOVT"}</definedName>
    <definedName name="wrn.GGOVT." localSheetId="7" hidden="1">{#N/A,#N/A,FALSE,"GGOVT"}</definedName>
    <definedName name="wrn.GGOVT." hidden="1">{#N/A,#N/A,FALSE,"GGOVT"}</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1"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8" hidden="1">{#N/A,#N/A,FALSE,"GGOVT2"}</definedName>
    <definedName name="wrn.GGOVT2." localSheetId="30" hidden="1">{#N/A,#N/A,FALSE,"GGOVT2"}</definedName>
    <definedName name="wrn.GGOVT2." localSheetId="33" hidden="1">{#N/A,#N/A,FALSE,"GGOVT2"}</definedName>
    <definedName name="wrn.GGOVT2." localSheetId="2"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9"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5" hidden="1">{#N/A,#N/A,FALSE,"GGOVT2"}</definedName>
    <definedName name="wrn.GGOVT2." localSheetId="66" hidden="1">{#N/A,#N/A,FALSE,"GGOVT2"}</definedName>
    <definedName name="wrn.GGOVT2." localSheetId="67"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74" hidden="1">{#N/A,#N/A,FALSE,"GGOVT2"}</definedName>
    <definedName name="wrn.GGOVT2." localSheetId="75" hidden="1">{#N/A,#N/A,FALSE,"GGOVT2"}</definedName>
    <definedName name="wrn.GGOVT2." localSheetId="7" hidden="1">{#N/A,#N/A,FALSE,"GGOVT2"}</definedName>
    <definedName name="wrn.GGOVT2." hidden="1">{#N/A,#N/A,FALSE,"GGOVT2"}</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1"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8" hidden="1">{#N/A,#N/A,FALSE,"GGOVT%"}</definedName>
    <definedName name="wrn.GGOVTPC." localSheetId="30" hidden="1">{#N/A,#N/A,FALSE,"GGOVT%"}</definedName>
    <definedName name="wrn.GGOVTPC." localSheetId="33" hidden="1">{#N/A,#N/A,FALSE,"GGOVT%"}</definedName>
    <definedName name="wrn.GGOVTPC." localSheetId="2"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9"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5" hidden="1">{#N/A,#N/A,FALSE,"GGOVT%"}</definedName>
    <definedName name="wrn.GGOVTPC." localSheetId="66" hidden="1">{#N/A,#N/A,FALSE,"GGOVT%"}</definedName>
    <definedName name="wrn.GGOVTPC." localSheetId="67"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74" hidden="1">{#N/A,#N/A,FALSE,"GGOVT%"}</definedName>
    <definedName name="wrn.GGOVTPC." localSheetId="75" hidden="1">{#N/A,#N/A,FALSE,"GGOVT%"}</definedName>
    <definedName name="wrn.GGOVTPC." localSheetId="7" hidden="1">{#N/A,#N/A,FALSE,"GGOVT%"}</definedName>
    <definedName name="wrn.GGOVTPC." hidden="1">{#N/A,#N/A,FALSE,"GGOVT%"}</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1"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8" hidden="1">{#N/A,#N/A,FALSE,"INCOMETX"}</definedName>
    <definedName name="wrn.INCOMETX." localSheetId="30" hidden="1">{#N/A,#N/A,FALSE,"INCOMETX"}</definedName>
    <definedName name="wrn.INCOMETX." localSheetId="33" hidden="1">{#N/A,#N/A,FALSE,"INCOMETX"}</definedName>
    <definedName name="wrn.INCOMETX." localSheetId="2"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9"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5" hidden="1">{#N/A,#N/A,FALSE,"INCOMETX"}</definedName>
    <definedName name="wrn.INCOMETX." localSheetId="66" hidden="1">{#N/A,#N/A,FALSE,"INCOMETX"}</definedName>
    <definedName name="wrn.INCOMETX." localSheetId="67"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74" hidden="1">{#N/A,#N/A,FALSE,"INCOMETX"}</definedName>
    <definedName name="wrn.INCOMETX." localSheetId="75" hidden="1">{#N/A,#N/A,FALSE,"INCOMETX"}</definedName>
    <definedName name="wrn.INCOMETX." localSheetId="7" hidden="1">{#N/A,#N/A,FALSE,"INCOMETX"}</definedName>
    <definedName name="wrn.INCOMETX." hidden="1">{#N/A,#N/A,FALSE,"INCOMETX"}</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1"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8" hidden="1">{#N/A,#N/A,FALSE,"INTERST"}</definedName>
    <definedName name="wrn.INTERST." localSheetId="30" hidden="1">{#N/A,#N/A,FALSE,"INTERST"}</definedName>
    <definedName name="wrn.INTERST." localSheetId="33" hidden="1">{#N/A,#N/A,FALSE,"INTERST"}</definedName>
    <definedName name="wrn.INTERST." localSheetId="2"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9"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5" hidden="1">{#N/A,#N/A,FALSE,"INTERST"}</definedName>
    <definedName name="wrn.INTERST." localSheetId="66" hidden="1">{#N/A,#N/A,FALSE,"INTERST"}</definedName>
    <definedName name="wrn.INTERST." localSheetId="67"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74" hidden="1">{#N/A,#N/A,FALSE,"INTERST"}</definedName>
    <definedName name="wrn.INTERST." localSheetId="75" hidden="1">{#N/A,#N/A,FALSE,"INTERST"}</definedName>
    <definedName name="wrn.INTERST." localSheetId="7" hidden="1">{#N/A,#N/A,FALSE,"INTERST"}</definedName>
    <definedName name="wrn.INTERST." hidden="1">{#N/A,#N/A,FALSE,"INTERST"}</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33" hidden="1">{"Main Economic Indicators",#N/A,FALSE,"C"}</definedName>
    <definedName name="wrn.Main._.Economic._.Indicators." localSheetId="2"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 hidden="1">{"Main Economic Indicators",#N/A,FALSE,"C"}</definedName>
    <definedName name="wrn.Main._.Economic._.Indicators." hidden="1">{"Main Economic Indicators",#N/A,FALSE,"C"}</definedName>
    <definedName name="wrn.MBADOP." localSheetId="16"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1" hidden="1">{"BOP_TAB",#N/A,FALSE,"N";"MIDTERM_TAB",#N/A,FALSE,"O";"FUND_CRED",#N/A,FALSE,"P";"DEBT_TAB1",#N/A,FALSE,"Q";"DEBT_TAB2",#N/A,FALSE,"Q";"FORFIN_TAB1",#N/A,FALSE,"R";"FORFIN_TAB2",#N/A,FALSE,"R";"BOP_ANALY",#N/A,FALSE,"U"}</definedName>
    <definedName name="wrn.MBADOP." localSheetId="1" hidden="1">{"BOP_TAB",#N/A,FALSE,"N";"MIDTERM_TAB",#N/A,FALSE,"O";"FUND_CRED",#N/A,FALSE,"P";"DEBT_TAB1",#N/A,FALSE,"Q";"DEBT_TAB2",#N/A,FALSE,"Q";"FORFIN_TAB1",#N/A,FALSE,"R";"FORFIN_TAB2",#N/A,FALSE,"R";"BOP_ANALY",#N/A,FALSE,"U"}</definedName>
    <definedName name="wrn.MBADOP." localSheetId="22"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30"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4" hidden="1">{"BOP_TAB",#N/A,FALSE,"N";"MIDTERM_TAB",#N/A,FALSE,"O";"FUND_CRED",#N/A,FALSE,"P";"DEBT_TAB1",#N/A,FALSE,"Q";"DEBT_TAB2",#N/A,FALSE,"Q";"FORFIN_TAB1",#N/A,FALSE,"R";"FORFIN_TAB2",#N/A,FALSE,"R";"BOP_ANALY",#N/A,FALSE,"U"}</definedName>
    <definedName name="wrn.MBADOP." localSheetId="75"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1"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8" hidden="1">{"MONA",#N/A,FALSE,"S"}</definedName>
    <definedName name="wrn.MONA." localSheetId="30" hidden="1">{"MONA",#N/A,FALSE,"S"}</definedName>
    <definedName name="wrn.MONA." localSheetId="33" hidden="1">{"MONA",#N/A,FALSE,"S"}</definedName>
    <definedName name="wrn.MONA." localSheetId="2" hidden="1">{"MONA",#N/A,FALSE,"S"}</definedName>
    <definedName name="wrn.MONA." localSheetId="44" hidden="1">{"MONA",#N/A,FALSE,"S"}</definedName>
    <definedName name="wrn.MONA." localSheetId="45" hidden="1">{"MONA",#N/A,FALSE,"S"}</definedName>
    <definedName name="wrn.MONA." localSheetId="46" hidden="1">{"MONA",#N/A,FALSE,"S"}</definedName>
    <definedName name="wrn.MONA." localSheetId="49" hidden="1">{"MONA",#N/A,FALSE,"S"}</definedName>
    <definedName name="wrn.MONA." localSheetId="51" hidden="1">{"MONA",#N/A,FALSE,"S"}</definedName>
    <definedName name="wrn.MONA." localSheetId="52" hidden="1">{"MONA",#N/A,FALSE,"S"}</definedName>
    <definedName name="wrn.MONA." localSheetId="53" hidden="1">{"MONA",#N/A,FALSE,"S"}</definedName>
    <definedName name="wrn.MONA." localSheetId="56" hidden="1">{"MONA",#N/A,FALSE,"S"}</definedName>
    <definedName name="wrn.MONA." localSheetId="57" hidden="1">{"MONA",#N/A,FALSE,"S"}</definedName>
    <definedName name="wrn.MONA." localSheetId="58" hidden="1">{"MONA",#N/A,FALSE,"S"}</definedName>
    <definedName name="wrn.MONA." localSheetId="61" hidden="1">{"MONA",#N/A,FALSE,"S"}</definedName>
    <definedName name="wrn.MONA." localSheetId="62" hidden="1">{"MONA",#N/A,FALSE,"S"}</definedName>
    <definedName name="wrn.MONA." localSheetId="63" hidden="1">{"MONA",#N/A,FALSE,"S"}</definedName>
    <definedName name="wrn.MONA." localSheetId="65" hidden="1">{"MONA",#N/A,FALSE,"S"}</definedName>
    <definedName name="wrn.MONA." localSheetId="66" hidden="1">{"MONA",#N/A,FALSE,"S"}</definedName>
    <definedName name="wrn.MONA." localSheetId="67" hidden="1">{"MONA",#N/A,FALSE,"S"}</definedName>
    <definedName name="wrn.MONA." localSheetId="69" hidden="1">{"MONA",#N/A,FALSE,"S"}</definedName>
    <definedName name="wrn.MONA." localSheetId="70" hidden="1">{"MONA",#N/A,FALSE,"S"}</definedName>
    <definedName name="wrn.MONA." localSheetId="71" hidden="1">{"MONA",#N/A,FALSE,"S"}</definedName>
    <definedName name="wrn.MONA." localSheetId="72" hidden="1">{"MONA",#N/A,FALSE,"S"}</definedName>
    <definedName name="wrn.MONA." localSheetId="74" hidden="1">{"MONA",#N/A,FALSE,"S"}</definedName>
    <definedName name="wrn.MONA." localSheetId="75" hidden="1">{"MONA",#N/A,FALSE,"S"}</definedName>
    <definedName name="wrn.MONA." localSheetId="7" hidden="1">{"MONA",#N/A,FALSE,"S"}</definedName>
    <definedName name="wrn.MONA." hidden="1">{"MONA",#N/A,FALSE,"S"}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1"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8" hidden="1">{#N/A,#N/A,FALSE,"MS"}</definedName>
    <definedName name="wrn.MS." localSheetId="30" hidden="1">{#N/A,#N/A,FALSE,"MS"}</definedName>
    <definedName name="wrn.MS." localSheetId="33" hidden="1">{#N/A,#N/A,FALSE,"MS"}</definedName>
    <definedName name="wrn.MS." localSheetId="2" hidden="1">{#N/A,#N/A,FALSE,"MS"}</definedName>
    <definedName name="wrn.MS." localSheetId="44" hidden="1">{#N/A,#N/A,FALSE,"MS"}</definedName>
    <definedName name="wrn.MS." localSheetId="45" hidden="1">{#N/A,#N/A,FALSE,"MS"}</definedName>
    <definedName name="wrn.MS." localSheetId="46" hidden="1">{#N/A,#N/A,FALSE,"MS"}</definedName>
    <definedName name="wrn.MS." localSheetId="49" hidden="1">{#N/A,#N/A,FALSE,"MS"}</definedName>
    <definedName name="wrn.MS." localSheetId="51" hidden="1">{#N/A,#N/A,FALSE,"MS"}</definedName>
    <definedName name="wrn.MS." localSheetId="52" hidden="1">{#N/A,#N/A,FALSE,"MS"}</definedName>
    <definedName name="wrn.MS." localSheetId="53" hidden="1">{#N/A,#N/A,FALSE,"MS"}</definedName>
    <definedName name="wrn.MS." localSheetId="56" hidden="1">{#N/A,#N/A,FALSE,"MS"}</definedName>
    <definedName name="wrn.MS." localSheetId="57" hidden="1">{#N/A,#N/A,FALSE,"MS"}</definedName>
    <definedName name="wrn.MS." localSheetId="58" hidden="1">{#N/A,#N/A,FALSE,"MS"}</definedName>
    <definedName name="wrn.MS." localSheetId="61" hidden="1">{#N/A,#N/A,FALSE,"MS"}</definedName>
    <definedName name="wrn.MS." localSheetId="62" hidden="1">{#N/A,#N/A,FALSE,"MS"}</definedName>
    <definedName name="wrn.MS." localSheetId="63" hidden="1">{#N/A,#N/A,FALSE,"MS"}</definedName>
    <definedName name="wrn.MS." localSheetId="65" hidden="1">{#N/A,#N/A,FALSE,"MS"}</definedName>
    <definedName name="wrn.MS." localSheetId="66" hidden="1">{#N/A,#N/A,FALSE,"MS"}</definedName>
    <definedName name="wrn.MS." localSheetId="67" hidden="1">{#N/A,#N/A,FALSE,"MS"}</definedName>
    <definedName name="wrn.MS." localSheetId="69" hidden="1">{#N/A,#N/A,FALSE,"MS"}</definedName>
    <definedName name="wrn.MS." localSheetId="70" hidden="1">{#N/A,#N/A,FALSE,"MS"}</definedName>
    <definedName name="wrn.MS." localSheetId="71" hidden="1">{#N/A,#N/A,FALSE,"MS"}</definedName>
    <definedName name="wrn.MS." localSheetId="72" hidden="1">{#N/A,#N/A,FALSE,"MS"}</definedName>
    <definedName name="wrn.MS." localSheetId="74" hidden="1">{#N/A,#N/A,FALSE,"MS"}</definedName>
    <definedName name="wrn.MS." localSheetId="75" hidden="1">{#N/A,#N/A,FALSE,"MS"}</definedName>
    <definedName name="wrn.MS." localSheetId="7" hidden="1">{#N/A,#N/A,FALSE,"MS"}</definedName>
    <definedName name="wrn.MS." hidden="1">{#N/A,#N/A,FALSE,"MS"}</definedName>
    <definedName name="wrn.MUS_RED_May02." localSheetId="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1"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8" hidden="1">{#N/A,#N/A,FALSE,"NBG"}</definedName>
    <definedName name="wrn.NBG." localSheetId="30" hidden="1">{#N/A,#N/A,FALSE,"NBG"}</definedName>
    <definedName name="wrn.NBG." localSheetId="33" hidden="1">{#N/A,#N/A,FALSE,"NBG"}</definedName>
    <definedName name="wrn.NBG." localSheetId="2" hidden="1">{#N/A,#N/A,FALSE,"NBG"}</definedName>
    <definedName name="wrn.NBG." localSheetId="44" hidden="1">{#N/A,#N/A,FALSE,"NBG"}</definedName>
    <definedName name="wrn.NBG." localSheetId="45" hidden="1">{#N/A,#N/A,FALSE,"NBG"}</definedName>
    <definedName name="wrn.NBG." localSheetId="46" hidden="1">{#N/A,#N/A,FALSE,"NBG"}</definedName>
    <definedName name="wrn.NBG." localSheetId="49" hidden="1">{#N/A,#N/A,FALSE,"NBG"}</definedName>
    <definedName name="wrn.NBG." localSheetId="51" hidden="1">{#N/A,#N/A,FALSE,"NBG"}</definedName>
    <definedName name="wrn.NBG." localSheetId="52" hidden="1">{#N/A,#N/A,FALSE,"NBG"}</definedName>
    <definedName name="wrn.NBG." localSheetId="53" hidden="1">{#N/A,#N/A,FALSE,"NBG"}</definedName>
    <definedName name="wrn.NBG." localSheetId="56" hidden="1">{#N/A,#N/A,FALSE,"NBG"}</definedName>
    <definedName name="wrn.NBG." localSheetId="57" hidden="1">{#N/A,#N/A,FALSE,"NBG"}</definedName>
    <definedName name="wrn.NBG." localSheetId="58" hidden="1">{#N/A,#N/A,FALSE,"NBG"}</definedName>
    <definedName name="wrn.NBG." localSheetId="61" hidden="1">{#N/A,#N/A,FALSE,"NBG"}</definedName>
    <definedName name="wrn.NBG." localSheetId="62" hidden="1">{#N/A,#N/A,FALSE,"NBG"}</definedName>
    <definedName name="wrn.NBG." localSheetId="63" hidden="1">{#N/A,#N/A,FALSE,"NBG"}</definedName>
    <definedName name="wrn.NBG." localSheetId="65" hidden="1">{#N/A,#N/A,FALSE,"NBG"}</definedName>
    <definedName name="wrn.NBG." localSheetId="66" hidden="1">{#N/A,#N/A,FALSE,"NBG"}</definedName>
    <definedName name="wrn.NBG." localSheetId="67" hidden="1">{#N/A,#N/A,FALSE,"NBG"}</definedName>
    <definedName name="wrn.NBG." localSheetId="69" hidden="1">{#N/A,#N/A,FALSE,"NBG"}</definedName>
    <definedName name="wrn.NBG." localSheetId="70" hidden="1">{#N/A,#N/A,FALSE,"NBG"}</definedName>
    <definedName name="wrn.NBG." localSheetId="71" hidden="1">{#N/A,#N/A,FALSE,"NBG"}</definedName>
    <definedName name="wrn.NBG." localSheetId="72" hidden="1">{#N/A,#N/A,FALSE,"NBG"}</definedName>
    <definedName name="wrn.NBG." localSheetId="74" hidden="1">{#N/A,#N/A,FALSE,"NBG"}</definedName>
    <definedName name="wrn.NBG." localSheetId="75" hidden="1">{#N/A,#N/A,FALSE,"NBG"}</definedName>
    <definedName name="wrn.NBG." localSheetId="7" hidden="1">{#N/A,#N/A,FALSE,"NBG"}</definedName>
    <definedName name="wrn.NBG." hidden="1">{#N/A,#N/A,FALSE,"NBG"}</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2"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1" hidden="1">{"1",#N/A,FALSE,"Pasivos Mon";"2",#N/A,FALSE,"Pasivos Mon"}</definedName>
    <definedName name="wrn.PASMON." localSheetId="22"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30" hidden="1">{"1",#N/A,FALSE,"Pasivos Mon";"2",#N/A,FALSE,"Pasivos Mon"}</definedName>
    <definedName name="wrn.PASMON." localSheetId="33" hidden="1">{"1",#N/A,FALSE,"Pasivos Mon";"2",#N/A,FALSE,"Pasivos Mon"}</definedName>
    <definedName name="wrn.PASMON." localSheetId="2"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5"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4" hidden="1">{"1",#N/A,FALSE,"Pasivos Mon";"2",#N/A,FALSE,"Pasivos Mon"}</definedName>
    <definedName name="wrn.PASMON." localSheetId="75" hidden="1">{"1",#N/A,FALSE,"Pasivos Mon";"2",#N/A,FALSE,"Pasivos Mon"}</definedName>
    <definedName name="wrn.PASMON." localSheetId="7" hidden="1">{"1",#N/A,FALSE,"Pasivos Mon";"2",#N/A,FALSE,"Pasivos Mon"}</definedName>
    <definedName name="wrn.PASMON." hidden="1">{"1",#N/A,FALSE,"Pasivos Mon";"2",#N/A,FALSE,"Pasivos Mon"}</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1"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8" hidden="1">{#N/A,#N/A,FALSE,"PCPI"}</definedName>
    <definedName name="wrn.PCPI." localSheetId="30" hidden="1">{#N/A,#N/A,FALSE,"PCPI"}</definedName>
    <definedName name="wrn.PCPI." localSheetId="33" hidden="1">{#N/A,#N/A,FALSE,"PCPI"}</definedName>
    <definedName name="wrn.PCPI." localSheetId="2"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9"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5" hidden="1">{#N/A,#N/A,FALSE,"PCPI"}</definedName>
    <definedName name="wrn.PCPI." localSheetId="66" hidden="1">{#N/A,#N/A,FALSE,"PCPI"}</definedName>
    <definedName name="wrn.PCPI." localSheetId="67"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74" hidden="1">{#N/A,#N/A,FALSE,"PCPI"}</definedName>
    <definedName name="wrn.PCPI." localSheetId="75" hidden="1">{#N/A,#N/A,FALSE,"PCPI"}</definedName>
    <definedName name="wrn.PCPI." localSheetId="7" hidden="1">{#N/A,#N/A,FALSE,"PCPI"}</definedName>
    <definedName name="wrn.PCPI." hidden="1">{#N/A,#N/A,FALSE,"PCPI"}</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1"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8" hidden="1">{#N/A,#N/A,FALSE,"PENSION"}</definedName>
    <definedName name="wrn.PENSION." localSheetId="30" hidden="1">{#N/A,#N/A,FALSE,"PENSION"}</definedName>
    <definedName name="wrn.PENSION." localSheetId="33" hidden="1">{#N/A,#N/A,FALSE,"PENSION"}</definedName>
    <definedName name="wrn.PENSION." localSheetId="2"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9"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5" hidden="1">{#N/A,#N/A,FALSE,"PENSION"}</definedName>
    <definedName name="wrn.PENSION." localSheetId="66" hidden="1">{#N/A,#N/A,FALSE,"PENSION"}</definedName>
    <definedName name="wrn.PENSION." localSheetId="67"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74" hidden="1">{#N/A,#N/A,FALSE,"PENSION"}</definedName>
    <definedName name="wrn.PENSION." localSheetId="75" hidden="1">{#N/A,#N/A,FALSE,"PENSION"}</definedName>
    <definedName name="wrn.PENSION." localSheetId="7" hidden="1">{#N/A,#N/A,FALSE,"PENSION"}</definedName>
    <definedName name="wrn.PENSION." hidden="1">{#N/A,#N/A,FALSE,"PENSION"}</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1" hidden="1">{"Tab1",#N/A,FALSE,"P";"Tab2",#N/A,FALSE,"P"}</definedName>
    <definedName name="wrn.Program." localSheetId="22"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8" hidden="1">{"Tab1",#N/A,FALSE,"P";"Tab2",#N/A,FALSE,"P"}</definedName>
    <definedName name="wrn.Program." localSheetId="30" hidden="1">{"Tab1",#N/A,FALSE,"P";"Tab2",#N/A,FALSE,"P"}</definedName>
    <definedName name="wrn.Program." localSheetId="33" hidden="1">{"Tab1",#N/A,FALSE,"P";"Tab2",#N/A,FALSE,"P"}</definedName>
    <definedName name="wrn.Program." localSheetId="2"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9"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5" hidden="1">{"Tab1",#N/A,FALSE,"P";"Tab2",#N/A,FALSE,"P"}</definedName>
    <definedName name="wrn.Program." localSheetId="66" hidden="1">{"Tab1",#N/A,FALSE,"P";"Tab2",#N/A,FALSE,"P"}</definedName>
    <definedName name="wrn.Program." localSheetId="67"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4" hidden="1">{"Tab1",#N/A,FALSE,"P";"Tab2",#N/A,FALSE,"P"}</definedName>
    <definedName name="wrn.Program." localSheetId="75" hidden="1">{"Tab1",#N/A,FALSE,"P";"Tab2",#N/A,FALSE,"P"}</definedName>
    <definedName name="wrn.Program." localSheetId="7" hidden="1">{"Tab1",#N/A,FALSE,"P";"Tab2",#N/A,FALSE,"P"}</definedName>
    <definedName name="wrn.Program." hidden="1">{"Tab1",#N/A,FALSE,"P";"Tab2",#N/A,FALSE,"P"}</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1"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8" hidden="1">{#N/A,#N/A,FALSE,"PRUDENT"}</definedName>
    <definedName name="wrn.PRUDENT." localSheetId="30" hidden="1">{#N/A,#N/A,FALSE,"PRUDENT"}</definedName>
    <definedName name="wrn.PRUDENT." localSheetId="33" hidden="1">{#N/A,#N/A,FALSE,"PRUDENT"}</definedName>
    <definedName name="wrn.PRUDENT." localSheetId="2"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9"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5" hidden="1">{#N/A,#N/A,FALSE,"PRUDENT"}</definedName>
    <definedName name="wrn.PRUDENT." localSheetId="66" hidden="1">{#N/A,#N/A,FALSE,"PRUDENT"}</definedName>
    <definedName name="wrn.PRUDENT." localSheetId="67"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74" hidden="1">{#N/A,#N/A,FALSE,"PRUDENT"}</definedName>
    <definedName name="wrn.PRUDENT." localSheetId="75" hidden="1">{#N/A,#N/A,FALSE,"PRUDENT"}</definedName>
    <definedName name="wrn.PRUDENT." localSheetId="7" hidden="1">{#N/A,#N/A,FALSE,"PRUDENT"}</definedName>
    <definedName name="wrn.PRUDENT." hidden="1">{#N/A,#N/A,FALSE,"PRUDENT"}</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1"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8" hidden="1">{#N/A,#N/A,FALSE,"PUBLEXP"}</definedName>
    <definedName name="wrn.PUBLEXP." localSheetId="30" hidden="1">{#N/A,#N/A,FALSE,"PUBLEXP"}</definedName>
    <definedName name="wrn.PUBLEXP." localSheetId="33" hidden="1">{#N/A,#N/A,FALSE,"PUBLEXP"}</definedName>
    <definedName name="wrn.PUBLEXP." localSheetId="2"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9"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5" hidden="1">{#N/A,#N/A,FALSE,"PUBLEXP"}</definedName>
    <definedName name="wrn.PUBLEXP." localSheetId="66" hidden="1">{#N/A,#N/A,FALSE,"PUBLEXP"}</definedName>
    <definedName name="wrn.PUBLEXP." localSheetId="67"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74" hidden="1">{#N/A,#N/A,FALSE,"PUBLEXP"}</definedName>
    <definedName name="wrn.PUBLEXP." localSheetId="75" hidden="1">{#N/A,#N/A,FALSE,"PUBLEXP"}</definedName>
    <definedName name="wrn.PUBLEXP." localSheetId="7" hidden="1">{#N/A,#N/A,FALSE,"PUBLEXP"}</definedName>
    <definedName name="wrn.PUBLEXP." hidden="1">{#N/A,#N/A,FALSE,"PUBLEXP"}</definedName>
    <definedName name="wrn.Red_Mus_May02." localSheetId="16"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1" hidden="1">{"RED_T21",#N/A,FALSE,"RED21";"RED_T22",#N/A,FALSE,"RED22";"RED_T23",#N/A,FALSE,"RED23";"RED_T24",#N/A,FALSE,"RED24";"RED_T25",#N/A,FALSE,"RED25";"RED_T26",#N/A,FALSE,"RED26";"RED_T27",#N/A,FALSE,"RED27";"RED_T28",#N/A,FALSE,"RED28";"RED_T29A",#N/A,FALSE,"RED29";"RED_T29B",#N/A,FALSE,"RED29"}</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22"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30"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4" hidden="1">{"RED_T21",#N/A,FALSE,"RED21";"RED_T22",#N/A,FALSE,"RED22";"RED_T23",#N/A,FALSE,"RED23";"RED_T24",#N/A,FALSE,"RED24";"RED_T25",#N/A,FALSE,"RED25";"RED_T26",#N/A,FALSE,"RED26";"RED_T27",#N/A,FALSE,"RED27";"RED_T28",#N/A,FALSE,"RED28";"RED_T29A",#N/A,FALSE,"RED29";"RED_T29B",#N/A,FALSE,"RED29"}</definedName>
    <definedName name="wrn.Red_Mus_May02." localSheetId="75"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1" hidden="1">{"red33",#N/A,FALSE,"Sheet1"}</definedName>
    <definedName name="wrn.red97." localSheetId="22"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8" hidden="1">{"red33",#N/A,FALSE,"Sheet1"}</definedName>
    <definedName name="wrn.red97." localSheetId="30" hidden="1">{"red33",#N/A,FALSE,"Sheet1"}</definedName>
    <definedName name="wrn.red97." localSheetId="33" hidden="1">{"red33",#N/A,FALSE,"Sheet1"}</definedName>
    <definedName name="wrn.red97." localSheetId="2"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9"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4" hidden="1">{"red33",#N/A,FALSE,"Sheet1"}</definedName>
    <definedName name="wrn.red97." localSheetId="75" hidden="1">{"red33",#N/A,FALSE,"Sheet1"}</definedName>
    <definedName name="wrn.red97." localSheetId="7" hidden="1">{"red33",#N/A,FALSE,"Sheet1"}</definedName>
    <definedName name="wrn.red97." hidden="1">{"red33",#N/A,FALSE,"Sheet1"}</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1"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8" hidden="1">{#N/A,#N/A,FALSE,"REVSHARE"}</definedName>
    <definedName name="wrn.REVSHARE." localSheetId="30" hidden="1">{#N/A,#N/A,FALSE,"REVSHARE"}</definedName>
    <definedName name="wrn.REVSHARE." localSheetId="33" hidden="1">{#N/A,#N/A,FALSE,"REVSHARE"}</definedName>
    <definedName name="wrn.REVSHARE." localSheetId="2"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9"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5" hidden="1">{#N/A,#N/A,FALSE,"REVSHARE"}</definedName>
    <definedName name="wrn.REVSHARE." localSheetId="66" hidden="1">{#N/A,#N/A,FALSE,"REVSHARE"}</definedName>
    <definedName name="wrn.REVSHARE." localSheetId="67"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74" hidden="1">{#N/A,#N/A,FALSE,"REVSHARE"}</definedName>
    <definedName name="wrn.REVSHARE." localSheetId="75" hidden="1">{#N/A,#N/A,FALSE,"REVSHARE"}</definedName>
    <definedName name="wrn.REVSHARE." localSheetId="7" hidden="1">{#N/A,#N/A,FALSE,"REVSHARE"}</definedName>
    <definedName name="wrn.REVSHARE." hidden="1">{#N/A,#N/A,FALSE,"REVSHARE"}</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33" hidden="1">{"Riqfin97",#N/A,FALSE,"Tran";"Riqfinpro",#N/A,FALSE,"Tran"}</definedName>
    <definedName name="wrn.Riqfin." localSheetId="2"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 hidden="1">{"Riqfin97",#N/A,FALSE,"Tran";"Riqfinpro",#N/A,FALSE,"Tran"}</definedName>
    <definedName name="wrn.Riqfin." hidden="1">{"Riqfin97",#N/A,FALSE,"Tran";"Riqfinpro",#N/A,FALSE,"Tran"}</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1" hidden="1">{"ST1",#N/A,FALSE,"SOURCE"}</definedName>
    <definedName name="wrn.st1." localSheetId="22"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8" hidden="1">{"ST1",#N/A,FALSE,"SOURCE"}</definedName>
    <definedName name="wrn.st1." localSheetId="30" hidden="1">{"ST1",#N/A,FALSE,"SOURCE"}</definedName>
    <definedName name="wrn.st1." localSheetId="33" hidden="1">{"ST1",#N/A,FALSE,"SOURCE"}</definedName>
    <definedName name="wrn.st1." localSheetId="2"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9"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4" hidden="1">{"ST1",#N/A,FALSE,"SOURCE"}</definedName>
    <definedName name="wrn.st1." localSheetId="75" hidden="1">{"ST1",#N/A,FALSE,"SOURCE"}</definedName>
    <definedName name="wrn.st1." localSheetId="7" hidden="1">{"ST1",#N/A,FALSE,"SOURCE"}</definedName>
    <definedName name="wrn.st1." hidden="1">{"ST1",#N/A,FALSE,"SOURCE"}</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1" hidden="1">{"SR_tbs",#N/A,FALSE,"MGSSEI";"SR_tbs",#N/A,FALSE,"MGSBOX";"SR_tbs",#N/A,FALSE,"MGSOCIND"}</definedName>
    <definedName name="wrn.STAFF_REPORT_TABLES." localSheetId="22"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33" hidden="1">{"SR_tbs",#N/A,FALSE,"MGSSEI";"SR_tbs",#N/A,FALSE,"MGSBOX";"SR_tbs",#N/A,FALSE,"MGSOCIND"}</definedName>
    <definedName name="wrn.STAFF_REPORT_TABLES." localSheetId="2"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5"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4" hidden="1">{"SR_tbs",#N/A,FALSE,"MGSSEI";"SR_tbs",#N/A,FALSE,"MGSBOX";"SR_tbs",#N/A,FALSE,"MGSOCIND"}</definedName>
    <definedName name="wrn.STAFF_REPORT_TABLES." localSheetId="75" hidden="1">{"SR_tbs",#N/A,FALSE,"MGSSEI";"SR_tbs",#N/A,FALSE,"MGSBOX";"SR_tbs",#N/A,FALSE,"MGSOCIND"}</definedName>
    <definedName name="wrn.STAFF_REPORT_TABLES." localSheetId="7" hidden="1">{"SR_tbs",#N/A,FALSE,"MGSSEI";"SR_tbs",#N/A,FALSE,"MGSBOX";"SR_tbs",#N/A,FALSE,"MGSOCIND"}</definedName>
    <definedName name="wrn.STAFF_REPORT_TABLES." hidden="1">{"SR_tbs",#N/A,FALSE,"MGSSEI";"SR_tbs",#N/A,FALSE,"MGSBOX";"SR_tbs",#N/A,FALSE,"MGSOCIND"}</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1"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8" hidden="1">{#N/A,#N/A,FALSE,"STATE"}</definedName>
    <definedName name="wrn.STATE." localSheetId="30" hidden="1">{#N/A,#N/A,FALSE,"STATE"}</definedName>
    <definedName name="wrn.STATE." localSheetId="33" hidden="1">{#N/A,#N/A,FALSE,"STATE"}</definedName>
    <definedName name="wrn.STATE." localSheetId="2"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9"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5" hidden="1">{#N/A,#N/A,FALSE,"STATE"}</definedName>
    <definedName name="wrn.STATE." localSheetId="66" hidden="1">{#N/A,#N/A,FALSE,"STATE"}</definedName>
    <definedName name="wrn.STATE." localSheetId="67"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74" hidden="1">{#N/A,#N/A,FALSE,"STATE"}</definedName>
    <definedName name="wrn.STATE." localSheetId="75" hidden="1">{#N/A,#N/A,FALSE,"STATE"}</definedName>
    <definedName name="wrn.STATE." localSheetId="7" hidden="1">{#N/A,#N/A,FALSE,"STATE"}</definedName>
    <definedName name="wrn.STATE." hidden="1">{#N/A,#N/A,FALSE,"STATE"}</definedName>
    <definedName name="wrn.tab2." localSheetId="16"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0" hidden="1">{#N/A,#N/A,FALSE,"report1"}</definedName>
    <definedName name="wrn.tab2." localSheetId="21" hidden="1">{#N/A,#N/A,FALSE,"report1"}</definedName>
    <definedName name="wrn.tab2." localSheetId="1" hidden="1">{#N/A,#N/A,FALSE,"report1"}</definedName>
    <definedName name="wrn.tab2." localSheetId="22"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8" hidden="1">{#N/A,#N/A,FALSE,"report1"}</definedName>
    <definedName name="wrn.tab2." localSheetId="30" hidden="1">{#N/A,#N/A,FALSE,"report1"}</definedName>
    <definedName name="wrn.tab2." localSheetId="33" hidden="1">{#N/A,#N/A,FALSE,"report1"}</definedName>
    <definedName name="wrn.tab2." localSheetId="2"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9" hidden="1">{#N/A,#N/A,FALSE,"report1"}</definedName>
    <definedName name="wrn.tab2." localSheetId="51" hidden="1">{#N/A,#N/A,FALSE,"report1"}</definedName>
    <definedName name="wrn.tab2." localSheetId="52" hidden="1">{#N/A,#N/A,FALSE,"report1"}</definedName>
    <definedName name="wrn.tab2." localSheetId="53"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5" hidden="1">{#N/A,#N/A,FALSE,"report1"}</definedName>
    <definedName name="wrn.tab2." localSheetId="66" hidden="1">{#N/A,#N/A,FALSE,"report1"}</definedName>
    <definedName name="wrn.tab2." localSheetId="67" hidden="1">{#N/A,#N/A,FALSE,"report1"}</definedName>
    <definedName name="wrn.tab2." localSheetId="69" hidden="1">{#N/A,#N/A,FALSE,"report1"}</definedName>
    <definedName name="wrn.tab2." localSheetId="70" hidden="1">{#N/A,#N/A,FALSE,"report1"}</definedName>
    <definedName name="wrn.tab2." localSheetId="71" hidden="1">{#N/A,#N/A,FALSE,"report1"}</definedName>
    <definedName name="wrn.tab2." localSheetId="72" hidden="1">{#N/A,#N/A,FALSE,"report1"}</definedName>
    <definedName name="wrn.tab2." localSheetId="74" hidden="1">{#N/A,#N/A,FALSE,"report1"}</definedName>
    <definedName name="wrn.tab2." localSheetId="75" hidden="1">{#N/A,#N/A,FALSE,"report1"}</definedName>
    <definedName name="wrn.tab2." localSheetId="7" hidden="1">{#N/A,#N/A,FALSE,"report1"}</definedName>
    <definedName name="wrn.tab2." hidden="1">{#N/A,#N/A,FALSE,"report1"}</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1"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8" hidden="1">{#N/A,#N/A,FALSE,"TAXARREARS"}</definedName>
    <definedName name="wrn.TAXARREARS." localSheetId="30" hidden="1">{#N/A,#N/A,FALSE,"TAXARREARS"}</definedName>
    <definedName name="wrn.TAXARREARS." localSheetId="33" hidden="1">{#N/A,#N/A,FALSE,"TAXARREARS"}</definedName>
    <definedName name="wrn.TAXARREARS." localSheetId="2"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9"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5" hidden="1">{#N/A,#N/A,FALSE,"TAXARREARS"}</definedName>
    <definedName name="wrn.TAXARREARS." localSheetId="66" hidden="1">{#N/A,#N/A,FALSE,"TAXARREARS"}</definedName>
    <definedName name="wrn.TAXARREARS." localSheetId="67"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74" hidden="1">{#N/A,#N/A,FALSE,"TAXARREARS"}</definedName>
    <definedName name="wrn.TAXARREARS." localSheetId="75" hidden="1">{#N/A,#N/A,FALSE,"TAXARREARS"}</definedName>
    <definedName name="wrn.TAXARREARS." localSheetId="7" hidden="1">{#N/A,#N/A,FALSE,"TAXARREARS"}</definedName>
    <definedName name="wrn.TAXARREARS." hidden="1">{#N/A,#N/A,FALSE,"TAXARREARS"}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1"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8" hidden="1">{#N/A,#N/A,FALSE,"TAXPAYRS"}</definedName>
    <definedName name="wrn.TAXPAYRS." localSheetId="30" hidden="1">{#N/A,#N/A,FALSE,"TAXPAYRS"}</definedName>
    <definedName name="wrn.TAXPAYRS." localSheetId="33" hidden="1">{#N/A,#N/A,FALSE,"TAXPAYRS"}</definedName>
    <definedName name="wrn.TAXPAYRS." localSheetId="2"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9"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5" hidden="1">{#N/A,#N/A,FALSE,"TAXPAYRS"}</definedName>
    <definedName name="wrn.TAXPAYRS." localSheetId="66" hidden="1">{#N/A,#N/A,FALSE,"TAXPAYRS"}</definedName>
    <definedName name="wrn.TAXPAYRS." localSheetId="67"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74" hidden="1">{#N/A,#N/A,FALSE,"TAXPAYRS"}</definedName>
    <definedName name="wrn.TAXPAYRS." localSheetId="75" hidden="1">{#N/A,#N/A,FALSE,"TAXPAYRS"}</definedName>
    <definedName name="wrn.TAXPAYRS." localSheetId="7" hidden="1">{#N/A,#N/A,FALSE,"TAXPAYRS"}</definedName>
    <definedName name="wrn.TAXPAYRS." hidden="1">{#N/A,#N/A,FALSE,"TAXPAYRS"}</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1"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8" hidden="1">{#N/A,#N/A,FALSE,"TRADE"}</definedName>
    <definedName name="wrn.TRADE." localSheetId="30" hidden="1">{#N/A,#N/A,FALSE,"TRADE"}</definedName>
    <definedName name="wrn.TRADE." localSheetId="33" hidden="1">{#N/A,#N/A,FALSE,"TRADE"}</definedName>
    <definedName name="wrn.TRADE." localSheetId="2"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9"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5" hidden="1">{#N/A,#N/A,FALSE,"TRADE"}</definedName>
    <definedName name="wrn.TRADE." localSheetId="66" hidden="1">{#N/A,#N/A,FALSE,"TRADE"}</definedName>
    <definedName name="wrn.TRADE." localSheetId="67"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74" hidden="1">{#N/A,#N/A,FALSE,"TRADE"}</definedName>
    <definedName name="wrn.TRADE." localSheetId="75" hidden="1">{#N/A,#N/A,FALSE,"TRADE"}</definedName>
    <definedName name="wrn.TRADE." localSheetId="7" hidden="1">{#N/A,#N/A,FALSE,"TRADE"}</definedName>
    <definedName name="wrn.TRADE." hidden="1">{#N/A,#N/A,FALSE,"TRADE"}</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75"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1" hidden="1">{"WEO",#N/A,FALSE,"Data";"PRI",#N/A,FALSE,"Data";"QUA",#N/A,FALSE,"Data"}</definedName>
    <definedName name="wrn.Trade._.Table._.Core." localSheetId="22"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30" hidden="1">{"WEO",#N/A,FALSE,"Data";"PRI",#N/A,FALSE,"Data";"QUA",#N/A,FALSE,"Data"}</definedName>
    <definedName name="wrn.Trade._.Table._.Core." localSheetId="33" hidden="1">{"WEO",#N/A,FALSE,"Data";"PRI",#N/A,FALSE,"Data";"QUA",#N/A,FALSE,"Data"}</definedName>
    <definedName name="wrn.Trade._.Table._.Core." localSheetId="2"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5"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4" hidden="1">{"WEO",#N/A,FALSE,"Data";"PRI",#N/A,FALSE,"Data";"QUA",#N/A,FALSE,"Data"}</definedName>
    <definedName name="wrn.Trade._.Table._.Core." localSheetId="75" hidden="1">{"WEO",#N/A,FALSE,"Data";"PRI",#N/A,FALSE,"Data";"QUA",#N/A,FALSE,"Data"}</definedName>
    <definedName name="wrn.Trade._.Table._.Core." localSheetId="7" hidden="1">{"WEO",#N/A,FALSE,"Data";"PRI",#N/A,FALSE,"Data";"QUA",#N/A,FALSE,"Data"}</definedName>
    <definedName name="wrn.Trade._.Table._.Core." hidden="1">{"WEO",#N/A,FALSE,"Data";"PRI",#N/A,FALSE,"Data";"QUA",#N/A,FALSE,"Data"}</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1"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8" hidden="1">{#N/A,#N/A,FALSE,"TRANPORT"}</definedName>
    <definedName name="wrn.TRANSPORT." localSheetId="30" hidden="1">{#N/A,#N/A,FALSE,"TRANPORT"}</definedName>
    <definedName name="wrn.TRANSPORT." localSheetId="33" hidden="1">{#N/A,#N/A,FALSE,"TRANPORT"}</definedName>
    <definedName name="wrn.TRANSPORT." localSheetId="2"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9"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5" hidden="1">{#N/A,#N/A,FALSE,"TRANPORT"}</definedName>
    <definedName name="wrn.TRANSPORT." localSheetId="66" hidden="1">{#N/A,#N/A,FALSE,"TRANPORT"}</definedName>
    <definedName name="wrn.TRANSPORT." localSheetId="67"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74" hidden="1">{#N/A,#N/A,FALSE,"TRANPORT"}</definedName>
    <definedName name="wrn.TRANSPORT." localSheetId="75" hidden="1">{#N/A,#N/A,FALSE,"TRANPORT"}</definedName>
    <definedName name="wrn.TRANSPORT." localSheetId="7" hidden="1">{#N/A,#N/A,FALSE,"TRANPORT"}</definedName>
    <definedName name="wrn.TRANSPORT." hidden="1">{#N/A,#N/A,FALSE,"TRANPORT"}</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1"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8" hidden="1">{#N/A,#N/A,FALSE,"EMP_POP";#N/A,#N/A,FALSE,"UNEMPL"}</definedName>
    <definedName name="wrn.UNEMPL." localSheetId="30" hidden="1">{#N/A,#N/A,FALSE,"EMP_POP";#N/A,#N/A,FALSE,"UNEMPL"}</definedName>
    <definedName name="wrn.UNEMPL." localSheetId="33" hidden="1">{#N/A,#N/A,FALSE,"EMP_POP";#N/A,#N/A,FALSE,"UNEMPL"}</definedName>
    <definedName name="wrn.UNEMPL." localSheetId="2"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9"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5" hidden="1">{#N/A,#N/A,FALSE,"EMP_POP";#N/A,#N/A,FALSE,"UNEMPL"}</definedName>
    <definedName name="wrn.UNEMPL." localSheetId="66" hidden="1">{#N/A,#N/A,FALSE,"EMP_POP";#N/A,#N/A,FALSE,"UNEMPL"}</definedName>
    <definedName name="wrn.UNEMPL." localSheetId="67"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74" hidden="1">{#N/A,#N/A,FALSE,"EMP_POP";#N/A,#N/A,FALSE,"UNEMPL"}</definedName>
    <definedName name="wrn.UNEMPL." localSheetId="75" hidden="1">{#N/A,#N/A,FALSE,"EMP_POP";#N/A,#N/A,FALSE,"UNEMPL"}</definedName>
    <definedName name="wrn.UNEMPL." localSheetId="7" hidden="1">{#N/A,#N/A,FALSE,"EMP_POP";#N/A,#N/A,FALSE,"UNEMPL"}</definedName>
    <definedName name="wrn.UNEMPL." hidden="1">{#N/A,#N/A,FALSE,"EMP_POP";#N/A,#N/A,FALSE,"UNEMPL"}</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1"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8" hidden="1">{#N/A,#N/A,FALSE,"WAGES"}</definedName>
    <definedName name="wrn.WAGES." localSheetId="30" hidden="1">{#N/A,#N/A,FALSE,"WAGES"}</definedName>
    <definedName name="wrn.WAGES." localSheetId="33" hidden="1">{#N/A,#N/A,FALSE,"WAGES"}</definedName>
    <definedName name="wrn.WAGES." localSheetId="2"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9"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5" hidden="1">{#N/A,#N/A,FALSE,"WAGES"}</definedName>
    <definedName name="wrn.WAGES." localSheetId="66" hidden="1">{#N/A,#N/A,FALSE,"WAGES"}</definedName>
    <definedName name="wrn.WAGES." localSheetId="67"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74" hidden="1">{#N/A,#N/A,FALSE,"WAGES"}</definedName>
    <definedName name="wrn.WAGES." localSheetId="75" hidden="1">{#N/A,#N/A,FALSE,"WAGES"}</definedName>
    <definedName name="wrn.WAGES." localSheetId="7" hidden="1">{#N/A,#N/A,FALSE,"WAGES"}</definedName>
    <definedName name="wrn.WAGES." hidden="1">{#N/A,#N/A,FALSE,"WAGES"}</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1"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8" hidden="1">{"WEO",#N/A,FALSE,"T"}</definedName>
    <definedName name="wrn.WEO." localSheetId="30" hidden="1">{"WEO",#N/A,FALSE,"T"}</definedName>
    <definedName name="wrn.WEO." localSheetId="33" hidden="1">{"WEO",#N/A,FALSE,"T"}</definedName>
    <definedName name="wrn.WEO." localSheetId="2" hidden="1">{"WEO",#N/A,FALSE,"T"}</definedName>
    <definedName name="wrn.WEO." localSheetId="44" hidden="1">{"WEO",#N/A,FALSE,"T"}</definedName>
    <definedName name="wrn.WEO." localSheetId="45" hidden="1">{"WEO",#N/A,FALSE,"T"}</definedName>
    <definedName name="wrn.WEO." localSheetId="46" hidden="1">{"WEO",#N/A,FALSE,"T"}</definedName>
    <definedName name="wrn.WEO." localSheetId="49" hidden="1">{"WEO",#N/A,FALSE,"T"}</definedName>
    <definedName name="wrn.WEO." localSheetId="51" hidden="1">{"WEO",#N/A,FALSE,"T"}</definedName>
    <definedName name="wrn.WEO." localSheetId="52" hidden="1">{"WEO",#N/A,FALSE,"T"}</definedName>
    <definedName name="wrn.WEO." localSheetId="53" hidden="1">{"WEO",#N/A,FALSE,"T"}</definedName>
    <definedName name="wrn.WEO." localSheetId="56" hidden="1">{"WEO",#N/A,FALSE,"T"}</definedName>
    <definedName name="wrn.WEO." localSheetId="57" hidden="1">{"WEO",#N/A,FALSE,"T"}</definedName>
    <definedName name="wrn.WEO." localSheetId="58" hidden="1">{"WEO",#N/A,FALSE,"T"}</definedName>
    <definedName name="wrn.WEO." localSheetId="61" hidden="1">{"WEO",#N/A,FALSE,"T"}</definedName>
    <definedName name="wrn.WEO." localSheetId="62" hidden="1">{"WEO",#N/A,FALSE,"T"}</definedName>
    <definedName name="wrn.WEO." localSheetId="63" hidden="1">{"WEO",#N/A,FALSE,"T"}</definedName>
    <definedName name="wrn.WEO." localSheetId="65" hidden="1">{"WEO",#N/A,FALSE,"T"}</definedName>
    <definedName name="wrn.WEO." localSheetId="66" hidden="1">{"WEO",#N/A,FALSE,"T"}</definedName>
    <definedName name="wrn.WEO." localSheetId="67" hidden="1">{"WEO",#N/A,FALSE,"T"}</definedName>
    <definedName name="wrn.WEO." localSheetId="69" hidden="1">{"WEO",#N/A,FALSE,"T"}</definedName>
    <definedName name="wrn.WEO." localSheetId="70" hidden="1">{"WEO",#N/A,FALSE,"T"}</definedName>
    <definedName name="wrn.WEO." localSheetId="71" hidden="1">{"WEO",#N/A,FALSE,"T"}</definedName>
    <definedName name="wrn.WEO." localSheetId="72" hidden="1">{"WEO",#N/A,FALSE,"T"}</definedName>
    <definedName name="wrn.WEO." localSheetId="74" hidden="1">{"WEO",#N/A,FALSE,"T"}</definedName>
    <definedName name="wrn.WEO." localSheetId="75" hidden="1">{"WEO",#N/A,FALSE,"T"}</definedName>
    <definedName name="wrn.WEO." localSheetId="7" hidden="1">{"WEO",#N/A,FALSE,"T"}</definedName>
    <definedName name="wrn.WEO." hidden="1">{"WEO",#N/A,FALSE,"T"}</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6" hidden="1">#REF!</definedName>
    <definedName name="wwwwwww" localSheetId="17" hidden="1">#REF!</definedName>
    <definedName name="wwwwwww" localSheetId="18" hidden="1">#REF!</definedName>
    <definedName name="wwwwwww" localSheetId="19" hidden="1">#REF!</definedName>
    <definedName name="wwwwwww" localSheetId="20" hidden="1">#REF!</definedName>
    <definedName name="wwwwwww" localSheetId="21" hidden="1">#REF!</definedName>
    <definedName name="wwwwwww" localSheetId="1" hidden="1">#REF!</definedName>
    <definedName name="wwwwwww" localSheetId="22" hidden="1">#REF!</definedName>
    <definedName name="wwwwwww" localSheetId="24" hidden="1">#REF!</definedName>
    <definedName name="wwwwwww" localSheetId="25" hidden="1">#REF!</definedName>
    <definedName name="wwwwwww" localSheetId="26" hidden="1">#REF!</definedName>
    <definedName name="wwwwwww" localSheetId="28" hidden="1">#REF!</definedName>
    <definedName name="wwwwwww" localSheetId="30" hidden="1">#REF!</definedName>
    <definedName name="wwwwwww" localSheetId="33" hidden="1">#REF!</definedName>
    <definedName name="wwwwwww" localSheetId="2" hidden="1">#REF!</definedName>
    <definedName name="wwwwwww" localSheetId="44" hidden="1">#REF!</definedName>
    <definedName name="wwwwwww" localSheetId="45" hidden="1">#REF!</definedName>
    <definedName name="wwwwwww" localSheetId="46" hidden="1">#REF!</definedName>
    <definedName name="wwwwwww" localSheetId="49" hidden="1">#REF!</definedName>
    <definedName name="wwwwwww" localSheetId="51" hidden="1">#REF!</definedName>
    <definedName name="wwwwwww" localSheetId="52" hidden="1">#REF!</definedName>
    <definedName name="wwwwwww" localSheetId="53" hidden="1">#REF!</definedName>
    <definedName name="wwwwwww" localSheetId="56" hidden="1">#REF!</definedName>
    <definedName name="wwwwwww" localSheetId="57" hidden="1">#REF!</definedName>
    <definedName name="wwwwwww" localSheetId="58" hidden="1">#REF!</definedName>
    <definedName name="wwwwwww" localSheetId="61" hidden="1">#REF!</definedName>
    <definedName name="wwwwwww" localSheetId="62" hidden="1">#REF!</definedName>
    <definedName name="wwwwwww" localSheetId="63" hidden="1">#REF!</definedName>
    <definedName name="wwwwwww" localSheetId="65" hidden="1">#REF!</definedName>
    <definedName name="wwwwwww" localSheetId="66" hidden="1">#REF!</definedName>
    <definedName name="wwwwwww" localSheetId="67" hidden="1">#REF!</definedName>
    <definedName name="wwwwwww" localSheetId="69" hidden="1">#REF!</definedName>
    <definedName name="wwwwwww" localSheetId="70" hidden="1">#REF!</definedName>
    <definedName name="wwwwwww" localSheetId="71" hidden="1">#REF!</definedName>
    <definedName name="wwwwwww" localSheetId="72" hidden="1">#REF!</definedName>
    <definedName name="wwwwwww" localSheetId="74" hidden="1">#REF!</definedName>
    <definedName name="wwwwwww" localSheetId="75" hidden="1">#REF!</definedName>
    <definedName name="wwwwwww" localSheetId="7" hidden="1">#REF!</definedName>
    <definedName name="wwwwwww" hidden="1">#REF!</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30" hidden="1">{"Riqfin97",#N/A,FALSE,"Tran";"Riqfinpro",#N/A,FALSE,"Tran"}</definedName>
    <definedName name="xxxx" localSheetId="33" hidden="1">{"Riqfin97",#N/A,FALSE,"Tran";"Riqfinpro",#N/A,FALSE,"Tran"}</definedName>
    <definedName name="xxxx" localSheetId="2"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 hidden="1">{"Riqfin97",#N/A,FALSE,"Tran";"Riqfinpro",#N/A,FALSE,"Tran"}</definedName>
    <definedName name="xxxx"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1" hidden="1">{"Riqfin97",#N/A,FALSE,"Tran";"Riqfinpro",#N/A,FALSE,"Tran"}</definedName>
    <definedName name="yyyy" localSheetId="22"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33" hidden="1">{"Riqfin97",#N/A,FALSE,"Tran";"Riqfinpro",#N/A,FALSE,"Tran"}</definedName>
    <definedName name="yyyy" localSheetId="2"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5"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4" hidden="1">{"Riqfin97",#N/A,FALSE,"Tran";"Riqfinpro",#N/A,FALSE,"Tran"}</definedName>
    <definedName name="yyyy" localSheetId="75" hidden="1">{"Riqfin97",#N/A,FALSE,"Tran";"Riqfinpro",#N/A,FALSE,"Tran"}</definedName>
    <definedName name="yyyy" localSheetId="7" hidden="1">{"Riqfin97",#N/A,FALSE,"Tran";"Riqfinpro",#N/A,FALSE,"Tran"}</definedName>
    <definedName name="yyyy" hidden="1">{"Riqfin97",#N/A,FALSE,"Tran";"Riqfinpro",#N/A,FALSE,"Tran"}</definedName>
    <definedName name="Z_00C67BFA_FEDD_11D1_98B3_00C04FC96ABD_.wvu.Rows" localSheetId="16" hidden="1">[14]BOP!$A$36:$IV$36,[14]BOP!$A$44:$IV$44,[14]BOP!$A$59:$IV$59,[14]BOP!#REF!,[14]BOP!#REF!,[14]BOP!$A$81:$IV$88</definedName>
    <definedName name="Z_00C67BFA_FEDD_11D1_98B3_00C04FC96ABD_.wvu.Rows" localSheetId="17" hidden="1">[14]BOP!$A$36:$IV$36,[14]BOP!$A$44:$IV$44,[14]BOP!$A$59:$IV$59,[14]BOP!#REF!,[14]BOP!#REF!,[14]BOP!$A$81:$IV$88</definedName>
    <definedName name="Z_00C67BFA_FEDD_11D1_98B3_00C04FC96ABD_.wvu.Rows" localSheetId="18" hidden="1">[14]BOP!$A$36:$IV$36,[14]BOP!$A$44:$IV$44,[14]BOP!$A$59:$IV$59,[14]BOP!#REF!,[14]BOP!#REF!,[14]BOP!$A$81:$IV$88</definedName>
    <definedName name="Z_00C67BFA_FEDD_11D1_98B3_00C04FC96ABD_.wvu.Rows" localSheetId="19" hidden="1">[14]BOP!$A$36:$IV$36,[14]BOP!$A$44:$IV$44,[14]BOP!$A$59:$IV$59,[14]BOP!#REF!,[14]BOP!#REF!,[14]BOP!$A$81:$IV$88</definedName>
    <definedName name="Z_00C67BFA_FEDD_11D1_98B3_00C04FC96ABD_.wvu.Rows" localSheetId="20" hidden="1">[14]BOP!$A$36:$IV$36,[14]BOP!$A$44:$IV$44,[14]BOP!$A$59:$IV$59,[14]BOP!#REF!,[14]BOP!#REF!,[14]BOP!$A$81:$IV$88</definedName>
    <definedName name="Z_00C67BFA_FEDD_11D1_98B3_00C04FC96ABD_.wvu.Rows" localSheetId="21" hidden="1">[14]BOP!$A$36:$IV$36,[14]BOP!$A$44:$IV$44,[14]BOP!$A$59:$IV$59,[14]BOP!#REF!,[14]BOP!#REF!,[14]BOP!$A$81:$IV$88</definedName>
    <definedName name="Z_00C67BFA_FEDD_11D1_98B3_00C04FC96ABD_.wvu.Rows" localSheetId="1" hidden="1">[14]BOP!$A$36:$IV$36,[14]BOP!$A$44:$IV$44,[14]BOP!$A$59:$IV$59,[14]BOP!#REF!,[14]BOP!#REF!,[14]BOP!$A$81:$IV$88</definedName>
    <definedName name="Z_00C67BFA_FEDD_11D1_98B3_00C04FC96ABD_.wvu.Rows" localSheetId="22" hidden="1">[14]BOP!$A$36:$IV$36,[14]BOP!$A$44:$IV$44,[14]BOP!$A$59:$IV$59,[14]BOP!#REF!,[14]BOP!#REF!,[14]BOP!$A$81:$IV$88</definedName>
    <definedName name="Z_00C67BFA_FEDD_11D1_98B3_00C04FC96ABD_.wvu.Rows" localSheetId="24" hidden="1">[14]BOP!$A$36:$IV$36,[14]BOP!$A$44:$IV$44,[14]BOP!$A$59:$IV$59,[14]BOP!#REF!,[14]BOP!#REF!,[14]BOP!$A$81:$IV$88</definedName>
    <definedName name="Z_00C67BFA_FEDD_11D1_98B3_00C04FC96ABD_.wvu.Rows" localSheetId="25" hidden="1">[14]BOP!$A$36:$IV$36,[14]BOP!$A$44:$IV$44,[14]BOP!$A$59:$IV$59,[14]BOP!#REF!,[14]BOP!#REF!,[14]BOP!$A$81:$IV$88</definedName>
    <definedName name="Z_00C67BFA_FEDD_11D1_98B3_00C04FC96ABD_.wvu.Rows" localSheetId="26" hidden="1">[14]BOP!$A$36:$IV$36,[14]BOP!$A$44:$IV$44,[14]BOP!$A$59:$IV$59,[14]BOP!#REF!,[14]BOP!#REF!,[14]BOP!$A$81:$IV$88</definedName>
    <definedName name="Z_00C67BFA_FEDD_11D1_98B3_00C04FC96ABD_.wvu.Rows" localSheetId="28" hidden="1">[14]BOP!$A$36:$IV$36,[14]BOP!$A$44:$IV$44,[14]BOP!$A$59:$IV$59,[14]BOP!#REF!,[14]BOP!#REF!,[14]BOP!$A$81:$IV$88</definedName>
    <definedName name="Z_00C67BFA_FEDD_11D1_98B3_00C04FC96ABD_.wvu.Rows" localSheetId="30" hidden="1">[14]BOP!$A$36:$IV$36,[14]BOP!$A$44:$IV$44,[14]BOP!$A$59:$IV$59,[14]BOP!#REF!,[14]BOP!#REF!,[14]BOP!$A$81:$IV$88</definedName>
    <definedName name="Z_00C67BFA_FEDD_11D1_98B3_00C04FC96ABD_.wvu.Rows" localSheetId="33" hidden="1">[14]BOP!$A$36:$IV$36,[14]BOP!$A$44:$IV$44,[14]BOP!$A$59:$IV$59,[14]BOP!#REF!,[14]BOP!#REF!,[14]BOP!$A$81:$IV$88</definedName>
    <definedName name="Z_00C67BFA_FEDD_11D1_98B3_00C04FC96ABD_.wvu.Rows" localSheetId="2" hidden="1">[14]BOP!$A$36:$IV$36,[14]BOP!$A$44:$IV$44,[14]BOP!$A$59:$IV$59,[14]BOP!#REF!,[14]BOP!#REF!,[14]BOP!$A$81:$IV$88</definedName>
    <definedName name="Z_00C67BFA_FEDD_11D1_98B3_00C04FC96ABD_.wvu.Rows" localSheetId="44" hidden="1">[14]BOP!$A$36:$IV$36,[14]BOP!$A$44:$IV$44,[14]BOP!$A$59:$IV$59,[14]BOP!#REF!,[14]BOP!#REF!,[14]BOP!$A$81:$IV$88</definedName>
    <definedName name="Z_00C67BFA_FEDD_11D1_98B3_00C04FC96ABD_.wvu.Rows" localSheetId="45" hidden="1">[14]BOP!$A$36:$IV$36,[14]BOP!$A$44:$IV$44,[14]BOP!$A$59:$IV$59,[14]BOP!#REF!,[14]BOP!#REF!,[14]BOP!$A$81:$IV$88</definedName>
    <definedName name="Z_00C67BFA_FEDD_11D1_98B3_00C04FC96ABD_.wvu.Rows" localSheetId="46" hidden="1">[14]BOP!$A$36:$IV$36,[14]BOP!$A$44:$IV$44,[14]BOP!$A$59:$IV$59,[14]BOP!#REF!,[14]BOP!#REF!,[14]BOP!$A$81:$IV$88</definedName>
    <definedName name="Z_00C67BFA_FEDD_11D1_98B3_00C04FC96ABD_.wvu.Rows" localSheetId="49" hidden="1">[14]BOP!$A$36:$IV$36,[14]BOP!$A$44:$IV$44,[14]BOP!$A$59:$IV$59,[14]BOP!#REF!,[14]BOP!#REF!,[14]BOP!$A$81:$IV$88</definedName>
    <definedName name="Z_00C67BFA_FEDD_11D1_98B3_00C04FC96ABD_.wvu.Rows" localSheetId="51" hidden="1">[14]BOP!$A$36:$IV$36,[14]BOP!$A$44:$IV$44,[14]BOP!$A$59:$IV$59,[14]BOP!#REF!,[14]BOP!#REF!,[14]BOP!$A$81:$IV$88</definedName>
    <definedName name="Z_00C67BFA_FEDD_11D1_98B3_00C04FC96ABD_.wvu.Rows" localSheetId="52" hidden="1">[14]BOP!$A$36:$IV$36,[14]BOP!$A$44:$IV$44,[14]BOP!$A$59:$IV$59,[14]BOP!#REF!,[14]BOP!#REF!,[14]BOP!$A$81:$IV$88</definedName>
    <definedName name="Z_00C67BFA_FEDD_11D1_98B3_00C04FC96ABD_.wvu.Rows" localSheetId="53" hidden="1">[14]BOP!$A$36:$IV$36,[14]BOP!$A$44:$IV$44,[14]BOP!$A$59:$IV$59,[14]BOP!#REF!,[14]BOP!#REF!,[14]BOP!$A$81:$IV$88</definedName>
    <definedName name="Z_00C67BFA_FEDD_11D1_98B3_00C04FC96ABD_.wvu.Rows" localSheetId="56" hidden="1">[14]BOP!$A$36:$IV$36,[14]BOP!$A$44:$IV$44,[14]BOP!$A$59:$IV$59,[14]BOP!#REF!,[14]BOP!#REF!,[14]BOP!$A$81:$IV$88</definedName>
    <definedName name="Z_00C67BFA_FEDD_11D1_98B3_00C04FC96ABD_.wvu.Rows" localSheetId="57" hidden="1">[14]BOP!$A$36:$IV$36,[14]BOP!$A$44:$IV$44,[14]BOP!$A$59:$IV$59,[14]BOP!#REF!,[14]BOP!#REF!,[14]BOP!$A$81:$IV$88</definedName>
    <definedName name="Z_00C67BFA_FEDD_11D1_98B3_00C04FC96ABD_.wvu.Rows" localSheetId="58" hidden="1">[14]BOP!$A$36:$IV$36,[14]BOP!$A$44:$IV$44,[14]BOP!$A$59:$IV$59,[14]BOP!#REF!,[14]BOP!#REF!,[14]BOP!$A$81:$IV$88</definedName>
    <definedName name="Z_00C67BFA_FEDD_11D1_98B3_00C04FC96ABD_.wvu.Rows" localSheetId="61" hidden="1">[14]BOP!$A$36:$IV$36,[14]BOP!$A$44:$IV$44,[14]BOP!$A$59:$IV$59,[14]BOP!#REF!,[14]BOP!#REF!,[14]BOP!$A$81:$IV$88</definedName>
    <definedName name="Z_00C67BFA_FEDD_11D1_98B3_00C04FC96ABD_.wvu.Rows" localSheetId="62" hidden="1">[14]BOP!$A$36:$IV$36,[14]BOP!$A$44:$IV$44,[14]BOP!$A$59:$IV$59,[14]BOP!#REF!,[14]BOP!#REF!,[14]BOP!$A$81:$IV$88</definedName>
    <definedName name="Z_00C67BFA_FEDD_11D1_98B3_00C04FC96ABD_.wvu.Rows" localSheetId="63" hidden="1">[14]BOP!$A$36:$IV$36,[14]BOP!$A$44:$IV$44,[14]BOP!$A$59:$IV$59,[14]BOP!#REF!,[14]BOP!#REF!,[14]BOP!$A$81:$IV$88</definedName>
    <definedName name="Z_00C67BFA_FEDD_11D1_98B3_00C04FC96ABD_.wvu.Rows" localSheetId="65" hidden="1">[14]BOP!$A$36:$IV$36,[14]BOP!$A$44:$IV$44,[14]BOP!$A$59:$IV$59,[14]BOP!#REF!,[14]BOP!#REF!,[14]BOP!$A$81:$IV$88</definedName>
    <definedName name="Z_00C67BFA_FEDD_11D1_98B3_00C04FC96ABD_.wvu.Rows" localSheetId="66" hidden="1">[14]BOP!$A$36:$IV$36,[14]BOP!$A$44:$IV$44,[14]BOP!$A$59:$IV$59,[14]BOP!#REF!,[14]BOP!#REF!,[14]BOP!$A$81:$IV$88</definedName>
    <definedName name="Z_00C67BFA_FEDD_11D1_98B3_00C04FC96ABD_.wvu.Rows" localSheetId="67" hidden="1">[14]BOP!$A$36:$IV$36,[14]BOP!$A$44:$IV$44,[14]BOP!$A$59:$IV$59,[14]BOP!#REF!,[14]BOP!#REF!,[14]BOP!$A$81:$IV$88</definedName>
    <definedName name="Z_00C67BFA_FEDD_11D1_98B3_00C04FC96ABD_.wvu.Rows" localSheetId="69" hidden="1">[14]BOP!$A$36:$IV$36,[14]BOP!$A$44:$IV$44,[14]BOP!$A$59:$IV$59,[14]BOP!#REF!,[14]BOP!#REF!,[14]BOP!$A$81:$IV$88</definedName>
    <definedName name="Z_00C67BFA_FEDD_11D1_98B3_00C04FC96ABD_.wvu.Rows" localSheetId="70" hidden="1">[14]BOP!$A$36:$IV$36,[14]BOP!$A$44:$IV$44,[14]BOP!$A$59:$IV$59,[14]BOP!#REF!,[14]BOP!#REF!,[14]BOP!$A$81:$IV$88</definedName>
    <definedName name="Z_00C67BFA_FEDD_11D1_98B3_00C04FC96ABD_.wvu.Rows" localSheetId="71" hidden="1">[14]BOP!$A$36:$IV$36,[14]BOP!$A$44:$IV$44,[14]BOP!$A$59:$IV$59,[14]BOP!#REF!,[14]BOP!#REF!,[14]BOP!$A$81:$IV$88</definedName>
    <definedName name="Z_00C67BFA_FEDD_11D1_98B3_00C04FC96ABD_.wvu.Rows" localSheetId="72" hidden="1">[14]BOP!$A$36:$IV$36,[14]BOP!$A$44:$IV$44,[14]BOP!$A$59:$IV$59,[14]BOP!#REF!,[14]BOP!#REF!,[14]BOP!$A$81:$IV$88</definedName>
    <definedName name="Z_00C67BFA_FEDD_11D1_98B3_00C04FC96ABD_.wvu.Rows" localSheetId="74" hidden="1">[14]BOP!$A$36:$IV$36,[14]BOP!$A$44:$IV$44,[14]BOP!$A$59:$IV$59,[14]BOP!#REF!,[14]BOP!#REF!,[14]BOP!$A$81:$IV$88</definedName>
    <definedName name="Z_00C67BFA_FEDD_11D1_98B3_00C04FC96ABD_.wvu.Rows" localSheetId="75" hidden="1">[14]BOP!$A$36:$IV$36,[14]BOP!$A$44:$IV$44,[14]BOP!$A$59:$IV$59,[14]BOP!#REF!,[14]BOP!#REF!,[14]BOP!$A$81:$IV$88</definedName>
    <definedName name="Z_00C67BFA_FEDD_11D1_98B3_00C04FC96ABD_.wvu.Rows" localSheetId="7" hidden="1">[14]BOP!$A$36:$IV$36,[14]BOP!$A$44:$IV$44,[14]BOP!$A$59:$IV$59,[14]BOP!#REF!,[14]BOP!#REF!,[14]BOP!$A$81:$IV$88</definedName>
    <definedName name="Z_00C67BFA_FEDD_11D1_98B3_00C04FC96ABD_.wvu.Rows" hidden="1">[14]BOP!$A$36:$IV$36,[14]BOP!$A$44:$IV$44,[14]BOP!$A$59:$IV$59,[14]BOP!#REF!,[14]BOP!#REF!,[14]BOP!$A$81:$IV$88</definedName>
    <definedName name="Z_00C67BFB_FEDD_11D1_98B3_00C04FC96ABD_.wvu.Rows" localSheetId="16" hidden="1">[14]BOP!$A$36:$IV$36,[14]BOP!$A$44:$IV$44,[14]BOP!$A$59:$IV$59,[14]BOP!#REF!,[14]BOP!#REF!,[14]BOP!$A$81:$IV$88</definedName>
    <definedName name="Z_00C67BFB_FEDD_11D1_98B3_00C04FC96ABD_.wvu.Rows" localSheetId="17" hidden="1">[14]BOP!$A$36:$IV$36,[14]BOP!$A$44:$IV$44,[14]BOP!$A$59:$IV$59,[14]BOP!#REF!,[14]BOP!#REF!,[14]BOP!$A$81:$IV$88</definedName>
    <definedName name="Z_00C67BFB_FEDD_11D1_98B3_00C04FC96ABD_.wvu.Rows" localSheetId="18" hidden="1">[14]BOP!$A$36:$IV$36,[14]BOP!$A$44:$IV$44,[14]BOP!$A$59:$IV$59,[14]BOP!#REF!,[14]BOP!#REF!,[14]BOP!$A$81:$IV$88</definedName>
    <definedName name="Z_00C67BFB_FEDD_11D1_98B3_00C04FC96ABD_.wvu.Rows" localSheetId="19" hidden="1">[14]BOP!$A$36:$IV$36,[14]BOP!$A$44:$IV$44,[14]BOP!$A$59:$IV$59,[14]BOP!#REF!,[14]BOP!#REF!,[14]BOP!$A$81:$IV$88</definedName>
    <definedName name="Z_00C67BFB_FEDD_11D1_98B3_00C04FC96ABD_.wvu.Rows" localSheetId="20" hidden="1">[14]BOP!$A$36:$IV$36,[14]BOP!$A$44:$IV$44,[14]BOP!$A$59:$IV$59,[14]BOP!#REF!,[14]BOP!#REF!,[14]BOP!$A$81:$IV$88</definedName>
    <definedName name="Z_00C67BFB_FEDD_11D1_98B3_00C04FC96ABD_.wvu.Rows" localSheetId="21" hidden="1">[14]BOP!$A$36:$IV$36,[14]BOP!$A$44:$IV$44,[14]BOP!$A$59:$IV$59,[14]BOP!#REF!,[14]BOP!#REF!,[14]BOP!$A$81:$IV$88</definedName>
    <definedName name="Z_00C67BFB_FEDD_11D1_98B3_00C04FC96ABD_.wvu.Rows" localSheetId="1" hidden="1">[14]BOP!$A$36:$IV$36,[14]BOP!$A$44:$IV$44,[14]BOP!$A$59:$IV$59,[14]BOP!#REF!,[14]BOP!#REF!,[14]BOP!$A$81:$IV$88</definedName>
    <definedName name="Z_00C67BFB_FEDD_11D1_98B3_00C04FC96ABD_.wvu.Rows" localSheetId="22" hidden="1">[14]BOP!$A$36:$IV$36,[14]BOP!$A$44:$IV$44,[14]BOP!$A$59:$IV$59,[14]BOP!#REF!,[14]BOP!#REF!,[14]BOP!$A$81:$IV$88</definedName>
    <definedName name="Z_00C67BFB_FEDD_11D1_98B3_00C04FC96ABD_.wvu.Rows" localSheetId="24" hidden="1">[14]BOP!$A$36:$IV$36,[14]BOP!$A$44:$IV$44,[14]BOP!$A$59:$IV$59,[14]BOP!#REF!,[14]BOP!#REF!,[14]BOP!$A$81:$IV$88</definedName>
    <definedName name="Z_00C67BFB_FEDD_11D1_98B3_00C04FC96ABD_.wvu.Rows" localSheetId="25" hidden="1">[14]BOP!$A$36:$IV$36,[14]BOP!$A$44:$IV$44,[14]BOP!$A$59:$IV$59,[14]BOP!#REF!,[14]BOP!#REF!,[14]BOP!$A$81:$IV$88</definedName>
    <definedName name="Z_00C67BFB_FEDD_11D1_98B3_00C04FC96ABD_.wvu.Rows" localSheetId="26" hidden="1">[14]BOP!$A$36:$IV$36,[14]BOP!$A$44:$IV$44,[14]BOP!$A$59:$IV$59,[14]BOP!#REF!,[14]BOP!#REF!,[14]BOP!$A$81:$IV$88</definedName>
    <definedName name="Z_00C67BFB_FEDD_11D1_98B3_00C04FC96ABD_.wvu.Rows" localSheetId="28" hidden="1">[14]BOP!$A$36:$IV$36,[14]BOP!$A$44:$IV$44,[14]BOP!$A$59:$IV$59,[14]BOP!#REF!,[14]BOP!#REF!,[14]BOP!$A$81:$IV$88</definedName>
    <definedName name="Z_00C67BFB_FEDD_11D1_98B3_00C04FC96ABD_.wvu.Rows" localSheetId="30" hidden="1">[14]BOP!$A$36:$IV$36,[14]BOP!$A$44:$IV$44,[14]BOP!$A$59:$IV$59,[14]BOP!#REF!,[14]BOP!#REF!,[14]BOP!$A$81:$IV$88</definedName>
    <definedName name="Z_00C67BFB_FEDD_11D1_98B3_00C04FC96ABD_.wvu.Rows" localSheetId="33" hidden="1">[14]BOP!$A$36:$IV$36,[14]BOP!$A$44:$IV$44,[14]BOP!$A$59:$IV$59,[14]BOP!#REF!,[14]BOP!#REF!,[14]BOP!$A$81:$IV$88</definedName>
    <definedName name="Z_00C67BFB_FEDD_11D1_98B3_00C04FC96ABD_.wvu.Rows" localSheetId="2" hidden="1">[14]BOP!$A$36:$IV$36,[14]BOP!$A$44:$IV$44,[14]BOP!$A$59:$IV$59,[14]BOP!#REF!,[14]BOP!#REF!,[14]BOP!$A$81:$IV$88</definedName>
    <definedName name="Z_00C67BFB_FEDD_11D1_98B3_00C04FC96ABD_.wvu.Rows" localSheetId="44" hidden="1">[14]BOP!$A$36:$IV$36,[14]BOP!$A$44:$IV$44,[14]BOP!$A$59:$IV$59,[14]BOP!#REF!,[14]BOP!#REF!,[14]BOP!$A$81:$IV$88</definedName>
    <definedName name="Z_00C67BFB_FEDD_11D1_98B3_00C04FC96ABD_.wvu.Rows" localSheetId="45" hidden="1">[14]BOP!$A$36:$IV$36,[14]BOP!$A$44:$IV$44,[14]BOP!$A$59:$IV$59,[14]BOP!#REF!,[14]BOP!#REF!,[14]BOP!$A$81:$IV$88</definedName>
    <definedName name="Z_00C67BFB_FEDD_11D1_98B3_00C04FC96ABD_.wvu.Rows" localSheetId="46" hidden="1">[14]BOP!$A$36:$IV$36,[14]BOP!$A$44:$IV$44,[14]BOP!$A$59:$IV$59,[14]BOP!#REF!,[14]BOP!#REF!,[14]BOP!$A$81:$IV$88</definedName>
    <definedName name="Z_00C67BFB_FEDD_11D1_98B3_00C04FC96ABD_.wvu.Rows" localSheetId="49" hidden="1">[14]BOP!$A$36:$IV$36,[14]BOP!$A$44:$IV$44,[14]BOP!$A$59:$IV$59,[14]BOP!#REF!,[14]BOP!#REF!,[14]BOP!$A$81:$IV$88</definedName>
    <definedName name="Z_00C67BFB_FEDD_11D1_98B3_00C04FC96ABD_.wvu.Rows" localSheetId="51" hidden="1">[14]BOP!$A$36:$IV$36,[14]BOP!$A$44:$IV$44,[14]BOP!$A$59:$IV$59,[14]BOP!#REF!,[14]BOP!#REF!,[14]BOP!$A$81:$IV$88</definedName>
    <definedName name="Z_00C67BFB_FEDD_11D1_98B3_00C04FC96ABD_.wvu.Rows" localSheetId="52" hidden="1">[14]BOP!$A$36:$IV$36,[14]BOP!$A$44:$IV$44,[14]BOP!$A$59:$IV$59,[14]BOP!#REF!,[14]BOP!#REF!,[14]BOP!$A$81:$IV$88</definedName>
    <definedName name="Z_00C67BFB_FEDD_11D1_98B3_00C04FC96ABD_.wvu.Rows" localSheetId="53" hidden="1">[14]BOP!$A$36:$IV$36,[14]BOP!$A$44:$IV$44,[14]BOP!$A$59:$IV$59,[14]BOP!#REF!,[14]BOP!#REF!,[14]BOP!$A$81:$IV$88</definedName>
    <definedName name="Z_00C67BFB_FEDD_11D1_98B3_00C04FC96ABD_.wvu.Rows" localSheetId="56" hidden="1">[14]BOP!$A$36:$IV$36,[14]BOP!$A$44:$IV$44,[14]BOP!$A$59:$IV$59,[14]BOP!#REF!,[14]BOP!#REF!,[14]BOP!$A$81:$IV$88</definedName>
    <definedName name="Z_00C67BFB_FEDD_11D1_98B3_00C04FC96ABD_.wvu.Rows" localSheetId="57" hidden="1">[14]BOP!$A$36:$IV$36,[14]BOP!$A$44:$IV$44,[14]BOP!$A$59:$IV$59,[14]BOP!#REF!,[14]BOP!#REF!,[14]BOP!$A$81:$IV$88</definedName>
    <definedName name="Z_00C67BFB_FEDD_11D1_98B3_00C04FC96ABD_.wvu.Rows" localSheetId="58" hidden="1">[14]BOP!$A$36:$IV$36,[14]BOP!$A$44:$IV$44,[14]BOP!$A$59:$IV$59,[14]BOP!#REF!,[14]BOP!#REF!,[14]BOP!$A$81:$IV$88</definedName>
    <definedName name="Z_00C67BFB_FEDD_11D1_98B3_00C04FC96ABD_.wvu.Rows" localSheetId="61" hidden="1">[14]BOP!$A$36:$IV$36,[14]BOP!$A$44:$IV$44,[14]BOP!$A$59:$IV$59,[14]BOP!#REF!,[14]BOP!#REF!,[14]BOP!$A$81:$IV$88</definedName>
    <definedName name="Z_00C67BFB_FEDD_11D1_98B3_00C04FC96ABD_.wvu.Rows" localSheetId="62" hidden="1">[14]BOP!$A$36:$IV$36,[14]BOP!$A$44:$IV$44,[14]BOP!$A$59:$IV$59,[14]BOP!#REF!,[14]BOP!#REF!,[14]BOP!$A$81:$IV$88</definedName>
    <definedName name="Z_00C67BFB_FEDD_11D1_98B3_00C04FC96ABD_.wvu.Rows" localSheetId="63" hidden="1">[14]BOP!$A$36:$IV$36,[14]BOP!$A$44:$IV$44,[14]BOP!$A$59:$IV$59,[14]BOP!#REF!,[14]BOP!#REF!,[14]BOP!$A$81:$IV$88</definedName>
    <definedName name="Z_00C67BFB_FEDD_11D1_98B3_00C04FC96ABD_.wvu.Rows" localSheetId="65" hidden="1">[14]BOP!$A$36:$IV$36,[14]BOP!$A$44:$IV$44,[14]BOP!$A$59:$IV$59,[14]BOP!#REF!,[14]BOP!#REF!,[14]BOP!$A$81:$IV$88</definedName>
    <definedName name="Z_00C67BFB_FEDD_11D1_98B3_00C04FC96ABD_.wvu.Rows" localSheetId="66" hidden="1">[14]BOP!$A$36:$IV$36,[14]BOP!$A$44:$IV$44,[14]BOP!$A$59:$IV$59,[14]BOP!#REF!,[14]BOP!#REF!,[14]BOP!$A$81:$IV$88</definedName>
    <definedName name="Z_00C67BFB_FEDD_11D1_98B3_00C04FC96ABD_.wvu.Rows" localSheetId="67" hidden="1">[14]BOP!$A$36:$IV$36,[14]BOP!$A$44:$IV$44,[14]BOP!$A$59:$IV$59,[14]BOP!#REF!,[14]BOP!#REF!,[14]BOP!$A$81:$IV$88</definedName>
    <definedName name="Z_00C67BFB_FEDD_11D1_98B3_00C04FC96ABD_.wvu.Rows" localSheetId="69" hidden="1">[14]BOP!$A$36:$IV$36,[14]BOP!$A$44:$IV$44,[14]BOP!$A$59:$IV$59,[14]BOP!#REF!,[14]BOP!#REF!,[14]BOP!$A$81:$IV$88</definedName>
    <definedName name="Z_00C67BFB_FEDD_11D1_98B3_00C04FC96ABD_.wvu.Rows" localSheetId="70" hidden="1">[14]BOP!$A$36:$IV$36,[14]BOP!$A$44:$IV$44,[14]BOP!$A$59:$IV$59,[14]BOP!#REF!,[14]BOP!#REF!,[14]BOP!$A$81:$IV$88</definedName>
    <definedName name="Z_00C67BFB_FEDD_11D1_98B3_00C04FC96ABD_.wvu.Rows" localSheetId="71" hidden="1">[14]BOP!$A$36:$IV$36,[14]BOP!$A$44:$IV$44,[14]BOP!$A$59:$IV$59,[14]BOP!#REF!,[14]BOP!#REF!,[14]BOP!$A$81:$IV$88</definedName>
    <definedName name="Z_00C67BFB_FEDD_11D1_98B3_00C04FC96ABD_.wvu.Rows" localSheetId="72" hidden="1">[14]BOP!$A$36:$IV$36,[14]BOP!$A$44:$IV$44,[14]BOP!$A$59:$IV$59,[14]BOP!#REF!,[14]BOP!#REF!,[14]BOP!$A$81:$IV$88</definedName>
    <definedName name="Z_00C67BFB_FEDD_11D1_98B3_00C04FC96ABD_.wvu.Rows" localSheetId="74" hidden="1">[14]BOP!$A$36:$IV$36,[14]BOP!$A$44:$IV$44,[14]BOP!$A$59:$IV$59,[14]BOP!#REF!,[14]BOP!#REF!,[14]BOP!$A$81:$IV$88</definedName>
    <definedName name="Z_00C67BFB_FEDD_11D1_98B3_00C04FC96ABD_.wvu.Rows" localSheetId="75" hidden="1">[14]BOP!$A$36:$IV$36,[14]BOP!$A$44:$IV$44,[14]BOP!$A$59:$IV$59,[14]BOP!#REF!,[14]BOP!#REF!,[14]BOP!$A$81:$IV$88</definedName>
    <definedName name="Z_00C67BFB_FEDD_11D1_98B3_00C04FC96ABD_.wvu.Rows" localSheetId="7" hidden="1">[14]BOP!$A$36:$IV$36,[14]BOP!$A$44:$IV$44,[14]BOP!$A$59:$IV$59,[14]BOP!#REF!,[14]BOP!#REF!,[14]BOP!$A$81:$IV$88</definedName>
    <definedName name="Z_00C67BFB_FEDD_11D1_98B3_00C04FC96ABD_.wvu.Rows" hidden="1">[14]BOP!$A$36:$IV$36,[14]BOP!$A$44:$IV$44,[14]BOP!$A$59:$IV$59,[14]BOP!#REF!,[14]BOP!#REF!,[14]BOP!$A$81:$IV$88</definedName>
    <definedName name="Z_00C67BFC_FEDD_11D1_98B3_00C04FC96ABD_.wvu.Rows" localSheetId="16" hidden="1">[14]BOP!$A$36:$IV$36,[14]BOP!$A$44:$IV$44,[14]BOP!$A$59:$IV$59,[14]BOP!#REF!,[14]BOP!#REF!,[14]BOP!$A$81:$IV$88</definedName>
    <definedName name="Z_00C67BFC_FEDD_11D1_98B3_00C04FC96ABD_.wvu.Rows" localSheetId="17" hidden="1">[14]BOP!$A$36:$IV$36,[14]BOP!$A$44:$IV$44,[14]BOP!$A$59:$IV$59,[14]BOP!#REF!,[14]BOP!#REF!,[14]BOP!$A$81:$IV$88</definedName>
    <definedName name="Z_00C67BFC_FEDD_11D1_98B3_00C04FC96ABD_.wvu.Rows" localSheetId="18" hidden="1">[14]BOP!$A$36:$IV$36,[14]BOP!$A$44:$IV$44,[14]BOP!$A$59:$IV$59,[14]BOP!#REF!,[14]BOP!#REF!,[14]BOP!$A$81:$IV$88</definedName>
    <definedName name="Z_00C67BFC_FEDD_11D1_98B3_00C04FC96ABD_.wvu.Rows" localSheetId="19" hidden="1">[14]BOP!$A$36:$IV$36,[14]BOP!$A$44:$IV$44,[14]BOP!$A$59:$IV$59,[14]BOP!#REF!,[14]BOP!#REF!,[14]BOP!$A$81:$IV$88</definedName>
    <definedName name="Z_00C67BFC_FEDD_11D1_98B3_00C04FC96ABD_.wvu.Rows" localSheetId="20" hidden="1">[14]BOP!$A$36:$IV$36,[14]BOP!$A$44:$IV$44,[14]BOP!$A$59:$IV$59,[14]BOP!#REF!,[14]BOP!#REF!,[14]BOP!$A$81:$IV$88</definedName>
    <definedName name="Z_00C67BFC_FEDD_11D1_98B3_00C04FC96ABD_.wvu.Rows" localSheetId="21" hidden="1">[14]BOP!$A$36:$IV$36,[14]BOP!$A$44:$IV$44,[14]BOP!$A$59:$IV$59,[14]BOP!#REF!,[14]BOP!#REF!,[14]BOP!$A$81:$IV$88</definedName>
    <definedName name="Z_00C67BFC_FEDD_11D1_98B3_00C04FC96ABD_.wvu.Rows" localSheetId="1" hidden="1">[14]BOP!$A$36:$IV$36,[14]BOP!$A$44:$IV$44,[14]BOP!$A$59:$IV$59,[14]BOP!#REF!,[14]BOP!#REF!,[14]BOP!$A$81:$IV$88</definedName>
    <definedName name="Z_00C67BFC_FEDD_11D1_98B3_00C04FC96ABD_.wvu.Rows" localSheetId="22" hidden="1">[14]BOP!$A$36:$IV$36,[14]BOP!$A$44:$IV$44,[14]BOP!$A$59:$IV$59,[14]BOP!#REF!,[14]BOP!#REF!,[14]BOP!$A$81:$IV$88</definedName>
    <definedName name="Z_00C67BFC_FEDD_11D1_98B3_00C04FC96ABD_.wvu.Rows" localSheetId="24" hidden="1">[14]BOP!$A$36:$IV$36,[14]BOP!$A$44:$IV$44,[14]BOP!$A$59:$IV$59,[14]BOP!#REF!,[14]BOP!#REF!,[14]BOP!$A$81:$IV$88</definedName>
    <definedName name="Z_00C67BFC_FEDD_11D1_98B3_00C04FC96ABD_.wvu.Rows" localSheetId="25" hidden="1">[14]BOP!$A$36:$IV$36,[14]BOP!$A$44:$IV$44,[14]BOP!$A$59:$IV$59,[14]BOP!#REF!,[14]BOP!#REF!,[14]BOP!$A$81:$IV$88</definedName>
    <definedName name="Z_00C67BFC_FEDD_11D1_98B3_00C04FC96ABD_.wvu.Rows" localSheetId="26" hidden="1">[14]BOP!$A$36:$IV$36,[14]BOP!$A$44:$IV$44,[14]BOP!$A$59:$IV$59,[14]BOP!#REF!,[14]BOP!#REF!,[14]BOP!$A$81:$IV$88</definedName>
    <definedName name="Z_00C67BFC_FEDD_11D1_98B3_00C04FC96ABD_.wvu.Rows" localSheetId="28" hidden="1">[14]BOP!$A$36:$IV$36,[14]BOP!$A$44:$IV$44,[14]BOP!$A$59:$IV$59,[14]BOP!#REF!,[14]BOP!#REF!,[14]BOP!$A$81:$IV$88</definedName>
    <definedName name="Z_00C67BFC_FEDD_11D1_98B3_00C04FC96ABD_.wvu.Rows" localSheetId="30" hidden="1">[14]BOP!$A$36:$IV$36,[14]BOP!$A$44:$IV$44,[14]BOP!$A$59:$IV$59,[14]BOP!#REF!,[14]BOP!#REF!,[14]BOP!$A$81:$IV$88</definedName>
    <definedName name="Z_00C67BFC_FEDD_11D1_98B3_00C04FC96ABD_.wvu.Rows" localSheetId="33" hidden="1">[14]BOP!$A$36:$IV$36,[14]BOP!$A$44:$IV$44,[14]BOP!$A$59:$IV$59,[14]BOP!#REF!,[14]BOP!#REF!,[14]BOP!$A$81:$IV$88</definedName>
    <definedName name="Z_00C67BFC_FEDD_11D1_98B3_00C04FC96ABD_.wvu.Rows" localSheetId="2" hidden="1">[14]BOP!$A$36:$IV$36,[14]BOP!$A$44:$IV$44,[14]BOP!$A$59:$IV$59,[14]BOP!#REF!,[14]BOP!#REF!,[14]BOP!$A$81:$IV$88</definedName>
    <definedName name="Z_00C67BFC_FEDD_11D1_98B3_00C04FC96ABD_.wvu.Rows" localSheetId="44" hidden="1">[14]BOP!$A$36:$IV$36,[14]BOP!$A$44:$IV$44,[14]BOP!$A$59:$IV$59,[14]BOP!#REF!,[14]BOP!#REF!,[14]BOP!$A$81:$IV$88</definedName>
    <definedName name="Z_00C67BFC_FEDD_11D1_98B3_00C04FC96ABD_.wvu.Rows" localSheetId="45" hidden="1">[14]BOP!$A$36:$IV$36,[14]BOP!$A$44:$IV$44,[14]BOP!$A$59:$IV$59,[14]BOP!#REF!,[14]BOP!#REF!,[14]BOP!$A$81:$IV$88</definedName>
    <definedName name="Z_00C67BFC_FEDD_11D1_98B3_00C04FC96ABD_.wvu.Rows" localSheetId="46" hidden="1">[14]BOP!$A$36:$IV$36,[14]BOP!$A$44:$IV$44,[14]BOP!$A$59:$IV$59,[14]BOP!#REF!,[14]BOP!#REF!,[14]BOP!$A$81:$IV$88</definedName>
    <definedName name="Z_00C67BFC_FEDD_11D1_98B3_00C04FC96ABD_.wvu.Rows" localSheetId="49" hidden="1">[14]BOP!$A$36:$IV$36,[14]BOP!$A$44:$IV$44,[14]BOP!$A$59:$IV$59,[14]BOP!#REF!,[14]BOP!#REF!,[14]BOP!$A$81:$IV$88</definedName>
    <definedName name="Z_00C67BFC_FEDD_11D1_98B3_00C04FC96ABD_.wvu.Rows" localSheetId="51" hidden="1">[14]BOP!$A$36:$IV$36,[14]BOP!$A$44:$IV$44,[14]BOP!$A$59:$IV$59,[14]BOP!#REF!,[14]BOP!#REF!,[14]BOP!$A$81:$IV$88</definedName>
    <definedName name="Z_00C67BFC_FEDD_11D1_98B3_00C04FC96ABD_.wvu.Rows" localSheetId="52" hidden="1">[14]BOP!$A$36:$IV$36,[14]BOP!$A$44:$IV$44,[14]BOP!$A$59:$IV$59,[14]BOP!#REF!,[14]BOP!#REF!,[14]BOP!$A$81:$IV$88</definedName>
    <definedName name="Z_00C67BFC_FEDD_11D1_98B3_00C04FC96ABD_.wvu.Rows" localSheetId="53" hidden="1">[14]BOP!$A$36:$IV$36,[14]BOP!$A$44:$IV$44,[14]BOP!$A$59:$IV$59,[14]BOP!#REF!,[14]BOP!#REF!,[14]BOP!$A$81:$IV$88</definedName>
    <definedName name="Z_00C67BFC_FEDD_11D1_98B3_00C04FC96ABD_.wvu.Rows" localSheetId="56" hidden="1">[14]BOP!$A$36:$IV$36,[14]BOP!$A$44:$IV$44,[14]BOP!$A$59:$IV$59,[14]BOP!#REF!,[14]BOP!#REF!,[14]BOP!$A$81:$IV$88</definedName>
    <definedName name="Z_00C67BFC_FEDD_11D1_98B3_00C04FC96ABD_.wvu.Rows" localSheetId="57" hidden="1">[14]BOP!$A$36:$IV$36,[14]BOP!$A$44:$IV$44,[14]BOP!$A$59:$IV$59,[14]BOP!#REF!,[14]BOP!#REF!,[14]BOP!$A$81:$IV$88</definedName>
    <definedName name="Z_00C67BFC_FEDD_11D1_98B3_00C04FC96ABD_.wvu.Rows" localSheetId="58" hidden="1">[14]BOP!$A$36:$IV$36,[14]BOP!$A$44:$IV$44,[14]BOP!$A$59:$IV$59,[14]BOP!#REF!,[14]BOP!#REF!,[14]BOP!$A$81:$IV$88</definedName>
    <definedName name="Z_00C67BFC_FEDD_11D1_98B3_00C04FC96ABD_.wvu.Rows" localSheetId="61" hidden="1">[14]BOP!$A$36:$IV$36,[14]BOP!$A$44:$IV$44,[14]BOP!$A$59:$IV$59,[14]BOP!#REF!,[14]BOP!#REF!,[14]BOP!$A$81:$IV$88</definedName>
    <definedName name="Z_00C67BFC_FEDD_11D1_98B3_00C04FC96ABD_.wvu.Rows" localSheetId="62" hidden="1">[14]BOP!$A$36:$IV$36,[14]BOP!$A$44:$IV$44,[14]BOP!$A$59:$IV$59,[14]BOP!#REF!,[14]BOP!#REF!,[14]BOP!$A$81:$IV$88</definedName>
    <definedName name="Z_00C67BFC_FEDD_11D1_98B3_00C04FC96ABD_.wvu.Rows" localSheetId="63" hidden="1">[14]BOP!$A$36:$IV$36,[14]BOP!$A$44:$IV$44,[14]BOP!$A$59:$IV$59,[14]BOP!#REF!,[14]BOP!#REF!,[14]BOP!$A$81:$IV$88</definedName>
    <definedName name="Z_00C67BFC_FEDD_11D1_98B3_00C04FC96ABD_.wvu.Rows" localSheetId="65" hidden="1">[14]BOP!$A$36:$IV$36,[14]BOP!$A$44:$IV$44,[14]BOP!$A$59:$IV$59,[14]BOP!#REF!,[14]BOP!#REF!,[14]BOP!$A$81:$IV$88</definedName>
    <definedName name="Z_00C67BFC_FEDD_11D1_98B3_00C04FC96ABD_.wvu.Rows" localSheetId="66" hidden="1">[14]BOP!$A$36:$IV$36,[14]BOP!$A$44:$IV$44,[14]BOP!$A$59:$IV$59,[14]BOP!#REF!,[14]BOP!#REF!,[14]BOP!$A$81:$IV$88</definedName>
    <definedName name="Z_00C67BFC_FEDD_11D1_98B3_00C04FC96ABD_.wvu.Rows" localSheetId="67" hidden="1">[14]BOP!$A$36:$IV$36,[14]BOP!$A$44:$IV$44,[14]BOP!$A$59:$IV$59,[14]BOP!#REF!,[14]BOP!#REF!,[14]BOP!$A$81:$IV$88</definedName>
    <definedName name="Z_00C67BFC_FEDD_11D1_98B3_00C04FC96ABD_.wvu.Rows" localSheetId="69" hidden="1">[14]BOP!$A$36:$IV$36,[14]BOP!$A$44:$IV$44,[14]BOP!$A$59:$IV$59,[14]BOP!#REF!,[14]BOP!#REF!,[14]BOP!$A$81:$IV$88</definedName>
    <definedName name="Z_00C67BFC_FEDD_11D1_98B3_00C04FC96ABD_.wvu.Rows" localSheetId="70" hidden="1">[14]BOP!$A$36:$IV$36,[14]BOP!$A$44:$IV$44,[14]BOP!$A$59:$IV$59,[14]BOP!#REF!,[14]BOP!#REF!,[14]BOP!$A$81:$IV$88</definedName>
    <definedName name="Z_00C67BFC_FEDD_11D1_98B3_00C04FC96ABD_.wvu.Rows" localSheetId="71" hidden="1">[14]BOP!$A$36:$IV$36,[14]BOP!$A$44:$IV$44,[14]BOP!$A$59:$IV$59,[14]BOP!#REF!,[14]BOP!#REF!,[14]BOP!$A$81:$IV$88</definedName>
    <definedName name="Z_00C67BFC_FEDD_11D1_98B3_00C04FC96ABD_.wvu.Rows" localSheetId="72" hidden="1">[14]BOP!$A$36:$IV$36,[14]BOP!$A$44:$IV$44,[14]BOP!$A$59:$IV$59,[14]BOP!#REF!,[14]BOP!#REF!,[14]BOP!$A$81:$IV$88</definedName>
    <definedName name="Z_00C67BFC_FEDD_11D1_98B3_00C04FC96ABD_.wvu.Rows" localSheetId="74" hidden="1">[14]BOP!$A$36:$IV$36,[14]BOP!$A$44:$IV$44,[14]BOP!$A$59:$IV$59,[14]BOP!#REF!,[14]BOP!#REF!,[14]BOP!$A$81:$IV$88</definedName>
    <definedName name="Z_00C67BFC_FEDD_11D1_98B3_00C04FC96ABD_.wvu.Rows" localSheetId="75" hidden="1">[14]BOP!$A$36:$IV$36,[14]BOP!$A$44:$IV$44,[14]BOP!$A$59:$IV$59,[14]BOP!#REF!,[14]BOP!#REF!,[14]BOP!$A$81:$IV$88</definedName>
    <definedName name="Z_00C67BFC_FEDD_11D1_98B3_00C04FC96ABD_.wvu.Rows" localSheetId="7" hidden="1">[14]BOP!$A$36:$IV$36,[14]BOP!$A$44:$IV$44,[14]BOP!$A$59:$IV$59,[14]BOP!#REF!,[14]BOP!#REF!,[14]BOP!$A$81:$IV$88</definedName>
    <definedName name="Z_00C67BFC_FEDD_11D1_98B3_00C04FC96ABD_.wvu.Rows" hidden="1">[14]BOP!$A$36:$IV$36,[14]BOP!$A$44:$IV$44,[14]BOP!$A$59:$IV$59,[14]BOP!#REF!,[14]BOP!#REF!,[14]BOP!$A$81:$IV$88</definedName>
    <definedName name="Z_00C67BFD_FEDD_11D1_98B3_00C04FC96ABD_.wvu.Rows" localSheetId="16" hidden="1">[14]BOP!$A$36:$IV$36,[14]BOP!$A$44:$IV$44,[14]BOP!$A$59:$IV$59,[14]BOP!#REF!,[14]BOP!#REF!,[14]BOP!$A$81:$IV$88</definedName>
    <definedName name="Z_00C67BFD_FEDD_11D1_98B3_00C04FC96ABD_.wvu.Rows" localSheetId="17" hidden="1">[14]BOP!$A$36:$IV$36,[14]BOP!$A$44:$IV$44,[14]BOP!$A$59:$IV$59,[14]BOP!#REF!,[14]BOP!#REF!,[14]BOP!$A$81:$IV$88</definedName>
    <definedName name="Z_00C67BFD_FEDD_11D1_98B3_00C04FC96ABD_.wvu.Rows" localSheetId="18" hidden="1">[14]BOP!$A$36:$IV$36,[14]BOP!$A$44:$IV$44,[14]BOP!$A$59:$IV$59,[14]BOP!#REF!,[14]BOP!#REF!,[14]BOP!$A$81:$IV$88</definedName>
    <definedName name="Z_00C67BFD_FEDD_11D1_98B3_00C04FC96ABD_.wvu.Rows" localSheetId="19" hidden="1">[14]BOP!$A$36:$IV$36,[14]BOP!$A$44:$IV$44,[14]BOP!$A$59:$IV$59,[14]BOP!#REF!,[14]BOP!#REF!,[14]BOP!$A$81:$IV$88</definedName>
    <definedName name="Z_00C67BFD_FEDD_11D1_98B3_00C04FC96ABD_.wvu.Rows" localSheetId="20" hidden="1">[14]BOP!$A$36:$IV$36,[14]BOP!$A$44:$IV$44,[14]BOP!$A$59:$IV$59,[14]BOP!#REF!,[14]BOP!#REF!,[14]BOP!$A$81:$IV$88</definedName>
    <definedName name="Z_00C67BFD_FEDD_11D1_98B3_00C04FC96ABD_.wvu.Rows" localSheetId="21" hidden="1">[14]BOP!$A$36:$IV$36,[14]BOP!$A$44:$IV$44,[14]BOP!$A$59:$IV$59,[14]BOP!#REF!,[14]BOP!#REF!,[14]BOP!$A$81:$IV$88</definedName>
    <definedName name="Z_00C67BFD_FEDD_11D1_98B3_00C04FC96ABD_.wvu.Rows" localSheetId="1" hidden="1">[14]BOP!$A$36:$IV$36,[14]BOP!$A$44:$IV$44,[14]BOP!$A$59:$IV$59,[14]BOP!#REF!,[14]BOP!#REF!,[14]BOP!$A$81:$IV$88</definedName>
    <definedName name="Z_00C67BFD_FEDD_11D1_98B3_00C04FC96ABD_.wvu.Rows" localSheetId="22" hidden="1">[14]BOP!$A$36:$IV$36,[14]BOP!$A$44:$IV$44,[14]BOP!$A$59:$IV$59,[14]BOP!#REF!,[14]BOP!#REF!,[14]BOP!$A$81:$IV$88</definedName>
    <definedName name="Z_00C67BFD_FEDD_11D1_98B3_00C04FC96ABD_.wvu.Rows" localSheetId="24" hidden="1">[14]BOP!$A$36:$IV$36,[14]BOP!$A$44:$IV$44,[14]BOP!$A$59:$IV$59,[14]BOP!#REF!,[14]BOP!#REF!,[14]BOP!$A$81:$IV$88</definedName>
    <definedName name="Z_00C67BFD_FEDD_11D1_98B3_00C04FC96ABD_.wvu.Rows" localSheetId="25" hidden="1">[14]BOP!$A$36:$IV$36,[14]BOP!$A$44:$IV$44,[14]BOP!$A$59:$IV$59,[14]BOP!#REF!,[14]BOP!#REF!,[14]BOP!$A$81:$IV$88</definedName>
    <definedName name="Z_00C67BFD_FEDD_11D1_98B3_00C04FC96ABD_.wvu.Rows" localSheetId="26" hidden="1">[14]BOP!$A$36:$IV$36,[14]BOP!$A$44:$IV$44,[14]BOP!$A$59:$IV$59,[14]BOP!#REF!,[14]BOP!#REF!,[14]BOP!$A$81:$IV$88</definedName>
    <definedName name="Z_00C67BFD_FEDD_11D1_98B3_00C04FC96ABD_.wvu.Rows" localSheetId="28" hidden="1">[14]BOP!$A$36:$IV$36,[14]BOP!$A$44:$IV$44,[14]BOP!$A$59:$IV$59,[14]BOP!#REF!,[14]BOP!#REF!,[14]BOP!$A$81:$IV$88</definedName>
    <definedName name="Z_00C67BFD_FEDD_11D1_98B3_00C04FC96ABD_.wvu.Rows" localSheetId="30" hidden="1">[14]BOP!$A$36:$IV$36,[14]BOP!$A$44:$IV$44,[14]BOP!$A$59:$IV$59,[14]BOP!#REF!,[14]BOP!#REF!,[14]BOP!$A$81:$IV$88</definedName>
    <definedName name="Z_00C67BFD_FEDD_11D1_98B3_00C04FC96ABD_.wvu.Rows" localSheetId="33" hidden="1">[14]BOP!$A$36:$IV$36,[14]BOP!$A$44:$IV$44,[14]BOP!$A$59:$IV$59,[14]BOP!#REF!,[14]BOP!#REF!,[14]BOP!$A$81:$IV$88</definedName>
    <definedName name="Z_00C67BFD_FEDD_11D1_98B3_00C04FC96ABD_.wvu.Rows" localSheetId="2" hidden="1">[14]BOP!$A$36:$IV$36,[14]BOP!$A$44:$IV$44,[14]BOP!$A$59:$IV$59,[14]BOP!#REF!,[14]BOP!#REF!,[14]BOP!$A$81:$IV$88</definedName>
    <definedName name="Z_00C67BFD_FEDD_11D1_98B3_00C04FC96ABD_.wvu.Rows" localSheetId="44" hidden="1">[14]BOP!$A$36:$IV$36,[14]BOP!$A$44:$IV$44,[14]BOP!$A$59:$IV$59,[14]BOP!#REF!,[14]BOP!#REF!,[14]BOP!$A$81:$IV$88</definedName>
    <definedName name="Z_00C67BFD_FEDD_11D1_98B3_00C04FC96ABD_.wvu.Rows" localSheetId="45" hidden="1">[14]BOP!$A$36:$IV$36,[14]BOP!$A$44:$IV$44,[14]BOP!$A$59:$IV$59,[14]BOP!#REF!,[14]BOP!#REF!,[14]BOP!$A$81:$IV$88</definedName>
    <definedName name="Z_00C67BFD_FEDD_11D1_98B3_00C04FC96ABD_.wvu.Rows" localSheetId="46" hidden="1">[14]BOP!$A$36:$IV$36,[14]BOP!$A$44:$IV$44,[14]BOP!$A$59:$IV$59,[14]BOP!#REF!,[14]BOP!#REF!,[14]BOP!$A$81:$IV$88</definedName>
    <definedName name="Z_00C67BFD_FEDD_11D1_98B3_00C04FC96ABD_.wvu.Rows" localSheetId="49" hidden="1">[14]BOP!$A$36:$IV$36,[14]BOP!$A$44:$IV$44,[14]BOP!$A$59:$IV$59,[14]BOP!#REF!,[14]BOP!#REF!,[14]BOP!$A$81:$IV$88</definedName>
    <definedName name="Z_00C67BFD_FEDD_11D1_98B3_00C04FC96ABD_.wvu.Rows" localSheetId="51" hidden="1">[14]BOP!$A$36:$IV$36,[14]BOP!$A$44:$IV$44,[14]BOP!$A$59:$IV$59,[14]BOP!#REF!,[14]BOP!#REF!,[14]BOP!$A$81:$IV$88</definedName>
    <definedName name="Z_00C67BFD_FEDD_11D1_98B3_00C04FC96ABD_.wvu.Rows" localSheetId="52" hidden="1">[14]BOP!$A$36:$IV$36,[14]BOP!$A$44:$IV$44,[14]BOP!$A$59:$IV$59,[14]BOP!#REF!,[14]BOP!#REF!,[14]BOP!$A$81:$IV$88</definedName>
    <definedName name="Z_00C67BFD_FEDD_11D1_98B3_00C04FC96ABD_.wvu.Rows" localSheetId="53" hidden="1">[14]BOP!$A$36:$IV$36,[14]BOP!$A$44:$IV$44,[14]BOP!$A$59:$IV$59,[14]BOP!#REF!,[14]BOP!#REF!,[14]BOP!$A$81:$IV$88</definedName>
    <definedName name="Z_00C67BFD_FEDD_11D1_98B3_00C04FC96ABD_.wvu.Rows" localSheetId="56" hidden="1">[14]BOP!$A$36:$IV$36,[14]BOP!$A$44:$IV$44,[14]BOP!$A$59:$IV$59,[14]BOP!#REF!,[14]BOP!#REF!,[14]BOP!$A$81:$IV$88</definedName>
    <definedName name="Z_00C67BFD_FEDD_11D1_98B3_00C04FC96ABD_.wvu.Rows" localSheetId="57" hidden="1">[14]BOP!$A$36:$IV$36,[14]BOP!$A$44:$IV$44,[14]BOP!$A$59:$IV$59,[14]BOP!#REF!,[14]BOP!#REF!,[14]BOP!$A$81:$IV$88</definedName>
    <definedName name="Z_00C67BFD_FEDD_11D1_98B3_00C04FC96ABD_.wvu.Rows" localSheetId="58" hidden="1">[14]BOP!$A$36:$IV$36,[14]BOP!$A$44:$IV$44,[14]BOP!$A$59:$IV$59,[14]BOP!#REF!,[14]BOP!#REF!,[14]BOP!$A$81:$IV$88</definedName>
    <definedName name="Z_00C67BFD_FEDD_11D1_98B3_00C04FC96ABD_.wvu.Rows" localSheetId="61" hidden="1">[14]BOP!$A$36:$IV$36,[14]BOP!$A$44:$IV$44,[14]BOP!$A$59:$IV$59,[14]BOP!#REF!,[14]BOP!#REF!,[14]BOP!$A$81:$IV$88</definedName>
    <definedName name="Z_00C67BFD_FEDD_11D1_98B3_00C04FC96ABD_.wvu.Rows" localSheetId="62" hidden="1">[14]BOP!$A$36:$IV$36,[14]BOP!$A$44:$IV$44,[14]BOP!$A$59:$IV$59,[14]BOP!#REF!,[14]BOP!#REF!,[14]BOP!$A$81:$IV$88</definedName>
    <definedName name="Z_00C67BFD_FEDD_11D1_98B3_00C04FC96ABD_.wvu.Rows" localSheetId="63" hidden="1">[14]BOP!$A$36:$IV$36,[14]BOP!$A$44:$IV$44,[14]BOP!$A$59:$IV$59,[14]BOP!#REF!,[14]BOP!#REF!,[14]BOP!$A$81:$IV$88</definedName>
    <definedName name="Z_00C67BFD_FEDD_11D1_98B3_00C04FC96ABD_.wvu.Rows" localSheetId="65" hidden="1">[14]BOP!$A$36:$IV$36,[14]BOP!$A$44:$IV$44,[14]BOP!$A$59:$IV$59,[14]BOP!#REF!,[14]BOP!#REF!,[14]BOP!$A$81:$IV$88</definedName>
    <definedName name="Z_00C67BFD_FEDD_11D1_98B3_00C04FC96ABD_.wvu.Rows" localSheetId="66" hidden="1">[14]BOP!$A$36:$IV$36,[14]BOP!$A$44:$IV$44,[14]BOP!$A$59:$IV$59,[14]BOP!#REF!,[14]BOP!#REF!,[14]BOP!$A$81:$IV$88</definedName>
    <definedName name="Z_00C67BFD_FEDD_11D1_98B3_00C04FC96ABD_.wvu.Rows" localSheetId="67" hidden="1">[14]BOP!$A$36:$IV$36,[14]BOP!$A$44:$IV$44,[14]BOP!$A$59:$IV$59,[14]BOP!#REF!,[14]BOP!#REF!,[14]BOP!$A$81:$IV$88</definedName>
    <definedName name="Z_00C67BFD_FEDD_11D1_98B3_00C04FC96ABD_.wvu.Rows" localSheetId="69" hidden="1">[14]BOP!$A$36:$IV$36,[14]BOP!$A$44:$IV$44,[14]BOP!$A$59:$IV$59,[14]BOP!#REF!,[14]BOP!#REF!,[14]BOP!$A$81:$IV$88</definedName>
    <definedName name="Z_00C67BFD_FEDD_11D1_98B3_00C04FC96ABD_.wvu.Rows" localSheetId="70" hidden="1">[14]BOP!$A$36:$IV$36,[14]BOP!$A$44:$IV$44,[14]BOP!$A$59:$IV$59,[14]BOP!#REF!,[14]BOP!#REF!,[14]BOP!$A$81:$IV$88</definedName>
    <definedName name="Z_00C67BFD_FEDD_11D1_98B3_00C04FC96ABD_.wvu.Rows" localSheetId="71" hidden="1">[14]BOP!$A$36:$IV$36,[14]BOP!$A$44:$IV$44,[14]BOP!$A$59:$IV$59,[14]BOP!#REF!,[14]BOP!#REF!,[14]BOP!$A$81:$IV$88</definedName>
    <definedName name="Z_00C67BFD_FEDD_11D1_98B3_00C04FC96ABD_.wvu.Rows" localSheetId="72" hidden="1">[14]BOP!$A$36:$IV$36,[14]BOP!$A$44:$IV$44,[14]BOP!$A$59:$IV$59,[14]BOP!#REF!,[14]BOP!#REF!,[14]BOP!$A$81:$IV$88</definedName>
    <definedName name="Z_00C67BFD_FEDD_11D1_98B3_00C04FC96ABD_.wvu.Rows" localSheetId="74" hidden="1">[14]BOP!$A$36:$IV$36,[14]BOP!$A$44:$IV$44,[14]BOP!$A$59:$IV$59,[14]BOP!#REF!,[14]BOP!#REF!,[14]BOP!$A$81:$IV$88</definedName>
    <definedName name="Z_00C67BFD_FEDD_11D1_98B3_00C04FC96ABD_.wvu.Rows" localSheetId="75" hidden="1">[14]BOP!$A$36:$IV$36,[14]BOP!$A$44:$IV$44,[14]BOP!$A$59:$IV$59,[14]BOP!#REF!,[14]BOP!#REF!,[14]BOP!$A$81:$IV$88</definedName>
    <definedName name="Z_00C67BFD_FEDD_11D1_98B3_00C04FC96ABD_.wvu.Rows" localSheetId="7" hidden="1">[14]BOP!$A$36:$IV$36,[14]BOP!$A$44:$IV$44,[14]BOP!$A$59:$IV$59,[14]BOP!#REF!,[14]BOP!#REF!,[14]BOP!$A$81:$IV$88</definedName>
    <definedName name="Z_00C67BFD_FEDD_11D1_98B3_00C04FC96ABD_.wvu.Rows" hidden="1">[14]BOP!$A$36:$IV$36,[14]BOP!$A$44:$IV$44,[14]BOP!$A$59:$IV$59,[14]BOP!#REF!,[14]BOP!#REF!,[14]BOP!$A$81:$IV$88</definedName>
    <definedName name="Z_00C67BFE_FEDD_11D1_98B3_00C04FC96ABD_.wvu.Rows" localSheetId="16" hidden="1">[14]BOP!$A$36:$IV$36,[14]BOP!$A$44:$IV$44,[14]BOP!$A$59:$IV$59,[14]BOP!#REF!,[14]BOP!#REF!,[14]BOP!$A$79:$IV$79,[14]BOP!$A$81:$IV$88,[14]BOP!#REF!</definedName>
    <definedName name="Z_00C67BFE_FEDD_11D1_98B3_00C04FC96ABD_.wvu.Rows" localSheetId="17" hidden="1">[14]BOP!$A$36:$IV$36,[14]BOP!$A$44:$IV$44,[14]BOP!$A$59:$IV$59,[14]BOP!#REF!,[14]BOP!#REF!,[14]BOP!$A$79:$IV$79,[14]BOP!$A$81:$IV$88,[14]BOP!#REF!</definedName>
    <definedName name="Z_00C67BFE_FEDD_11D1_98B3_00C04FC96ABD_.wvu.Rows" localSheetId="18" hidden="1">[14]BOP!$A$36:$IV$36,[14]BOP!$A$44:$IV$44,[14]BOP!$A$59:$IV$59,[14]BOP!#REF!,[14]BOP!#REF!,[14]BOP!$A$79:$IV$79,[14]BOP!$A$81:$IV$88,[14]BOP!#REF!</definedName>
    <definedName name="Z_00C67BFE_FEDD_11D1_98B3_00C04FC96ABD_.wvu.Rows" localSheetId="19" hidden="1">[14]BOP!$A$36:$IV$36,[14]BOP!$A$44:$IV$44,[14]BOP!$A$59:$IV$59,[14]BOP!#REF!,[14]BOP!#REF!,[14]BOP!$A$79:$IV$79,[14]BOP!$A$81:$IV$88,[14]BOP!#REF!</definedName>
    <definedName name="Z_00C67BFE_FEDD_11D1_98B3_00C04FC96ABD_.wvu.Rows" localSheetId="20" hidden="1">[14]BOP!$A$36:$IV$36,[14]BOP!$A$44:$IV$44,[14]BOP!$A$59:$IV$59,[14]BOP!#REF!,[14]BOP!#REF!,[14]BOP!$A$79:$IV$79,[14]BOP!$A$81:$IV$88,[14]BOP!#REF!</definedName>
    <definedName name="Z_00C67BFE_FEDD_11D1_98B3_00C04FC96ABD_.wvu.Rows" localSheetId="21" hidden="1">[14]BOP!$A$36:$IV$36,[14]BOP!$A$44:$IV$44,[14]BOP!$A$59:$IV$59,[14]BOP!#REF!,[14]BOP!#REF!,[14]BOP!$A$79:$IV$79,[14]BOP!$A$81:$IV$88,[14]BOP!#REF!</definedName>
    <definedName name="Z_00C67BFE_FEDD_11D1_98B3_00C04FC96ABD_.wvu.Rows" localSheetId="1" hidden="1">[14]BOP!$A$36:$IV$36,[14]BOP!$A$44:$IV$44,[14]BOP!$A$59:$IV$59,[14]BOP!#REF!,[14]BOP!#REF!,[14]BOP!$A$79:$IV$79,[14]BOP!$A$81:$IV$88,[14]BOP!#REF!</definedName>
    <definedName name="Z_00C67BFE_FEDD_11D1_98B3_00C04FC96ABD_.wvu.Rows" localSheetId="22" hidden="1">[14]BOP!$A$36:$IV$36,[14]BOP!$A$44:$IV$44,[14]BOP!$A$59:$IV$59,[14]BOP!#REF!,[14]BOP!#REF!,[14]BOP!$A$79:$IV$79,[14]BOP!$A$81:$IV$88,[14]BOP!#REF!</definedName>
    <definedName name="Z_00C67BFE_FEDD_11D1_98B3_00C04FC96ABD_.wvu.Rows" localSheetId="24" hidden="1">[14]BOP!$A$36:$IV$36,[14]BOP!$A$44:$IV$44,[14]BOP!$A$59:$IV$59,[14]BOP!#REF!,[14]BOP!#REF!,[14]BOP!$A$79:$IV$79,[14]BOP!$A$81:$IV$88,[14]BOP!#REF!</definedName>
    <definedName name="Z_00C67BFE_FEDD_11D1_98B3_00C04FC96ABD_.wvu.Rows" localSheetId="25" hidden="1">[14]BOP!$A$36:$IV$36,[14]BOP!$A$44:$IV$44,[14]BOP!$A$59:$IV$59,[14]BOP!#REF!,[14]BOP!#REF!,[14]BOP!$A$79:$IV$79,[14]BOP!$A$81:$IV$88,[14]BOP!#REF!</definedName>
    <definedName name="Z_00C67BFE_FEDD_11D1_98B3_00C04FC96ABD_.wvu.Rows" localSheetId="26" hidden="1">[14]BOP!$A$36:$IV$36,[14]BOP!$A$44:$IV$44,[14]BOP!$A$59:$IV$59,[14]BOP!#REF!,[14]BOP!#REF!,[14]BOP!$A$79:$IV$79,[14]BOP!$A$81:$IV$88,[14]BOP!#REF!</definedName>
    <definedName name="Z_00C67BFE_FEDD_11D1_98B3_00C04FC96ABD_.wvu.Rows" localSheetId="28" hidden="1">[14]BOP!$A$36:$IV$36,[14]BOP!$A$44:$IV$44,[14]BOP!$A$59:$IV$59,[14]BOP!#REF!,[14]BOP!#REF!,[14]BOP!$A$79:$IV$79,[14]BOP!$A$81:$IV$88,[14]BOP!#REF!</definedName>
    <definedName name="Z_00C67BFE_FEDD_11D1_98B3_00C04FC96ABD_.wvu.Rows" localSheetId="30" hidden="1">[14]BOP!$A$36:$IV$36,[14]BOP!$A$44:$IV$44,[14]BOP!$A$59:$IV$59,[14]BOP!#REF!,[14]BOP!#REF!,[14]BOP!$A$79:$IV$79,[14]BOP!$A$81:$IV$88,[14]BOP!#REF!</definedName>
    <definedName name="Z_00C67BFE_FEDD_11D1_98B3_00C04FC96ABD_.wvu.Rows" localSheetId="33" hidden="1">[14]BOP!$A$36:$IV$36,[14]BOP!$A$44:$IV$44,[14]BOP!$A$59:$IV$59,[14]BOP!#REF!,[14]BOP!#REF!,[14]BOP!$A$79:$IV$79,[14]BOP!$A$81:$IV$88,[14]BOP!#REF!</definedName>
    <definedName name="Z_00C67BFE_FEDD_11D1_98B3_00C04FC96ABD_.wvu.Rows" localSheetId="2" hidden="1">[14]BOP!$A$36:$IV$36,[14]BOP!$A$44:$IV$44,[14]BOP!$A$59:$IV$59,[14]BOP!#REF!,[14]BOP!#REF!,[14]BOP!$A$79:$IV$79,[14]BOP!$A$81:$IV$88,[14]BOP!#REF!</definedName>
    <definedName name="Z_00C67BFE_FEDD_11D1_98B3_00C04FC96ABD_.wvu.Rows" localSheetId="44" hidden="1">[14]BOP!$A$36:$IV$36,[14]BOP!$A$44:$IV$44,[14]BOP!$A$59:$IV$59,[14]BOP!#REF!,[14]BOP!#REF!,[14]BOP!$A$79:$IV$79,[14]BOP!$A$81:$IV$88,[14]BOP!#REF!</definedName>
    <definedName name="Z_00C67BFE_FEDD_11D1_98B3_00C04FC96ABD_.wvu.Rows" localSheetId="45" hidden="1">[14]BOP!$A$36:$IV$36,[14]BOP!$A$44:$IV$44,[14]BOP!$A$59:$IV$59,[14]BOP!#REF!,[14]BOP!#REF!,[14]BOP!$A$79:$IV$79,[14]BOP!$A$81:$IV$88,[14]BOP!#REF!</definedName>
    <definedName name="Z_00C67BFE_FEDD_11D1_98B3_00C04FC96ABD_.wvu.Rows" localSheetId="46" hidden="1">[14]BOP!$A$36:$IV$36,[14]BOP!$A$44:$IV$44,[14]BOP!$A$59:$IV$59,[14]BOP!#REF!,[14]BOP!#REF!,[14]BOP!$A$79:$IV$79,[14]BOP!$A$81:$IV$88,[14]BOP!#REF!</definedName>
    <definedName name="Z_00C67BFE_FEDD_11D1_98B3_00C04FC96ABD_.wvu.Rows" localSheetId="49" hidden="1">[14]BOP!$A$36:$IV$36,[14]BOP!$A$44:$IV$44,[14]BOP!$A$59:$IV$59,[14]BOP!#REF!,[14]BOP!#REF!,[14]BOP!$A$79:$IV$79,[14]BOP!$A$81:$IV$88,[14]BOP!#REF!</definedName>
    <definedName name="Z_00C67BFE_FEDD_11D1_98B3_00C04FC96ABD_.wvu.Rows" localSheetId="51" hidden="1">[14]BOP!$A$36:$IV$36,[14]BOP!$A$44:$IV$44,[14]BOP!$A$59:$IV$59,[14]BOP!#REF!,[14]BOP!#REF!,[14]BOP!$A$79:$IV$79,[14]BOP!$A$81:$IV$88,[14]BOP!#REF!</definedName>
    <definedName name="Z_00C67BFE_FEDD_11D1_98B3_00C04FC96ABD_.wvu.Rows" localSheetId="52" hidden="1">[14]BOP!$A$36:$IV$36,[14]BOP!$A$44:$IV$44,[14]BOP!$A$59:$IV$59,[14]BOP!#REF!,[14]BOP!#REF!,[14]BOP!$A$79:$IV$79,[14]BOP!$A$81:$IV$88,[14]BOP!#REF!</definedName>
    <definedName name="Z_00C67BFE_FEDD_11D1_98B3_00C04FC96ABD_.wvu.Rows" localSheetId="53" hidden="1">[14]BOP!$A$36:$IV$36,[14]BOP!$A$44:$IV$44,[14]BOP!$A$59:$IV$59,[14]BOP!#REF!,[14]BOP!#REF!,[14]BOP!$A$79:$IV$79,[14]BOP!$A$81:$IV$88,[14]BOP!#REF!</definedName>
    <definedName name="Z_00C67BFE_FEDD_11D1_98B3_00C04FC96ABD_.wvu.Rows" localSheetId="56" hidden="1">[14]BOP!$A$36:$IV$36,[14]BOP!$A$44:$IV$44,[14]BOP!$A$59:$IV$59,[14]BOP!#REF!,[14]BOP!#REF!,[14]BOP!$A$79:$IV$79,[14]BOP!$A$81:$IV$88,[14]BOP!#REF!</definedName>
    <definedName name="Z_00C67BFE_FEDD_11D1_98B3_00C04FC96ABD_.wvu.Rows" localSheetId="57" hidden="1">[14]BOP!$A$36:$IV$36,[14]BOP!$A$44:$IV$44,[14]BOP!$A$59:$IV$59,[14]BOP!#REF!,[14]BOP!#REF!,[14]BOP!$A$79:$IV$79,[14]BOP!$A$81:$IV$88,[14]BOP!#REF!</definedName>
    <definedName name="Z_00C67BFE_FEDD_11D1_98B3_00C04FC96ABD_.wvu.Rows" localSheetId="58" hidden="1">[14]BOP!$A$36:$IV$36,[14]BOP!$A$44:$IV$44,[14]BOP!$A$59:$IV$59,[14]BOP!#REF!,[14]BOP!#REF!,[14]BOP!$A$79:$IV$79,[14]BOP!$A$81:$IV$88,[14]BOP!#REF!</definedName>
    <definedName name="Z_00C67BFE_FEDD_11D1_98B3_00C04FC96ABD_.wvu.Rows" localSheetId="61" hidden="1">[14]BOP!$A$36:$IV$36,[14]BOP!$A$44:$IV$44,[14]BOP!$A$59:$IV$59,[14]BOP!#REF!,[14]BOP!#REF!,[14]BOP!$A$79:$IV$79,[14]BOP!$A$81:$IV$88,[14]BOP!#REF!</definedName>
    <definedName name="Z_00C67BFE_FEDD_11D1_98B3_00C04FC96ABD_.wvu.Rows" localSheetId="62" hidden="1">[14]BOP!$A$36:$IV$36,[14]BOP!$A$44:$IV$44,[14]BOP!$A$59:$IV$59,[14]BOP!#REF!,[14]BOP!#REF!,[14]BOP!$A$79:$IV$79,[14]BOP!$A$81:$IV$88,[14]BOP!#REF!</definedName>
    <definedName name="Z_00C67BFE_FEDD_11D1_98B3_00C04FC96ABD_.wvu.Rows" localSheetId="63" hidden="1">[14]BOP!$A$36:$IV$36,[14]BOP!$A$44:$IV$44,[14]BOP!$A$59:$IV$59,[14]BOP!#REF!,[14]BOP!#REF!,[14]BOP!$A$79:$IV$79,[14]BOP!$A$81:$IV$88,[14]BOP!#REF!</definedName>
    <definedName name="Z_00C67BFE_FEDD_11D1_98B3_00C04FC96ABD_.wvu.Rows" localSheetId="65" hidden="1">[14]BOP!$A$36:$IV$36,[14]BOP!$A$44:$IV$44,[14]BOP!$A$59:$IV$59,[14]BOP!#REF!,[14]BOP!#REF!,[14]BOP!$A$79:$IV$79,[14]BOP!$A$81:$IV$88,[14]BOP!#REF!</definedName>
    <definedName name="Z_00C67BFE_FEDD_11D1_98B3_00C04FC96ABD_.wvu.Rows" localSheetId="66" hidden="1">[14]BOP!$A$36:$IV$36,[14]BOP!$A$44:$IV$44,[14]BOP!$A$59:$IV$59,[14]BOP!#REF!,[14]BOP!#REF!,[14]BOP!$A$79:$IV$79,[14]BOP!$A$81:$IV$88,[14]BOP!#REF!</definedName>
    <definedName name="Z_00C67BFE_FEDD_11D1_98B3_00C04FC96ABD_.wvu.Rows" localSheetId="67" hidden="1">[14]BOP!$A$36:$IV$36,[14]BOP!$A$44:$IV$44,[14]BOP!$A$59:$IV$59,[14]BOP!#REF!,[14]BOP!#REF!,[14]BOP!$A$79:$IV$79,[14]BOP!$A$81:$IV$88,[14]BOP!#REF!</definedName>
    <definedName name="Z_00C67BFE_FEDD_11D1_98B3_00C04FC96ABD_.wvu.Rows" localSheetId="69" hidden="1">[14]BOP!$A$36:$IV$36,[14]BOP!$A$44:$IV$44,[14]BOP!$A$59:$IV$59,[14]BOP!#REF!,[14]BOP!#REF!,[14]BOP!$A$79:$IV$79,[14]BOP!$A$81:$IV$88,[14]BOP!#REF!</definedName>
    <definedName name="Z_00C67BFE_FEDD_11D1_98B3_00C04FC96ABD_.wvu.Rows" localSheetId="70" hidden="1">[14]BOP!$A$36:$IV$36,[14]BOP!$A$44:$IV$44,[14]BOP!$A$59:$IV$59,[14]BOP!#REF!,[14]BOP!#REF!,[14]BOP!$A$79:$IV$79,[14]BOP!$A$81:$IV$88,[14]BOP!#REF!</definedName>
    <definedName name="Z_00C67BFE_FEDD_11D1_98B3_00C04FC96ABD_.wvu.Rows" localSheetId="71" hidden="1">[14]BOP!$A$36:$IV$36,[14]BOP!$A$44:$IV$44,[14]BOP!$A$59:$IV$59,[14]BOP!#REF!,[14]BOP!#REF!,[14]BOP!$A$79:$IV$79,[14]BOP!$A$81:$IV$88,[14]BOP!#REF!</definedName>
    <definedName name="Z_00C67BFE_FEDD_11D1_98B3_00C04FC96ABD_.wvu.Rows" localSheetId="72" hidden="1">[14]BOP!$A$36:$IV$36,[14]BOP!$A$44:$IV$44,[14]BOP!$A$59:$IV$59,[14]BOP!#REF!,[14]BOP!#REF!,[14]BOP!$A$79:$IV$79,[14]BOP!$A$81:$IV$88,[14]BOP!#REF!</definedName>
    <definedName name="Z_00C67BFE_FEDD_11D1_98B3_00C04FC96ABD_.wvu.Rows" localSheetId="74" hidden="1">[14]BOP!$A$36:$IV$36,[14]BOP!$A$44:$IV$44,[14]BOP!$A$59:$IV$59,[14]BOP!#REF!,[14]BOP!#REF!,[14]BOP!$A$79:$IV$79,[14]BOP!$A$81:$IV$88,[14]BOP!#REF!</definedName>
    <definedName name="Z_00C67BFE_FEDD_11D1_98B3_00C04FC96ABD_.wvu.Rows" localSheetId="75" hidden="1">[14]BOP!$A$36:$IV$36,[14]BOP!$A$44:$IV$44,[14]BOP!$A$59:$IV$59,[14]BOP!#REF!,[14]BOP!#REF!,[14]BOP!$A$79:$IV$79,[14]BOP!$A$81:$IV$88,[14]BOP!#REF!</definedName>
    <definedName name="Z_00C67BFE_FEDD_11D1_98B3_00C04FC96ABD_.wvu.Rows" localSheetId="7" hidden="1">[14]BOP!$A$36:$IV$36,[14]BOP!$A$44:$IV$44,[14]BOP!$A$59:$IV$59,[14]BOP!#REF!,[14]BOP!#REF!,[14]BOP!$A$79:$IV$79,[14]BOP!$A$81:$IV$88,[14]BOP!#REF!</definedName>
    <definedName name="Z_00C67BFE_FEDD_11D1_98B3_00C04FC96ABD_.wvu.Rows" hidden="1">[14]BOP!$A$36:$IV$36,[14]BOP!$A$44:$IV$44,[14]BOP!$A$59:$IV$59,[14]BOP!#REF!,[14]BOP!#REF!,[14]BOP!$A$79:$IV$79,[14]BOP!$A$81:$IV$88,[14]BOP!#REF!</definedName>
    <definedName name="Z_00C67BFF_FEDD_11D1_98B3_00C04FC96ABD_.wvu.Rows" localSheetId="16" hidden="1">[14]BOP!$A$36:$IV$36,[14]BOP!$A$44:$IV$44,[14]BOP!$A$59:$IV$59,[14]BOP!#REF!,[14]BOP!#REF!,[14]BOP!$A$79:$IV$79,[14]BOP!$A$81:$IV$88</definedName>
    <definedName name="Z_00C67BFF_FEDD_11D1_98B3_00C04FC96ABD_.wvu.Rows" localSheetId="17" hidden="1">[14]BOP!$A$36:$IV$36,[14]BOP!$A$44:$IV$44,[14]BOP!$A$59:$IV$59,[14]BOP!#REF!,[14]BOP!#REF!,[14]BOP!$A$79:$IV$79,[14]BOP!$A$81:$IV$88</definedName>
    <definedName name="Z_00C67BFF_FEDD_11D1_98B3_00C04FC96ABD_.wvu.Rows" localSheetId="18" hidden="1">[14]BOP!$A$36:$IV$36,[14]BOP!$A$44:$IV$44,[14]BOP!$A$59:$IV$59,[14]BOP!#REF!,[14]BOP!#REF!,[14]BOP!$A$79:$IV$79,[14]BOP!$A$81:$IV$88</definedName>
    <definedName name="Z_00C67BFF_FEDD_11D1_98B3_00C04FC96ABD_.wvu.Rows" localSheetId="19" hidden="1">[14]BOP!$A$36:$IV$36,[14]BOP!$A$44:$IV$44,[14]BOP!$A$59:$IV$59,[14]BOP!#REF!,[14]BOP!#REF!,[14]BOP!$A$79:$IV$79,[14]BOP!$A$81:$IV$88</definedName>
    <definedName name="Z_00C67BFF_FEDD_11D1_98B3_00C04FC96ABD_.wvu.Rows" localSheetId="20" hidden="1">[14]BOP!$A$36:$IV$36,[14]BOP!$A$44:$IV$44,[14]BOP!$A$59:$IV$59,[14]BOP!#REF!,[14]BOP!#REF!,[14]BOP!$A$79:$IV$79,[14]BOP!$A$81:$IV$88</definedName>
    <definedName name="Z_00C67BFF_FEDD_11D1_98B3_00C04FC96ABD_.wvu.Rows" localSheetId="21" hidden="1">[14]BOP!$A$36:$IV$36,[14]BOP!$A$44:$IV$44,[14]BOP!$A$59:$IV$59,[14]BOP!#REF!,[14]BOP!#REF!,[14]BOP!$A$79:$IV$79,[14]BOP!$A$81:$IV$88</definedName>
    <definedName name="Z_00C67BFF_FEDD_11D1_98B3_00C04FC96ABD_.wvu.Rows" localSheetId="1" hidden="1">[14]BOP!$A$36:$IV$36,[14]BOP!$A$44:$IV$44,[14]BOP!$A$59:$IV$59,[14]BOP!#REF!,[14]BOP!#REF!,[14]BOP!$A$79:$IV$79,[14]BOP!$A$81:$IV$88</definedName>
    <definedName name="Z_00C67BFF_FEDD_11D1_98B3_00C04FC96ABD_.wvu.Rows" localSheetId="22" hidden="1">[14]BOP!$A$36:$IV$36,[14]BOP!$A$44:$IV$44,[14]BOP!$A$59:$IV$59,[14]BOP!#REF!,[14]BOP!#REF!,[14]BOP!$A$79:$IV$79,[14]BOP!$A$81:$IV$88</definedName>
    <definedName name="Z_00C67BFF_FEDD_11D1_98B3_00C04FC96ABD_.wvu.Rows" localSheetId="24" hidden="1">[14]BOP!$A$36:$IV$36,[14]BOP!$A$44:$IV$44,[14]BOP!$A$59:$IV$59,[14]BOP!#REF!,[14]BOP!#REF!,[14]BOP!$A$79:$IV$79,[14]BOP!$A$81:$IV$88</definedName>
    <definedName name="Z_00C67BFF_FEDD_11D1_98B3_00C04FC96ABD_.wvu.Rows" localSheetId="25" hidden="1">[14]BOP!$A$36:$IV$36,[14]BOP!$A$44:$IV$44,[14]BOP!$A$59:$IV$59,[14]BOP!#REF!,[14]BOP!#REF!,[14]BOP!$A$79:$IV$79,[14]BOP!$A$81:$IV$88</definedName>
    <definedName name="Z_00C67BFF_FEDD_11D1_98B3_00C04FC96ABD_.wvu.Rows" localSheetId="26" hidden="1">[14]BOP!$A$36:$IV$36,[14]BOP!$A$44:$IV$44,[14]BOP!$A$59:$IV$59,[14]BOP!#REF!,[14]BOP!#REF!,[14]BOP!$A$79:$IV$79,[14]BOP!$A$81:$IV$88</definedName>
    <definedName name="Z_00C67BFF_FEDD_11D1_98B3_00C04FC96ABD_.wvu.Rows" localSheetId="28" hidden="1">[14]BOP!$A$36:$IV$36,[14]BOP!$A$44:$IV$44,[14]BOP!$A$59:$IV$59,[14]BOP!#REF!,[14]BOP!#REF!,[14]BOP!$A$79:$IV$79,[14]BOP!$A$81:$IV$88</definedName>
    <definedName name="Z_00C67BFF_FEDD_11D1_98B3_00C04FC96ABD_.wvu.Rows" localSheetId="30" hidden="1">[14]BOP!$A$36:$IV$36,[14]BOP!$A$44:$IV$44,[14]BOP!$A$59:$IV$59,[14]BOP!#REF!,[14]BOP!#REF!,[14]BOP!$A$79:$IV$79,[14]BOP!$A$81:$IV$88</definedName>
    <definedName name="Z_00C67BFF_FEDD_11D1_98B3_00C04FC96ABD_.wvu.Rows" localSheetId="33" hidden="1">[14]BOP!$A$36:$IV$36,[14]BOP!$A$44:$IV$44,[14]BOP!$A$59:$IV$59,[14]BOP!#REF!,[14]BOP!#REF!,[14]BOP!$A$79:$IV$79,[14]BOP!$A$81:$IV$88</definedName>
    <definedName name="Z_00C67BFF_FEDD_11D1_98B3_00C04FC96ABD_.wvu.Rows" localSheetId="2" hidden="1">[14]BOP!$A$36:$IV$36,[14]BOP!$A$44:$IV$44,[14]BOP!$A$59:$IV$59,[14]BOP!#REF!,[14]BOP!#REF!,[14]BOP!$A$79:$IV$79,[14]BOP!$A$81:$IV$88</definedName>
    <definedName name="Z_00C67BFF_FEDD_11D1_98B3_00C04FC96ABD_.wvu.Rows" localSheetId="44" hidden="1">[14]BOP!$A$36:$IV$36,[14]BOP!$A$44:$IV$44,[14]BOP!$A$59:$IV$59,[14]BOP!#REF!,[14]BOP!#REF!,[14]BOP!$A$79:$IV$79,[14]BOP!$A$81:$IV$88</definedName>
    <definedName name="Z_00C67BFF_FEDD_11D1_98B3_00C04FC96ABD_.wvu.Rows" localSheetId="45" hidden="1">[14]BOP!$A$36:$IV$36,[14]BOP!$A$44:$IV$44,[14]BOP!$A$59:$IV$59,[14]BOP!#REF!,[14]BOP!#REF!,[14]BOP!$A$79:$IV$79,[14]BOP!$A$81:$IV$88</definedName>
    <definedName name="Z_00C67BFF_FEDD_11D1_98B3_00C04FC96ABD_.wvu.Rows" localSheetId="46" hidden="1">[14]BOP!$A$36:$IV$36,[14]BOP!$A$44:$IV$44,[14]BOP!$A$59:$IV$59,[14]BOP!#REF!,[14]BOP!#REF!,[14]BOP!$A$79:$IV$79,[14]BOP!$A$81:$IV$88</definedName>
    <definedName name="Z_00C67BFF_FEDD_11D1_98B3_00C04FC96ABD_.wvu.Rows" localSheetId="51" hidden="1">[14]BOP!$A$36:$IV$36,[14]BOP!$A$44:$IV$44,[14]BOP!$A$59:$IV$59,[14]BOP!#REF!,[14]BOP!#REF!,[14]BOP!$A$79:$IV$79,[14]BOP!$A$81:$IV$88</definedName>
    <definedName name="Z_00C67BFF_FEDD_11D1_98B3_00C04FC96ABD_.wvu.Rows" localSheetId="52" hidden="1">[14]BOP!$A$36:$IV$36,[14]BOP!$A$44:$IV$44,[14]BOP!$A$59:$IV$59,[14]BOP!#REF!,[14]BOP!#REF!,[14]BOP!$A$79:$IV$79,[14]BOP!$A$81:$IV$88</definedName>
    <definedName name="Z_00C67BFF_FEDD_11D1_98B3_00C04FC96ABD_.wvu.Rows" localSheetId="53" hidden="1">[14]BOP!$A$36:$IV$36,[14]BOP!$A$44:$IV$44,[14]BOP!$A$59:$IV$59,[14]BOP!#REF!,[14]BOP!#REF!,[14]BOP!$A$79:$IV$79,[14]BOP!$A$81:$IV$88</definedName>
    <definedName name="Z_00C67BFF_FEDD_11D1_98B3_00C04FC96ABD_.wvu.Rows" localSheetId="56" hidden="1">[14]BOP!$A$36:$IV$36,[14]BOP!$A$44:$IV$44,[14]BOP!$A$59:$IV$59,[14]BOP!#REF!,[14]BOP!#REF!,[14]BOP!$A$79:$IV$79,[14]BOP!$A$81:$IV$88</definedName>
    <definedName name="Z_00C67BFF_FEDD_11D1_98B3_00C04FC96ABD_.wvu.Rows" localSheetId="57" hidden="1">[14]BOP!$A$36:$IV$36,[14]BOP!$A$44:$IV$44,[14]BOP!$A$59:$IV$59,[14]BOP!#REF!,[14]BOP!#REF!,[14]BOP!$A$79:$IV$79,[14]BOP!$A$81:$IV$88</definedName>
    <definedName name="Z_00C67BFF_FEDD_11D1_98B3_00C04FC96ABD_.wvu.Rows" localSheetId="58" hidden="1">[14]BOP!$A$36:$IV$36,[14]BOP!$A$44:$IV$44,[14]BOP!$A$59:$IV$59,[14]BOP!#REF!,[14]BOP!#REF!,[14]BOP!$A$79:$IV$79,[14]BOP!$A$81:$IV$88</definedName>
    <definedName name="Z_00C67BFF_FEDD_11D1_98B3_00C04FC96ABD_.wvu.Rows" localSheetId="61" hidden="1">[14]BOP!$A$36:$IV$36,[14]BOP!$A$44:$IV$44,[14]BOP!$A$59:$IV$59,[14]BOP!#REF!,[14]BOP!#REF!,[14]BOP!$A$79:$IV$79,[14]BOP!$A$81:$IV$88</definedName>
    <definedName name="Z_00C67BFF_FEDD_11D1_98B3_00C04FC96ABD_.wvu.Rows" localSheetId="62" hidden="1">[14]BOP!$A$36:$IV$36,[14]BOP!$A$44:$IV$44,[14]BOP!$A$59:$IV$59,[14]BOP!#REF!,[14]BOP!#REF!,[14]BOP!$A$79:$IV$79,[14]BOP!$A$81:$IV$88</definedName>
    <definedName name="Z_00C67BFF_FEDD_11D1_98B3_00C04FC96ABD_.wvu.Rows" localSheetId="63" hidden="1">[14]BOP!$A$36:$IV$36,[14]BOP!$A$44:$IV$44,[14]BOP!$A$59:$IV$59,[14]BOP!#REF!,[14]BOP!#REF!,[14]BOP!$A$79:$IV$79,[14]BOP!$A$81:$IV$88</definedName>
    <definedName name="Z_00C67BFF_FEDD_11D1_98B3_00C04FC96ABD_.wvu.Rows" localSheetId="65" hidden="1">[14]BOP!$A$36:$IV$36,[14]BOP!$A$44:$IV$44,[14]BOP!$A$59:$IV$59,[14]BOP!#REF!,[14]BOP!#REF!,[14]BOP!$A$79:$IV$79,[14]BOP!$A$81:$IV$88</definedName>
    <definedName name="Z_00C67BFF_FEDD_11D1_98B3_00C04FC96ABD_.wvu.Rows" localSheetId="66" hidden="1">[14]BOP!$A$36:$IV$36,[14]BOP!$A$44:$IV$44,[14]BOP!$A$59:$IV$59,[14]BOP!#REF!,[14]BOP!#REF!,[14]BOP!$A$79:$IV$79,[14]BOP!$A$81:$IV$88</definedName>
    <definedName name="Z_00C67BFF_FEDD_11D1_98B3_00C04FC96ABD_.wvu.Rows" localSheetId="67" hidden="1">[14]BOP!$A$36:$IV$36,[14]BOP!$A$44:$IV$44,[14]BOP!$A$59:$IV$59,[14]BOP!#REF!,[14]BOP!#REF!,[14]BOP!$A$79:$IV$79,[14]BOP!$A$81:$IV$88</definedName>
    <definedName name="Z_00C67BFF_FEDD_11D1_98B3_00C04FC96ABD_.wvu.Rows" localSheetId="74" hidden="1">[14]BOP!$A$36:$IV$36,[14]BOP!$A$44:$IV$44,[14]BOP!$A$59:$IV$59,[14]BOP!#REF!,[14]BOP!#REF!,[14]BOP!$A$79:$IV$79,[14]BOP!$A$81:$IV$88</definedName>
    <definedName name="Z_00C67BFF_FEDD_11D1_98B3_00C04FC96ABD_.wvu.Rows" localSheetId="7" hidden="1">[14]BOP!$A$36:$IV$36,[14]BOP!$A$44:$IV$44,[14]BOP!$A$59:$IV$59,[14]BOP!#REF!,[14]BOP!#REF!,[14]BOP!$A$79:$IV$79,[14]BOP!$A$81:$IV$88</definedName>
    <definedName name="Z_00C67BFF_FEDD_11D1_98B3_00C04FC96ABD_.wvu.Rows" hidden="1">[14]BOP!$A$36:$IV$36,[14]BOP!$A$44:$IV$44,[14]BOP!$A$59:$IV$59,[14]BOP!#REF!,[14]BOP!#REF!,[14]BOP!$A$79:$IV$79,[14]BOP!$A$81:$IV$88</definedName>
    <definedName name="Z_00C67C00_FEDD_11D1_98B3_00C04FC96ABD_.wvu.Rows" localSheetId="16" hidden="1">[14]BOP!$A$36:$IV$36,[14]BOP!$A$44:$IV$44,[14]BOP!$A$59:$IV$59,[14]BOP!#REF!,[14]BOP!#REF!,[14]BOP!$A$79:$IV$79,[14]BOP!#REF!</definedName>
    <definedName name="Z_00C67C00_FEDD_11D1_98B3_00C04FC96ABD_.wvu.Rows" localSheetId="17" hidden="1">[14]BOP!$A$36:$IV$36,[14]BOP!$A$44:$IV$44,[14]BOP!$A$59:$IV$59,[14]BOP!#REF!,[14]BOP!#REF!,[14]BOP!$A$79:$IV$79,[14]BOP!#REF!</definedName>
    <definedName name="Z_00C67C00_FEDD_11D1_98B3_00C04FC96ABD_.wvu.Rows" localSheetId="18" hidden="1">[14]BOP!$A$36:$IV$36,[14]BOP!$A$44:$IV$44,[14]BOP!$A$59:$IV$59,[14]BOP!#REF!,[14]BOP!#REF!,[14]BOP!$A$79:$IV$79,[14]BOP!#REF!</definedName>
    <definedName name="Z_00C67C00_FEDD_11D1_98B3_00C04FC96ABD_.wvu.Rows" localSheetId="19" hidden="1">[14]BOP!$A$36:$IV$36,[14]BOP!$A$44:$IV$44,[14]BOP!$A$59:$IV$59,[14]BOP!#REF!,[14]BOP!#REF!,[14]BOP!$A$79:$IV$79,[14]BOP!#REF!</definedName>
    <definedName name="Z_00C67C00_FEDD_11D1_98B3_00C04FC96ABD_.wvu.Rows" localSheetId="20" hidden="1">[14]BOP!$A$36:$IV$36,[14]BOP!$A$44:$IV$44,[14]BOP!$A$59:$IV$59,[14]BOP!#REF!,[14]BOP!#REF!,[14]BOP!$A$79:$IV$79,[14]BOP!#REF!</definedName>
    <definedName name="Z_00C67C00_FEDD_11D1_98B3_00C04FC96ABD_.wvu.Rows" localSheetId="21" hidden="1">[14]BOP!$A$36:$IV$36,[14]BOP!$A$44:$IV$44,[14]BOP!$A$59:$IV$59,[14]BOP!#REF!,[14]BOP!#REF!,[14]BOP!$A$79:$IV$79,[14]BOP!#REF!</definedName>
    <definedName name="Z_00C67C00_FEDD_11D1_98B3_00C04FC96ABD_.wvu.Rows" localSheetId="1" hidden="1">[14]BOP!$A$36:$IV$36,[14]BOP!$A$44:$IV$44,[14]BOP!$A$59:$IV$59,[14]BOP!#REF!,[14]BOP!#REF!,[14]BOP!$A$79:$IV$79,[14]BOP!#REF!</definedName>
    <definedName name="Z_00C67C00_FEDD_11D1_98B3_00C04FC96ABD_.wvu.Rows" localSheetId="22" hidden="1">[14]BOP!$A$36:$IV$36,[14]BOP!$A$44:$IV$44,[14]BOP!$A$59:$IV$59,[14]BOP!#REF!,[14]BOP!#REF!,[14]BOP!$A$79:$IV$79,[14]BOP!#REF!</definedName>
    <definedName name="Z_00C67C00_FEDD_11D1_98B3_00C04FC96ABD_.wvu.Rows" localSheetId="24" hidden="1">[14]BOP!$A$36:$IV$36,[14]BOP!$A$44:$IV$44,[14]BOP!$A$59:$IV$59,[14]BOP!#REF!,[14]BOP!#REF!,[14]BOP!$A$79:$IV$79,[14]BOP!#REF!</definedName>
    <definedName name="Z_00C67C00_FEDD_11D1_98B3_00C04FC96ABD_.wvu.Rows" localSheetId="25" hidden="1">[14]BOP!$A$36:$IV$36,[14]BOP!$A$44:$IV$44,[14]BOP!$A$59:$IV$59,[14]BOP!#REF!,[14]BOP!#REF!,[14]BOP!$A$79:$IV$79,[14]BOP!#REF!</definedName>
    <definedName name="Z_00C67C00_FEDD_11D1_98B3_00C04FC96ABD_.wvu.Rows" localSheetId="26" hidden="1">[14]BOP!$A$36:$IV$36,[14]BOP!$A$44:$IV$44,[14]BOP!$A$59:$IV$59,[14]BOP!#REF!,[14]BOP!#REF!,[14]BOP!$A$79:$IV$79,[14]BOP!#REF!</definedName>
    <definedName name="Z_00C67C00_FEDD_11D1_98B3_00C04FC96ABD_.wvu.Rows" localSheetId="28" hidden="1">[14]BOP!$A$36:$IV$36,[14]BOP!$A$44:$IV$44,[14]BOP!$A$59:$IV$59,[14]BOP!#REF!,[14]BOP!#REF!,[14]BOP!$A$79:$IV$79,[14]BOP!#REF!</definedName>
    <definedName name="Z_00C67C00_FEDD_11D1_98B3_00C04FC96ABD_.wvu.Rows" localSheetId="30" hidden="1">[14]BOP!$A$36:$IV$36,[14]BOP!$A$44:$IV$44,[14]BOP!$A$59:$IV$59,[14]BOP!#REF!,[14]BOP!#REF!,[14]BOP!$A$79:$IV$79,[14]BOP!#REF!</definedName>
    <definedName name="Z_00C67C00_FEDD_11D1_98B3_00C04FC96ABD_.wvu.Rows" localSheetId="33" hidden="1">[14]BOP!$A$36:$IV$36,[14]BOP!$A$44:$IV$44,[14]BOP!$A$59:$IV$59,[14]BOP!#REF!,[14]BOP!#REF!,[14]BOP!$A$79:$IV$79,[14]BOP!#REF!</definedName>
    <definedName name="Z_00C67C00_FEDD_11D1_98B3_00C04FC96ABD_.wvu.Rows" localSheetId="2" hidden="1">[14]BOP!$A$36:$IV$36,[14]BOP!$A$44:$IV$44,[14]BOP!$A$59:$IV$59,[14]BOP!#REF!,[14]BOP!#REF!,[14]BOP!$A$79:$IV$79,[14]BOP!#REF!</definedName>
    <definedName name="Z_00C67C00_FEDD_11D1_98B3_00C04FC96ABD_.wvu.Rows" localSheetId="44" hidden="1">[14]BOP!$A$36:$IV$36,[14]BOP!$A$44:$IV$44,[14]BOP!$A$59:$IV$59,[14]BOP!#REF!,[14]BOP!#REF!,[14]BOP!$A$79:$IV$79,[14]BOP!#REF!</definedName>
    <definedName name="Z_00C67C00_FEDD_11D1_98B3_00C04FC96ABD_.wvu.Rows" localSheetId="45" hidden="1">[14]BOP!$A$36:$IV$36,[14]BOP!$A$44:$IV$44,[14]BOP!$A$59:$IV$59,[14]BOP!#REF!,[14]BOP!#REF!,[14]BOP!$A$79:$IV$79,[14]BOP!#REF!</definedName>
    <definedName name="Z_00C67C00_FEDD_11D1_98B3_00C04FC96ABD_.wvu.Rows" localSheetId="46" hidden="1">[14]BOP!$A$36:$IV$36,[14]BOP!$A$44:$IV$44,[14]BOP!$A$59:$IV$59,[14]BOP!#REF!,[14]BOP!#REF!,[14]BOP!$A$79:$IV$79,[14]BOP!#REF!</definedName>
    <definedName name="Z_00C67C00_FEDD_11D1_98B3_00C04FC96ABD_.wvu.Rows" localSheetId="49" hidden="1">[14]BOP!$A$36:$IV$36,[14]BOP!$A$44:$IV$44,[14]BOP!$A$59:$IV$59,[14]BOP!#REF!,[14]BOP!#REF!,[14]BOP!$A$79:$IV$79,[14]BOP!#REF!</definedName>
    <definedName name="Z_00C67C00_FEDD_11D1_98B3_00C04FC96ABD_.wvu.Rows" localSheetId="51" hidden="1">[14]BOP!$A$36:$IV$36,[14]BOP!$A$44:$IV$44,[14]BOP!$A$59:$IV$59,[14]BOP!#REF!,[14]BOP!#REF!,[14]BOP!$A$79:$IV$79,[14]BOP!#REF!</definedName>
    <definedName name="Z_00C67C00_FEDD_11D1_98B3_00C04FC96ABD_.wvu.Rows" localSheetId="52" hidden="1">[14]BOP!$A$36:$IV$36,[14]BOP!$A$44:$IV$44,[14]BOP!$A$59:$IV$59,[14]BOP!#REF!,[14]BOP!#REF!,[14]BOP!$A$79:$IV$79,[14]BOP!#REF!</definedName>
    <definedName name="Z_00C67C00_FEDD_11D1_98B3_00C04FC96ABD_.wvu.Rows" localSheetId="53" hidden="1">[14]BOP!$A$36:$IV$36,[14]BOP!$A$44:$IV$44,[14]BOP!$A$59:$IV$59,[14]BOP!#REF!,[14]BOP!#REF!,[14]BOP!$A$79:$IV$79,[14]BOP!#REF!</definedName>
    <definedName name="Z_00C67C00_FEDD_11D1_98B3_00C04FC96ABD_.wvu.Rows" localSheetId="56" hidden="1">[14]BOP!$A$36:$IV$36,[14]BOP!$A$44:$IV$44,[14]BOP!$A$59:$IV$59,[14]BOP!#REF!,[14]BOP!#REF!,[14]BOP!$A$79:$IV$79,[14]BOP!#REF!</definedName>
    <definedName name="Z_00C67C00_FEDD_11D1_98B3_00C04FC96ABD_.wvu.Rows" localSheetId="57" hidden="1">[14]BOP!$A$36:$IV$36,[14]BOP!$A$44:$IV$44,[14]BOP!$A$59:$IV$59,[14]BOP!#REF!,[14]BOP!#REF!,[14]BOP!$A$79:$IV$79,[14]BOP!#REF!</definedName>
    <definedName name="Z_00C67C00_FEDD_11D1_98B3_00C04FC96ABD_.wvu.Rows" localSheetId="58" hidden="1">[14]BOP!$A$36:$IV$36,[14]BOP!$A$44:$IV$44,[14]BOP!$A$59:$IV$59,[14]BOP!#REF!,[14]BOP!#REF!,[14]BOP!$A$79:$IV$79,[14]BOP!#REF!</definedName>
    <definedName name="Z_00C67C00_FEDD_11D1_98B3_00C04FC96ABD_.wvu.Rows" localSheetId="61" hidden="1">[14]BOP!$A$36:$IV$36,[14]BOP!$A$44:$IV$44,[14]BOP!$A$59:$IV$59,[14]BOP!#REF!,[14]BOP!#REF!,[14]BOP!$A$79:$IV$79,[14]BOP!#REF!</definedName>
    <definedName name="Z_00C67C00_FEDD_11D1_98B3_00C04FC96ABD_.wvu.Rows" localSheetId="62" hidden="1">[14]BOP!$A$36:$IV$36,[14]BOP!$A$44:$IV$44,[14]BOP!$A$59:$IV$59,[14]BOP!#REF!,[14]BOP!#REF!,[14]BOP!$A$79:$IV$79,[14]BOP!#REF!</definedName>
    <definedName name="Z_00C67C00_FEDD_11D1_98B3_00C04FC96ABD_.wvu.Rows" localSheetId="63" hidden="1">[14]BOP!$A$36:$IV$36,[14]BOP!$A$44:$IV$44,[14]BOP!$A$59:$IV$59,[14]BOP!#REF!,[14]BOP!#REF!,[14]BOP!$A$79:$IV$79,[14]BOP!#REF!</definedName>
    <definedName name="Z_00C67C00_FEDD_11D1_98B3_00C04FC96ABD_.wvu.Rows" localSheetId="65" hidden="1">[14]BOP!$A$36:$IV$36,[14]BOP!$A$44:$IV$44,[14]BOP!$A$59:$IV$59,[14]BOP!#REF!,[14]BOP!#REF!,[14]BOP!$A$79:$IV$79,[14]BOP!#REF!</definedName>
    <definedName name="Z_00C67C00_FEDD_11D1_98B3_00C04FC96ABD_.wvu.Rows" localSheetId="66" hidden="1">[14]BOP!$A$36:$IV$36,[14]BOP!$A$44:$IV$44,[14]BOP!$A$59:$IV$59,[14]BOP!#REF!,[14]BOP!#REF!,[14]BOP!$A$79:$IV$79,[14]BOP!#REF!</definedName>
    <definedName name="Z_00C67C00_FEDD_11D1_98B3_00C04FC96ABD_.wvu.Rows" localSheetId="67" hidden="1">[14]BOP!$A$36:$IV$36,[14]BOP!$A$44:$IV$44,[14]BOP!$A$59:$IV$59,[14]BOP!#REF!,[14]BOP!#REF!,[14]BOP!$A$79:$IV$79,[14]BOP!#REF!</definedName>
    <definedName name="Z_00C67C00_FEDD_11D1_98B3_00C04FC96ABD_.wvu.Rows" localSheetId="69" hidden="1">[14]BOP!$A$36:$IV$36,[14]BOP!$A$44:$IV$44,[14]BOP!$A$59:$IV$59,[14]BOP!#REF!,[14]BOP!#REF!,[14]BOP!$A$79:$IV$79,[14]BOP!#REF!</definedName>
    <definedName name="Z_00C67C00_FEDD_11D1_98B3_00C04FC96ABD_.wvu.Rows" localSheetId="70" hidden="1">[14]BOP!$A$36:$IV$36,[14]BOP!$A$44:$IV$44,[14]BOP!$A$59:$IV$59,[14]BOP!#REF!,[14]BOP!#REF!,[14]BOP!$A$79:$IV$79,[14]BOP!#REF!</definedName>
    <definedName name="Z_00C67C00_FEDD_11D1_98B3_00C04FC96ABD_.wvu.Rows" localSheetId="71" hidden="1">[14]BOP!$A$36:$IV$36,[14]BOP!$A$44:$IV$44,[14]BOP!$A$59:$IV$59,[14]BOP!#REF!,[14]BOP!#REF!,[14]BOP!$A$79:$IV$79,[14]BOP!#REF!</definedName>
    <definedName name="Z_00C67C00_FEDD_11D1_98B3_00C04FC96ABD_.wvu.Rows" localSheetId="72" hidden="1">[14]BOP!$A$36:$IV$36,[14]BOP!$A$44:$IV$44,[14]BOP!$A$59:$IV$59,[14]BOP!#REF!,[14]BOP!#REF!,[14]BOP!$A$79:$IV$79,[14]BOP!#REF!</definedName>
    <definedName name="Z_00C67C00_FEDD_11D1_98B3_00C04FC96ABD_.wvu.Rows" localSheetId="74" hidden="1">[14]BOP!$A$36:$IV$36,[14]BOP!$A$44:$IV$44,[14]BOP!$A$59:$IV$59,[14]BOP!#REF!,[14]BOP!#REF!,[14]BOP!$A$79:$IV$79,[14]BOP!#REF!</definedName>
    <definedName name="Z_00C67C00_FEDD_11D1_98B3_00C04FC96ABD_.wvu.Rows" localSheetId="75" hidden="1">[14]BOP!$A$36:$IV$36,[14]BOP!$A$44:$IV$44,[14]BOP!$A$59:$IV$59,[14]BOP!#REF!,[14]BOP!#REF!,[14]BOP!$A$79:$IV$79,[14]BOP!#REF!</definedName>
    <definedName name="Z_00C67C00_FEDD_11D1_98B3_00C04FC96ABD_.wvu.Rows" localSheetId="7" hidden="1">[14]BOP!$A$36:$IV$36,[14]BOP!$A$44:$IV$44,[14]BOP!$A$59:$IV$59,[14]BOP!#REF!,[14]BOP!#REF!,[14]BOP!$A$79:$IV$79,[14]BOP!#REF!</definedName>
    <definedName name="Z_00C67C00_FEDD_11D1_98B3_00C04FC96ABD_.wvu.Rows" hidden="1">[14]BOP!$A$36:$IV$36,[14]BOP!$A$44:$IV$44,[14]BOP!$A$59:$IV$59,[14]BOP!#REF!,[14]BOP!#REF!,[14]BOP!$A$79:$IV$79,[14]BOP!#REF!</definedName>
    <definedName name="Z_00C67C01_FEDD_11D1_98B3_00C04FC96ABD_.wvu.Rows" localSheetId="74" hidden="1">[14]BOP!$A$36:$IV$36,[14]BOP!$A$44:$IV$44,[14]BOP!$A$59:$IV$59,[14]BOP!#REF!,[14]BOP!#REF!,[14]BOP!$A$79:$IV$79,[14]BOP!$A$81:$IV$88,[14]BOP!#REF!</definedName>
    <definedName name="Z_00C67C01_FEDD_11D1_98B3_00C04FC96ABD_.wvu.Rows" localSheetId="7" hidden="1">[14]BOP!$A$36:$IV$36,[14]BOP!$A$44:$IV$44,[14]BOP!$A$59:$IV$59,[14]BOP!#REF!,[14]BOP!#REF!,[14]BOP!$A$79:$IV$79,[14]BOP!$A$81:$IV$88,[14]BOP!#REF!</definedName>
    <definedName name="Z_00C67C01_FEDD_11D1_98B3_00C04FC96ABD_.wvu.Rows" hidden="1">[14]BOP!$A$36:$IV$36,[14]BOP!$A$44:$IV$44,[14]BOP!$A$59:$IV$59,[14]BOP!#REF!,[14]BOP!#REF!,[14]BOP!$A$79:$IV$79,[14]BOP!$A$81:$IV$88,[14]BOP!#REF!</definedName>
    <definedName name="Z_00C67C02_FEDD_11D1_98B3_00C04FC96ABD_.wvu.Rows" localSheetId="74" hidden="1">[14]BOP!$A$36:$IV$36,[14]BOP!$A$44:$IV$44,[14]BOP!$A$59:$IV$59,[14]BOP!#REF!,[14]BOP!#REF!,[14]BOP!$A$79:$IV$79,[14]BOP!$A$81:$IV$88,[14]BOP!#REF!</definedName>
    <definedName name="Z_00C67C02_FEDD_11D1_98B3_00C04FC96ABD_.wvu.Rows" localSheetId="7" hidden="1">[14]BOP!$A$36:$IV$36,[14]BOP!$A$44:$IV$44,[14]BOP!$A$59:$IV$59,[14]BOP!#REF!,[14]BOP!#REF!,[14]BOP!$A$79:$IV$79,[14]BOP!$A$81:$IV$88,[14]BOP!#REF!</definedName>
    <definedName name="Z_00C67C02_FEDD_11D1_98B3_00C04FC96ABD_.wvu.Rows" hidden="1">[14]BOP!$A$36:$IV$36,[14]BOP!$A$44:$IV$44,[14]BOP!$A$59:$IV$59,[14]BOP!#REF!,[14]BOP!#REF!,[14]BOP!$A$79:$IV$79,[14]BOP!$A$81:$IV$88,[14]BOP!#REF!</definedName>
    <definedName name="Z_00C67C03_FEDD_11D1_98B3_00C04FC96ABD_.wvu.Rows" localSheetId="74" hidden="1">[14]BOP!$A$36:$IV$36,[14]BOP!$A$44:$IV$44,[14]BOP!$A$59:$IV$59,[14]BOP!#REF!,[14]BOP!#REF!,[14]BOP!$A$79:$IV$79,[14]BOP!$A$81:$IV$88,[14]BOP!#REF!</definedName>
    <definedName name="Z_00C67C03_FEDD_11D1_98B3_00C04FC96ABD_.wvu.Rows" localSheetId="7" hidden="1">[14]BOP!$A$36:$IV$36,[14]BOP!$A$44:$IV$44,[14]BOP!$A$59:$IV$59,[14]BOP!#REF!,[14]BOP!#REF!,[14]BOP!$A$79:$IV$79,[14]BOP!$A$81:$IV$88,[14]BOP!#REF!</definedName>
    <definedName name="Z_00C67C03_FEDD_11D1_98B3_00C04FC96ABD_.wvu.Rows" hidden="1">[14]BOP!$A$36:$IV$36,[14]BOP!$A$44:$IV$44,[14]BOP!$A$59:$IV$59,[14]BOP!#REF!,[14]BOP!#REF!,[14]BOP!$A$79:$IV$79,[14]BOP!$A$81:$IV$88,[14]BOP!#REF!</definedName>
    <definedName name="Z_00C67C05_FEDD_11D1_98B3_00C04FC96ABD_.wvu.Rows" localSheetId="16" hidden="1">[14]BOP!$A$36:$IV$36,[14]BOP!$A$44:$IV$44,[14]BOP!$A$59:$IV$59,[14]BOP!#REF!,[14]BOP!#REF!,[14]BOP!$A$79:$IV$79,[14]BOP!$A$81:$IV$88,[14]BOP!#REF!,[14]BOP!#REF!</definedName>
    <definedName name="Z_00C67C05_FEDD_11D1_98B3_00C04FC96ABD_.wvu.Rows" localSheetId="17" hidden="1">[14]BOP!$A$36:$IV$36,[14]BOP!$A$44:$IV$44,[14]BOP!$A$59:$IV$59,[14]BOP!#REF!,[14]BOP!#REF!,[14]BOP!$A$79:$IV$79,[14]BOP!$A$81:$IV$88,[14]BOP!#REF!,[14]BOP!#REF!</definedName>
    <definedName name="Z_00C67C05_FEDD_11D1_98B3_00C04FC96ABD_.wvu.Rows" localSheetId="18" hidden="1">[14]BOP!$A$36:$IV$36,[14]BOP!$A$44:$IV$44,[14]BOP!$A$59:$IV$59,[14]BOP!#REF!,[14]BOP!#REF!,[14]BOP!$A$79:$IV$79,[14]BOP!$A$81:$IV$88,[14]BOP!#REF!,[14]BOP!#REF!</definedName>
    <definedName name="Z_00C67C05_FEDD_11D1_98B3_00C04FC96ABD_.wvu.Rows" localSheetId="19" hidden="1">[14]BOP!$A$36:$IV$36,[14]BOP!$A$44:$IV$44,[14]BOP!$A$59:$IV$59,[14]BOP!#REF!,[14]BOP!#REF!,[14]BOP!$A$79:$IV$79,[14]BOP!$A$81:$IV$88,[14]BOP!#REF!,[14]BOP!#REF!</definedName>
    <definedName name="Z_00C67C05_FEDD_11D1_98B3_00C04FC96ABD_.wvu.Rows" localSheetId="20" hidden="1">[14]BOP!$A$36:$IV$36,[14]BOP!$A$44:$IV$44,[14]BOP!$A$59:$IV$59,[14]BOP!#REF!,[14]BOP!#REF!,[14]BOP!$A$79:$IV$79,[14]BOP!$A$81:$IV$88,[14]BOP!#REF!,[14]BOP!#REF!</definedName>
    <definedName name="Z_00C67C05_FEDD_11D1_98B3_00C04FC96ABD_.wvu.Rows" localSheetId="21" hidden="1">[14]BOP!$A$36:$IV$36,[14]BOP!$A$44:$IV$44,[14]BOP!$A$59:$IV$59,[14]BOP!#REF!,[14]BOP!#REF!,[14]BOP!$A$79:$IV$79,[14]BOP!$A$81:$IV$88,[14]BOP!#REF!,[14]BOP!#REF!</definedName>
    <definedName name="Z_00C67C05_FEDD_11D1_98B3_00C04FC96ABD_.wvu.Rows" localSheetId="1" hidden="1">[14]BOP!$A$36:$IV$36,[14]BOP!$A$44:$IV$44,[14]BOP!$A$59:$IV$59,[14]BOP!#REF!,[14]BOP!#REF!,[14]BOP!$A$79:$IV$79,[14]BOP!$A$81:$IV$88,[14]BOP!#REF!,[14]BOP!#REF!</definedName>
    <definedName name="Z_00C67C05_FEDD_11D1_98B3_00C04FC96ABD_.wvu.Rows" localSheetId="22" hidden="1">[14]BOP!$A$36:$IV$36,[14]BOP!$A$44:$IV$44,[14]BOP!$A$59:$IV$59,[14]BOP!#REF!,[14]BOP!#REF!,[14]BOP!$A$79:$IV$79,[14]BOP!$A$81:$IV$88,[14]BOP!#REF!,[14]BOP!#REF!</definedName>
    <definedName name="Z_00C67C05_FEDD_11D1_98B3_00C04FC96ABD_.wvu.Rows" localSheetId="24" hidden="1">[14]BOP!$A$36:$IV$36,[14]BOP!$A$44:$IV$44,[14]BOP!$A$59:$IV$59,[14]BOP!#REF!,[14]BOP!#REF!,[14]BOP!$A$79:$IV$79,[14]BOP!$A$81:$IV$88,[14]BOP!#REF!,[14]BOP!#REF!</definedName>
    <definedName name="Z_00C67C05_FEDD_11D1_98B3_00C04FC96ABD_.wvu.Rows" localSheetId="25" hidden="1">[14]BOP!$A$36:$IV$36,[14]BOP!$A$44:$IV$44,[14]BOP!$A$59:$IV$59,[14]BOP!#REF!,[14]BOP!#REF!,[14]BOP!$A$79:$IV$79,[14]BOP!$A$81:$IV$88,[14]BOP!#REF!,[14]BOP!#REF!</definedName>
    <definedName name="Z_00C67C05_FEDD_11D1_98B3_00C04FC96ABD_.wvu.Rows" localSheetId="26" hidden="1">[14]BOP!$A$36:$IV$36,[14]BOP!$A$44:$IV$44,[14]BOP!$A$59:$IV$59,[14]BOP!#REF!,[14]BOP!#REF!,[14]BOP!$A$79:$IV$79,[14]BOP!$A$81:$IV$88,[14]BOP!#REF!,[14]BOP!#REF!</definedName>
    <definedName name="Z_00C67C05_FEDD_11D1_98B3_00C04FC96ABD_.wvu.Rows" localSheetId="28" hidden="1">[14]BOP!$A$36:$IV$36,[14]BOP!$A$44:$IV$44,[14]BOP!$A$59:$IV$59,[14]BOP!#REF!,[14]BOP!#REF!,[14]BOP!$A$79:$IV$79,[14]BOP!$A$81:$IV$88,[14]BOP!#REF!,[14]BOP!#REF!</definedName>
    <definedName name="Z_00C67C05_FEDD_11D1_98B3_00C04FC96ABD_.wvu.Rows" localSheetId="30" hidden="1">[14]BOP!$A$36:$IV$36,[14]BOP!$A$44:$IV$44,[14]BOP!$A$59:$IV$59,[14]BOP!#REF!,[14]BOP!#REF!,[14]BOP!$A$79:$IV$79,[14]BOP!$A$81:$IV$88,[14]BOP!#REF!,[14]BOP!#REF!</definedName>
    <definedName name="Z_00C67C05_FEDD_11D1_98B3_00C04FC96ABD_.wvu.Rows" localSheetId="33" hidden="1">[14]BOP!$A$36:$IV$36,[14]BOP!$A$44:$IV$44,[14]BOP!$A$59:$IV$59,[14]BOP!#REF!,[14]BOP!#REF!,[14]BOP!$A$79:$IV$79,[14]BOP!$A$81:$IV$88,[14]BOP!#REF!,[14]BOP!#REF!</definedName>
    <definedName name="Z_00C67C05_FEDD_11D1_98B3_00C04FC96ABD_.wvu.Rows" localSheetId="2" hidden="1">[14]BOP!$A$36:$IV$36,[14]BOP!$A$44:$IV$44,[14]BOP!$A$59:$IV$59,[14]BOP!#REF!,[14]BOP!#REF!,[14]BOP!$A$79:$IV$79,[14]BOP!$A$81:$IV$88,[14]BOP!#REF!,[14]BOP!#REF!</definedName>
    <definedName name="Z_00C67C05_FEDD_11D1_98B3_00C04FC96ABD_.wvu.Rows" localSheetId="44" hidden="1">[14]BOP!$A$36:$IV$36,[14]BOP!$A$44:$IV$44,[14]BOP!$A$59:$IV$59,[14]BOP!#REF!,[14]BOP!#REF!,[14]BOP!$A$79:$IV$79,[14]BOP!$A$81:$IV$88,[14]BOP!#REF!,[14]BOP!#REF!</definedName>
    <definedName name="Z_00C67C05_FEDD_11D1_98B3_00C04FC96ABD_.wvu.Rows" localSheetId="45" hidden="1">[14]BOP!$A$36:$IV$36,[14]BOP!$A$44:$IV$44,[14]BOP!$A$59:$IV$59,[14]BOP!#REF!,[14]BOP!#REF!,[14]BOP!$A$79:$IV$79,[14]BOP!$A$81:$IV$88,[14]BOP!#REF!,[14]BOP!#REF!</definedName>
    <definedName name="Z_00C67C05_FEDD_11D1_98B3_00C04FC96ABD_.wvu.Rows" localSheetId="46" hidden="1">[14]BOP!$A$36:$IV$36,[14]BOP!$A$44:$IV$44,[14]BOP!$A$59:$IV$59,[14]BOP!#REF!,[14]BOP!#REF!,[14]BOP!$A$79:$IV$79,[14]BOP!$A$81:$IV$88,[14]BOP!#REF!,[14]BOP!#REF!</definedName>
    <definedName name="Z_00C67C05_FEDD_11D1_98B3_00C04FC96ABD_.wvu.Rows" localSheetId="49" hidden="1">[14]BOP!$A$36:$IV$36,[14]BOP!$A$44:$IV$44,[14]BOP!$A$59:$IV$59,[14]BOP!#REF!,[14]BOP!#REF!,[14]BOP!$A$79:$IV$79,[14]BOP!$A$81:$IV$88,[14]BOP!#REF!,[14]BOP!#REF!</definedName>
    <definedName name="Z_00C67C05_FEDD_11D1_98B3_00C04FC96ABD_.wvu.Rows" localSheetId="51" hidden="1">[14]BOP!$A$36:$IV$36,[14]BOP!$A$44:$IV$44,[14]BOP!$A$59:$IV$59,[14]BOP!#REF!,[14]BOP!#REF!,[14]BOP!$A$79:$IV$79,[14]BOP!$A$81:$IV$88,[14]BOP!#REF!,[14]BOP!#REF!</definedName>
    <definedName name="Z_00C67C05_FEDD_11D1_98B3_00C04FC96ABD_.wvu.Rows" localSheetId="70" hidden="1">[14]BOP!$A$36:$IV$36,[14]BOP!$A$44:$IV$44,[14]BOP!$A$59:$IV$59,[14]BOP!#REF!,[14]BOP!#REF!,[14]BOP!$A$79:$IV$79,[14]BOP!$A$81:$IV$88,[14]BOP!#REF!,[14]BOP!#REF!</definedName>
    <definedName name="Z_00C67C05_FEDD_11D1_98B3_00C04FC96ABD_.wvu.Rows" localSheetId="74" hidden="1">[14]BOP!$A$36:$IV$36,[14]BOP!$A$44:$IV$44,[14]BOP!$A$59:$IV$59,[14]BOP!#REF!,[14]BOP!#REF!,[14]BOP!$A$79:$IV$79,[14]BOP!$A$81:$IV$88,[14]BOP!#REF!,[14]BOP!#REF!</definedName>
    <definedName name="Z_00C67C05_FEDD_11D1_98B3_00C04FC96ABD_.wvu.Rows" localSheetId="7" hidden="1">[14]BOP!$A$36:$IV$36,[14]BOP!$A$44:$IV$44,[14]BOP!$A$59:$IV$59,[14]BOP!#REF!,[14]BOP!#REF!,[14]BOP!$A$79:$IV$79,[14]BOP!$A$81:$IV$88,[14]BOP!#REF!,[14]BOP!#REF!</definedName>
    <definedName name="Z_00C67C05_FEDD_11D1_98B3_00C04FC96ABD_.wvu.Rows" hidden="1">[14]BOP!$A$36:$IV$36,[14]BOP!$A$44:$IV$44,[14]BOP!$A$59:$IV$59,[14]BOP!#REF!,[14]BOP!#REF!,[14]BOP!$A$79:$IV$79,[14]BOP!$A$81:$IV$88,[14]BOP!#REF!,[14]BOP!#REF!</definedName>
    <definedName name="Z_00C67C06_FEDD_11D1_98B3_00C04FC96ABD_.wvu.Rows" localSheetId="16" hidden="1">[14]BOP!$A$36:$IV$36,[14]BOP!$A$44:$IV$44,[14]BOP!$A$59:$IV$59,[14]BOP!#REF!,[14]BOP!#REF!,[14]BOP!$A$79:$IV$79,[14]BOP!$A$81:$IV$88,[14]BOP!#REF!,[14]BOP!#REF!</definedName>
    <definedName name="Z_00C67C06_FEDD_11D1_98B3_00C04FC96ABD_.wvu.Rows" localSheetId="17" hidden="1">[14]BOP!$A$36:$IV$36,[14]BOP!$A$44:$IV$44,[14]BOP!$A$59:$IV$59,[14]BOP!#REF!,[14]BOP!#REF!,[14]BOP!$A$79:$IV$79,[14]BOP!$A$81:$IV$88,[14]BOP!#REF!,[14]BOP!#REF!</definedName>
    <definedName name="Z_00C67C06_FEDD_11D1_98B3_00C04FC96ABD_.wvu.Rows" localSheetId="18" hidden="1">[14]BOP!$A$36:$IV$36,[14]BOP!$A$44:$IV$44,[14]BOP!$A$59:$IV$59,[14]BOP!#REF!,[14]BOP!#REF!,[14]BOP!$A$79:$IV$79,[14]BOP!$A$81:$IV$88,[14]BOP!#REF!,[14]BOP!#REF!</definedName>
    <definedName name="Z_00C67C06_FEDD_11D1_98B3_00C04FC96ABD_.wvu.Rows" localSheetId="19" hidden="1">[14]BOP!$A$36:$IV$36,[14]BOP!$A$44:$IV$44,[14]BOP!$A$59:$IV$59,[14]BOP!#REF!,[14]BOP!#REF!,[14]BOP!$A$79:$IV$79,[14]BOP!$A$81:$IV$88,[14]BOP!#REF!,[14]BOP!#REF!</definedName>
    <definedName name="Z_00C67C06_FEDD_11D1_98B3_00C04FC96ABD_.wvu.Rows" localSheetId="20" hidden="1">[14]BOP!$A$36:$IV$36,[14]BOP!$A$44:$IV$44,[14]BOP!$A$59:$IV$59,[14]BOP!#REF!,[14]BOP!#REF!,[14]BOP!$A$79:$IV$79,[14]BOP!$A$81:$IV$88,[14]BOP!#REF!,[14]BOP!#REF!</definedName>
    <definedName name="Z_00C67C06_FEDD_11D1_98B3_00C04FC96ABD_.wvu.Rows" localSheetId="21" hidden="1">[14]BOP!$A$36:$IV$36,[14]BOP!$A$44:$IV$44,[14]BOP!$A$59:$IV$59,[14]BOP!#REF!,[14]BOP!#REF!,[14]BOP!$A$79:$IV$79,[14]BOP!$A$81:$IV$88,[14]BOP!#REF!,[14]BOP!#REF!</definedName>
    <definedName name="Z_00C67C06_FEDD_11D1_98B3_00C04FC96ABD_.wvu.Rows" localSheetId="1" hidden="1">[14]BOP!$A$36:$IV$36,[14]BOP!$A$44:$IV$44,[14]BOP!$A$59:$IV$59,[14]BOP!#REF!,[14]BOP!#REF!,[14]BOP!$A$79:$IV$79,[14]BOP!$A$81:$IV$88,[14]BOP!#REF!,[14]BOP!#REF!</definedName>
    <definedName name="Z_00C67C06_FEDD_11D1_98B3_00C04FC96ABD_.wvu.Rows" localSheetId="22" hidden="1">[14]BOP!$A$36:$IV$36,[14]BOP!$A$44:$IV$44,[14]BOP!$A$59:$IV$59,[14]BOP!#REF!,[14]BOP!#REF!,[14]BOP!$A$79:$IV$79,[14]BOP!$A$81:$IV$88,[14]BOP!#REF!,[14]BOP!#REF!</definedName>
    <definedName name="Z_00C67C06_FEDD_11D1_98B3_00C04FC96ABD_.wvu.Rows" localSheetId="24" hidden="1">[14]BOP!$A$36:$IV$36,[14]BOP!$A$44:$IV$44,[14]BOP!$A$59:$IV$59,[14]BOP!#REF!,[14]BOP!#REF!,[14]BOP!$A$79:$IV$79,[14]BOP!$A$81:$IV$88,[14]BOP!#REF!,[14]BOP!#REF!</definedName>
    <definedName name="Z_00C67C06_FEDD_11D1_98B3_00C04FC96ABD_.wvu.Rows" localSheetId="25" hidden="1">[14]BOP!$A$36:$IV$36,[14]BOP!$A$44:$IV$44,[14]BOP!$A$59:$IV$59,[14]BOP!#REF!,[14]BOP!#REF!,[14]BOP!$A$79:$IV$79,[14]BOP!$A$81:$IV$88,[14]BOP!#REF!,[14]BOP!#REF!</definedName>
    <definedName name="Z_00C67C06_FEDD_11D1_98B3_00C04FC96ABD_.wvu.Rows" localSheetId="26" hidden="1">[14]BOP!$A$36:$IV$36,[14]BOP!$A$44:$IV$44,[14]BOP!$A$59:$IV$59,[14]BOP!#REF!,[14]BOP!#REF!,[14]BOP!$A$79:$IV$79,[14]BOP!$A$81:$IV$88,[14]BOP!#REF!,[14]BOP!#REF!</definedName>
    <definedName name="Z_00C67C06_FEDD_11D1_98B3_00C04FC96ABD_.wvu.Rows" localSheetId="28" hidden="1">[14]BOP!$A$36:$IV$36,[14]BOP!$A$44:$IV$44,[14]BOP!$A$59:$IV$59,[14]BOP!#REF!,[14]BOP!#REF!,[14]BOP!$A$79:$IV$79,[14]BOP!$A$81:$IV$88,[14]BOP!#REF!,[14]BOP!#REF!</definedName>
    <definedName name="Z_00C67C06_FEDD_11D1_98B3_00C04FC96ABD_.wvu.Rows" localSheetId="30" hidden="1">[14]BOP!$A$36:$IV$36,[14]BOP!$A$44:$IV$44,[14]BOP!$A$59:$IV$59,[14]BOP!#REF!,[14]BOP!#REF!,[14]BOP!$A$79:$IV$79,[14]BOP!$A$81:$IV$88,[14]BOP!#REF!,[14]BOP!#REF!</definedName>
    <definedName name="Z_00C67C06_FEDD_11D1_98B3_00C04FC96ABD_.wvu.Rows" localSheetId="33" hidden="1">[14]BOP!$A$36:$IV$36,[14]BOP!$A$44:$IV$44,[14]BOP!$A$59:$IV$59,[14]BOP!#REF!,[14]BOP!#REF!,[14]BOP!$A$79:$IV$79,[14]BOP!$A$81:$IV$88,[14]BOP!#REF!,[14]BOP!#REF!</definedName>
    <definedName name="Z_00C67C06_FEDD_11D1_98B3_00C04FC96ABD_.wvu.Rows" localSheetId="44" hidden="1">[14]BOP!$A$36:$IV$36,[14]BOP!$A$44:$IV$44,[14]BOP!$A$59:$IV$59,[14]BOP!#REF!,[14]BOP!#REF!,[14]BOP!$A$79:$IV$79,[14]BOP!$A$81:$IV$88,[14]BOP!#REF!,[14]BOP!#REF!</definedName>
    <definedName name="Z_00C67C06_FEDD_11D1_98B3_00C04FC96ABD_.wvu.Rows" localSheetId="45" hidden="1">[14]BOP!$A$36:$IV$36,[14]BOP!$A$44:$IV$44,[14]BOP!$A$59:$IV$59,[14]BOP!#REF!,[14]BOP!#REF!,[14]BOP!$A$79:$IV$79,[14]BOP!$A$81:$IV$88,[14]BOP!#REF!,[14]BOP!#REF!</definedName>
    <definedName name="Z_00C67C06_FEDD_11D1_98B3_00C04FC96ABD_.wvu.Rows" localSheetId="46" hidden="1">[14]BOP!$A$36:$IV$36,[14]BOP!$A$44:$IV$44,[14]BOP!$A$59:$IV$59,[14]BOP!#REF!,[14]BOP!#REF!,[14]BOP!$A$79:$IV$79,[14]BOP!$A$81:$IV$88,[14]BOP!#REF!,[14]BOP!#REF!</definedName>
    <definedName name="Z_00C67C06_FEDD_11D1_98B3_00C04FC96ABD_.wvu.Rows" localSheetId="51" hidden="1">[14]BOP!$A$36:$IV$36,[14]BOP!$A$44:$IV$44,[14]BOP!$A$59:$IV$59,[14]BOP!#REF!,[14]BOP!#REF!,[14]BOP!$A$79:$IV$79,[14]BOP!$A$81:$IV$88,[14]BOP!#REF!,[14]BOP!#REF!</definedName>
    <definedName name="Z_00C67C06_FEDD_11D1_98B3_00C04FC96ABD_.wvu.Rows" localSheetId="70" hidden="1">[14]BOP!$A$36:$IV$36,[14]BOP!$A$44:$IV$44,[14]BOP!$A$59:$IV$59,[14]BOP!#REF!,[14]BOP!#REF!,[14]BOP!$A$79:$IV$79,[14]BOP!$A$81:$IV$88,[14]BOP!#REF!,[14]BOP!#REF!</definedName>
    <definedName name="Z_00C67C06_FEDD_11D1_98B3_00C04FC96ABD_.wvu.Rows" localSheetId="74" hidden="1">[14]BOP!$A$36:$IV$36,[14]BOP!$A$44:$IV$44,[14]BOP!$A$59:$IV$59,[14]BOP!#REF!,[14]BOP!#REF!,[14]BOP!$A$79:$IV$79,[14]BOP!$A$81:$IV$88,[14]BOP!#REF!,[14]BOP!#REF!</definedName>
    <definedName name="Z_00C67C06_FEDD_11D1_98B3_00C04FC96ABD_.wvu.Rows" localSheetId="7" hidden="1">[14]BOP!$A$36:$IV$36,[14]BOP!$A$44:$IV$44,[14]BOP!$A$59:$IV$59,[14]BOP!#REF!,[14]BOP!#REF!,[14]BOP!$A$79:$IV$79,[14]BOP!$A$81:$IV$88,[14]BOP!#REF!,[14]BOP!#REF!</definedName>
    <definedName name="Z_00C67C06_FEDD_11D1_98B3_00C04FC96ABD_.wvu.Rows" hidden="1">[14]BOP!$A$36:$IV$36,[14]BOP!$A$44:$IV$44,[14]BOP!$A$59:$IV$59,[14]BOP!#REF!,[14]BOP!#REF!,[14]BOP!$A$79:$IV$79,[14]BOP!$A$81:$IV$88,[14]BOP!#REF!,[14]BOP!#REF!</definedName>
    <definedName name="Z_00C67C07_FEDD_11D1_98B3_00C04FC96ABD_.wvu.Rows" localSheetId="7" hidden="1">[14]BOP!$A$36:$IV$36,[14]BOP!$A$44:$IV$44,[14]BOP!$A$59:$IV$59,[14]BOP!#REF!,[14]BOP!#REF!,[14]BOP!$A$79:$IV$79</definedName>
    <definedName name="Z_00C67C07_FEDD_11D1_98B3_00C04FC96ABD_.wvu.Rows" hidden="1">[14]BOP!$A$36:$IV$36,[14]BOP!$A$44:$IV$44,[14]BOP!$A$59:$IV$59,[14]BOP!#REF!,[14]BOP!#REF!,[14]BOP!$A$79:$IV$79</definedName>
    <definedName name="Z_112039D0_FF0B_11D1_98B3_00C04FC96ABD_.wvu.Rows" localSheetId="7" hidden="1">[14]BOP!$A$36:$IV$36,[14]BOP!$A$44:$IV$44,[14]BOP!$A$59:$IV$59,[14]BOP!#REF!,[14]BOP!#REF!,[14]BOP!$A$81:$IV$88</definedName>
    <definedName name="Z_112039D0_FF0B_11D1_98B3_00C04FC96ABD_.wvu.Rows" hidden="1">[14]BOP!$A$36:$IV$36,[14]BOP!$A$44:$IV$44,[14]BOP!$A$59:$IV$59,[14]BOP!#REF!,[14]BOP!#REF!,[14]BOP!$A$81:$IV$88</definedName>
    <definedName name="Z_112039D1_FF0B_11D1_98B3_00C04FC96ABD_.wvu.Rows" localSheetId="7" hidden="1">[14]BOP!$A$36:$IV$36,[14]BOP!$A$44:$IV$44,[14]BOP!$A$59:$IV$59,[14]BOP!#REF!,[14]BOP!#REF!,[14]BOP!$A$81:$IV$88</definedName>
    <definedName name="Z_112039D1_FF0B_11D1_98B3_00C04FC96ABD_.wvu.Rows" hidden="1">[14]BOP!$A$36:$IV$36,[14]BOP!$A$44:$IV$44,[14]BOP!$A$59:$IV$59,[14]BOP!#REF!,[14]BOP!#REF!,[14]BOP!$A$81:$IV$88</definedName>
    <definedName name="Z_112039D2_FF0B_11D1_98B3_00C04FC96ABD_.wvu.Rows" localSheetId="7" hidden="1">[14]BOP!$A$36:$IV$36,[14]BOP!$A$44:$IV$44,[14]BOP!$A$59:$IV$59,[14]BOP!#REF!,[14]BOP!#REF!,[14]BOP!$A$81:$IV$88</definedName>
    <definedName name="Z_112039D2_FF0B_11D1_98B3_00C04FC96ABD_.wvu.Rows" hidden="1">[14]BOP!$A$36:$IV$36,[14]BOP!$A$44:$IV$44,[14]BOP!$A$59:$IV$59,[14]BOP!#REF!,[14]BOP!#REF!,[14]BOP!$A$81:$IV$88</definedName>
    <definedName name="Z_112039D3_FF0B_11D1_98B3_00C04FC96ABD_.wvu.Rows" localSheetId="7" hidden="1">[14]BOP!$A$36:$IV$36,[14]BOP!$A$44:$IV$44,[14]BOP!$A$59:$IV$59,[14]BOP!#REF!,[14]BOP!#REF!,[14]BOP!$A$81:$IV$88</definedName>
    <definedName name="Z_112039D3_FF0B_11D1_98B3_00C04FC96ABD_.wvu.Rows" hidden="1">[14]BOP!$A$36:$IV$36,[14]BOP!$A$44:$IV$44,[14]BOP!$A$59:$IV$59,[14]BOP!#REF!,[14]BOP!#REF!,[14]BOP!$A$81:$IV$88</definedName>
    <definedName name="Z_112039D4_FF0B_11D1_98B3_00C04FC96ABD_.wvu.Rows" localSheetId="7" hidden="1">[14]BOP!$A$36:$IV$36,[14]BOP!$A$44:$IV$44,[14]BOP!$A$59:$IV$59,[14]BOP!#REF!,[14]BOP!#REF!,[14]BOP!$A$79:$IV$79,[14]BOP!$A$81:$IV$88,[14]BOP!#REF!</definedName>
    <definedName name="Z_112039D4_FF0B_11D1_98B3_00C04FC96ABD_.wvu.Rows" hidden="1">[14]BOP!$A$36:$IV$36,[14]BOP!$A$44:$IV$44,[14]BOP!$A$59:$IV$59,[14]BOP!#REF!,[14]BOP!#REF!,[14]BOP!$A$79:$IV$79,[14]BOP!$A$81:$IV$88,[14]BOP!#REF!</definedName>
    <definedName name="Z_112039D5_FF0B_11D1_98B3_00C04FC96ABD_.wvu.Rows" localSheetId="7" hidden="1">[14]BOP!$A$36:$IV$36,[14]BOP!$A$44:$IV$44,[14]BOP!$A$59:$IV$59,[14]BOP!#REF!,[14]BOP!#REF!,[14]BOP!$A$79:$IV$79,[14]BOP!$A$81:$IV$88</definedName>
    <definedName name="Z_112039D5_FF0B_11D1_98B3_00C04FC96ABD_.wvu.Rows" hidden="1">[14]BOP!$A$36:$IV$36,[14]BOP!$A$44:$IV$44,[14]BOP!$A$59:$IV$59,[14]BOP!#REF!,[14]BOP!#REF!,[14]BOP!$A$79:$IV$79,[14]BOP!$A$81:$IV$88</definedName>
    <definedName name="Z_112039D6_FF0B_11D1_98B3_00C04FC96ABD_.wvu.Rows" localSheetId="16" hidden="1">[14]BOP!$A$36:$IV$36,[14]BOP!$A$44:$IV$44,[14]BOP!$A$59:$IV$59,[14]BOP!#REF!,[14]BOP!#REF!,[14]BOP!$A$79:$IV$79,[14]BOP!#REF!</definedName>
    <definedName name="Z_112039D6_FF0B_11D1_98B3_00C04FC96ABD_.wvu.Rows" localSheetId="17" hidden="1">[14]BOP!$A$36:$IV$36,[14]BOP!$A$44:$IV$44,[14]BOP!$A$59:$IV$59,[14]BOP!#REF!,[14]BOP!#REF!,[14]BOP!$A$79:$IV$79,[14]BOP!#REF!</definedName>
    <definedName name="Z_112039D6_FF0B_11D1_98B3_00C04FC96ABD_.wvu.Rows" localSheetId="18" hidden="1">[14]BOP!$A$36:$IV$36,[14]BOP!$A$44:$IV$44,[14]BOP!$A$59:$IV$59,[14]BOP!#REF!,[14]BOP!#REF!,[14]BOP!$A$79:$IV$79,[14]BOP!#REF!</definedName>
    <definedName name="Z_112039D6_FF0B_11D1_98B3_00C04FC96ABD_.wvu.Rows" localSheetId="19" hidden="1">[14]BOP!$A$36:$IV$36,[14]BOP!$A$44:$IV$44,[14]BOP!$A$59:$IV$59,[14]BOP!#REF!,[14]BOP!#REF!,[14]BOP!$A$79:$IV$79,[14]BOP!#REF!</definedName>
    <definedName name="Z_112039D6_FF0B_11D1_98B3_00C04FC96ABD_.wvu.Rows" localSheetId="20" hidden="1">[14]BOP!$A$36:$IV$36,[14]BOP!$A$44:$IV$44,[14]BOP!$A$59:$IV$59,[14]BOP!#REF!,[14]BOP!#REF!,[14]BOP!$A$79:$IV$79,[14]BOP!#REF!</definedName>
    <definedName name="Z_112039D6_FF0B_11D1_98B3_00C04FC96ABD_.wvu.Rows" localSheetId="21" hidden="1">[14]BOP!$A$36:$IV$36,[14]BOP!$A$44:$IV$44,[14]BOP!$A$59:$IV$59,[14]BOP!#REF!,[14]BOP!#REF!,[14]BOP!$A$79:$IV$79,[14]BOP!#REF!</definedName>
    <definedName name="Z_112039D6_FF0B_11D1_98B3_00C04FC96ABD_.wvu.Rows" localSheetId="1" hidden="1">[14]BOP!$A$36:$IV$36,[14]BOP!$A$44:$IV$44,[14]BOP!$A$59:$IV$59,[14]BOP!#REF!,[14]BOP!#REF!,[14]BOP!$A$79:$IV$79,[14]BOP!#REF!</definedName>
    <definedName name="Z_112039D6_FF0B_11D1_98B3_00C04FC96ABD_.wvu.Rows" localSheetId="22" hidden="1">[14]BOP!$A$36:$IV$36,[14]BOP!$A$44:$IV$44,[14]BOP!$A$59:$IV$59,[14]BOP!#REF!,[14]BOP!#REF!,[14]BOP!$A$79:$IV$79,[14]BOP!#REF!</definedName>
    <definedName name="Z_112039D6_FF0B_11D1_98B3_00C04FC96ABD_.wvu.Rows" localSheetId="24" hidden="1">[14]BOP!$A$36:$IV$36,[14]BOP!$A$44:$IV$44,[14]BOP!$A$59:$IV$59,[14]BOP!#REF!,[14]BOP!#REF!,[14]BOP!$A$79:$IV$79,[14]BOP!#REF!</definedName>
    <definedName name="Z_112039D6_FF0B_11D1_98B3_00C04FC96ABD_.wvu.Rows" localSheetId="25" hidden="1">[14]BOP!$A$36:$IV$36,[14]BOP!$A$44:$IV$44,[14]BOP!$A$59:$IV$59,[14]BOP!#REF!,[14]BOP!#REF!,[14]BOP!$A$79:$IV$79,[14]BOP!#REF!</definedName>
    <definedName name="Z_112039D6_FF0B_11D1_98B3_00C04FC96ABD_.wvu.Rows" localSheetId="26" hidden="1">[14]BOP!$A$36:$IV$36,[14]BOP!$A$44:$IV$44,[14]BOP!$A$59:$IV$59,[14]BOP!#REF!,[14]BOP!#REF!,[14]BOP!$A$79:$IV$79,[14]BOP!#REF!</definedName>
    <definedName name="Z_112039D6_FF0B_11D1_98B3_00C04FC96ABD_.wvu.Rows" localSheetId="28" hidden="1">[14]BOP!$A$36:$IV$36,[14]BOP!$A$44:$IV$44,[14]BOP!$A$59:$IV$59,[14]BOP!#REF!,[14]BOP!#REF!,[14]BOP!$A$79:$IV$79,[14]BOP!#REF!</definedName>
    <definedName name="Z_112039D6_FF0B_11D1_98B3_00C04FC96ABD_.wvu.Rows" localSheetId="30" hidden="1">[14]BOP!$A$36:$IV$36,[14]BOP!$A$44:$IV$44,[14]BOP!$A$59:$IV$59,[14]BOP!#REF!,[14]BOP!#REF!,[14]BOP!$A$79:$IV$79,[14]BOP!#REF!</definedName>
    <definedName name="Z_112039D6_FF0B_11D1_98B3_00C04FC96ABD_.wvu.Rows" localSheetId="33" hidden="1">[14]BOP!$A$36:$IV$36,[14]BOP!$A$44:$IV$44,[14]BOP!$A$59:$IV$59,[14]BOP!#REF!,[14]BOP!#REF!,[14]BOP!$A$79:$IV$79,[14]BOP!#REF!</definedName>
    <definedName name="Z_112039D6_FF0B_11D1_98B3_00C04FC96ABD_.wvu.Rows" localSheetId="2" hidden="1">[14]BOP!$A$36:$IV$36,[14]BOP!$A$44:$IV$44,[14]BOP!$A$59:$IV$59,[14]BOP!#REF!,[14]BOP!#REF!,[14]BOP!$A$79:$IV$79,[14]BOP!#REF!</definedName>
    <definedName name="Z_112039D6_FF0B_11D1_98B3_00C04FC96ABD_.wvu.Rows" localSheetId="44" hidden="1">[14]BOP!$A$36:$IV$36,[14]BOP!$A$44:$IV$44,[14]BOP!$A$59:$IV$59,[14]BOP!#REF!,[14]BOP!#REF!,[14]BOP!$A$79:$IV$79,[14]BOP!#REF!</definedName>
    <definedName name="Z_112039D6_FF0B_11D1_98B3_00C04FC96ABD_.wvu.Rows" localSheetId="45" hidden="1">[14]BOP!$A$36:$IV$36,[14]BOP!$A$44:$IV$44,[14]BOP!$A$59:$IV$59,[14]BOP!#REF!,[14]BOP!#REF!,[14]BOP!$A$79:$IV$79,[14]BOP!#REF!</definedName>
    <definedName name="Z_112039D6_FF0B_11D1_98B3_00C04FC96ABD_.wvu.Rows" localSheetId="46" hidden="1">[14]BOP!$A$36:$IV$36,[14]BOP!$A$44:$IV$44,[14]BOP!$A$59:$IV$59,[14]BOP!#REF!,[14]BOP!#REF!,[14]BOP!$A$79:$IV$79,[14]BOP!#REF!</definedName>
    <definedName name="Z_112039D6_FF0B_11D1_98B3_00C04FC96ABD_.wvu.Rows" localSheetId="49" hidden="1">[14]BOP!$A$36:$IV$36,[14]BOP!$A$44:$IV$44,[14]BOP!$A$59:$IV$59,[14]BOP!#REF!,[14]BOP!#REF!,[14]BOP!$A$79:$IV$79,[14]BOP!#REF!</definedName>
    <definedName name="Z_112039D6_FF0B_11D1_98B3_00C04FC96ABD_.wvu.Rows" localSheetId="51" hidden="1">[14]BOP!$A$36:$IV$36,[14]BOP!$A$44:$IV$44,[14]BOP!$A$59:$IV$59,[14]BOP!#REF!,[14]BOP!#REF!,[14]BOP!$A$79:$IV$79,[14]BOP!#REF!</definedName>
    <definedName name="Z_112039D6_FF0B_11D1_98B3_00C04FC96ABD_.wvu.Rows" localSheetId="52" hidden="1">[14]BOP!$A$36:$IV$36,[14]BOP!$A$44:$IV$44,[14]BOP!$A$59:$IV$59,[14]BOP!#REF!,[14]BOP!#REF!,[14]BOP!$A$79:$IV$79,[14]BOP!#REF!</definedName>
    <definedName name="Z_112039D6_FF0B_11D1_98B3_00C04FC96ABD_.wvu.Rows" localSheetId="53" hidden="1">[14]BOP!$A$36:$IV$36,[14]BOP!$A$44:$IV$44,[14]BOP!$A$59:$IV$59,[14]BOP!#REF!,[14]BOP!#REF!,[14]BOP!$A$79:$IV$79,[14]BOP!#REF!</definedName>
    <definedName name="Z_112039D6_FF0B_11D1_98B3_00C04FC96ABD_.wvu.Rows" localSheetId="56" hidden="1">[14]BOP!$A$36:$IV$36,[14]BOP!$A$44:$IV$44,[14]BOP!$A$59:$IV$59,[14]BOP!#REF!,[14]BOP!#REF!,[14]BOP!$A$79:$IV$79,[14]BOP!#REF!</definedName>
    <definedName name="Z_112039D6_FF0B_11D1_98B3_00C04FC96ABD_.wvu.Rows" localSheetId="57" hidden="1">[14]BOP!$A$36:$IV$36,[14]BOP!$A$44:$IV$44,[14]BOP!$A$59:$IV$59,[14]BOP!#REF!,[14]BOP!#REF!,[14]BOP!$A$79:$IV$79,[14]BOP!#REF!</definedName>
    <definedName name="Z_112039D6_FF0B_11D1_98B3_00C04FC96ABD_.wvu.Rows" localSheetId="58" hidden="1">[14]BOP!$A$36:$IV$36,[14]BOP!$A$44:$IV$44,[14]BOP!$A$59:$IV$59,[14]BOP!#REF!,[14]BOP!#REF!,[14]BOP!$A$79:$IV$79,[14]BOP!#REF!</definedName>
    <definedName name="Z_112039D6_FF0B_11D1_98B3_00C04FC96ABD_.wvu.Rows" localSheetId="61" hidden="1">[14]BOP!$A$36:$IV$36,[14]BOP!$A$44:$IV$44,[14]BOP!$A$59:$IV$59,[14]BOP!#REF!,[14]BOP!#REF!,[14]BOP!$A$79:$IV$79,[14]BOP!#REF!</definedName>
    <definedName name="Z_112039D6_FF0B_11D1_98B3_00C04FC96ABD_.wvu.Rows" localSheetId="62" hidden="1">[14]BOP!$A$36:$IV$36,[14]BOP!$A$44:$IV$44,[14]BOP!$A$59:$IV$59,[14]BOP!#REF!,[14]BOP!#REF!,[14]BOP!$A$79:$IV$79,[14]BOP!#REF!</definedName>
    <definedName name="Z_112039D6_FF0B_11D1_98B3_00C04FC96ABD_.wvu.Rows" localSheetId="63" hidden="1">[14]BOP!$A$36:$IV$36,[14]BOP!$A$44:$IV$44,[14]BOP!$A$59:$IV$59,[14]BOP!#REF!,[14]BOP!#REF!,[14]BOP!$A$79:$IV$79,[14]BOP!#REF!</definedName>
    <definedName name="Z_112039D6_FF0B_11D1_98B3_00C04FC96ABD_.wvu.Rows" localSheetId="65" hidden="1">[14]BOP!$A$36:$IV$36,[14]BOP!$A$44:$IV$44,[14]BOP!$A$59:$IV$59,[14]BOP!#REF!,[14]BOP!#REF!,[14]BOP!$A$79:$IV$79,[14]BOP!#REF!</definedName>
    <definedName name="Z_112039D6_FF0B_11D1_98B3_00C04FC96ABD_.wvu.Rows" localSheetId="66" hidden="1">[14]BOP!$A$36:$IV$36,[14]BOP!$A$44:$IV$44,[14]BOP!$A$59:$IV$59,[14]BOP!#REF!,[14]BOP!#REF!,[14]BOP!$A$79:$IV$79,[14]BOP!#REF!</definedName>
    <definedName name="Z_112039D6_FF0B_11D1_98B3_00C04FC96ABD_.wvu.Rows" localSheetId="67" hidden="1">[14]BOP!$A$36:$IV$36,[14]BOP!$A$44:$IV$44,[14]BOP!$A$59:$IV$59,[14]BOP!#REF!,[14]BOP!#REF!,[14]BOP!$A$79:$IV$79,[14]BOP!#REF!</definedName>
    <definedName name="Z_112039D6_FF0B_11D1_98B3_00C04FC96ABD_.wvu.Rows" localSheetId="69" hidden="1">[14]BOP!$A$36:$IV$36,[14]BOP!$A$44:$IV$44,[14]BOP!$A$59:$IV$59,[14]BOP!#REF!,[14]BOP!#REF!,[14]BOP!$A$79:$IV$79,[14]BOP!#REF!</definedName>
    <definedName name="Z_112039D6_FF0B_11D1_98B3_00C04FC96ABD_.wvu.Rows" localSheetId="70" hidden="1">[14]BOP!$A$36:$IV$36,[14]BOP!$A$44:$IV$44,[14]BOP!$A$59:$IV$59,[14]BOP!#REF!,[14]BOP!#REF!,[14]BOP!$A$79:$IV$79,[14]BOP!#REF!</definedName>
    <definedName name="Z_112039D6_FF0B_11D1_98B3_00C04FC96ABD_.wvu.Rows" localSheetId="71" hidden="1">[14]BOP!$A$36:$IV$36,[14]BOP!$A$44:$IV$44,[14]BOP!$A$59:$IV$59,[14]BOP!#REF!,[14]BOP!#REF!,[14]BOP!$A$79:$IV$79,[14]BOP!#REF!</definedName>
    <definedName name="Z_112039D6_FF0B_11D1_98B3_00C04FC96ABD_.wvu.Rows" localSheetId="72" hidden="1">[14]BOP!$A$36:$IV$36,[14]BOP!$A$44:$IV$44,[14]BOP!$A$59:$IV$59,[14]BOP!#REF!,[14]BOP!#REF!,[14]BOP!$A$79:$IV$79,[14]BOP!#REF!</definedName>
    <definedName name="Z_112039D6_FF0B_11D1_98B3_00C04FC96ABD_.wvu.Rows" localSheetId="74" hidden="1">[14]BOP!$A$36:$IV$36,[14]BOP!$A$44:$IV$44,[14]BOP!$A$59:$IV$59,[14]BOP!#REF!,[14]BOP!#REF!,[14]BOP!$A$79:$IV$79,[14]BOP!#REF!</definedName>
    <definedName name="Z_112039D6_FF0B_11D1_98B3_00C04FC96ABD_.wvu.Rows" localSheetId="75" hidden="1">[14]BOP!$A$36:$IV$36,[14]BOP!$A$44:$IV$44,[14]BOP!$A$59:$IV$59,[14]BOP!#REF!,[14]BOP!#REF!,[14]BOP!$A$79:$IV$79,[14]BOP!#REF!</definedName>
    <definedName name="Z_112039D6_FF0B_11D1_98B3_00C04FC96ABD_.wvu.Rows" localSheetId="7" hidden="1">[14]BOP!$A$36:$IV$36,[14]BOP!$A$44:$IV$44,[14]BOP!$A$59:$IV$59,[14]BOP!#REF!,[14]BOP!#REF!,[14]BOP!$A$79:$IV$79,[14]BOP!#REF!</definedName>
    <definedName name="Z_112039D6_FF0B_11D1_98B3_00C04FC96ABD_.wvu.Rows" hidden="1">[14]BOP!$A$36:$IV$36,[14]BOP!$A$44:$IV$44,[14]BOP!$A$59:$IV$59,[14]BOP!#REF!,[14]BOP!#REF!,[14]BOP!$A$79:$IV$79,[14]BOP!#REF!</definedName>
    <definedName name="Z_112039D7_FF0B_11D1_98B3_00C04FC96ABD_.wvu.Rows" localSheetId="7" hidden="1">[14]BOP!$A$36:$IV$36,[14]BOP!$A$44:$IV$44,[14]BOP!$A$59:$IV$59,[14]BOP!#REF!,[14]BOP!#REF!,[14]BOP!$A$79:$IV$79,[14]BOP!$A$81:$IV$88,[14]BOP!#REF!</definedName>
    <definedName name="Z_112039D7_FF0B_11D1_98B3_00C04FC96ABD_.wvu.Rows" hidden="1">[14]BOP!$A$36:$IV$36,[14]BOP!$A$44:$IV$44,[14]BOP!$A$59:$IV$59,[14]BOP!#REF!,[14]BOP!#REF!,[14]BOP!$A$79:$IV$79,[14]BOP!$A$81:$IV$88,[14]BOP!#REF!</definedName>
    <definedName name="Z_112039D8_FF0B_11D1_98B3_00C04FC96ABD_.wvu.Rows" localSheetId="7" hidden="1">[14]BOP!$A$36:$IV$36,[14]BOP!$A$44:$IV$44,[14]BOP!$A$59:$IV$59,[14]BOP!#REF!,[14]BOP!#REF!,[14]BOP!$A$79:$IV$79,[14]BOP!$A$81:$IV$88,[14]BOP!#REF!</definedName>
    <definedName name="Z_112039D8_FF0B_11D1_98B3_00C04FC96ABD_.wvu.Rows" hidden="1">[14]BOP!$A$36:$IV$36,[14]BOP!$A$44:$IV$44,[14]BOP!$A$59:$IV$59,[14]BOP!#REF!,[14]BOP!#REF!,[14]BOP!$A$79:$IV$79,[14]BOP!$A$81:$IV$88,[14]BOP!#REF!</definedName>
    <definedName name="Z_112039D9_FF0B_11D1_98B3_00C04FC96ABD_.wvu.Rows" localSheetId="7" hidden="1">[14]BOP!$A$36:$IV$36,[14]BOP!$A$44:$IV$44,[14]BOP!$A$59:$IV$59,[14]BOP!#REF!,[14]BOP!#REF!,[14]BOP!$A$79:$IV$79,[14]BOP!$A$81:$IV$88,[14]BOP!#REF!</definedName>
    <definedName name="Z_112039D9_FF0B_11D1_98B3_00C04FC96ABD_.wvu.Rows" hidden="1">[14]BOP!$A$36:$IV$36,[14]BOP!$A$44:$IV$44,[14]BOP!$A$59:$IV$59,[14]BOP!#REF!,[14]BOP!#REF!,[14]BOP!$A$79:$IV$79,[14]BOP!$A$81:$IV$88,[14]BOP!#REF!</definedName>
    <definedName name="Z_112039DB_FF0B_11D1_98B3_00C04FC96ABD_.wvu.Rows" localSheetId="16" hidden="1">[14]BOP!$A$36:$IV$36,[14]BOP!$A$44:$IV$44,[14]BOP!$A$59:$IV$59,[14]BOP!#REF!,[14]BOP!#REF!,[14]BOP!$A$79:$IV$79,[14]BOP!$A$81:$IV$88,[14]BOP!#REF!,[14]BOP!#REF!</definedName>
    <definedName name="Z_112039DB_FF0B_11D1_98B3_00C04FC96ABD_.wvu.Rows" localSheetId="17" hidden="1">[14]BOP!$A$36:$IV$36,[14]BOP!$A$44:$IV$44,[14]BOP!$A$59:$IV$59,[14]BOP!#REF!,[14]BOP!#REF!,[14]BOP!$A$79:$IV$79,[14]BOP!$A$81:$IV$88,[14]BOP!#REF!,[14]BOP!#REF!</definedName>
    <definedName name="Z_112039DB_FF0B_11D1_98B3_00C04FC96ABD_.wvu.Rows" localSheetId="18" hidden="1">[14]BOP!$A$36:$IV$36,[14]BOP!$A$44:$IV$44,[14]BOP!$A$59:$IV$59,[14]BOP!#REF!,[14]BOP!#REF!,[14]BOP!$A$79:$IV$79,[14]BOP!$A$81:$IV$88,[14]BOP!#REF!,[14]BOP!#REF!</definedName>
    <definedName name="Z_112039DB_FF0B_11D1_98B3_00C04FC96ABD_.wvu.Rows" localSheetId="19" hidden="1">[14]BOP!$A$36:$IV$36,[14]BOP!$A$44:$IV$44,[14]BOP!$A$59:$IV$59,[14]BOP!#REF!,[14]BOP!#REF!,[14]BOP!$A$79:$IV$79,[14]BOP!$A$81:$IV$88,[14]BOP!#REF!,[14]BOP!#REF!</definedName>
    <definedName name="Z_112039DB_FF0B_11D1_98B3_00C04FC96ABD_.wvu.Rows" localSheetId="20" hidden="1">[14]BOP!$A$36:$IV$36,[14]BOP!$A$44:$IV$44,[14]BOP!$A$59:$IV$59,[14]BOP!#REF!,[14]BOP!#REF!,[14]BOP!$A$79:$IV$79,[14]BOP!$A$81:$IV$88,[14]BOP!#REF!,[14]BOP!#REF!</definedName>
    <definedName name="Z_112039DB_FF0B_11D1_98B3_00C04FC96ABD_.wvu.Rows" localSheetId="21" hidden="1">[14]BOP!$A$36:$IV$36,[14]BOP!$A$44:$IV$44,[14]BOP!$A$59:$IV$59,[14]BOP!#REF!,[14]BOP!#REF!,[14]BOP!$A$79:$IV$79,[14]BOP!$A$81:$IV$88,[14]BOP!#REF!,[14]BOP!#REF!</definedName>
    <definedName name="Z_112039DB_FF0B_11D1_98B3_00C04FC96ABD_.wvu.Rows" localSheetId="1" hidden="1">[14]BOP!$A$36:$IV$36,[14]BOP!$A$44:$IV$44,[14]BOP!$A$59:$IV$59,[14]BOP!#REF!,[14]BOP!#REF!,[14]BOP!$A$79:$IV$79,[14]BOP!$A$81:$IV$88,[14]BOP!#REF!,[14]BOP!#REF!</definedName>
    <definedName name="Z_112039DB_FF0B_11D1_98B3_00C04FC96ABD_.wvu.Rows" localSheetId="22" hidden="1">[14]BOP!$A$36:$IV$36,[14]BOP!$A$44:$IV$44,[14]BOP!$A$59:$IV$59,[14]BOP!#REF!,[14]BOP!#REF!,[14]BOP!$A$79:$IV$79,[14]BOP!$A$81:$IV$88,[14]BOP!#REF!,[14]BOP!#REF!</definedName>
    <definedName name="Z_112039DB_FF0B_11D1_98B3_00C04FC96ABD_.wvu.Rows" localSheetId="24" hidden="1">[14]BOP!$A$36:$IV$36,[14]BOP!$A$44:$IV$44,[14]BOP!$A$59:$IV$59,[14]BOP!#REF!,[14]BOP!#REF!,[14]BOP!$A$79:$IV$79,[14]BOP!$A$81:$IV$88,[14]BOP!#REF!,[14]BOP!#REF!</definedName>
    <definedName name="Z_112039DB_FF0B_11D1_98B3_00C04FC96ABD_.wvu.Rows" localSheetId="25" hidden="1">[14]BOP!$A$36:$IV$36,[14]BOP!$A$44:$IV$44,[14]BOP!$A$59:$IV$59,[14]BOP!#REF!,[14]BOP!#REF!,[14]BOP!$A$79:$IV$79,[14]BOP!$A$81:$IV$88,[14]BOP!#REF!,[14]BOP!#REF!</definedName>
    <definedName name="Z_112039DB_FF0B_11D1_98B3_00C04FC96ABD_.wvu.Rows" localSheetId="26" hidden="1">[14]BOP!$A$36:$IV$36,[14]BOP!$A$44:$IV$44,[14]BOP!$A$59:$IV$59,[14]BOP!#REF!,[14]BOP!#REF!,[14]BOP!$A$79:$IV$79,[14]BOP!$A$81:$IV$88,[14]BOP!#REF!,[14]BOP!#REF!</definedName>
    <definedName name="Z_112039DB_FF0B_11D1_98B3_00C04FC96ABD_.wvu.Rows" localSheetId="28" hidden="1">[14]BOP!$A$36:$IV$36,[14]BOP!$A$44:$IV$44,[14]BOP!$A$59:$IV$59,[14]BOP!#REF!,[14]BOP!#REF!,[14]BOP!$A$79:$IV$79,[14]BOP!$A$81:$IV$88,[14]BOP!#REF!,[14]BOP!#REF!</definedName>
    <definedName name="Z_112039DB_FF0B_11D1_98B3_00C04FC96ABD_.wvu.Rows" localSheetId="30" hidden="1">[14]BOP!$A$36:$IV$36,[14]BOP!$A$44:$IV$44,[14]BOP!$A$59:$IV$59,[14]BOP!#REF!,[14]BOP!#REF!,[14]BOP!$A$79:$IV$79,[14]BOP!$A$81:$IV$88,[14]BOP!#REF!,[14]BOP!#REF!</definedName>
    <definedName name="Z_112039DB_FF0B_11D1_98B3_00C04FC96ABD_.wvu.Rows" localSheetId="33" hidden="1">[14]BOP!$A$36:$IV$36,[14]BOP!$A$44:$IV$44,[14]BOP!$A$59:$IV$59,[14]BOP!#REF!,[14]BOP!#REF!,[14]BOP!$A$79:$IV$79,[14]BOP!$A$81:$IV$88,[14]BOP!#REF!,[14]BOP!#REF!</definedName>
    <definedName name="Z_112039DB_FF0B_11D1_98B3_00C04FC96ABD_.wvu.Rows" localSheetId="44" hidden="1">[14]BOP!$A$36:$IV$36,[14]BOP!$A$44:$IV$44,[14]BOP!$A$59:$IV$59,[14]BOP!#REF!,[14]BOP!#REF!,[14]BOP!$A$79:$IV$79,[14]BOP!$A$81:$IV$88,[14]BOP!#REF!,[14]BOP!#REF!</definedName>
    <definedName name="Z_112039DB_FF0B_11D1_98B3_00C04FC96ABD_.wvu.Rows" localSheetId="45" hidden="1">[14]BOP!$A$36:$IV$36,[14]BOP!$A$44:$IV$44,[14]BOP!$A$59:$IV$59,[14]BOP!#REF!,[14]BOP!#REF!,[14]BOP!$A$79:$IV$79,[14]BOP!$A$81:$IV$88,[14]BOP!#REF!,[14]BOP!#REF!</definedName>
    <definedName name="Z_112039DB_FF0B_11D1_98B3_00C04FC96ABD_.wvu.Rows" localSheetId="46" hidden="1">[14]BOP!$A$36:$IV$36,[14]BOP!$A$44:$IV$44,[14]BOP!$A$59:$IV$59,[14]BOP!#REF!,[14]BOP!#REF!,[14]BOP!$A$79:$IV$79,[14]BOP!$A$81:$IV$88,[14]BOP!#REF!,[14]BOP!#REF!</definedName>
    <definedName name="Z_112039DB_FF0B_11D1_98B3_00C04FC96ABD_.wvu.Rows" localSheetId="51" hidden="1">[14]BOP!$A$36:$IV$36,[14]BOP!$A$44:$IV$44,[14]BOP!$A$59:$IV$59,[14]BOP!#REF!,[14]BOP!#REF!,[14]BOP!$A$79:$IV$79,[14]BOP!$A$81:$IV$88,[14]BOP!#REF!,[14]BOP!#REF!</definedName>
    <definedName name="Z_112039DB_FF0B_11D1_98B3_00C04FC96ABD_.wvu.Rows" localSheetId="70" hidden="1">[14]BOP!$A$36:$IV$36,[14]BOP!$A$44:$IV$44,[14]BOP!$A$59:$IV$59,[14]BOP!#REF!,[14]BOP!#REF!,[14]BOP!$A$79:$IV$79,[14]BOP!$A$81:$IV$88,[14]BOP!#REF!,[14]BOP!#REF!</definedName>
    <definedName name="Z_112039DB_FF0B_11D1_98B3_00C04FC96ABD_.wvu.Rows" localSheetId="74" hidden="1">[14]BOP!$A$36:$IV$36,[14]BOP!$A$44:$IV$44,[14]BOP!$A$59:$IV$59,[14]BOP!#REF!,[14]BOP!#REF!,[14]BOP!$A$79:$IV$79,[14]BOP!$A$81:$IV$88,[14]BOP!#REF!,[14]BOP!#REF!</definedName>
    <definedName name="Z_112039DB_FF0B_11D1_98B3_00C04FC96ABD_.wvu.Rows" localSheetId="7" hidden="1">[14]BOP!$A$36:$IV$36,[14]BOP!$A$44:$IV$44,[14]BOP!$A$59:$IV$59,[14]BOP!#REF!,[14]BOP!#REF!,[14]BOP!$A$79:$IV$79,[14]BOP!$A$81:$IV$88,[14]BOP!#REF!,[14]BOP!#REF!</definedName>
    <definedName name="Z_112039DB_FF0B_11D1_98B3_00C04FC96ABD_.wvu.Rows" hidden="1">[14]BOP!$A$36:$IV$36,[14]BOP!$A$44:$IV$44,[14]BOP!$A$59:$IV$59,[14]BOP!#REF!,[14]BOP!#REF!,[14]BOP!$A$79:$IV$79,[14]BOP!$A$81:$IV$88,[14]BOP!#REF!,[14]BOP!#REF!</definedName>
    <definedName name="Z_112039DC_FF0B_11D1_98B3_00C04FC96ABD_.wvu.Rows" localSheetId="16" hidden="1">[14]BOP!$A$36:$IV$36,[14]BOP!$A$44:$IV$44,[14]BOP!$A$59:$IV$59,[14]BOP!#REF!,[14]BOP!#REF!,[14]BOP!$A$79:$IV$79,[14]BOP!$A$81:$IV$88,[14]BOP!#REF!,[14]BOP!#REF!</definedName>
    <definedName name="Z_112039DC_FF0B_11D1_98B3_00C04FC96ABD_.wvu.Rows" localSheetId="17" hidden="1">[14]BOP!$A$36:$IV$36,[14]BOP!$A$44:$IV$44,[14]BOP!$A$59:$IV$59,[14]BOP!#REF!,[14]BOP!#REF!,[14]BOP!$A$79:$IV$79,[14]BOP!$A$81:$IV$88,[14]BOP!#REF!,[14]BOP!#REF!</definedName>
    <definedName name="Z_112039DC_FF0B_11D1_98B3_00C04FC96ABD_.wvu.Rows" localSheetId="18" hidden="1">[14]BOP!$A$36:$IV$36,[14]BOP!$A$44:$IV$44,[14]BOP!$A$59:$IV$59,[14]BOP!#REF!,[14]BOP!#REF!,[14]BOP!$A$79:$IV$79,[14]BOP!$A$81:$IV$88,[14]BOP!#REF!,[14]BOP!#REF!</definedName>
    <definedName name="Z_112039DC_FF0B_11D1_98B3_00C04FC96ABD_.wvu.Rows" localSheetId="19" hidden="1">[14]BOP!$A$36:$IV$36,[14]BOP!$A$44:$IV$44,[14]BOP!$A$59:$IV$59,[14]BOP!#REF!,[14]BOP!#REF!,[14]BOP!$A$79:$IV$79,[14]BOP!$A$81:$IV$88,[14]BOP!#REF!,[14]BOP!#REF!</definedName>
    <definedName name="Z_112039DC_FF0B_11D1_98B3_00C04FC96ABD_.wvu.Rows" localSheetId="20" hidden="1">[14]BOP!$A$36:$IV$36,[14]BOP!$A$44:$IV$44,[14]BOP!$A$59:$IV$59,[14]BOP!#REF!,[14]BOP!#REF!,[14]BOP!$A$79:$IV$79,[14]BOP!$A$81:$IV$88,[14]BOP!#REF!,[14]BOP!#REF!</definedName>
    <definedName name="Z_112039DC_FF0B_11D1_98B3_00C04FC96ABD_.wvu.Rows" localSheetId="21" hidden="1">[14]BOP!$A$36:$IV$36,[14]BOP!$A$44:$IV$44,[14]BOP!$A$59:$IV$59,[14]BOP!#REF!,[14]BOP!#REF!,[14]BOP!$A$79:$IV$79,[14]BOP!$A$81:$IV$88,[14]BOP!#REF!,[14]BOP!#REF!</definedName>
    <definedName name="Z_112039DC_FF0B_11D1_98B3_00C04FC96ABD_.wvu.Rows" localSheetId="1" hidden="1">[14]BOP!$A$36:$IV$36,[14]BOP!$A$44:$IV$44,[14]BOP!$A$59:$IV$59,[14]BOP!#REF!,[14]BOP!#REF!,[14]BOP!$A$79:$IV$79,[14]BOP!$A$81:$IV$88,[14]BOP!#REF!,[14]BOP!#REF!</definedName>
    <definedName name="Z_112039DC_FF0B_11D1_98B3_00C04FC96ABD_.wvu.Rows" localSheetId="22" hidden="1">[14]BOP!$A$36:$IV$36,[14]BOP!$A$44:$IV$44,[14]BOP!$A$59:$IV$59,[14]BOP!#REF!,[14]BOP!#REF!,[14]BOP!$A$79:$IV$79,[14]BOP!$A$81:$IV$88,[14]BOP!#REF!,[14]BOP!#REF!</definedName>
    <definedName name="Z_112039DC_FF0B_11D1_98B3_00C04FC96ABD_.wvu.Rows" localSheetId="24" hidden="1">[14]BOP!$A$36:$IV$36,[14]BOP!$A$44:$IV$44,[14]BOP!$A$59:$IV$59,[14]BOP!#REF!,[14]BOP!#REF!,[14]BOP!$A$79:$IV$79,[14]BOP!$A$81:$IV$88,[14]BOP!#REF!,[14]BOP!#REF!</definedName>
    <definedName name="Z_112039DC_FF0B_11D1_98B3_00C04FC96ABD_.wvu.Rows" localSheetId="25" hidden="1">[14]BOP!$A$36:$IV$36,[14]BOP!$A$44:$IV$44,[14]BOP!$A$59:$IV$59,[14]BOP!#REF!,[14]BOP!#REF!,[14]BOP!$A$79:$IV$79,[14]BOP!$A$81:$IV$88,[14]BOP!#REF!,[14]BOP!#REF!</definedName>
    <definedName name="Z_112039DC_FF0B_11D1_98B3_00C04FC96ABD_.wvu.Rows" localSheetId="26" hidden="1">[14]BOP!$A$36:$IV$36,[14]BOP!$A$44:$IV$44,[14]BOP!$A$59:$IV$59,[14]BOP!#REF!,[14]BOP!#REF!,[14]BOP!$A$79:$IV$79,[14]BOP!$A$81:$IV$88,[14]BOP!#REF!,[14]BOP!#REF!</definedName>
    <definedName name="Z_112039DC_FF0B_11D1_98B3_00C04FC96ABD_.wvu.Rows" localSheetId="28" hidden="1">[14]BOP!$A$36:$IV$36,[14]BOP!$A$44:$IV$44,[14]BOP!$A$59:$IV$59,[14]BOP!#REF!,[14]BOP!#REF!,[14]BOP!$A$79:$IV$79,[14]BOP!$A$81:$IV$88,[14]BOP!#REF!,[14]BOP!#REF!</definedName>
    <definedName name="Z_112039DC_FF0B_11D1_98B3_00C04FC96ABD_.wvu.Rows" localSheetId="33" hidden="1">[14]BOP!$A$36:$IV$36,[14]BOP!$A$44:$IV$44,[14]BOP!$A$59:$IV$59,[14]BOP!#REF!,[14]BOP!#REF!,[14]BOP!$A$79:$IV$79,[14]BOP!$A$81:$IV$88,[14]BOP!#REF!,[14]BOP!#REF!</definedName>
    <definedName name="Z_112039DC_FF0B_11D1_98B3_00C04FC96ABD_.wvu.Rows" localSheetId="44" hidden="1">[14]BOP!$A$36:$IV$36,[14]BOP!$A$44:$IV$44,[14]BOP!$A$59:$IV$59,[14]BOP!#REF!,[14]BOP!#REF!,[14]BOP!$A$79:$IV$79,[14]BOP!$A$81:$IV$88,[14]BOP!#REF!,[14]BOP!#REF!</definedName>
    <definedName name="Z_112039DC_FF0B_11D1_98B3_00C04FC96ABD_.wvu.Rows" localSheetId="45" hidden="1">[14]BOP!$A$36:$IV$36,[14]BOP!$A$44:$IV$44,[14]BOP!$A$59:$IV$59,[14]BOP!#REF!,[14]BOP!#REF!,[14]BOP!$A$79:$IV$79,[14]BOP!$A$81:$IV$88,[14]BOP!#REF!,[14]BOP!#REF!</definedName>
    <definedName name="Z_112039DC_FF0B_11D1_98B3_00C04FC96ABD_.wvu.Rows" localSheetId="46" hidden="1">[14]BOP!$A$36:$IV$36,[14]BOP!$A$44:$IV$44,[14]BOP!$A$59:$IV$59,[14]BOP!#REF!,[14]BOP!#REF!,[14]BOP!$A$79:$IV$79,[14]BOP!$A$81:$IV$88,[14]BOP!#REF!,[14]BOP!#REF!</definedName>
    <definedName name="Z_112039DC_FF0B_11D1_98B3_00C04FC96ABD_.wvu.Rows" localSheetId="51" hidden="1">[14]BOP!$A$36:$IV$36,[14]BOP!$A$44:$IV$44,[14]BOP!$A$59:$IV$59,[14]BOP!#REF!,[14]BOP!#REF!,[14]BOP!$A$79:$IV$79,[14]BOP!$A$81:$IV$88,[14]BOP!#REF!,[14]BOP!#REF!</definedName>
    <definedName name="Z_112039DC_FF0B_11D1_98B3_00C04FC96ABD_.wvu.Rows" localSheetId="70" hidden="1">[14]BOP!$A$36:$IV$36,[14]BOP!$A$44:$IV$44,[14]BOP!$A$59:$IV$59,[14]BOP!#REF!,[14]BOP!#REF!,[14]BOP!$A$79:$IV$79,[14]BOP!$A$81:$IV$88,[14]BOP!#REF!,[14]BOP!#REF!</definedName>
    <definedName name="Z_112039DC_FF0B_11D1_98B3_00C04FC96ABD_.wvu.Rows" localSheetId="74" hidden="1">[14]BOP!$A$36:$IV$36,[14]BOP!$A$44:$IV$44,[14]BOP!$A$59:$IV$59,[14]BOP!#REF!,[14]BOP!#REF!,[14]BOP!$A$79:$IV$79,[14]BOP!$A$81:$IV$88,[14]BOP!#REF!,[14]BOP!#REF!</definedName>
    <definedName name="Z_112039DC_FF0B_11D1_98B3_00C04FC96ABD_.wvu.Rows" localSheetId="7" hidden="1">[14]BOP!$A$36:$IV$36,[14]BOP!$A$44:$IV$44,[14]BOP!$A$59:$IV$59,[14]BOP!#REF!,[14]BOP!#REF!,[14]BOP!$A$79:$IV$79,[14]BOP!$A$81:$IV$88,[14]BOP!#REF!,[14]BOP!#REF!</definedName>
    <definedName name="Z_112039DC_FF0B_11D1_98B3_00C04FC96ABD_.wvu.Rows" hidden="1">[14]BOP!$A$36:$IV$36,[14]BOP!$A$44:$IV$44,[14]BOP!$A$59:$IV$59,[14]BOP!#REF!,[14]BOP!#REF!,[14]BOP!$A$79:$IV$79,[14]BOP!$A$81:$IV$88,[14]BOP!#REF!,[14]BOP!#REF!</definedName>
    <definedName name="Z_112039DD_FF0B_11D1_98B3_00C04FC96ABD_.wvu.Rows" localSheetId="7" hidden="1">[14]BOP!$A$36:$IV$36,[14]BOP!$A$44:$IV$44,[14]BOP!$A$59:$IV$59,[14]BOP!#REF!,[14]BOP!#REF!,[14]BOP!$A$79:$IV$79</definedName>
    <definedName name="Z_112039DD_FF0B_11D1_98B3_00C04FC96ABD_.wvu.Rows" hidden="1">[14]BOP!$A$36:$IV$36,[14]BOP!$A$44:$IV$44,[14]BOP!$A$59:$IV$59,[14]BOP!#REF!,[14]BOP!#REF!,[14]BOP!$A$79:$IV$79</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1" hidden="1">#REF!</definedName>
    <definedName name="Z_1A87067C_7102_4E77_BC8D_D9D9112AA17F_.wvu.Cols" localSheetId="22"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0" hidden="1">#REF!</definedName>
    <definedName name="Z_1A87067C_7102_4E77_BC8D_D9D9112AA17F_.wvu.Cols" localSheetId="33" hidden="1">#REF!</definedName>
    <definedName name="Z_1A87067C_7102_4E77_BC8D_D9D9112AA17F_.wvu.Cols" localSheetId="2"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5" hidden="1">#REF!</definedName>
    <definedName name="Z_1A87067C_7102_4E77_BC8D_D9D9112AA17F_.wvu.Cols" localSheetId="66" hidden="1">#REF!</definedName>
    <definedName name="Z_1A87067C_7102_4E77_BC8D_D9D9112AA17F_.wvu.Cols" localSheetId="67" hidden="1">#REF!</definedName>
    <definedName name="Z_1A87067C_7102_4E77_BC8D_D9D9112AA17F_.wvu.Cols" localSheetId="69" hidden="1">#REF!</definedName>
    <definedName name="Z_1A87067C_7102_4E77_BC8D_D9D9112AA17F_.wvu.Cols" localSheetId="70" hidden="1">#REF!</definedName>
    <definedName name="Z_1A87067C_7102_4E77_BC8D_D9D9112AA17F_.wvu.Cols" localSheetId="71" hidden="1">#REF!</definedName>
    <definedName name="Z_1A87067C_7102_4E77_BC8D_D9D9112AA17F_.wvu.Cols" localSheetId="72" hidden="1">#REF!</definedName>
    <definedName name="Z_1A87067C_7102_4E77_BC8D_D9D9112AA17F_.wvu.Cols" localSheetId="74" hidden="1">#REF!</definedName>
    <definedName name="Z_1A87067C_7102_4E77_BC8D_D9D9112AA17F_.wvu.Cols" localSheetId="75"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1" hidden="1">#REF!</definedName>
    <definedName name="Z_1A87067C_7102_4E77_BC8D_D9D9112AA17F_.wvu.PrintArea" localSheetId="22"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localSheetId="30" hidden="1">#REF!</definedName>
    <definedName name="Z_1A87067C_7102_4E77_BC8D_D9D9112AA17F_.wvu.PrintArea" localSheetId="33" hidden="1">#REF!</definedName>
    <definedName name="Z_1A87067C_7102_4E77_BC8D_D9D9112AA17F_.wvu.PrintArea" localSheetId="2"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5" hidden="1">#REF!</definedName>
    <definedName name="Z_1A87067C_7102_4E77_BC8D_D9D9112AA17F_.wvu.PrintArea" localSheetId="66" hidden="1">#REF!</definedName>
    <definedName name="Z_1A87067C_7102_4E77_BC8D_D9D9112AA17F_.wvu.PrintArea" localSheetId="67" hidden="1">#REF!</definedName>
    <definedName name="Z_1A87067C_7102_4E77_BC8D_D9D9112AA17F_.wvu.PrintArea" localSheetId="69" hidden="1">#REF!</definedName>
    <definedName name="Z_1A87067C_7102_4E77_BC8D_D9D9112AA17F_.wvu.PrintArea" localSheetId="70" hidden="1">#REF!</definedName>
    <definedName name="Z_1A87067C_7102_4E77_BC8D_D9D9112AA17F_.wvu.PrintArea" localSheetId="71" hidden="1">#REF!</definedName>
    <definedName name="Z_1A87067C_7102_4E77_BC8D_D9D9112AA17F_.wvu.PrintArea" localSheetId="72" hidden="1">#REF!</definedName>
    <definedName name="Z_1A87067C_7102_4E77_BC8D_D9D9112AA17F_.wvu.PrintArea" localSheetId="74" hidden="1">#REF!</definedName>
    <definedName name="Z_1A87067C_7102_4E77_BC8D_D9D9112AA17F_.wvu.PrintArea" localSheetId="75"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1" hidden="1">#REF!</definedName>
    <definedName name="Z_1A87067C_7102_4E77_BC8D_D9D9112AA17F_.wvu.PrintTitles" localSheetId="22"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localSheetId="30" hidden="1">#REF!</definedName>
    <definedName name="Z_1A87067C_7102_4E77_BC8D_D9D9112AA17F_.wvu.PrintTitles" localSheetId="33" hidden="1">#REF!</definedName>
    <definedName name="Z_1A87067C_7102_4E77_BC8D_D9D9112AA17F_.wvu.PrintTitles" localSheetId="2"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5" hidden="1">#REF!</definedName>
    <definedName name="Z_1A87067C_7102_4E77_BC8D_D9D9112AA17F_.wvu.PrintTitles" localSheetId="66" hidden="1">#REF!</definedName>
    <definedName name="Z_1A87067C_7102_4E77_BC8D_D9D9112AA17F_.wvu.PrintTitles" localSheetId="67" hidden="1">#REF!</definedName>
    <definedName name="Z_1A87067C_7102_4E77_BC8D_D9D9112AA17F_.wvu.PrintTitles" localSheetId="69" hidden="1">#REF!</definedName>
    <definedName name="Z_1A87067C_7102_4E77_BC8D_D9D9112AA17F_.wvu.PrintTitles" localSheetId="70" hidden="1">#REF!</definedName>
    <definedName name="Z_1A87067C_7102_4E77_BC8D_D9D9112AA17F_.wvu.PrintTitles" localSheetId="71" hidden="1">#REF!</definedName>
    <definedName name="Z_1A87067C_7102_4E77_BC8D_D9D9112AA17F_.wvu.PrintTitles" localSheetId="72" hidden="1">#REF!</definedName>
    <definedName name="Z_1A87067C_7102_4E77_BC8D_D9D9112AA17F_.wvu.PrintTitles" localSheetId="74" hidden="1">#REF!</definedName>
    <definedName name="Z_1A87067C_7102_4E77_BC8D_D9D9112AA17F_.wvu.PrintTitles" localSheetId="75"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1" hidden="1">#REF!</definedName>
    <definedName name="Z_1A87067C_7102_4E77_BC8D_D9D9112AA17F_.wvu.Rows" localSheetId="22"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localSheetId="30" hidden="1">#REF!</definedName>
    <definedName name="Z_1A87067C_7102_4E77_BC8D_D9D9112AA17F_.wvu.Rows" localSheetId="33" hidden="1">#REF!</definedName>
    <definedName name="Z_1A87067C_7102_4E77_BC8D_D9D9112AA17F_.wvu.Rows" localSheetId="2"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9" hidden="1">#REF!</definedName>
    <definedName name="Z_1A87067C_7102_4E77_BC8D_D9D9112AA17F_.wvu.Rows" localSheetId="69" hidden="1">#REF!</definedName>
    <definedName name="Z_1A87067C_7102_4E77_BC8D_D9D9112AA17F_.wvu.Rows" localSheetId="70" hidden="1">#REF!</definedName>
    <definedName name="Z_1A87067C_7102_4E77_BC8D_D9D9112AA17F_.wvu.Rows" localSheetId="71" hidden="1">#REF!</definedName>
    <definedName name="Z_1A87067C_7102_4E77_BC8D_D9D9112AA17F_.wvu.Rows" localSheetId="72" hidden="1">#REF!</definedName>
    <definedName name="Z_1A87067C_7102_4E77_BC8D_D9D9112AA17F_.wvu.Rows" localSheetId="74" hidden="1">#REF!</definedName>
    <definedName name="Z_1A87067C_7102_4E77_BC8D_D9D9112AA17F_.wvu.Rows" localSheetId="75" hidden="1">#REF!</definedName>
    <definedName name="Z_1A87067C_7102_4E77_BC8D_D9D9112AA17F_.wvu.Rows" localSheetId="7" hidden="1">#REF!</definedName>
    <definedName name="Z_1A87067C_7102_4E77_BC8D_D9D9112AA17F_.wvu.Rows" hidden="1">#REF!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30" hidden="1">#REF!,#REF!,#REF!</definedName>
    <definedName name="Z_1A8C061B_2301_11D3_BFD1_000039E37209_.wvu.Cols" localSheetId="33" hidden="1">#REF!,#REF!,#REF!</definedName>
    <definedName name="Z_1A8C061B_2301_11D3_BFD1_000039E37209_.wvu.Cols" localSheetId="2"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7"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30" hidden="1">#REF!,#REF!,#REF!</definedName>
    <definedName name="Z_1A8C061B_2301_11D3_BFD1_000039E37209_.wvu.Rows" localSheetId="33" hidden="1">#REF!,#REF!,#REF!</definedName>
    <definedName name="Z_1A8C061B_2301_11D3_BFD1_000039E37209_.wvu.Rows" localSheetId="2"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67" hidden="1">#REF!,#REF!,#REF!</definedName>
    <definedName name="Z_1A8C061B_2301_11D3_BFD1_000039E37209_.wvu.Rows" localSheetId="69"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30" hidden="1">#REF!,#REF!,#REF!</definedName>
    <definedName name="Z_1A8C061C_2301_11D3_BFD1_000039E37209_.wvu.Cols" localSheetId="33" hidden="1">#REF!,#REF!,#REF!</definedName>
    <definedName name="Z_1A8C061C_2301_11D3_BFD1_000039E37209_.wvu.Cols" localSheetId="2"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67" hidden="1">#REF!,#REF!,#REF!</definedName>
    <definedName name="Z_1A8C061C_2301_11D3_BFD1_000039E37209_.wvu.Cols" localSheetId="69"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30" hidden="1">#REF!,#REF!,#REF!</definedName>
    <definedName name="Z_1A8C061C_2301_11D3_BFD1_000039E37209_.wvu.Rows" localSheetId="33" hidden="1">#REF!,#REF!,#REF!</definedName>
    <definedName name="Z_1A8C061C_2301_11D3_BFD1_000039E37209_.wvu.Rows" localSheetId="2"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9" hidden="1">#REF!,#REF!,#REF!</definedName>
    <definedName name="Z_1A8C061C_2301_11D3_BFD1_000039E37209_.wvu.Rows" localSheetId="69" hidden="1">#REF!,#REF!,#REF!</definedName>
    <definedName name="Z_1A8C061C_2301_11D3_BFD1_000039E37209_.wvu.Rows" localSheetId="7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74" hidden="1">#REF!,#REF!,#REF!</definedName>
    <definedName name="Z_1A8C061C_2301_11D3_BFD1_000039E37209_.wvu.Rows" localSheetId="75"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30" hidden="1">#REF!,#REF!,#REF!</definedName>
    <definedName name="Z_1A8C061E_2301_11D3_BFD1_000039E37209_.wvu.Cols" localSheetId="33" hidden="1">#REF!,#REF!,#REF!</definedName>
    <definedName name="Z_1A8C061E_2301_11D3_BFD1_000039E37209_.wvu.Cols" localSheetId="2"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9" hidden="1">#REF!,#REF!,#REF!</definedName>
    <definedName name="Z_1A8C061E_2301_11D3_BFD1_000039E37209_.wvu.Cols" localSheetId="69" hidden="1">#REF!,#REF!,#REF!</definedName>
    <definedName name="Z_1A8C061E_2301_11D3_BFD1_000039E37209_.wvu.Cols" localSheetId="7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74" hidden="1">#REF!,#REF!,#REF!</definedName>
    <definedName name="Z_1A8C061E_2301_11D3_BFD1_000039E37209_.wvu.Cols" localSheetId="75"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30" hidden="1">#REF!,#REF!,#REF!</definedName>
    <definedName name="Z_1A8C061E_2301_11D3_BFD1_000039E37209_.wvu.Rows" localSheetId="33" hidden="1">#REF!,#REF!,#REF!</definedName>
    <definedName name="Z_1A8C061E_2301_11D3_BFD1_000039E37209_.wvu.Rows" localSheetId="2"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9" hidden="1">#REF!,#REF!,#REF!</definedName>
    <definedName name="Z_1A8C061E_2301_11D3_BFD1_000039E37209_.wvu.Rows" localSheetId="69" hidden="1">#REF!,#REF!,#REF!</definedName>
    <definedName name="Z_1A8C061E_2301_11D3_BFD1_000039E37209_.wvu.Rows" localSheetId="7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74" hidden="1">#REF!,#REF!,#REF!</definedName>
    <definedName name="Z_1A8C061E_2301_11D3_BFD1_000039E37209_.wvu.Rows" localSheetId="75"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30" hidden="1">#REF!,#REF!,#REF!</definedName>
    <definedName name="Z_1A8C061F_2301_11D3_BFD1_000039E37209_.wvu.Cols" localSheetId="33" hidden="1">#REF!,#REF!,#REF!</definedName>
    <definedName name="Z_1A8C061F_2301_11D3_BFD1_000039E37209_.wvu.Cols" localSheetId="2"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9" hidden="1">#REF!,#REF!,#REF!</definedName>
    <definedName name="Z_1A8C061F_2301_11D3_BFD1_000039E37209_.wvu.Cols" localSheetId="69" hidden="1">#REF!,#REF!,#REF!</definedName>
    <definedName name="Z_1A8C061F_2301_11D3_BFD1_000039E37209_.wvu.Cols" localSheetId="7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74" hidden="1">#REF!,#REF!,#REF!</definedName>
    <definedName name="Z_1A8C061F_2301_11D3_BFD1_000039E37209_.wvu.Cols" localSheetId="75"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30" hidden="1">#REF!,#REF!,#REF!</definedName>
    <definedName name="Z_1A8C061F_2301_11D3_BFD1_000039E37209_.wvu.Rows" localSheetId="33" hidden="1">#REF!,#REF!,#REF!</definedName>
    <definedName name="Z_1A8C061F_2301_11D3_BFD1_000039E37209_.wvu.Rows" localSheetId="2"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9" hidden="1">#REF!,#REF!,#REF!</definedName>
    <definedName name="Z_1A8C061F_2301_11D3_BFD1_000039E37209_.wvu.Rows" localSheetId="69" hidden="1">#REF!,#REF!,#REF!</definedName>
    <definedName name="Z_1A8C061F_2301_11D3_BFD1_000039E37209_.wvu.Rows" localSheetId="7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74" hidden="1">#REF!,#REF!,#REF!</definedName>
    <definedName name="Z_1A8C061F_2301_11D3_BFD1_000039E37209_.wvu.Rows" localSheetId="75" hidden="1">#REF!,#REF!,#REF!</definedName>
    <definedName name="Z_1A8C061F_2301_11D3_BFD1_000039E37209_.wvu.Rows" localSheetId="7" hidden="1">#REF!,#REF!,#REF!</definedName>
    <definedName name="Z_1A8C061F_2301_11D3_BFD1_000039E37209_.wvu.Rows" hidden="1">#REF!,#REF!,#REF!</definedName>
    <definedName name="Z_1F4C2007_FFA7_11D1_98B6_00C04FC96ABD_.wvu.Rows" localSheetId="7" hidden="1">[14]BOP!$A$36:$IV$36,[14]BOP!$A$44:$IV$44,[14]BOP!$A$59:$IV$59,[14]BOP!#REF!,[14]BOP!#REF!,[14]BOP!$A$81:$IV$88</definedName>
    <definedName name="Z_1F4C2007_FFA7_11D1_98B6_00C04FC96ABD_.wvu.Rows" hidden="1">[14]BOP!$A$36:$IV$36,[14]BOP!$A$44:$IV$44,[14]BOP!$A$59:$IV$59,[14]BOP!#REF!,[14]BOP!#REF!,[14]BOP!$A$81:$IV$88</definedName>
    <definedName name="Z_1F4C2008_FFA7_11D1_98B6_00C04FC96ABD_.wvu.Rows" localSheetId="7" hidden="1">[14]BOP!$A$36:$IV$36,[14]BOP!$A$44:$IV$44,[14]BOP!$A$59:$IV$59,[14]BOP!#REF!,[14]BOP!#REF!,[14]BOP!$A$81:$IV$88</definedName>
    <definedName name="Z_1F4C2008_FFA7_11D1_98B6_00C04FC96ABD_.wvu.Rows" hidden="1">[14]BOP!$A$36:$IV$36,[14]BOP!$A$44:$IV$44,[14]BOP!$A$59:$IV$59,[14]BOP!#REF!,[14]BOP!#REF!,[14]BOP!$A$81:$IV$88</definedName>
    <definedName name="Z_1F4C2009_FFA7_11D1_98B6_00C04FC96ABD_.wvu.Rows" localSheetId="7" hidden="1">[14]BOP!$A$36:$IV$36,[14]BOP!$A$44:$IV$44,[14]BOP!$A$59:$IV$59,[14]BOP!#REF!,[14]BOP!#REF!,[14]BOP!$A$81:$IV$88</definedName>
    <definedName name="Z_1F4C2009_FFA7_11D1_98B6_00C04FC96ABD_.wvu.Rows" hidden="1">[14]BOP!$A$36:$IV$36,[14]BOP!$A$44:$IV$44,[14]BOP!$A$59:$IV$59,[14]BOP!#REF!,[14]BOP!#REF!,[14]BOP!$A$81:$IV$88</definedName>
    <definedName name="Z_1F4C200A_FFA7_11D1_98B6_00C04FC96ABD_.wvu.Rows" localSheetId="7" hidden="1">[14]BOP!$A$36:$IV$36,[14]BOP!$A$44:$IV$44,[14]BOP!$A$59:$IV$59,[14]BOP!#REF!,[14]BOP!#REF!,[14]BOP!$A$81:$IV$88</definedName>
    <definedName name="Z_1F4C200A_FFA7_11D1_98B6_00C04FC96ABD_.wvu.Rows" hidden="1">[14]BOP!$A$36:$IV$36,[14]BOP!$A$44:$IV$44,[14]BOP!$A$59:$IV$59,[14]BOP!#REF!,[14]BOP!#REF!,[14]BOP!$A$81:$IV$88</definedName>
    <definedName name="Z_1F4C200B_FFA7_11D1_98B6_00C04FC96ABD_.wvu.Rows" localSheetId="7" hidden="1">[14]BOP!$A$36:$IV$36,[14]BOP!$A$44:$IV$44,[14]BOP!$A$59:$IV$59,[14]BOP!#REF!,[14]BOP!#REF!,[14]BOP!$A$79:$IV$79,[14]BOP!$A$81:$IV$88,[14]BOP!#REF!</definedName>
    <definedName name="Z_1F4C200B_FFA7_11D1_98B6_00C04FC96ABD_.wvu.Rows" hidden="1">[14]BOP!$A$36:$IV$36,[14]BOP!$A$44:$IV$44,[14]BOP!$A$59:$IV$59,[14]BOP!#REF!,[14]BOP!#REF!,[14]BOP!$A$79:$IV$79,[14]BOP!$A$81:$IV$88,[14]BOP!#REF!</definedName>
    <definedName name="Z_1F4C200C_FFA7_11D1_98B6_00C04FC96ABD_.wvu.Rows" localSheetId="7" hidden="1">[14]BOP!$A$36:$IV$36,[14]BOP!$A$44:$IV$44,[14]BOP!$A$59:$IV$59,[14]BOP!#REF!,[14]BOP!#REF!,[14]BOP!$A$79:$IV$79,[14]BOP!$A$81:$IV$88</definedName>
    <definedName name="Z_1F4C200C_FFA7_11D1_98B6_00C04FC96ABD_.wvu.Rows" hidden="1">[14]BOP!$A$36:$IV$36,[14]BOP!$A$44:$IV$44,[14]BOP!$A$59:$IV$59,[14]BOP!#REF!,[14]BOP!#REF!,[14]BOP!$A$79:$IV$79,[14]BOP!$A$81:$IV$88</definedName>
    <definedName name="Z_1F4C200D_FFA7_11D1_98B6_00C04FC96ABD_.wvu.Rows" localSheetId="16" hidden="1">[14]BOP!$A$36:$IV$36,[14]BOP!$A$44:$IV$44,[14]BOP!$A$59:$IV$59,[14]BOP!#REF!,[14]BOP!#REF!,[14]BOP!$A$79:$IV$79,[14]BOP!#REF!</definedName>
    <definedName name="Z_1F4C200D_FFA7_11D1_98B6_00C04FC96ABD_.wvu.Rows" localSheetId="17" hidden="1">[14]BOP!$A$36:$IV$36,[14]BOP!$A$44:$IV$44,[14]BOP!$A$59:$IV$59,[14]BOP!#REF!,[14]BOP!#REF!,[14]BOP!$A$79:$IV$79,[14]BOP!#REF!</definedName>
    <definedName name="Z_1F4C200D_FFA7_11D1_98B6_00C04FC96ABD_.wvu.Rows" localSheetId="18" hidden="1">[14]BOP!$A$36:$IV$36,[14]BOP!$A$44:$IV$44,[14]BOP!$A$59:$IV$59,[14]BOP!#REF!,[14]BOP!#REF!,[14]BOP!$A$79:$IV$79,[14]BOP!#REF!</definedName>
    <definedName name="Z_1F4C200D_FFA7_11D1_98B6_00C04FC96ABD_.wvu.Rows" localSheetId="19" hidden="1">[14]BOP!$A$36:$IV$36,[14]BOP!$A$44:$IV$44,[14]BOP!$A$59:$IV$59,[14]BOP!#REF!,[14]BOP!#REF!,[14]BOP!$A$79:$IV$79,[14]BOP!#REF!</definedName>
    <definedName name="Z_1F4C200D_FFA7_11D1_98B6_00C04FC96ABD_.wvu.Rows" localSheetId="20" hidden="1">[14]BOP!$A$36:$IV$36,[14]BOP!$A$44:$IV$44,[14]BOP!$A$59:$IV$59,[14]BOP!#REF!,[14]BOP!#REF!,[14]BOP!$A$79:$IV$79,[14]BOP!#REF!</definedName>
    <definedName name="Z_1F4C200D_FFA7_11D1_98B6_00C04FC96ABD_.wvu.Rows" localSheetId="21" hidden="1">[14]BOP!$A$36:$IV$36,[14]BOP!$A$44:$IV$44,[14]BOP!$A$59:$IV$59,[14]BOP!#REF!,[14]BOP!#REF!,[14]BOP!$A$79:$IV$79,[14]BOP!#REF!</definedName>
    <definedName name="Z_1F4C200D_FFA7_11D1_98B6_00C04FC96ABD_.wvu.Rows" localSheetId="1" hidden="1">[14]BOP!$A$36:$IV$36,[14]BOP!$A$44:$IV$44,[14]BOP!$A$59:$IV$59,[14]BOP!#REF!,[14]BOP!#REF!,[14]BOP!$A$79:$IV$79,[14]BOP!#REF!</definedName>
    <definedName name="Z_1F4C200D_FFA7_11D1_98B6_00C04FC96ABD_.wvu.Rows" localSheetId="22" hidden="1">[14]BOP!$A$36:$IV$36,[14]BOP!$A$44:$IV$44,[14]BOP!$A$59:$IV$59,[14]BOP!#REF!,[14]BOP!#REF!,[14]BOP!$A$79:$IV$79,[14]BOP!#REF!</definedName>
    <definedName name="Z_1F4C200D_FFA7_11D1_98B6_00C04FC96ABD_.wvu.Rows" localSheetId="24" hidden="1">[14]BOP!$A$36:$IV$36,[14]BOP!$A$44:$IV$44,[14]BOP!$A$59:$IV$59,[14]BOP!#REF!,[14]BOP!#REF!,[14]BOP!$A$79:$IV$79,[14]BOP!#REF!</definedName>
    <definedName name="Z_1F4C200D_FFA7_11D1_98B6_00C04FC96ABD_.wvu.Rows" localSheetId="25" hidden="1">[14]BOP!$A$36:$IV$36,[14]BOP!$A$44:$IV$44,[14]BOP!$A$59:$IV$59,[14]BOP!#REF!,[14]BOP!#REF!,[14]BOP!$A$79:$IV$79,[14]BOP!#REF!</definedName>
    <definedName name="Z_1F4C200D_FFA7_11D1_98B6_00C04FC96ABD_.wvu.Rows" localSheetId="26" hidden="1">[14]BOP!$A$36:$IV$36,[14]BOP!$A$44:$IV$44,[14]BOP!$A$59:$IV$59,[14]BOP!#REF!,[14]BOP!#REF!,[14]BOP!$A$79:$IV$79,[14]BOP!#REF!</definedName>
    <definedName name="Z_1F4C200D_FFA7_11D1_98B6_00C04FC96ABD_.wvu.Rows" localSheetId="28" hidden="1">[14]BOP!$A$36:$IV$36,[14]BOP!$A$44:$IV$44,[14]BOP!$A$59:$IV$59,[14]BOP!#REF!,[14]BOP!#REF!,[14]BOP!$A$79:$IV$79,[14]BOP!#REF!</definedName>
    <definedName name="Z_1F4C200D_FFA7_11D1_98B6_00C04FC96ABD_.wvu.Rows" localSheetId="30" hidden="1">[14]BOP!$A$36:$IV$36,[14]BOP!$A$44:$IV$44,[14]BOP!$A$59:$IV$59,[14]BOP!#REF!,[14]BOP!#REF!,[14]BOP!$A$79:$IV$79,[14]BOP!#REF!</definedName>
    <definedName name="Z_1F4C200D_FFA7_11D1_98B6_00C04FC96ABD_.wvu.Rows" localSheetId="33" hidden="1">[14]BOP!$A$36:$IV$36,[14]BOP!$A$44:$IV$44,[14]BOP!$A$59:$IV$59,[14]BOP!#REF!,[14]BOP!#REF!,[14]BOP!$A$79:$IV$79,[14]BOP!#REF!</definedName>
    <definedName name="Z_1F4C200D_FFA7_11D1_98B6_00C04FC96ABD_.wvu.Rows" localSheetId="2" hidden="1">[14]BOP!$A$36:$IV$36,[14]BOP!$A$44:$IV$44,[14]BOP!$A$59:$IV$59,[14]BOP!#REF!,[14]BOP!#REF!,[14]BOP!$A$79:$IV$79,[14]BOP!#REF!</definedName>
    <definedName name="Z_1F4C200D_FFA7_11D1_98B6_00C04FC96ABD_.wvu.Rows" localSheetId="44" hidden="1">[14]BOP!$A$36:$IV$36,[14]BOP!$A$44:$IV$44,[14]BOP!$A$59:$IV$59,[14]BOP!#REF!,[14]BOP!#REF!,[14]BOP!$A$79:$IV$79,[14]BOP!#REF!</definedName>
    <definedName name="Z_1F4C200D_FFA7_11D1_98B6_00C04FC96ABD_.wvu.Rows" localSheetId="45" hidden="1">[14]BOP!$A$36:$IV$36,[14]BOP!$A$44:$IV$44,[14]BOP!$A$59:$IV$59,[14]BOP!#REF!,[14]BOP!#REF!,[14]BOP!$A$79:$IV$79,[14]BOP!#REF!</definedName>
    <definedName name="Z_1F4C200D_FFA7_11D1_98B6_00C04FC96ABD_.wvu.Rows" localSheetId="46" hidden="1">[14]BOP!$A$36:$IV$36,[14]BOP!$A$44:$IV$44,[14]BOP!$A$59:$IV$59,[14]BOP!#REF!,[14]BOP!#REF!,[14]BOP!$A$79:$IV$79,[14]BOP!#REF!</definedName>
    <definedName name="Z_1F4C200D_FFA7_11D1_98B6_00C04FC96ABD_.wvu.Rows" localSheetId="49" hidden="1">[14]BOP!$A$36:$IV$36,[14]BOP!$A$44:$IV$44,[14]BOP!$A$59:$IV$59,[14]BOP!#REF!,[14]BOP!#REF!,[14]BOP!$A$79:$IV$79,[14]BOP!#REF!</definedName>
    <definedName name="Z_1F4C200D_FFA7_11D1_98B6_00C04FC96ABD_.wvu.Rows" localSheetId="51" hidden="1">[14]BOP!$A$36:$IV$36,[14]BOP!$A$44:$IV$44,[14]BOP!$A$59:$IV$59,[14]BOP!#REF!,[14]BOP!#REF!,[14]BOP!$A$79:$IV$79,[14]BOP!#REF!</definedName>
    <definedName name="Z_1F4C200D_FFA7_11D1_98B6_00C04FC96ABD_.wvu.Rows" localSheetId="52" hidden="1">[14]BOP!$A$36:$IV$36,[14]BOP!$A$44:$IV$44,[14]BOP!$A$59:$IV$59,[14]BOP!#REF!,[14]BOP!#REF!,[14]BOP!$A$79:$IV$79,[14]BOP!#REF!</definedName>
    <definedName name="Z_1F4C200D_FFA7_11D1_98B6_00C04FC96ABD_.wvu.Rows" localSheetId="53" hidden="1">[14]BOP!$A$36:$IV$36,[14]BOP!$A$44:$IV$44,[14]BOP!$A$59:$IV$59,[14]BOP!#REF!,[14]BOP!#REF!,[14]BOP!$A$79:$IV$79,[14]BOP!#REF!</definedName>
    <definedName name="Z_1F4C200D_FFA7_11D1_98B6_00C04FC96ABD_.wvu.Rows" localSheetId="56" hidden="1">[14]BOP!$A$36:$IV$36,[14]BOP!$A$44:$IV$44,[14]BOP!$A$59:$IV$59,[14]BOP!#REF!,[14]BOP!#REF!,[14]BOP!$A$79:$IV$79,[14]BOP!#REF!</definedName>
    <definedName name="Z_1F4C200D_FFA7_11D1_98B6_00C04FC96ABD_.wvu.Rows" localSheetId="57" hidden="1">[14]BOP!$A$36:$IV$36,[14]BOP!$A$44:$IV$44,[14]BOP!$A$59:$IV$59,[14]BOP!#REF!,[14]BOP!#REF!,[14]BOP!$A$79:$IV$79,[14]BOP!#REF!</definedName>
    <definedName name="Z_1F4C200D_FFA7_11D1_98B6_00C04FC96ABD_.wvu.Rows" localSheetId="58" hidden="1">[14]BOP!$A$36:$IV$36,[14]BOP!$A$44:$IV$44,[14]BOP!$A$59:$IV$59,[14]BOP!#REF!,[14]BOP!#REF!,[14]BOP!$A$79:$IV$79,[14]BOP!#REF!</definedName>
    <definedName name="Z_1F4C200D_FFA7_11D1_98B6_00C04FC96ABD_.wvu.Rows" localSheetId="61" hidden="1">[14]BOP!$A$36:$IV$36,[14]BOP!$A$44:$IV$44,[14]BOP!$A$59:$IV$59,[14]BOP!#REF!,[14]BOP!#REF!,[14]BOP!$A$79:$IV$79,[14]BOP!#REF!</definedName>
    <definedName name="Z_1F4C200D_FFA7_11D1_98B6_00C04FC96ABD_.wvu.Rows" localSheetId="62" hidden="1">[14]BOP!$A$36:$IV$36,[14]BOP!$A$44:$IV$44,[14]BOP!$A$59:$IV$59,[14]BOP!#REF!,[14]BOP!#REF!,[14]BOP!$A$79:$IV$79,[14]BOP!#REF!</definedName>
    <definedName name="Z_1F4C200D_FFA7_11D1_98B6_00C04FC96ABD_.wvu.Rows" localSheetId="63" hidden="1">[14]BOP!$A$36:$IV$36,[14]BOP!$A$44:$IV$44,[14]BOP!$A$59:$IV$59,[14]BOP!#REF!,[14]BOP!#REF!,[14]BOP!$A$79:$IV$79,[14]BOP!#REF!</definedName>
    <definedName name="Z_1F4C200D_FFA7_11D1_98B6_00C04FC96ABD_.wvu.Rows" localSheetId="65" hidden="1">[14]BOP!$A$36:$IV$36,[14]BOP!$A$44:$IV$44,[14]BOP!$A$59:$IV$59,[14]BOP!#REF!,[14]BOP!#REF!,[14]BOP!$A$79:$IV$79,[14]BOP!#REF!</definedName>
    <definedName name="Z_1F4C200D_FFA7_11D1_98B6_00C04FC96ABD_.wvu.Rows" localSheetId="66" hidden="1">[14]BOP!$A$36:$IV$36,[14]BOP!$A$44:$IV$44,[14]BOP!$A$59:$IV$59,[14]BOP!#REF!,[14]BOP!#REF!,[14]BOP!$A$79:$IV$79,[14]BOP!#REF!</definedName>
    <definedName name="Z_1F4C200D_FFA7_11D1_98B6_00C04FC96ABD_.wvu.Rows" localSheetId="67" hidden="1">[14]BOP!$A$36:$IV$36,[14]BOP!$A$44:$IV$44,[14]BOP!$A$59:$IV$59,[14]BOP!#REF!,[14]BOP!#REF!,[14]BOP!$A$79:$IV$79,[14]BOP!#REF!</definedName>
    <definedName name="Z_1F4C200D_FFA7_11D1_98B6_00C04FC96ABD_.wvu.Rows" localSheetId="69" hidden="1">[14]BOP!$A$36:$IV$36,[14]BOP!$A$44:$IV$44,[14]BOP!$A$59:$IV$59,[14]BOP!#REF!,[14]BOP!#REF!,[14]BOP!$A$79:$IV$79,[14]BOP!#REF!</definedName>
    <definedName name="Z_1F4C200D_FFA7_11D1_98B6_00C04FC96ABD_.wvu.Rows" localSheetId="70" hidden="1">[14]BOP!$A$36:$IV$36,[14]BOP!$A$44:$IV$44,[14]BOP!$A$59:$IV$59,[14]BOP!#REF!,[14]BOP!#REF!,[14]BOP!$A$79:$IV$79,[14]BOP!#REF!</definedName>
    <definedName name="Z_1F4C200D_FFA7_11D1_98B6_00C04FC96ABD_.wvu.Rows" localSheetId="71" hidden="1">[14]BOP!$A$36:$IV$36,[14]BOP!$A$44:$IV$44,[14]BOP!$A$59:$IV$59,[14]BOP!#REF!,[14]BOP!#REF!,[14]BOP!$A$79:$IV$79,[14]BOP!#REF!</definedName>
    <definedName name="Z_1F4C200D_FFA7_11D1_98B6_00C04FC96ABD_.wvu.Rows" localSheetId="72" hidden="1">[14]BOP!$A$36:$IV$36,[14]BOP!$A$44:$IV$44,[14]BOP!$A$59:$IV$59,[14]BOP!#REF!,[14]BOP!#REF!,[14]BOP!$A$79:$IV$79,[14]BOP!#REF!</definedName>
    <definedName name="Z_1F4C200D_FFA7_11D1_98B6_00C04FC96ABD_.wvu.Rows" localSheetId="74" hidden="1">[14]BOP!$A$36:$IV$36,[14]BOP!$A$44:$IV$44,[14]BOP!$A$59:$IV$59,[14]BOP!#REF!,[14]BOP!#REF!,[14]BOP!$A$79:$IV$79,[14]BOP!#REF!</definedName>
    <definedName name="Z_1F4C200D_FFA7_11D1_98B6_00C04FC96ABD_.wvu.Rows" localSheetId="75" hidden="1">[14]BOP!$A$36:$IV$36,[14]BOP!$A$44:$IV$44,[14]BOP!$A$59:$IV$59,[14]BOP!#REF!,[14]BOP!#REF!,[14]BOP!$A$79:$IV$79,[14]BOP!#REF!</definedName>
    <definedName name="Z_1F4C200D_FFA7_11D1_98B6_00C04FC96ABD_.wvu.Rows" localSheetId="7" hidden="1">[14]BOP!$A$36:$IV$36,[14]BOP!$A$44:$IV$44,[14]BOP!$A$59:$IV$59,[14]BOP!#REF!,[14]BOP!#REF!,[14]BOP!$A$79:$IV$79,[14]BOP!#REF!</definedName>
    <definedName name="Z_1F4C200D_FFA7_11D1_98B6_00C04FC96ABD_.wvu.Rows" hidden="1">[14]BOP!$A$36:$IV$36,[14]BOP!$A$44:$IV$44,[14]BOP!$A$59:$IV$59,[14]BOP!#REF!,[14]BOP!#REF!,[14]BOP!$A$79:$IV$79,[14]BOP!#REF!</definedName>
    <definedName name="Z_1F4C200E_FFA7_11D1_98B6_00C04FC96ABD_.wvu.Rows" localSheetId="7" hidden="1">[14]BOP!$A$36:$IV$36,[14]BOP!$A$44:$IV$44,[14]BOP!$A$59:$IV$59,[14]BOP!#REF!,[14]BOP!#REF!,[14]BOP!$A$79:$IV$79,[14]BOP!$A$81:$IV$88,[14]BOP!#REF!</definedName>
    <definedName name="Z_1F4C200E_FFA7_11D1_98B6_00C04FC96ABD_.wvu.Rows" hidden="1">[14]BOP!$A$36:$IV$36,[14]BOP!$A$44:$IV$44,[14]BOP!$A$59:$IV$59,[14]BOP!#REF!,[14]BOP!#REF!,[14]BOP!$A$79:$IV$79,[14]BOP!$A$81:$IV$88,[14]BOP!#REF!</definedName>
    <definedName name="Z_1F4C200F_FFA7_11D1_98B6_00C04FC96ABD_.wvu.Rows" localSheetId="7" hidden="1">[14]BOP!$A$36:$IV$36,[14]BOP!$A$44:$IV$44,[14]BOP!$A$59:$IV$59,[14]BOP!#REF!,[14]BOP!#REF!,[14]BOP!$A$79:$IV$79,[14]BOP!$A$81:$IV$88,[14]BOP!#REF!</definedName>
    <definedName name="Z_1F4C200F_FFA7_11D1_98B6_00C04FC96ABD_.wvu.Rows" hidden="1">[14]BOP!$A$36:$IV$36,[14]BOP!$A$44:$IV$44,[14]BOP!$A$59:$IV$59,[14]BOP!#REF!,[14]BOP!#REF!,[14]BOP!$A$79:$IV$79,[14]BOP!$A$81:$IV$88,[14]BOP!#REF!</definedName>
    <definedName name="Z_1F4C2010_FFA7_11D1_98B6_00C04FC96ABD_.wvu.Rows" localSheetId="7" hidden="1">[14]BOP!$A$36:$IV$36,[14]BOP!$A$44:$IV$44,[14]BOP!$A$59:$IV$59,[14]BOP!#REF!,[14]BOP!#REF!,[14]BOP!$A$79:$IV$79,[14]BOP!$A$81:$IV$88,[14]BOP!#REF!</definedName>
    <definedName name="Z_1F4C2010_FFA7_11D1_98B6_00C04FC96ABD_.wvu.Rows" hidden="1">[14]BOP!$A$36:$IV$36,[14]BOP!$A$44:$IV$44,[14]BOP!$A$59:$IV$59,[14]BOP!#REF!,[14]BOP!#REF!,[14]BOP!$A$79:$IV$79,[14]BOP!$A$81:$IV$88,[14]BOP!#REF!</definedName>
    <definedName name="Z_1F4C2012_FFA7_11D1_98B6_00C04FC96ABD_.wvu.Rows" localSheetId="7" hidden="1">[14]BOP!$A$36:$IV$36,[14]BOP!$A$44:$IV$44,[14]BOP!$A$59:$IV$59,[14]BOP!#REF!,[14]BOP!#REF!,[14]BOP!$A$79:$IV$79,[14]BOP!$A$81:$IV$88,[14]BOP!#REF!,[14]BOP!#REF!</definedName>
    <definedName name="Z_1F4C2012_FFA7_11D1_98B6_00C04FC96ABD_.wvu.Rows" hidden="1">[14]BOP!$A$36:$IV$36,[14]BOP!$A$44:$IV$44,[14]BOP!$A$59:$IV$59,[14]BOP!#REF!,[14]BOP!#REF!,[14]BOP!$A$79:$IV$79,[14]BOP!$A$81:$IV$88,[14]BOP!#REF!,[14]BOP!#REF!</definedName>
    <definedName name="Z_1F4C2013_FFA7_11D1_98B6_00C04FC96ABD_.wvu.Rows" localSheetId="7" hidden="1">[14]BOP!$A$36:$IV$36,[14]BOP!$A$44:$IV$44,[14]BOP!$A$59:$IV$59,[14]BOP!#REF!,[14]BOP!#REF!,[14]BOP!$A$79:$IV$79,[14]BOP!$A$81:$IV$88,[14]BOP!#REF!,[14]BOP!#REF!</definedName>
    <definedName name="Z_1F4C2013_FFA7_11D1_98B6_00C04FC96ABD_.wvu.Rows" hidden="1">[14]BOP!$A$36:$IV$36,[14]BOP!$A$44:$IV$44,[14]BOP!$A$59:$IV$59,[14]BOP!#REF!,[14]BOP!#REF!,[14]BOP!$A$79:$IV$79,[14]BOP!$A$81:$IV$88,[14]BOP!#REF!,[14]BOP!#REF!</definedName>
    <definedName name="Z_1F4C2014_FFA7_11D1_98B6_00C04FC96ABD_.wvu.Rows" localSheetId="7" hidden="1">[14]BOP!$A$36:$IV$36,[14]BOP!$A$44:$IV$44,[14]BOP!$A$59:$IV$59,[14]BOP!#REF!,[14]BOP!#REF!,[14]BOP!$A$79:$IV$79</definedName>
    <definedName name="Z_1F4C2014_FFA7_11D1_98B6_00C04FC96ABD_.wvu.Rows" hidden="1">[14]BOP!$A$36:$IV$36,[14]BOP!$A$44:$IV$44,[14]BOP!$A$59:$IV$59,[14]BOP!#REF!,[14]BOP!#REF!,[14]BOP!$A$79:$IV$79</definedName>
    <definedName name="Z_235CA624_6D69_408F_A739_1FED74D9667C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35CA624_6D69_408F_A739_1FED74D9667C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235CA624_6D69_408F_A739_1FED74D9667C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35CA624_6D69_408F_A739_1FED74D9667C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235CA624_6D69_408F_A739_1FED74D9667C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35CA624_6D69_408F_A739_1FED74D9667C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235CA624_6D69_408F_A739_1FED74D9667C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35CA624_6D69_408F_A739_1FED74D9667C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35CA624_6D69_408F_A739_1FED74D9667C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235CA624_6D69_408F_A739_1FED74D9667C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235CA624_6D69_408F_A739_1FED74D9667C_.wvu.Cols" localSheetId="28" hidden="1">'24a'!$B:$AE,'24a'!$AG:$AQ,'24a'!$AS:$BC,'24a'!$BE:$BO,'24a'!$BQ:$CA,'24a'!$CC:$CM,'24a'!$CO:$CY,'24a'!$DA:$DK,'24a'!$DM:$DW,'24a'!$DY:$EI</definedName>
    <definedName name="Z_235CA624_6D69_408F_A739_1FED74D9667C_.wvu.Cols" localSheetId="30" hidden="1">'25a'!$B:$EH</definedName>
    <definedName name="Z_235CA624_6D69_408F_A739_1FED74D9667C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35CA624_6D69_408F_A739_1FED74D9667C_.wvu.PrintArea" localSheetId="16" hidden="1">'17a'!$A$1:$EW$66</definedName>
    <definedName name="Z_235CA624_6D69_408F_A739_1FED74D9667C_.wvu.PrintArea" localSheetId="17" hidden="1">'17b'!$A$1:$B$55</definedName>
    <definedName name="Z_235CA624_6D69_408F_A739_1FED74D9667C_.wvu.PrintArea" localSheetId="18" hidden="1">'18a'!$A$1:$EW$65</definedName>
    <definedName name="Z_235CA624_6D69_408F_A739_1FED74D9667C_.wvu.PrintArea" localSheetId="19" hidden="1">'18b'!$A$1:$B$56</definedName>
    <definedName name="Z_235CA624_6D69_408F_A739_1FED74D9667C_.wvu.PrintArea" localSheetId="20" hidden="1">'19a'!$A$1:$EW$67</definedName>
    <definedName name="Z_235CA624_6D69_408F_A739_1FED74D9667C_.wvu.PrintArea" localSheetId="21" hidden="1">'19b'!$A$1:$B$56</definedName>
    <definedName name="Z_235CA624_6D69_408F_A739_1FED74D9667C_.wvu.PrintArea" localSheetId="1" hidden="1">'2'!$A$1:$N$41</definedName>
    <definedName name="Z_235CA624_6D69_408F_A739_1FED74D9667C_.wvu.PrintArea" localSheetId="22" hidden="1">'20a'!$A$1:$CS$51</definedName>
    <definedName name="Z_235CA624_6D69_408F_A739_1FED74D9667C_.wvu.PrintArea" localSheetId="24" hidden="1">'21a'!$A$1:$CS$41</definedName>
    <definedName name="Z_235CA624_6D69_408F_A739_1FED74D9667C_.wvu.PrintArea" localSheetId="25" hidden="1">'21b'!$A$1:$A$43</definedName>
    <definedName name="Z_235CA624_6D69_408F_A739_1FED74D9667C_.wvu.PrintArea" localSheetId="26" hidden="1">'22a-b'!$A$1:$A$64</definedName>
    <definedName name="Z_235CA624_6D69_408F_A739_1FED74D9667C_.wvu.PrintArea" localSheetId="28" hidden="1">'24a'!$A$1:$EX$143</definedName>
    <definedName name="Z_235CA624_6D69_408F_A739_1FED74D9667C_.wvu.PrintArea" localSheetId="30" hidden="1">'25a'!$A$1:$EV$64</definedName>
    <definedName name="Z_235CA624_6D69_408F_A739_1FED74D9667C_.wvu.PrintArea" localSheetId="33" hidden="1">'26'!$A$1:$J$172</definedName>
    <definedName name="Z_235CA624_6D69_408F_A739_1FED74D9667C_.wvu.PrintArea" localSheetId="2" hidden="1">'3'!$A$1:$H$66</definedName>
    <definedName name="Z_235CA624_6D69_408F_A739_1FED74D9667C_.wvu.PrintArea" localSheetId="44" hidden="1">'37'!$A$1:$F$106</definedName>
    <definedName name="Z_235CA624_6D69_408F_A739_1FED74D9667C_.wvu.PrintArea" localSheetId="45" hidden="1">'38a'!$A$1:$H$108</definedName>
    <definedName name="Z_235CA624_6D69_408F_A739_1FED74D9667C_.wvu.PrintArea" localSheetId="46" hidden="1">'38b'!$A$1:$J$105</definedName>
    <definedName name="Z_235CA624_6D69_408F_A739_1FED74D9667C_.wvu.PrintArea" localSheetId="51" hidden="1">'45a-b-c'!$A$1:$P$49</definedName>
    <definedName name="Z_235CA624_6D69_408F_A739_1FED74D9667C_.wvu.PrintArea" localSheetId="52" hidden="1">'46a-b'!$A$1:$K$32</definedName>
    <definedName name="Z_235CA624_6D69_408F_A739_1FED74D9667C_.wvu.PrintArea" localSheetId="53" hidden="1">'47'!$A$1:$I$14</definedName>
    <definedName name="Z_235CA624_6D69_408F_A739_1FED74D9667C_.wvu.PrintArea" localSheetId="56" hidden="1">'50'!$A$1:$D$16</definedName>
    <definedName name="Z_235CA624_6D69_408F_A739_1FED74D9667C_.wvu.PrintArea" localSheetId="58" hidden="1">'53a-b'!$A$1:$D$34</definedName>
    <definedName name="Z_235CA624_6D69_408F_A739_1FED74D9667C_.wvu.PrintArea" localSheetId="62" hidden="1">'55b'!$A$1:$I$36</definedName>
    <definedName name="Z_235CA624_6D69_408F_A739_1FED74D9667C_.wvu.PrintArea" localSheetId="74" hidden="1">'66'!$A$1:$H$24</definedName>
    <definedName name="Z_235CA624_6D69_408F_A739_1FED74D9667C_.wvu.PrintTitles" localSheetId="22" hidden="1">'20a'!$A:$A,'20a'!$1:$3</definedName>
    <definedName name="Z_235CA624_6D69_408F_A739_1FED74D9667C_.wvu.PrintTitles" localSheetId="24" hidden="1">'21a'!$A:$A,'21a'!$3:$3</definedName>
    <definedName name="Z_235CA624_6D69_408F_A739_1FED74D9667C_.wvu.PrintTitles" localSheetId="25" hidden="1">'21b'!$A:$A,'21b'!$3:$3</definedName>
    <definedName name="Z_235CA624_6D69_408F_A739_1FED74D9667C_.wvu.PrintTitles" localSheetId="26" hidden="1">'22a-b'!$A:$A,'22a-b'!$3:$3</definedName>
    <definedName name="Z_235CA624_6D69_408F_A739_1FED74D9667C_.wvu.Rows" localSheetId="16" hidden="1">'17a'!$2:$2,'17a'!$30:$30,'17a'!$67:$67</definedName>
    <definedName name="Z_235CA624_6D69_408F_A739_1FED74D9667C_.wvu.Rows" localSheetId="17" hidden="1">'17b'!$2:$2,'17b'!$26:$26,'17b'!$56:$56</definedName>
    <definedName name="Z_235CA624_6D69_408F_A739_1FED74D9667C_.wvu.Rows" localSheetId="18" hidden="1">'18a'!$2:$2,'18a'!$30:$30,'18a'!$69:$69</definedName>
    <definedName name="Z_235CA624_6D69_408F_A739_1FED74D9667C_.wvu.Rows" localSheetId="19" hidden="1">'18b'!$2:$2,'18b'!$27:$27,'18b'!$57:$57</definedName>
    <definedName name="Z_235CA624_6D69_408F_A739_1FED74D9667C_.wvu.Rows" localSheetId="20" hidden="1">'19a'!$2:$2,'19a'!$30:$30,'19a'!$64:$64,'19a'!$68:$69</definedName>
    <definedName name="Z_235CA624_6D69_408F_A739_1FED74D9667C_.wvu.Rows" localSheetId="21" hidden="1">'19b'!$2:$2,'19b'!$27:$27,'19b'!$57:$57</definedName>
    <definedName name="Z_235CA624_6D69_408F_A739_1FED74D9667C_.wvu.Rows" localSheetId="22" hidden="1">'20a'!#REF!,'20a'!$45:$45</definedName>
    <definedName name="Z_235CA624_6D69_408F_A739_1FED74D9667C_.wvu.Rows" localSheetId="24" hidden="1">'21a'!$36:$36</definedName>
    <definedName name="Z_235CA624_6D69_408F_A739_1FED74D9667C_.wvu.Rows" localSheetId="25" hidden="1">'21b'!$35:$35</definedName>
    <definedName name="Z_235CA624_6D69_408F_A739_1FED74D9667C_.wvu.Rows" localSheetId="26" hidden="1">'22a-b'!#REF!</definedName>
    <definedName name="Z_235CA624_6D69_408F_A739_1FED74D9667C_.wvu.Rows" localSheetId="30" hidden="1">'25a'!$9:$9,'25a'!$61:$61</definedName>
    <definedName name="Z_235CA624_6D69_408F_A739_1FED74D9667C_.wvu.Rows" localSheetId="33" hidden="1">'26'!$10:$105,'26'!$107:$117,'26'!$119:$129</definedName>
    <definedName name="Z_235CA624_6D69_408F_A739_1FED74D9667C_.wvu.Rows" localSheetId="44" hidden="1">'37'!$6:$41</definedName>
    <definedName name="Z_235CA624_6D69_408F_A739_1FED74D9667C_.wvu.Rows" localSheetId="45" hidden="1">'38a'!$6:$41</definedName>
    <definedName name="Z_235CA624_6D69_408F_A739_1FED74D9667C_.wvu.Rows" localSheetId="46" hidden="1">'38b'!$5:$40</definedName>
    <definedName name="Z_2F8CEE10_98F3_4E77_96F3_2A6D7CC7B389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F8CEE10_98F3_4E77_96F3_2A6D7CC7B389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2F8CEE10_98F3_4E77_96F3_2A6D7CC7B389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F8CEE10_98F3_4E77_96F3_2A6D7CC7B389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2F8CEE10_98F3_4E77_96F3_2A6D7CC7B389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F8CEE10_98F3_4E77_96F3_2A6D7CC7B389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2F8CEE10_98F3_4E77_96F3_2A6D7CC7B389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F8CEE10_98F3_4E77_96F3_2A6D7CC7B389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F8CEE10_98F3_4E77_96F3_2A6D7CC7B389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2F8CEE10_98F3_4E77_96F3_2A6D7CC7B389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2F8CEE10_98F3_4E77_96F3_2A6D7CC7B389_.wvu.Cols" localSheetId="28" hidden="1">'24a'!$B:$AE,'24a'!$AG:$AQ,'24a'!$AS:$BC,'24a'!$BE:$BO,'24a'!$BQ:$CA,'24a'!$CC:$CM,'24a'!$CO:$CY,'24a'!$DA:$DK,'24a'!$DM:$DW,'24a'!$DY:$EI</definedName>
    <definedName name="Z_2F8CEE10_98F3_4E77_96F3_2A6D7CC7B389_.wvu.Cols" localSheetId="30" hidden="1">'25a'!$B:$EG</definedName>
    <definedName name="Z_2F8CEE10_98F3_4E77_96F3_2A6D7CC7B389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F8CEE10_98F3_4E77_96F3_2A6D7CC7B389_.wvu.Cols" localSheetId="61" hidden="1">'55a'!#REF!</definedName>
    <definedName name="Z_2F8CEE10_98F3_4E77_96F3_2A6D7CC7B389_.wvu.Cols" localSheetId="66" hidden="1">'58b-c'!$B:$FO,'58b-c'!$KW:$PP,'58b-c'!$US:$ZL,'58b-c'!$AEO:$AJH,'58b-c'!$AOK:$ATD,'58b-c'!$AYG:$BCZ,'58b-c'!$BIC:$BMV,'58b-c'!$BRY:$BWR,'58b-c'!$CBU:$CGN,'58b-c'!$CLQ:$CQJ,'58b-c'!$CVM:$DAF,'58b-c'!$DFI:$DKB,'58b-c'!$DPE:$DTX,'58b-c'!$DZA:$EDT,'58b-c'!$EIW:$ENP,'58b-c'!$ESS:$EXL,'58b-c'!$FCO:$FHH,'58b-c'!$FMK:$FRD,'58b-c'!$FWG:$GAZ,'58b-c'!$GGC:$GKV,'58b-c'!$GPY:$GUR,'58b-c'!$GZU:$HEN,'58b-c'!$HJQ:$HOJ,'58b-c'!$HTM:$HYF,'58b-c'!$IDI:$IIB,'58b-c'!$INE:$IRX,'58b-c'!$IXA:$JBT,'58b-c'!$JGW:$JLP,'58b-c'!$JQS:$JVL,'58b-c'!$KAO:$KFH,'58b-c'!$KKK:$KPD,'58b-c'!$KUG:$KYZ,'58b-c'!$LEC:$LIV,'58b-c'!$LNY:$LSR,'58b-c'!$LXU:$MCN,'58b-c'!$MHQ:$MMJ,'58b-c'!$MRM:$MWF,'58b-c'!$NBI:$NGB,'58b-c'!$NLE:$NPX,'58b-c'!$NVA:$NZT,'58b-c'!$OEW:$OJP,'58b-c'!$OOS:$OTL,'58b-c'!$OYO:$PDH,'58b-c'!$PIK:$PND,'58b-c'!$PSG:$PWZ,'58b-c'!$QCC:$QGV,'58b-c'!$QLY:$QQR,'58b-c'!$QVU:$RAN,'58b-c'!$RFQ:$RKJ,'58b-c'!$RPM:$RUF,'58b-c'!$RZI:$SEB,'58b-c'!$SJE:$SNX,'58b-c'!$STA:$SXT,'58b-c'!$TCW:$THP,'58b-c'!$TMS:$TRL,'58b-c'!$TWO:$UBH,'58b-c'!$UGK:$ULD,'58b-c'!$UQG:$UUZ,'58b-c'!$VAC:$VEV,'58b-c'!$VJY:$VOR,'58b-c'!$VTU:$VYN,'58b-c'!$WDQ:$WIJ,'58b-c'!$WNM:$WSF,'58b-c'!$WXI:$XCB</definedName>
    <definedName name="Z_2F8CEE10_98F3_4E77_96F3_2A6D7CC7B389_.wvu.PrintArea" localSheetId="16" hidden="1">'17a'!$A$1:$EV$66</definedName>
    <definedName name="Z_2F8CEE10_98F3_4E77_96F3_2A6D7CC7B389_.wvu.PrintArea" localSheetId="17" hidden="1">'17b'!$A$1:$B$55</definedName>
    <definedName name="Z_2F8CEE10_98F3_4E77_96F3_2A6D7CC7B389_.wvu.PrintArea" localSheetId="18" hidden="1">'18a'!$A$1:$EV$65</definedName>
    <definedName name="Z_2F8CEE10_98F3_4E77_96F3_2A6D7CC7B389_.wvu.PrintArea" localSheetId="19" hidden="1">'18b'!$A$1:$B$56</definedName>
    <definedName name="Z_2F8CEE10_98F3_4E77_96F3_2A6D7CC7B389_.wvu.PrintArea" localSheetId="20" hidden="1">'19a'!$A$1:$EV$67</definedName>
    <definedName name="Z_2F8CEE10_98F3_4E77_96F3_2A6D7CC7B389_.wvu.PrintArea" localSheetId="21" hidden="1">'19b'!$A$1:$B$56</definedName>
    <definedName name="Z_2F8CEE10_98F3_4E77_96F3_2A6D7CC7B389_.wvu.PrintArea" localSheetId="1" hidden="1">'2'!$A$1:$N$41</definedName>
    <definedName name="Z_2F8CEE10_98F3_4E77_96F3_2A6D7CC7B389_.wvu.PrintArea" localSheetId="22" hidden="1">'20a'!$A$1:$CR$51</definedName>
    <definedName name="Z_2F8CEE10_98F3_4E77_96F3_2A6D7CC7B389_.wvu.PrintArea" localSheetId="24" hidden="1">'21a'!$A$1:$CR$41</definedName>
    <definedName name="Z_2F8CEE10_98F3_4E77_96F3_2A6D7CC7B389_.wvu.PrintArea" localSheetId="25" hidden="1">'21b'!$A$1:$A$43</definedName>
    <definedName name="Z_2F8CEE10_98F3_4E77_96F3_2A6D7CC7B389_.wvu.PrintArea" localSheetId="26" hidden="1">'22a-b'!$A$1:$A$64</definedName>
    <definedName name="Z_2F8CEE10_98F3_4E77_96F3_2A6D7CC7B389_.wvu.PrintArea" localSheetId="28" hidden="1">'24a'!$A$1:$EW$143</definedName>
    <definedName name="Z_2F8CEE10_98F3_4E77_96F3_2A6D7CC7B389_.wvu.PrintArea" localSheetId="30" hidden="1">'25a'!$A$1:$ES$64</definedName>
    <definedName name="Z_2F8CEE10_98F3_4E77_96F3_2A6D7CC7B389_.wvu.PrintArea" localSheetId="33" hidden="1">'26'!$A$1:$J$172</definedName>
    <definedName name="Z_2F8CEE10_98F3_4E77_96F3_2A6D7CC7B389_.wvu.PrintArea" localSheetId="44" hidden="1">'37'!$A$1:$F$106</definedName>
    <definedName name="Z_2F8CEE10_98F3_4E77_96F3_2A6D7CC7B389_.wvu.PrintArea" localSheetId="45" hidden="1">'38a'!$A$1:$F$108</definedName>
    <definedName name="Z_2F8CEE10_98F3_4E77_96F3_2A6D7CC7B389_.wvu.PrintArea" localSheetId="46" hidden="1">'38b'!$A$1:$J$105</definedName>
    <definedName name="Z_2F8CEE10_98F3_4E77_96F3_2A6D7CC7B389_.wvu.PrintArea" localSheetId="51" hidden="1">'45a-b-c'!$A$1:$O$49</definedName>
    <definedName name="Z_2F8CEE10_98F3_4E77_96F3_2A6D7CC7B389_.wvu.PrintArea" localSheetId="52" hidden="1">'46a-b'!$A$1:$I$32</definedName>
    <definedName name="Z_2F8CEE10_98F3_4E77_96F3_2A6D7CC7B389_.wvu.PrintArea" localSheetId="53" hidden="1">'47'!$A$1:$I$14</definedName>
    <definedName name="Z_2F8CEE10_98F3_4E77_96F3_2A6D7CC7B389_.wvu.PrintArea" localSheetId="56" hidden="1">'50'!$A$1:$D$16</definedName>
    <definedName name="Z_2F8CEE10_98F3_4E77_96F3_2A6D7CC7B389_.wvu.PrintArea" localSheetId="57" hidden="1">'51-52'!$A$1:$J$49</definedName>
    <definedName name="Z_2F8CEE10_98F3_4E77_96F3_2A6D7CC7B389_.wvu.PrintArea" localSheetId="58" hidden="1">'53a-b'!$A$1:$C$34</definedName>
    <definedName name="Z_2F8CEE10_98F3_4E77_96F3_2A6D7CC7B389_.wvu.PrintArea" localSheetId="61" hidden="1">'55a'!$A$1:$J$249</definedName>
    <definedName name="Z_2F8CEE10_98F3_4E77_96F3_2A6D7CC7B389_.wvu.PrintArea" localSheetId="62" hidden="1">'55b'!$A$1:$G$36</definedName>
    <definedName name="Z_2F8CEE10_98F3_4E77_96F3_2A6D7CC7B389_.wvu.PrintArea" localSheetId="65" hidden="1">'58a'!$A$1:$L$86</definedName>
    <definedName name="Z_2F8CEE10_98F3_4E77_96F3_2A6D7CC7B389_.wvu.PrintArea" localSheetId="66" hidden="1">'58b-c'!$A$1:$GB$41</definedName>
    <definedName name="Z_2F8CEE10_98F3_4E77_96F3_2A6D7CC7B389_.wvu.PrintArea" localSheetId="67" hidden="1">'58d'!$A$1:$H$32</definedName>
    <definedName name="Z_2F8CEE10_98F3_4E77_96F3_2A6D7CC7B389_.wvu.PrintTitles" localSheetId="22" hidden="1">'20a'!$A:$A,'20a'!$1:$3</definedName>
    <definedName name="Z_2F8CEE10_98F3_4E77_96F3_2A6D7CC7B389_.wvu.PrintTitles" localSheetId="24" hidden="1">'21a'!$A:$A,'21a'!$3:$3</definedName>
    <definedName name="Z_2F8CEE10_98F3_4E77_96F3_2A6D7CC7B389_.wvu.PrintTitles" localSheetId="25" hidden="1">'21b'!$A:$A,'21b'!$3:$3</definedName>
    <definedName name="Z_2F8CEE10_98F3_4E77_96F3_2A6D7CC7B389_.wvu.PrintTitles" localSheetId="26" hidden="1">'22a-b'!$A:$A,'22a-b'!$3:$3</definedName>
    <definedName name="Z_2F8CEE10_98F3_4E77_96F3_2A6D7CC7B389_.wvu.Rows" localSheetId="16" hidden="1">'17a'!$2:$2,'17a'!$30:$30,'17a'!$67:$67</definedName>
    <definedName name="Z_2F8CEE10_98F3_4E77_96F3_2A6D7CC7B389_.wvu.Rows" localSheetId="17" hidden="1">'17b'!$2:$2,'17b'!$26:$26,'17b'!$56:$56</definedName>
    <definedName name="Z_2F8CEE10_98F3_4E77_96F3_2A6D7CC7B389_.wvu.Rows" localSheetId="18" hidden="1">'18a'!$2:$2,'18a'!$30:$30,'18a'!$69:$69</definedName>
    <definedName name="Z_2F8CEE10_98F3_4E77_96F3_2A6D7CC7B389_.wvu.Rows" localSheetId="19" hidden="1">'18b'!$2:$2,'18b'!$27:$27,'18b'!$57:$57</definedName>
    <definedName name="Z_2F8CEE10_98F3_4E77_96F3_2A6D7CC7B389_.wvu.Rows" localSheetId="20" hidden="1">'19a'!$2:$2,'19a'!$30:$30,'19a'!$64:$64,'19a'!$68:$69</definedName>
    <definedName name="Z_2F8CEE10_98F3_4E77_96F3_2A6D7CC7B389_.wvu.Rows" localSheetId="21" hidden="1">'19b'!$2:$2,'19b'!$27:$27,'19b'!$57:$57</definedName>
    <definedName name="Z_2F8CEE10_98F3_4E77_96F3_2A6D7CC7B389_.wvu.Rows" localSheetId="22" hidden="1">'20a'!#REF!,'20a'!$45:$45</definedName>
    <definedName name="Z_2F8CEE10_98F3_4E77_96F3_2A6D7CC7B389_.wvu.Rows" localSheetId="24" hidden="1">'21a'!$36:$36</definedName>
    <definedName name="Z_2F8CEE10_98F3_4E77_96F3_2A6D7CC7B389_.wvu.Rows" localSheetId="25" hidden="1">'21b'!$35:$35</definedName>
    <definedName name="Z_2F8CEE10_98F3_4E77_96F3_2A6D7CC7B389_.wvu.Rows" localSheetId="26" hidden="1">'22a-b'!#REF!</definedName>
    <definedName name="Z_2F8CEE10_98F3_4E77_96F3_2A6D7CC7B389_.wvu.Rows" localSheetId="30" hidden="1">'25a'!$9:$9,'25a'!$61:$61</definedName>
    <definedName name="Z_2F8CEE10_98F3_4E77_96F3_2A6D7CC7B389_.wvu.Rows" localSheetId="33" hidden="1">'26'!$10:$105,'26'!$107:$117,'26'!$119:$129</definedName>
    <definedName name="Z_2F8CEE10_98F3_4E77_96F3_2A6D7CC7B389_.wvu.Rows" localSheetId="44" hidden="1">'37'!$6:$41</definedName>
    <definedName name="Z_2F8CEE10_98F3_4E77_96F3_2A6D7CC7B389_.wvu.Rows" localSheetId="45" hidden="1">'38a'!$6:$41</definedName>
    <definedName name="Z_2F8CEE10_98F3_4E77_96F3_2A6D7CC7B389_.wvu.Rows" localSheetId="46" hidden="1">'38b'!$5:$40</definedName>
    <definedName name="Z_2F8CEE10_98F3_4E77_96F3_2A6D7CC7B389_.wvu.Rows" localSheetId="61" hidden="1">'55a'!$14:$203</definedName>
    <definedName name="Z_2F8CEE10_98F3_4E77_96F3_2A6D7CC7B389_.wvu.Rows" localSheetId="65" hidden="1">'58a'!$7:$53</definedName>
    <definedName name="Z_38F5E6FE_6C34_49CC_9F10_3CBE55E9719A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38F5E6FE_6C34_49CC_9F10_3CBE55E9719A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38F5E6FE_6C34_49CC_9F10_3CBE55E9719A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38F5E6FE_6C34_49CC_9F10_3CBE55E9719A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38F5E6FE_6C34_49CC_9F10_3CBE55E9719A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38F5E6FE_6C34_49CC_9F10_3CBE55E9719A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38F5E6FE_6C34_49CC_9F10_3CBE55E9719A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38F5E6FE_6C34_49CC_9F10_3CBE55E9719A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38F5E6FE_6C34_49CC_9F10_3CBE55E9719A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38F5E6FE_6C34_49CC_9F10_3CBE55E9719A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38F5E6FE_6C34_49CC_9F10_3CBE55E9719A_.wvu.Cols" localSheetId="28" hidden="1">'24a'!$B:$AE,'24a'!$AG:$AQ,'24a'!$AS:$BC,'24a'!$BE:$BO,'24a'!$BQ:$CA,'24a'!$CC:$CM,'24a'!$CO:$CY,'24a'!$DA:$DK,'24a'!$DM:$DW,'24a'!$DY:$EI</definedName>
    <definedName name="Z_38F5E6FE_6C34_49CC_9F10_3CBE55E9719A_.wvu.Cols" localSheetId="30" hidden="1">'25a'!$B:$EG</definedName>
    <definedName name="Z_38F5E6FE_6C34_49CC_9F10_3CBE55E9719A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38F5E6FE_6C34_49CC_9F10_3CBE55E9719A_.wvu.Cols" localSheetId="61" hidden="1">'55a'!#REF!</definedName>
    <definedName name="Z_38F5E6FE_6C34_49CC_9F10_3CBE55E9719A_.wvu.Cols" localSheetId="66" hidden="1">'58b-c'!$B:$FO,'58b-c'!$KW:$PP,'58b-c'!$US:$ZL,'58b-c'!$AEO:$AJH,'58b-c'!$AOK:$ATD,'58b-c'!$AYG:$BCZ,'58b-c'!$BIC:$BMV,'58b-c'!$BRY:$BWR,'58b-c'!$CBU:$CGN,'58b-c'!$CLQ:$CQJ,'58b-c'!$CVM:$DAF,'58b-c'!$DFI:$DKB,'58b-c'!$DPE:$DTX,'58b-c'!$DZA:$EDT,'58b-c'!$EIW:$ENP,'58b-c'!$ESS:$EXL,'58b-c'!$FCO:$FHH,'58b-c'!$FMK:$FRD,'58b-c'!$FWG:$GAZ,'58b-c'!$GGC:$GKV,'58b-c'!$GPY:$GUR,'58b-c'!$GZU:$HEN,'58b-c'!$HJQ:$HOJ,'58b-c'!$HTM:$HYF,'58b-c'!$IDI:$IIB,'58b-c'!$INE:$IRX,'58b-c'!$IXA:$JBT,'58b-c'!$JGW:$JLP,'58b-c'!$JQS:$JVL,'58b-c'!$KAO:$KFH,'58b-c'!$KKK:$KPD,'58b-c'!$KUG:$KYZ,'58b-c'!$LEC:$LIV,'58b-c'!$LNY:$LSR,'58b-c'!$LXU:$MCN,'58b-c'!$MHQ:$MMJ,'58b-c'!$MRM:$MWF,'58b-c'!$NBI:$NGB,'58b-c'!$NLE:$NPX,'58b-c'!$NVA:$NZT,'58b-c'!$OEW:$OJP,'58b-c'!$OOS:$OTL,'58b-c'!$OYO:$PDH,'58b-c'!$PIK:$PND,'58b-c'!$PSG:$PWZ,'58b-c'!$QCC:$QGV,'58b-c'!$QLY:$QQR,'58b-c'!$QVU:$RAN,'58b-c'!$RFQ:$RKJ,'58b-c'!$RPM:$RUF,'58b-c'!$RZI:$SEB,'58b-c'!$SJE:$SNX,'58b-c'!$STA:$SXT,'58b-c'!$TCW:$THP,'58b-c'!$TMS:$TRL,'58b-c'!$TWO:$UBH,'58b-c'!$UGK:$ULD,'58b-c'!$UQG:$UUZ,'58b-c'!$VAC:$VEV,'58b-c'!$VJY:$VOR,'58b-c'!$VTU:$VYN,'58b-c'!$WDQ:$WIJ,'58b-c'!$WNM:$WSF,'58b-c'!$WXI:$XCB</definedName>
    <definedName name="Z_38F5E6FE_6C34_49CC_9F10_3CBE55E9719A_.wvu.PrintArea" localSheetId="16" hidden="1">'17a'!$A$1:$EV$66</definedName>
    <definedName name="Z_38F5E6FE_6C34_49CC_9F10_3CBE55E9719A_.wvu.PrintArea" localSheetId="17" hidden="1">'17b'!$A$1:$B$55</definedName>
    <definedName name="Z_38F5E6FE_6C34_49CC_9F10_3CBE55E9719A_.wvu.PrintArea" localSheetId="18" hidden="1">'18a'!$A$1:$EV$65</definedName>
    <definedName name="Z_38F5E6FE_6C34_49CC_9F10_3CBE55E9719A_.wvu.PrintArea" localSheetId="19" hidden="1">'18b'!$A$1:$B$56</definedName>
    <definedName name="Z_38F5E6FE_6C34_49CC_9F10_3CBE55E9719A_.wvu.PrintArea" localSheetId="20" hidden="1">'19a'!$A$1:$EV$67</definedName>
    <definedName name="Z_38F5E6FE_6C34_49CC_9F10_3CBE55E9719A_.wvu.PrintArea" localSheetId="21" hidden="1">'19b'!$A$1:$B$56</definedName>
    <definedName name="Z_38F5E6FE_6C34_49CC_9F10_3CBE55E9719A_.wvu.PrintArea" localSheetId="1" hidden="1">'2'!$A$1:$N$41</definedName>
    <definedName name="Z_38F5E6FE_6C34_49CC_9F10_3CBE55E9719A_.wvu.PrintArea" localSheetId="22" hidden="1">'20a'!$A$1:$CR$51</definedName>
    <definedName name="Z_38F5E6FE_6C34_49CC_9F10_3CBE55E9719A_.wvu.PrintArea" localSheetId="24" hidden="1">'21a'!$A$1:$CR$41</definedName>
    <definedName name="Z_38F5E6FE_6C34_49CC_9F10_3CBE55E9719A_.wvu.PrintArea" localSheetId="25" hidden="1">'21b'!$A$1:$A$43</definedName>
    <definedName name="Z_38F5E6FE_6C34_49CC_9F10_3CBE55E9719A_.wvu.PrintArea" localSheetId="26" hidden="1">'22a-b'!$A$1:$A$64</definedName>
    <definedName name="Z_38F5E6FE_6C34_49CC_9F10_3CBE55E9719A_.wvu.PrintArea" localSheetId="28" hidden="1">'24a'!$A$1:$EW$143</definedName>
    <definedName name="Z_38F5E6FE_6C34_49CC_9F10_3CBE55E9719A_.wvu.PrintArea" localSheetId="30" hidden="1">'25a'!$A$1:$ES$64</definedName>
    <definedName name="Z_38F5E6FE_6C34_49CC_9F10_3CBE55E9719A_.wvu.PrintArea" localSheetId="33" hidden="1">'26'!$A$1:$J$172</definedName>
    <definedName name="Z_38F5E6FE_6C34_49CC_9F10_3CBE55E9719A_.wvu.PrintArea" localSheetId="44" hidden="1">'37'!$A$1:$F$106</definedName>
    <definedName name="Z_38F5E6FE_6C34_49CC_9F10_3CBE55E9719A_.wvu.PrintArea" localSheetId="45" hidden="1">'38a'!$A$1:$F$108</definedName>
    <definedName name="Z_38F5E6FE_6C34_49CC_9F10_3CBE55E9719A_.wvu.PrintArea" localSheetId="46" hidden="1">'38b'!$A$1:$J$105</definedName>
    <definedName name="Z_38F5E6FE_6C34_49CC_9F10_3CBE55E9719A_.wvu.PrintArea" localSheetId="51" hidden="1">'45a-b-c'!$A$1:$O$49</definedName>
    <definedName name="Z_38F5E6FE_6C34_49CC_9F10_3CBE55E9719A_.wvu.PrintArea" localSheetId="52" hidden="1">'46a-b'!$A$1:$I$32</definedName>
    <definedName name="Z_38F5E6FE_6C34_49CC_9F10_3CBE55E9719A_.wvu.PrintArea" localSheetId="53" hidden="1">'47'!$A$1:$I$14</definedName>
    <definedName name="Z_38F5E6FE_6C34_49CC_9F10_3CBE55E9719A_.wvu.PrintArea" localSheetId="56" hidden="1">'50'!$A$1:$D$16</definedName>
    <definedName name="Z_38F5E6FE_6C34_49CC_9F10_3CBE55E9719A_.wvu.PrintArea" localSheetId="57" hidden="1">'51-52'!$A$1:$J$49</definedName>
    <definedName name="Z_38F5E6FE_6C34_49CC_9F10_3CBE55E9719A_.wvu.PrintArea" localSheetId="58" hidden="1">'53a-b'!$A$1:$C$34</definedName>
    <definedName name="Z_38F5E6FE_6C34_49CC_9F10_3CBE55E9719A_.wvu.PrintArea" localSheetId="61" hidden="1">'55a'!$A$1:$J$249</definedName>
    <definedName name="Z_38F5E6FE_6C34_49CC_9F10_3CBE55E9719A_.wvu.PrintArea" localSheetId="62" hidden="1">'55b'!$A$1:$G$36</definedName>
    <definedName name="Z_38F5E6FE_6C34_49CC_9F10_3CBE55E9719A_.wvu.PrintArea" localSheetId="65" hidden="1">'58a'!$A$1:$L$86</definedName>
    <definedName name="Z_38F5E6FE_6C34_49CC_9F10_3CBE55E9719A_.wvu.PrintArea" localSheetId="66" hidden="1">'58b-c'!$A$1:$GB$41</definedName>
    <definedName name="Z_38F5E6FE_6C34_49CC_9F10_3CBE55E9719A_.wvu.PrintArea" localSheetId="67" hidden="1">'58d'!$A$1:$H$32</definedName>
    <definedName name="Z_38F5E6FE_6C34_49CC_9F10_3CBE55E9719A_.wvu.PrintTitles" localSheetId="22" hidden="1">'20a'!$A:$A,'20a'!$1:$3</definedName>
    <definedName name="Z_38F5E6FE_6C34_49CC_9F10_3CBE55E9719A_.wvu.PrintTitles" localSheetId="24" hidden="1">'21a'!$A:$A,'21a'!$3:$3</definedName>
    <definedName name="Z_38F5E6FE_6C34_49CC_9F10_3CBE55E9719A_.wvu.PrintTitles" localSheetId="25" hidden="1">'21b'!$A:$A,'21b'!$3:$3</definedName>
    <definedName name="Z_38F5E6FE_6C34_49CC_9F10_3CBE55E9719A_.wvu.PrintTitles" localSheetId="26" hidden="1">'22a-b'!$A:$A,'22a-b'!$3:$3</definedName>
    <definedName name="Z_38F5E6FE_6C34_49CC_9F10_3CBE55E9719A_.wvu.Rows" localSheetId="16" hidden="1">'17a'!$2:$2,'17a'!$30:$30,'17a'!$67:$67</definedName>
    <definedName name="Z_38F5E6FE_6C34_49CC_9F10_3CBE55E9719A_.wvu.Rows" localSheetId="17" hidden="1">'17b'!$2:$2,'17b'!$26:$26,'17b'!$56:$56</definedName>
    <definedName name="Z_38F5E6FE_6C34_49CC_9F10_3CBE55E9719A_.wvu.Rows" localSheetId="18" hidden="1">'18a'!$2:$2,'18a'!$30:$30,'18a'!$69:$69</definedName>
    <definedName name="Z_38F5E6FE_6C34_49CC_9F10_3CBE55E9719A_.wvu.Rows" localSheetId="19" hidden="1">'18b'!$2:$2,'18b'!$27:$27,'18b'!$57:$57</definedName>
    <definedName name="Z_38F5E6FE_6C34_49CC_9F10_3CBE55E9719A_.wvu.Rows" localSheetId="20" hidden="1">'19a'!$2:$2,'19a'!$30:$30,'19a'!$64:$64,'19a'!$68:$69</definedName>
    <definedName name="Z_38F5E6FE_6C34_49CC_9F10_3CBE55E9719A_.wvu.Rows" localSheetId="21" hidden="1">'19b'!$2:$2,'19b'!$27:$27,'19b'!$57:$57</definedName>
    <definedName name="Z_38F5E6FE_6C34_49CC_9F10_3CBE55E9719A_.wvu.Rows" localSheetId="22" hidden="1">'20a'!#REF!,'20a'!$45:$45</definedName>
    <definedName name="Z_38F5E6FE_6C34_49CC_9F10_3CBE55E9719A_.wvu.Rows" localSheetId="24" hidden="1">'21a'!$36:$36</definedName>
    <definedName name="Z_38F5E6FE_6C34_49CC_9F10_3CBE55E9719A_.wvu.Rows" localSheetId="25" hidden="1">'21b'!$35:$35</definedName>
    <definedName name="Z_38F5E6FE_6C34_49CC_9F10_3CBE55E9719A_.wvu.Rows" localSheetId="26" hidden="1">'22a-b'!#REF!</definedName>
    <definedName name="Z_38F5E6FE_6C34_49CC_9F10_3CBE55E9719A_.wvu.Rows" localSheetId="30" hidden="1">'25a'!$9:$9,'25a'!$61:$61</definedName>
    <definedName name="Z_38F5E6FE_6C34_49CC_9F10_3CBE55E9719A_.wvu.Rows" localSheetId="33" hidden="1">'26'!$10:$105,'26'!$107:$117,'26'!$119:$129</definedName>
    <definedName name="Z_38F5E6FE_6C34_49CC_9F10_3CBE55E9719A_.wvu.Rows" localSheetId="44" hidden="1">'37'!$6:$41</definedName>
    <definedName name="Z_38F5E6FE_6C34_49CC_9F10_3CBE55E9719A_.wvu.Rows" localSheetId="45" hidden="1">'38a'!$6:$41</definedName>
    <definedName name="Z_38F5E6FE_6C34_49CC_9F10_3CBE55E9719A_.wvu.Rows" localSheetId="46" hidden="1">'38b'!$5:$40</definedName>
    <definedName name="Z_38F5E6FE_6C34_49CC_9F10_3CBE55E9719A_.wvu.Rows" localSheetId="61" hidden="1">'55a'!$14:$203</definedName>
    <definedName name="Z_38F5E6FE_6C34_49CC_9F10_3CBE55E9719A_.wvu.Rows" localSheetId="65" hidden="1">'58a'!$7:$53</definedName>
    <definedName name="Z_49B0A4B0_963B_11D1_BFD1_00A02466B680_.wvu.Rows" localSheetId="16" hidden="1">[14]BOP!$A$36:$IV$36,[14]BOP!$A$44:$IV$44,[14]BOP!$A$59:$IV$59,[14]BOP!#REF!,[14]BOP!#REF!,[14]BOP!$A$81:$IV$88</definedName>
    <definedName name="Z_49B0A4B0_963B_11D1_BFD1_00A02466B680_.wvu.Rows" localSheetId="17" hidden="1">[14]BOP!$A$36:$IV$36,[14]BOP!$A$44:$IV$44,[14]BOP!$A$59:$IV$59,[14]BOP!#REF!,[14]BOP!#REF!,[14]BOP!$A$81:$IV$88</definedName>
    <definedName name="Z_49B0A4B0_963B_11D1_BFD1_00A02466B680_.wvu.Rows" localSheetId="18" hidden="1">[14]BOP!$A$36:$IV$36,[14]BOP!$A$44:$IV$44,[14]BOP!$A$59:$IV$59,[14]BOP!#REF!,[14]BOP!#REF!,[14]BOP!$A$81:$IV$88</definedName>
    <definedName name="Z_49B0A4B0_963B_11D1_BFD1_00A02466B680_.wvu.Rows" localSheetId="19" hidden="1">[14]BOP!$A$36:$IV$36,[14]BOP!$A$44:$IV$44,[14]BOP!$A$59:$IV$59,[14]BOP!#REF!,[14]BOP!#REF!,[14]BOP!$A$81:$IV$88</definedName>
    <definedName name="Z_49B0A4B0_963B_11D1_BFD1_00A02466B680_.wvu.Rows" localSheetId="20" hidden="1">[14]BOP!$A$36:$IV$36,[14]BOP!$A$44:$IV$44,[14]BOP!$A$59:$IV$59,[14]BOP!#REF!,[14]BOP!#REF!,[14]BOP!$A$81:$IV$88</definedName>
    <definedName name="Z_49B0A4B0_963B_11D1_BFD1_00A02466B680_.wvu.Rows" localSheetId="21" hidden="1">[14]BOP!$A$36:$IV$36,[14]BOP!$A$44:$IV$44,[14]BOP!$A$59:$IV$59,[14]BOP!#REF!,[14]BOP!#REF!,[14]BOP!$A$81:$IV$88</definedName>
    <definedName name="Z_49B0A4B0_963B_11D1_BFD1_00A02466B680_.wvu.Rows" localSheetId="1" hidden="1">[14]BOP!$A$36:$IV$36,[14]BOP!$A$44:$IV$44,[14]BOP!$A$59:$IV$59,[14]BOP!#REF!,[14]BOP!#REF!,[14]BOP!$A$81:$IV$88</definedName>
    <definedName name="Z_49B0A4B0_963B_11D1_BFD1_00A02466B680_.wvu.Rows" localSheetId="22" hidden="1">[14]BOP!$A$36:$IV$36,[14]BOP!$A$44:$IV$44,[14]BOP!$A$59:$IV$59,[14]BOP!#REF!,[14]BOP!#REF!,[14]BOP!$A$81:$IV$88</definedName>
    <definedName name="Z_49B0A4B0_963B_11D1_BFD1_00A02466B680_.wvu.Rows" localSheetId="24" hidden="1">[14]BOP!$A$36:$IV$36,[14]BOP!$A$44:$IV$44,[14]BOP!$A$59:$IV$59,[14]BOP!#REF!,[14]BOP!#REF!,[14]BOP!$A$81:$IV$88</definedName>
    <definedName name="Z_49B0A4B0_963B_11D1_BFD1_00A02466B680_.wvu.Rows" localSheetId="25" hidden="1">[14]BOP!$A$36:$IV$36,[14]BOP!$A$44:$IV$44,[14]BOP!$A$59:$IV$59,[14]BOP!#REF!,[14]BOP!#REF!,[14]BOP!$A$81:$IV$88</definedName>
    <definedName name="Z_49B0A4B0_963B_11D1_BFD1_00A02466B680_.wvu.Rows" localSheetId="26" hidden="1">[14]BOP!$A$36:$IV$36,[14]BOP!$A$44:$IV$44,[14]BOP!$A$59:$IV$59,[14]BOP!#REF!,[14]BOP!#REF!,[14]BOP!$A$81:$IV$88</definedName>
    <definedName name="Z_49B0A4B0_963B_11D1_BFD1_00A02466B680_.wvu.Rows" localSheetId="28" hidden="1">[14]BOP!$A$36:$IV$36,[14]BOP!$A$44:$IV$44,[14]BOP!$A$59:$IV$59,[14]BOP!#REF!,[14]BOP!#REF!,[14]BOP!$A$81:$IV$88</definedName>
    <definedName name="Z_49B0A4B0_963B_11D1_BFD1_00A02466B680_.wvu.Rows" localSheetId="33" hidden="1">[14]BOP!$A$36:$IV$36,[14]BOP!$A$44:$IV$44,[14]BOP!$A$59:$IV$59,[14]BOP!#REF!,[14]BOP!#REF!,[14]BOP!$A$81:$IV$88</definedName>
    <definedName name="Z_49B0A4B0_963B_11D1_BFD1_00A02466B680_.wvu.Rows" localSheetId="2" hidden="1">[14]BOP!$A$36:$IV$36,[14]BOP!$A$44:$IV$44,[14]BOP!$A$59:$IV$59,[14]BOP!#REF!,[14]BOP!#REF!,[14]BOP!$A$81:$IV$88</definedName>
    <definedName name="Z_49B0A4B0_963B_11D1_BFD1_00A02466B680_.wvu.Rows" localSheetId="66" hidden="1">[14]BOP!$A$36:$IV$36,[14]BOP!$A$44:$IV$44,[14]BOP!$A$59:$IV$59,[14]BOP!#REF!,[14]BOP!#REF!,[14]BOP!$A$81:$IV$88</definedName>
    <definedName name="Z_49B0A4B0_963B_11D1_BFD1_00A02466B680_.wvu.Rows" localSheetId="74" hidden="1">[14]BOP!$A$36:$IV$36,[14]BOP!$A$44:$IV$44,[14]BOP!$A$59:$IV$59,[14]BOP!#REF!,[14]BOP!#REF!,[14]BOP!$A$81:$IV$88</definedName>
    <definedName name="Z_49B0A4B0_963B_11D1_BFD1_00A02466B680_.wvu.Rows" localSheetId="7" hidden="1">[14]BOP!$A$36:$IV$36,[14]BOP!$A$44:$IV$44,[14]BOP!$A$59:$IV$59,[14]BOP!#REF!,[14]BOP!#REF!,[14]BOP!$A$81:$IV$88</definedName>
    <definedName name="Z_49B0A4B0_963B_11D1_BFD1_00A02466B680_.wvu.Rows" hidden="1">[14]BOP!$A$36:$IV$36,[14]BOP!$A$44:$IV$44,[14]BOP!$A$59:$IV$59,[14]BOP!#REF!,[14]BOP!#REF!,[14]BOP!$A$81:$IV$88</definedName>
    <definedName name="Z_49B0A4B1_963B_11D1_BFD1_00A02466B680_.wvu.Rows" localSheetId="16" hidden="1">[14]BOP!$A$36:$IV$36,[14]BOP!$A$44:$IV$44,[14]BOP!$A$59:$IV$59,[14]BOP!#REF!,[14]BOP!#REF!,[14]BOP!$A$81:$IV$88</definedName>
    <definedName name="Z_49B0A4B1_963B_11D1_BFD1_00A02466B680_.wvu.Rows" localSheetId="17" hidden="1">[14]BOP!$A$36:$IV$36,[14]BOP!$A$44:$IV$44,[14]BOP!$A$59:$IV$59,[14]BOP!#REF!,[14]BOP!#REF!,[14]BOP!$A$81:$IV$88</definedName>
    <definedName name="Z_49B0A4B1_963B_11D1_BFD1_00A02466B680_.wvu.Rows" localSheetId="18" hidden="1">[14]BOP!$A$36:$IV$36,[14]BOP!$A$44:$IV$44,[14]BOP!$A$59:$IV$59,[14]BOP!#REF!,[14]BOP!#REF!,[14]BOP!$A$81:$IV$88</definedName>
    <definedName name="Z_49B0A4B1_963B_11D1_BFD1_00A02466B680_.wvu.Rows" localSheetId="19" hidden="1">[14]BOP!$A$36:$IV$36,[14]BOP!$A$44:$IV$44,[14]BOP!$A$59:$IV$59,[14]BOP!#REF!,[14]BOP!#REF!,[14]BOP!$A$81:$IV$88</definedName>
    <definedName name="Z_49B0A4B1_963B_11D1_BFD1_00A02466B680_.wvu.Rows" localSheetId="20" hidden="1">[14]BOP!$A$36:$IV$36,[14]BOP!$A$44:$IV$44,[14]BOP!$A$59:$IV$59,[14]BOP!#REF!,[14]BOP!#REF!,[14]BOP!$A$81:$IV$88</definedName>
    <definedName name="Z_49B0A4B1_963B_11D1_BFD1_00A02466B680_.wvu.Rows" localSheetId="21" hidden="1">[14]BOP!$A$36:$IV$36,[14]BOP!$A$44:$IV$44,[14]BOP!$A$59:$IV$59,[14]BOP!#REF!,[14]BOP!#REF!,[14]BOP!$A$81:$IV$88</definedName>
    <definedName name="Z_49B0A4B1_963B_11D1_BFD1_00A02466B680_.wvu.Rows" localSheetId="22" hidden="1">[14]BOP!$A$36:$IV$36,[14]BOP!$A$44:$IV$44,[14]BOP!$A$59:$IV$59,[14]BOP!#REF!,[14]BOP!#REF!,[14]BOP!$A$81:$IV$88</definedName>
    <definedName name="Z_49B0A4B1_963B_11D1_BFD1_00A02466B680_.wvu.Rows" localSheetId="24" hidden="1">[14]BOP!$A$36:$IV$36,[14]BOP!$A$44:$IV$44,[14]BOP!$A$59:$IV$59,[14]BOP!#REF!,[14]BOP!#REF!,[14]BOP!$A$81:$IV$88</definedName>
    <definedName name="Z_49B0A4B1_963B_11D1_BFD1_00A02466B680_.wvu.Rows" localSheetId="25" hidden="1">[14]BOP!$A$36:$IV$36,[14]BOP!$A$44:$IV$44,[14]BOP!$A$59:$IV$59,[14]BOP!#REF!,[14]BOP!#REF!,[14]BOP!$A$81:$IV$88</definedName>
    <definedName name="Z_49B0A4B1_963B_11D1_BFD1_00A02466B680_.wvu.Rows" localSheetId="26" hidden="1">[14]BOP!$A$36:$IV$36,[14]BOP!$A$44:$IV$44,[14]BOP!$A$59:$IV$59,[14]BOP!#REF!,[14]BOP!#REF!,[14]BOP!$A$81:$IV$88</definedName>
    <definedName name="Z_49B0A4B1_963B_11D1_BFD1_00A02466B680_.wvu.Rows" localSheetId="28" hidden="1">[14]BOP!$A$36:$IV$36,[14]BOP!$A$44:$IV$44,[14]BOP!$A$59:$IV$59,[14]BOP!#REF!,[14]BOP!#REF!,[14]BOP!$A$81:$IV$88</definedName>
    <definedName name="Z_49B0A4B1_963B_11D1_BFD1_00A02466B680_.wvu.Rows" localSheetId="33" hidden="1">[14]BOP!$A$36:$IV$36,[14]BOP!$A$44:$IV$44,[14]BOP!$A$59:$IV$59,[14]BOP!#REF!,[14]BOP!#REF!,[14]BOP!$A$81:$IV$88</definedName>
    <definedName name="Z_49B0A4B1_963B_11D1_BFD1_00A02466B680_.wvu.Rows" localSheetId="66" hidden="1">[14]BOP!$A$36:$IV$36,[14]BOP!$A$44:$IV$44,[14]BOP!$A$59:$IV$59,[14]BOP!#REF!,[14]BOP!#REF!,[14]BOP!$A$81:$IV$88</definedName>
    <definedName name="Z_49B0A4B1_963B_11D1_BFD1_00A02466B680_.wvu.Rows" localSheetId="7" hidden="1">[14]BOP!$A$36:$IV$36,[14]BOP!$A$44:$IV$44,[14]BOP!$A$59:$IV$59,[14]BOP!#REF!,[14]BOP!#REF!,[14]BOP!$A$81:$IV$88</definedName>
    <definedName name="Z_49B0A4B1_963B_11D1_BFD1_00A02466B680_.wvu.Rows" hidden="1">[14]BOP!$A$36:$IV$36,[14]BOP!$A$44:$IV$44,[14]BOP!$A$59:$IV$59,[14]BOP!#REF!,[14]BOP!#REF!,[14]BOP!$A$81:$IV$88</definedName>
    <definedName name="Z_49B0A4B4_963B_11D1_BFD1_00A02466B680_.wvu.Rows" localSheetId="16" hidden="1">[14]BOP!$A$36:$IV$36,[14]BOP!$A$44:$IV$44,[14]BOP!$A$59:$IV$59,[14]BOP!#REF!,[14]BOP!#REF!,[14]BOP!$A$79:$IV$79,[14]BOP!$A$81:$IV$88,[14]BOP!#REF!</definedName>
    <definedName name="Z_49B0A4B4_963B_11D1_BFD1_00A02466B680_.wvu.Rows" localSheetId="17" hidden="1">[14]BOP!$A$36:$IV$36,[14]BOP!$A$44:$IV$44,[14]BOP!$A$59:$IV$59,[14]BOP!#REF!,[14]BOP!#REF!,[14]BOP!$A$79:$IV$79,[14]BOP!$A$81:$IV$88,[14]BOP!#REF!</definedName>
    <definedName name="Z_49B0A4B4_963B_11D1_BFD1_00A02466B680_.wvu.Rows" localSheetId="18" hidden="1">[14]BOP!$A$36:$IV$36,[14]BOP!$A$44:$IV$44,[14]BOP!$A$59:$IV$59,[14]BOP!#REF!,[14]BOP!#REF!,[14]BOP!$A$79:$IV$79,[14]BOP!$A$81:$IV$88,[14]BOP!#REF!</definedName>
    <definedName name="Z_49B0A4B4_963B_11D1_BFD1_00A02466B680_.wvu.Rows" localSheetId="19" hidden="1">[14]BOP!$A$36:$IV$36,[14]BOP!$A$44:$IV$44,[14]BOP!$A$59:$IV$59,[14]BOP!#REF!,[14]BOP!#REF!,[14]BOP!$A$79:$IV$79,[14]BOP!$A$81:$IV$88,[14]BOP!#REF!</definedName>
    <definedName name="Z_49B0A4B4_963B_11D1_BFD1_00A02466B680_.wvu.Rows" localSheetId="20" hidden="1">[14]BOP!$A$36:$IV$36,[14]BOP!$A$44:$IV$44,[14]BOP!$A$59:$IV$59,[14]BOP!#REF!,[14]BOP!#REF!,[14]BOP!$A$79:$IV$79,[14]BOP!$A$81:$IV$88,[14]BOP!#REF!</definedName>
    <definedName name="Z_49B0A4B4_963B_11D1_BFD1_00A02466B680_.wvu.Rows" localSheetId="21" hidden="1">[14]BOP!$A$36:$IV$36,[14]BOP!$A$44:$IV$44,[14]BOP!$A$59:$IV$59,[14]BOP!#REF!,[14]BOP!#REF!,[14]BOP!$A$79:$IV$79,[14]BOP!$A$81:$IV$88,[14]BOP!#REF!</definedName>
    <definedName name="Z_49B0A4B4_963B_11D1_BFD1_00A02466B680_.wvu.Rows" localSheetId="1" hidden="1">[14]BOP!$A$36:$IV$36,[14]BOP!$A$44:$IV$44,[14]BOP!$A$59:$IV$59,[14]BOP!#REF!,[14]BOP!#REF!,[14]BOP!$A$79:$IV$79,[14]BOP!$A$81:$IV$88,[14]BOP!#REF!</definedName>
    <definedName name="Z_49B0A4B4_963B_11D1_BFD1_00A02466B680_.wvu.Rows" localSheetId="22" hidden="1">[14]BOP!$A$36:$IV$36,[14]BOP!$A$44:$IV$44,[14]BOP!$A$59:$IV$59,[14]BOP!#REF!,[14]BOP!#REF!,[14]BOP!$A$79:$IV$79,[14]BOP!$A$81:$IV$88,[14]BOP!#REF!</definedName>
    <definedName name="Z_49B0A4B4_963B_11D1_BFD1_00A02466B680_.wvu.Rows" localSheetId="24" hidden="1">[14]BOP!$A$36:$IV$36,[14]BOP!$A$44:$IV$44,[14]BOP!$A$59:$IV$59,[14]BOP!#REF!,[14]BOP!#REF!,[14]BOP!$A$79:$IV$79,[14]BOP!$A$81:$IV$88,[14]BOP!#REF!</definedName>
    <definedName name="Z_49B0A4B4_963B_11D1_BFD1_00A02466B680_.wvu.Rows" localSheetId="25" hidden="1">[14]BOP!$A$36:$IV$36,[14]BOP!$A$44:$IV$44,[14]BOP!$A$59:$IV$59,[14]BOP!#REF!,[14]BOP!#REF!,[14]BOP!$A$79:$IV$79,[14]BOP!$A$81:$IV$88,[14]BOP!#REF!</definedName>
    <definedName name="Z_49B0A4B4_963B_11D1_BFD1_00A02466B680_.wvu.Rows" localSheetId="26" hidden="1">[14]BOP!$A$36:$IV$36,[14]BOP!$A$44:$IV$44,[14]BOP!$A$59:$IV$59,[14]BOP!#REF!,[14]BOP!#REF!,[14]BOP!$A$79:$IV$79,[14]BOP!$A$81:$IV$88,[14]BOP!#REF!</definedName>
    <definedName name="Z_49B0A4B4_963B_11D1_BFD1_00A02466B680_.wvu.Rows" localSheetId="28" hidden="1">[14]BOP!$A$36:$IV$36,[14]BOP!$A$44:$IV$44,[14]BOP!$A$59:$IV$59,[14]BOP!#REF!,[14]BOP!#REF!,[14]BOP!$A$79:$IV$79,[14]BOP!$A$81:$IV$88,[14]BOP!#REF!</definedName>
    <definedName name="Z_49B0A4B4_963B_11D1_BFD1_00A02466B680_.wvu.Rows" localSheetId="33" hidden="1">[14]BOP!$A$36:$IV$36,[14]BOP!$A$44:$IV$44,[14]BOP!$A$59:$IV$59,[14]BOP!#REF!,[14]BOP!#REF!,[14]BOP!$A$79:$IV$79,[14]BOP!$A$81:$IV$88,[14]BOP!#REF!</definedName>
    <definedName name="Z_49B0A4B4_963B_11D1_BFD1_00A02466B680_.wvu.Rows" localSheetId="2" hidden="1">[14]BOP!$A$36:$IV$36,[14]BOP!$A$44:$IV$44,[14]BOP!$A$59:$IV$59,[14]BOP!#REF!,[14]BOP!#REF!,[14]BOP!$A$79:$IV$79,[14]BOP!$A$81:$IV$88,[14]BOP!#REF!</definedName>
    <definedName name="Z_49B0A4B4_963B_11D1_BFD1_00A02466B680_.wvu.Rows" localSheetId="66" hidden="1">[14]BOP!$A$36:$IV$36,[14]BOP!$A$44:$IV$44,[14]BOP!$A$59:$IV$59,[14]BOP!#REF!,[14]BOP!#REF!,[14]BOP!$A$79:$IV$79,[14]BOP!$A$81:$IV$88,[14]BOP!#REF!</definedName>
    <definedName name="Z_49B0A4B4_963B_11D1_BFD1_00A02466B680_.wvu.Rows" localSheetId="74" hidden="1">[14]BOP!$A$36:$IV$36,[14]BOP!$A$44:$IV$44,[14]BOP!$A$59:$IV$59,[14]BOP!#REF!,[14]BOP!#REF!,[14]BOP!$A$79:$IV$79,[14]BOP!$A$81:$IV$88,[14]BOP!#REF!</definedName>
    <definedName name="Z_49B0A4B4_963B_11D1_BFD1_00A02466B680_.wvu.Rows" localSheetId="7" hidden="1">[14]BOP!$A$36:$IV$36,[14]BOP!$A$44:$IV$44,[14]BOP!$A$59:$IV$59,[14]BOP!#REF!,[14]BOP!#REF!,[14]BOP!$A$79:$IV$79,[14]BOP!$A$81:$IV$88,[14]BOP!#REF!</definedName>
    <definedName name="Z_49B0A4B4_963B_11D1_BFD1_00A02466B680_.wvu.Rows" hidden="1">[14]BOP!$A$36:$IV$36,[14]BOP!$A$44:$IV$44,[14]BOP!$A$59:$IV$59,[14]BOP!#REF!,[14]BOP!#REF!,[14]BOP!$A$79:$IV$79,[14]BOP!$A$81:$IV$88,[14]BOP!#REF!</definedName>
    <definedName name="Z_49B0A4B5_963B_11D1_BFD1_00A02466B680_.wvu.Rows" localSheetId="16" hidden="1">[14]BOP!$A$36:$IV$36,[14]BOP!$A$44:$IV$44,[14]BOP!$A$59:$IV$59,[14]BOP!#REF!,[14]BOP!#REF!,[14]BOP!$A$79:$IV$79,[14]BOP!$A$81:$IV$88</definedName>
    <definedName name="Z_49B0A4B5_963B_11D1_BFD1_00A02466B680_.wvu.Rows" localSheetId="17" hidden="1">[14]BOP!$A$36:$IV$36,[14]BOP!$A$44:$IV$44,[14]BOP!$A$59:$IV$59,[14]BOP!#REF!,[14]BOP!#REF!,[14]BOP!$A$79:$IV$79,[14]BOP!$A$81:$IV$88</definedName>
    <definedName name="Z_49B0A4B5_963B_11D1_BFD1_00A02466B680_.wvu.Rows" localSheetId="18" hidden="1">[14]BOP!$A$36:$IV$36,[14]BOP!$A$44:$IV$44,[14]BOP!$A$59:$IV$59,[14]BOP!#REF!,[14]BOP!#REF!,[14]BOP!$A$79:$IV$79,[14]BOP!$A$81:$IV$88</definedName>
    <definedName name="Z_49B0A4B5_963B_11D1_BFD1_00A02466B680_.wvu.Rows" localSheetId="19" hidden="1">[14]BOP!$A$36:$IV$36,[14]BOP!$A$44:$IV$44,[14]BOP!$A$59:$IV$59,[14]BOP!#REF!,[14]BOP!#REF!,[14]BOP!$A$79:$IV$79,[14]BOP!$A$81:$IV$88</definedName>
    <definedName name="Z_49B0A4B5_963B_11D1_BFD1_00A02466B680_.wvu.Rows" localSheetId="20" hidden="1">[14]BOP!$A$36:$IV$36,[14]BOP!$A$44:$IV$44,[14]BOP!$A$59:$IV$59,[14]BOP!#REF!,[14]BOP!#REF!,[14]BOP!$A$79:$IV$79,[14]BOP!$A$81:$IV$88</definedName>
    <definedName name="Z_49B0A4B5_963B_11D1_BFD1_00A02466B680_.wvu.Rows" localSheetId="21" hidden="1">[14]BOP!$A$36:$IV$36,[14]BOP!$A$44:$IV$44,[14]BOP!$A$59:$IV$59,[14]BOP!#REF!,[14]BOP!#REF!,[14]BOP!$A$79:$IV$79,[14]BOP!$A$81:$IV$88</definedName>
    <definedName name="Z_49B0A4B5_963B_11D1_BFD1_00A02466B680_.wvu.Rows" localSheetId="22" hidden="1">[14]BOP!$A$36:$IV$36,[14]BOP!$A$44:$IV$44,[14]BOP!$A$59:$IV$59,[14]BOP!#REF!,[14]BOP!#REF!,[14]BOP!$A$79:$IV$79,[14]BOP!$A$81:$IV$88</definedName>
    <definedName name="Z_49B0A4B5_963B_11D1_BFD1_00A02466B680_.wvu.Rows" localSheetId="24" hidden="1">[14]BOP!$A$36:$IV$36,[14]BOP!$A$44:$IV$44,[14]BOP!$A$59:$IV$59,[14]BOP!#REF!,[14]BOP!#REF!,[14]BOP!$A$79:$IV$79,[14]BOP!$A$81:$IV$88</definedName>
    <definedName name="Z_49B0A4B5_963B_11D1_BFD1_00A02466B680_.wvu.Rows" localSheetId="25" hidden="1">[14]BOP!$A$36:$IV$36,[14]BOP!$A$44:$IV$44,[14]BOP!$A$59:$IV$59,[14]BOP!#REF!,[14]BOP!#REF!,[14]BOP!$A$79:$IV$79,[14]BOP!$A$81:$IV$88</definedName>
    <definedName name="Z_49B0A4B5_963B_11D1_BFD1_00A02466B680_.wvu.Rows" localSheetId="26" hidden="1">[14]BOP!$A$36:$IV$36,[14]BOP!$A$44:$IV$44,[14]BOP!$A$59:$IV$59,[14]BOP!#REF!,[14]BOP!#REF!,[14]BOP!$A$79:$IV$79,[14]BOP!$A$81:$IV$88</definedName>
    <definedName name="Z_49B0A4B5_963B_11D1_BFD1_00A02466B680_.wvu.Rows" localSheetId="28" hidden="1">[14]BOP!$A$36:$IV$36,[14]BOP!$A$44:$IV$44,[14]BOP!$A$59:$IV$59,[14]BOP!#REF!,[14]BOP!#REF!,[14]BOP!$A$79:$IV$79,[14]BOP!$A$81:$IV$88</definedName>
    <definedName name="Z_49B0A4B5_963B_11D1_BFD1_00A02466B680_.wvu.Rows" localSheetId="33" hidden="1">[14]BOP!$A$36:$IV$36,[14]BOP!$A$44:$IV$44,[14]BOP!$A$59:$IV$59,[14]BOP!#REF!,[14]BOP!#REF!,[14]BOP!$A$79:$IV$79,[14]BOP!$A$81:$IV$88</definedName>
    <definedName name="Z_49B0A4B5_963B_11D1_BFD1_00A02466B680_.wvu.Rows" localSheetId="66" hidden="1">[14]BOP!$A$36:$IV$36,[14]BOP!$A$44:$IV$44,[14]BOP!$A$59:$IV$59,[14]BOP!#REF!,[14]BOP!#REF!,[14]BOP!$A$79:$IV$79,[14]BOP!$A$81:$IV$88</definedName>
    <definedName name="Z_49B0A4B5_963B_11D1_BFD1_00A02466B680_.wvu.Rows" localSheetId="7" hidden="1">[14]BOP!$A$36:$IV$36,[14]BOP!$A$44:$IV$44,[14]BOP!$A$59:$IV$59,[14]BOP!#REF!,[14]BOP!#REF!,[14]BOP!$A$79:$IV$79,[14]BOP!$A$81:$IV$88</definedName>
    <definedName name="Z_49B0A4B5_963B_11D1_BFD1_00A02466B680_.wvu.Rows" hidden="1">[14]BOP!$A$36:$IV$36,[14]BOP!$A$44:$IV$44,[14]BOP!$A$59:$IV$59,[14]BOP!#REF!,[14]BOP!#REF!,[14]BOP!$A$79:$IV$79,[14]BOP!$A$81:$IV$88</definedName>
    <definedName name="Z_49B0A4B6_963B_11D1_BFD1_00A02466B680_.wvu.Rows" localSheetId="16" hidden="1">[14]BOP!$A$36:$IV$36,[14]BOP!$A$44:$IV$44,[14]BOP!$A$59:$IV$59,[14]BOP!#REF!,[14]BOP!#REF!,[14]BOP!$A$79:$IV$79,[14]BOP!#REF!</definedName>
    <definedName name="Z_49B0A4B6_963B_11D1_BFD1_00A02466B680_.wvu.Rows" localSheetId="17" hidden="1">[14]BOP!$A$36:$IV$36,[14]BOP!$A$44:$IV$44,[14]BOP!$A$59:$IV$59,[14]BOP!#REF!,[14]BOP!#REF!,[14]BOP!$A$79:$IV$79,[14]BOP!#REF!</definedName>
    <definedName name="Z_49B0A4B6_963B_11D1_BFD1_00A02466B680_.wvu.Rows" localSheetId="18" hidden="1">[14]BOP!$A$36:$IV$36,[14]BOP!$A$44:$IV$44,[14]BOP!$A$59:$IV$59,[14]BOP!#REF!,[14]BOP!#REF!,[14]BOP!$A$79:$IV$79,[14]BOP!#REF!</definedName>
    <definedName name="Z_49B0A4B6_963B_11D1_BFD1_00A02466B680_.wvu.Rows" localSheetId="19" hidden="1">[14]BOP!$A$36:$IV$36,[14]BOP!$A$44:$IV$44,[14]BOP!$A$59:$IV$59,[14]BOP!#REF!,[14]BOP!#REF!,[14]BOP!$A$79:$IV$79,[14]BOP!#REF!</definedName>
    <definedName name="Z_49B0A4B6_963B_11D1_BFD1_00A02466B680_.wvu.Rows" localSheetId="20" hidden="1">[14]BOP!$A$36:$IV$36,[14]BOP!$A$44:$IV$44,[14]BOP!$A$59:$IV$59,[14]BOP!#REF!,[14]BOP!#REF!,[14]BOP!$A$79:$IV$79,[14]BOP!#REF!</definedName>
    <definedName name="Z_49B0A4B6_963B_11D1_BFD1_00A02466B680_.wvu.Rows" localSheetId="21" hidden="1">[14]BOP!$A$36:$IV$36,[14]BOP!$A$44:$IV$44,[14]BOP!$A$59:$IV$59,[14]BOP!#REF!,[14]BOP!#REF!,[14]BOP!$A$79:$IV$79,[14]BOP!#REF!</definedName>
    <definedName name="Z_49B0A4B6_963B_11D1_BFD1_00A02466B680_.wvu.Rows" localSheetId="1" hidden="1">[14]BOP!$A$36:$IV$36,[14]BOP!$A$44:$IV$44,[14]BOP!$A$59:$IV$59,[14]BOP!#REF!,[14]BOP!#REF!,[14]BOP!$A$79:$IV$79,[14]BOP!#REF!</definedName>
    <definedName name="Z_49B0A4B6_963B_11D1_BFD1_00A02466B680_.wvu.Rows" localSheetId="22" hidden="1">[14]BOP!$A$36:$IV$36,[14]BOP!$A$44:$IV$44,[14]BOP!$A$59:$IV$59,[14]BOP!#REF!,[14]BOP!#REF!,[14]BOP!$A$79:$IV$79,[14]BOP!#REF!</definedName>
    <definedName name="Z_49B0A4B6_963B_11D1_BFD1_00A02466B680_.wvu.Rows" localSheetId="24" hidden="1">[14]BOP!$A$36:$IV$36,[14]BOP!$A$44:$IV$44,[14]BOP!$A$59:$IV$59,[14]BOP!#REF!,[14]BOP!#REF!,[14]BOP!$A$79:$IV$79,[14]BOP!#REF!</definedName>
    <definedName name="Z_49B0A4B6_963B_11D1_BFD1_00A02466B680_.wvu.Rows" localSheetId="25" hidden="1">[14]BOP!$A$36:$IV$36,[14]BOP!$A$44:$IV$44,[14]BOP!$A$59:$IV$59,[14]BOP!#REF!,[14]BOP!#REF!,[14]BOP!$A$79:$IV$79,[14]BOP!#REF!</definedName>
    <definedName name="Z_49B0A4B6_963B_11D1_BFD1_00A02466B680_.wvu.Rows" localSheetId="26" hidden="1">[14]BOP!$A$36:$IV$36,[14]BOP!$A$44:$IV$44,[14]BOP!$A$59:$IV$59,[14]BOP!#REF!,[14]BOP!#REF!,[14]BOP!$A$79:$IV$79,[14]BOP!#REF!</definedName>
    <definedName name="Z_49B0A4B6_963B_11D1_BFD1_00A02466B680_.wvu.Rows" localSheetId="28" hidden="1">[14]BOP!$A$36:$IV$36,[14]BOP!$A$44:$IV$44,[14]BOP!$A$59:$IV$59,[14]BOP!#REF!,[14]BOP!#REF!,[14]BOP!$A$79:$IV$79,[14]BOP!#REF!</definedName>
    <definedName name="Z_49B0A4B6_963B_11D1_BFD1_00A02466B680_.wvu.Rows" localSheetId="30" hidden="1">[14]BOP!$A$36:$IV$36,[14]BOP!$A$44:$IV$44,[14]BOP!$A$59:$IV$59,[14]BOP!#REF!,[14]BOP!#REF!,[14]BOP!$A$79:$IV$79,[14]BOP!#REF!</definedName>
    <definedName name="Z_49B0A4B6_963B_11D1_BFD1_00A02466B680_.wvu.Rows" localSheetId="33" hidden="1">[14]BOP!$A$36:$IV$36,[14]BOP!$A$44:$IV$44,[14]BOP!$A$59:$IV$59,[14]BOP!#REF!,[14]BOP!#REF!,[14]BOP!$A$79:$IV$79,[14]BOP!#REF!</definedName>
    <definedName name="Z_49B0A4B6_963B_11D1_BFD1_00A02466B680_.wvu.Rows" localSheetId="2" hidden="1">[14]BOP!$A$36:$IV$36,[14]BOP!$A$44:$IV$44,[14]BOP!$A$59:$IV$59,[14]BOP!#REF!,[14]BOP!#REF!,[14]BOP!$A$79:$IV$79,[14]BOP!#REF!</definedName>
    <definedName name="Z_49B0A4B6_963B_11D1_BFD1_00A02466B680_.wvu.Rows" localSheetId="44" hidden="1">[14]BOP!$A$36:$IV$36,[14]BOP!$A$44:$IV$44,[14]BOP!$A$59:$IV$59,[14]BOP!#REF!,[14]BOP!#REF!,[14]BOP!$A$79:$IV$79,[14]BOP!#REF!</definedName>
    <definedName name="Z_49B0A4B6_963B_11D1_BFD1_00A02466B680_.wvu.Rows" localSheetId="45" hidden="1">[14]BOP!$A$36:$IV$36,[14]BOP!$A$44:$IV$44,[14]BOP!$A$59:$IV$59,[14]BOP!#REF!,[14]BOP!#REF!,[14]BOP!$A$79:$IV$79,[14]BOP!#REF!</definedName>
    <definedName name="Z_49B0A4B6_963B_11D1_BFD1_00A02466B680_.wvu.Rows" localSheetId="46" hidden="1">[14]BOP!$A$36:$IV$36,[14]BOP!$A$44:$IV$44,[14]BOP!$A$59:$IV$59,[14]BOP!#REF!,[14]BOP!#REF!,[14]BOP!$A$79:$IV$79,[14]BOP!#REF!</definedName>
    <definedName name="Z_49B0A4B6_963B_11D1_BFD1_00A02466B680_.wvu.Rows" localSheetId="49" hidden="1">[14]BOP!$A$36:$IV$36,[14]BOP!$A$44:$IV$44,[14]BOP!$A$59:$IV$59,[14]BOP!#REF!,[14]BOP!#REF!,[14]BOP!$A$79:$IV$79,[14]BOP!#REF!</definedName>
    <definedName name="Z_49B0A4B6_963B_11D1_BFD1_00A02466B680_.wvu.Rows" localSheetId="51" hidden="1">[14]BOP!$A$36:$IV$36,[14]BOP!$A$44:$IV$44,[14]BOP!$A$59:$IV$59,[14]BOP!#REF!,[14]BOP!#REF!,[14]BOP!$A$79:$IV$79,[14]BOP!#REF!</definedName>
    <definedName name="Z_49B0A4B6_963B_11D1_BFD1_00A02466B680_.wvu.Rows" localSheetId="52" hidden="1">[14]BOP!$A$36:$IV$36,[14]BOP!$A$44:$IV$44,[14]BOP!$A$59:$IV$59,[14]BOP!#REF!,[14]BOP!#REF!,[14]BOP!$A$79:$IV$79,[14]BOP!#REF!</definedName>
    <definedName name="Z_49B0A4B6_963B_11D1_BFD1_00A02466B680_.wvu.Rows" localSheetId="53" hidden="1">[14]BOP!$A$36:$IV$36,[14]BOP!$A$44:$IV$44,[14]BOP!$A$59:$IV$59,[14]BOP!#REF!,[14]BOP!#REF!,[14]BOP!$A$79:$IV$79,[14]BOP!#REF!</definedName>
    <definedName name="Z_49B0A4B6_963B_11D1_BFD1_00A02466B680_.wvu.Rows" localSheetId="56" hidden="1">[14]BOP!$A$36:$IV$36,[14]BOP!$A$44:$IV$44,[14]BOP!$A$59:$IV$59,[14]BOP!#REF!,[14]BOP!#REF!,[14]BOP!$A$79:$IV$79,[14]BOP!#REF!</definedName>
    <definedName name="Z_49B0A4B6_963B_11D1_BFD1_00A02466B680_.wvu.Rows" localSheetId="57" hidden="1">[14]BOP!$A$36:$IV$36,[14]BOP!$A$44:$IV$44,[14]BOP!$A$59:$IV$59,[14]BOP!#REF!,[14]BOP!#REF!,[14]BOP!$A$79:$IV$79,[14]BOP!#REF!</definedName>
    <definedName name="Z_49B0A4B6_963B_11D1_BFD1_00A02466B680_.wvu.Rows" localSheetId="58" hidden="1">[14]BOP!$A$36:$IV$36,[14]BOP!$A$44:$IV$44,[14]BOP!$A$59:$IV$59,[14]BOP!#REF!,[14]BOP!#REF!,[14]BOP!$A$79:$IV$79,[14]BOP!#REF!</definedName>
    <definedName name="Z_49B0A4B6_963B_11D1_BFD1_00A02466B680_.wvu.Rows" localSheetId="61" hidden="1">[14]BOP!$A$36:$IV$36,[14]BOP!$A$44:$IV$44,[14]BOP!$A$59:$IV$59,[14]BOP!#REF!,[14]BOP!#REF!,[14]BOP!$A$79:$IV$79,[14]BOP!#REF!</definedName>
    <definedName name="Z_49B0A4B6_963B_11D1_BFD1_00A02466B680_.wvu.Rows" localSheetId="62" hidden="1">[14]BOP!$A$36:$IV$36,[14]BOP!$A$44:$IV$44,[14]BOP!$A$59:$IV$59,[14]BOP!#REF!,[14]BOP!#REF!,[14]BOP!$A$79:$IV$79,[14]BOP!#REF!</definedName>
    <definedName name="Z_49B0A4B6_963B_11D1_BFD1_00A02466B680_.wvu.Rows" localSheetId="63" hidden="1">[14]BOP!$A$36:$IV$36,[14]BOP!$A$44:$IV$44,[14]BOP!$A$59:$IV$59,[14]BOP!#REF!,[14]BOP!#REF!,[14]BOP!$A$79:$IV$79,[14]BOP!#REF!</definedName>
    <definedName name="Z_49B0A4B6_963B_11D1_BFD1_00A02466B680_.wvu.Rows" localSheetId="65" hidden="1">[14]BOP!$A$36:$IV$36,[14]BOP!$A$44:$IV$44,[14]BOP!$A$59:$IV$59,[14]BOP!#REF!,[14]BOP!#REF!,[14]BOP!$A$79:$IV$79,[14]BOP!#REF!</definedName>
    <definedName name="Z_49B0A4B6_963B_11D1_BFD1_00A02466B680_.wvu.Rows" localSheetId="66" hidden="1">[14]BOP!$A$36:$IV$36,[14]BOP!$A$44:$IV$44,[14]BOP!$A$59:$IV$59,[14]BOP!#REF!,[14]BOP!#REF!,[14]BOP!$A$79:$IV$79,[14]BOP!#REF!</definedName>
    <definedName name="Z_49B0A4B6_963B_11D1_BFD1_00A02466B680_.wvu.Rows" localSheetId="67" hidden="1">[14]BOP!$A$36:$IV$36,[14]BOP!$A$44:$IV$44,[14]BOP!$A$59:$IV$59,[14]BOP!#REF!,[14]BOP!#REF!,[14]BOP!$A$79:$IV$79,[14]BOP!#REF!</definedName>
    <definedName name="Z_49B0A4B6_963B_11D1_BFD1_00A02466B680_.wvu.Rows" localSheetId="69" hidden="1">[14]BOP!$A$36:$IV$36,[14]BOP!$A$44:$IV$44,[14]BOP!$A$59:$IV$59,[14]BOP!#REF!,[14]BOP!#REF!,[14]BOP!$A$79:$IV$79,[14]BOP!#REF!</definedName>
    <definedName name="Z_49B0A4B6_963B_11D1_BFD1_00A02466B680_.wvu.Rows" localSheetId="70" hidden="1">[14]BOP!$A$36:$IV$36,[14]BOP!$A$44:$IV$44,[14]BOP!$A$59:$IV$59,[14]BOP!#REF!,[14]BOP!#REF!,[14]BOP!$A$79:$IV$79,[14]BOP!#REF!</definedName>
    <definedName name="Z_49B0A4B6_963B_11D1_BFD1_00A02466B680_.wvu.Rows" localSheetId="71" hidden="1">[14]BOP!$A$36:$IV$36,[14]BOP!$A$44:$IV$44,[14]BOP!$A$59:$IV$59,[14]BOP!#REF!,[14]BOP!#REF!,[14]BOP!$A$79:$IV$79,[14]BOP!#REF!</definedName>
    <definedName name="Z_49B0A4B6_963B_11D1_BFD1_00A02466B680_.wvu.Rows" localSheetId="72" hidden="1">[14]BOP!$A$36:$IV$36,[14]BOP!$A$44:$IV$44,[14]BOP!$A$59:$IV$59,[14]BOP!#REF!,[14]BOP!#REF!,[14]BOP!$A$79:$IV$79,[14]BOP!#REF!</definedName>
    <definedName name="Z_49B0A4B6_963B_11D1_BFD1_00A02466B680_.wvu.Rows" localSheetId="74" hidden="1">[14]BOP!$A$36:$IV$36,[14]BOP!$A$44:$IV$44,[14]BOP!$A$59:$IV$59,[14]BOP!#REF!,[14]BOP!#REF!,[14]BOP!$A$79:$IV$79,[14]BOP!#REF!</definedName>
    <definedName name="Z_49B0A4B6_963B_11D1_BFD1_00A02466B680_.wvu.Rows" localSheetId="75" hidden="1">[14]BOP!$A$36:$IV$36,[14]BOP!$A$44:$IV$44,[14]BOP!$A$59:$IV$59,[14]BOP!#REF!,[14]BOP!#REF!,[14]BOP!$A$79:$IV$79,[14]BOP!#REF!</definedName>
    <definedName name="Z_49B0A4B6_963B_11D1_BFD1_00A02466B680_.wvu.Rows" localSheetId="7" hidden="1">[14]BOP!$A$36:$IV$36,[14]BOP!$A$44:$IV$44,[14]BOP!$A$59:$IV$59,[14]BOP!#REF!,[14]BOP!#REF!,[14]BOP!$A$79:$IV$79,[14]BOP!#REF!</definedName>
    <definedName name="Z_49B0A4B6_963B_11D1_BFD1_00A02466B680_.wvu.Rows" hidden="1">[14]BOP!$A$36:$IV$36,[14]BOP!$A$44:$IV$44,[14]BOP!$A$59:$IV$59,[14]BOP!#REF!,[14]BOP!#REF!,[14]BOP!$A$79:$IV$79,[14]BOP!#REF!</definedName>
    <definedName name="Z_49B0A4B7_963B_11D1_BFD1_00A02466B680_.wvu.Rows" localSheetId="16" hidden="1">[14]BOP!$A$36:$IV$36,[14]BOP!$A$44:$IV$44,[14]BOP!$A$59:$IV$59,[14]BOP!#REF!,[14]BOP!#REF!,[14]BOP!$A$79:$IV$79,[14]BOP!$A$81:$IV$88,[14]BOP!#REF!</definedName>
    <definedName name="Z_49B0A4B7_963B_11D1_BFD1_00A02466B680_.wvu.Rows" localSheetId="17" hidden="1">[14]BOP!$A$36:$IV$36,[14]BOP!$A$44:$IV$44,[14]BOP!$A$59:$IV$59,[14]BOP!#REF!,[14]BOP!#REF!,[14]BOP!$A$79:$IV$79,[14]BOP!$A$81:$IV$88,[14]BOP!#REF!</definedName>
    <definedName name="Z_49B0A4B7_963B_11D1_BFD1_00A02466B680_.wvu.Rows" localSheetId="18" hidden="1">[14]BOP!$A$36:$IV$36,[14]BOP!$A$44:$IV$44,[14]BOP!$A$59:$IV$59,[14]BOP!#REF!,[14]BOP!#REF!,[14]BOP!$A$79:$IV$79,[14]BOP!$A$81:$IV$88,[14]BOP!#REF!</definedName>
    <definedName name="Z_49B0A4B7_963B_11D1_BFD1_00A02466B680_.wvu.Rows" localSheetId="19" hidden="1">[14]BOP!$A$36:$IV$36,[14]BOP!$A$44:$IV$44,[14]BOP!$A$59:$IV$59,[14]BOP!#REF!,[14]BOP!#REF!,[14]BOP!$A$79:$IV$79,[14]BOP!$A$81:$IV$88,[14]BOP!#REF!</definedName>
    <definedName name="Z_49B0A4B7_963B_11D1_BFD1_00A02466B680_.wvu.Rows" localSheetId="20" hidden="1">[14]BOP!$A$36:$IV$36,[14]BOP!$A$44:$IV$44,[14]BOP!$A$59:$IV$59,[14]BOP!#REF!,[14]BOP!#REF!,[14]BOP!$A$79:$IV$79,[14]BOP!$A$81:$IV$88,[14]BOP!#REF!</definedName>
    <definedName name="Z_49B0A4B7_963B_11D1_BFD1_00A02466B680_.wvu.Rows" localSheetId="21" hidden="1">[14]BOP!$A$36:$IV$36,[14]BOP!$A$44:$IV$44,[14]BOP!$A$59:$IV$59,[14]BOP!#REF!,[14]BOP!#REF!,[14]BOP!$A$79:$IV$79,[14]BOP!$A$81:$IV$88,[14]BOP!#REF!</definedName>
    <definedName name="Z_49B0A4B7_963B_11D1_BFD1_00A02466B680_.wvu.Rows" localSheetId="22" hidden="1">[14]BOP!$A$36:$IV$36,[14]BOP!$A$44:$IV$44,[14]BOP!$A$59:$IV$59,[14]BOP!#REF!,[14]BOP!#REF!,[14]BOP!$A$79:$IV$79,[14]BOP!$A$81:$IV$88,[14]BOP!#REF!</definedName>
    <definedName name="Z_49B0A4B7_963B_11D1_BFD1_00A02466B680_.wvu.Rows" localSheetId="24" hidden="1">[14]BOP!$A$36:$IV$36,[14]BOP!$A$44:$IV$44,[14]BOP!$A$59:$IV$59,[14]BOP!#REF!,[14]BOP!#REF!,[14]BOP!$A$79:$IV$79,[14]BOP!$A$81:$IV$88,[14]BOP!#REF!</definedName>
    <definedName name="Z_49B0A4B7_963B_11D1_BFD1_00A02466B680_.wvu.Rows" localSheetId="25" hidden="1">[14]BOP!$A$36:$IV$36,[14]BOP!$A$44:$IV$44,[14]BOP!$A$59:$IV$59,[14]BOP!#REF!,[14]BOP!#REF!,[14]BOP!$A$79:$IV$79,[14]BOP!$A$81:$IV$88,[14]BOP!#REF!</definedName>
    <definedName name="Z_49B0A4B7_963B_11D1_BFD1_00A02466B680_.wvu.Rows" localSheetId="26" hidden="1">[14]BOP!$A$36:$IV$36,[14]BOP!$A$44:$IV$44,[14]BOP!$A$59:$IV$59,[14]BOP!#REF!,[14]BOP!#REF!,[14]BOP!$A$79:$IV$79,[14]BOP!$A$81:$IV$88,[14]BOP!#REF!</definedName>
    <definedName name="Z_49B0A4B7_963B_11D1_BFD1_00A02466B680_.wvu.Rows" localSheetId="28" hidden="1">[14]BOP!$A$36:$IV$36,[14]BOP!$A$44:$IV$44,[14]BOP!$A$59:$IV$59,[14]BOP!#REF!,[14]BOP!#REF!,[14]BOP!$A$79:$IV$79,[14]BOP!$A$81:$IV$88,[14]BOP!#REF!</definedName>
    <definedName name="Z_49B0A4B7_963B_11D1_BFD1_00A02466B680_.wvu.Rows" localSheetId="33" hidden="1">[14]BOP!$A$36:$IV$36,[14]BOP!$A$44:$IV$44,[14]BOP!$A$59:$IV$59,[14]BOP!#REF!,[14]BOP!#REF!,[14]BOP!$A$79:$IV$79,[14]BOP!$A$81:$IV$88,[14]BOP!#REF!</definedName>
    <definedName name="Z_49B0A4B7_963B_11D1_BFD1_00A02466B680_.wvu.Rows" localSheetId="66" hidden="1">[14]BOP!$A$36:$IV$36,[14]BOP!$A$44:$IV$44,[14]BOP!$A$59:$IV$59,[14]BOP!#REF!,[14]BOP!#REF!,[14]BOP!$A$79:$IV$79,[14]BOP!$A$81:$IV$88,[14]BOP!#REF!</definedName>
    <definedName name="Z_49B0A4B7_963B_11D1_BFD1_00A02466B680_.wvu.Rows" localSheetId="7" hidden="1">[14]BOP!$A$36:$IV$36,[14]BOP!$A$44:$IV$44,[14]BOP!$A$59:$IV$59,[14]BOP!#REF!,[14]BOP!#REF!,[14]BOP!$A$79:$IV$79,[14]BOP!$A$81:$IV$88,[14]BOP!#REF!</definedName>
    <definedName name="Z_49B0A4B7_963B_11D1_BFD1_00A02466B680_.wvu.Rows" hidden="1">[14]BOP!$A$36:$IV$36,[14]BOP!$A$44:$IV$44,[14]BOP!$A$59:$IV$59,[14]BOP!#REF!,[14]BOP!#REF!,[14]BOP!$A$79:$IV$79,[14]BOP!$A$81:$IV$88,[14]BOP!#REF!</definedName>
    <definedName name="Z_49B0A4B8_963B_11D1_BFD1_00A02466B680_.wvu.Rows" localSheetId="16" hidden="1">[14]BOP!$A$36:$IV$36,[14]BOP!$A$44:$IV$44,[14]BOP!$A$59:$IV$59,[14]BOP!#REF!,[14]BOP!#REF!,[14]BOP!$A$79:$IV$79,[14]BOP!$A$81:$IV$88,[14]BOP!#REF!</definedName>
    <definedName name="Z_49B0A4B8_963B_11D1_BFD1_00A02466B680_.wvu.Rows" localSheetId="17" hidden="1">[14]BOP!$A$36:$IV$36,[14]BOP!$A$44:$IV$44,[14]BOP!$A$59:$IV$59,[14]BOP!#REF!,[14]BOP!#REF!,[14]BOP!$A$79:$IV$79,[14]BOP!$A$81:$IV$88,[14]BOP!#REF!</definedName>
    <definedName name="Z_49B0A4B8_963B_11D1_BFD1_00A02466B680_.wvu.Rows" localSheetId="18" hidden="1">[14]BOP!$A$36:$IV$36,[14]BOP!$A$44:$IV$44,[14]BOP!$A$59:$IV$59,[14]BOP!#REF!,[14]BOP!#REF!,[14]BOP!$A$79:$IV$79,[14]BOP!$A$81:$IV$88,[14]BOP!#REF!</definedName>
    <definedName name="Z_49B0A4B8_963B_11D1_BFD1_00A02466B680_.wvu.Rows" localSheetId="19" hidden="1">[14]BOP!$A$36:$IV$36,[14]BOP!$A$44:$IV$44,[14]BOP!$A$59:$IV$59,[14]BOP!#REF!,[14]BOP!#REF!,[14]BOP!$A$79:$IV$79,[14]BOP!$A$81:$IV$88,[14]BOP!#REF!</definedName>
    <definedName name="Z_49B0A4B8_963B_11D1_BFD1_00A02466B680_.wvu.Rows" localSheetId="20" hidden="1">[14]BOP!$A$36:$IV$36,[14]BOP!$A$44:$IV$44,[14]BOP!$A$59:$IV$59,[14]BOP!#REF!,[14]BOP!#REF!,[14]BOP!$A$79:$IV$79,[14]BOP!$A$81:$IV$88,[14]BOP!#REF!</definedName>
    <definedName name="Z_49B0A4B8_963B_11D1_BFD1_00A02466B680_.wvu.Rows" localSheetId="21" hidden="1">[14]BOP!$A$36:$IV$36,[14]BOP!$A$44:$IV$44,[14]BOP!$A$59:$IV$59,[14]BOP!#REF!,[14]BOP!#REF!,[14]BOP!$A$79:$IV$79,[14]BOP!$A$81:$IV$88,[14]BOP!#REF!</definedName>
    <definedName name="Z_49B0A4B8_963B_11D1_BFD1_00A02466B680_.wvu.Rows" localSheetId="22" hidden="1">[14]BOP!$A$36:$IV$36,[14]BOP!$A$44:$IV$44,[14]BOP!$A$59:$IV$59,[14]BOP!#REF!,[14]BOP!#REF!,[14]BOP!$A$79:$IV$79,[14]BOP!$A$81:$IV$88,[14]BOP!#REF!</definedName>
    <definedName name="Z_49B0A4B8_963B_11D1_BFD1_00A02466B680_.wvu.Rows" localSheetId="24" hidden="1">[14]BOP!$A$36:$IV$36,[14]BOP!$A$44:$IV$44,[14]BOP!$A$59:$IV$59,[14]BOP!#REF!,[14]BOP!#REF!,[14]BOP!$A$79:$IV$79,[14]BOP!$A$81:$IV$88,[14]BOP!#REF!</definedName>
    <definedName name="Z_49B0A4B8_963B_11D1_BFD1_00A02466B680_.wvu.Rows" localSheetId="25" hidden="1">[14]BOP!$A$36:$IV$36,[14]BOP!$A$44:$IV$44,[14]BOP!$A$59:$IV$59,[14]BOP!#REF!,[14]BOP!#REF!,[14]BOP!$A$79:$IV$79,[14]BOP!$A$81:$IV$88,[14]BOP!#REF!</definedName>
    <definedName name="Z_49B0A4B8_963B_11D1_BFD1_00A02466B680_.wvu.Rows" localSheetId="26" hidden="1">[14]BOP!$A$36:$IV$36,[14]BOP!$A$44:$IV$44,[14]BOP!$A$59:$IV$59,[14]BOP!#REF!,[14]BOP!#REF!,[14]BOP!$A$79:$IV$79,[14]BOP!$A$81:$IV$88,[14]BOP!#REF!</definedName>
    <definedName name="Z_49B0A4B8_963B_11D1_BFD1_00A02466B680_.wvu.Rows" localSheetId="28" hidden="1">[14]BOP!$A$36:$IV$36,[14]BOP!$A$44:$IV$44,[14]BOP!$A$59:$IV$59,[14]BOP!#REF!,[14]BOP!#REF!,[14]BOP!$A$79:$IV$79,[14]BOP!$A$81:$IV$88,[14]BOP!#REF!</definedName>
    <definedName name="Z_49B0A4B8_963B_11D1_BFD1_00A02466B680_.wvu.Rows" localSheetId="33" hidden="1">[14]BOP!$A$36:$IV$36,[14]BOP!$A$44:$IV$44,[14]BOP!$A$59:$IV$59,[14]BOP!#REF!,[14]BOP!#REF!,[14]BOP!$A$79:$IV$79,[14]BOP!$A$81:$IV$88,[14]BOP!#REF!</definedName>
    <definedName name="Z_49B0A4B8_963B_11D1_BFD1_00A02466B680_.wvu.Rows" localSheetId="66" hidden="1">[14]BOP!$A$36:$IV$36,[14]BOP!$A$44:$IV$44,[14]BOP!$A$59:$IV$59,[14]BOP!#REF!,[14]BOP!#REF!,[14]BOP!$A$79:$IV$79,[14]BOP!$A$81:$IV$88,[14]BOP!#REF!</definedName>
    <definedName name="Z_49B0A4B8_963B_11D1_BFD1_00A02466B680_.wvu.Rows" localSheetId="7" hidden="1">[14]BOP!$A$36:$IV$36,[14]BOP!$A$44:$IV$44,[14]BOP!$A$59:$IV$59,[14]BOP!#REF!,[14]BOP!#REF!,[14]BOP!$A$79:$IV$79,[14]BOP!$A$81:$IV$88,[14]BOP!#REF!</definedName>
    <definedName name="Z_49B0A4B8_963B_11D1_BFD1_00A02466B680_.wvu.Rows" hidden="1">[14]BOP!$A$36:$IV$36,[14]BOP!$A$44:$IV$44,[14]BOP!$A$59:$IV$59,[14]BOP!#REF!,[14]BOP!#REF!,[14]BOP!$A$79:$IV$79,[14]BOP!$A$81:$IV$88,[14]BOP!#REF!</definedName>
    <definedName name="Z_49B0A4B9_963B_11D1_BFD1_00A02466B680_.wvu.Rows" localSheetId="16" hidden="1">[14]BOP!$A$36:$IV$36,[14]BOP!$A$44:$IV$44,[14]BOP!$A$59:$IV$59,[14]BOP!#REF!,[14]BOP!#REF!,[14]BOP!$A$79:$IV$79,[14]BOP!$A$81:$IV$88,[14]BOP!#REF!</definedName>
    <definedName name="Z_49B0A4B9_963B_11D1_BFD1_00A02466B680_.wvu.Rows" localSheetId="17" hidden="1">[14]BOP!$A$36:$IV$36,[14]BOP!$A$44:$IV$44,[14]BOP!$A$59:$IV$59,[14]BOP!#REF!,[14]BOP!#REF!,[14]BOP!$A$79:$IV$79,[14]BOP!$A$81:$IV$88,[14]BOP!#REF!</definedName>
    <definedName name="Z_49B0A4B9_963B_11D1_BFD1_00A02466B680_.wvu.Rows" localSheetId="18" hidden="1">[14]BOP!$A$36:$IV$36,[14]BOP!$A$44:$IV$44,[14]BOP!$A$59:$IV$59,[14]BOP!#REF!,[14]BOP!#REF!,[14]BOP!$A$79:$IV$79,[14]BOP!$A$81:$IV$88,[14]BOP!#REF!</definedName>
    <definedName name="Z_49B0A4B9_963B_11D1_BFD1_00A02466B680_.wvu.Rows" localSheetId="19" hidden="1">[14]BOP!$A$36:$IV$36,[14]BOP!$A$44:$IV$44,[14]BOP!$A$59:$IV$59,[14]BOP!#REF!,[14]BOP!#REF!,[14]BOP!$A$79:$IV$79,[14]BOP!$A$81:$IV$88,[14]BOP!#REF!</definedName>
    <definedName name="Z_49B0A4B9_963B_11D1_BFD1_00A02466B680_.wvu.Rows" localSheetId="20" hidden="1">[14]BOP!$A$36:$IV$36,[14]BOP!$A$44:$IV$44,[14]BOP!$A$59:$IV$59,[14]BOP!#REF!,[14]BOP!#REF!,[14]BOP!$A$79:$IV$79,[14]BOP!$A$81:$IV$88,[14]BOP!#REF!</definedName>
    <definedName name="Z_49B0A4B9_963B_11D1_BFD1_00A02466B680_.wvu.Rows" localSheetId="21" hidden="1">[14]BOP!$A$36:$IV$36,[14]BOP!$A$44:$IV$44,[14]BOP!$A$59:$IV$59,[14]BOP!#REF!,[14]BOP!#REF!,[14]BOP!$A$79:$IV$79,[14]BOP!$A$81:$IV$88,[14]BOP!#REF!</definedName>
    <definedName name="Z_49B0A4B9_963B_11D1_BFD1_00A02466B680_.wvu.Rows" localSheetId="22" hidden="1">[14]BOP!$A$36:$IV$36,[14]BOP!$A$44:$IV$44,[14]BOP!$A$59:$IV$59,[14]BOP!#REF!,[14]BOP!#REF!,[14]BOP!$A$79:$IV$79,[14]BOP!$A$81:$IV$88,[14]BOP!#REF!</definedName>
    <definedName name="Z_49B0A4B9_963B_11D1_BFD1_00A02466B680_.wvu.Rows" localSheetId="24" hidden="1">[14]BOP!$A$36:$IV$36,[14]BOP!$A$44:$IV$44,[14]BOP!$A$59:$IV$59,[14]BOP!#REF!,[14]BOP!#REF!,[14]BOP!$A$79:$IV$79,[14]BOP!$A$81:$IV$88,[14]BOP!#REF!</definedName>
    <definedName name="Z_49B0A4B9_963B_11D1_BFD1_00A02466B680_.wvu.Rows" localSheetId="25" hidden="1">[14]BOP!$A$36:$IV$36,[14]BOP!$A$44:$IV$44,[14]BOP!$A$59:$IV$59,[14]BOP!#REF!,[14]BOP!#REF!,[14]BOP!$A$79:$IV$79,[14]BOP!$A$81:$IV$88,[14]BOP!#REF!</definedName>
    <definedName name="Z_49B0A4B9_963B_11D1_BFD1_00A02466B680_.wvu.Rows" localSheetId="26" hidden="1">[14]BOP!$A$36:$IV$36,[14]BOP!$A$44:$IV$44,[14]BOP!$A$59:$IV$59,[14]BOP!#REF!,[14]BOP!#REF!,[14]BOP!$A$79:$IV$79,[14]BOP!$A$81:$IV$88,[14]BOP!#REF!</definedName>
    <definedName name="Z_49B0A4B9_963B_11D1_BFD1_00A02466B680_.wvu.Rows" localSheetId="28" hidden="1">[14]BOP!$A$36:$IV$36,[14]BOP!$A$44:$IV$44,[14]BOP!$A$59:$IV$59,[14]BOP!#REF!,[14]BOP!#REF!,[14]BOP!$A$79:$IV$79,[14]BOP!$A$81:$IV$88,[14]BOP!#REF!</definedName>
    <definedName name="Z_49B0A4B9_963B_11D1_BFD1_00A02466B680_.wvu.Rows" localSheetId="33" hidden="1">[14]BOP!$A$36:$IV$36,[14]BOP!$A$44:$IV$44,[14]BOP!$A$59:$IV$59,[14]BOP!#REF!,[14]BOP!#REF!,[14]BOP!$A$79:$IV$79,[14]BOP!$A$81:$IV$88,[14]BOP!#REF!</definedName>
    <definedName name="Z_49B0A4B9_963B_11D1_BFD1_00A02466B680_.wvu.Rows" localSheetId="66" hidden="1">[14]BOP!$A$36:$IV$36,[14]BOP!$A$44:$IV$44,[14]BOP!$A$59:$IV$59,[14]BOP!#REF!,[14]BOP!#REF!,[14]BOP!$A$79:$IV$79,[14]BOP!$A$81:$IV$88,[14]BOP!#REF!</definedName>
    <definedName name="Z_49B0A4B9_963B_11D1_BFD1_00A02466B680_.wvu.Rows" localSheetId="7" hidden="1">[14]BOP!$A$36:$IV$36,[14]BOP!$A$44:$IV$44,[14]BOP!$A$59:$IV$59,[14]BOP!#REF!,[14]BOP!#REF!,[14]BOP!$A$79:$IV$79,[14]BOP!$A$81:$IV$88,[14]BOP!#REF!</definedName>
    <definedName name="Z_49B0A4B9_963B_11D1_BFD1_00A02466B680_.wvu.Rows" hidden="1">[14]BOP!$A$36:$IV$36,[14]BOP!$A$44:$IV$44,[14]BOP!$A$59:$IV$59,[14]BOP!#REF!,[14]BOP!#REF!,[14]BOP!$A$79:$IV$79,[14]BOP!$A$81:$IV$88,[14]BOP!#REF!</definedName>
    <definedName name="Z_49B0A4BB_963B_11D1_BFD1_00A02466B680_.wvu.Rows" localSheetId="16" hidden="1">[14]BOP!$A$36:$IV$36,[14]BOP!$A$44:$IV$44,[14]BOP!$A$59:$IV$59,[14]BOP!#REF!,[14]BOP!#REF!,[14]BOP!$A$79:$IV$79,[14]BOP!$A$81:$IV$88,[14]BOP!#REF!,[14]BOP!#REF!</definedName>
    <definedName name="Z_49B0A4BB_963B_11D1_BFD1_00A02466B680_.wvu.Rows" localSheetId="17" hidden="1">[14]BOP!$A$36:$IV$36,[14]BOP!$A$44:$IV$44,[14]BOP!$A$59:$IV$59,[14]BOP!#REF!,[14]BOP!#REF!,[14]BOP!$A$79:$IV$79,[14]BOP!$A$81:$IV$88,[14]BOP!#REF!,[14]BOP!#REF!</definedName>
    <definedName name="Z_49B0A4BB_963B_11D1_BFD1_00A02466B680_.wvu.Rows" localSheetId="18" hidden="1">[14]BOP!$A$36:$IV$36,[14]BOP!$A$44:$IV$44,[14]BOP!$A$59:$IV$59,[14]BOP!#REF!,[14]BOP!#REF!,[14]BOP!$A$79:$IV$79,[14]BOP!$A$81:$IV$88,[14]BOP!#REF!,[14]BOP!#REF!</definedName>
    <definedName name="Z_49B0A4BB_963B_11D1_BFD1_00A02466B680_.wvu.Rows" localSheetId="19" hidden="1">[14]BOP!$A$36:$IV$36,[14]BOP!$A$44:$IV$44,[14]BOP!$A$59:$IV$59,[14]BOP!#REF!,[14]BOP!#REF!,[14]BOP!$A$79:$IV$79,[14]BOP!$A$81:$IV$88,[14]BOP!#REF!,[14]BOP!#REF!</definedName>
    <definedName name="Z_49B0A4BB_963B_11D1_BFD1_00A02466B680_.wvu.Rows" localSheetId="20" hidden="1">[14]BOP!$A$36:$IV$36,[14]BOP!$A$44:$IV$44,[14]BOP!$A$59:$IV$59,[14]BOP!#REF!,[14]BOP!#REF!,[14]BOP!$A$79:$IV$79,[14]BOP!$A$81:$IV$88,[14]BOP!#REF!,[14]BOP!#REF!</definedName>
    <definedName name="Z_49B0A4BB_963B_11D1_BFD1_00A02466B680_.wvu.Rows" localSheetId="21" hidden="1">[14]BOP!$A$36:$IV$36,[14]BOP!$A$44:$IV$44,[14]BOP!$A$59:$IV$59,[14]BOP!#REF!,[14]BOP!#REF!,[14]BOP!$A$79:$IV$79,[14]BOP!$A$81:$IV$88,[14]BOP!#REF!,[14]BOP!#REF!</definedName>
    <definedName name="Z_49B0A4BB_963B_11D1_BFD1_00A02466B680_.wvu.Rows" localSheetId="1" hidden="1">[14]BOP!$A$36:$IV$36,[14]BOP!$A$44:$IV$44,[14]BOP!$A$59:$IV$59,[14]BOP!#REF!,[14]BOP!#REF!,[14]BOP!$A$79:$IV$79,[14]BOP!$A$81:$IV$88,[14]BOP!#REF!,[14]BOP!#REF!</definedName>
    <definedName name="Z_49B0A4BB_963B_11D1_BFD1_00A02466B680_.wvu.Rows" localSheetId="22" hidden="1">[14]BOP!$A$36:$IV$36,[14]BOP!$A$44:$IV$44,[14]BOP!$A$59:$IV$59,[14]BOP!#REF!,[14]BOP!#REF!,[14]BOP!$A$79:$IV$79,[14]BOP!$A$81:$IV$88,[14]BOP!#REF!,[14]BOP!#REF!</definedName>
    <definedName name="Z_49B0A4BB_963B_11D1_BFD1_00A02466B680_.wvu.Rows" localSheetId="24" hidden="1">[14]BOP!$A$36:$IV$36,[14]BOP!$A$44:$IV$44,[14]BOP!$A$59:$IV$59,[14]BOP!#REF!,[14]BOP!#REF!,[14]BOP!$A$79:$IV$79,[14]BOP!$A$81:$IV$88,[14]BOP!#REF!,[14]BOP!#REF!</definedName>
    <definedName name="Z_49B0A4BB_963B_11D1_BFD1_00A02466B680_.wvu.Rows" localSheetId="25" hidden="1">[14]BOP!$A$36:$IV$36,[14]BOP!$A$44:$IV$44,[14]BOP!$A$59:$IV$59,[14]BOP!#REF!,[14]BOP!#REF!,[14]BOP!$A$79:$IV$79,[14]BOP!$A$81:$IV$88,[14]BOP!#REF!,[14]BOP!#REF!</definedName>
    <definedName name="Z_49B0A4BB_963B_11D1_BFD1_00A02466B680_.wvu.Rows" localSheetId="26" hidden="1">[14]BOP!$A$36:$IV$36,[14]BOP!$A$44:$IV$44,[14]BOP!$A$59:$IV$59,[14]BOP!#REF!,[14]BOP!#REF!,[14]BOP!$A$79:$IV$79,[14]BOP!$A$81:$IV$88,[14]BOP!#REF!,[14]BOP!#REF!</definedName>
    <definedName name="Z_49B0A4BB_963B_11D1_BFD1_00A02466B680_.wvu.Rows" localSheetId="28" hidden="1">[14]BOP!$A$36:$IV$36,[14]BOP!$A$44:$IV$44,[14]BOP!$A$59:$IV$59,[14]BOP!#REF!,[14]BOP!#REF!,[14]BOP!$A$79:$IV$79,[14]BOP!$A$81:$IV$88,[14]BOP!#REF!,[14]BOP!#REF!</definedName>
    <definedName name="Z_49B0A4BB_963B_11D1_BFD1_00A02466B680_.wvu.Rows" localSheetId="33" hidden="1">[14]BOP!$A$36:$IV$36,[14]BOP!$A$44:$IV$44,[14]BOP!$A$59:$IV$59,[14]BOP!#REF!,[14]BOP!#REF!,[14]BOP!$A$79:$IV$79,[14]BOP!$A$81:$IV$88,[14]BOP!#REF!,[14]BOP!#REF!</definedName>
    <definedName name="Z_49B0A4BB_963B_11D1_BFD1_00A02466B680_.wvu.Rows" localSheetId="2" hidden="1">[14]BOP!$A$36:$IV$36,[14]BOP!$A$44:$IV$44,[14]BOP!$A$59:$IV$59,[14]BOP!#REF!,[14]BOP!#REF!,[14]BOP!$A$79:$IV$79,[14]BOP!$A$81:$IV$88,[14]BOP!#REF!,[14]BOP!#REF!</definedName>
    <definedName name="Z_49B0A4BB_963B_11D1_BFD1_00A02466B680_.wvu.Rows" localSheetId="66" hidden="1">[14]BOP!$A$36:$IV$36,[14]BOP!$A$44:$IV$44,[14]BOP!$A$59:$IV$59,[14]BOP!#REF!,[14]BOP!#REF!,[14]BOP!$A$79:$IV$79,[14]BOP!$A$81:$IV$88,[14]BOP!#REF!,[14]BOP!#REF!</definedName>
    <definedName name="Z_49B0A4BB_963B_11D1_BFD1_00A02466B680_.wvu.Rows" localSheetId="74" hidden="1">[14]BOP!$A$36:$IV$36,[14]BOP!$A$44:$IV$44,[14]BOP!$A$59:$IV$59,[14]BOP!#REF!,[14]BOP!#REF!,[14]BOP!$A$79:$IV$79,[14]BOP!$A$81:$IV$88,[14]BOP!#REF!,[14]BOP!#REF!</definedName>
    <definedName name="Z_49B0A4BB_963B_11D1_BFD1_00A02466B680_.wvu.Rows" localSheetId="7" hidden="1">[14]BOP!$A$36:$IV$36,[14]BOP!$A$44:$IV$44,[14]BOP!$A$59:$IV$59,[14]BOP!#REF!,[14]BOP!#REF!,[14]BOP!$A$79:$IV$79,[14]BOP!$A$81:$IV$88,[14]BOP!#REF!,[14]BOP!#REF!</definedName>
    <definedName name="Z_49B0A4BB_963B_11D1_BFD1_00A02466B680_.wvu.Rows" hidden="1">[14]BOP!$A$36:$IV$36,[14]BOP!$A$44:$IV$44,[14]BOP!$A$59:$IV$59,[14]BOP!#REF!,[14]BOP!#REF!,[14]BOP!$A$79:$IV$79,[14]BOP!$A$81:$IV$88,[14]BOP!#REF!,[14]BOP!#REF!</definedName>
    <definedName name="Z_49B0A4BC_963B_11D1_BFD1_00A02466B680_.wvu.Rows" localSheetId="16" hidden="1">[14]BOP!$A$36:$IV$36,[14]BOP!$A$44:$IV$44,[14]BOP!$A$59:$IV$59,[14]BOP!#REF!,[14]BOP!#REF!,[14]BOP!$A$79:$IV$79,[14]BOP!$A$81:$IV$88,[14]BOP!#REF!,[14]BOP!#REF!</definedName>
    <definedName name="Z_49B0A4BC_963B_11D1_BFD1_00A02466B680_.wvu.Rows" localSheetId="17" hidden="1">[14]BOP!$A$36:$IV$36,[14]BOP!$A$44:$IV$44,[14]BOP!$A$59:$IV$59,[14]BOP!#REF!,[14]BOP!#REF!,[14]BOP!$A$79:$IV$79,[14]BOP!$A$81:$IV$88,[14]BOP!#REF!,[14]BOP!#REF!</definedName>
    <definedName name="Z_49B0A4BC_963B_11D1_BFD1_00A02466B680_.wvu.Rows" localSheetId="18" hidden="1">[14]BOP!$A$36:$IV$36,[14]BOP!$A$44:$IV$44,[14]BOP!$A$59:$IV$59,[14]BOP!#REF!,[14]BOP!#REF!,[14]BOP!$A$79:$IV$79,[14]BOP!$A$81:$IV$88,[14]BOP!#REF!,[14]BOP!#REF!</definedName>
    <definedName name="Z_49B0A4BC_963B_11D1_BFD1_00A02466B680_.wvu.Rows" localSheetId="19" hidden="1">[14]BOP!$A$36:$IV$36,[14]BOP!$A$44:$IV$44,[14]BOP!$A$59:$IV$59,[14]BOP!#REF!,[14]BOP!#REF!,[14]BOP!$A$79:$IV$79,[14]BOP!$A$81:$IV$88,[14]BOP!#REF!,[14]BOP!#REF!</definedName>
    <definedName name="Z_49B0A4BC_963B_11D1_BFD1_00A02466B680_.wvu.Rows" localSheetId="20" hidden="1">[14]BOP!$A$36:$IV$36,[14]BOP!$A$44:$IV$44,[14]BOP!$A$59:$IV$59,[14]BOP!#REF!,[14]BOP!#REF!,[14]BOP!$A$79:$IV$79,[14]BOP!$A$81:$IV$88,[14]BOP!#REF!,[14]BOP!#REF!</definedName>
    <definedName name="Z_49B0A4BC_963B_11D1_BFD1_00A02466B680_.wvu.Rows" localSheetId="21" hidden="1">[14]BOP!$A$36:$IV$36,[14]BOP!$A$44:$IV$44,[14]BOP!$A$59:$IV$59,[14]BOP!#REF!,[14]BOP!#REF!,[14]BOP!$A$79:$IV$79,[14]BOP!$A$81:$IV$88,[14]BOP!#REF!,[14]BOP!#REF!</definedName>
    <definedName name="Z_49B0A4BC_963B_11D1_BFD1_00A02466B680_.wvu.Rows" localSheetId="22" hidden="1">[14]BOP!$A$36:$IV$36,[14]BOP!$A$44:$IV$44,[14]BOP!$A$59:$IV$59,[14]BOP!#REF!,[14]BOP!#REF!,[14]BOP!$A$79:$IV$79,[14]BOP!$A$81:$IV$88,[14]BOP!#REF!,[14]BOP!#REF!</definedName>
    <definedName name="Z_49B0A4BC_963B_11D1_BFD1_00A02466B680_.wvu.Rows" localSheetId="24" hidden="1">[14]BOP!$A$36:$IV$36,[14]BOP!$A$44:$IV$44,[14]BOP!$A$59:$IV$59,[14]BOP!#REF!,[14]BOP!#REF!,[14]BOP!$A$79:$IV$79,[14]BOP!$A$81:$IV$88,[14]BOP!#REF!,[14]BOP!#REF!</definedName>
    <definedName name="Z_49B0A4BC_963B_11D1_BFD1_00A02466B680_.wvu.Rows" localSheetId="25" hidden="1">[14]BOP!$A$36:$IV$36,[14]BOP!$A$44:$IV$44,[14]BOP!$A$59:$IV$59,[14]BOP!#REF!,[14]BOP!#REF!,[14]BOP!$A$79:$IV$79,[14]BOP!$A$81:$IV$88,[14]BOP!#REF!,[14]BOP!#REF!</definedName>
    <definedName name="Z_49B0A4BC_963B_11D1_BFD1_00A02466B680_.wvu.Rows" localSheetId="26" hidden="1">[14]BOP!$A$36:$IV$36,[14]BOP!$A$44:$IV$44,[14]BOP!$A$59:$IV$59,[14]BOP!#REF!,[14]BOP!#REF!,[14]BOP!$A$79:$IV$79,[14]BOP!$A$81:$IV$88,[14]BOP!#REF!,[14]BOP!#REF!</definedName>
    <definedName name="Z_49B0A4BC_963B_11D1_BFD1_00A02466B680_.wvu.Rows" localSheetId="28" hidden="1">[14]BOP!$A$36:$IV$36,[14]BOP!$A$44:$IV$44,[14]BOP!$A$59:$IV$59,[14]BOP!#REF!,[14]BOP!#REF!,[14]BOP!$A$79:$IV$79,[14]BOP!$A$81:$IV$88,[14]BOP!#REF!,[14]BOP!#REF!</definedName>
    <definedName name="Z_49B0A4BC_963B_11D1_BFD1_00A02466B680_.wvu.Rows" localSheetId="33" hidden="1">[14]BOP!$A$36:$IV$36,[14]BOP!$A$44:$IV$44,[14]BOP!$A$59:$IV$59,[14]BOP!#REF!,[14]BOP!#REF!,[14]BOP!$A$79:$IV$79,[14]BOP!$A$81:$IV$88,[14]BOP!#REF!,[14]BOP!#REF!</definedName>
    <definedName name="Z_49B0A4BC_963B_11D1_BFD1_00A02466B680_.wvu.Rows" localSheetId="66" hidden="1">[14]BOP!$A$36:$IV$36,[14]BOP!$A$44:$IV$44,[14]BOP!$A$59:$IV$59,[14]BOP!#REF!,[14]BOP!#REF!,[14]BOP!$A$79:$IV$79,[14]BOP!$A$81:$IV$88,[14]BOP!#REF!,[14]BOP!#REF!</definedName>
    <definedName name="Z_49B0A4BC_963B_11D1_BFD1_00A02466B680_.wvu.Rows" localSheetId="7" hidden="1">[14]BOP!$A$36:$IV$36,[14]BOP!$A$44:$IV$44,[14]BOP!$A$59:$IV$59,[14]BOP!#REF!,[14]BOP!#REF!,[14]BOP!$A$79:$IV$79,[14]BOP!$A$81:$IV$88,[14]BOP!#REF!,[14]BOP!#REF!</definedName>
    <definedName name="Z_49B0A4BC_963B_11D1_BFD1_00A02466B680_.wvu.Rows" hidden="1">[14]BOP!$A$36:$IV$36,[14]BOP!$A$44:$IV$44,[14]BOP!$A$59:$IV$59,[14]BOP!#REF!,[14]BOP!#REF!,[14]BOP!$A$79:$IV$79,[14]BOP!$A$81:$IV$88,[14]BOP!#REF!,[14]BOP!#REF!</definedName>
    <definedName name="Z_49B0A4BD_963B_11D1_BFD1_00A02466B680_.wvu.Rows" localSheetId="7" hidden="1">[14]BOP!$A$36:$IV$36,[14]BOP!$A$44:$IV$44,[14]BOP!$A$59:$IV$59,[14]BOP!#REF!,[14]BOP!#REF!,[14]BOP!$A$79:$IV$79</definedName>
    <definedName name="Z_49B0A4BD_963B_11D1_BFD1_00A02466B680_.wvu.Rows" hidden="1">[14]BOP!$A$36:$IV$36,[14]BOP!$A$44:$IV$44,[14]BOP!$A$59:$IV$59,[14]BOP!#REF!,[14]BOP!#REF!,[14]BOP!$A$79:$IV$79</definedName>
    <definedName name="Z_5CAC1274_5446_4B50_BECC_DAAB7F9D6F6B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AC1274_5446_4B50_BECC_DAAB7F9D6F6B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5CAC1274_5446_4B50_BECC_DAAB7F9D6F6B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AC1274_5446_4B50_BECC_DAAB7F9D6F6B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5CAC1274_5446_4B50_BECC_DAAB7F9D6F6B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AC1274_5446_4B50_BECC_DAAB7F9D6F6B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5CAC1274_5446_4B50_BECC_DAAB7F9D6F6B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AC1274_5446_4B50_BECC_DAAB7F9D6F6B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AC1274_5446_4B50_BECC_DAAB7F9D6F6B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5CAC1274_5446_4B50_BECC_DAAB7F9D6F6B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5CAC1274_5446_4B50_BECC_DAAB7F9D6F6B_.wvu.Cols" localSheetId="28" hidden="1">'24a'!$B:$AE,'24a'!$AG:$AQ,'24a'!$AS:$BC,'24a'!$BE:$BO,'24a'!$BQ:$CA,'24a'!$CC:$CM,'24a'!$CO:$CY,'24a'!$DA:$DK,'24a'!$DM:$DW,'24a'!$DY:$EI</definedName>
    <definedName name="Z_5CAC1274_5446_4B50_BECC_DAAB7F9D6F6B_.wvu.Cols" localSheetId="30" hidden="1">'25a'!$B:$EH</definedName>
    <definedName name="Z_5CAC1274_5446_4B50_BECC_DAAB7F9D6F6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AC1274_5446_4B50_BECC_DAAB7F9D6F6B_.wvu.PrintArea" localSheetId="16" hidden="1">'17a'!$A$1:$EW$66</definedName>
    <definedName name="Z_5CAC1274_5446_4B50_BECC_DAAB7F9D6F6B_.wvu.PrintArea" localSheetId="17" hidden="1">'17b'!$A$1:$B$55</definedName>
    <definedName name="Z_5CAC1274_5446_4B50_BECC_DAAB7F9D6F6B_.wvu.PrintArea" localSheetId="18" hidden="1">'18a'!$A$1:$FA$65</definedName>
    <definedName name="Z_5CAC1274_5446_4B50_BECC_DAAB7F9D6F6B_.wvu.PrintArea" localSheetId="19" hidden="1">'18b'!$A$1:$B$56</definedName>
    <definedName name="Z_5CAC1274_5446_4B50_BECC_DAAB7F9D6F6B_.wvu.PrintArea" localSheetId="20" hidden="1">'19a'!$A$1:$EW$67</definedName>
    <definedName name="Z_5CAC1274_5446_4B50_BECC_DAAB7F9D6F6B_.wvu.PrintArea" localSheetId="21" hidden="1">'19b'!$A$1:$B$56</definedName>
    <definedName name="Z_5CAC1274_5446_4B50_BECC_DAAB7F9D6F6B_.wvu.PrintArea" localSheetId="1" hidden="1">'2'!$A$1:$N$41</definedName>
    <definedName name="Z_5CAC1274_5446_4B50_BECC_DAAB7F9D6F6B_.wvu.PrintArea" localSheetId="22" hidden="1">'20a'!$A$1:$CS$51</definedName>
    <definedName name="Z_5CAC1274_5446_4B50_BECC_DAAB7F9D6F6B_.wvu.PrintArea" localSheetId="24" hidden="1">'21a'!$A$1:$CS$41</definedName>
    <definedName name="Z_5CAC1274_5446_4B50_BECC_DAAB7F9D6F6B_.wvu.PrintArea" localSheetId="25" hidden="1">'21b'!$A$1:$A$43</definedName>
    <definedName name="Z_5CAC1274_5446_4B50_BECC_DAAB7F9D6F6B_.wvu.PrintArea" localSheetId="26" hidden="1">'22a-b'!$A$1:$A$64</definedName>
    <definedName name="Z_5CAC1274_5446_4B50_BECC_DAAB7F9D6F6B_.wvu.PrintArea" localSheetId="28" hidden="1">'24a'!$A$1:$EX$143</definedName>
    <definedName name="Z_5CAC1274_5446_4B50_BECC_DAAB7F9D6F6B_.wvu.PrintArea" localSheetId="30" hidden="1">'25a'!$A$1:$EV$64</definedName>
    <definedName name="Z_5CAC1274_5446_4B50_BECC_DAAB7F9D6F6B_.wvu.PrintArea" localSheetId="33" hidden="1">'26'!$A$1:$J$172</definedName>
    <definedName name="Z_5CAC1274_5446_4B50_BECC_DAAB7F9D6F6B_.wvu.PrintArea" localSheetId="2" hidden="1">'3'!$A$1:$H$66</definedName>
    <definedName name="Z_5CAC1274_5446_4B50_BECC_DAAB7F9D6F6B_.wvu.PrintArea" localSheetId="44" hidden="1">'37'!$A$1:$F$106</definedName>
    <definedName name="Z_5CAC1274_5446_4B50_BECC_DAAB7F9D6F6B_.wvu.PrintArea" localSheetId="45" hidden="1">'38a'!$A$1:$H$108</definedName>
    <definedName name="Z_5CAC1274_5446_4B50_BECC_DAAB7F9D6F6B_.wvu.PrintArea" localSheetId="46" hidden="1">'38b'!$A$1:$I$105</definedName>
    <definedName name="Z_5CAC1274_5446_4B50_BECC_DAAB7F9D6F6B_.wvu.PrintArea" localSheetId="51" hidden="1">'45a-b-c'!$A$1:$O$49</definedName>
    <definedName name="Z_5CAC1274_5446_4B50_BECC_DAAB7F9D6F6B_.wvu.PrintArea" localSheetId="52" hidden="1">'46a-b'!$A$1:$J$32</definedName>
    <definedName name="Z_5CAC1274_5446_4B50_BECC_DAAB7F9D6F6B_.wvu.PrintArea" localSheetId="53" hidden="1">'47'!$A$1:$I$14</definedName>
    <definedName name="Z_5CAC1274_5446_4B50_BECC_DAAB7F9D6F6B_.wvu.PrintArea" localSheetId="56" hidden="1">'50'!$A$1:$D$16</definedName>
    <definedName name="Z_5CAC1274_5446_4B50_BECC_DAAB7F9D6F6B_.wvu.PrintArea" localSheetId="58" hidden="1">'53a-b'!$A$1:$E$31</definedName>
    <definedName name="Z_5CAC1274_5446_4B50_BECC_DAAB7F9D6F6B_.wvu.PrintArea" localSheetId="62" hidden="1">'55b'!$A$1:$I$36</definedName>
    <definedName name="Z_5CAC1274_5446_4B50_BECC_DAAB7F9D6F6B_.wvu.PrintArea" localSheetId="74" hidden="1">'66'!$A$1:$H$24</definedName>
    <definedName name="Z_5CAC1274_5446_4B50_BECC_DAAB7F9D6F6B_.wvu.PrintTitles" localSheetId="22" hidden="1">'20a'!$A:$A,'20a'!$1:$3</definedName>
    <definedName name="Z_5CAC1274_5446_4B50_BECC_DAAB7F9D6F6B_.wvu.PrintTitles" localSheetId="24" hidden="1">'21a'!$A:$A,'21a'!$3:$3</definedName>
    <definedName name="Z_5CAC1274_5446_4B50_BECC_DAAB7F9D6F6B_.wvu.PrintTitles" localSheetId="25" hidden="1">'21b'!$A:$A,'21b'!$3:$3</definedName>
    <definedName name="Z_5CAC1274_5446_4B50_BECC_DAAB7F9D6F6B_.wvu.PrintTitles" localSheetId="26" hidden="1">'22a-b'!$A:$A,'22a-b'!$3:$3</definedName>
    <definedName name="Z_5CAC1274_5446_4B50_BECC_DAAB7F9D6F6B_.wvu.Rows" localSheetId="16" hidden="1">'17a'!$2:$2,'17a'!$30:$30,'17a'!$67:$67</definedName>
    <definedName name="Z_5CAC1274_5446_4B50_BECC_DAAB7F9D6F6B_.wvu.Rows" localSheetId="17" hidden="1">'17b'!$2:$2,'17b'!$26:$26,'17b'!$56:$56</definedName>
    <definedName name="Z_5CAC1274_5446_4B50_BECC_DAAB7F9D6F6B_.wvu.Rows" localSheetId="18" hidden="1">'18a'!$2:$2,'18a'!$30:$30,'18a'!$69:$69</definedName>
    <definedName name="Z_5CAC1274_5446_4B50_BECC_DAAB7F9D6F6B_.wvu.Rows" localSheetId="19" hidden="1">'18b'!$2:$2,'18b'!$27:$27,'18b'!$57:$57</definedName>
    <definedName name="Z_5CAC1274_5446_4B50_BECC_DAAB7F9D6F6B_.wvu.Rows" localSheetId="20" hidden="1">'19a'!$2:$2,'19a'!$30:$30,'19a'!$64:$64,'19a'!$68:$69</definedName>
    <definedName name="Z_5CAC1274_5446_4B50_BECC_DAAB7F9D6F6B_.wvu.Rows" localSheetId="21" hidden="1">'19b'!$2:$2,'19b'!$27:$27,'19b'!$57:$57</definedName>
    <definedName name="Z_5CAC1274_5446_4B50_BECC_DAAB7F9D6F6B_.wvu.Rows" localSheetId="22" hidden="1">'20a'!#REF!,'20a'!$45:$45</definedName>
    <definedName name="Z_5CAC1274_5446_4B50_BECC_DAAB7F9D6F6B_.wvu.Rows" localSheetId="24" hidden="1">'21a'!$36:$36</definedName>
    <definedName name="Z_5CAC1274_5446_4B50_BECC_DAAB7F9D6F6B_.wvu.Rows" localSheetId="25" hidden="1">'21b'!$35:$35</definedName>
    <definedName name="Z_5CAC1274_5446_4B50_BECC_DAAB7F9D6F6B_.wvu.Rows" localSheetId="26" hidden="1">'22a-b'!#REF!</definedName>
    <definedName name="Z_5CAC1274_5446_4B50_BECC_DAAB7F9D6F6B_.wvu.Rows" localSheetId="30" hidden="1">'25a'!$9:$9,'25a'!$61:$61</definedName>
    <definedName name="Z_5CAC1274_5446_4B50_BECC_DAAB7F9D6F6B_.wvu.Rows" localSheetId="33" hidden="1">'26'!$10:$105,'26'!$107:$117,'26'!$119:$129</definedName>
    <definedName name="Z_5CAC1274_5446_4B50_BECC_DAAB7F9D6F6B_.wvu.Rows" localSheetId="44" hidden="1">'37'!$6:$41</definedName>
    <definedName name="Z_5CAC1274_5446_4B50_BECC_DAAB7F9D6F6B_.wvu.Rows" localSheetId="45" hidden="1">'38a'!$6:$41</definedName>
    <definedName name="Z_5CAC1274_5446_4B50_BECC_DAAB7F9D6F6B_.wvu.Rows" localSheetId="46" hidden="1">'38b'!$5:$40</definedName>
    <definedName name="Z_5CEF7DF2_9FC8_4162_A834_AFC02CC1E7CB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EF7DF2_9FC8_4162_A834_AFC02CC1E7CB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5CEF7DF2_9FC8_4162_A834_AFC02CC1E7CB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EF7DF2_9FC8_4162_A834_AFC02CC1E7CB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5CEF7DF2_9FC8_4162_A834_AFC02CC1E7CB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EF7DF2_9FC8_4162_A834_AFC02CC1E7CB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5CEF7DF2_9FC8_4162_A834_AFC02CC1E7CB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EF7DF2_9FC8_4162_A834_AFC02CC1E7CB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EF7DF2_9FC8_4162_A834_AFC02CC1E7CB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5CEF7DF2_9FC8_4162_A834_AFC02CC1E7CB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5CEF7DF2_9FC8_4162_A834_AFC02CC1E7CB_.wvu.Cols" localSheetId="28" hidden="1">'24a'!$B:$AE,'24a'!$AG:$AQ,'24a'!$AS:$BC,'24a'!$BE:$BO,'24a'!$BQ:$CA,'24a'!$CC:$CM,'24a'!$CO:$CY,'24a'!$DA:$DK,'24a'!$DM:$DW,'24a'!$DY:$EI</definedName>
    <definedName name="Z_5CEF7DF2_9FC8_4162_A834_AFC02CC1E7CB_.wvu.Cols" localSheetId="30" hidden="1">'25a'!$B:$EG</definedName>
    <definedName name="Z_5CEF7DF2_9FC8_4162_A834_AFC02CC1E7C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EF7DF2_9FC8_4162_A834_AFC02CC1E7CB_.wvu.Cols" localSheetId="61" hidden="1">'55a'!#REF!</definedName>
    <definedName name="Z_5CEF7DF2_9FC8_4162_A834_AFC02CC1E7CB_.wvu.Cols" localSheetId="66" hidden="1">'58b-c'!$B:$FO,'58b-c'!$KW:$PP,'58b-c'!$US:$ZL,'58b-c'!$AEO:$AJH,'58b-c'!$AOK:$ATD,'58b-c'!$AYG:$BCZ,'58b-c'!$BIC:$BMV,'58b-c'!$BRY:$BWR,'58b-c'!$CBU:$CGN,'58b-c'!$CLQ:$CQJ,'58b-c'!$CVM:$DAF,'58b-c'!$DFI:$DKB,'58b-c'!$DPE:$DTX,'58b-c'!$DZA:$EDT,'58b-c'!$EIW:$ENP,'58b-c'!$ESS:$EXL,'58b-c'!$FCO:$FHH,'58b-c'!$FMK:$FRD,'58b-c'!$FWG:$GAZ,'58b-c'!$GGC:$GKV,'58b-c'!$GPY:$GUR,'58b-c'!$GZU:$HEN,'58b-c'!$HJQ:$HOJ,'58b-c'!$HTM:$HYF,'58b-c'!$IDI:$IIB,'58b-c'!$INE:$IRX,'58b-c'!$IXA:$JBT,'58b-c'!$JGW:$JLP,'58b-c'!$JQS:$JVL,'58b-c'!$KAO:$KFH,'58b-c'!$KKK:$KPD,'58b-c'!$KUG:$KYZ,'58b-c'!$LEC:$LIV,'58b-c'!$LNY:$LSR,'58b-c'!$LXU:$MCN,'58b-c'!$MHQ:$MMJ,'58b-c'!$MRM:$MWF,'58b-c'!$NBI:$NGB,'58b-c'!$NLE:$NPX,'58b-c'!$NVA:$NZT,'58b-c'!$OEW:$OJP,'58b-c'!$OOS:$OTL,'58b-c'!$OYO:$PDH,'58b-c'!$PIK:$PND,'58b-c'!$PSG:$PWZ,'58b-c'!$QCC:$QGV,'58b-c'!$QLY:$QQR,'58b-c'!$QVU:$RAN,'58b-c'!$RFQ:$RKJ,'58b-c'!$RPM:$RUF,'58b-c'!$RZI:$SEB,'58b-c'!$SJE:$SNX,'58b-c'!$STA:$SXT,'58b-c'!$TCW:$THP,'58b-c'!$TMS:$TRL,'58b-c'!$TWO:$UBH,'58b-c'!$UGK:$ULD,'58b-c'!$UQG:$UUZ,'58b-c'!$VAC:$VEV,'58b-c'!$VJY:$VOR,'58b-c'!$VTU:$VYN,'58b-c'!$WDQ:$WIJ,'58b-c'!$WNM:$WSF,'58b-c'!$WXI:$XCB</definedName>
    <definedName name="Z_5CEF7DF2_9FC8_4162_A834_AFC02CC1E7CB_.wvu.PrintArea" localSheetId="16" hidden="1">'17a'!$A$1:$EV$66</definedName>
    <definedName name="Z_5CEF7DF2_9FC8_4162_A834_AFC02CC1E7CB_.wvu.PrintArea" localSheetId="17" hidden="1">'17b'!$A$1:$B$55</definedName>
    <definedName name="Z_5CEF7DF2_9FC8_4162_A834_AFC02CC1E7CB_.wvu.PrintArea" localSheetId="18" hidden="1">'18a'!$A$1:$EV$65</definedName>
    <definedName name="Z_5CEF7DF2_9FC8_4162_A834_AFC02CC1E7CB_.wvu.PrintArea" localSheetId="19" hidden="1">'18b'!$A$1:$B$56</definedName>
    <definedName name="Z_5CEF7DF2_9FC8_4162_A834_AFC02CC1E7CB_.wvu.PrintArea" localSheetId="20" hidden="1">'19a'!$A$1:$EV$67</definedName>
    <definedName name="Z_5CEF7DF2_9FC8_4162_A834_AFC02CC1E7CB_.wvu.PrintArea" localSheetId="21" hidden="1">'19b'!$A$1:$B$56</definedName>
    <definedName name="Z_5CEF7DF2_9FC8_4162_A834_AFC02CC1E7CB_.wvu.PrintArea" localSheetId="1" hidden="1">'2'!$A$1:$N$41</definedName>
    <definedName name="Z_5CEF7DF2_9FC8_4162_A834_AFC02CC1E7CB_.wvu.PrintArea" localSheetId="22" hidden="1">'20a'!$A$1:$CR$51</definedName>
    <definedName name="Z_5CEF7DF2_9FC8_4162_A834_AFC02CC1E7CB_.wvu.PrintArea" localSheetId="24" hidden="1">'21a'!$A$1:$CR$41</definedName>
    <definedName name="Z_5CEF7DF2_9FC8_4162_A834_AFC02CC1E7CB_.wvu.PrintArea" localSheetId="25" hidden="1">'21b'!$A$1:$A$43</definedName>
    <definedName name="Z_5CEF7DF2_9FC8_4162_A834_AFC02CC1E7CB_.wvu.PrintArea" localSheetId="26" hidden="1">'22a-b'!$A$1:$A$64</definedName>
    <definedName name="Z_5CEF7DF2_9FC8_4162_A834_AFC02CC1E7CB_.wvu.PrintArea" localSheetId="28" hidden="1">'24a'!$A$1:$EW$143</definedName>
    <definedName name="Z_5CEF7DF2_9FC8_4162_A834_AFC02CC1E7CB_.wvu.PrintArea" localSheetId="30" hidden="1">'25a'!$A$1:$ES$64</definedName>
    <definedName name="Z_5CEF7DF2_9FC8_4162_A834_AFC02CC1E7CB_.wvu.PrintArea" localSheetId="33" hidden="1">'26'!$A$1:$J$172</definedName>
    <definedName name="Z_5CEF7DF2_9FC8_4162_A834_AFC02CC1E7CB_.wvu.PrintArea" localSheetId="44" hidden="1">'37'!$A$1:$F$106</definedName>
    <definedName name="Z_5CEF7DF2_9FC8_4162_A834_AFC02CC1E7CB_.wvu.PrintArea" localSheetId="45" hidden="1">'38a'!$A$1:$F$108</definedName>
    <definedName name="Z_5CEF7DF2_9FC8_4162_A834_AFC02CC1E7CB_.wvu.PrintArea" localSheetId="46" hidden="1">'38b'!$A$1:$J$105</definedName>
    <definedName name="Z_5CEF7DF2_9FC8_4162_A834_AFC02CC1E7CB_.wvu.PrintArea" localSheetId="51" hidden="1">'45a-b-c'!$A$1:$O$49</definedName>
    <definedName name="Z_5CEF7DF2_9FC8_4162_A834_AFC02CC1E7CB_.wvu.PrintArea" localSheetId="52" hidden="1">'46a-b'!$A$1:$I$32</definedName>
    <definedName name="Z_5CEF7DF2_9FC8_4162_A834_AFC02CC1E7CB_.wvu.PrintArea" localSheetId="53" hidden="1">'47'!$A$1:$I$14</definedName>
    <definedName name="Z_5CEF7DF2_9FC8_4162_A834_AFC02CC1E7CB_.wvu.PrintArea" localSheetId="56" hidden="1">'50'!$A$1:$D$16</definedName>
    <definedName name="Z_5CEF7DF2_9FC8_4162_A834_AFC02CC1E7CB_.wvu.PrintArea" localSheetId="57" hidden="1">'51-52'!$A$1:$J$49</definedName>
    <definedName name="Z_5CEF7DF2_9FC8_4162_A834_AFC02CC1E7CB_.wvu.PrintArea" localSheetId="58" hidden="1">'53a-b'!$A$1:$C$34</definedName>
    <definedName name="Z_5CEF7DF2_9FC8_4162_A834_AFC02CC1E7CB_.wvu.PrintArea" localSheetId="61" hidden="1">'55a'!$A$1:$L$249</definedName>
    <definedName name="Z_5CEF7DF2_9FC8_4162_A834_AFC02CC1E7CB_.wvu.PrintArea" localSheetId="62" hidden="1">'55b'!$A$1:$G$36</definedName>
    <definedName name="Z_5CEF7DF2_9FC8_4162_A834_AFC02CC1E7CB_.wvu.PrintArea" localSheetId="65" hidden="1">'58a'!$A$1:$L$86</definedName>
    <definedName name="Z_5CEF7DF2_9FC8_4162_A834_AFC02CC1E7CB_.wvu.PrintArea" localSheetId="66" hidden="1">'58b-c'!$A$1:$GB$41</definedName>
    <definedName name="Z_5CEF7DF2_9FC8_4162_A834_AFC02CC1E7CB_.wvu.PrintArea" localSheetId="67" hidden="1">'58d'!$A$1:$H$32</definedName>
    <definedName name="Z_5CEF7DF2_9FC8_4162_A834_AFC02CC1E7CB_.wvu.PrintTitles" localSheetId="22" hidden="1">'20a'!$A:$A,'20a'!$1:$3</definedName>
    <definedName name="Z_5CEF7DF2_9FC8_4162_A834_AFC02CC1E7CB_.wvu.PrintTitles" localSheetId="24" hidden="1">'21a'!$A:$A,'21a'!$3:$3</definedName>
    <definedName name="Z_5CEF7DF2_9FC8_4162_A834_AFC02CC1E7CB_.wvu.PrintTitles" localSheetId="25" hidden="1">'21b'!$A:$A,'21b'!$3:$3</definedName>
    <definedName name="Z_5CEF7DF2_9FC8_4162_A834_AFC02CC1E7CB_.wvu.PrintTitles" localSheetId="26" hidden="1">'22a-b'!$A:$A,'22a-b'!$3:$3</definedName>
    <definedName name="Z_5CEF7DF2_9FC8_4162_A834_AFC02CC1E7CB_.wvu.Rows" localSheetId="16" hidden="1">'17a'!$2:$2,'17a'!$30:$30,'17a'!$67:$67</definedName>
    <definedName name="Z_5CEF7DF2_9FC8_4162_A834_AFC02CC1E7CB_.wvu.Rows" localSheetId="17" hidden="1">'17b'!$2:$2,'17b'!$26:$26,'17b'!$56:$56</definedName>
    <definedName name="Z_5CEF7DF2_9FC8_4162_A834_AFC02CC1E7CB_.wvu.Rows" localSheetId="18" hidden="1">'18a'!$2:$2,'18a'!$30:$30,'18a'!$69:$69</definedName>
    <definedName name="Z_5CEF7DF2_9FC8_4162_A834_AFC02CC1E7CB_.wvu.Rows" localSheetId="19" hidden="1">'18b'!$2:$2,'18b'!$27:$27,'18b'!$57:$57</definedName>
    <definedName name="Z_5CEF7DF2_9FC8_4162_A834_AFC02CC1E7CB_.wvu.Rows" localSheetId="20" hidden="1">'19a'!$2:$2,'19a'!$30:$30,'19a'!$64:$64,'19a'!$68:$69</definedName>
    <definedName name="Z_5CEF7DF2_9FC8_4162_A834_AFC02CC1E7CB_.wvu.Rows" localSheetId="21" hidden="1">'19b'!$2:$2,'19b'!$27:$27,'19b'!$57:$57</definedName>
    <definedName name="Z_5CEF7DF2_9FC8_4162_A834_AFC02CC1E7CB_.wvu.Rows" localSheetId="22" hidden="1">'20a'!#REF!,'20a'!$45:$45</definedName>
    <definedName name="Z_5CEF7DF2_9FC8_4162_A834_AFC02CC1E7CB_.wvu.Rows" localSheetId="24" hidden="1">'21a'!$36:$36</definedName>
    <definedName name="Z_5CEF7DF2_9FC8_4162_A834_AFC02CC1E7CB_.wvu.Rows" localSheetId="25" hidden="1">'21b'!$35:$35</definedName>
    <definedName name="Z_5CEF7DF2_9FC8_4162_A834_AFC02CC1E7CB_.wvu.Rows" localSheetId="26" hidden="1">'22a-b'!#REF!</definedName>
    <definedName name="Z_5CEF7DF2_9FC8_4162_A834_AFC02CC1E7CB_.wvu.Rows" localSheetId="30" hidden="1">'25a'!$9:$9,'25a'!$61:$61</definedName>
    <definedName name="Z_5CEF7DF2_9FC8_4162_A834_AFC02CC1E7CB_.wvu.Rows" localSheetId="33" hidden="1">'26'!$10:$105,'26'!$107:$117,'26'!$119:$129</definedName>
    <definedName name="Z_5CEF7DF2_9FC8_4162_A834_AFC02CC1E7CB_.wvu.Rows" localSheetId="44" hidden="1">'37'!$6:$41</definedName>
    <definedName name="Z_5CEF7DF2_9FC8_4162_A834_AFC02CC1E7CB_.wvu.Rows" localSheetId="45" hidden="1">'38a'!$6:$41</definedName>
    <definedName name="Z_5CEF7DF2_9FC8_4162_A834_AFC02CC1E7CB_.wvu.Rows" localSheetId="46" hidden="1">'38b'!$5:$40</definedName>
    <definedName name="Z_5CEF7DF2_9FC8_4162_A834_AFC02CC1E7CB_.wvu.Rows" localSheetId="61" hidden="1">'55a'!$14:$203</definedName>
    <definedName name="Z_5CEF7DF2_9FC8_4162_A834_AFC02CC1E7CB_.wvu.Rows" localSheetId="65" hidden="1">'58a'!$7:$53</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1" hidden="1">#REF!</definedName>
    <definedName name="Z_5F3A46A2_1A22_4FA5_A3C5_1DEBD8BB3B53_.wvu.Cols" localSheetId="22"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0" hidden="1">#REF!</definedName>
    <definedName name="Z_5F3A46A2_1A22_4FA5_A3C5_1DEBD8BB3B53_.wvu.Cols" localSheetId="33" hidden="1">#REF!</definedName>
    <definedName name="Z_5F3A46A2_1A22_4FA5_A3C5_1DEBD8BB3B53_.wvu.Cols" localSheetId="2"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5" hidden="1">#REF!</definedName>
    <definedName name="Z_5F3A46A2_1A22_4FA5_A3C5_1DEBD8BB3B53_.wvu.Cols" localSheetId="66" hidden="1">#REF!</definedName>
    <definedName name="Z_5F3A46A2_1A22_4FA5_A3C5_1DEBD8BB3B53_.wvu.Cols" localSheetId="67" hidden="1">#REF!</definedName>
    <definedName name="Z_5F3A46A2_1A22_4FA5_A3C5_1DEBD8BB3B53_.wvu.Cols" localSheetId="69" hidden="1">#REF!</definedName>
    <definedName name="Z_5F3A46A2_1A22_4FA5_A3C5_1DEBD8BB3B53_.wvu.Cols" localSheetId="70" hidden="1">#REF!</definedName>
    <definedName name="Z_5F3A46A2_1A22_4FA5_A3C5_1DEBD8BB3B53_.wvu.Cols" localSheetId="71" hidden="1">#REF!</definedName>
    <definedName name="Z_5F3A46A2_1A22_4FA5_A3C5_1DEBD8BB3B53_.wvu.Cols" localSheetId="72" hidden="1">#REF!</definedName>
    <definedName name="Z_5F3A46A2_1A22_4FA5_A3C5_1DEBD8BB3B53_.wvu.Cols" localSheetId="74" hidden="1">#REF!</definedName>
    <definedName name="Z_5F3A46A2_1A22_4FA5_A3C5_1DEBD8BB3B53_.wvu.Cols" localSheetId="75"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1" hidden="1">#REF!</definedName>
    <definedName name="Z_5F3A46A2_1A22_4FA5_A3C5_1DEBD8BB3B53_.wvu.PrintArea" localSheetId="22"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localSheetId="30" hidden="1">#REF!</definedName>
    <definedName name="Z_5F3A46A2_1A22_4FA5_A3C5_1DEBD8BB3B53_.wvu.PrintArea" localSheetId="33" hidden="1">#REF!</definedName>
    <definedName name="Z_5F3A46A2_1A22_4FA5_A3C5_1DEBD8BB3B53_.wvu.PrintArea" localSheetId="2"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5" hidden="1">#REF!</definedName>
    <definedName name="Z_5F3A46A2_1A22_4FA5_A3C5_1DEBD8BB3B53_.wvu.PrintArea" localSheetId="66" hidden="1">#REF!</definedName>
    <definedName name="Z_5F3A46A2_1A22_4FA5_A3C5_1DEBD8BB3B53_.wvu.PrintArea" localSheetId="67" hidden="1">#REF!</definedName>
    <definedName name="Z_5F3A46A2_1A22_4FA5_A3C5_1DEBD8BB3B53_.wvu.PrintArea" localSheetId="69" hidden="1">#REF!</definedName>
    <definedName name="Z_5F3A46A2_1A22_4FA5_A3C5_1DEBD8BB3B53_.wvu.PrintArea" localSheetId="70" hidden="1">#REF!</definedName>
    <definedName name="Z_5F3A46A2_1A22_4FA5_A3C5_1DEBD8BB3B53_.wvu.PrintArea" localSheetId="71" hidden="1">#REF!</definedName>
    <definedName name="Z_5F3A46A2_1A22_4FA5_A3C5_1DEBD8BB3B53_.wvu.PrintArea" localSheetId="72" hidden="1">#REF!</definedName>
    <definedName name="Z_5F3A46A2_1A22_4FA5_A3C5_1DEBD8BB3B53_.wvu.PrintArea" localSheetId="74" hidden="1">#REF!</definedName>
    <definedName name="Z_5F3A46A2_1A22_4FA5_A3C5_1DEBD8BB3B53_.wvu.PrintArea" localSheetId="75"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1" hidden="1">#REF!</definedName>
    <definedName name="Z_5F3A46A2_1A22_4FA5_A3C5_1DEBD8BB3B53_.wvu.PrintTitles" localSheetId="22"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localSheetId="30" hidden="1">#REF!</definedName>
    <definedName name="Z_5F3A46A2_1A22_4FA5_A3C5_1DEBD8BB3B53_.wvu.PrintTitles" localSheetId="33" hidden="1">#REF!</definedName>
    <definedName name="Z_5F3A46A2_1A22_4FA5_A3C5_1DEBD8BB3B53_.wvu.PrintTitles" localSheetId="2"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5" hidden="1">#REF!</definedName>
    <definedName name="Z_5F3A46A2_1A22_4FA5_A3C5_1DEBD8BB3B53_.wvu.PrintTitles" localSheetId="66" hidden="1">#REF!</definedName>
    <definedName name="Z_5F3A46A2_1A22_4FA5_A3C5_1DEBD8BB3B53_.wvu.PrintTitles" localSheetId="67" hidden="1">#REF!</definedName>
    <definedName name="Z_5F3A46A2_1A22_4FA5_A3C5_1DEBD8BB3B53_.wvu.PrintTitles" localSheetId="69" hidden="1">#REF!</definedName>
    <definedName name="Z_5F3A46A2_1A22_4FA5_A3C5_1DEBD8BB3B53_.wvu.PrintTitles" localSheetId="70" hidden="1">#REF!</definedName>
    <definedName name="Z_5F3A46A2_1A22_4FA5_A3C5_1DEBD8BB3B53_.wvu.PrintTitles" localSheetId="71" hidden="1">#REF!</definedName>
    <definedName name="Z_5F3A46A2_1A22_4FA5_A3C5_1DEBD8BB3B53_.wvu.PrintTitles" localSheetId="72" hidden="1">#REF!</definedName>
    <definedName name="Z_5F3A46A2_1A22_4FA5_A3C5_1DEBD8BB3B53_.wvu.PrintTitles" localSheetId="74" hidden="1">#REF!</definedName>
    <definedName name="Z_5F3A46A2_1A22_4FA5_A3C5_1DEBD8BB3B53_.wvu.PrintTitles" localSheetId="75"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1" hidden="1">#REF!</definedName>
    <definedName name="Z_5F3A46A2_1A22_4FA5_A3C5_1DEBD8BB3B53_.wvu.Rows" localSheetId="22"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localSheetId="30" hidden="1">#REF!</definedName>
    <definedName name="Z_5F3A46A2_1A22_4FA5_A3C5_1DEBD8BB3B53_.wvu.Rows" localSheetId="33" hidden="1">#REF!</definedName>
    <definedName name="Z_5F3A46A2_1A22_4FA5_A3C5_1DEBD8BB3B53_.wvu.Rows" localSheetId="2"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9" hidden="1">#REF!</definedName>
    <definedName name="Z_5F3A46A2_1A22_4FA5_A3C5_1DEBD8BB3B53_.wvu.Rows" localSheetId="69" hidden="1">#REF!</definedName>
    <definedName name="Z_5F3A46A2_1A22_4FA5_A3C5_1DEBD8BB3B53_.wvu.Rows" localSheetId="70" hidden="1">#REF!</definedName>
    <definedName name="Z_5F3A46A2_1A22_4FA5_A3C5_1DEBD8BB3B53_.wvu.Rows" localSheetId="71" hidden="1">#REF!</definedName>
    <definedName name="Z_5F3A46A2_1A22_4FA5_A3C5_1DEBD8BB3B53_.wvu.Rows" localSheetId="72" hidden="1">#REF!</definedName>
    <definedName name="Z_5F3A46A2_1A22_4FA5_A3C5_1DEBD8BB3B53_.wvu.Rows" localSheetId="74" hidden="1">#REF!</definedName>
    <definedName name="Z_5F3A46A2_1A22_4FA5_A3C5_1DEBD8BB3B53_.wvu.Rows" localSheetId="75" hidden="1">#REF!</definedName>
    <definedName name="Z_5F3A46A2_1A22_4FA5_A3C5_1DEBD8BB3B53_.wvu.Rows" localSheetId="7" hidden="1">#REF!</definedName>
    <definedName name="Z_5F3A46A2_1A22_4FA5_A3C5_1DEBD8BB3B53_.wvu.Rows"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33" hidden="1">#REF!</definedName>
    <definedName name="Z_95224721_0485_11D4_BFD1_00508B5F4DA4_.wvu.Cols" localSheetId="2"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9"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 hidden="1">#REF!</definedName>
    <definedName name="Z_95224721_0485_11D4_BFD1_00508B5F4DA4_.wvu.Cols" hidden="1">#REF!</definedName>
    <definedName name="Z_9E0C48F8_FFCC_11D1_98BA_00C04FC96ABD_.wvu.Rows" localSheetId="16" hidden="1">[14]BOP!$A$36:$IV$36,[14]BOP!$A$44:$IV$44,[14]BOP!$A$59:$IV$59,[14]BOP!#REF!,[14]BOP!#REF!,[14]BOP!$A$81:$IV$88</definedName>
    <definedName name="Z_9E0C48F8_FFCC_11D1_98BA_00C04FC96ABD_.wvu.Rows" localSheetId="17" hidden="1">[14]BOP!$A$36:$IV$36,[14]BOP!$A$44:$IV$44,[14]BOP!$A$59:$IV$59,[14]BOP!#REF!,[14]BOP!#REF!,[14]BOP!$A$81:$IV$88</definedName>
    <definedName name="Z_9E0C48F8_FFCC_11D1_98BA_00C04FC96ABD_.wvu.Rows" localSheetId="18" hidden="1">[14]BOP!$A$36:$IV$36,[14]BOP!$A$44:$IV$44,[14]BOP!$A$59:$IV$59,[14]BOP!#REF!,[14]BOP!#REF!,[14]BOP!$A$81:$IV$88</definedName>
    <definedName name="Z_9E0C48F8_FFCC_11D1_98BA_00C04FC96ABD_.wvu.Rows" localSheetId="19" hidden="1">[14]BOP!$A$36:$IV$36,[14]BOP!$A$44:$IV$44,[14]BOP!$A$59:$IV$59,[14]BOP!#REF!,[14]BOP!#REF!,[14]BOP!$A$81:$IV$88</definedName>
    <definedName name="Z_9E0C48F8_FFCC_11D1_98BA_00C04FC96ABD_.wvu.Rows" localSheetId="20" hidden="1">[14]BOP!$A$36:$IV$36,[14]BOP!$A$44:$IV$44,[14]BOP!$A$59:$IV$59,[14]BOP!#REF!,[14]BOP!#REF!,[14]BOP!$A$81:$IV$88</definedName>
    <definedName name="Z_9E0C48F8_FFCC_11D1_98BA_00C04FC96ABD_.wvu.Rows" localSheetId="21" hidden="1">[14]BOP!$A$36:$IV$36,[14]BOP!$A$44:$IV$44,[14]BOP!$A$59:$IV$59,[14]BOP!#REF!,[14]BOP!#REF!,[14]BOP!$A$81:$IV$88</definedName>
    <definedName name="Z_9E0C48F8_FFCC_11D1_98BA_00C04FC96ABD_.wvu.Rows" localSheetId="1" hidden="1">[14]BOP!$A$36:$IV$36,[14]BOP!$A$44:$IV$44,[14]BOP!$A$59:$IV$59,[14]BOP!#REF!,[14]BOP!#REF!,[14]BOP!$A$81:$IV$88</definedName>
    <definedName name="Z_9E0C48F8_FFCC_11D1_98BA_00C04FC96ABD_.wvu.Rows" localSheetId="22" hidden="1">[14]BOP!$A$36:$IV$36,[14]BOP!$A$44:$IV$44,[14]BOP!$A$59:$IV$59,[14]BOP!#REF!,[14]BOP!#REF!,[14]BOP!$A$81:$IV$88</definedName>
    <definedName name="Z_9E0C48F8_FFCC_11D1_98BA_00C04FC96ABD_.wvu.Rows" localSheetId="24" hidden="1">[14]BOP!$A$36:$IV$36,[14]BOP!$A$44:$IV$44,[14]BOP!$A$59:$IV$59,[14]BOP!#REF!,[14]BOP!#REF!,[14]BOP!$A$81:$IV$88</definedName>
    <definedName name="Z_9E0C48F8_FFCC_11D1_98BA_00C04FC96ABD_.wvu.Rows" localSheetId="25" hidden="1">[14]BOP!$A$36:$IV$36,[14]BOP!$A$44:$IV$44,[14]BOP!$A$59:$IV$59,[14]BOP!#REF!,[14]BOP!#REF!,[14]BOP!$A$81:$IV$88</definedName>
    <definedName name="Z_9E0C48F8_FFCC_11D1_98BA_00C04FC96ABD_.wvu.Rows" localSheetId="26" hidden="1">[14]BOP!$A$36:$IV$36,[14]BOP!$A$44:$IV$44,[14]BOP!$A$59:$IV$59,[14]BOP!#REF!,[14]BOP!#REF!,[14]BOP!$A$81:$IV$88</definedName>
    <definedName name="Z_9E0C48F8_FFCC_11D1_98BA_00C04FC96ABD_.wvu.Rows" localSheetId="28" hidden="1">[14]BOP!$A$36:$IV$36,[14]BOP!$A$44:$IV$44,[14]BOP!$A$59:$IV$59,[14]BOP!#REF!,[14]BOP!#REF!,[14]BOP!$A$81:$IV$88</definedName>
    <definedName name="Z_9E0C48F8_FFCC_11D1_98BA_00C04FC96ABD_.wvu.Rows" localSheetId="33" hidden="1">[14]BOP!$A$36:$IV$36,[14]BOP!$A$44:$IV$44,[14]BOP!$A$59:$IV$59,[14]BOP!#REF!,[14]BOP!#REF!,[14]BOP!$A$81:$IV$88</definedName>
    <definedName name="Z_9E0C48F8_FFCC_11D1_98BA_00C04FC96ABD_.wvu.Rows" localSheetId="2" hidden="1">[14]BOP!$A$36:$IV$36,[14]BOP!$A$44:$IV$44,[14]BOP!$A$59:$IV$59,[14]BOP!#REF!,[14]BOP!#REF!,[14]BOP!$A$81:$IV$88</definedName>
    <definedName name="Z_9E0C48F8_FFCC_11D1_98BA_00C04FC96ABD_.wvu.Rows" localSheetId="66" hidden="1">[14]BOP!$A$36:$IV$36,[14]BOP!$A$44:$IV$44,[14]BOP!$A$59:$IV$59,[14]BOP!#REF!,[14]BOP!#REF!,[14]BOP!$A$81:$IV$88</definedName>
    <definedName name="Z_9E0C48F8_FFCC_11D1_98BA_00C04FC96ABD_.wvu.Rows" localSheetId="74" hidden="1">[14]BOP!$A$36:$IV$36,[14]BOP!$A$44:$IV$44,[14]BOP!$A$59:$IV$59,[14]BOP!#REF!,[14]BOP!#REF!,[14]BOP!$A$81:$IV$88</definedName>
    <definedName name="Z_9E0C48F8_FFCC_11D1_98BA_00C04FC96ABD_.wvu.Rows" localSheetId="7" hidden="1">[14]BOP!$A$36:$IV$36,[14]BOP!$A$44:$IV$44,[14]BOP!$A$59:$IV$59,[14]BOP!#REF!,[14]BOP!#REF!,[14]BOP!$A$81:$IV$88</definedName>
    <definedName name="Z_9E0C48F8_FFCC_11D1_98BA_00C04FC96ABD_.wvu.Rows" hidden="1">[14]BOP!$A$36:$IV$36,[14]BOP!$A$44:$IV$44,[14]BOP!$A$59:$IV$59,[14]BOP!#REF!,[14]BOP!#REF!,[14]BOP!$A$81:$IV$88</definedName>
    <definedName name="Z_9E0C48F9_FFCC_11D1_98BA_00C04FC96ABD_.wvu.Rows" localSheetId="16" hidden="1">[14]BOP!$A$36:$IV$36,[14]BOP!$A$44:$IV$44,[14]BOP!$A$59:$IV$59,[14]BOP!#REF!,[14]BOP!#REF!,[14]BOP!$A$81:$IV$88</definedName>
    <definedName name="Z_9E0C48F9_FFCC_11D1_98BA_00C04FC96ABD_.wvu.Rows" localSheetId="17" hidden="1">[14]BOP!$A$36:$IV$36,[14]BOP!$A$44:$IV$44,[14]BOP!$A$59:$IV$59,[14]BOP!#REF!,[14]BOP!#REF!,[14]BOP!$A$81:$IV$88</definedName>
    <definedName name="Z_9E0C48F9_FFCC_11D1_98BA_00C04FC96ABD_.wvu.Rows" localSheetId="18" hidden="1">[14]BOP!$A$36:$IV$36,[14]BOP!$A$44:$IV$44,[14]BOP!$A$59:$IV$59,[14]BOP!#REF!,[14]BOP!#REF!,[14]BOP!$A$81:$IV$88</definedName>
    <definedName name="Z_9E0C48F9_FFCC_11D1_98BA_00C04FC96ABD_.wvu.Rows" localSheetId="19" hidden="1">[14]BOP!$A$36:$IV$36,[14]BOP!$A$44:$IV$44,[14]BOP!$A$59:$IV$59,[14]BOP!#REF!,[14]BOP!#REF!,[14]BOP!$A$81:$IV$88</definedName>
    <definedName name="Z_9E0C48F9_FFCC_11D1_98BA_00C04FC96ABD_.wvu.Rows" localSheetId="20" hidden="1">[14]BOP!$A$36:$IV$36,[14]BOP!$A$44:$IV$44,[14]BOP!$A$59:$IV$59,[14]BOP!#REF!,[14]BOP!#REF!,[14]BOP!$A$81:$IV$88</definedName>
    <definedName name="Z_9E0C48F9_FFCC_11D1_98BA_00C04FC96ABD_.wvu.Rows" localSheetId="21" hidden="1">[14]BOP!$A$36:$IV$36,[14]BOP!$A$44:$IV$44,[14]BOP!$A$59:$IV$59,[14]BOP!#REF!,[14]BOP!#REF!,[14]BOP!$A$81:$IV$88</definedName>
    <definedName name="Z_9E0C48F9_FFCC_11D1_98BA_00C04FC96ABD_.wvu.Rows" localSheetId="22" hidden="1">[14]BOP!$A$36:$IV$36,[14]BOP!$A$44:$IV$44,[14]BOP!$A$59:$IV$59,[14]BOP!#REF!,[14]BOP!#REF!,[14]BOP!$A$81:$IV$88</definedName>
    <definedName name="Z_9E0C48F9_FFCC_11D1_98BA_00C04FC96ABD_.wvu.Rows" localSheetId="24" hidden="1">[14]BOP!$A$36:$IV$36,[14]BOP!$A$44:$IV$44,[14]BOP!$A$59:$IV$59,[14]BOP!#REF!,[14]BOP!#REF!,[14]BOP!$A$81:$IV$88</definedName>
    <definedName name="Z_9E0C48F9_FFCC_11D1_98BA_00C04FC96ABD_.wvu.Rows" localSheetId="25" hidden="1">[14]BOP!$A$36:$IV$36,[14]BOP!$A$44:$IV$44,[14]BOP!$A$59:$IV$59,[14]BOP!#REF!,[14]BOP!#REF!,[14]BOP!$A$81:$IV$88</definedName>
    <definedName name="Z_9E0C48F9_FFCC_11D1_98BA_00C04FC96ABD_.wvu.Rows" localSheetId="26" hidden="1">[14]BOP!$A$36:$IV$36,[14]BOP!$A$44:$IV$44,[14]BOP!$A$59:$IV$59,[14]BOP!#REF!,[14]BOP!#REF!,[14]BOP!$A$81:$IV$88</definedName>
    <definedName name="Z_9E0C48F9_FFCC_11D1_98BA_00C04FC96ABD_.wvu.Rows" localSheetId="28" hidden="1">[14]BOP!$A$36:$IV$36,[14]BOP!$A$44:$IV$44,[14]BOP!$A$59:$IV$59,[14]BOP!#REF!,[14]BOP!#REF!,[14]BOP!$A$81:$IV$88</definedName>
    <definedName name="Z_9E0C48F9_FFCC_11D1_98BA_00C04FC96ABD_.wvu.Rows" localSheetId="33" hidden="1">[14]BOP!$A$36:$IV$36,[14]BOP!$A$44:$IV$44,[14]BOP!$A$59:$IV$59,[14]BOP!#REF!,[14]BOP!#REF!,[14]BOP!$A$81:$IV$88</definedName>
    <definedName name="Z_9E0C48F9_FFCC_11D1_98BA_00C04FC96ABD_.wvu.Rows" localSheetId="66" hidden="1">[14]BOP!$A$36:$IV$36,[14]BOP!$A$44:$IV$44,[14]BOP!$A$59:$IV$59,[14]BOP!#REF!,[14]BOP!#REF!,[14]BOP!$A$81:$IV$88</definedName>
    <definedName name="Z_9E0C48F9_FFCC_11D1_98BA_00C04FC96ABD_.wvu.Rows" localSheetId="7" hidden="1">[14]BOP!$A$36:$IV$36,[14]BOP!$A$44:$IV$44,[14]BOP!$A$59:$IV$59,[14]BOP!#REF!,[14]BOP!#REF!,[14]BOP!$A$81:$IV$88</definedName>
    <definedName name="Z_9E0C48F9_FFCC_11D1_98BA_00C04FC96ABD_.wvu.Rows" hidden="1">[14]BOP!$A$36:$IV$36,[14]BOP!$A$44:$IV$44,[14]BOP!$A$59:$IV$59,[14]BOP!#REF!,[14]BOP!#REF!,[14]BOP!$A$81:$IV$88</definedName>
    <definedName name="Z_9E0C48FA_FFCC_11D1_98BA_00C04FC96ABD_.wvu.Rows" localSheetId="16" hidden="1">[14]BOP!$A$36:$IV$36,[14]BOP!$A$44:$IV$44,[14]BOP!$A$59:$IV$59,[14]BOP!#REF!,[14]BOP!#REF!,[14]BOP!$A$81:$IV$88</definedName>
    <definedName name="Z_9E0C48FA_FFCC_11D1_98BA_00C04FC96ABD_.wvu.Rows" localSheetId="17" hidden="1">[14]BOP!$A$36:$IV$36,[14]BOP!$A$44:$IV$44,[14]BOP!$A$59:$IV$59,[14]BOP!#REF!,[14]BOP!#REF!,[14]BOP!$A$81:$IV$88</definedName>
    <definedName name="Z_9E0C48FA_FFCC_11D1_98BA_00C04FC96ABD_.wvu.Rows" localSheetId="18" hidden="1">[14]BOP!$A$36:$IV$36,[14]BOP!$A$44:$IV$44,[14]BOP!$A$59:$IV$59,[14]BOP!#REF!,[14]BOP!#REF!,[14]BOP!$A$81:$IV$88</definedName>
    <definedName name="Z_9E0C48FA_FFCC_11D1_98BA_00C04FC96ABD_.wvu.Rows" localSheetId="19" hidden="1">[14]BOP!$A$36:$IV$36,[14]BOP!$A$44:$IV$44,[14]BOP!$A$59:$IV$59,[14]BOP!#REF!,[14]BOP!#REF!,[14]BOP!$A$81:$IV$88</definedName>
    <definedName name="Z_9E0C48FA_FFCC_11D1_98BA_00C04FC96ABD_.wvu.Rows" localSheetId="20" hidden="1">[14]BOP!$A$36:$IV$36,[14]BOP!$A$44:$IV$44,[14]BOP!$A$59:$IV$59,[14]BOP!#REF!,[14]BOP!#REF!,[14]BOP!$A$81:$IV$88</definedName>
    <definedName name="Z_9E0C48FA_FFCC_11D1_98BA_00C04FC96ABD_.wvu.Rows" localSheetId="21" hidden="1">[14]BOP!$A$36:$IV$36,[14]BOP!$A$44:$IV$44,[14]BOP!$A$59:$IV$59,[14]BOP!#REF!,[14]BOP!#REF!,[14]BOP!$A$81:$IV$88</definedName>
    <definedName name="Z_9E0C48FA_FFCC_11D1_98BA_00C04FC96ABD_.wvu.Rows" localSheetId="22" hidden="1">[14]BOP!$A$36:$IV$36,[14]BOP!$A$44:$IV$44,[14]BOP!$A$59:$IV$59,[14]BOP!#REF!,[14]BOP!#REF!,[14]BOP!$A$81:$IV$88</definedName>
    <definedName name="Z_9E0C48FA_FFCC_11D1_98BA_00C04FC96ABD_.wvu.Rows" localSheetId="24" hidden="1">[14]BOP!$A$36:$IV$36,[14]BOP!$A$44:$IV$44,[14]BOP!$A$59:$IV$59,[14]BOP!#REF!,[14]BOP!#REF!,[14]BOP!$A$81:$IV$88</definedName>
    <definedName name="Z_9E0C48FA_FFCC_11D1_98BA_00C04FC96ABD_.wvu.Rows" localSheetId="25" hidden="1">[14]BOP!$A$36:$IV$36,[14]BOP!$A$44:$IV$44,[14]BOP!$A$59:$IV$59,[14]BOP!#REF!,[14]BOP!#REF!,[14]BOP!$A$81:$IV$88</definedName>
    <definedName name="Z_9E0C48FA_FFCC_11D1_98BA_00C04FC96ABD_.wvu.Rows" localSheetId="26" hidden="1">[14]BOP!$A$36:$IV$36,[14]BOP!$A$44:$IV$44,[14]BOP!$A$59:$IV$59,[14]BOP!#REF!,[14]BOP!#REF!,[14]BOP!$A$81:$IV$88</definedName>
    <definedName name="Z_9E0C48FA_FFCC_11D1_98BA_00C04FC96ABD_.wvu.Rows" localSheetId="28" hidden="1">[14]BOP!$A$36:$IV$36,[14]BOP!$A$44:$IV$44,[14]BOP!$A$59:$IV$59,[14]BOP!#REF!,[14]BOP!#REF!,[14]BOP!$A$81:$IV$88</definedName>
    <definedName name="Z_9E0C48FA_FFCC_11D1_98BA_00C04FC96ABD_.wvu.Rows" localSheetId="33" hidden="1">[14]BOP!$A$36:$IV$36,[14]BOP!$A$44:$IV$44,[14]BOP!$A$59:$IV$59,[14]BOP!#REF!,[14]BOP!#REF!,[14]BOP!$A$81:$IV$88</definedName>
    <definedName name="Z_9E0C48FA_FFCC_11D1_98BA_00C04FC96ABD_.wvu.Rows" localSheetId="66" hidden="1">[14]BOP!$A$36:$IV$36,[14]BOP!$A$44:$IV$44,[14]BOP!$A$59:$IV$59,[14]BOP!#REF!,[14]BOP!#REF!,[14]BOP!$A$81:$IV$88</definedName>
    <definedName name="Z_9E0C48FA_FFCC_11D1_98BA_00C04FC96ABD_.wvu.Rows" localSheetId="7" hidden="1">[14]BOP!$A$36:$IV$36,[14]BOP!$A$44:$IV$44,[14]BOP!$A$59:$IV$59,[14]BOP!#REF!,[14]BOP!#REF!,[14]BOP!$A$81:$IV$88</definedName>
    <definedName name="Z_9E0C48FA_FFCC_11D1_98BA_00C04FC96ABD_.wvu.Rows" hidden="1">[14]BOP!$A$36:$IV$36,[14]BOP!$A$44:$IV$44,[14]BOP!$A$59:$IV$59,[14]BOP!#REF!,[14]BOP!#REF!,[14]BOP!$A$81:$IV$88</definedName>
    <definedName name="Z_9E0C48FB_FFCC_11D1_98BA_00C04FC96ABD_.wvu.Rows" localSheetId="16" hidden="1">[14]BOP!$A$36:$IV$36,[14]BOP!$A$44:$IV$44,[14]BOP!$A$59:$IV$59,[14]BOP!#REF!,[14]BOP!#REF!,[14]BOP!$A$81:$IV$88</definedName>
    <definedName name="Z_9E0C48FB_FFCC_11D1_98BA_00C04FC96ABD_.wvu.Rows" localSheetId="17" hidden="1">[14]BOP!$A$36:$IV$36,[14]BOP!$A$44:$IV$44,[14]BOP!$A$59:$IV$59,[14]BOP!#REF!,[14]BOP!#REF!,[14]BOP!$A$81:$IV$88</definedName>
    <definedName name="Z_9E0C48FB_FFCC_11D1_98BA_00C04FC96ABD_.wvu.Rows" localSheetId="18" hidden="1">[14]BOP!$A$36:$IV$36,[14]BOP!$A$44:$IV$44,[14]BOP!$A$59:$IV$59,[14]BOP!#REF!,[14]BOP!#REF!,[14]BOP!$A$81:$IV$88</definedName>
    <definedName name="Z_9E0C48FB_FFCC_11D1_98BA_00C04FC96ABD_.wvu.Rows" localSheetId="19" hidden="1">[14]BOP!$A$36:$IV$36,[14]BOP!$A$44:$IV$44,[14]BOP!$A$59:$IV$59,[14]BOP!#REF!,[14]BOP!#REF!,[14]BOP!$A$81:$IV$88</definedName>
    <definedName name="Z_9E0C48FB_FFCC_11D1_98BA_00C04FC96ABD_.wvu.Rows" localSheetId="20" hidden="1">[14]BOP!$A$36:$IV$36,[14]BOP!$A$44:$IV$44,[14]BOP!$A$59:$IV$59,[14]BOP!#REF!,[14]BOP!#REF!,[14]BOP!$A$81:$IV$88</definedName>
    <definedName name="Z_9E0C48FB_FFCC_11D1_98BA_00C04FC96ABD_.wvu.Rows" localSheetId="21" hidden="1">[14]BOP!$A$36:$IV$36,[14]BOP!$A$44:$IV$44,[14]BOP!$A$59:$IV$59,[14]BOP!#REF!,[14]BOP!#REF!,[14]BOP!$A$81:$IV$88</definedName>
    <definedName name="Z_9E0C48FB_FFCC_11D1_98BA_00C04FC96ABD_.wvu.Rows" localSheetId="22" hidden="1">[14]BOP!$A$36:$IV$36,[14]BOP!$A$44:$IV$44,[14]BOP!$A$59:$IV$59,[14]BOP!#REF!,[14]BOP!#REF!,[14]BOP!$A$81:$IV$88</definedName>
    <definedName name="Z_9E0C48FB_FFCC_11D1_98BA_00C04FC96ABD_.wvu.Rows" localSheetId="24" hidden="1">[14]BOP!$A$36:$IV$36,[14]BOP!$A$44:$IV$44,[14]BOP!$A$59:$IV$59,[14]BOP!#REF!,[14]BOP!#REF!,[14]BOP!$A$81:$IV$88</definedName>
    <definedName name="Z_9E0C48FB_FFCC_11D1_98BA_00C04FC96ABD_.wvu.Rows" localSheetId="25" hidden="1">[14]BOP!$A$36:$IV$36,[14]BOP!$A$44:$IV$44,[14]BOP!$A$59:$IV$59,[14]BOP!#REF!,[14]BOP!#REF!,[14]BOP!$A$81:$IV$88</definedName>
    <definedName name="Z_9E0C48FB_FFCC_11D1_98BA_00C04FC96ABD_.wvu.Rows" localSheetId="26" hidden="1">[14]BOP!$A$36:$IV$36,[14]BOP!$A$44:$IV$44,[14]BOP!$A$59:$IV$59,[14]BOP!#REF!,[14]BOP!#REF!,[14]BOP!$A$81:$IV$88</definedName>
    <definedName name="Z_9E0C48FB_FFCC_11D1_98BA_00C04FC96ABD_.wvu.Rows" localSheetId="28" hidden="1">[14]BOP!$A$36:$IV$36,[14]BOP!$A$44:$IV$44,[14]BOP!$A$59:$IV$59,[14]BOP!#REF!,[14]BOP!#REF!,[14]BOP!$A$81:$IV$88</definedName>
    <definedName name="Z_9E0C48FB_FFCC_11D1_98BA_00C04FC96ABD_.wvu.Rows" localSheetId="33" hidden="1">[14]BOP!$A$36:$IV$36,[14]BOP!$A$44:$IV$44,[14]BOP!$A$59:$IV$59,[14]BOP!#REF!,[14]BOP!#REF!,[14]BOP!$A$81:$IV$88</definedName>
    <definedName name="Z_9E0C48FB_FFCC_11D1_98BA_00C04FC96ABD_.wvu.Rows" localSheetId="66" hidden="1">[14]BOP!$A$36:$IV$36,[14]BOP!$A$44:$IV$44,[14]BOP!$A$59:$IV$59,[14]BOP!#REF!,[14]BOP!#REF!,[14]BOP!$A$81:$IV$88</definedName>
    <definedName name="Z_9E0C48FB_FFCC_11D1_98BA_00C04FC96ABD_.wvu.Rows" localSheetId="7" hidden="1">[14]BOP!$A$36:$IV$36,[14]BOP!$A$44:$IV$44,[14]BOP!$A$59:$IV$59,[14]BOP!#REF!,[14]BOP!#REF!,[14]BOP!$A$81:$IV$88</definedName>
    <definedName name="Z_9E0C48FB_FFCC_11D1_98BA_00C04FC96ABD_.wvu.Rows" hidden="1">[14]BOP!$A$36:$IV$36,[14]BOP!$A$44:$IV$44,[14]BOP!$A$59:$IV$59,[14]BOP!#REF!,[14]BOP!#REF!,[14]BOP!$A$81:$IV$88</definedName>
    <definedName name="Z_9E0C48FC_FFCC_11D1_98BA_00C04FC96ABD_.wvu.Rows" localSheetId="16" hidden="1">[14]BOP!$A$36:$IV$36,[14]BOP!$A$44:$IV$44,[14]BOP!$A$59:$IV$59,[14]BOP!#REF!,[14]BOP!#REF!,[14]BOP!$A$79:$IV$79,[14]BOP!$A$81:$IV$88,[14]BOP!#REF!</definedName>
    <definedName name="Z_9E0C48FC_FFCC_11D1_98BA_00C04FC96ABD_.wvu.Rows" localSheetId="17" hidden="1">[14]BOP!$A$36:$IV$36,[14]BOP!$A$44:$IV$44,[14]BOP!$A$59:$IV$59,[14]BOP!#REF!,[14]BOP!#REF!,[14]BOP!$A$79:$IV$79,[14]BOP!$A$81:$IV$88,[14]BOP!#REF!</definedName>
    <definedName name="Z_9E0C48FC_FFCC_11D1_98BA_00C04FC96ABD_.wvu.Rows" localSheetId="18" hidden="1">[14]BOP!$A$36:$IV$36,[14]BOP!$A$44:$IV$44,[14]BOP!$A$59:$IV$59,[14]BOP!#REF!,[14]BOP!#REF!,[14]BOP!$A$79:$IV$79,[14]BOP!$A$81:$IV$88,[14]BOP!#REF!</definedName>
    <definedName name="Z_9E0C48FC_FFCC_11D1_98BA_00C04FC96ABD_.wvu.Rows" localSheetId="19" hidden="1">[14]BOP!$A$36:$IV$36,[14]BOP!$A$44:$IV$44,[14]BOP!$A$59:$IV$59,[14]BOP!#REF!,[14]BOP!#REF!,[14]BOP!$A$79:$IV$79,[14]BOP!$A$81:$IV$88,[14]BOP!#REF!</definedName>
    <definedName name="Z_9E0C48FC_FFCC_11D1_98BA_00C04FC96ABD_.wvu.Rows" localSheetId="20" hidden="1">[14]BOP!$A$36:$IV$36,[14]BOP!$A$44:$IV$44,[14]BOP!$A$59:$IV$59,[14]BOP!#REF!,[14]BOP!#REF!,[14]BOP!$A$79:$IV$79,[14]BOP!$A$81:$IV$88,[14]BOP!#REF!</definedName>
    <definedName name="Z_9E0C48FC_FFCC_11D1_98BA_00C04FC96ABD_.wvu.Rows" localSheetId="21" hidden="1">[14]BOP!$A$36:$IV$36,[14]BOP!$A$44:$IV$44,[14]BOP!$A$59:$IV$59,[14]BOP!#REF!,[14]BOP!#REF!,[14]BOP!$A$79:$IV$79,[14]BOP!$A$81:$IV$88,[14]BOP!#REF!</definedName>
    <definedName name="Z_9E0C48FC_FFCC_11D1_98BA_00C04FC96ABD_.wvu.Rows" localSheetId="1" hidden="1">[14]BOP!$A$36:$IV$36,[14]BOP!$A$44:$IV$44,[14]BOP!$A$59:$IV$59,[14]BOP!#REF!,[14]BOP!#REF!,[14]BOP!$A$79:$IV$79,[14]BOP!$A$81:$IV$88,[14]BOP!#REF!</definedName>
    <definedName name="Z_9E0C48FC_FFCC_11D1_98BA_00C04FC96ABD_.wvu.Rows" localSheetId="22" hidden="1">[14]BOP!$A$36:$IV$36,[14]BOP!$A$44:$IV$44,[14]BOP!$A$59:$IV$59,[14]BOP!#REF!,[14]BOP!#REF!,[14]BOP!$A$79:$IV$79,[14]BOP!$A$81:$IV$88,[14]BOP!#REF!</definedName>
    <definedName name="Z_9E0C48FC_FFCC_11D1_98BA_00C04FC96ABD_.wvu.Rows" localSheetId="24" hidden="1">[14]BOP!$A$36:$IV$36,[14]BOP!$A$44:$IV$44,[14]BOP!$A$59:$IV$59,[14]BOP!#REF!,[14]BOP!#REF!,[14]BOP!$A$79:$IV$79,[14]BOP!$A$81:$IV$88,[14]BOP!#REF!</definedName>
    <definedName name="Z_9E0C48FC_FFCC_11D1_98BA_00C04FC96ABD_.wvu.Rows" localSheetId="25" hidden="1">[14]BOP!$A$36:$IV$36,[14]BOP!$A$44:$IV$44,[14]BOP!$A$59:$IV$59,[14]BOP!#REF!,[14]BOP!#REF!,[14]BOP!$A$79:$IV$79,[14]BOP!$A$81:$IV$88,[14]BOP!#REF!</definedName>
    <definedName name="Z_9E0C48FC_FFCC_11D1_98BA_00C04FC96ABD_.wvu.Rows" localSheetId="26" hidden="1">[14]BOP!$A$36:$IV$36,[14]BOP!$A$44:$IV$44,[14]BOP!$A$59:$IV$59,[14]BOP!#REF!,[14]BOP!#REF!,[14]BOP!$A$79:$IV$79,[14]BOP!$A$81:$IV$88,[14]BOP!#REF!</definedName>
    <definedName name="Z_9E0C48FC_FFCC_11D1_98BA_00C04FC96ABD_.wvu.Rows" localSheetId="28" hidden="1">[14]BOP!$A$36:$IV$36,[14]BOP!$A$44:$IV$44,[14]BOP!$A$59:$IV$59,[14]BOP!#REF!,[14]BOP!#REF!,[14]BOP!$A$79:$IV$79,[14]BOP!$A$81:$IV$88,[14]BOP!#REF!</definedName>
    <definedName name="Z_9E0C48FC_FFCC_11D1_98BA_00C04FC96ABD_.wvu.Rows" localSheetId="33" hidden="1">[14]BOP!$A$36:$IV$36,[14]BOP!$A$44:$IV$44,[14]BOP!$A$59:$IV$59,[14]BOP!#REF!,[14]BOP!#REF!,[14]BOP!$A$79:$IV$79,[14]BOP!$A$81:$IV$88,[14]BOP!#REF!</definedName>
    <definedName name="Z_9E0C48FC_FFCC_11D1_98BA_00C04FC96ABD_.wvu.Rows" localSheetId="2" hidden="1">[14]BOP!$A$36:$IV$36,[14]BOP!$A$44:$IV$44,[14]BOP!$A$59:$IV$59,[14]BOP!#REF!,[14]BOP!#REF!,[14]BOP!$A$79:$IV$79,[14]BOP!$A$81:$IV$88,[14]BOP!#REF!</definedName>
    <definedName name="Z_9E0C48FC_FFCC_11D1_98BA_00C04FC96ABD_.wvu.Rows" localSheetId="66" hidden="1">[14]BOP!$A$36:$IV$36,[14]BOP!$A$44:$IV$44,[14]BOP!$A$59:$IV$59,[14]BOP!#REF!,[14]BOP!#REF!,[14]BOP!$A$79:$IV$79,[14]BOP!$A$81:$IV$88,[14]BOP!#REF!</definedName>
    <definedName name="Z_9E0C48FC_FFCC_11D1_98BA_00C04FC96ABD_.wvu.Rows" localSheetId="74" hidden="1">[14]BOP!$A$36:$IV$36,[14]BOP!$A$44:$IV$44,[14]BOP!$A$59:$IV$59,[14]BOP!#REF!,[14]BOP!#REF!,[14]BOP!$A$79:$IV$79,[14]BOP!$A$81:$IV$88,[14]BOP!#REF!</definedName>
    <definedName name="Z_9E0C48FC_FFCC_11D1_98BA_00C04FC96ABD_.wvu.Rows" localSheetId="7" hidden="1">[14]BOP!$A$36:$IV$36,[14]BOP!$A$44:$IV$44,[14]BOP!$A$59:$IV$59,[14]BOP!#REF!,[14]BOP!#REF!,[14]BOP!$A$79:$IV$79,[14]BOP!$A$81:$IV$88,[14]BOP!#REF!</definedName>
    <definedName name="Z_9E0C48FC_FFCC_11D1_98BA_00C04FC96ABD_.wvu.Rows" hidden="1">[14]BOP!$A$36:$IV$36,[14]BOP!$A$44:$IV$44,[14]BOP!$A$59:$IV$59,[14]BOP!#REF!,[14]BOP!#REF!,[14]BOP!$A$79:$IV$79,[14]BOP!$A$81:$IV$88,[14]BOP!#REF!</definedName>
    <definedName name="Z_9E0C48FD_FFCC_11D1_98BA_00C04FC96ABD_.wvu.Rows" localSheetId="16" hidden="1">[14]BOP!$A$36:$IV$36,[14]BOP!$A$44:$IV$44,[14]BOP!$A$59:$IV$59,[14]BOP!#REF!,[14]BOP!#REF!,[14]BOP!$A$79:$IV$79,[14]BOP!$A$81:$IV$88</definedName>
    <definedName name="Z_9E0C48FD_FFCC_11D1_98BA_00C04FC96ABD_.wvu.Rows" localSheetId="17" hidden="1">[14]BOP!$A$36:$IV$36,[14]BOP!$A$44:$IV$44,[14]BOP!$A$59:$IV$59,[14]BOP!#REF!,[14]BOP!#REF!,[14]BOP!$A$79:$IV$79,[14]BOP!$A$81:$IV$88</definedName>
    <definedName name="Z_9E0C48FD_FFCC_11D1_98BA_00C04FC96ABD_.wvu.Rows" localSheetId="18" hidden="1">[14]BOP!$A$36:$IV$36,[14]BOP!$A$44:$IV$44,[14]BOP!$A$59:$IV$59,[14]BOP!#REF!,[14]BOP!#REF!,[14]BOP!$A$79:$IV$79,[14]BOP!$A$81:$IV$88</definedName>
    <definedName name="Z_9E0C48FD_FFCC_11D1_98BA_00C04FC96ABD_.wvu.Rows" localSheetId="19" hidden="1">[14]BOP!$A$36:$IV$36,[14]BOP!$A$44:$IV$44,[14]BOP!$A$59:$IV$59,[14]BOP!#REF!,[14]BOP!#REF!,[14]BOP!$A$79:$IV$79,[14]BOP!$A$81:$IV$88</definedName>
    <definedName name="Z_9E0C48FD_FFCC_11D1_98BA_00C04FC96ABD_.wvu.Rows" localSheetId="20" hidden="1">[14]BOP!$A$36:$IV$36,[14]BOP!$A$44:$IV$44,[14]BOP!$A$59:$IV$59,[14]BOP!#REF!,[14]BOP!#REF!,[14]BOP!$A$79:$IV$79,[14]BOP!$A$81:$IV$88</definedName>
    <definedName name="Z_9E0C48FD_FFCC_11D1_98BA_00C04FC96ABD_.wvu.Rows" localSheetId="21" hidden="1">[14]BOP!$A$36:$IV$36,[14]BOP!$A$44:$IV$44,[14]BOP!$A$59:$IV$59,[14]BOP!#REF!,[14]BOP!#REF!,[14]BOP!$A$79:$IV$79,[14]BOP!$A$81:$IV$88</definedName>
    <definedName name="Z_9E0C48FD_FFCC_11D1_98BA_00C04FC96ABD_.wvu.Rows" localSheetId="22" hidden="1">[14]BOP!$A$36:$IV$36,[14]BOP!$A$44:$IV$44,[14]BOP!$A$59:$IV$59,[14]BOP!#REF!,[14]BOP!#REF!,[14]BOP!$A$79:$IV$79,[14]BOP!$A$81:$IV$88</definedName>
    <definedName name="Z_9E0C48FD_FFCC_11D1_98BA_00C04FC96ABD_.wvu.Rows" localSheetId="24" hidden="1">[14]BOP!$A$36:$IV$36,[14]BOP!$A$44:$IV$44,[14]BOP!$A$59:$IV$59,[14]BOP!#REF!,[14]BOP!#REF!,[14]BOP!$A$79:$IV$79,[14]BOP!$A$81:$IV$88</definedName>
    <definedName name="Z_9E0C48FD_FFCC_11D1_98BA_00C04FC96ABD_.wvu.Rows" localSheetId="25" hidden="1">[14]BOP!$A$36:$IV$36,[14]BOP!$A$44:$IV$44,[14]BOP!$A$59:$IV$59,[14]BOP!#REF!,[14]BOP!#REF!,[14]BOP!$A$79:$IV$79,[14]BOP!$A$81:$IV$88</definedName>
    <definedName name="Z_9E0C48FD_FFCC_11D1_98BA_00C04FC96ABD_.wvu.Rows" localSheetId="26" hidden="1">[14]BOP!$A$36:$IV$36,[14]BOP!$A$44:$IV$44,[14]BOP!$A$59:$IV$59,[14]BOP!#REF!,[14]BOP!#REF!,[14]BOP!$A$79:$IV$79,[14]BOP!$A$81:$IV$88</definedName>
    <definedName name="Z_9E0C48FD_FFCC_11D1_98BA_00C04FC96ABD_.wvu.Rows" localSheetId="28" hidden="1">[14]BOP!$A$36:$IV$36,[14]BOP!$A$44:$IV$44,[14]BOP!$A$59:$IV$59,[14]BOP!#REF!,[14]BOP!#REF!,[14]BOP!$A$79:$IV$79,[14]BOP!$A$81:$IV$88</definedName>
    <definedName name="Z_9E0C48FD_FFCC_11D1_98BA_00C04FC96ABD_.wvu.Rows" localSheetId="33" hidden="1">[14]BOP!$A$36:$IV$36,[14]BOP!$A$44:$IV$44,[14]BOP!$A$59:$IV$59,[14]BOP!#REF!,[14]BOP!#REF!,[14]BOP!$A$79:$IV$79,[14]BOP!$A$81:$IV$88</definedName>
    <definedName name="Z_9E0C48FD_FFCC_11D1_98BA_00C04FC96ABD_.wvu.Rows" localSheetId="66" hidden="1">[14]BOP!$A$36:$IV$36,[14]BOP!$A$44:$IV$44,[14]BOP!$A$59:$IV$59,[14]BOP!#REF!,[14]BOP!#REF!,[14]BOP!$A$79:$IV$79,[14]BOP!$A$81:$IV$88</definedName>
    <definedName name="Z_9E0C48FD_FFCC_11D1_98BA_00C04FC96ABD_.wvu.Rows" localSheetId="7" hidden="1">[14]BOP!$A$36:$IV$36,[14]BOP!$A$44:$IV$44,[14]BOP!$A$59:$IV$59,[14]BOP!#REF!,[14]BOP!#REF!,[14]BOP!$A$79:$IV$79,[14]BOP!$A$81:$IV$88</definedName>
    <definedName name="Z_9E0C48FD_FFCC_11D1_98BA_00C04FC96ABD_.wvu.Rows" hidden="1">[14]BOP!$A$36:$IV$36,[14]BOP!$A$44:$IV$44,[14]BOP!$A$59:$IV$59,[14]BOP!#REF!,[14]BOP!#REF!,[14]BOP!$A$79:$IV$79,[14]BOP!$A$81:$IV$88</definedName>
    <definedName name="Z_9E0C48FE_FFCC_11D1_98BA_00C04FC96ABD_.wvu.Rows" localSheetId="16" hidden="1">[14]BOP!$A$36:$IV$36,[14]BOP!$A$44:$IV$44,[14]BOP!$A$59:$IV$59,[14]BOP!#REF!,[14]BOP!#REF!,[14]BOP!$A$79:$IV$79,[14]BOP!#REF!</definedName>
    <definedName name="Z_9E0C48FE_FFCC_11D1_98BA_00C04FC96ABD_.wvu.Rows" localSheetId="17" hidden="1">[14]BOP!$A$36:$IV$36,[14]BOP!$A$44:$IV$44,[14]BOP!$A$59:$IV$59,[14]BOP!#REF!,[14]BOP!#REF!,[14]BOP!$A$79:$IV$79,[14]BOP!#REF!</definedName>
    <definedName name="Z_9E0C48FE_FFCC_11D1_98BA_00C04FC96ABD_.wvu.Rows" localSheetId="18" hidden="1">[14]BOP!$A$36:$IV$36,[14]BOP!$A$44:$IV$44,[14]BOP!$A$59:$IV$59,[14]BOP!#REF!,[14]BOP!#REF!,[14]BOP!$A$79:$IV$79,[14]BOP!#REF!</definedName>
    <definedName name="Z_9E0C48FE_FFCC_11D1_98BA_00C04FC96ABD_.wvu.Rows" localSheetId="19" hidden="1">[14]BOP!$A$36:$IV$36,[14]BOP!$A$44:$IV$44,[14]BOP!$A$59:$IV$59,[14]BOP!#REF!,[14]BOP!#REF!,[14]BOP!$A$79:$IV$79,[14]BOP!#REF!</definedName>
    <definedName name="Z_9E0C48FE_FFCC_11D1_98BA_00C04FC96ABD_.wvu.Rows" localSheetId="20" hidden="1">[14]BOP!$A$36:$IV$36,[14]BOP!$A$44:$IV$44,[14]BOP!$A$59:$IV$59,[14]BOP!#REF!,[14]BOP!#REF!,[14]BOP!$A$79:$IV$79,[14]BOP!#REF!</definedName>
    <definedName name="Z_9E0C48FE_FFCC_11D1_98BA_00C04FC96ABD_.wvu.Rows" localSheetId="21" hidden="1">[14]BOP!$A$36:$IV$36,[14]BOP!$A$44:$IV$44,[14]BOP!$A$59:$IV$59,[14]BOP!#REF!,[14]BOP!#REF!,[14]BOP!$A$79:$IV$79,[14]BOP!#REF!</definedName>
    <definedName name="Z_9E0C48FE_FFCC_11D1_98BA_00C04FC96ABD_.wvu.Rows" localSheetId="1" hidden="1">[14]BOP!$A$36:$IV$36,[14]BOP!$A$44:$IV$44,[14]BOP!$A$59:$IV$59,[14]BOP!#REF!,[14]BOP!#REF!,[14]BOP!$A$79:$IV$79,[14]BOP!#REF!</definedName>
    <definedName name="Z_9E0C48FE_FFCC_11D1_98BA_00C04FC96ABD_.wvu.Rows" localSheetId="22" hidden="1">[14]BOP!$A$36:$IV$36,[14]BOP!$A$44:$IV$44,[14]BOP!$A$59:$IV$59,[14]BOP!#REF!,[14]BOP!#REF!,[14]BOP!$A$79:$IV$79,[14]BOP!#REF!</definedName>
    <definedName name="Z_9E0C48FE_FFCC_11D1_98BA_00C04FC96ABD_.wvu.Rows" localSheetId="24" hidden="1">[14]BOP!$A$36:$IV$36,[14]BOP!$A$44:$IV$44,[14]BOP!$A$59:$IV$59,[14]BOP!#REF!,[14]BOP!#REF!,[14]BOP!$A$79:$IV$79,[14]BOP!#REF!</definedName>
    <definedName name="Z_9E0C48FE_FFCC_11D1_98BA_00C04FC96ABD_.wvu.Rows" localSheetId="25" hidden="1">[14]BOP!$A$36:$IV$36,[14]BOP!$A$44:$IV$44,[14]BOP!$A$59:$IV$59,[14]BOP!#REF!,[14]BOP!#REF!,[14]BOP!$A$79:$IV$79,[14]BOP!#REF!</definedName>
    <definedName name="Z_9E0C48FE_FFCC_11D1_98BA_00C04FC96ABD_.wvu.Rows" localSheetId="26" hidden="1">[14]BOP!$A$36:$IV$36,[14]BOP!$A$44:$IV$44,[14]BOP!$A$59:$IV$59,[14]BOP!#REF!,[14]BOP!#REF!,[14]BOP!$A$79:$IV$79,[14]BOP!#REF!</definedName>
    <definedName name="Z_9E0C48FE_FFCC_11D1_98BA_00C04FC96ABD_.wvu.Rows" localSheetId="28" hidden="1">[14]BOP!$A$36:$IV$36,[14]BOP!$A$44:$IV$44,[14]BOP!$A$59:$IV$59,[14]BOP!#REF!,[14]BOP!#REF!,[14]BOP!$A$79:$IV$79,[14]BOP!#REF!</definedName>
    <definedName name="Z_9E0C48FE_FFCC_11D1_98BA_00C04FC96ABD_.wvu.Rows" localSheetId="30" hidden="1">[14]BOP!$A$36:$IV$36,[14]BOP!$A$44:$IV$44,[14]BOP!$A$59:$IV$59,[14]BOP!#REF!,[14]BOP!#REF!,[14]BOP!$A$79:$IV$79,[14]BOP!#REF!</definedName>
    <definedName name="Z_9E0C48FE_FFCC_11D1_98BA_00C04FC96ABD_.wvu.Rows" localSheetId="33" hidden="1">[14]BOP!$A$36:$IV$36,[14]BOP!$A$44:$IV$44,[14]BOP!$A$59:$IV$59,[14]BOP!#REF!,[14]BOP!#REF!,[14]BOP!$A$79:$IV$79,[14]BOP!#REF!</definedName>
    <definedName name="Z_9E0C48FE_FFCC_11D1_98BA_00C04FC96ABD_.wvu.Rows" localSheetId="2" hidden="1">[14]BOP!$A$36:$IV$36,[14]BOP!$A$44:$IV$44,[14]BOP!$A$59:$IV$59,[14]BOP!#REF!,[14]BOP!#REF!,[14]BOP!$A$79:$IV$79,[14]BOP!#REF!</definedName>
    <definedName name="Z_9E0C48FE_FFCC_11D1_98BA_00C04FC96ABD_.wvu.Rows" localSheetId="44" hidden="1">[14]BOP!$A$36:$IV$36,[14]BOP!$A$44:$IV$44,[14]BOP!$A$59:$IV$59,[14]BOP!#REF!,[14]BOP!#REF!,[14]BOP!$A$79:$IV$79,[14]BOP!#REF!</definedName>
    <definedName name="Z_9E0C48FE_FFCC_11D1_98BA_00C04FC96ABD_.wvu.Rows" localSheetId="45" hidden="1">[14]BOP!$A$36:$IV$36,[14]BOP!$A$44:$IV$44,[14]BOP!$A$59:$IV$59,[14]BOP!#REF!,[14]BOP!#REF!,[14]BOP!$A$79:$IV$79,[14]BOP!#REF!</definedName>
    <definedName name="Z_9E0C48FE_FFCC_11D1_98BA_00C04FC96ABD_.wvu.Rows" localSheetId="46" hidden="1">[14]BOP!$A$36:$IV$36,[14]BOP!$A$44:$IV$44,[14]BOP!$A$59:$IV$59,[14]BOP!#REF!,[14]BOP!#REF!,[14]BOP!$A$79:$IV$79,[14]BOP!#REF!</definedName>
    <definedName name="Z_9E0C48FE_FFCC_11D1_98BA_00C04FC96ABD_.wvu.Rows" localSheetId="49" hidden="1">[14]BOP!$A$36:$IV$36,[14]BOP!$A$44:$IV$44,[14]BOP!$A$59:$IV$59,[14]BOP!#REF!,[14]BOP!#REF!,[14]BOP!$A$79:$IV$79,[14]BOP!#REF!</definedName>
    <definedName name="Z_9E0C48FE_FFCC_11D1_98BA_00C04FC96ABD_.wvu.Rows" localSheetId="51" hidden="1">[14]BOP!$A$36:$IV$36,[14]BOP!$A$44:$IV$44,[14]BOP!$A$59:$IV$59,[14]BOP!#REF!,[14]BOP!#REF!,[14]BOP!$A$79:$IV$79,[14]BOP!#REF!</definedName>
    <definedName name="Z_9E0C48FE_FFCC_11D1_98BA_00C04FC96ABD_.wvu.Rows" localSheetId="52" hidden="1">[14]BOP!$A$36:$IV$36,[14]BOP!$A$44:$IV$44,[14]BOP!$A$59:$IV$59,[14]BOP!#REF!,[14]BOP!#REF!,[14]BOP!$A$79:$IV$79,[14]BOP!#REF!</definedName>
    <definedName name="Z_9E0C48FE_FFCC_11D1_98BA_00C04FC96ABD_.wvu.Rows" localSheetId="53" hidden="1">[14]BOP!$A$36:$IV$36,[14]BOP!$A$44:$IV$44,[14]BOP!$A$59:$IV$59,[14]BOP!#REF!,[14]BOP!#REF!,[14]BOP!$A$79:$IV$79,[14]BOP!#REF!</definedName>
    <definedName name="Z_9E0C48FE_FFCC_11D1_98BA_00C04FC96ABD_.wvu.Rows" localSheetId="56" hidden="1">[14]BOP!$A$36:$IV$36,[14]BOP!$A$44:$IV$44,[14]BOP!$A$59:$IV$59,[14]BOP!#REF!,[14]BOP!#REF!,[14]BOP!$A$79:$IV$79,[14]BOP!#REF!</definedName>
    <definedName name="Z_9E0C48FE_FFCC_11D1_98BA_00C04FC96ABD_.wvu.Rows" localSheetId="57" hidden="1">[14]BOP!$A$36:$IV$36,[14]BOP!$A$44:$IV$44,[14]BOP!$A$59:$IV$59,[14]BOP!#REF!,[14]BOP!#REF!,[14]BOP!$A$79:$IV$79,[14]BOP!#REF!</definedName>
    <definedName name="Z_9E0C48FE_FFCC_11D1_98BA_00C04FC96ABD_.wvu.Rows" localSheetId="58" hidden="1">[14]BOP!$A$36:$IV$36,[14]BOP!$A$44:$IV$44,[14]BOP!$A$59:$IV$59,[14]BOP!#REF!,[14]BOP!#REF!,[14]BOP!$A$79:$IV$79,[14]BOP!#REF!</definedName>
    <definedName name="Z_9E0C48FE_FFCC_11D1_98BA_00C04FC96ABD_.wvu.Rows" localSheetId="61" hidden="1">[14]BOP!$A$36:$IV$36,[14]BOP!$A$44:$IV$44,[14]BOP!$A$59:$IV$59,[14]BOP!#REF!,[14]BOP!#REF!,[14]BOP!$A$79:$IV$79,[14]BOP!#REF!</definedName>
    <definedName name="Z_9E0C48FE_FFCC_11D1_98BA_00C04FC96ABD_.wvu.Rows" localSheetId="62" hidden="1">[14]BOP!$A$36:$IV$36,[14]BOP!$A$44:$IV$44,[14]BOP!$A$59:$IV$59,[14]BOP!#REF!,[14]BOP!#REF!,[14]BOP!$A$79:$IV$79,[14]BOP!#REF!</definedName>
    <definedName name="Z_9E0C48FE_FFCC_11D1_98BA_00C04FC96ABD_.wvu.Rows" localSheetId="63" hidden="1">[14]BOP!$A$36:$IV$36,[14]BOP!$A$44:$IV$44,[14]BOP!$A$59:$IV$59,[14]BOP!#REF!,[14]BOP!#REF!,[14]BOP!$A$79:$IV$79,[14]BOP!#REF!</definedName>
    <definedName name="Z_9E0C48FE_FFCC_11D1_98BA_00C04FC96ABD_.wvu.Rows" localSheetId="65" hidden="1">[14]BOP!$A$36:$IV$36,[14]BOP!$A$44:$IV$44,[14]BOP!$A$59:$IV$59,[14]BOP!#REF!,[14]BOP!#REF!,[14]BOP!$A$79:$IV$79,[14]BOP!#REF!</definedName>
    <definedName name="Z_9E0C48FE_FFCC_11D1_98BA_00C04FC96ABD_.wvu.Rows" localSheetId="66" hidden="1">[14]BOP!$A$36:$IV$36,[14]BOP!$A$44:$IV$44,[14]BOP!$A$59:$IV$59,[14]BOP!#REF!,[14]BOP!#REF!,[14]BOP!$A$79:$IV$79,[14]BOP!#REF!</definedName>
    <definedName name="Z_9E0C48FE_FFCC_11D1_98BA_00C04FC96ABD_.wvu.Rows" localSheetId="67" hidden="1">[14]BOP!$A$36:$IV$36,[14]BOP!$A$44:$IV$44,[14]BOP!$A$59:$IV$59,[14]BOP!#REF!,[14]BOP!#REF!,[14]BOP!$A$79:$IV$79,[14]BOP!#REF!</definedName>
    <definedName name="Z_9E0C48FE_FFCC_11D1_98BA_00C04FC96ABD_.wvu.Rows" localSheetId="69" hidden="1">[14]BOP!$A$36:$IV$36,[14]BOP!$A$44:$IV$44,[14]BOP!$A$59:$IV$59,[14]BOP!#REF!,[14]BOP!#REF!,[14]BOP!$A$79:$IV$79,[14]BOP!#REF!</definedName>
    <definedName name="Z_9E0C48FE_FFCC_11D1_98BA_00C04FC96ABD_.wvu.Rows" localSheetId="70" hidden="1">[14]BOP!$A$36:$IV$36,[14]BOP!$A$44:$IV$44,[14]BOP!$A$59:$IV$59,[14]BOP!#REF!,[14]BOP!#REF!,[14]BOP!$A$79:$IV$79,[14]BOP!#REF!</definedName>
    <definedName name="Z_9E0C48FE_FFCC_11D1_98BA_00C04FC96ABD_.wvu.Rows" localSheetId="71" hidden="1">[14]BOP!$A$36:$IV$36,[14]BOP!$A$44:$IV$44,[14]BOP!$A$59:$IV$59,[14]BOP!#REF!,[14]BOP!#REF!,[14]BOP!$A$79:$IV$79,[14]BOP!#REF!</definedName>
    <definedName name="Z_9E0C48FE_FFCC_11D1_98BA_00C04FC96ABD_.wvu.Rows" localSheetId="72" hidden="1">[14]BOP!$A$36:$IV$36,[14]BOP!$A$44:$IV$44,[14]BOP!$A$59:$IV$59,[14]BOP!#REF!,[14]BOP!#REF!,[14]BOP!$A$79:$IV$79,[14]BOP!#REF!</definedName>
    <definedName name="Z_9E0C48FE_FFCC_11D1_98BA_00C04FC96ABD_.wvu.Rows" localSheetId="74" hidden="1">[14]BOP!$A$36:$IV$36,[14]BOP!$A$44:$IV$44,[14]BOP!$A$59:$IV$59,[14]BOP!#REF!,[14]BOP!#REF!,[14]BOP!$A$79:$IV$79,[14]BOP!#REF!</definedName>
    <definedName name="Z_9E0C48FE_FFCC_11D1_98BA_00C04FC96ABD_.wvu.Rows" localSheetId="75" hidden="1">[14]BOP!$A$36:$IV$36,[14]BOP!$A$44:$IV$44,[14]BOP!$A$59:$IV$59,[14]BOP!#REF!,[14]BOP!#REF!,[14]BOP!$A$79:$IV$79,[14]BOP!#REF!</definedName>
    <definedName name="Z_9E0C48FE_FFCC_11D1_98BA_00C04FC96ABD_.wvu.Rows" localSheetId="7" hidden="1">[14]BOP!$A$36:$IV$36,[14]BOP!$A$44:$IV$44,[14]BOP!$A$59:$IV$59,[14]BOP!#REF!,[14]BOP!#REF!,[14]BOP!$A$79:$IV$79,[14]BOP!#REF!</definedName>
    <definedName name="Z_9E0C48FE_FFCC_11D1_98BA_00C04FC96ABD_.wvu.Rows" hidden="1">[14]BOP!$A$36:$IV$36,[14]BOP!$A$44:$IV$44,[14]BOP!$A$59:$IV$59,[14]BOP!#REF!,[14]BOP!#REF!,[14]BOP!$A$79:$IV$79,[14]BOP!#REF!</definedName>
    <definedName name="Z_9E0C48FF_FFCC_11D1_98BA_00C04FC96ABD_.wvu.Rows" localSheetId="16" hidden="1">[14]BOP!$A$36:$IV$36,[14]BOP!$A$44:$IV$44,[14]BOP!$A$59:$IV$59,[14]BOP!#REF!,[14]BOP!#REF!,[14]BOP!$A$79:$IV$79,[14]BOP!$A$81:$IV$88,[14]BOP!#REF!</definedName>
    <definedName name="Z_9E0C48FF_FFCC_11D1_98BA_00C04FC96ABD_.wvu.Rows" localSheetId="17" hidden="1">[14]BOP!$A$36:$IV$36,[14]BOP!$A$44:$IV$44,[14]BOP!$A$59:$IV$59,[14]BOP!#REF!,[14]BOP!#REF!,[14]BOP!$A$79:$IV$79,[14]BOP!$A$81:$IV$88,[14]BOP!#REF!</definedName>
    <definedName name="Z_9E0C48FF_FFCC_11D1_98BA_00C04FC96ABD_.wvu.Rows" localSheetId="18" hidden="1">[14]BOP!$A$36:$IV$36,[14]BOP!$A$44:$IV$44,[14]BOP!$A$59:$IV$59,[14]BOP!#REF!,[14]BOP!#REF!,[14]BOP!$A$79:$IV$79,[14]BOP!$A$81:$IV$88,[14]BOP!#REF!</definedName>
    <definedName name="Z_9E0C48FF_FFCC_11D1_98BA_00C04FC96ABD_.wvu.Rows" localSheetId="19" hidden="1">[14]BOP!$A$36:$IV$36,[14]BOP!$A$44:$IV$44,[14]BOP!$A$59:$IV$59,[14]BOP!#REF!,[14]BOP!#REF!,[14]BOP!$A$79:$IV$79,[14]BOP!$A$81:$IV$88,[14]BOP!#REF!</definedName>
    <definedName name="Z_9E0C48FF_FFCC_11D1_98BA_00C04FC96ABD_.wvu.Rows" localSheetId="20" hidden="1">[14]BOP!$A$36:$IV$36,[14]BOP!$A$44:$IV$44,[14]BOP!$A$59:$IV$59,[14]BOP!#REF!,[14]BOP!#REF!,[14]BOP!$A$79:$IV$79,[14]BOP!$A$81:$IV$88,[14]BOP!#REF!</definedName>
    <definedName name="Z_9E0C48FF_FFCC_11D1_98BA_00C04FC96ABD_.wvu.Rows" localSheetId="21" hidden="1">[14]BOP!$A$36:$IV$36,[14]BOP!$A$44:$IV$44,[14]BOP!$A$59:$IV$59,[14]BOP!#REF!,[14]BOP!#REF!,[14]BOP!$A$79:$IV$79,[14]BOP!$A$81:$IV$88,[14]BOP!#REF!</definedName>
    <definedName name="Z_9E0C48FF_FFCC_11D1_98BA_00C04FC96ABD_.wvu.Rows" localSheetId="22" hidden="1">[14]BOP!$A$36:$IV$36,[14]BOP!$A$44:$IV$44,[14]BOP!$A$59:$IV$59,[14]BOP!#REF!,[14]BOP!#REF!,[14]BOP!$A$79:$IV$79,[14]BOP!$A$81:$IV$88,[14]BOP!#REF!</definedName>
    <definedName name="Z_9E0C48FF_FFCC_11D1_98BA_00C04FC96ABD_.wvu.Rows" localSheetId="24" hidden="1">[14]BOP!$A$36:$IV$36,[14]BOP!$A$44:$IV$44,[14]BOP!$A$59:$IV$59,[14]BOP!#REF!,[14]BOP!#REF!,[14]BOP!$A$79:$IV$79,[14]BOP!$A$81:$IV$88,[14]BOP!#REF!</definedName>
    <definedName name="Z_9E0C48FF_FFCC_11D1_98BA_00C04FC96ABD_.wvu.Rows" localSheetId="25" hidden="1">[14]BOP!$A$36:$IV$36,[14]BOP!$A$44:$IV$44,[14]BOP!$A$59:$IV$59,[14]BOP!#REF!,[14]BOP!#REF!,[14]BOP!$A$79:$IV$79,[14]BOP!$A$81:$IV$88,[14]BOP!#REF!</definedName>
    <definedName name="Z_9E0C48FF_FFCC_11D1_98BA_00C04FC96ABD_.wvu.Rows" localSheetId="26" hidden="1">[14]BOP!$A$36:$IV$36,[14]BOP!$A$44:$IV$44,[14]BOP!$A$59:$IV$59,[14]BOP!#REF!,[14]BOP!#REF!,[14]BOP!$A$79:$IV$79,[14]BOP!$A$81:$IV$88,[14]BOP!#REF!</definedName>
    <definedName name="Z_9E0C48FF_FFCC_11D1_98BA_00C04FC96ABD_.wvu.Rows" localSheetId="28" hidden="1">[14]BOP!$A$36:$IV$36,[14]BOP!$A$44:$IV$44,[14]BOP!$A$59:$IV$59,[14]BOP!#REF!,[14]BOP!#REF!,[14]BOP!$A$79:$IV$79,[14]BOP!$A$81:$IV$88,[14]BOP!#REF!</definedName>
    <definedName name="Z_9E0C48FF_FFCC_11D1_98BA_00C04FC96ABD_.wvu.Rows" localSheetId="33" hidden="1">[14]BOP!$A$36:$IV$36,[14]BOP!$A$44:$IV$44,[14]BOP!$A$59:$IV$59,[14]BOP!#REF!,[14]BOP!#REF!,[14]BOP!$A$79:$IV$79,[14]BOP!$A$81:$IV$88,[14]BOP!#REF!</definedName>
    <definedName name="Z_9E0C48FF_FFCC_11D1_98BA_00C04FC96ABD_.wvu.Rows" localSheetId="66" hidden="1">[14]BOP!$A$36:$IV$36,[14]BOP!$A$44:$IV$44,[14]BOP!$A$59:$IV$59,[14]BOP!#REF!,[14]BOP!#REF!,[14]BOP!$A$79:$IV$79,[14]BOP!$A$81:$IV$88,[14]BOP!#REF!</definedName>
    <definedName name="Z_9E0C48FF_FFCC_11D1_98BA_00C04FC96ABD_.wvu.Rows" localSheetId="7" hidden="1">[14]BOP!$A$36:$IV$36,[14]BOP!$A$44:$IV$44,[14]BOP!$A$59:$IV$59,[14]BOP!#REF!,[14]BOP!#REF!,[14]BOP!$A$79:$IV$79,[14]BOP!$A$81:$IV$88,[14]BOP!#REF!</definedName>
    <definedName name="Z_9E0C48FF_FFCC_11D1_98BA_00C04FC96ABD_.wvu.Rows" hidden="1">[14]BOP!$A$36:$IV$36,[14]BOP!$A$44:$IV$44,[14]BOP!$A$59:$IV$59,[14]BOP!#REF!,[14]BOP!#REF!,[14]BOP!$A$79:$IV$79,[14]BOP!$A$81:$IV$88,[14]BOP!#REF!</definedName>
    <definedName name="Z_9E0C4900_FFCC_11D1_98BA_00C04FC96ABD_.wvu.Rows" localSheetId="16" hidden="1">[14]BOP!$A$36:$IV$36,[14]BOP!$A$44:$IV$44,[14]BOP!$A$59:$IV$59,[14]BOP!#REF!,[14]BOP!#REF!,[14]BOP!$A$79:$IV$79,[14]BOP!$A$81:$IV$88,[14]BOP!#REF!</definedName>
    <definedName name="Z_9E0C4900_FFCC_11D1_98BA_00C04FC96ABD_.wvu.Rows" localSheetId="17" hidden="1">[14]BOP!$A$36:$IV$36,[14]BOP!$A$44:$IV$44,[14]BOP!$A$59:$IV$59,[14]BOP!#REF!,[14]BOP!#REF!,[14]BOP!$A$79:$IV$79,[14]BOP!$A$81:$IV$88,[14]BOP!#REF!</definedName>
    <definedName name="Z_9E0C4900_FFCC_11D1_98BA_00C04FC96ABD_.wvu.Rows" localSheetId="18" hidden="1">[14]BOP!$A$36:$IV$36,[14]BOP!$A$44:$IV$44,[14]BOP!$A$59:$IV$59,[14]BOP!#REF!,[14]BOP!#REF!,[14]BOP!$A$79:$IV$79,[14]BOP!$A$81:$IV$88,[14]BOP!#REF!</definedName>
    <definedName name="Z_9E0C4900_FFCC_11D1_98BA_00C04FC96ABD_.wvu.Rows" localSheetId="19" hidden="1">[14]BOP!$A$36:$IV$36,[14]BOP!$A$44:$IV$44,[14]BOP!$A$59:$IV$59,[14]BOP!#REF!,[14]BOP!#REF!,[14]BOP!$A$79:$IV$79,[14]BOP!$A$81:$IV$88,[14]BOP!#REF!</definedName>
    <definedName name="Z_9E0C4900_FFCC_11D1_98BA_00C04FC96ABD_.wvu.Rows" localSheetId="20" hidden="1">[14]BOP!$A$36:$IV$36,[14]BOP!$A$44:$IV$44,[14]BOP!$A$59:$IV$59,[14]BOP!#REF!,[14]BOP!#REF!,[14]BOP!$A$79:$IV$79,[14]BOP!$A$81:$IV$88,[14]BOP!#REF!</definedName>
    <definedName name="Z_9E0C4900_FFCC_11D1_98BA_00C04FC96ABD_.wvu.Rows" localSheetId="21" hidden="1">[14]BOP!$A$36:$IV$36,[14]BOP!$A$44:$IV$44,[14]BOP!$A$59:$IV$59,[14]BOP!#REF!,[14]BOP!#REF!,[14]BOP!$A$79:$IV$79,[14]BOP!$A$81:$IV$88,[14]BOP!#REF!</definedName>
    <definedName name="Z_9E0C4900_FFCC_11D1_98BA_00C04FC96ABD_.wvu.Rows" localSheetId="22" hidden="1">[14]BOP!$A$36:$IV$36,[14]BOP!$A$44:$IV$44,[14]BOP!$A$59:$IV$59,[14]BOP!#REF!,[14]BOP!#REF!,[14]BOP!$A$79:$IV$79,[14]BOP!$A$81:$IV$88,[14]BOP!#REF!</definedName>
    <definedName name="Z_9E0C4900_FFCC_11D1_98BA_00C04FC96ABD_.wvu.Rows" localSheetId="24" hidden="1">[14]BOP!$A$36:$IV$36,[14]BOP!$A$44:$IV$44,[14]BOP!$A$59:$IV$59,[14]BOP!#REF!,[14]BOP!#REF!,[14]BOP!$A$79:$IV$79,[14]BOP!$A$81:$IV$88,[14]BOP!#REF!</definedName>
    <definedName name="Z_9E0C4900_FFCC_11D1_98BA_00C04FC96ABD_.wvu.Rows" localSheetId="25" hidden="1">[14]BOP!$A$36:$IV$36,[14]BOP!$A$44:$IV$44,[14]BOP!$A$59:$IV$59,[14]BOP!#REF!,[14]BOP!#REF!,[14]BOP!$A$79:$IV$79,[14]BOP!$A$81:$IV$88,[14]BOP!#REF!</definedName>
    <definedName name="Z_9E0C4900_FFCC_11D1_98BA_00C04FC96ABD_.wvu.Rows" localSheetId="26" hidden="1">[14]BOP!$A$36:$IV$36,[14]BOP!$A$44:$IV$44,[14]BOP!$A$59:$IV$59,[14]BOP!#REF!,[14]BOP!#REF!,[14]BOP!$A$79:$IV$79,[14]BOP!$A$81:$IV$88,[14]BOP!#REF!</definedName>
    <definedName name="Z_9E0C4900_FFCC_11D1_98BA_00C04FC96ABD_.wvu.Rows" localSheetId="28" hidden="1">[14]BOP!$A$36:$IV$36,[14]BOP!$A$44:$IV$44,[14]BOP!$A$59:$IV$59,[14]BOP!#REF!,[14]BOP!#REF!,[14]BOP!$A$79:$IV$79,[14]BOP!$A$81:$IV$88,[14]BOP!#REF!</definedName>
    <definedName name="Z_9E0C4900_FFCC_11D1_98BA_00C04FC96ABD_.wvu.Rows" localSheetId="33" hidden="1">[14]BOP!$A$36:$IV$36,[14]BOP!$A$44:$IV$44,[14]BOP!$A$59:$IV$59,[14]BOP!#REF!,[14]BOP!#REF!,[14]BOP!$A$79:$IV$79,[14]BOP!$A$81:$IV$88,[14]BOP!#REF!</definedName>
    <definedName name="Z_9E0C4900_FFCC_11D1_98BA_00C04FC96ABD_.wvu.Rows" localSheetId="66" hidden="1">[14]BOP!$A$36:$IV$36,[14]BOP!$A$44:$IV$44,[14]BOP!$A$59:$IV$59,[14]BOP!#REF!,[14]BOP!#REF!,[14]BOP!$A$79:$IV$79,[14]BOP!$A$81:$IV$88,[14]BOP!#REF!</definedName>
    <definedName name="Z_9E0C4900_FFCC_11D1_98BA_00C04FC96ABD_.wvu.Rows" localSheetId="7" hidden="1">[14]BOP!$A$36:$IV$36,[14]BOP!$A$44:$IV$44,[14]BOP!$A$59:$IV$59,[14]BOP!#REF!,[14]BOP!#REF!,[14]BOP!$A$79:$IV$79,[14]BOP!$A$81:$IV$88,[14]BOP!#REF!</definedName>
    <definedName name="Z_9E0C4900_FFCC_11D1_98BA_00C04FC96ABD_.wvu.Rows" hidden="1">[14]BOP!$A$36:$IV$36,[14]BOP!$A$44:$IV$44,[14]BOP!$A$59:$IV$59,[14]BOP!#REF!,[14]BOP!#REF!,[14]BOP!$A$79:$IV$79,[14]BOP!$A$81:$IV$88,[14]BOP!#REF!</definedName>
    <definedName name="Z_9E0C4901_FFCC_11D1_98BA_00C04FC96ABD_.wvu.Rows" localSheetId="16" hidden="1">[14]BOP!$A$36:$IV$36,[14]BOP!$A$44:$IV$44,[14]BOP!$A$59:$IV$59,[14]BOP!#REF!,[14]BOP!#REF!,[14]BOP!$A$79:$IV$79,[14]BOP!$A$81:$IV$88,[14]BOP!#REF!</definedName>
    <definedName name="Z_9E0C4901_FFCC_11D1_98BA_00C04FC96ABD_.wvu.Rows" localSheetId="17" hidden="1">[14]BOP!$A$36:$IV$36,[14]BOP!$A$44:$IV$44,[14]BOP!$A$59:$IV$59,[14]BOP!#REF!,[14]BOP!#REF!,[14]BOP!$A$79:$IV$79,[14]BOP!$A$81:$IV$88,[14]BOP!#REF!</definedName>
    <definedName name="Z_9E0C4901_FFCC_11D1_98BA_00C04FC96ABD_.wvu.Rows" localSheetId="18" hidden="1">[14]BOP!$A$36:$IV$36,[14]BOP!$A$44:$IV$44,[14]BOP!$A$59:$IV$59,[14]BOP!#REF!,[14]BOP!#REF!,[14]BOP!$A$79:$IV$79,[14]BOP!$A$81:$IV$88,[14]BOP!#REF!</definedName>
    <definedName name="Z_9E0C4901_FFCC_11D1_98BA_00C04FC96ABD_.wvu.Rows" localSheetId="19" hidden="1">[14]BOP!$A$36:$IV$36,[14]BOP!$A$44:$IV$44,[14]BOP!$A$59:$IV$59,[14]BOP!#REF!,[14]BOP!#REF!,[14]BOP!$A$79:$IV$79,[14]BOP!$A$81:$IV$88,[14]BOP!#REF!</definedName>
    <definedName name="Z_9E0C4901_FFCC_11D1_98BA_00C04FC96ABD_.wvu.Rows" localSheetId="20" hidden="1">[14]BOP!$A$36:$IV$36,[14]BOP!$A$44:$IV$44,[14]BOP!$A$59:$IV$59,[14]BOP!#REF!,[14]BOP!#REF!,[14]BOP!$A$79:$IV$79,[14]BOP!$A$81:$IV$88,[14]BOP!#REF!</definedName>
    <definedName name="Z_9E0C4901_FFCC_11D1_98BA_00C04FC96ABD_.wvu.Rows" localSheetId="21" hidden="1">[14]BOP!$A$36:$IV$36,[14]BOP!$A$44:$IV$44,[14]BOP!$A$59:$IV$59,[14]BOP!#REF!,[14]BOP!#REF!,[14]BOP!$A$79:$IV$79,[14]BOP!$A$81:$IV$88,[14]BOP!#REF!</definedName>
    <definedName name="Z_9E0C4901_FFCC_11D1_98BA_00C04FC96ABD_.wvu.Rows" localSheetId="22" hidden="1">[14]BOP!$A$36:$IV$36,[14]BOP!$A$44:$IV$44,[14]BOP!$A$59:$IV$59,[14]BOP!#REF!,[14]BOP!#REF!,[14]BOP!$A$79:$IV$79,[14]BOP!$A$81:$IV$88,[14]BOP!#REF!</definedName>
    <definedName name="Z_9E0C4901_FFCC_11D1_98BA_00C04FC96ABD_.wvu.Rows" localSheetId="24" hidden="1">[14]BOP!$A$36:$IV$36,[14]BOP!$A$44:$IV$44,[14]BOP!$A$59:$IV$59,[14]BOP!#REF!,[14]BOP!#REF!,[14]BOP!$A$79:$IV$79,[14]BOP!$A$81:$IV$88,[14]BOP!#REF!</definedName>
    <definedName name="Z_9E0C4901_FFCC_11D1_98BA_00C04FC96ABD_.wvu.Rows" localSheetId="25" hidden="1">[14]BOP!$A$36:$IV$36,[14]BOP!$A$44:$IV$44,[14]BOP!$A$59:$IV$59,[14]BOP!#REF!,[14]BOP!#REF!,[14]BOP!$A$79:$IV$79,[14]BOP!$A$81:$IV$88,[14]BOP!#REF!</definedName>
    <definedName name="Z_9E0C4901_FFCC_11D1_98BA_00C04FC96ABD_.wvu.Rows" localSheetId="26" hidden="1">[14]BOP!$A$36:$IV$36,[14]BOP!$A$44:$IV$44,[14]BOP!$A$59:$IV$59,[14]BOP!#REF!,[14]BOP!#REF!,[14]BOP!$A$79:$IV$79,[14]BOP!$A$81:$IV$88,[14]BOP!#REF!</definedName>
    <definedName name="Z_9E0C4901_FFCC_11D1_98BA_00C04FC96ABD_.wvu.Rows" localSheetId="28" hidden="1">[14]BOP!$A$36:$IV$36,[14]BOP!$A$44:$IV$44,[14]BOP!$A$59:$IV$59,[14]BOP!#REF!,[14]BOP!#REF!,[14]BOP!$A$79:$IV$79,[14]BOP!$A$81:$IV$88,[14]BOP!#REF!</definedName>
    <definedName name="Z_9E0C4901_FFCC_11D1_98BA_00C04FC96ABD_.wvu.Rows" localSheetId="33" hidden="1">[14]BOP!$A$36:$IV$36,[14]BOP!$A$44:$IV$44,[14]BOP!$A$59:$IV$59,[14]BOP!#REF!,[14]BOP!#REF!,[14]BOP!$A$79:$IV$79,[14]BOP!$A$81:$IV$88,[14]BOP!#REF!</definedName>
    <definedName name="Z_9E0C4901_FFCC_11D1_98BA_00C04FC96ABD_.wvu.Rows" localSheetId="66" hidden="1">[14]BOP!$A$36:$IV$36,[14]BOP!$A$44:$IV$44,[14]BOP!$A$59:$IV$59,[14]BOP!#REF!,[14]BOP!#REF!,[14]BOP!$A$79:$IV$79,[14]BOP!$A$81:$IV$88,[14]BOP!#REF!</definedName>
    <definedName name="Z_9E0C4901_FFCC_11D1_98BA_00C04FC96ABD_.wvu.Rows" localSheetId="7" hidden="1">[14]BOP!$A$36:$IV$36,[14]BOP!$A$44:$IV$44,[14]BOP!$A$59:$IV$59,[14]BOP!#REF!,[14]BOP!#REF!,[14]BOP!$A$79:$IV$79,[14]BOP!$A$81:$IV$88,[14]BOP!#REF!</definedName>
    <definedName name="Z_9E0C4901_FFCC_11D1_98BA_00C04FC96ABD_.wvu.Rows" hidden="1">[14]BOP!$A$36:$IV$36,[14]BOP!$A$44:$IV$44,[14]BOP!$A$59:$IV$59,[14]BOP!#REF!,[14]BOP!#REF!,[14]BOP!$A$79:$IV$79,[14]BOP!$A$81:$IV$88,[14]BOP!#REF!</definedName>
    <definedName name="Z_9E0C4903_FFCC_11D1_98BA_00C04FC96ABD_.wvu.Rows" localSheetId="16" hidden="1">[14]BOP!$A$36:$IV$36,[14]BOP!$A$44:$IV$44,[14]BOP!$A$59:$IV$59,[14]BOP!#REF!,[14]BOP!#REF!,[14]BOP!$A$79:$IV$79,[14]BOP!$A$81:$IV$88,[14]BOP!#REF!,[14]BOP!#REF!</definedName>
    <definedName name="Z_9E0C4903_FFCC_11D1_98BA_00C04FC96ABD_.wvu.Rows" localSheetId="17" hidden="1">[14]BOP!$A$36:$IV$36,[14]BOP!$A$44:$IV$44,[14]BOP!$A$59:$IV$59,[14]BOP!#REF!,[14]BOP!#REF!,[14]BOP!$A$79:$IV$79,[14]BOP!$A$81:$IV$88,[14]BOP!#REF!,[14]BOP!#REF!</definedName>
    <definedName name="Z_9E0C4903_FFCC_11D1_98BA_00C04FC96ABD_.wvu.Rows" localSheetId="18" hidden="1">[14]BOP!$A$36:$IV$36,[14]BOP!$A$44:$IV$44,[14]BOP!$A$59:$IV$59,[14]BOP!#REF!,[14]BOP!#REF!,[14]BOP!$A$79:$IV$79,[14]BOP!$A$81:$IV$88,[14]BOP!#REF!,[14]BOP!#REF!</definedName>
    <definedName name="Z_9E0C4903_FFCC_11D1_98BA_00C04FC96ABD_.wvu.Rows" localSheetId="19" hidden="1">[14]BOP!$A$36:$IV$36,[14]BOP!$A$44:$IV$44,[14]BOP!$A$59:$IV$59,[14]BOP!#REF!,[14]BOP!#REF!,[14]BOP!$A$79:$IV$79,[14]BOP!$A$81:$IV$88,[14]BOP!#REF!,[14]BOP!#REF!</definedName>
    <definedName name="Z_9E0C4903_FFCC_11D1_98BA_00C04FC96ABD_.wvu.Rows" localSheetId="20" hidden="1">[14]BOP!$A$36:$IV$36,[14]BOP!$A$44:$IV$44,[14]BOP!$A$59:$IV$59,[14]BOP!#REF!,[14]BOP!#REF!,[14]BOP!$A$79:$IV$79,[14]BOP!$A$81:$IV$88,[14]BOP!#REF!,[14]BOP!#REF!</definedName>
    <definedName name="Z_9E0C4903_FFCC_11D1_98BA_00C04FC96ABD_.wvu.Rows" localSheetId="21" hidden="1">[14]BOP!$A$36:$IV$36,[14]BOP!$A$44:$IV$44,[14]BOP!$A$59:$IV$59,[14]BOP!#REF!,[14]BOP!#REF!,[14]BOP!$A$79:$IV$79,[14]BOP!$A$81:$IV$88,[14]BOP!#REF!,[14]BOP!#REF!</definedName>
    <definedName name="Z_9E0C4903_FFCC_11D1_98BA_00C04FC96ABD_.wvu.Rows" localSheetId="1" hidden="1">[14]BOP!$A$36:$IV$36,[14]BOP!$A$44:$IV$44,[14]BOP!$A$59:$IV$59,[14]BOP!#REF!,[14]BOP!#REF!,[14]BOP!$A$79:$IV$79,[14]BOP!$A$81:$IV$88,[14]BOP!#REF!,[14]BOP!#REF!</definedName>
    <definedName name="Z_9E0C4903_FFCC_11D1_98BA_00C04FC96ABD_.wvu.Rows" localSheetId="22" hidden="1">[14]BOP!$A$36:$IV$36,[14]BOP!$A$44:$IV$44,[14]BOP!$A$59:$IV$59,[14]BOP!#REF!,[14]BOP!#REF!,[14]BOP!$A$79:$IV$79,[14]BOP!$A$81:$IV$88,[14]BOP!#REF!,[14]BOP!#REF!</definedName>
    <definedName name="Z_9E0C4903_FFCC_11D1_98BA_00C04FC96ABD_.wvu.Rows" localSheetId="24" hidden="1">[14]BOP!$A$36:$IV$36,[14]BOP!$A$44:$IV$44,[14]BOP!$A$59:$IV$59,[14]BOP!#REF!,[14]BOP!#REF!,[14]BOP!$A$79:$IV$79,[14]BOP!$A$81:$IV$88,[14]BOP!#REF!,[14]BOP!#REF!</definedName>
    <definedName name="Z_9E0C4903_FFCC_11D1_98BA_00C04FC96ABD_.wvu.Rows" localSheetId="25" hidden="1">[14]BOP!$A$36:$IV$36,[14]BOP!$A$44:$IV$44,[14]BOP!$A$59:$IV$59,[14]BOP!#REF!,[14]BOP!#REF!,[14]BOP!$A$79:$IV$79,[14]BOP!$A$81:$IV$88,[14]BOP!#REF!,[14]BOP!#REF!</definedName>
    <definedName name="Z_9E0C4903_FFCC_11D1_98BA_00C04FC96ABD_.wvu.Rows" localSheetId="26" hidden="1">[14]BOP!$A$36:$IV$36,[14]BOP!$A$44:$IV$44,[14]BOP!$A$59:$IV$59,[14]BOP!#REF!,[14]BOP!#REF!,[14]BOP!$A$79:$IV$79,[14]BOP!$A$81:$IV$88,[14]BOP!#REF!,[14]BOP!#REF!</definedName>
    <definedName name="Z_9E0C4903_FFCC_11D1_98BA_00C04FC96ABD_.wvu.Rows" localSheetId="28" hidden="1">[14]BOP!$A$36:$IV$36,[14]BOP!$A$44:$IV$44,[14]BOP!$A$59:$IV$59,[14]BOP!#REF!,[14]BOP!#REF!,[14]BOP!$A$79:$IV$79,[14]BOP!$A$81:$IV$88,[14]BOP!#REF!,[14]BOP!#REF!</definedName>
    <definedName name="Z_9E0C4903_FFCC_11D1_98BA_00C04FC96ABD_.wvu.Rows" localSheetId="33" hidden="1">[14]BOP!$A$36:$IV$36,[14]BOP!$A$44:$IV$44,[14]BOP!$A$59:$IV$59,[14]BOP!#REF!,[14]BOP!#REF!,[14]BOP!$A$79:$IV$79,[14]BOP!$A$81:$IV$88,[14]BOP!#REF!,[14]BOP!#REF!</definedName>
    <definedName name="Z_9E0C4903_FFCC_11D1_98BA_00C04FC96ABD_.wvu.Rows" localSheetId="2" hidden="1">[14]BOP!$A$36:$IV$36,[14]BOP!$A$44:$IV$44,[14]BOP!$A$59:$IV$59,[14]BOP!#REF!,[14]BOP!#REF!,[14]BOP!$A$79:$IV$79,[14]BOP!$A$81:$IV$88,[14]BOP!#REF!,[14]BOP!#REF!</definedName>
    <definedName name="Z_9E0C4903_FFCC_11D1_98BA_00C04FC96ABD_.wvu.Rows" localSheetId="66" hidden="1">[14]BOP!$A$36:$IV$36,[14]BOP!$A$44:$IV$44,[14]BOP!$A$59:$IV$59,[14]BOP!#REF!,[14]BOP!#REF!,[14]BOP!$A$79:$IV$79,[14]BOP!$A$81:$IV$88,[14]BOP!#REF!,[14]BOP!#REF!</definedName>
    <definedName name="Z_9E0C4903_FFCC_11D1_98BA_00C04FC96ABD_.wvu.Rows" localSheetId="74" hidden="1">[14]BOP!$A$36:$IV$36,[14]BOP!$A$44:$IV$44,[14]BOP!$A$59:$IV$59,[14]BOP!#REF!,[14]BOP!#REF!,[14]BOP!$A$79:$IV$79,[14]BOP!$A$81:$IV$88,[14]BOP!#REF!,[14]BOP!#REF!</definedName>
    <definedName name="Z_9E0C4903_FFCC_11D1_98BA_00C04FC96ABD_.wvu.Rows" localSheetId="7" hidden="1">[14]BOP!$A$36:$IV$36,[14]BOP!$A$44:$IV$44,[14]BOP!$A$59:$IV$59,[14]BOP!#REF!,[14]BOP!#REF!,[14]BOP!$A$79:$IV$79,[14]BOP!$A$81:$IV$88,[14]BOP!#REF!,[14]BOP!#REF!</definedName>
    <definedName name="Z_9E0C4903_FFCC_11D1_98BA_00C04FC96ABD_.wvu.Rows" hidden="1">[14]BOP!$A$36:$IV$36,[14]BOP!$A$44:$IV$44,[14]BOP!$A$59:$IV$59,[14]BOP!#REF!,[14]BOP!#REF!,[14]BOP!$A$79:$IV$79,[14]BOP!$A$81:$IV$88,[14]BOP!#REF!,[14]BOP!#REF!</definedName>
    <definedName name="Z_9E0C4904_FFCC_11D1_98BA_00C04FC96ABD_.wvu.Rows" localSheetId="16" hidden="1">[14]BOP!$A$36:$IV$36,[14]BOP!$A$44:$IV$44,[14]BOP!$A$59:$IV$59,[14]BOP!#REF!,[14]BOP!#REF!,[14]BOP!$A$79:$IV$79,[14]BOP!$A$81:$IV$88,[14]BOP!#REF!,[14]BOP!#REF!</definedName>
    <definedName name="Z_9E0C4904_FFCC_11D1_98BA_00C04FC96ABD_.wvu.Rows" localSheetId="17" hidden="1">[14]BOP!$A$36:$IV$36,[14]BOP!$A$44:$IV$44,[14]BOP!$A$59:$IV$59,[14]BOP!#REF!,[14]BOP!#REF!,[14]BOP!$A$79:$IV$79,[14]BOP!$A$81:$IV$88,[14]BOP!#REF!,[14]BOP!#REF!</definedName>
    <definedName name="Z_9E0C4904_FFCC_11D1_98BA_00C04FC96ABD_.wvu.Rows" localSheetId="18" hidden="1">[14]BOP!$A$36:$IV$36,[14]BOP!$A$44:$IV$44,[14]BOP!$A$59:$IV$59,[14]BOP!#REF!,[14]BOP!#REF!,[14]BOP!$A$79:$IV$79,[14]BOP!$A$81:$IV$88,[14]BOP!#REF!,[14]BOP!#REF!</definedName>
    <definedName name="Z_9E0C4904_FFCC_11D1_98BA_00C04FC96ABD_.wvu.Rows" localSheetId="19" hidden="1">[14]BOP!$A$36:$IV$36,[14]BOP!$A$44:$IV$44,[14]BOP!$A$59:$IV$59,[14]BOP!#REF!,[14]BOP!#REF!,[14]BOP!$A$79:$IV$79,[14]BOP!$A$81:$IV$88,[14]BOP!#REF!,[14]BOP!#REF!</definedName>
    <definedName name="Z_9E0C4904_FFCC_11D1_98BA_00C04FC96ABD_.wvu.Rows" localSheetId="20" hidden="1">[14]BOP!$A$36:$IV$36,[14]BOP!$A$44:$IV$44,[14]BOP!$A$59:$IV$59,[14]BOP!#REF!,[14]BOP!#REF!,[14]BOP!$A$79:$IV$79,[14]BOP!$A$81:$IV$88,[14]BOP!#REF!,[14]BOP!#REF!</definedName>
    <definedName name="Z_9E0C4904_FFCC_11D1_98BA_00C04FC96ABD_.wvu.Rows" localSheetId="21" hidden="1">[14]BOP!$A$36:$IV$36,[14]BOP!$A$44:$IV$44,[14]BOP!$A$59:$IV$59,[14]BOP!#REF!,[14]BOP!#REF!,[14]BOP!$A$79:$IV$79,[14]BOP!$A$81:$IV$88,[14]BOP!#REF!,[14]BOP!#REF!</definedName>
    <definedName name="Z_9E0C4904_FFCC_11D1_98BA_00C04FC96ABD_.wvu.Rows" localSheetId="22" hidden="1">[14]BOP!$A$36:$IV$36,[14]BOP!$A$44:$IV$44,[14]BOP!$A$59:$IV$59,[14]BOP!#REF!,[14]BOP!#REF!,[14]BOP!$A$79:$IV$79,[14]BOP!$A$81:$IV$88,[14]BOP!#REF!,[14]BOP!#REF!</definedName>
    <definedName name="Z_9E0C4904_FFCC_11D1_98BA_00C04FC96ABD_.wvu.Rows" localSheetId="24" hidden="1">[14]BOP!$A$36:$IV$36,[14]BOP!$A$44:$IV$44,[14]BOP!$A$59:$IV$59,[14]BOP!#REF!,[14]BOP!#REF!,[14]BOP!$A$79:$IV$79,[14]BOP!$A$81:$IV$88,[14]BOP!#REF!,[14]BOP!#REF!</definedName>
    <definedName name="Z_9E0C4904_FFCC_11D1_98BA_00C04FC96ABD_.wvu.Rows" localSheetId="25" hidden="1">[14]BOP!$A$36:$IV$36,[14]BOP!$A$44:$IV$44,[14]BOP!$A$59:$IV$59,[14]BOP!#REF!,[14]BOP!#REF!,[14]BOP!$A$79:$IV$79,[14]BOP!$A$81:$IV$88,[14]BOP!#REF!,[14]BOP!#REF!</definedName>
    <definedName name="Z_9E0C4904_FFCC_11D1_98BA_00C04FC96ABD_.wvu.Rows" localSheetId="26" hidden="1">[14]BOP!$A$36:$IV$36,[14]BOP!$A$44:$IV$44,[14]BOP!$A$59:$IV$59,[14]BOP!#REF!,[14]BOP!#REF!,[14]BOP!$A$79:$IV$79,[14]BOP!$A$81:$IV$88,[14]BOP!#REF!,[14]BOP!#REF!</definedName>
    <definedName name="Z_9E0C4904_FFCC_11D1_98BA_00C04FC96ABD_.wvu.Rows" localSheetId="28" hidden="1">[14]BOP!$A$36:$IV$36,[14]BOP!$A$44:$IV$44,[14]BOP!$A$59:$IV$59,[14]BOP!#REF!,[14]BOP!#REF!,[14]BOP!$A$79:$IV$79,[14]BOP!$A$81:$IV$88,[14]BOP!#REF!,[14]BOP!#REF!</definedName>
    <definedName name="Z_9E0C4904_FFCC_11D1_98BA_00C04FC96ABD_.wvu.Rows" localSheetId="33" hidden="1">[14]BOP!$A$36:$IV$36,[14]BOP!$A$44:$IV$44,[14]BOP!$A$59:$IV$59,[14]BOP!#REF!,[14]BOP!#REF!,[14]BOP!$A$79:$IV$79,[14]BOP!$A$81:$IV$88,[14]BOP!#REF!,[14]BOP!#REF!</definedName>
    <definedName name="Z_9E0C4904_FFCC_11D1_98BA_00C04FC96ABD_.wvu.Rows" localSheetId="66" hidden="1">[14]BOP!$A$36:$IV$36,[14]BOP!$A$44:$IV$44,[14]BOP!$A$59:$IV$59,[14]BOP!#REF!,[14]BOP!#REF!,[14]BOP!$A$79:$IV$79,[14]BOP!$A$81:$IV$88,[14]BOP!#REF!,[14]BOP!#REF!</definedName>
    <definedName name="Z_9E0C4904_FFCC_11D1_98BA_00C04FC96ABD_.wvu.Rows" localSheetId="7" hidden="1">[14]BOP!$A$36:$IV$36,[14]BOP!$A$44:$IV$44,[14]BOP!$A$59:$IV$59,[14]BOP!#REF!,[14]BOP!#REF!,[14]BOP!$A$79:$IV$79,[14]BOP!$A$81:$IV$88,[14]BOP!#REF!,[14]BOP!#REF!</definedName>
    <definedName name="Z_9E0C4904_FFCC_11D1_98BA_00C04FC96ABD_.wvu.Rows" hidden="1">[14]BOP!$A$36:$IV$36,[14]BOP!$A$44:$IV$44,[14]BOP!$A$59:$IV$59,[14]BOP!#REF!,[14]BOP!#REF!,[14]BOP!$A$79:$IV$79,[14]BOP!$A$81:$IV$88,[14]BOP!#REF!,[14]BOP!#REF!</definedName>
    <definedName name="Z_9E0C4905_FFCC_11D1_98BA_00C04FC96ABD_.wvu.Rows" localSheetId="7" hidden="1">[14]BOP!$A$36:$IV$36,[14]BOP!$A$44:$IV$44,[14]BOP!$A$59:$IV$59,[14]BOP!#REF!,[14]BOP!#REF!,[14]BOP!$A$79:$IV$79</definedName>
    <definedName name="Z_9E0C4905_FFCC_11D1_98BA_00C04FC96ABD_.wvu.Rows" hidden="1">[14]BOP!$A$36:$IV$36,[14]BOP!$A$44:$IV$44,[14]BOP!$A$59:$IV$59,[14]BOP!#REF!,[14]BOP!#REF!,[14]BOP!$A$79:$IV$79</definedName>
    <definedName name="Z_C21FAE85_013A_11D2_98BD_00C04FC96ABD_.wvu.Rows" localSheetId="7" hidden="1">[14]BOP!$A$36:$IV$36,[14]BOP!$A$44:$IV$44,[14]BOP!$A$59:$IV$59,[14]BOP!#REF!,[14]BOP!#REF!,[14]BOP!$A$81:$IV$88</definedName>
    <definedName name="Z_C21FAE85_013A_11D2_98BD_00C04FC96ABD_.wvu.Rows" hidden="1">[14]BOP!$A$36:$IV$36,[14]BOP!$A$44:$IV$44,[14]BOP!$A$59:$IV$59,[14]BOP!#REF!,[14]BOP!#REF!,[14]BOP!$A$81:$IV$88</definedName>
    <definedName name="Z_C21FAE86_013A_11D2_98BD_00C04FC96ABD_.wvu.Rows" localSheetId="7" hidden="1">[14]BOP!$A$36:$IV$36,[14]BOP!$A$44:$IV$44,[14]BOP!$A$59:$IV$59,[14]BOP!#REF!,[14]BOP!#REF!,[14]BOP!$A$81:$IV$88</definedName>
    <definedName name="Z_C21FAE86_013A_11D2_98BD_00C04FC96ABD_.wvu.Rows" hidden="1">[14]BOP!$A$36:$IV$36,[14]BOP!$A$44:$IV$44,[14]BOP!$A$59:$IV$59,[14]BOP!#REF!,[14]BOP!#REF!,[14]BOP!$A$81:$IV$88</definedName>
    <definedName name="Z_C21FAE87_013A_11D2_98BD_00C04FC96ABD_.wvu.Rows" localSheetId="7" hidden="1">[14]BOP!$A$36:$IV$36,[14]BOP!$A$44:$IV$44,[14]BOP!$A$59:$IV$59,[14]BOP!#REF!,[14]BOP!#REF!,[14]BOP!$A$81:$IV$88</definedName>
    <definedName name="Z_C21FAE87_013A_11D2_98BD_00C04FC96ABD_.wvu.Rows" hidden="1">[14]BOP!$A$36:$IV$36,[14]BOP!$A$44:$IV$44,[14]BOP!$A$59:$IV$59,[14]BOP!#REF!,[14]BOP!#REF!,[14]BOP!$A$81:$IV$88</definedName>
    <definedName name="Z_C21FAE88_013A_11D2_98BD_00C04FC96ABD_.wvu.Rows" localSheetId="7" hidden="1">[14]BOP!$A$36:$IV$36,[14]BOP!$A$44:$IV$44,[14]BOP!$A$59:$IV$59,[14]BOP!#REF!,[14]BOP!#REF!,[14]BOP!$A$81:$IV$88</definedName>
    <definedName name="Z_C21FAE88_013A_11D2_98BD_00C04FC96ABD_.wvu.Rows" hidden="1">[14]BOP!$A$36:$IV$36,[14]BOP!$A$44:$IV$44,[14]BOP!$A$59:$IV$59,[14]BOP!#REF!,[14]BOP!#REF!,[14]BOP!$A$81:$IV$88</definedName>
    <definedName name="Z_C21FAE89_013A_11D2_98BD_00C04FC96ABD_.wvu.Rows" localSheetId="7" hidden="1">[14]BOP!$A$36:$IV$36,[14]BOP!$A$44:$IV$44,[14]BOP!$A$59:$IV$59,[14]BOP!#REF!,[14]BOP!#REF!,[14]BOP!$A$79:$IV$79,[14]BOP!$A$81:$IV$88,[14]BOP!#REF!</definedName>
    <definedName name="Z_C21FAE89_013A_11D2_98BD_00C04FC96ABD_.wvu.Rows" hidden="1">[14]BOP!$A$36:$IV$36,[14]BOP!$A$44:$IV$44,[14]BOP!$A$59:$IV$59,[14]BOP!#REF!,[14]BOP!#REF!,[14]BOP!$A$79:$IV$79,[14]BOP!$A$81:$IV$88,[14]BOP!#REF!</definedName>
    <definedName name="Z_C21FAE8A_013A_11D2_98BD_00C04FC96ABD_.wvu.Rows" localSheetId="7" hidden="1">[14]BOP!$A$36:$IV$36,[14]BOP!$A$44:$IV$44,[14]BOP!$A$59:$IV$59,[14]BOP!#REF!,[14]BOP!#REF!,[14]BOP!$A$79:$IV$79,[14]BOP!$A$81:$IV$88</definedName>
    <definedName name="Z_C21FAE8A_013A_11D2_98BD_00C04FC96ABD_.wvu.Rows" hidden="1">[14]BOP!$A$36:$IV$36,[14]BOP!$A$44:$IV$44,[14]BOP!$A$59:$IV$59,[14]BOP!#REF!,[14]BOP!#REF!,[14]BOP!$A$79:$IV$79,[14]BOP!$A$81:$IV$88</definedName>
    <definedName name="Z_C21FAE8B_013A_11D2_98BD_00C04FC96ABD_.wvu.Rows" localSheetId="16" hidden="1">[14]BOP!$A$36:$IV$36,[14]BOP!$A$44:$IV$44,[14]BOP!$A$59:$IV$59,[14]BOP!#REF!,[14]BOP!#REF!,[14]BOP!$A$79:$IV$79,[14]BOP!#REF!</definedName>
    <definedName name="Z_C21FAE8B_013A_11D2_98BD_00C04FC96ABD_.wvu.Rows" localSheetId="17" hidden="1">[14]BOP!$A$36:$IV$36,[14]BOP!$A$44:$IV$44,[14]BOP!$A$59:$IV$59,[14]BOP!#REF!,[14]BOP!#REF!,[14]BOP!$A$79:$IV$79,[14]BOP!#REF!</definedName>
    <definedName name="Z_C21FAE8B_013A_11D2_98BD_00C04FC96ABD_.wvu.Rows" localSheetId="18" hidden="1">[14]BOP!$A$36:$IV$36,[14]BOP!$A$44:$IV$44,[14]BOP!$A$59:$IV$59,[14]BOP!#REF!,[14]BOP!#REF!,[14]BOP!$A$79:$IV$79,[14]BOP!#REF!</definedName>
    <definedName name="Z_C21FAE8B_013A_11D2_98BD_00C04FC96ABD_.wvu.Rows" localSheetId="19" hidden="1">[14]BOP!$A$36:$IV$36,[14]BOP!$A$44:$IV$44,[14]BOP!$A$59:$IV$59,[14]BOP!#REF!,[14]BOP!#REF!,[14]BOP!$A$79:$IV$79,[14]BOP!#REF!</definedName>
    <definedName name="Z_C21FAE8B_013A_11D2_98BD_00C04FC96ABD_.wvu.Rows" localSheetId="20" hidden="1">[14]BOP!$A$36:$IV$36,[14]BOP!$A$44:$IV$44,[14]BOP!$A$59:$IV$59,[14]BOP!#REF!,[14]BOP!#REF!,[14]BOP!$A$79:$IV$79,[14]BOP!#REF!</definedName>
    <definedName name="Z_C21FAE8B_013A_11D2_98BD_00C04FC96ABD_.wvu.Rows" localSheetId="21" hidden="1">[14]BOP!$A$36:$IV$36,[14]BOP!$A$44:$IV$44,[14]BOP!$A$59:$IV$59,[14]BOP!#REF!,[14]BOP!#REF!,[14]BOP!$A$79:$IV$79,[14]BOP!#REF!</definedName>
    <definedName name="Z_C21FAE8B_013A_11D2_98BD_00C04FC96ABD_.wvu.Rows" localSheetId="1" hidden="1">[14]BOP!$A$36:$IV$36,[14]BOP!$A$44:$IV$44,[14]BOP!$A$59:$IV$59,[14]BOP!#REF!,[14]BOP!#REF!,[14]BOP!$A$79:$IV$79,[14]BOP!#REF!</definedName>
    <definedName name="Z_C21FAE8B_013A_11D2_98BD_00C04FC96ABD_.wvu.Rows" localSheetId="22" hidden="1">[14]BOP!$A$36:$IV$36,[14]BOP!$A$44:$IV$44,[14]BOP!$A$59:$IV$59,[14]BOP!#REF!,[14]BOP!#REF!,[14]BOP!$A$79:$IV$79,[14]BOP!#REF!</definedName>
    <definedName name="Z_C21FAE8B_013A_11D2_98BD_00C04FC96ABD_.wvu.Rows" localSheetId="24" hidden="1">[14]BOP!$A$36:$IV$36,[14]BOP!$A$44:$IV$44,[14]BOP!$A$59:$IV$59,[14]BOP!#REF!,[14]BOP!#REF!,[14]BOP!$A$79:$IV$79,[14]BOP!#REF!</definedName>
    <definedName name="Z_C21FAE8B_013A_11D2_98BD_00C04FC96ABD_.wvu.Rows" localSheetId="25" hidden="1">[14]BOP!$A$36:$IV$36,[14]BOP!$A$44:$IV$44,[14]BOP!$A$59:$IV$59,[14]BOP!#REF!,[14]BOP!#REF!,[14]BOP!$A$79:$IV$79,[14]BOP!#REF!</definedName>
    <definedName name="Z_C21FAE8B_013A_11D2_98BD_00C04FC96ABD_.wvu.Rows" localSheetId="26" hidden="1">[14]BOP!$A$36:$IV$36,[14]BOP!$A$44:$IV$44,[14]BOP!$A$59:$IV$59,[14]BOP!#REF!,[14]BOP!#REF!,[14]BOP!$A$79:$IV$79,[14]BOP!#REF!</definedName>
    <definedName name="Z_C21FAE8B_013A_11D2_98BD_00C04FC96ABD_.wvu.Rows" localSheetId="28" hidden="1">[14]BOP!$A$36:$IV$36,[14]BOP!$A$44:$IV$44,[14]BOP!$A$59:$IV$59,[14]BOP!#REF!,[14]BOP!#REF!,[14]BOP!$A$79:$IV$79,[14]BOP!#REF!</definedName>
    <definedName name="Z_C21FAE8B_013A_11D2_98BD_00C04FC96ABD_.wvu.Rows" localSheetId="30" hidden="1">[14]BOP!$A$36:$IV$36,[14]BOP!$A$44:$IV$44,[14]BOP!$A$59:$IV$59,[14]BOP!#REF!,[14]BOP!#REF!,[14]BOP!$A$79:$IV$79,[14]BOP!#REF!</definedName>
    <definedName name="Z_C21FAE8B_013A_11D2_98BD_00C04FC96ABD_.wvu.Rows" localSheetId="33" hidden="1">[14]BOP!$A$36:$IV$36,[14]BOP!$A$44:$IV$44,[14]BOP!$A$59:$IV$59,[14]BOP!#REF!,[14]BOP!#REF!,[14]BOP!$A$79:$IV$79,[14]BOP!#REF!</definedName>
    <definedName name="Z_C21FAE8B_013A_11D2_98BD_00C04FC96ABD_.wvu.Rows" localSheetId="2" hidden="1">[14]BOP!$A$36:$IV$36,[14]BOP!$A$44:$IV$44,[14]BOP!$A$59:$IV$59,[14]BOP!#REF!,[14]BOP!#REF!,[14]BOP!$A$79:$IV$79,[14]BOP!#REF!</definedName>
    <definedName name="Z_C21FAE8B_013A_11D2_98BD_00C04FC96ABD_.wvu.Rows" localSheetId="44" hidden="1">[14]BOP!$A$36:$IV$36,[14]BOP!$A$44:$IV$44,[14]BOP!$A$59:$IV$59,[14]BOP!#REF!,[14]BOP!#REF!,[14]BOP!$A$79:$IV$79,[14]BOP!#REF!</definedName>
    <definedName name="Z_C21FAE8B_013A_11D2_98BD_00C04FC96ABD_.wvu.Rows" localSheetId="45" hidden="1">[14]BOP!$A$36:$IV$36,[14]BOP!$A$44:$IV$44,[14]BOP!$A$59:$IV$59,[14]BOP!#REF!,[14]BOP!#REF!,[14]BOP!$A$79:$IV$79,[14]BOP!#REF!</definedName>
    <definedName name="Z_C21FAE8B_013A_11D2_98BD_00C04FC96ABD_.wvu.Rows" localSheetId="46" hidden="1">[14]BOP!$A$36:$IV$36,[14]BOP!$A$44:$IV$44,[14]BOP!$A$59:$IV$59,[14]BOP!#REF!,[14]BOP!#REF!,[14]BOP!$A$79:$IV$79,[14]BOP!#REF!</definedName>
    <definedName name="Z_C21FAE8B_013A_11D2_98BD_00C04FC96ABD_.wvu.Rows" localSheetId="49" hidden="1">[14]BOP!$A$36:$IV$36,[14]BOP!$A$44:$IV$44,[14]BOP!$A$59:$IV$59,[14]BOP!#REF!,[14]BOP!#REF!,[14]BOP!$A$79:$IV$79,[14]BOP!#REF!</definedName>
    <definedName name="Z_C21FAE8B_013A_11D2_98BD_00C04FC96ABD_.wvu.Rows" localSheetId="51" hidden="1">[14]BOP!$A$36:$IV$36,[14]BOP!$A$44:$IV$44,[14]BOP!$A$59:$IV$59,[14]BOP!#REF!,[14]BOP!#REF!,[14]BOP!$A$79:$IV$79,[14]BOP!#REF!</definedName>
    <definedName name="Z_C21FAE8B_013A_11D2_98BD_00C04FC96ABD_.wvu.Rows" localSheetId="52" hidden="1">[14]BOP!$A$36:$IV$36,[14]BOP!$A$44:$IV$44,[14]BOP!$A$59:$IV$59,[14]BOP!#REF!,[14]BOP!#REF!,[14]BOP!$A$79:$IV$79,[14]BOP!#REF!</definedName>
    <definedName name="Z_C21FAE8B_013A_11D2_98BD_00C04FC96ABD_.wvu.Rows" localSheetId="53" hidden="1">[14]BOP!$A$36:$IV$36,[14]BOP!$A$44:$IV$44,[14]BOP!$A$59:$IV$59,[14]BOP!#REF!,[14]BOP!#REF!,[14]BOP!$A$79:$IV$79,[14]BOP!#REF!</definedName>
    <definedName name="Z_C21FAE8B_013A_11D2_98BD_00C04FC96ABD_.wvu.Rows" localSheetId="56" hidden="1">[14]BOP!$A$36:$IV$36,[14]BOP!$A$44:$IV$44,[14]BOP!$A$59:$IV$59,[14]BOP!#REF!,[14]BOP!#REF!,[14]BOP!$A$79:$IV$79,[14]BOP!#REF!</definedName>
    <definedName name="Z_C21FAE8B_013A_11D2_98BD_00C04FC96ABD_.wvu.Rows" localSheetId="57" hidden="1">[14]BOP!$A$36:$IV$36,[14]BOP!$A$44:$IV$44,[14]BOP!$A$59:$IV$59,[14]BOP!#REF!,[14]BOP!#REF!,[14]BOP!$A$79:$IV$79,[14]BOP!#REF!</definedName>
    <definedName name="Z_C21FAE8B_013A_11D2_98BD_00C04FC96ABD_.wvu.Rows" localSheetId="58" hidden="1">[14]BOP!$A$36:$IV$36,[14]BOP!$A$44:$IV$44,[14]BOP!$A$59:$IV$59,[14]BOP!#REF!,[14]BOP!#REF!,[14]BOP!$A$79:$IV$79,[14]BOP!#REF!</definedName>
    <definedName name="Z_C21FAE8B_013A_11D2_98BD_00C04FC96ABD_.wvu.Rows" localSheetId="61" hidden="1">[14]BOP!$A$36:$IV$36,[14]BOP!$A$44:$IV$44,[14]BOP!$A$59:$IV$59,[14]BOP!#REF!,[14]BOP!#REF!,[14]BOP!$A$79:$IV$79,[14]BOP!#REF!</definedName>
    <definedName name="Z_C21FAE8B_013A_11D2_98BD_00C04FC96ABD_.wvu.Rows" localSheetId="62" hidden="1">[14]BOP!$A$36:$IV$36,[14]BOP!$A$44:$IV$44,[14]BOP!$A$59:$IV$59,[14]BOP!#REF!,[14]BOP!#REF!,[14]BOP!$A$79:$IV$79,[14]BOP!#REF!</definedName>
    <definedName name="Z_C21FAE8B_013A_11D2_98BD_00C04FC96ABD_.wvu.Rows" localSheetId="63" hidden="1">[14]BOP!$A$36:$IV$36,[14]BOP!$A$44:$IV$44,[14]BOP!$A$59:$IV$59,[14]BOP!#REF!,[14]BOP!#REF!,[14]BOP!$A$79:$IV$79,[14]BOP!#REF!</definedName>
    <definedName name="Z_C21FAE8B_013A_11D2_98BD_00C04FC96ABD_.wvu.Rows" localSheetId="65" hidden="1">[14]BOP!$A$36:$IV$36,[14]BOP!$A$44:$IV$44,[14]BOP!$A$59:$IV$59,[14]BOP!#REF!,[14]BOP!#REF!,[14]BOP!$A$79:$IV$79,[14]BOP!#REF!</definedName>
    <definedName name="Z_C21FAE8B_013A_11D2_98BD_00C04FC96ABD_.wvu.Rows" localSheetId="66" hidden="1">[14]BOP!$A$36:$IV$36,[14]BOP!$A$44:$IV$44,[14]BOP!$A$59:$IV$59,[14]BOP!#REF!,[14]BOP!#REF!,[14]BOP!$A$79:$IV$79,[14]BOP!#REF!</definedName>
    <definedName name="Z_C21FAE8B_013A_11D2_98BD_00C04FC96ABD_.wvu.Rows" localSheetId="67" hidden="1">[14]BOP!$A$36:$IV$36,[14]BOP!$A$44:$IV$44,[14]BOP!$A$59:$IV$59,[14]BOP!#REF!,[14]BOP!#REF!,[14]BOP!$A$79:$IV$79,[14]BOP!#REF!</definedName>
    <definedName name="Z_C21FAE8B_013A_11D2_98BD_00C04FC96ABD_.wvu.Rows" localSheetId="69" hidden="1">[14]BOP!$A$36:$IV$36,[14]BOP!$A$44:$IV$44,[14]BOP!$A$59:$IV$59,[14]BOP!#REF!,[14]BOP!#REF!,[14]BOP!$A$79:$IV$79,[14]BOP!#REF!</definedName>
    <definedName name="Z_C21FAE8B_013A_11D2_98BD_00C04FC96ABD_.wvu.Rows" localSheetId="70" hidden="1">[14]BOP!$A$36:$IV$36,[14]BOP!$A$44:$IV$44,[14]BOP!$A$59:$IV$59,[14]BOP!#REF!,[14]BOP!#REF!,[14]BOP!$A$79:$IV$79,[14]BOP!#REF!</definedName>
    <definedName name="Z_C21FAE8B_013A_11D2_98BD_00C04FC96ABD_.wvu.Rows" localSheetId="71" hidden="1">[14]BOP!$A$36:$IV$36,[14]BOP!$A$44:$IV$44,[14]BOP!$A$59:$IV$59,[14]BOP!#REF!,[14]BOP!#REF!,[14]BOP!$A$79:$IV$79,[14]BOP!#REF!</definedName>
    <definedName name="Z_C21FAE8B_013A_11D2_98BD_00C04FC96ABD_.wvu.Rows" localSheetId="72" hidden="1">[14]BOP!$A$36:$IV$36,[14]BOP!$A$44:$IV$44,[14]BOP!$A$59:$IV$59,[14]BOP!#REF!,[14]BOP!#REF!,[14]BOP!$A$79:$IV$79,[14]BOP!#REF!</definedName>
    <definedName name="Z_C21FAE8B_013A_11D2_98BD_00C04FC96ABD_.wvu.Rows" localSheetId="74" hidden="1">[14]BOP!$A$36:$IV$36,[14]BOP!$A$44:$IV$44,[14]BOP!$A$59:$IV$59,[14]BOP!#REF!,[14]BOP!#REF!,[14]BOP!$A$79:$IV$79,[14]BOP!#REF!</definedName>
    <definedName name="Z_C21FAE8B_013A_11D2_98BD_00C04FC96ABD_.wvu.Rows" localSheetId="75" hidden="1">[14]BOP!$A$36:$IV$36,[14]BOP!$A$44:$IV$44,[14]BOP!$A$59:$IV$59,[14]BOP!#REF!,[14]BOP!#REF!,[14]BOP!$A$79:$IV$79,[14]BOP!#REF!</definedName>
    <definedName name="Z_C21FAE8B_013A_11D2_98BD_00C04FC96ABD_.wvu.Rows" localSheetId="7" hidden="1">[14]BOP!$A$36:$IV$36,[14]BOP!$A$44:$IV$44,[14]BOP!$A$59:$IV$59,[14]BOP!#REF!,[14]BOP!#REF!,[14]BOP!$A$79:$IV$79,[14]BOP!#REF!</definedName>
    <definedName name="Z_C21FAE8B_013A_11D2_98BD_00C04FC96ABD_.wvu.Rows" hidden="1">[14]BOP!$A$36:$IV$36,[14]BOP!$A$44:$IV$44,[14]BOP!$A$59:$IV$59,[14]BOP!#REF!,[14]BOP!#REF!,[14]BOP!$A$79:$IV$79,[14]BOP!#REF!</definedName>
    <definedName name="Z_C21FAE8C_013A_11D2_98BD_00C04FC96ABD_.wvu.Rows" localSheetId="7" hidden="1">[14]BOP!$A$36:$IV$36,[14]BOP!$A$44:$IV$44,[14]BOP!$A$59:$IV$59,[14]BOP!#REF!,[14]BOP!#REF!,[14]BOP!$A$79:$IV$79,[14]BOP!$A$81:$IV$88,[14]BOP!#REF!</definedName>
    <definedName name="Z_C21FAE8C_013A_11D2_98BD_00C04FC96ABD_.wvu.Rows" hidden="1">[14]BOP!$A$36:$IV$36,[14]BOP!$A$44:$IV$44,[14]BOP!$A$59:$IV$59,[14]BOP!#REF!,[14]BOP!#REF!,[14]BOP!$A$79:$IV$79,[14]BOP!$A$81:$IV$88,[14]BOP!#REF!</definedName>
    <definedName name="Z_C21FAE8D_013A_11D2_98BD_00C04FC96ABD_.wvu.Rows" localSheetId="7" hidden="1">[14]BOP!$A$36:$IV$36,[14]BOP!$A$44:$IV$44,[14]BOP!$A$59:$IV$59,[14]BOP!#REF!,[14]BOP!#REF!,[14]BOP!$A$79:$IV$79,[14]BOP!$A$81:$IV$88,[14]BOP!#REF!</definedName>
    <definedName name="Z_C21FAE8D_013A_11D2_98BD_00C04FC96ABD_.wvu.Rows" hidden="1">[14]BOP!$A$36:$IV$36,[14]BOP!$A$44:$IV$44,[14]BOP!$A$59:$IV$59,[14]BOP!#REF!,[14]BOP!#REF!,[14]BOP!$A$79:$IV$79,[14]BOP!$A$81:$IV$88,[14]BOP!#REF!</definedName>
    <definedName name="Z_C21FAE8E_013A_11D2_98BD_00C04FC96ABD_.wvu.Rows" localSheetId="7" hidden="1">[14]BOP!$A$36:$IV$36,[14]BOP!$A$44:$IV$44,[14]BOP!$A$59:$IV$59,[14]BOP!#REF!,[14]BOP!#REF!,[14]BOP!$A$79:$IV$79,[14]BOP!$A$81:$IV$88,[14]BOP!#REF!</definedName>
    <definedName name="Z_C21FAE8E_013A_11D2_98BD_00C04FC96ABD_.wvu.Rows" hidden="1">[14]BOP!$A$36:$IV$36,[14]BOP!$A$44:$IV$44,[14]BOP!$A$59:$IV$59,[14]BOP!#REF!,[14]BOP!#REF!,[14]BOP!$A$79:$IV$79,[14]BOP!$A$81:$IV$88,[14]BOP!#REF!</definedName>
    <definedName name="Z_C21FAE90_013A_11D2_98BD_00C04FC96ABD_.wvu.Rows" localSheetId="16" hidden="1">[14]BOP!$A$36:$IV$36,[14]BOP!$A$44:$IV$44,[14]BOP!$A$59:$IV$59,[14]BOP!#REF!,[14]BOP!#REF!,[14]BOP!$A$79:$IV$79,[14]BOP!$A$81:$IV$88,[14]BOP!#REF!,[14]BOP!#REF!</definedName>
    <definedName name="Z_C21FAE90_013A_11D2_98BD_00C04FC96ABD_.wvu.Rows" localSheetId="17" hidden="1">[14]BOP!$A$36:$IV$36,[14]BOP!$A$44:$IV$44,[14]BOP!$A$59:$IV$59,[14]BOP!#REF!,[14]BOP!#REF!,[14]BOP!$A$79:$IV$79,[14]BOP!$A$81:$IV$88,[14]BOP!#REF!,[14]BOP!#REF!</definedName>
    <definedName name="Z_C21FAE90_013A_11D2_98BD_00C04FC96ABD_.wvu.Rows" localSheetId="18" hidden="1">[14]BOP!$A$36:$IV$36,[14]BOP!$A$44:$IV$44,[14]BOP!$A$59:$IV$59,[14]BOP!#REF!,[14]BOP!#REF!,[14]BOP!$A$79:$IV$79,[14]BOP!$A$81:$IV$88,[14]BOP!#REF!,[14]BOP!#REF!</definedName>
    <definedName name="Z_C21FAE90_013A_11D2_98BD_00C04FC96ABD_.wvu.Rows" localSheetId="19" hidden="1">[14]BOP!$A$36:$IV$36,[14]BOP!$A$44:$IV$44,[14]BOP!$A$59:$IV$59,[14]BOP!#REF!,[14]BOP!#REF!,[14]BOP!$A$79:$IV$79,[14]BOP!$A$81:$IV$88,[14]BOP!#REF!,[14]BOP!#REF!</definedName>
    <definedName name="Z_C21FAE90_013A_11D2_98BD_00C04FC96ABD_.wvu.Rows" localSheetId="20" hidden="1">[14]BOP!$A$36:$IV$36,[14]BOP!$A$44:$IV$44,[14]BOP!$A$59:$IV$59,[14]BOP!#REF!,[14]BOP!#REF!,[14]BOP!$A$79:$IV$79,[14]BOP!$A$81:$IV$88,[14]BOP!#REF!,[14]BOP!#REF!</definedName>
    <definedName name="Z_C21FAE90_013A_11D2_98BD_00C04FC96ABD_.wvu.Rows" localSheetId="21" hidden="1">[14]BOP!$A$36:$IV$36,[14]BOP!$A$44:$IV$44,[14]BOP!$A$59:$IV$59,[14]BOP!#REF!,[14]BOP!#REF!,[14]BOP!$A$79:$IV$79,[14]BOP!$A$81:$IV$88,[14]BOP!#REF!,[14]BOP!#REF!</definedName>
    <definedName name="Z_C21FAE90_013A_11D2_98BD_00C04FC96ABD_.wvu.Rows" localSheetId="22" hidden="1">[14]BOP!$A$36:$IV$36,[14]BOP!$A$44:$IV$44,[14]BOP!$A$59:$IV$59,[14]BOP!#REF!,[14]BOP!#REF!,[14]BOP!$A$79:$IV$79,[14]BOP!$A$81:$IV$88,[14]BOP!#REF!,[14]BOP!#REF!</definedName>
    <definedName name="Z_C21FAE90_013A_11D2_98BD_00C04FC96ABD_.wvu.Rows" localSheetId="24" hidden="1">[14]BOP!$A$36:$IV$36,[14]BOP!$A$44:$IV$44,[14]BOP!$A$59:$IV$59,[14]BOP!#REF!,[14]BOP!#REF!,[14]BOP!$A$79:$IV$79,[14]BOP!$A$81:$IV$88,[14]BOP!#REF!,[14]BOP!#REF!</definedName>
    <definedName name="Z_C21FAE90_013A_11D2_98BD_00C04FC96ABD_.wvu.Rows" localSheetId="25" hidden="1">[14]BOP!$A$36:$IV$36,[14]BOP!$A$44:$IV$44,[14]BOP!$A$59:$IV$59,[14]BOP!#REF!,[14]BOP!#REF!,[14]BOP!$A$79:$IV$79,[14]BOP!$A$81:$IV$88,[14]BOP!#REF!,[14]BOP!#REF!</definedName>
    <definedName name="Z_C21FAE90_013A_11D2_98BD_00C04FC96ABD_.wvu.Rows" localSheetId="26" hidden="1">[14]BOP!$A$36:$IV$36,[14]BOP!$A$44:$IV$44,[14]BOP!$A$59:$IV$59,[14]BOP!#REF!,[14]BOP!#REF!,[14]BOP!$A$79:$IV$79,[14]BOP!$A$81:$IV$88,[14]BOP!#REF!,[14]BOP!#REF!</definedName>
    <definedName name="Z_C21FAE90_013A_11D2_98BD_00C04FC96ABD_.wvu.Rows" localSheetId="28" hidden="1">[14]BOP!$A$36:$IV$36,[14]BOP!$A$44:$IV$44,[14]BOP!$A$59:$IV$59,[14]BOP!#REF!,[14]BOP!#REF!,[14]BOP!$A$79:$IV$79,[14]BOP!$A$81:$IV$88,[14]BOP!#REF!,[14]BOP!#REF!</definedName>
    <definedName name="Z_C21FAE90_013A_11D2_98BD_00C04FC96ABD_.wvu.Rows" localSheetId="33" hidden="1">[14]BOP!$A$36:$IV$36,[14]BOP!$A$44:$IV$44,[14]BOP!$A$59:$IV$59,[14]BOP!#REF!,[14]BOP!#REF!,[14]BOP!$A$79:$IV$79,[14]BOP!$A$81:$IV$88,[14]BOP!#REF!,[14]BOP!#REF!</definedName>
    <definedName name="Z_C21FAE90_013A_11D2_98BD_00C04FC96ABD_.wvu.Rows" localSheetId="66" hidden="1">[14]BOP!$A$36:$IV$36,[14]BOP!$A$44:$IV$44,[14]BOP!$A$59:$IV$59,[14]BOP!#REF!,[14]BOP!#REF!,[14]BOP!$A$79:$IV$79,[14]BOP!$A$81:$IV$88,[14]BOP!#REF!,[14]BOP!#REF!</definedName>
    <definedName name="Z_C21FAE90_013A_11D2_98BD_00C04FC96ABD_.wvu.Rows" localSheetId="7" hidden="1">[14]BOP!$A$36:$IV$36,[14]BOP!$A$44:$IV$44,[14]BOP!$A$59:$IV$59,[14]BOP!#REF!,[14]BOP!#REF!,[14]BOP!$A$79:$IV$79,[14]BOP!$A$81:$IV$88,[14]BOP!#REF!,[14]BOP!#REF!</definedName>
    <definedName name="Z_C21FAE90_013A_11D2_98BD_00C04FC96ABD_.wvu.Rows" hidden="1">[14]BOP!$A$36:$IV$36,[14]BOP!$A$44:$IV$44,[14]BOP!$A$59:$IV$59,[14]BOP!#REF!,[14]BOP!#REF!,[14]BOP!$A$79:$IV$79,[14]BOP!$A$81:$IV$88,[14]BOP!#REF!,[14]BOP!#REF!</definedName>
    <definedName name="Z_C21FAE91_013A_11D2_98BD_00C04FC96ABD_.wvu.Rows" localSheetId="16" hidden="1">[14]BOP!$A$36:$IV$36,[14]BOP!$A$44:$IV$44,[14]BOP!$A$59:$IV$59,[14]BOP!#REF!,[14]BOP!#REF!,[14]BOP!$A$79:$IV$79,[14]BOP!$A$81:$IV$88,[14]BOP!#REF!,[14]BOP!#REF!</definedName>
    <definedName name="Z_C21FAE91_013A_11D2_98BD_00C04FC96ABD_.wvu.Rows" localSheetId="17" hidden="1">[14]BOP!$A$36:$IV$36,[14]BOP!$A$44:$IV$44,[14]BOP!$A$59:$IV$59,[14]BOP!#REF!,[14]BOP!#REF!,[14]BOP!$A$79:$IV$79,[14]BOP!$A$81:$IV$88,[14]BOP!#REF!,[14]BOP!#REF!</definedName>
    <definedName name="Z_C21FAE91_013A_11D2_98BD_00C04FC96ABD_.wvu.Rows" localSheetId="18" hidden="1">[14]BOP!$A$36:$IV$36,[14]BOP!$A$44:$IV$44,[14]BOP!$A$59:$IV$59,[14]BOP!#REF!,[14]BOP!#REF!,[14]BOP!$A$79:$IV$79,[14]BOP!$A$81:$IV$88,[14]BOP!#REF!,[14]BOP!#REF!</definedName>
    <definedName name="Z_C21FAE91_013A_11D2_98BD_00C04FC96ABD_.wvu.Rows" localSheetId="19" hidden="1">[14]BOP!$A$36:$IV$36,[14]BOP!$A$44:$IV$44,[14]BOP!$A$59:$IV$59,[14]BOP!#REF!,[14]BOP!#REF!,[14]BOP!$A$79:$IV$79,[14]BOP!$A$81:$IV$88,[14]BOP!#REF!,[14]BOP!#REF!</definedName>
    <definedName name="Z_C21FAE91_013A_11D2_98BD_00C04FC96ABD_.wvu.Rows" localSheetId="20" hidden="1">[14]BOP!$A$36:$IV$36,[14]BOP!$A$44:$IV$44,[14]BOP!$A$59:$IV$59,[14]BOP!#REF!,[14]BOP!#REF!,[14]BOP!$A$79:$IV$79,[14]BOP!$A$81:$IV$88,[14]BOP!#REF!,[14]BOP!#REF!</definedName>
    <definedName name="Z_C21FAE91_013A_11D2_98BD_00C04FC96ABD_.wvu.Rows" localSheetId="21" hidden="1">[14]BOP!$A$36:$IV$36,[14]BOP!$A$44:$IV$44,[14]BOP!$A$59:$IV$59,[14]BOP!#REF!,[14]BOP!#REF!,[14]BOP!$A$79:$IV$79,[14]BOP!$A$81:$IV$88,[14]BOP!#REF!,[14]BOP!#REF!</definedName>
    <definedName name="Z_C21FAE91_013A_11D2_98BD_00C04FC96ABD_.wvu.Rows" localSheetId="22" hidden="1">[14]BOP!$A$36:$IV$36,[14]BOP!$A$44:$IV$44,[14]BOP!$A$59:$IV$59,[14]BOP!#REF!,[14]BOP!#REF!,[14]BOP!$A$79:$IV$79,[14]BOP!$A$81:$IV$88,[14]BOP!#REF!,[14]BOP!#REF!</definedName>
    <definedName name="Z_C21FAE91_013A_11D2_98BD_00C04FC96ABD_.wvu.Rows" localSheetId="24" hidden="1">[14]BOP!$A$36:$IV$36,[14]BOP!$A$44:$IV$44,[14]BOP!$A$59:$IV$59,[14]BOP!#REF!,[14]BOP!#REF!,[14]BOP!$A$79:$IV$79,[14]BOP!$A$81:$IV$88,[14]BOP!#REF!,[14]BOP!#REF!</definedName>
    <definedName name="Z_C21FAE91_013A_11D2_98BD_00C04FC96ABD_.wvu.Rows" localSheetId="25" hidden="1">[14]BOP!$A$36:$IV$36,[14]BOP!$A$44:$IV$44,[14]BOP!$A$59:$IV$59,[14]BOP!#REF!,[14]BOP!#REF!,[14]BOP!$A$79:$IV$79,[14]BOP!$A$81:$IV$88,[14]BOP!#REF!,[14]BOP!#REF!</definedName>
    <definedName name="Z_C21FAE91_013A_11D2_98BD_00C04FC96ABD_.wvu.Rows" localSheetId="26" hidden="1">[14]BOP!$A$36:$IV$36,[14]BOP!$A$44:$IV$44,[14]BOP!$A$59:$IV$59,[14]BOP!#REF!,[14]BOP!#REF!,[14]BOP!$A$79:$IV$79,[14]BOP!$A$81:$IV$88,[14]BOP!#REF!,[14]BOP!#REF!</definedName>
    <definedName name="Z_C21FAE91_013A_11D2_98BD_00C04FC96ABD_.wvu.Rows" localSheetId="28" hidden="1">[14]BOP!$A$36:$IV$36,[14]BOP!$A$44:$IV$44,[14]BOP!$A$59:$IV$59,[14]BOP!#REF!,[14]BOP!#REF!,[14]BOP!$A$79:$IV$79,[14]BOP!$A$81:$IV$88,[14]BOP!#REF!,[14]BOP!#REF!</definedName>
    <definedName name="Z_C21FAE91_013A_11D2_98BD_00C04FC96ABD_.wvu.Rows" localSheetId="33" hidden="1">[14]BOP!$A$36:$IV$36,[14]BOP!$A$44:$IV$44,[14]BOP!$A$59:$IV$59,[14]BOP!#REF!,[14]BOP!#REF!,[14]BOP!$A$79:$IV$79,[14]BOP!$A$81:$IV$88,[14]BOP!#REF!,[14]BOP!#REF!</definedName>
    <definedName name="Z_C21FAE91_013A_11D2_98BD_00C04FC96ABD_.wvu.Rows" localSheetId="66" hidden="1">[14]BOP!$A$36:$IV$36,[14]BOP!$A$44:$IV$44,[14]BOP!$A$59:$IV$59,[14]BOP!#REF!,[14]BOP!#REF!,[14]BOP!$A$79:$IV$79,[14]BOP!$A$81:$IV$88,[14]BOP!#REF!,[14]BOP!#REF!</definedName>
    <definedName name="Z_C21FAE91_013A_11D2_98BD_00C04FC96ABD_.wvu.Rows" localSheetId="7" hidden="1">[14]BOP!$A$36:$IV$36,[14]BOP!$A$44:$IV$44,[14]BOP!$A$59:$IV$59,[14]BOP!#REF!,[14]BOP!#REF!,[14]BOP!$A$79:$IV$79,[14]BOP!$A$81:$IV$88,[14]BOP!#REF!,[14]BOP!#REF!</definedName>
    <definedName name="Z_C21FAE91_013A_11D2_98BD_00C04FC96ABD_.wvu.Rows" hidden="1">[14]BOP!$A$36:$IV$36,[14]BOP!$A$44:$IV$44,[14]BOP!$A$59:$IV$59,[14]BOP!#REF!,[14]BOP!#REF!,[14]BOP!$A$79:$IV$79,[14]BOP!$A$81:$IV$88,[14]BOP!#REF!,[14]BOP!#REF!</definedName>
    <definedName name="Z_C21FAE92_013A_11D2_98BD_00C04FC96ABD_.wvu.Rows" localSheetId="7" hidden="1">[14]BOP!$A$36:$IV$36,[14]BOP!$A$44:$IV$44,[14]BOP!$A$59:$IV$59,[14]BOP!#REF!,[14]BOP!#REF!,[14]BOP!$A$79:$IV$79</definedName>
    <definedName name="Z_C21FAE92_013A_11D2_98BD_00C04FC96ABD_.wvu.Rows" hidden="1">[14]BOP!$A$36:$IV$36,[14]BOP!$A$44:$IV$44,[14]BOP!$A$59:$IV$59,[14]BOP!#REF!,[14]BOP!#REF!,[14]BOP!$A$79:$IV$79</definedName>
    <definedName name="Z_CF25EF4A_FFAB_11D1_98B7_00C04FC96ABD_.wvu.Rows" localSheetId="7" hidden="1">[14]BOP!$A$36:$IV$36,[14]BOP!$A$44:$IV$44,[14]BOP!$A$59:$IV$59,[14]BOP!#REF!,[14]BOP!#REF!,[14]BOP!$A$81:$IV$88</definedName>
    <definedName name="Z_CF25EF4A_FFAB_11D1_98B7_00C04FC96ABD_.wvu.Rows" hidden="1">[14]BOP!$A$36:$IV$36,[14]BOP!$A$44:$IV$44,[14]BOP!$A$59:$IV$59,[14]BOP!#REF!,[14]BOP!#REF!,[14]BOP!$A$81:$IV$88</definedName>
    <definedName name="Z_CF25EF4B_FFAB_11D1_98B7_00C04FC96ABD_.wvu.Rows" localSheetId="7" hidden="1">[14]BOP!$A$36:$IV$36,[14]BOP!$A$44:$IV$44,[14]BOP!$A$59:$IV$59,[14]BOP!#REF!,[14]BOP!#REF!,[14]BOP!$A$81:$IV$88</definedName>
    <definedName name="Z_CF25EF4B_FFAB_11D1_98B7_00C04FC96ABD_.wvu.Rows" hidden="1">[14]BOP!$A$36:$IV$36,[14]BOP!$A$44:$IV$44,[14]BOP!$A$59:$IV$59,[14]BOP!#REF!,[14]BOP!#REF!,[14]BOP!$A$81:$IV$88</definedName>
    <definedName name="Z_CF25EF4C_FFAB_11D1_98B7_00C04FC96ABD_.wvu.Rows" localSheetId="7" hidden="1">[14]BOP!$A$36:$IV$36,[14]BOP!$A$44:$IV$44,[14]BOP!$A$59:$IV$59,[14]BOP!#REF!,[14]BOP!#REF!,[14]BOP!$A$81:$IV$88</definedName>
    <definedName name="Z_CF25EF4C_FFAB_11D1_98B7_00C04FC96ABD_.wvu.Rows" hidden="1">[14]BOP!$A$36:$IV$36,[14]BOP!$A$44:$IV$44,[14]BOP!$A$59:$IV$59,[14]BOP!#REF!,[14]BOP!#REF!,[14]BOP!$A$81:$IV$88</definedName>
    <definedName name="Z_CF25EF4D_FFAB_11D1_98B7_00C04FC96ABD_.wvu.Rows" localSheetId="7" hidden="1">[14]BOP!$A$36:$IV$36,[14]BOP!$A$44:$IV$44,[14]BOP!$A$59:$IV$59,[14]BOP!#REF!,[14]BOP!#REF!,[14]BOP!$A$81:$IV$88</definedName>
    <definedName name="Z_CF25EF4D_FFAB_11D1_98B7_00C04FC96ABD_.wvu.Rows" hidden="1">[14]BOP!$A$36:$IV$36,[14]BOP!$A$44:$IV$44,[14]BOP!$A$59:$IV$59,[14]BOP!#REF!,[14]BOP!#REF!,[14]BOP!$A$81:$IV$88</definedName>
    <definedName name="Z_CF25EF4E_FFAB_11D1_98B7_00C04FC96ABD_.wvu.Rows" localSheetId="7" hidden="1">[14]BOP!$A$36:$IV$36,[14]BOP!$A$44:$IV$44,[14]BOP!$A$59:$IV$59,[14]BOP!#REF!,[14]BOP!#REF!,[14]BOP!$A$79:$IV$79,[14]BOP!$A$81:$IV$88,[14]BOP!#REF!</definedName>
    <definedName name="Z_CF25EF4E_FFAB_11D1_98B7_00C04FC96ABD_.wvu.Rows" hidden="1">[14]BOP!$A$36:$IV$36,[14]BOP!$A$44:$IV$44,[14]BOP!$A$59:$IV$59,[14]BOP!#REF!,[14]BOP!#REF!,[14]BOP!$A$79:$IV$79,[14]BOP!$A$81:$IV$88,[14]BOP!#REF!</definedName>
    <definedName name="Z_CF25EF4F_FFAB_11D1_98B7_00C04FC96ABD_.wvu.Rows" localSheetId="7" hidden="1">[14]BOP!$A$36:$IV$36,[14]BOP!$A$44:$IV$44,[14]BOP!$A$59:$IV$59,[14]BOP!#REF!,[14]BOP!#REF!,[14]BOP!$A$79:$IV$79,[14]BOP!$A$81:$IV$88</definedName>
    <definedName name="Z_CF25EF4F_FFAB_11D1_98B7_00C04FC96ABD_.wvu.Rows" hidden="1">[14]BOP!$A$36:$IV$36,[14]BOP!$A$44:$IV$44,[14]BOP!$A$59:$IV$59,[14]BOP!#REF!,[14]BOP!#REF!,[14]BOP!$A$79:$IV$79,[14]BOP!$A$81:$IV$88</definedName>
    <definedName name="Z_CF25EF50_FFAB_11D1_98B7_00C04FC96ABD_.wvu.Rows" localSheetId="16" hidden="1">[14]BOP!$A$36:$IV$36,[14]BOP!$A$44:$IV$44,[14]BOP!$A$59:$IV$59,[14]BOP!#REF!,[14]BOP!#REF!,[14]BOP!$A$79:$IV$79,[14]BOP!#REF!</definedName>
    <definedName name="Z_CF25EF50_FFAB_11D1_98B7_00C04FC96ABD_.wvu.Rows" localSheetId="17" hidden="1">[14]BOP!$A$36:$IV$36,[14]BOP!$A$44:$IV$44,[14]BOP!$A$59:$IV$59,[14]BOP!#REF!,[14]BOP!#REF!,[14]BOP!$A$79:$IV$79,[14]BOP!#REF!</definedName>
    <definedName name="Z_CF25EF50_FFAB_11D1_98B7_00C04FC96ABD_.wvu.Rows" localSheetId="18" hidden="1">[14]BOP!$A$36:$IV$36,[14]BOP!$A$44:$IV$44,[14]BOP!$A$59:$IV$59,[14]BOP!#REF!,[14]BOP!#REF!,[14]BOP!$A$79:$IV$79,[14]BOP!#REF!</definedName>
    <definedName name="Z_CF25EF50_FFAB_11D1_98B7_00C04FC96ABD_.wvu.Rows" localSheetId="19" hidden="1">[14]BOP!$A$36:$IV$36,[14]BOP!$A$44:$IV$44,[14]BOP!$A$59:$IV$59,[14]BOP!#REF!,[14]BOP!#REF!,[14]BOP!$A$79:$IV$79,[14]BOP!#REF!</definedName>
    <definedName name="Z_CF25EF50_FFAB_11D1_98B7_00C04FC96ABD_.wvu.Rows" localSheetId="20" hidden="1">[14]BOP!$A$36:$IV$36,[14]BOP!$A$44:$IV$44,[14]BOP!$A$59:$IV$59,[14]BOP!#REF!,[14]BOP!#REF!,[14]BOP!$A$79:$IV$79,[14]BOP!#REF!</definedName>
    <definedName name="Z_CF25EF50_FFAB_11D1_98B7_00C04FC96ABD_.wvu.Rows" localSheetId="21" hidden="1">[14]BOP!$A$36:$IV$36,[14]BOP!$A$44:$IV$44,[14]BOP!$A$59:$IV$59,[14]BOP!#REF!,[14]BOP!#REF!,[14]BOP!$A$79:$IV$79,[14]BOP!#REF!</definedName>
    <definedName name="Z_CF25EF50_FFAB_11D1_98B7_00C04FC96ABD_.wvu.Rows" localSheetId="1" hidden="1">[14]BOP!$A$36:$IV$36,[14]BOP!$A$44:$IV$44,[14]BOP!$A$59:$IV$59,[14]BOP!#REF!,[14]BOP!#REF!,[14]BOP!$A$79:$IV$79,[14]BOP!#REF!</definedName>
    <definedName name="Z_CF25EF50_FFAB_11D1_98B7_00C04FC96ABD_.wvu.Rows" localSheetId="22" hidden="1">[14]BOP!$A$36:$IV$36,[14]BOP!$A$44:$IV$44,[14]BOP!$A$59:$IV$59,[14]BOP!#REF!,[14]BOP!#REF!,[14]BOP!$A$79:$IV$79,[14]BOP!#REF!</definedName>
    <definedName name="Z_CF25EF50_FFAB_11D1_98B7_00C04FC96ABD_.wvu.Rows" localSheetId="24" hidden="1">[14]BOP!$A$36:$IV$36,[14]BOP!$A$44:$IV$44,[14]BOP!$A$59:$IV$59,[14]BOP!#REF!,[14]BOP!#REF!,[14]BOP!$A$79:$IV$79,[14]BOP!#REF!</definedName>
    <definedName name="Z_CF25EF50_FFAB_11D1_98B7_00C04FC96ABD_.wvu.Rows" localSheetId="25" hidden="1">[14]BOP!$A$36:$IV$36,[14]BOP!$A$44:$IV$44,[14]BOP!$A$59:$IV$59,[14]BOP!#REF!,[14]BOP!#REF!,[14]BOP!$A$79:$IV$79,[14]BOP!#REF!</definedName>
    <definedName name="Z_CF25EF50_FFAB_11D1_98B7_00C04FC96ABD_.wvu.Rows" localSheetId="26" hidden="1">[14]BOP!$A$36:$IV$36,[14]BOP!$A$44:$IV$44,[14]BOP!$A$59:$IV$59,[14]BOP!#REF!,[14]BOP!#REF!,[14]BOP!$A$79:$IV$79,[14]BOP!#REF!</definedName>
    <definedName name="Z_CF25EF50_FFAB_11D1_98B7_00C04FC96ABD_.wvu.Rows" localSheetId="28" hidden="1">[14]BOP!$A$36:$IV$36,[14]BOP!$A$44:$IV$44,[14]BOP!$A$59:$IV$59,[14]BOP!#REF!,[14]BOP!#REF!,[14]BOP!$A$79:$IV$79,[14]BOP!#REF!</definedName>
    <definedName name="Z_CF25EF50_FFAB_11D1_98B7_00C04FC96ABD_.wvu.Rows" localSheetId="30" hidden="1">[14]BOP!$A$36:$IV$36,[14]BOP!$A$44:$IV$44,[14]BOP!$A$59:$IV$59,[14]BOP!#REF!,[14]BOP!#REF!,[14]BOP!$A$79:$IV$79,[14]BOP!#REF!</definedName>
    <definedName name="Z_CF25EF50_FFAB_11D1_98B7_00C04FC96ABD_.wvu.Rows" localSheetId="33" hidden="1">[14]BOP!$A$36:$IV$36,[14]BOP!$A$44:$IV$44,[14]BOP!$A$59:$IV$59,[14]BOP!#REF!,[14]BOP!#REF!,[14]BOP!$A$79:$IV$79,[14]BOP!#REF!</definedName>
    <definedName name="Z_CF25EF50_FFAB_11D1_98B7_00C04FC96ABD_.wvu.Rows" localSheetId="2" hidden="1">[14]BOP!$A$36:$IV$36,[14]BOP!$A$44:$IV$44,[14]BOP!$A$59:$IV$59,[14]BOP!#REF!,[14]BOP!#REF!,[14]BOP!$A$79:$IV$79,[14]BOP!#REF!</definedName>
    <definedName name="Z_CF25EF50_FFAB_11D1_98B7_00C04FC96ABD_.wvu.Rows" localSheetId="44" hidden="1">[14]BOP!$A$36:$IV$36,[14]BOP!$A$44:$IV$44,[14]BOP!$A$59:$IV$59,[14]BOP!#REF!,[14]BOP!#REF!,[14]BOP!$A$79:$IV$79,[14]BOP!#REF!</definedName>
    <definedName name="Z_CF25EF50_FFAB_11D1_98B7_00C04FC96ABD_.wvu.Rows" localSheetId="45" hidden="1">[14]BOP!$A$36:$IV$36,[14]BOP!$A$44:$IV$44,[14]BOP!$A$59:$IV$59,[14]BOP!#REF!,[14]BOP!#REF!,[14]BOP!$A$79:$IV$79,[14]BOP!#REF!</definedName>
    <definedName name="Z_CF25EF50_FFAB_11D1_98B7_00C04FC96ABD_.wvu.Rows" localSheetId="46" hidden="1">[14]BOP!$A$36:$IV$36,[14]BOP!$A$44:$IV$44,[14]BOP!$A$59:$IV$59,[14]BOP!#REF!,[14]BOP!#REF!,[14]BOP!$A$79:$IV$79,[14]BOP!#REF!</definedName>
    <definedName name="Z_CF25EF50_FFAB_11D1_98B7_00C04FC96ABD_.wvu.Rows" localSheetId="49" hidden="1">[14]BOP!$A$36:$IV$36,[14]BOP!$A$44:$IV$44,[14]BOP!$A$59:$IV$59,[14]BOP!#REF!,[14]BOP!#REF!,[14]BOP!$A$79:$IV$79,[14]BOP!#REF!</definedName>
    <definedName name="Z_CF25EF50_FFAB_11D1_98B7_00C04FC96ABD_.wvu.Rows" localSheetId="51" hidden="1">[14]BOP!$A$36:$IV$36,[14]BOP!$A$44:$IV$44,[14]BOP!$A$59:$IV$59,[14]BOP!#REF!,[14]BOP!#REF!,[14]BOP!$A$79:$IV$79,[14]BOP!#REF!</definedName>
    <definedName name="Z_CF25EF50_FFAB_11D1_98B7_00C04FC96ABD_.wvu.Rows" localSheetId="52" hidden="1">[14]BOP!$A$36:$IV$36,[14]BOP!$A$44:$IV$44,[14]BOP!$A$59:$IV$59,[14]BOP!#REF!,[14]BOP!#REF!,[14]BOP!$A$79:$IV$79,[14]BOP!#REF!</definedName>
    <definedName name="Z_CF25EF50_FFAB_11D1_98B7_00C04FC96ABD_.wvu.Rows" localSheetId="53" hidden="1">[14]BOP!$A$36:$IV$36,[14]BOP!$A$44:$IV$44,[14]BOP!$A$59:$IV$59,[14]BOP!#REF!,[14]BOP!#REF!,[14]BOP!$A$79:$IV$79,[14]BOP!#REF!</definedName>
    <definedName name="Z_CF25EF50_FFAB_11D1_98B7_00C04FC96ABD_.wvu.Rows" localSheetId="56" hidden="1">[14]BOP!$A$36:$IV$36,[14]BOP!$A$44:$IV$44,[14]BOP!$A$59:$IV$59,[14]BOP!#REF!,[14]BOP!#REF!,[14]BOP!$A$79:$IV$79,[14]BOP!#REF!</definedName>
    <definedName name="Z_CF25EF50_FFAB_11D1_98B7_00C04FC96ABD_.wvu.Rows" localSheetId="57" hidden="1">[14]BOP!$A$36:$IV$36,[14]BOP!$A$44:$IV$44,[14]BOP!$A$59:$IV$59,[14]BOP!#REF!,[14]BOP!#REF!,[14]BOP!$A$79:$IV$79,[14]BOP!#REF!</definedName>
    <definedName name="Z_CF25EF50_FFAB_11D1_98B7_00C04FC96ABD_.wvu.Rows" localSheetId="58" hidden="1">[14]BOP!$A$36:$IV$36,[14]BOP!$A$44:$IV$44,[14]BOP!$A$59:$IV$59,[14]BOP!#REF!,[14]BOP!#REF!,[14]BOP!$A$79:$IV$79,[14]BOP!#REF!</definedName>
    <definedName name="Z_CF25EF50_FFAB_11D1_98B7_00C04FC96ABD_.wvu.Rows" localSheetId="61" hidden="1">[14]BOP!$A$36:$IV$36,[14]BOP!$A$44:$IV$44,[14]BOP!$A$59:$IV$59,[14]BOP!#REF!,[14]BOP!#REF!,[14]BOP!$A$79:$IV$79,[14]BOP!#REF!</definedName>
    <definedName name="Z_CF25EF50_FFAB_11D1_98B7_00C04FC96ABD_.wvu.Rows" localSheetId="62" hidden="1">[14]BOP!$A$36:$IV$36,[14]BOP!$A$44:$IV$44,[14]BOP!$A$59:$IV$59,[14]BOP!#REF!,[14]BOP!#REF!,[14]BOP!$A$79:$IV$79,[14]BOP!#REF!</definedName>
    <definedName name="Z_CF25EF50_FFAB_11D1_98B7_00C04FC96ABD_.wvu.Rows" localSheetId="63" hidden="1">[14]BOP!$A$36:$IV$36,[14]BOP!$A$44:$IV$44,[14]BOP!$A$59:$IV$59,[14]BOP!#REF!,[14]BOP!#REF!,[14]BOP!$A$79:$IV$79,[14]BOP!#REF!</definedName>
    <definedName name="Z_CF25EF50_FFAB_11D1_98B7_00C04FC96ABD_.wvu.Rows" localSheetId="65" hidden="1">[14]BOP!$A$36:$IV$36,[14]BOP!$A$44:$IV$44,[14]BOP!$A$59:$IV$59,[14]BOP!#REF!,[14]BOP!#REF!,[14]BOP!$A$79:$IV$79,[14]BOP!#REF!</definedName>
    <definedName name="Z_CF25EF50_FFAB_11D1_98B7_00C04FC96ABD_.wvu.Rows" localSheetId="66" hidden="1">[14]BOP!$A$36:$IV$36,[14]BOP!$A$44:$IV$44,[14]BOP!$A$59:$IV$59,[14]BOP!#REF!,[14]BOP!#REF!,[14]BOP!$A$79:$IV$79,[14]BOP!#REF!</definedName>
    <definedName name="Z_CF25EF50_FFAB_11D1_98B7_00C04FC96ABD_.wvu.Rows" localSheetId="67" hidden="1">[14]BOP!$A$36:$IV$36,[14]BOP!$A$44:$IV$44,[14]BOP!$A$59:$IV$59,[14]BOP!#REF!,[14]BOP!#REF!,[14]BOP!$A$79:$IV$79,[14]BOP!#REF!</definedName>
    <definedName name="Z_CF25EF50_FFAB_11D1_98B7_00C04FC96ABD_.wvu.Rows" localSheetId="69" hidden="1">[14]BOP!$A$36:$IV$36,[14]BOP!$A$44:$IV$44,[14]BOP!$A$59:$IV$59,[14]BOP!#REF!,[14]BOP!#REF!,[14]BOP!$A$79:$IV$79,[14]BOP!#REF!</definedName>
    <definedName name="Z_CF25EF50_FFAB_11D1_98B7_00C04FC96ABD_.wvu.Rows" localSheetId="70" hidden="1">[14]BOP!$A$36:$IV$36,[14]BOP!$A$44:$IV$44,[14]BOP!$A$59:$IV$59,[14]BOP!#REF!,[14]BOP!#REF!,[14]BOP!$A$79:$IV$79,[14]BOP!#REF!</definedName>
    <definedName name="Z_CF25EF50_FFAB_11D1_98B7_00C04FC96ABD_.wvu.Rows" localSheetId="71" hidden="1">[14]BOP!$A$36:$IV$36,[14]BOP!$A$44:$IV$44,[14]BOP!$A$59:$IV$59,[14]BOP!#REF!,[14]BOP!#REF!,[14]BOP!$A$79:$IV$79,[14]BOP!#REF!</definedName>
    <definedName name="Z_CF25EF50_FFAB_11D1_98B7_00C04FC96ABD_.wvu.Rows" localSheetId="72" hidden="1">[14]BOP!$A$36:$IV$36,[14]BOP!$A$44:$IV$44,[14]BOP!$A$59:$IV$59,[14]BOP!#REF!,[14]BOP!#REF!,[14]BOP!$A$79:$IV$79,[14]BOP!#REF!</definedName>
    <definedName name="Z_CF25EF50_FFAB_11D1_98B7_00C04FC96ABD_.wvu.Rows" localSheetId="74" hidden="1">[14]BOP!$A$36:$IV$36,[14]BOP!$A$44:$IV$44,[14]BOP!$A$59:$IV$59,[14]BOP!#REF!,[14]BOP!#REF!,[14]BOP!$A$79:$IV$79,[14]BOP!#REF!</definedName>
    <definedName name="Z_CF25EF50_FFAB_11D1_98B7_00C04FC96ABD_.wvu.Rows" localSheetId="75" hidden="1">[14]BOP!$A$36:$IV$36,[14]BOP!$A$44:$IV$44,[14]BOP!$A$59:$IV$59,[14]BOP!#REF!,[14]BOP!#REF!,[14]BOP!$A$79:$IV$79,[14]BOP!#REF!</definedName>
    <definedName name="Z_CF25EF50_FFAB_11D1_98B7_00C04FC96ABD_.wvu.Rows" localSheetId="7" hidden="1">[14]BOP!$A$36:$IV$36,[14]BOP!$A$44:$IV$44,[14]BOP!$A$59:$IV$59,[14]BOP!#REF!,[14]BOP!#REF!,[14]BOP!$A$79:$IV$79,[14]BOP!#REF!</definedName>
    <definedName name="Z_CF25EF50_FFAB_11D1_98B7_00C04FC96ABD_.wvu.Rows" hidden="1">[14]BOP!$A$36:$IV$36,[14]BOP!$A$44:$IV$44,[14]BOP!$A$59:$IV$59,[14]BOP!#REF!,[14]BOP!#REF!,[14]BOP!$A$79:$IV$79,[14]BOP!#REF!</definedName>
    <definedName name="Z_CF25EF51_FFAB_11D1_98B7_00C04FC96ABD_.wvu.Rows" localSheetId="7" hidden="1">[14]BOP!$A$36:$IV$36,[14]BOP!$A$44:$IV$44,[14]BOP!$A$59:$IV$59,[14]BOP!#REF!,[14]BOP!#REF!,[14]BOP!$A$79:$IV$79,[14]BOP!$A$81:$IV$88,[14]BOP!#REF!</definedName>
    <definedName name="Z_CF25EF51_FFAB_11D1_98B7_00C04FC96ABD_.wvu.Rows" hidden="1">[14]BOP!$A$36:$IV$36,[14]BOP!$A$44:$IV$44,[14]BOP!$A$59:$IV$59,[14]BOP!#REF!,[14]BOP!#REF!,[14]BOP!$A$79:$IV$79,[14]BOP!$A$81:$IV$88,[14]BOP!#REF!</definedName>
    <definedName name="Z_CF25EF52_FFAB_11D1_98B7_00C04FC96ABD_.wvu.Rows" localSheetId="7" hidden="1">[14]BOP!$A$36:$IV$36,[14]BOP!$A$44:$IV$44,[14]BOP!$A$59:$IV$59,[14]BOP!#REF!,[14]BOP!#REF!,[14]BOP!$A$79:$IV$79,[14]BOP!$A$81:$IV$88,[14]BOP!#REF!</definedName>
    <definedName name="Z_CF25EF52_FFAB_11D1_98B7_00C04FC96ABD_.wvu.Rows" hidden="1">[14]BOP!$A$36:$IV$36,[14]BOP!$A$44:$IV$44,[14]BOP!$A$59:$IV$59,[14]BOP!#REF!,[14]BOP!#REF!,[14]BOP!$A$79:$IV$79,[14]BOP!$A$81:$IV$88,[14]BOP!#REF!</definedName>
    <definedName name="Z_CF25EF53_FFAB_11D1_98B7_00C04FC96ABD_.wvu.Rows" localSheetId="7" hidden="1">[14]BOP!$A$36:$IV$36,[14]BOP!$A$44:$IV$44,[14]BOP!$A$59:$IV$59,[14]BOP!#REF!,[14]BOP!#REF!,[14]BOP!$A$79:$IV$79,[14]BOP!$A$81:$IV$88,[14]BOP!#REF!</definedName>
    <definedName name="Z_CF25EF53_FFAB_11D1_98B7_00C04FC96ABD_.wvu.Rows" hidden="1">[14]BOP!$A$36:$IV$36,[14]BOP!$A$44:$IV$44,[14]BOP!$A$59:$IV$59,[14]BOP!#REF!,[14]BOP!#REF!,[14]BOP!$A$79:$IV$79,[14]BOP!$A$81:$IV$88,[14]BOP!#REF!</definedName>
    <definedName name="Z_CF25EF55_FFAB_11D1_98B7_00C04FC96ABD_.wvu.Rows" localSheetId="16" hidden="1">[14]BOP!$A$36:$IV$36,[14]BOP!$A$44:$IV$44,[14]BOP!$A$59:$IV$59,[14]BOP!#REF!,[14]BOP!#REF!,[14]BOP!$A$79:$IV$79,[14]BOP!$A$81:$IV$88,[14]BOP!#REF!,[14]BOP!#REF!</definedName>
    <definedName name="Z_CF25EF55_FFAB_11D1_98B7_00C04FC96ABD_.wvu.Rows" localSheetId="17" hidden="1">[14]BOP!$A$36:$IV$36,[14]BOP!$A$44:$IV$44,[14]BOP!$A$59:$IV$59,[14]BOP!#REF!,[14]BOP!#REF!,[14]BOP!$A$79:$IV$79,[14]BOP!$A$81:$IV$88,[14]BOP!#REF!,[14]BOP!#REF!</definedName>
    <definedName name="Z_CF25EF55_FFAB_11D1_98B7_00C04FC96ABD_.wvu.Rows" localSheetId="18" hidden="1">[14]BOP!$A$36:$IV$36,[14]BOP!$A$44:$IV$44,[14]BOP!$A$59:$IV$59,[14]BOP!#REF!,[14]BOP!#REF!,[14]BOP!$A$79:$IV$79,[14]BOP!$A$81:$IV$88,[14]BOP!#REF!,[14]BOP!#REF!</definedName>
    <definedName name="Z_CF25EF55_FFAB_11D1_98B7_00C04FC96ABD_.wvu.Rows" localSheetId="19" hidden="1">[14]BOP!$A$36:$IV$36,[14]BOP!$A$44:$IV$44,[14]BOP!$A$59:$IV$59,[14]BOP!#REF!,[14]BOP!#REF!,[14]BOP!$A$79:$IV$79,[14]BOP!$A$81:$IV$88,[14]BOP!#REF!,[14]BOP!#REF!</definedName>
    <definedName name="Z_CF25EF55_FFAB_11D1_98B7_00C04FC96ABD_.wvu.Rows" localSheetId="20" hidden="1">[14]BOP!$A$36:$IV$36,[14]BOP!$A$44:$IV$44,[14]BOP!$A$59:$IV$59,[14]BOP!#REF!,[14]BOP!#REF!,[14]BOP!$A$79:$IV$79,[14]BOP!$A$81:$IV$88,[14]BOP!#REF!,[14]BOP!#REF!</definedName>
    <definedName name="Z_CF25EF55_FFAB_11D1_98B7_00C04FC96ABD_.wvu.Rows" localSheetId="21" hidden="1">[14]BOP!$A$36:$IV$36,[14]BOP!$A$44:$IV$44,[14]BOP!$A$59:$IV$59,[14]BOP!#REF!,[14]BOP!#REF!,[14]BOP!$A$79:$IV$79,[14]BOP!$A$81:$IV$88,[14]BOP!#REF!,[14]BOP!#REF!</definedName>
    <definedName name="Z_CF25EF55_FFAB_11D1_98B7_00C04FC96ABD_.wvu.Rows" localSheetId="22" hidden="1">[14]BOP!$A$36:$IV$36,[14]BOP!$A$44:$IV$44,[14]BOP!$A$59:$IV$59,[14]BOP!#REF!,[14]BOP!#REF!,[14]BOP!$A$79:$IV$79,[14]BOP!$A$81:$IV$88,[14]BOP!#REF!,[14]BOP!#REF!</definedName>
    <definedName name="Z_CF25EF55_FFAB_11D1_98B7_00C04FC96ABD_.wvu.Rows" localSheetId="24" hidden="1">[14]BOP!$A$36:$IV$36,[14]BOP!$A$44:$IV$44,[14]BOP!$A$59:$IV$59,[14]BOP!#REF!,[14]BOP!#REF!,[14]BOP!$A$79:$IV$79,[14]BOP!$A$81:$IV$88,[14]BOP!#REF!,[14]BOP!#REF!</definedName>
    <definedName name="Z_CF25EF55_FFAB_11D1_98B7_00C04FC96ABD_.wvu.Rows" localSheetId="25" hidden="1">[14]BOP!$A$36:$IV$36,[14]BOP!$A$44:$IV$44,[14]BOP!$A$59:$IV$59,[14]BOP!#REF!,[14]BOP!#REF!,[14]BOP!$A$79:$IV$79,[14]BOP!$A$81:$IV$88,[14]BOP!#REF!,[14]BOP!#REF!</definedName>
    <definedName name="Z_CF25EF55_FFAB_11D1_98B7_00C04FC96ABD_.wvu.Rows" localSheetId="26" hidden="1">[14]BOP!$A$36:$IV$36,[14]BOP!$A$44:$IV$44,[14]BOP!$A$59:$IV$59,[14]BOP!#REF!,[14]BOP!#REF!,[14]BOP!$A$79:$IV$79,[14]BOP!$A$81:$IV$88,[14]BOP!#REF!,[14]BOP!#REF!</definedName>
    <definedName name="Z_CF25EF55_FFAB_11D1_98B7_00C04FC96ABD_.wvu.Rows" localSheetId="28" hidden="1">[14]BOP!$A$36:$IV$36,[14]BOP!$A$44:$IV$44,[14]BOP!$A$59:$IV$59,[14]BOP!#REF!,[14]BOP!#REF!,[14]BOP!$A$79:$IV$79,[14]BOP!$A$81:$IV$88,[14]BOP!#REF!,[14]BOP!#REF!</definedName>
    <definedName name="Z_CF25EF55_FFAB_11D1_98B7_00C04FC96ABD_.wvu.Rows" localSheetId="33" hidden="1">[14]BOP!$A$36:$IV$36,[14]BOP!$A$44:$IV$44,[14]BOP!$A$59:$IV$59,[14]BOP!#REF!,[14]BOP!#REF!,[14]BOP!$A$79:$IV$79,[14]BOP!$A$81:$IV$88,[14]BOP!#REF!,[14]BOP!#REF!</definedName>
    <definedName name="Z_CF25EF55_FFAB_11D1_98B7_00C04FC96ABD_.wvu.Rows" localSheetId="66" hidden="1">[14]BOP!$A$36:$IV$36,[14]BOP!$A$44:$IV$44,[14]BOP!$A$59:$IV$59,[14]BOP!#REF!,[14]BOP!#REF!,[14]BOP!$A$79:$IV$79,[14]BOP!$A$81:$IV$88,[14]BOP!#REF!,[14]BOP!#REF!</definedName>
    <definedName name="Z_CF25EF55_FFAB_11D1_98B7_00C04FC96ABD_.wvu.Rows" localSheetId="7" hidden="1">[14]BOP!$A$36:$IV$36,[14]BOP!$A$44:$IV$44,[14]BOP!$A$59:$IV$59,[14]BOP!#REF!,[14]BOP!#REF!,[14]BOP!$A$79:$IV$79,[14]BOP!$A$81:$IV$88,[14]BOP!#REF!,[14]BOP!#REF!</definedName>
    <definedName name="Z_CF25EF55_FFAB_11D1_98B7_00C04FC96ABD_.wvu.Rows" hidden="1">[14]BOP!$A$36:$IV$36,[14]BOP!$A$44:$IV$44,[14]BOP!$A$59:$IV$59,[14]BOP!#REF!,[14]BOP!#REF!,[14]BOP!$A$79:$IV$79,[14]BOP!$A$81:$IV$88,[14]BOP!#REF!,[14]BOP!#REF!</definedName>
    <definedName name="Z_CF25EF56_FFAB_11D1_98B7_00C04FC96ABD_.wvu.Rows" localSheetId="16" hidden="1">[14]BOP!$A$36:$IV$36,[14]BOP!$A$44:$IV$44,[14]BOP!$A$59:$IV$59,[14]BOP!#REF!,[14]BOP!#REF!,[14]BOP!$A$79:$IV$79,[14]BOP!$A$81:$IV$88,[14]BOP!#REF!,[14]BOP!#REF!</definedName>
    <definedName name="Z_CF25EF56_FFAB_11D1_98B7_00C04FC96ABD_.wvu.Rows" localSheetId="17" hidden="1">[14]BOP!$A$36:$IV$36,[14]BOP!$A$44:$IV$44,[14]BOP!$A$59:$IV$59,[14]BOP!#REF!,[14]BOP!#REF!,[14]BOP!$A$79:$IV$79,[14]BOP!$A$81:$IV$88,[14]BOP!#REF!,[14]BOP!#REF!</definedName>
    <definedName name="Z_CF25EF56_FFAB_11D1_98B7_00C04FC96ABD_.wvu.Rows" localSheetId="18" hidden="1">[14]BOP!$A$36:$IV$36,[14]BOP!$A$44:$IV$44,[14]BOP!$A$59:$IV$59,[14]BOP!#REF!,[14]BOP!#REF!,[14]BOP!$A$79:$IV$79,[14]BOP!$A$81:$IV$88,[14]BOP!#REF!,[14]BOP!#REF!</definedName>
    <definedName name="Z_CF25EF56_FFAB_11D1_98B7_00C04FC96ABD_.wvu.Rows" localSheetId="19" hidden="1">[14]BOP!$A$36:$IV$36,[14]BOP!$A$44:$IV$44,[14]BOP!$A$59:$IV$59,[14]BOP!#REF!,[14]BOP!#REF!,[14]BOP!$A$79:$IV$79,[14]BOP!$A$81:$IV$88,[14]BOP!#REF!,[14]BOP!#REF!</definedName>
    <definedName name="Z_CF25EF56_FFAB_11D1_98B7_00C04FC96ABD_.wvu.Rows" localSheetId="20" hidden="1">[14]BOP!$A$36:$IV$36,[14]BOP!$A$44:$IV$44,[14]BOP!$A$59:$IV$59,[14]BOP!#REF!,[14]BOP!#REF!,[14]BOP!$A$79:$IV$79,[14]BOP!$A$81:$IV$88,[14]BOP!#REF!,[14]BOP!#REF!</definedName>
    <definedName name="Z_CF25EF56_FFAB_11D1_98B7_00C04FC96ABD_.wvu.Rows" localSheetId="21" hidden="1">[14]BOP!$A$36:$IV$36,[14]BOP!$A$44:$IV$44,[14]BOP!$A$59:$IV$59,[14]BOP!#REF!,[14]BOP!#REF!,[14]BOP!$A$79:$IV$79,[14]BOP!$A$81:$IV$88,[14]BOP!#REF!,[14]BOP!#REF!</definedName>
    <definedName name="Z_CF25EF56_FFAB_11D1_98B7_00C04FC96ABD_.wvu.Rows" localSheetId="22" hidden="1">[14]BOP!$A$36:$IV$36,[14]BOP!$A$44:$IV$44,[14]BOP!$A$59:$IV$59,[14]BOP!#REF!,[14]BOP!#REF!,[14]BOP!$A$79:$IV$79,[14]BOP!$A$81:$IV$88,[14]BOP!#REF!,[14]BOP!#REF!</definedName>
    <definedName name="Z_CF25EF56_FFAB_11D1_98B7_00C04FC96ABD_.wvu.Rows" localSheetId="24" hidden="1">[14]BOP!$A$36:$IV$36,[14]BOP!$A$44:$IV$44,[14]BOP!$A$59:$IV$59,[14]BOP!#REF!,[14]BOP!#REF!,[14]BOP!$A$79:$IV$79,[14]BOP!$A$81:$IV$88,[14]BOP!#REF!,[14]BOP!#REF!</definedName>
    <definedName name="Z_CF25EF56_FFAB_11D1_98B7_00C04FC96ABD_.wvu.Rows" localSheetId="25" hidden="1">[14]BOP!$A$36:$IV$36,[14]BOP!$A$44:$IV$44,[14]BOP!$A$59:$IV$59,[14]BOP!#REF!,[14]BOP!#REF!,[14]BOP!$A$79:$IV$79,[14]BOP!$A$81:$IV$88,[14]BOP!#REF!,[14]BOP!#REF!</definedName>
    <definedName name="Z_CF25EF56_FFAB_11D1_98B7_00C04FC96ABD_.wvu.Rows" localSheetId="26" hidden="1">[14]BOP!$A$36:$IV$36,[14]BOP!$A$44:$IV$44,[14]BOP!$A$59:$IV$59,[14]BOP!#REF!,[14]BOP!#REF!,[14]BOP!$A$79:$IV$79,[14]BOP!$A$81:$IV$88,[14]BOP!#REF!,[14]BOP!#REF!</definedName>
    <definedName name="Z_CF25EF56_FFAB_11D1_98B7_00C04FC96ABD_.wvu.Rows" localSheetId="28" hidden="1">[14]BOP!$A$36:$IV$36,[14]BOP!$A$44:$IV$44,[14]BOP!$A$59:$IV$59,[14]BOP!#REF!,[14]BOP!#REF!,[14]BOP!$A$79:$IV$79,[14]BOP!$A$81:$IV$88,[14]BOP!#REF!,[14]BOP!#REF!</definedName>
    <definedName name="Z_CF25EF56_FFAB_11D1_98B7_00C04FC96ABD_.wvu.Rows" localSheetId="33" hidden="1">[14]BOP!$A$36:$IV$36,[14]BOP!$A$44:$IV$44,[14]BOP!$A$59:$IV$59,[14]BOP!#REF!,[14]BOP!#REF!,[14]BOP!$A$79:$IV$79,[14]BOP!$A$81:$IV$88,[14]BOP!#REF!,[14]BOP!#REF!</definedName>
    <definedName name="Z_CF25EF56_FFAB_11D1_98B7_00C04FC96ABD_.wvu.Rows" localSheetId="66" hidden="1">[14]BOP!$A$36:$IV$36,[14]BOP!$A$44:$IV$44,[14]BOP!$A$59:$IV$59,[14]BOP!#REF!,[14]BOP!#REF!,[14]BOP!$A$79:$IV$79,[14]BOP!$A$81:$IV$88,[14]BOP!#REF!,[14]BOP!#REF!</definedName>
    <definedName name="Z_CF25EF56_FFAB_11D1_98B7_00C04FC96ABD_.wvu.Rows" localSheetId="7" hidden="1">[14]BOP!$A$36:$IV$36,[14]BOP!$A$44:$IV$44,[14]BOP!$A$59:$IV$59,[14]BOP!#REF!,[14]BOP!#REF!,[14]BOP!$A$79:$IV$79,[14]BOP!$A$81:$IV$88,[14]BOP!#REF!,[14]BOP!#REF!</definedName>
    <definedName name="Z_CF25EF56_FFAB_11D1_98B7_00C04FC96ABD_.wvu.Rows" hidden="1">[14]BOP!$A$36:$IV$36,[14]BOP!$A$44:$IV$44,[14]BOP!$A$59:$IV$59,[14]BOP!#REF!,[14]BOP!#REF!,[14]BOP!$A$79:$IV$79,[14]BOP!$A$81:$IV$88,[14]BOP!#REF!,[14]BOP!#REF!</definedName>
    <definedName name="Z_CF25EF57_FFAB_11D1_98B7_00C04FC96ABD_.wvu.Rows" localSheetId="7" hidden="1">[14]BOP!$A$36:$IV$36,[14]BOP!$A$44:$IV$44,[14]BOP!$A$59:$IV$59,[14]BOP!#REF!,[14]BOP!#REF!,[14]BOP!$A$79:$IV$79</definedName>
    <definedName name="Z_CF25EF57_FFAB_11D1_98B7_00C04FC96ABD_.wvu.Rows" hidden="1">[14]BOP!$A$36:$IV$36,[14]BOP!$A$44:$IV$44,[14]BOP!$A$59:$IV$59,[14]BOP!#REF!,[14]BOP!#REF!,[14]BOP!$A$79:$IV$79</definedName>
    <definedName name="Z_E7D31807_8F3D_4207_A06C_B1F423581BDE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E7D31807_8F3D_4207_A06C_B1F423581BDE_.wvu.Cols" localSheetId="17" hidden="1">'17b'!#REF!,'17b'!$EN:$IB,'17b'!$OJ:$RX,'17b'!$YF:$ABT,'17b'!$AIB:$ALP,'17b'!$ARX:$AVL,'17b'!$BBT:$BFH,'17b'!$BLP:$BPD,'17b'!$BVL:$BYZ,'17b'!$CFH:$CIV,'17b'!$CPD:$CSR,'17b'!$CYZ:$DCN,'17b'!$DIV:$DMJ,'17b'!$DSR:$DWF,'17b'!$ECN:$EGB,'17b'!$EMJ:$EPX,'17b'!$EWF:$EZT,'17b'!$FGB:$FJP,'17b'!$FPX:$FTL,'17b'!$FZT:$GDH,'17b'!$GJP:$GND,'17b'!$GTL:$GWZ,'17b'!$HDH:$HGV,'17b'!$HND:$HQR,'17b'!$HWZ:$IAN,'17b'!$IGV:$IKJ,'17b'!$IQR:$IUF,'17b'!$JAN:$JEB,'17b'!$JKJ:$JNX,'17b'!$JUF:$JXT,'17b'!$KEB:$KHP,'17b'!$KNX:$KRL,'17b'!$KXT:$LBH,'17b'!$LHP:$LLD,'17b'!$LRL:$LUZ,'17b'!$MBH:$MEV,'17b'!$MLD:$MOR,'17b'!$MUZ:$MYN,'17b'!$NEV:$NIJ,'17b'!$NOR:$NSF,'17b'!$NYN:$OCB,'17b'!$OIJ:$OLX,'17b'!$OSF:$OVT,'17b'!$PCB:$PFP,'17b'!$PLX:$PPL,'17b'!$PVT:$PZH,'17b'!$QFP:$QJD,'17b'!$QPL:$QSZ,'17b'!$QZH:$RCV,'17b'!$RJD:$RMR,'17b'!$RSZ:$RWN,'17b'!$SCV:$SGJ,'17b'!$SMR:$SQF,'17b'!$SWN:$TAB,'17b'!$TGJ:$TJX,'17b'!$TQF:$TTT,'17b'!$UAB:$UDP,'17b'!$UJX:$UNL,'17b'!$UTT:$UXH,'17b'!$VDP:$VHD,'17b'!$VNL:$VQZ,'17b'!$VXH:$WAV,'17b'!$WHD:$WKR,'17b'!$WQZ:$WUN</definedName>
    <definedName name="Z_E7D31807_8F3D_4207_A06C_B1F423581BDE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E7D31807_8F3D_4207_A06C_B1F423581BDE_.wvu.Cols" localSheetId="19" hidden="1">'18b'!#REF!,'18b'!$EP:$ID,'18b'!$OL:$RZ,'18b'!$YH:$ABV,'18b'!$AID:$ALR,'18b'!$ARZ:$AVN,'18b'!$BBV:$BFJ,'18b'!$BLR:$BPF,'18b'!$BVN:$BZB,'18b'!$CFJ:$CIX,'18b'!$CPF:$CST,'18b'!$CZB:$DCP,'18b'!$DIX:$DML,'18b'!$DST:$DWH,'18b'!$ECP:$EGD,'18b'!$EML:$EPZ,'18b'!$EWH:$EZV,'18b'!$FGD:$FJR,'18b'!$FPZ:$FTN,'18b'!$FZV:$GDJ,'18b'!$GJR:$GNF,'18b'!$GTN:$GXB,'18b'!$HDJ:$HGX,'18b'!$HNF:$HQT,'18b'!$HXB:$IAP,'18b'!$IGX:$IKL,'18b'!$IQT:$IUH,'18b'!$JAP:$JED,'18b'!$JKL:$JNZ,'18b'!$JUH:$JXV,'18b'!$KED:$KHR,'18b'!$KNZ:$KRN,'18b'!$KXV:$LBJ,'18b'!$LHR:$LLF,'18b'!$LRN:$LVB,'18b'!$MBJ:$MEX,'18b'!$MLF:$MOT,'18b'!$MVB:$MYP,'18b'!$NEX:$NIL,'18b'!$NOT:$NSH,'18b'!$NYP:$OCD,'18b'!$OIL:$OLZ,'18b'!$OSH:$OVV,'18b'!$PCD:$PFR,'18b'!$PLZ:$PPN,'18b'!$PVV:$PZJ,'18b'!$QFR:$QJF,'18b'!$QPN:$QTB,'18b'!$QZJ:$RCX,'18b'!$RJF:$RMT,'18b'!$RTB:$RWP,'18b'!$SCX:$SGL,'18b'!$SMT:$SQH,'18b'!$SWP:$TAD,'18b'!$TGL:$TJZ,'18b'!$TQH:$TTV,'18b'!$UAD:$UDR,'18b'!$UJZ:$UNN,'18b'!$UTV:$UXJ,'18b'!$VDR:$VHF,'18b'!$VNN:$VRB,'18b'!$VXJ:$WAX,'18b'!$WHF:$WKT,'18b'!$WRB:$WUP</definedName>
    <definedName name="Z_E7D31807_8F3D_4207_A06C_B1F423581BDE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E7D31807_8F3D_4207_A06C_B1F423581BDE_.wvu.Cols" localSheetId="21" hidden="1">'19b'!#REF!,'19b'!$ES:$IG,'19b'!$OO:$SC,'19b'!$YK:$ABY,'19b'!$AIG:$ALU,'19b'!$ASC:$AVQ,'19b'!$BBY:$BFM,'19b'!$BLU:$BPI,'19b'!$BVQ:$BZE,'19b'!$CFM:$CJA,'19b'!$CPI:$CSW,'19b'!$CZE:$DCS,'19b'!$DJA:$DMO,'19b'!$DSW:$DWK,'19b'!$ECS:$EGG,'19b'!$EMO:$EQC,'19b'!$EWK:$EZY,'19b'!$FGG:$FJU,'19b'!$FQC:$FTQ,'19b'!$FZY:$GDM,'19b'!$GJU:$GNI,'19b'!$GTQ:$GXE,'19b'!$HDM:$HHA,'19b'!$HNI:$HQW,'19b'!$HXE:$IAS,'19b'!$IHA:$IKO,'19b'!$IQW:$IUK,'19b'!$JAS:$JEG,'19b'!$JKO:$JOC,'19b'!$JUK:$JXY,'19b'!$KEG:$KHU,'19b'!$KOC:$KRQ,'19b'!$KXY:$LBM,'19b'!$LHU:$LLI,'19b'!$LRQ:$LVE,'19b'!$MBM:$MFA,'19b'!$MLI:$MOW,'19b'!$MVE:$MYS,'19b'!$NFA:$NIO,'19b'!$NOW:$NSK,'19b'!$NYS:$OCG,'19b'!$OIO:$OMC,'19b'!$OSK:$OVY,'19b'!$PCG:$PFU,'19b'!$PMC:$PPQ,'19b'!$PVY:$PZM,'19b'!$QFU:$QJI,'19b'!$QPQ:$QTE,'19b'!$QZM:$RDA,'19b'!$RJI:$RMW,'19b'!$RTE:$RWS,'19b'!$SDA:$SGO,'19b'!$SMW:$SQK,'19b'!$SWS:$TAG,'19b'!$TGO:$TKC,'19b'!$TQK:$TTY,'19b'!$UAG:$UDU,'19b'!$UKC:$UNQ,'19b'!$UTY:$UXM,'19b'!$VDU:$VHI,'19b'!$VNQ:$VRE,'19b'!$VXM:$WBA,'19b'!$WHI:$WKW,'19b'!$WRE:$WUS</definedName>
    <definedName name="Z_E7D31807_8F3D_4207_A06C_B1F423581BDE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E7D31807_8F3D_4207_A06C_B1F423581BDE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E7D31807_8F3D_4207_A06C_B1F423581BDE_.wvu.Cols" localSheetId="25" hidden="1">'21b'!#REF!,'21b'!$GO:$HZ,'21b'!$QK:$RV,'21b'!$AAG:$ABR,'21b'!$AKC:$ALN,'21b'!$ATY:$AVJ,'21b'!$BDU:$BFF,'21b'!$BNQ:$BPB,'21b'!$BXM:$BYX,'21b'!$CHI:$CIT,'21b'!$CRE:$CSP,'21b'!$DBA:$DCL,'21b'!$DKW:$DMH,'21b'!$DUS:$DWD,'21b'!$EEO:$EFZ,'21b'!$EOK:$EPV,'21b'!$EYG:$EZR,'21b'!$FIC:$FJN,'21b'!$FRY:$FTJ,'21b'!$GBU:$GDF,'21b'!$GLQ:$GNB,'21b'!$GVM:$GWX,'21b'!$HFI:$HGT,'21b'!$HPE:$HQP,'21b'!$HZA:$IAL,'21b'!$IIW:$IKH,'21b'!$ISS:$IUD,'21b'!$JCO:$JDZ,'21b'!$JMK:$JNV,'21b'!$JWG:$JXR,'21b'!$KGC:$KHN,'21b'!$KPY:$KRJ,'21b'!$KZU:$LBF,'21b'!$LJQ:$LLB,'21b'!$LTM:$LUX,'21b'!$MDI:$MET,'21b'!$MNE:$MOP,'21b'!$MXA:$MYL,'21b'!$NGW:$NIH,'21b'!$NQS:$NSD,'21b'!$OAO:$OBZ,'21b'!$OKK:$OLV,'21b'!$OUG:$OVR,'21b'!$PEC:$PFN,'21b'!$PNY:$PPJ,'21b'!$PXU:$PZF,'21b'!$QHQ:$QJB,'21b'!$QRM:$QSX,'21b'!$RBI:$RCT,'21b'!$RLE:$RMP,'21b'!$RVA:$RWL,'21b'!$SEW:$SGH,'21b'!$SOS:$SQD,'21b'!$SYO:$SZZ,'21b'!$TIK:$TJV,'21b'!$TSG:$TTR,'21b'!$UCC:$UDN,'21b'!$ULY:$UNJ,'21b'!$UVU:$UXF,'21b'!$VFQ:$VHB,'21b'!$VPM:$VQX,'21b'!$VZI:$WAT,'21b'!$WJE:$WKP,'21b'!$WTA:$WUL</definedName>
    <definedName name="Z_E7D31807_8F3D_4207_A06C_B1F423581BDE_.wvu.Cols" localSheetId="26" hidden="1">'22a-b'!#REF!,'22a-b'!$KV:$MG,'22a-b'!$UR:$WC,'22a-b'!$AEN:$AFY,'22a-b'!$AOJ:$APU,'22a-b'!$AYF:$AZQ,'22a-b'!$BIB:$BJM,'22a-b'!$BRX:$BTI,'22a-b'!$CBT:$CDE,'22a-b'!$CLP:$CNA,'22a-b'!$CVL:$CWW,'22a-b'!$DFH:$DGS,'22a-b'!$DPD:$DQO,'22a-b'!$DYZ:$EAK,'22a-b'!$EIV:$EKG,'22a-b'!$ESR:$EUC,'22a-b'!$FCN:$FDY,'22a-b'!$FMJ:$FNU,'22a-b'!$FWF:$FXQ,'22a-b'!$GGB:$GHM,'22a-b'!$GPX:$GRI,'22a-b'!$GZT:$HBE,'22a-b'!$HJP:$HLA,'22a-b'!$HTL:$HUW,'22a-b'!$IDH:$IES,'22a-b'!$IND:$IOO,'22a-b'!$IWZ:$IYK,'22a-b'!$JGV:$JIG,'22a-b'!$JQR:$JSC,'22a-b'!$KAN:$KBY,'22a-b'!$KKJ:$KLU,'22a-b'!$KUF:$KVQ,'22a-b'!$LEB:$LFM,'22a-b'!$LNX:$LPI,'22a-b'!$LXT:$LZE,'22a-b'!$MHP:$MJA,'22a-b'!$MRL:$MSW,'22a-b'!$NBH:$NCS,'22a-b'!$NLD:$NMO,'22a-b'!$NUZ:$NWK,'22a-b'!$OEV:$OGG,'22a-b'!$OOR:$OQC,'22a-b'!$OYN:$OZY,'22a-b'!$PIJ:$PJU,'22a-b'!$PSF:$PTQ,'22a-b'!$QCB:$QDM,'22a-b'!$QLX:$QNI,'22a-b'!$QVT:$QXE,'22a-b'!$RFP:$RHA,'22a-b'!$RPL:$RQW,'22a-b'!$RZH:$SAS,'22a-b'!$SJD:$SKO,'22a-b'!$SSZ:$SUK,'22a-b'!$TCV:$TEG,'22a-b'!$TMR:$TOC,'22a-b'!$TWN:$TXY,'22a-b'!$UGJ:$UHU,'22a-b'!$UQF:$URQ,'22a-b'!$VAB:$VBM,'22a-b'!$VJX:$VLI,'22a-b'!$VTT:$VVE,'22a-b'!$WDP:$WFA,'22a-b'!$WNL:$WOW,'22a-b'!$WXH:$WYS</definedName>
    <definedName name="Z_E7D31807_8F3D_4207_A06C_B1F423581BDE_.wvu.Cols" localSheetId="28" hidden="1">'24a'!$B:$AE,'24a'!$AG:$AQ,'24a'!$AS:$BC,'24a'!$BE:$BO,'24a'!$BQ:$CA,'24a'!$CC:$CM,'24a'!$CO:$CY,'24a'!$DA:$DK,'24a'!$DM:$DW,'24a'!$DY:$EI</definedName>
    <definedName name="Z_E7D31807_8F3D_4207_A06C_B1F423581BDE_.wvu.Cols" localSheetId="30" hidden="1">'25a'!$B:$EH</definedName>
    <definedName name="Z_E7D31807_8F3D_4207_A06C_B1F423581BDE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E7D31807_8F3D_4207_A06C_B1F423581BDE_.wvu.PrintArea" localSheetId="16" hidden="1">'17a'!$A$1:$EW$66</definedName>
    <definedName name="Z_E7D31807_8F3D_4207_A06C_B1F423581BDE_.wvu.PrintArea" localSheetId="17" hidden="1">'17b'!$A$1:$B$55</definedName>
    <definedName name="Z_E7D31807_8F3D_4207_A06C_B1F423581BDE_.wvu.PrintArea" localSheetId="18" hidden="1">'18a'!$A$1:$FA$65</definedName>
    <definedName name="Z_E7D31807_8F3D_4207_A06C_B1F423581BDE_.wvu.PrintArea" localSheetId="19" hidden="1">'18b'!$A$1:$B$56</definedName>
    <definedName name="Z_E7D31807_8F3D_4207_A06C_B1F423581BDE_.wvu.PrintArea" localSheetId="20" hidden="1">'19a'!$A$1:$EW$67</definedName>
    <definedName name="Z_E7D31807_8F3D_4207_A06C_B1F423581BDE_.wvu.PrintArea" localSheetId="21" hidden="1">'19b'!$A$1:$B$56</definedName>
    <definedName name="Z_E7D31807_8F3D_4207_A06C_B1F423581BDE_.wvu.PrintArea" localSheetId="1" hidden="1">'2'!$A$1:$N$41</definedName>
    <definedName name="Z_E7D31807_8F3D_4207_A06C_B1F423581BDE_.wvu.PrintArea" localSheetId="22" hidden="1">'20a'!$A$1:$CS$51</definedName>
    <definedName name="Z_E7D31807_8F3D_4207_A06C_B1F423581BDE_.wvu.PrintArea" localSheetId="24" hidden="1">'21a'!$A$1:$CS$41</definedName>
    <definedName name="Z_E7D31807_8F3D_4207_A06C_B1F423581BDE_.wvu.PrintArea" localSheetId="25" hidden="1">'21b'!$A$1:$A$43</definedName>
    <definedName name="Z_E7D31807_8F3D_4207_A06C_B1F423581BDE_.wvu.PrintArea" localSheetId="26" hidden="1">'22a-b'!$A$1:$A$64</definedName>
    <definedName name="Z_E7D31807_8F3D_4207_A06C_B1F423581BDE_.wvu.PrintArea" localSheetId="28" hidden="1">'24a'!$A$1:$EX$143</definedName>
    <definedName name="Z_E7D31807_8F3D_4207_A06C_B1F423581BDE_.wvu.PrintArea" localSheetId="30" hidden="1">'25a'!$A$1:$EV$64</definedName>
    <definedName name="Z_E7D31807_8F3D_4207_A06C_B1F423581BDE_.wvu.PrintArea" localSheetId="33" hidden="1">'26'!$A$1:$J$172</definedName>
    <definedName name="Z_E7D31807_8F3D_4207_A06C_B1F423581BDE_.wvu.PrintArea" localSheetId="2" hidden="1">'3'!$A$1:$H$66</definedName>
    <definedName name="Z_E7D31807_8F3D_4207_A06C_B1F423581BDE_.wvu.PrintArea" localSheetId="44" hidden="1">'37'!$A$1:$F$106</definedName>
    <definedName name="Z_E7D31807_8F3D_4207_A06C_B1F423581BDE_.wvu.PrintArea" localSheetId="45" hidden="1">'38a'!$A$1:$H$108</definedName>
    <definedName name="Z_E7D31807_8F3D_4207_A06C_B1F423581BDE_.wvu.PrintArea" localSheetId="46" hidden="1">'38b'!$A$1:$I$105</definedName>
    <definedName name="Z_E7D31807_8F3D_4207_A06C_B1F423581BDE_.wvu.PrintArea" localSheetId="51" hidden="1">'45a-b-c'!$A$1:$O$49</definedName>
    <definedName name="Z_E7D31807_8F3D_4207_A06C_B1F423581BDE_.wvu.PrintArea" localSheetId="52" hidden="1">'46a-b'!$A$1:$J$32</definedName>
    <definedName name="Z_E7D31807_8F3D_4207_A06C_B1F423581BDE_.wvu.PrintArea" localSheetId="53" hidden="1">'47'!$A$1:$I$14</definedName>
    <definedName name="Z_E7D31807_8F3D_4207_A06C_B1F423581BDE_.wvu.PrintArea" localSheetId="56" hidden="1">'50'!$A$1:$D$16</definedName>
    <definedName name="Z_E7D31807_8F3D_4207_A06C_B1F423581BDE_.wvu.PrintArea" localSheetId="58" hidden="1">'53a-b'!$A$1:$C$31</definedName>
    <definedName name="Z_E7D31807_8F3D_4207_A06C_B1F423581BDE_.wvu.PrintArea" localSheetId="62" hidden="1">'55b'!$A$1:$I$36</definedName>
    <definedName name="Z_E7D31807_8F3D_4207_A06C_B1F423581BDE_.wvu.PrintArea" localSheetId="74" hidden="1">'66'!$A$1:$H$24</definedName>
    <definedName name="Z_E7D31807_8F3D_4207_A06C_B1F423581BDE_.wvu.PrintTitles" localSheetId="22" hidden="1">'20a'!$A:$A,'20a'!$1:$3</definedName>
    <definedName name="Z_E7D31807_8F3D_4207_A06C_B1F423581BDE_.wvu.PrintTitles" localSheetId="24" hidden="1">'21a'!$A:$A,'21a'!$3:$3</definedName>
    <definedName name="Z_E7D31807_8F3D_4207_A06C_B1F423581BDE_.wvu.PrintTitles" localSheetId="25" hidden="1">'21b'!$A:$A,'21b'!$3:$3</definedName>
    <definedName name="Z_E7D31807_8F3D_4207_A06C_B1F423581BDE_.wvu.PrintTitles" localSheetId="26" hidden="1">'22a-b'!$A:$A,'22a-b'!$3:$3</definedName>
    <definedName name="Z_E7D31807_8F3D_4207_A06C_B1F423581BDE_.wvu.Rows" localSheetId="16" hidden="1">'17a'!$2:$2,'17a'!$30:$30,'17a'!$67:$67</definedName>
    <definedName name="Z_E7D31807_8F3D_4207_A06C_B1F423581BDE_.wvu.Rows" localSheetId="17" hidden="1">'17b'!$2:$2,'17b'!$26:$26,'17b'!$56:$56</definedName>
    <definedName name="Z_E7D31807_8F3D_4207_A06C_B1F423581BDE_.wvu.Rows" localSheetId="18" hidden="1">'18a'!$2:$2,'18a'!$30:$30,'18a'!$69:$69</definedName>
    <definedName name="Z_E7D31807_8F3D_4207_A06C_B1F423581BDE_.wvu.Rows" localSheetId="19" hidden="1">'18b'!$2:$2,'18b'!$27:$27,'18b'!$57:$57</definedName>
    <definedName name="Z_E7D31807_8F3D_4207_A06C_B1F423581BDE_.wvu.Rows" localSheetId="20" hidden="1">'19a'!$2:$2,'19a'!$30:$30,'19a'!$64:$64,'19a'!$68:$69</definedName>
    <definedName name="Z_E7D31807_8F3D_4207_A06C_B1F423581BDE_.wvu.Rows" localSheetId="21" hidden="1">'19b'!$2:$2,'19b'!$27:$27,'19b'!$57:$57</definedName>
    <definedName name="Z_E7D31807_8F3D_4207_A06C_B1F423581BDE_.wvu.Rows" localSheetId="22" hidden="1">'20a'!#REF!,'20a'!$45:$45</definedName>
    <definedName name="Z_E7D31807_8F3D_4207_A06C_B1F423581BDE_.wvu.Rows" localSheetId="24" hidden="1">'21a'!$36:$36</definedName>
    <definedName name="Z_E7D31807_8F3D_4207_A06C_B1F423581BDE_.wvu.Rows" localSheetId="25" hidden="1">'21b'!$35:$35</definedName>
    <definedName name="Z_E7D31807_8F3D_4207_A06C_B1F423581BDE_.wvu.Rows" localSheetId="26" hidden="1">'22a-b'!#REF!</definedName>
    <definedName name="Z_E7D31807_8F3D_4207_A06C_B1F423581BDE_.wvu.Rows" localSheetId="30" hidden="1">'25a'!$9:$9,'25a'!$61:$61</definedName>
    <definedName name="Z_E7D31807_8F3D_4207_A06C_B1F423581BDE_.wvu.Rows" localSheetId="33" hidden="1">'26'!$10:$105,'26'!$107:$117,'26'!$119:$129</definedName>
    <definedName name="Z_E7D31807_8F3D_4207_A06C_B1F423581BDE_.wvu.Rows" localSheetId="44" hidden="1">'37'!$6:$41</definedName>
    <definedName name="Z_E7D31807_8F3D_4207_A06C_B1F423581BDE_.wvu.Rows" localSheetId="45" hidden="1">'38a'!$6:$41</definedName>
    <definedName name="Z_E7D31807_8F3D_4207_A06C_B1F423581BDE_.wvu.Rows" localSheetId="46" hidden="1">'38b'!$5:$40</definedName>
    <definedName name="Z_EA8011E5_017A_11D2_98BD_00C04FC96ABD_.wvu.Rows" localSheetId="16" hidden="1">[14]BOP!$A$36:$IV$36,[14]BOP!$A$44:$IV$44,[14]BOP!$A$59:$IV$59,[14]BOP!#REF!,[14]BOP!#REF!,[14]BOP!$A$79:$IV$79,[14]BOP!$A$81:$IV$88</definedName>
    <definedName name="Z_EA8011E5_017A_11D2_98BD_00C04FC96ABD_.wvu.Rows" localSheetId="17" hidden="1">[14]BOP!$A$36:$IV$36,[14]BOP!$A$44:$IV$44,[14]BOP!$A$59:$IV$59,[14]BOP!#REF!,[14]BOP!#REF!,[14]BOP!$A$79:$IV$79,[14]BOP!$A$81:$IV$88</definedName>
    <definedName name="Z_EA8011E5_017A_11D2_98BD_00C04FC96ABD_.wvu.Rows" localSheetId="18" hidden="1">[14]BOP!$A$36:$IV$36,[14]BOP!$A$44:$IV$44,[14]BOP!$A$59:$IV$59,[14]BOP!#REF!,[14]BOP!#REF!,[14]BOP!$A$79:$IV$79,[14]BOP!$A$81:$IV$88</definedName>
    <definedName name="Z_EA8011E5_017A_11D2_98BD_00C04FC96ABD_.wvu.Rows" localSheetId="19" hidden="1">[14]BOP!$A$36:$IV$36,[14]BOP!$A$44:$IV$44,[14]BOP!$A$59:$IV$59,[14]BOP!#REF!,[14]BOP!#REF!,[14]BOP!$A$79:$IV$79,[14]BOP!$A$81:$IV$88</definedName>
    <definedName name="Z_EA8011E5_017A_11D2_98BD_00C04FC96ABD_.wvu.Rows" localSheetId="20" hidden="1">[14]BOP!$A$36:$IV$36,[14]BOP!$A$44:$IV$44,[14]BOP!$A$59:$IV$59,[14]BOP!#REF!,[14]BOP!#REF!,[14]BOP!$A$79:$IV$79,[14]BOP!$A$81:$IV$88</definedName>
    <definedName name="Z_EA8011E5_017A_11D2_98BD_00C04FC96ABD_.wvu.Rows" localSheetId="21" hidden="1">[14]BOP!$A$36:$IV$36,[14]BOP!$A$44:$IV$44,[14]BOP!$A$59:$IV$59,[14]BOP!#REF!,[14]BOP!#REF!,[14]BOP!$A$79:$IV$79,[14]BOP!$A$81:$IV$88</definedName>
    <definedName name="Z_EA8011E5_017A_11D2_98BD_00C04FC96ABD_.wvu.Rows" localSheetId="1" hidden="1">[14]BOP!$A$36:$IV$36,[14]BOP!$A$44:$IV$44,[14]BOP!$A$59:$IV$59,[14]BOP!#REF!,[14]BOP!#REF!,[14]BOP!$A$79:$IV$79,[14]BOP!$A$81:$IV$88</definedName>
    <definedName name="Z_EA8011E5_017A_11D2_98BD_00C04FC96ABD_.wvu.Rows" localSheetId="22" hidden="1">[14]BOP!$A$36:$IV$36,[14]BOP!$A$44:$IV$44,[14]BOP!$A$59:$IV$59,[14]BOP!#REF!,[14]BOP!#REF!,[14]BOP!$A$79:$IV$79,[14]BOP!$A$81:$IV$88</definedName>
    <definedName name="Z_EA8011E5_017A_11D2_98BD_00C04FC96ABD_.wvu.Rows" localSheetId="24" hidden="1">[14]BOP!$A$36:$IV$36,[14]BOP!$A$44:$IV$44,[14]BOP!$A$59:$IV$59,[14]BOP!#REF!,[14]BOP!#REF!,[14]BOP!$A$79:$IV$79,[14]BOP!$A$81:$IV$88</definedName>
    <definedName name="Z_EA8011E5_017A_11D2_98BD_00C04FC96ABD_.wvu.Rows" localSheetId="25" hidden="1">[14]BOP!$A$36:$IV$36,[14]BOP!$A$44:$IV$44,[14]BOP!$A$59:$IV$59,[14]BOP!#REF!,[14]BOP!#REF!,[14]BOP!$A$79:$IV$79,[14]BOP!$A$81:$IV$88</definedName>
    <definedName name="Z_EA8011E5_017A_11D2_98BD_00C04FC96ABD_.wvu.Rows" localSheetId="26" hidden="1">[14]BOP!$A$36:$IV$36,[14]BOP!$A$44:$IV$44,[14]BOP!$A$59:$IV$59,[14]BOP!#REF!,[14]BOP!#REF!,[14]BOP!$A$79:$IV$79,[14]BOP!$A$81:$IV$88</definedName>
    <definedName name="Z_EA8011E5_017A_11D2_98BD_00C04FC96ABD_.wvu.Rows" localSheetId="28" hidden="1">[14]BOP!$A$36:$IV$36,[14]BOP!$A$44:$IV$44,[14]BOP!$A$59:$IV$59,[14]BOP!#REF!,[14]BOP!#REF!,[14]BOP!$A$79:$IV$79,[14]BOP!$A$81:$IV$88</definedName>
    <definedName name="Z_EA8011E5_017A_11D2_98BD_00C04FC96ABD_.wvu.Rows" localSheetId="33" hidden="1">[14]BOP!$A$36:$IV$36,[14]BOP!$A$44:$IV$44,[14]BOP!$A$59:$IV$59,[14]BOP!#REF!,[14]BOP!#REF!,[14]BOP!$A$79:$IV$79,[14]BOP!$A$81:$IV$88</definedName>
    <definedName name="Z_EA8011E5_017A_11D2_98BD_00C04FC96ABD_.wvu.Rows" localSheetId="2" hidden="1">[14]BOP!$A$36:$IV$36,[14]BOP!$A$44:$IV$44,[14]BOP!$A$59:$IV$59,[14]BOP!#REF!,[14]BOP!#REF!,[14]BOP!$A$79:$IV$79,[14]BOP!$A$81:$IV$88</definedName>
    <definedName name="Z_EA8011E5_017A_11D2_98BD_00C04FC96ABD_.wvu.Rows" localSheetId="74" hidden="1">[14]BOP!$A$36:$IV$36,[14]BOP!$A$44:$IV$44,[14]BOP!$A$59:$IV$59,[14]BOP!#REF!,[14]BOP!#REF!,[14]BOP!$A$79:$IV$79,[14]BOP!$A$81:$IV$88</definedName>
    <definedName name="Z_EA8011E5_017A_11D2_98BD_00C04FC96ABD_.wvu.Rows" localSheetId="7" hidden="1">[14]BOP!$A$36:$IV$36,[14]BOP!$A$44:$IV$44,[14]BOP!$A$59:$IV$59,[14]BOP!#REF!,[14]BOP!#REF!,[14]BOP!$A$79:$IV$79,[14]BOP!$A$81:$IV$88</definedName>
    <definedName name="Z_EA8011E5_017A_11D2_98BD_00C04FC96ABD_.wvu.Rows" hidden="1">[14]BOP!$A$36:$IV$36,[14]BOP!$A$44:$IV$44,[14]BOP!$A$59:$IV$59,[14]BOP!#REF!,[14]BOP!#REF!,[14]BOP!$A$79:$IV$79,[14]BOP!$A$81:$IV$88</definedName>
    <definedName name="Z_EA8011E6_017A_11D2_98BD_00C04FC96ABD_.wvu.Rows" localSheetId="16" hidden="1">[14]BOP!$A$36:$IV$36,[14]BOP!$A$44:$IV$44,[14]BOP!$A$59:$IV$59,[14]BOP!#REF!,[14]BOP!#REF!,[14]BOP!$A$79:$IV$79,[14]BOP!#REF!</definedName>
    <definedName name="Z_EA8011E6_017A_11D2_98BD_00C04FC96ABD_.wvu.Rows" localSheetId="17" hidden="1">[14]BOP!$A$36:$IV$36,[14]BOP!$A$44:$IV$44,[14]BOP!$A$59:$IV$59,[14]BOP!#REF!,[14]BOP!#REF!,[14]BOP!$A$79:$IV$79,[14]BOP!#REF!</definedName>
    <definedName name="Z_EA8011E6_017A_11D2_98BD_00C04FC96ABD_.wvu.Rows" localSheetId="18" hidden="1">[14]BOP!$A$36:$IV$36,[14]BOP!$A$44:$IV$44,[14]BOP!$A$59:$IV$59,[14]BOP!#REF!,[14]BOP!#REF!,[14]BOP!$A$79:$IV$79,[14]BOP!#REF!</definedName>
    <definedName name="Z_EA8011E6_017A_11D2_98BD_00C04FC96ABD_.wvu.Rows" localSheetId="19" hidden="1">[14]BOP!$A$36:$IV$36,[14]BOP!$A$44:$IV$44,[14]BOP!$A$59:$IV$59,[14]BOP!#REF!,[14]BOP!#REF!,[14]BOP!$A$79:$IV$79,[14]BOP!#REF!</definedName>
    <definedName name="Z_EA8011E6_017A_11D2_98BD_00C04FC96ABD_.wvu.Rows" localSheetId="20" hidden="1">[14]BOP!$A$36:$IV$36,[14]BOP!$A$44:$IV$44,[14]BOP!$A$59:$IV$59,[14]BOP!#REF!,[14]BOP!#REF!,[14]BOP!$A$79:$IV$79,[14]BOP!#REF!</definedName>
    <definedName name="Z_EA8011E6_017A_11D2_98BD_00C04FC96ABD_.wvu.Rows" localSheetId="21" hidden="1">[14]BOP!$A$36:$IV$36,[14]BOP!$A$44:$IV$44,[14]BOP!$A$59:$IV$59,[14]BOP!#REF!,[14]BOP!#REF!,[14]BOP!$A$79:$IV$79,[14]BOP!#REF!</definedName>
    <definedName name="Z_EA8011E6_017A_11D2_98BD_00C04FC96ABD_.wvu.Rows" localSheetId="1" hidden="1">[14]BOP!$A$36:$IV$36,[14]BOP!$A$44:$IV$44,[14]BOP!$A$59:$IV$59,[14]BOP!#REF!,[14]BOP!#REF!,[14]BOP!$A$79:$IV$79,[14]BOP!#REF!</definedName>
    <definedName name="Z_EA8011E6_017A_11D2_98BD_00C04FC96ABD_.wvu.Rows" localSheetId="22" hidden="1">[14]BOP!$A$36:$IV$36,[14]BOP!$A$44:$IV$44,[14]BOP!$A$59:$IV$59,[14]BOP!#REF!,[14]BOP!#REF!,[14]BOP!$A$79:$IV$79,[14]BOP!#REF!</definedName>
    <definedName name="Z_EA8011E6_017A_11D2_98BD_00C04FC96ABD_.wvu.Rows" localSheetId="24" hidden="1">[14]BOP!$A$36:$IV$36,[14]BOP!$A$44:$IV$44,[14]BOP!$A$59:$IV$59,[14]BOP!#REF!,[14]BOP!#REF!,[14]BOP!$A$79:$IV$79,[14]BOP!#REF!</definedName>
    <definedName name="Z_EA8011E6_017A_11D2_98BD_00C04FC96ABD_.wvu.Rows" localSheetId="25" hidden="1">[14]BOP!$A$36:$IV$36,[14]BOP!$A$44:$IV$44,[14]BOP!$A$59:$IV$59,[14]BOP!#REF!,[14]BOP!#REF!,[14]BOP!$A$79:$IV$79,[14]BOP!#REF!</definedName>
    <definedName name="Z_EA8011E6_017A_11D2_98BD_00C04FC96ABD_.wvu.Rows" localSheetId="26" hidden="1">[14]BOP!$A$36:$IV$36,[14]BOP!$A$44:$IV$44,[14]BOP!$A$59:$IV$59,[14]BOP!#REF!,[14]BOP!#REF!,[14]BOP!$A$79:$IV$79,[14]BOP!#REF!</definedName>
    <definedName name="Z_EA8011E6_017A_11D2_98BD_00C04FC96ABD_.wvu.Rows" localSheetId="28" hidden="1">[14]BOP!$A$36:$IV$36,[14]BOP!$A$44:$IV$44,[14]BOP!$A$59:$IV$59,[14]BOP!#REF!,[14]BOP!#REF!,[14]BOP!$A$79:$IV$79,[14]BOP!#REF!</definedName>
    <definedName name="Z_EA8011E6_017A_11D2_98BD_00C04FC96ABD_.wvu.Rows" localSheetId="30" hidden="1">[14]BOP!$A$36:$IV$36,[14]BOP!$A$44:$IV$44,[14]BOP!$A$59:$IV$59,[14]BOP!#REF!,[14]BOP!#REF!,[14]BOP!$A$79:$IV$79,[14]BOP!#REF!</definedName>
    <definedName name="Z_EA8011E6_017A_11D2_98BD_00C04FC96ABD_.wvu.Rows" localSheetId="33" hidden="1">[14]BOP!$A$36:$IV$36,[14]BOP!$A$44:$IV$44,[14]BOP!$A$59:$IV$59,[14]BOP!#REF!,[14]BOP!#REF!,[14]BOP!$A$79:$IV$79,[14]BOP!#REF!</definedName>
    <definedName name="Z_EA8011E6_017A_11D2_98BD_00C04FC96ABD_.wvu.Rows" localSheetId="2" hidden="1">[14]BOP!$A$36:$IV$36,[14]BOP!$A$44:$IV$44,[14]BOP!$A$59:$IV$59,[14]BOP!#REF!,[14]BOP!#REF!,[14]BOP!$A$79:$IV$79,[14]BOP!#REF!</definedName>
    <definedName name="Z_EA8011E6_017A_11D2_98BD_00C04FC96ABD_.wvu.Rows" localSheetId="44" hidden="1">[14]BOP!$A$36:$IV$36,[14]BOP!$A$44:$IV$44,[14]BOP!$A$59:$IV$59,[14]BOP!#REF!,[14]BOP!#REF!,[14]BOP!$A$79:$IV$79,[14]BOP!#REF!</definedName>
    <definedName name="Z_EA8011E6_017A_11D2_98BD_00C04FC96ABD_.wvu.Rows" localSheetId="45" hidden="1">[14]BOP!$A$36:$IV$36,[14]BOP!$A$44:$IV$44,[14]BOP!$A$59:$IV$59,[14]BOP!#REF!,[14]BOP!#REF!,[14]BOP!$A$79:$IV$79,[14]BOP!#REF!</definedName>
    <definedName name="Z_EA8011E6_017A_11D2_98BD_00C04FC96ABD_.wvu.Rows" localSheetId="46" hidden="1">[14]BOP!$A$36:$IV$36,[14]BOP!$A$44:$IV$44,[14]BOP!$A$59:$IV$59,[14]BOP!#REF!,[14]BOP!#REF!,[14]BOP!$A$79:$IV$79,[14]BOP!#REF!</definedName>
    <definedName name="Z_EA8011E6_017A_11D2_98BD_00C04FC96ABD_.wvu.Rows" localSheetId="49" hidden="1">[14]BOP!$A$36:$IV$36,[14]BOP!$A$44:$IV$44,[14]BOP!$A$59:$IV$59,[14]BOP!#REF!,[14]BOP!#REF!,[14]BOP!$A$79:$IV$79,[14]BOP!#REF!</definedName>
    <definedName name="Z_EA8011E6_017A_11D2_98BD_00C04FC96ABD_.wvu.Rows" localSheetId="51" hidden="1">[14]BOP!$A$36:$IV$36,[14]BOP!$A$44:$IV$44,[14]BOP!$A$59:$IV$59,[14]BOP!#REF!,[14]BOP!#REF!,[14]BOP!$A$79:$IV$79,[14]BOP!#REF!</definedName>
    <definedName name="Z_EA8011E6_017A_11D2_98BD_00C04FC96ABD_.wvu.Rows" localSheetId="52" hidden="1">[14]BOP!$A$36:$IV$36,[14]BOP!$A$44:$IV$44,[14]BOP!$A$59:$IV$59,[14]BOP!#REF!,[14]BOP!#REF!,[14]BOP!$A$79:$IV$79,[14]BOP!#REF!</definedName>
    <definedName name="Z_EA8011E6_017A_11D2_98BD_00C04FC96ABD_.wvu.Rows" localSheetId="53" hidden="1">[14]BOP!$A$36:$IV$36,[14]BOP!$A$44:$IV$44,[14]BOP!$A$59:$IV$59,[14]BOP!#REF!,[14]BOP!#REF!,[14]BOP!$A$79:$IV$79,[14]BOP!#REF!</definedName>
    <definedName name="Z_EA8011E6_017A_11D2_98BD_00C04FC96ABD_.wvu.Rows" localSheetId="56" hidden="1">[14]BOP!$A$36:$IV$36,[14]BOP!$A$44:$IV$44,[14]BOP!$A$59:$IV$59,[14]BOP!#REF!,[14]BOP!#REF!,[14]BOP!$A$79:$IV$79,[14]BOP!#REF!</definedName>
    <definedName name="Z_EA8011E6_017A_11D2_98BD_00C04FC96ABD_.wvu.Rows" localSheetId="57" hidden="1">[14]BOP!$A$36:$IV$36,[14]BOP!$A$44:$IV$44,[14]BOP!$A$59:$IV$59,[14]BOP!#REF!,[14]BOP!#REF!,[14]BOP!$A$79:$IV$79,[14]BOP!#REF!</definedName>
    <definedName name="Z_EA8011E6_017A_11D2_98BD_00C04FC96ABD_.wvu.Rows" localSheetId="58" hidden="1">[14]BOP!$A$36:$IV$36,[14]BOP!$A$44:$IV$44,[14]BOP!$A$59:$IV$59,[14]BOP!#REF!,[14]BOP!#REF!,[14]BOP!$A$79:$IV$79,[14]BOP!#REF!</definedName>
    <definedName name="Z_EA8011E6_017A_11D2_98BD_00C04FC96ABD_.wvu.Rows" localSheetId="61" hidden="1">[14]BOP!$A$36:$IV$36,[14]BOP!$A$44:$IV$44,[14]BOP!$A$59:$IV$59,[14]BOP!#REF!,[14]BOP!#REF!,[14]BOP!$A$79:$IV$79,[14]BOP!#REF!</definedName>
    <definedName name="Z_EA8011E6_017A_11D2_98BD_00C04FC96ABD_.wvu.Rows" localSheetId="62" hidden="1">[14]BOP!$A$36:$IV$36,[14]BOP!$A$44:$IV$44,[14]BOP!$A$59:$IV$59,[14]BOP!#REF!,[14]BOP!#REF!,[14]BOP!$A$79:$IV$79,[14]BOP!#REF!</definedName>
    <definedName name="Z_EA8011E6_017A_11D2_98BD_00C04FC96ABD_.wvu.Rows" localSheetId="63" hidden="1">[14]BOP!$A$36:$IV$36,[14]BOP!$A$44:$IV$44,[14]BOP!$A$59:$IV$59,[14]BOP!#REF!,[14]BOP!#REF!,[14]BOP!$A$79:$IV$79,[14]BOP!#REF!</definedName>
    <definedName name="Z_EA8011E6_017A_11D2_98BD_00C04FC96ABD_.wvu.Rows" localSheetId="65" hidden="1">[14]BOP!$A$36:$IV$36,[14]BOP!$A$44:$IV$44,[14]BOP!$A$59:$IV$59,[14]BOP!#REF!,[14]BOP!#REF!,[14]BOP!$A$79:$IV$79,[14]BOP!#REF!</definedName>
    <definedName name="Z_EA8011E6_017A_11D2_98BD_00C04FC96ABD_.wvu.Rows" localSheetId="66" hidden="1">[14]BOP!$A$36:$IV$36,[14]BOP!$A$44:$IV$44,[14]BOP!$A$59:$IV$59,[14]BOP!#REF!,[14]BOP!#REF!,[14]BOP!$A$79:$IV$79,[14]BOP!#REF!</definedName>
    <definedName name="Z_EA8011E6_017A_11D2_98BD_00C04FC96ABD_.wvu.Rows" localSheetId="67" hidden="1">[14]BOP!$A$36:$IV$36,[14]BOP!$A$44:$IV$44,[14]BOP!$A$59:$IV$59,[14]BOP!#REF!,[14]BOP!#REF!,[14]BOP!$A$79:$IV$79,[14]BOP!#REF!</definedName>
    <definedName name="Z_EA8011E6_017A_11D2_98BD_00C04FC96ABD_.wvu.Rows" localSheetId="69" hidden="1">[14]BOP!$A$36:$IV$36,[14]BOP!$A$44:$IV$44,[14]BOP!$A$59:$IV$59,[14]BOP!#REF!,[14]BOP!#REF!,[14]BOP!$A$79:$IV$79,[14]BOP!#REF!</definedName>
    <definedName name="Z_EA8011E6_017A_11D2_98BD_00C04FC96ABD_.wvu.Rows" localSheetId="70" hidden="1">[14]BOP!$A$36:$IV$36,[14]BOP!$A$44:$IV$44,[14]BOP!$A$59:$IV$59,[14]BOP!#REF!,[14]BOP!#REF!,[14]BOP!$A$79:$IV$79,[14]BOP!#REF!</definedName>
    <definedName name="Z_EA8011E6_017A_11D2_98BD_00C04FC96ABD_.wvu.Rows" localSheetId="71" hidden="1">[14]BOP!$A$36:$IV$36,[14]BOP!$A$44:$IV$44,[14]BOP!$A$59:$IV$59,[14]BOP!#REF!,[14]BOP!#REF!,[14]BOP!$A$79:$IV$79,[14]BOP!#REF!</definedName>
    <definedName name="Z_EA8011E6_017A_11D2_98BD_00C04FC96ABD_.wvu.Rows" localSheetId="72" hidden="1">[14]BOP!$A$36:$IV$36,[14]BOP!$A$44:$IV$44,[14]BOP!$A$59:$IV$59,[14]BOP!#REF!,[14]BOP!#REF!,[14]BOP!$A$79:$IV$79,[14]BOP!#REF!</definedName>
    <definedName name="Z_EA8011E6_017A_11D2_98BD_00C04FC96ABD_.wvu.Rows" localSheetId="74" hidden="1">[14]BOP!$A$36:$IV$36,[14]BOP!$A$44:$IV$44,[14]BOP!$A$59:$IV$59,[14]BOP!#REF!,[14]BOP!#REF!,[14]BOP!$A$79:$IV$79,[14]BOP!#REF!</definedName>
    <definedName name="Z_EA8011E6_017A_11D2_98BD_00C04FC96ABD_.wvu.Rows" localSheetId="75" hidden="1">[14]BOP!$A$36:$IV$36,[14]BOP!$A$44:$IV$44,[14]BOP!$A$59:$IV$59,[14]BOP!#REF!,[14]BOP!#REF!,[14]BOP!$A$79:$IV$79,[14]BOP!#REF!</definedName>
    <definedName name="Z_EA8011E6_017A_11D2_98BD_00C04FC96ABD_.wvu.Rows" localSheetId="7" hidden="1">[14]BOP!$A$36:$IV$36,[14]BOP!$A$44:$IV$44,[14]BOP!$A$59:$IV$59,[14]BOP!#REF!,[14]BOP!#REF!,[14]BOP!$A$79:$IV$79,[14]BOP!#REF!</definedName>
    <definedName name="Z_EA8011E6_017A_11D2_98BD_00C04FC96ABD_.wvu.Rows" hidden="1">[14]BOP!$A$36:$IV$36,[14]BOP!$A$44:$IV$44,[14]BOP!$A$59:$IV$59,[14]BOP!#REF!,[14]BOP!#REF!,[14]BOP!$A$79:$IV$79,[14]BOP!#REF!</definedName>
    <definedName name="Z_EA8011E9_017A_11D2_98BD_00C04FC96ABD_.wvu.Rows" localSheetId="16" hidden="1">[14]BOP!$A$36:$IV$36,[14]BOP!$A$44:$IV$44,[14]BOP!$A$59:$IV$59,[14]BOP!#REF!,[14]BOP!#REF!,[14]BOP!$A$79:$IV$79,[14]BOP!$A$81:$IV$88,[14]BOP!#REF!</definedName>
    <definedName name="Z_EA8011E9_017A_11D2_98BD_00C04FC96ABD_.wvu.Rows" localSheetId="17" hidden="1">[14]BOP!$A$36:$IV$36,[14]BOP!$A$44:$IV$44,[14]BOP!$A$59:$IV$59,[14]BOP!#REF!,[14]BOP!#REF!,[14]BOP!$A$79:$IV$79,[14]BOP!$A$81:$IV$88,[14]BOP!#REF!</definedName>
    <definedName name="Z_EA8011E9_017A_11D2_98BD_00C04FC96ABD_.wvu.Rows" localSheetId="18" hidden="1">[14]BOP!$A$36:$IV$36,[14]BOP!$A$44:$IV$44,[14]BOP!$A$59:$IV$59,[14]BOP!#REF!,[14]BOP!#REF!,[14]BOP!$A$79:$IV$79,[14]BOP!$A$81:$IV$88,[14]BOP!#REF!</definedName>
    <definedName name="Z_EA8011E9_017A_11D2_98BD_00C04FC96ABD_.wvu.Rows" localSheetId="19" hidden="1">[14]BOP!$A$36:$IV$36,[14]BOP!$A$44:$IV$44,[14]BOP!$A$59:$IV$59,[14]BOP!#REF!,[14]BOP!#REF!,[14]BOP!$A$79:$IV$79,[14]BOP!$A$81:$IV$88,[14]BOP!#REF!</definedName>
    <definedName name="Z_EA8011E9_017A_11D2_98BD_00C04FC96ABD_.wvu.Rows" localSheetId="20" hidden="1">[14]BOP!$A$36:$IV$36,[14]BOP!$A$44:$IV$44,[14]BOP!$A$59:$IV$59,[14]BOP!#REF!,[14]BOP!#REF!,[14]BOP!$A$79:$IV$79,[14]BOP!$A$81:$IV$88,[14]BOP!#REF!</definedName>
    <definedName name="Z_EA8011E9_017A_11D2_98BD_00C04FC96ABD_.wvu.Rows" localSheetId="21" hidden="1">[14]BOP!$A$36:$IV$36,[14]BOP!$A$44:$IV$44,[14]BOP!$A$59:$IV$59,[14]BOP!#REF!,[14]BOP!#REF!,[14]BOP!$A$79:$IV$79,[14]BOP!$A$81:$IV$88,[14]BOP!#REF!</definedName>
    <definedName name="Z_EA8011E9_017A_11D2_98BD_00C04FC96ABD_.wvu.Rows" localSheetId="1" hidden="1">[14]BOP!$A$36:$IV$36,[14]BOP!$A$44:$IV$44,[14]BOP!$A$59:$IV$59,[14]BOP!#REF!,[14]BOP!#REF!,[14]BOP!$A$79:$IV$79,[14]BOP!$A$81:$IV$88,[14]BOP!#REF!</definedName>
    <definedName name="Z_EA8011E9_017A_11D2_98BD_00C04FC96ABD_.wvu.Rows" localSheetId="22" hidden="1">[14]BOP!$A$36:$IV$36,[14]BOP!$A$44:$IV$44,[14]BOP!$A$59:$IV$59,[14]BOP!#REF!,[14]BOP!#REF!,[14]BOP!$A$79:$IV$79,[14]BOP!$A$81:$IV$88,[14]BOP!#REF!</definedName>
    <definedName name="Z_EA8011E9_017A_11D2_98BD_00C04FC96ABD_.wvu.Rows" localSheetId="24" hidden="1">[14]BOP!$A$36:$IV$36,[14]BOP!$A$44:$IV$44,[14]BOP!$A$59:$IV$59,[14]BOP!#REF!,[14]BOP!#REF!,[14]BOP!$A$79:$IV$79,[14]BOP!$A$81:$IV$88,[14]BOP!#REF!</definedName>
    <definedName name="Z_EA8011E9_017A_11D2_98BD_00C04FC96ABD_.wvu.Rows" localSheetId="25" hidden="1">[14]BOP!$A$36:$IV$36,[14]BOP!$A$44:$IV$44,[14]BOP!$A$59:$IV$59,[14]BOP!#REF!,[14]BOP!#REF!,[14]BOP!$A$79:$IV$79,[14]BOP!$A$81:$IV$88,[14]BOP!#REF!</definedName>
    <definedName name="Z_EA8011E9_017A_11D2_98BD_00C04FC96ABD_.wvu.Rows" localSheetId="26" hidden="1">[14]BOP!$A$36:$IV$36,[14]BOP!$A$44:$IV$44,[14]BOP!$A$59:$IV$59,[14]BOP!#REF!,[14]BOP!#REF!,[14]BOP!$A$79:$IV$79,[14]BOP!$A$81:$IV$88,[14]BOP!#REF!</definedName>
    <definedName name="Z_EA8011E9_017A_11D2_98BD_00C04FC96ABD_.wvu.Rows" localSheetId="28" hidden="1">[14]BOP!$A$36:$IV$36,[14]BOP!$A$44:$IV$44,[14]BOP!$A$59:$IV$59,[14]BOP!#REF!,[14]BOP!#REF!,[14]BOP!$A$79:$IV$79,[14]BOP!$A$81:$IV$88,[14]BOP!#REF!</definedName>
    <definedName name="Z_EA8011E9_017A_11D2_98BD_00C04FC96ABD_.wvu.Rows" localSheetId="33" hidden="1">[14]BOP!$A$36:$IV$36,[14]BOP!$A$44:$IV$44,[14]BOP!$A$59:$IV$59,[14]BOP!#REF!,[14]BOP!#REF!,[14]BOP!$A$79:$IV$79,[14]BOP!$A$81:$IV$88,[14]BOP!#REF!</definedName>
    <definedName name="Z_EA8011E9_017A_11D2_98BD_00C04FC96ABD_.wvu.Rows" localSheetId="2" hidden="1">[14]BOP!$A$36:$IV$36,[14]BOP!$A$44:$IV$44,[14]BOP!$A$59:$IV$59,[14]BOP!#REF!,[14]BOP!#REF!,[14]BOP!$A$79:$IV$79,[14]BOP!$A$81:$IV$88,[14]BOP!#REF!</definedName>
    <definedName name="Z_EA8011E9_017A_11D2_98BD_00C04FC96ABD_.wvu.Rows" localSheetId="74" hidden="1">[14]BOP!$A$36:$IV$36,[14]BOP!$A$44:$IV$44,[14]BOP!$A$59:$IV$59,[14]BOP!#REF!,[14]BOP!#REF!,[14]BOP!$A$79:$IV$79,[14]BOP!$A$81:$IV$88,[14]BOP!#REF!</definedName>
    <definedName name="Z_EA8011E9_017A_11D2_98BD_00C04FC96ABD_.wvu.Rows" localSheetId="7" hidden="1">[14]BOP!$A$36:$IV$36,[14]BOP!$A$44:$IV$44,[14]BOP!$A$59:$IV$59,[14]BOP!#REF!,[14]BOP!#REF!,[14]BOP!$A$79:$IV$79,[14]BOP!$A$81:$IV$88,[14]BOP!#REF!</definedName>
    <definedName name="Z_EA8011E9_017A_11D2_98BD_00C04FC96ABD_.wvu.Rows" hidden="1">[14]BOP!$A$36:$IV$36,[14]BOP!$A$44:$IV$44,[14]BOP!$A$59:$IV$59,[14]BOP!#REF!,[14]BOP!#REF!,[14]BOP!$A$79:$IV$79,[14]BOP!$A$81:$IV$88,[14]BOP!#REF!</definedName>
    <definedName name="Z_EA8011EC_017A_11D2_98BD_00C04FC96ABD_.wvu.Rows" localSheetId="16" hidden="1">[14]BOP!$A$36:$IV$36,[14]BOP!$A$44:$IV$44,[14]BOP!$A$59:$IV$59,[14]BOP!#REF!,[14]BOP!#REF!,[14]BOP!$A$79:$IV$79,[14]BOP!$A$81:$IV$88,[14]BOP!#REF!,[14]BOP!#REF!</definedName>
    <definedName name="Z_EA8011EC_017A_11D2_98BD_00C04FC96ABD_.wvu.Rows" localSheetId="17" hidden="1">[14]BOP!$A$36:$IV$36,[14]BOP!$A$44:$IV$44,[14]BOP!$A$59:$IV$59,[14]BOP!#REF!,[14]BOP!#REF!,[14]BOP!$A$79:$IV$79,[14]BOP!$A$81:$IV$88,[14]BOP!#REF!,[14]BOP!#REF!</definedName>
    <definedName name="Z_EA8011EC_017A_11D2_98BD_00C04FC96ABD_.wvu.Rows" localSheetId="18" hidden="1">[14]BOP!$A$36:$IV$36,[14]BOP!$A$44:$IV$44,[14]BOP!$A$59:$IV$59,[14]BOP!#REF!,[14]BOP!#REF!,[14]BOP!$A$79:$IV$79,[14]BOP!$A$81:$IV$88,[14]BOP!#REF!,[14]BOP!#REF!</definedName>
    <definedName name="Z_EA8011EC_017A_11D2_98BD_00C04FC96ABD_.wvu.Rows" localSheetId="19" hidden="1">[14]BOP!$A$36:$IV$36,[14]BOP!$A$44:$IV$44,[14]BOP!$A$59:$IV$59,[14]BOP!#REF!,[14]BOP!#REF!,[14]BOP!$A$79:$IV$79,[14]BOP!$A$81:$IV$88,[14]BOP!#REF!,[14]BOP!#REF!</definedName>
    <definedName name="Z_EA8011EC_017A_11D2_98BD_00C04FC96ABD_.wvu.Rows" localSheetId="20" hidden="1">[14]BOP!$A$36:$IV$36,[14]BOP!$A$44:$IV$44,[14]BOP!$A$59:$IV$59,[14]BOP!#REF!,[14]BOP!#REF!,[14]BOP!$A$79:$IV$79,[14]BOP!$A$81:$IV$88,[14]BOP!#REF!,[14]BOP!#REF!</definedName>
    <definedName name="Z_EA8011EC_017A_11D2_98BD_00C04FC96ABD_.wvu.Rows" localSheetId="21" hidden="1">[14]BOP!$A$36:$IV$36,[14]BOP!$A$44:$IV$44,[14]BOP!$A$59:$IV$59,[14]BOP!#REF!,[14]BOP!#REF!,[14]BOP!$A$79:$IV$79,[14]BOP!$A$81:$IV$88,[14]BOP!#REF!,[14]BOP!#REF!</definedName>
    <definedName name="Z_EA8011EC_017A_11D2_98BD_00C04FC96ABD_.wvu.Rows" localSheetId="1" hidden="1">[14]BOP!$A$36:$IV$36,[14]BOP!$A$44:$IV$44,[14]BOP!$A$59:$IV$59,[14]BOP!#REF!,[14]BOP!#REF!,[14]BOP!$A$79:$IV$79,[14]BOP!$A$81:$IV$88,[14]BOP!#REF!,[14]BOP!#REF!</definedName>
    <definedName name="Z_EA8011EC_017A_11D2_98BD_00C04FC96ABD_.wvu.Rows" localSheetId="22" hidden="1">[14]BOP!$A$36:$IV$36,[14]BOP!$A$44:$IV$44,[14]BOP!$A$59:$IV$59,[14]BOP!#REF!,[14]BOP!#REF!,[14]BOP!$A$79:$IV$79,[14]BOP!$A$81:$IV$88,[14]BOP!#REF!,[14]BOP!#REF!</definedName>
    <definedName name="Z_EA8011EC_017A_11D2_98BD_00C04FC96ABD_.wvu.Rows" localSheetId="24" hidden="1">[14]BOP!$A$36:$IV$36,[14]BOP!$A$44:$IV$44,[14]BOP!$A$59:$IV$59,[14]BOP!#REF!,[14]BOP!#REF!,[14]BOP!$A$79:$IV$79,[14]BOP!$A$81:$IV$88,[14]BOP!#REF!,[14]BOP!#REF!</definedName>
    <definedName name="Z_EA8011EC_017A_11D2_98BD_00C04FC96ABD_.wvu.Rows" localSheetId="25" hidden="1">[14]BOP!$A$36:$IV$36,[14]BOP!$A$44:$IV$44,[14]BOP!$A$59:$IV$59,[14]BOP!#REF!,[14]BOP!#REF!,[14]BOP!$A$79:$IV$79,[14]BOP!$A$81:$IV$88,[14]BOP!#REF!,[14]BOP!#REF!</definedName>
    <definedName name="Z_EA8011EC_017A_11D2_98BD_00C04FC96ABD_.wvu.Rows" localSheetId="26" hidden="1">[14]BOP!$A$36:$IV$36,[14]BOP!$A$44:$IV$44,[14]BOP!$A$59:$IV$59,[14]BOP!#REF!,[14]BOP!#REF!,[14]BOP!$A$79:$IV$79,[14]BOP!$A$81:$IV$88,[14]BOP!#REF!,[14]BOP!#REF!</definedName>
    <definedName name="Z_EA8011EC_017A_11D2_98BD_00C04FC96ABD_.wvu.Rows" localSheetId="28" hidden="1">[14]BOP!$A$36:$IV$36,[14]BOP!$A$44:$IV$44,[14]BOP!$A$59:$IV$59,[14]BOP!#REF!,[14]BOP!#REF!,[14]BOP!$A$79:$IV$79,[14]BOP!$A$81:$IV$88,[14]BOP!#REF!,[14]BOP!#REF!</definedName>
    <definedName name="Z_EA8011EC_017A_11D2_98BD_00C04FC96ABD_.wvu.Rows" localSheetId="33" hidden="1">[14]BOP!$A$36:$IV$36,[14]BOP!$A$44:$IV$44,[14]BOP!$A$59:$IV$59,[14]BOP!#REF!,[14]BOP!#REF!,[14]BOP!$A$79:$IV$79,[14]BOP!$A$81:$IV$88,[14]BOP!#REF!,[14]BOP!#REF!</definedName>
    <definedName name="Z_EA8011EC_017A_11D2_98BD_00C04FC96ABD_.wvu.Rows" localSheetId="2" hidden="1">[14]BOP!$A$36:$IV$36,[14]BOP!$A$44:$IV$44,[14]BOP!$A$59:$IV$59,[14]BOP!#REF!,[14]BOP!#REF!,[14]BOP!$A$79:$IV$79,[14]BOP!$A$81:$IV$88,[14]BOP!#REF!,[14]BOP!#REF!</definedName>
    <definedName name="Z_EA8011EC_017A_11D2_98BD_00C04FC96ABD_.wvu.Rows" localSheetId="74" hidden="1">[14]BOP!$A$36:$IV$36,[14]BOP!$A$44:$IV$44,[14]BOP!$A$59:$IV$59,[14]BOP!#REF!,[14]BOP!#REF!,[14]BOP!$A$79:$IV$79,[14]BOP!$A$81:$IV$88,[14]BOP!#REF!,[14]BOP!#REF!</definedName>
    <definedName name="Z_EA8011EC_017A_11D2_98BD_00C04FC96ABD_.wvu.Rows" localSheetId="7" hidden="1">[14]BOP!$A$36:$IV$36,[14]BOP!$A$44:$IV$44,[14]BOP!$A$59:$IV$59,[14]BOP!#REF!,[14]BOP!#REF!,[14]BOP!$A$79:$IV$79,[14]BOP!$A$81:$IV$88,[14]BOP!#REF!,[14]BOP!#REF!</definedName>
    <definedName name="Z_EA8011EC_017A_11D2_98BD_00C04FC96ABD_.wvu.Rows" hidden="1">[14]BOP!$A$36:$IV$36,[14]BOP!$A$44:$IV$44,[14]BOP!$A$59:$IV$59,[14]BOP!#REF!,[14]BOP!#REF!,[14]BOP!$A$79:$IV$79,[14]BOP!$A$81:$IV$88,[14]BOP!#REF!,[14]BOP!#REF!</definedName>
    <definedName name="Z_EA86CE3A_00A2_11D2_98BC_00C04FC96ABD_.wvu.Rows" localSheetId="16" hidden="1">[14]BOP!$A$36:$IV$36,[14]BOP!$A$44:$IV$44,[14]BOP!$A$59:$IV$59,[14]BOP!#REF!,[14]BOP!#REF!,[14]BOP!$A$81:$IV$88</definedName>
    <definedName name="Z_EA86CE3A_00A2_11D2_98BC_00C04FC96ABD_.wvu.Rows" localSheetId="17" hidden="1">[14]BOP!$A$36:$IV$36,[14]BOP!$A$44:$IV$44,[14]BOP!$A$59:$IV$59,[14]BOP!#REF!,[14]BOP!#REF!,[14]BOP!$A$81:$IV$88</definedName>
    <definedName name="Z_EA86CE3A_00A2_11D2_98BC_00C04FC96ABD_.wvu.Rows" localSheetId="18" hidden="1">[14]BOP!$A$36:$IV$36,[14]BOP!$A$44:$IV$44,[14]BOP!$A$59:$IV$59,[14]BOP!#REF!,[14]BOP!#REF!,[14]BOP!$A$81:$IV$88</definedName>
    <definedName name="Z_EA86CE3A_00A2_11D2_98BC_00C04FC96ABD_.wvu.Rows" localSheetId="19" hidden="1">[14]BOP!$A$36:$IV$36,[14]BOP!$A$44:$IV$44,[14]BOP!$A$59:$IV$59,[14]BOP!#REF!,[14]BOP!#REF!,[14]BOP!$A$81:$IV$88</definedName>
    <definedName name="Z_EA86CE3A_00A2_11D2_98BC_00C04FC96ABD_.wvu.Rows" localSheetId="20" hidden="1">[14]BOP!$A$36:$IV$36,[14]BOP!$A$44:$IV$44,[14]BOP!$A$59:$IV$59,[14]BOP!#REF!,[14]BOP!#REF!,[14]BOP!$A$81:$IV$88</definedName>
    <definedName name="Z_EA86CE3A_00A2_11D2_98BC_00C04FC96ABD_.wvu.Rows" localSheetId="21" hidden="1">[14]BOP!$A$36:$IV$36,[14]BOP!$A$44:$IV$44,[14]BOP!$A$59:$IV$59,[14]BOP!#REF!,[14]BOP!#REF!,[14]BOP!$A$81:$IV$88</definedName>
    <definedName name="Z_EA86CE3A_00A2_11D2_98BC_00C04FC96ABD_.wvu.Rows" localSheetId="22" hidden="1">[14]BOP!$A$36:$IV$36,[14]BOP!$A$44:$IV$44,[14]BOP!$A$59:$IV$59,[14]BOP!#REF!,[14]BOP!#REF!,[14]BOP!$A$81:$IV$88</definedName>
    <definedName name="Z_EA86CE3A_00A2_11D2_98BC_00C04FC96ABD_.wvu.Rows" localSheetId="24" hidden="1">[14]BOP!$A$36:$IV$36,[14]BOP!$A$44:$IV$44,[14]BOP!$A$59:$IV$59,[14]BOP!#REF!,[14]BOP!#REF!,[14]BOP!$A$81:$IV$88</definedName>
    <definedName name="Z_EA86CE3A_00A2_11D2_98BC_00C04FC96ABD_.wvu.Rows" localSheetId="25" hidden="1">[14]BOP!$A$36:$IV$36,[14]BOP!$A$44:$IV$44,[14]BOP!$A$59:$IV$59,[14]BOP!#REF!,[14]BOP!#REF!,[14]BOP!$A$81:$IV$88</definedName>
    <definedName name="Z_EA86CE3A_00A2_11D2_98BC_00C04FC96ABD_.wvu.Rows" localSheetId="26" hidden="1">[14]BOP!$A$36:$IV$36,[14]BOP!$A$44:$IV$44,[14]BOP!$A$59:$IV$59,[14]BOP!#REF!,[14]BOP!#REF!,[14]BOP!$A$81:$IV$88</definedName>
    <definedName name="Z_EA86CE3A_00A2_11D2_98BC_00C04FC96ABD_.wvu.Rows" localSheetId="28" hidden="1">[14]BOP!$A$36:$IV$36,[14]BOP!$A$44:$IV$44,[14]BOP!$A$59:$IV$59,[14]BOP!#REF!,[14]BOP!#REF!,[14]BOP!$A$81:$IV$88</definedName>
    <definedName name="Z_EA86CE3A_00A2_11D2_98BC_00C04FC96ABD_.wvu.Rows" localSheetId="33" hidden="1">[14]BOP!$A$36:$IV$36,[14]BOP!$A$44:$IV$44,[14]BOP!$A$59:$IV$59,[14]BOP!#REF!,[14]BOP!#REF!,[14]BOP!$A$81:$IV$88</definedName>
    <definedName name="Z_EA86CE3A_00A2_11D2_98BC_00C04FC96ABD_.wvu.Rows" localSheetId="7" hidden="1">[14]BOP!$A$36:$IV$36,[14]BOP!$A$44:$IV$44,[14]BOP!$A$59:$IV$59,[14]BOP!#REF!,[14]BOP!#REF!,[14]BOP!$A$81:$IV$88</definedName>
    <definedName name="Z_EA86CE3A_00A2_11D2_98BC_00C04FC96ABD_.wvu.Rows" hidden="1">[14]BOP!$A$36:$IV$36,[14]BOP!$A$44:$IV$44,[14]BOP!$A$59:$IV$59,[14]BOP!#REF!,[14]BOP!#REF!,[14]BOP!$A$81:$IV$88</definedName>
    <definedName name="Z_EA86CE3B_00A2_11D2_98BC_00C04FC96ABD_.wvu.Rows" localSheetId="16" hidden="1">[14]BOP!$A$36:$IV$36,[14]BOP!$A$44:$IV$44,[14]BOP!$A$59:$IV$59,[14]BOP!#REF!,[14]BOP!#REF!,[14]BOP!$A$81:$IV$88</definedName>
    <definedName name="Z_EA86CE3B_00A2_11D2_98BC_00C04FC96ABD_.wvu.Rows" localSheetId="17" hidden="1">[14]BOP!$A$36:$IV$36,[14]BOP!$A$44:$IV$44,[14]BOP!$A$59:$IV$59,[14]BOP!#REF!,[14]BOP!#REF!,[14]BOP!$A$81:$IV$88</definedName>
    <definedName name="Z_EA86CE3B_00A2_11D2_98BC_00C04FC96ABD_.wvu.Rows" localSheetId="18" hidden="1">[14]BOP!$A$36:$IV$36,[14]BOP!$A$44:$IV$44,[14]BOP!$A$59:$IV$59,[14]BOP!#REF!,[14]BOP!#REF!,[14]BOP!$A$81:$IV$88</definedName>
    <definedName name="Z_EA86CE3B_00A2_11D2_98BC_00C04FC96ABD_.wvu.Rows" localSheetId="19" hidden="1">[14]BOP!$A$36:$IV$36,[14]BOP!$A$44:$IV$44,[14]BOP!$A$59:$IV$59,[14]BOP!#REF!,[14]BOP!#REF!,[14]BOP!$A$81:$IV$88</definedName>
    <definedName name="Z_EA86CE3B_00A2_11D2_98BC_00C04FC96ABD_.wvu.Rows" localSheetId="20" hidden="1">[14]BOP!$A$36:$IV$36,[14]BOP!$A$44:$IV$44,[14]BOP!$A$59:$IV$59,[14]BOP!#REF!,[14]BOP!#REF!,[14]BOP!$A$81:$IV$88</definedName>
    <definedName name="Z_EA86CE3B_00A2_11D2_98BC_00C04FC96ABD_.wvu.Rows" localSheetId="21" hidden="1">[14]BOP!$A$36:$IV$36,[14]BOP!$A$44:$IV$44,[14]BOP!$A$59:$IV$59,[14]BOP!#REF!,[14]BOP!#REF!,[14]BOP!$A$81:$IV$88</definedName>
    <definedName name="Z_EA86CE3B_00A2_11D2_98BC_00C04FC96ABD_.wvu.Rows" localSheetId="22" hidden="1">[14]BOP!$A$36:$IV$36,[14]BOP!$A$44:$IV$44,[14]BOP!$A$59:$IV$59,[14]BOP!#REF!,[14]BOP!#REF!,[14]BOP!$A$81:$IV$88</definedName>
    <definedName name="Z_EA86CE3B_00A2_11D2_98BC_00C04FC96ABD_.wvu.Rows" localSheetId="24" hidden="1">[14]BOP!$A$36:$IV$36,[14]BOP!$A$44:$IV$44,[14]BOP!$A$59:$IV$59,[14]BOP!#REF!,[14]BOP!#REF!,[14]BOP!$A$81:$IV$88</definedName>
    <definedName name="Z_EA86CE3B_00A2_11D2_98BC_00C04FC96ABD_.wvu.Rows" localSheetId="25" hidden="1">[14]BOP!$A$36:$IV$36,[14]BOP!$A$44:$IV$44,[14]BOP!$A$59:$IV$59,[14]BOP!#REF!,[14]BOP!#REF!,[14]BOP!$A$81:$IV$88</definedName>
    <definedName name="Z_EA86CE3B_00A2_11D2_98BC_00C04FC96ABD_.wvu.Rows" localSheetId="26" hidden="1">[14]BOP!$A$36:$IV$36,[14]BOP!$A$44:$IV$44,[14]BOP!$A$59:$IV$59,[14]BOP!#REF!,[14]BOP!#REF!,[14]BOP!$A$81:$IV$88</definedName>
    <definedName name="Z_EA86CE3B_00A2_11D2_98BC_00C04FC96ABD_.wvu.Rows" localSheetId="28" hidden="1">[14]BOP!$A$36:$IV$36,[14]BOP!$A$44:$IV$44,[14]BOP!$A$59:$IV$59,[14]BOP!#REF!,[14]BOP!#REF!,[14]BOP!$A$81:$IV$88</definedName>
    <definedName name="Z_EA86CE3B_00A2_11D2_98BC_00C04FC96ABD_.wvu.Rows" localSheetId="33" hidden="1">[14]BOP!$A$36:$IV$36,[14]BOP!$A$44:$IV$44,[14]BOP!$A$59:$IV$59,[14]BOP!#REF!,[14]BOP!#REF!,[14]BOP!$A$81:$IV$88</definedName>
    <definedName name="Z_EA86CE3B_00A2_11D2_98BC_00C04FC96ABD_.wvu.Rows" localSheetId="7" hidden="1">[14]BOP!$A$36:$IV$36,[14]BOP!$A$44:$IV$44,[14]BOP!$A$59:$IV$59,[14]BOP!#REF!,[14]BOP!#REF!,[14]BOP!$A$81:$IV$88</definedName>
    <definedName name="Z_EA86CE3B_00A2_11D2_98BC_00C04FC96ABD_.wvu.Rows" hidden="1">[14]BOP!$A$36:$IV$36,[14]BOP!$A$44:$IV$44,[14]BOP!$A$59:$IV$59,[14]BOP!#REF!,[14]BOP!#REF!,[14]BOP!$A$81:$IV$88</definedName>
    <definedName name="Z_EA86CE3C_00A2_11D2_98BC_00C04FC96ABD_.wvu.Rows" localSheetId="7" hidden="1">[14]BOP!$A$36:$IV$36,[14]BOP!$A$44:$IV$44,[14]BOP!$A$59:$IV$59,[14]BOP!#REF!,[14]BOP!#REF!,[14]BOP!$A$81:$IV$88</definedName>
    <definedName name="Z_EA86CE3C_00A2_11D2_98BC_00C04FC96ABD_.wvu.Rows" hidden="1">[14]BOP!$A$36:$IV$36,[14]BOP!$A$44:$IV$44,[14]BOP!$A$59:$IV$59,[14]BOP!#REF!,[14]BOP!#REF!,[14]BOP!$A$81:$IV$88</definedName>
    <definedName name="Z_EA86CE3D_00A2_11D2_98BC_00C04FC96ABD_.wvu.Rows" localSheetId="7" hidden="1">[14]BOP!$A$36:$IV$36,[14]BOP!$A$44:$IV$44,[14]BOP!$A$59:$IV$59,[14]BOP!#REF!,[14]BOP!#REF!,[14]BOP!$A$81:$IV$88</definedName>
    <definedName name="Z_EA86CE3D_00A2_11D2_98BC_00C04FC96ABD_.wvu.Rows" hidden="1">[14]BOP!$A$36:$IV$36,[14]BOP!$A$44:$IV$44,[14]BOP!$A$59:$IV$59,[14]BOP!#REF!,[14]BOP!#REF!,[14]BOP!$A$81:$IV$88</definedName>
    <definedName name="Z_EA86CE3E_00A2_11D2_98BC_00C04FC96ABD_.wvu.Rows" localSheetId="16" hidden="1">[14]BOP!$A$36:$IV$36,[14]BOP!$A$44:$IV$44,[14]BOP!$A$59:$IV$59,[14]BOP!#REF!,[14]BOP!#REF!,[14]BOP!$A$79:$IV$79,[14]BOP!$A$81:$IV$88,[14]BOP!#REF!</definedName>
    <definedName name="Z_EA86CE3E_00A2_11D2_98BC_00C04FC96ABD_.wvu.Rows" localSheetId="17" hidden="1">[14]BOP!$A$36:$IV$36,[14]BOP!$A$44:$IV$44,[14]BOP!$A$59:$IV$59,[14]BOP!#REF!,[14]BOP!#REF!,[14]BOP!$A$79:$IV$79,[14]BOP!$A$81:$IV$88,[14]BOP!#REF!</definedName>
    <definedName name="Z_EA86CE3E_00A2_11D2_98BC_00C04FC96ABD_.wvu.Rows" localSheetId="18" hidden="1">[14]BOP!$A$36:$IV$36,[14]BOP!$A$44:$IV$44,[14]BOP!$A$59:$IV$59,[14]BOP!#REF!,[14]BOP!#REF!,[14]BOP!$A$79:$IV$79,[14]BOP!$A$81:$IV$88,[14]BOP!#REF!</definedName>
    <definedName name="Z_EA86CE3E_00A2_11D2_98BC_00C04FC96ABD_.wvu.Rows" localSheetId="19" hidden="1">[14]BOP!$A$36:$IV$36,[14]BOP!$A$44:$IV$44,[14]BOP!$A$59:$IV$59,[14]BOP!#REF!,[14]BOP!#REF!,[14]BOP!$A$79:$IV$79,[14]BOP!$A$81:$IV$88,[14]BOP!#REF!</definedName>
    <definedName name="Z_EA86CE3E_00A2_11D2_98BC_00C04FC96ABD_.wvu.Rows" localSheetId="20" hidden="1">[14]BOP!$A$36:$IV$36,[14]BOP!$A$44:$IV$44,[14]BOP!$A$59:$IV$59,[14]BOP!#REF!,[14]BOP!#REF!,[14]BOP!$A$79:$IV$79,[14]BOP!$A$81:$IV$88,[14]BOP!#REF!</definedName>
    <definedName name="Z_EA86CE3E_00A2_11D2_98BC_00C04FC96ABD_.wvu.Rows" localSheetId="21" hidden="1">[14]BOP!$A$36:$IV$36,[14]BOP!$A$44:$IV$44,[14]BOP!$A$59:$IV$59,[14]BOP!#REF!,[14]BOP!#REF!,[14]BOP!$A$79:$IV$79,[14]BOP!$A$81:$IV$88,[14]BOP!#REF!</definedName>
    <definedName name="Z_EA86CE3E_00A2_11D2_98BC_00C04FC96ABD_.wvu.Rows" localSheetId="22" hidden="1">[14]BOP!$A$36:$IV$36,[14]BOP!$A$44:$IV$44,[14]BOP!$A$59:$IV$59,[14]BOP!#REF!,[14]BOP!#REF!,[14]BOP!$A$79:$IV$79,[14]BOP!$A$81:$IV$88,[14]BOP!#REF!</definedName>
    <definedName name="Z_EA86CE3E_00A2_11D2_98BC_00C04FC96ABD_.wvu.Rows" localSheetId="24" hidden="1">[14]BOP!$A$36:$IV$36,[14]BOP!$A$44:$IV$44,[14]BOP!$A$59:$IV$59,[14]BOP!#REF!,[14]BOP!#REF!,[14]BOP!$A$79:$IV$79,[14]BOP!$A$81:$IV$88,[14]BOP!#REF!</definedName>
    <definedName name="Z_EA86CE3E_00A2_11D2_98BC_00C04FC96ABD_.wvu.Rows" localSheetId="25" hidden="1">[14]BOP!$A$36:$IV$36,[14]BOP!$A$44:$IV$44,[14]BOP!$A$59:$IV$59,[14]BOP!#REF!,[14]BOP!#REF!,[14]BOP!$A$79:$IV$79,[14]BOP!$A$81:$IV$88,[14]BOP!#REF!</definedName>
    <definedName name="Z_EA86CE3E_00A2_11D2_98BC_00C04FC96ABD_.wvu.Rows" localSheetId="26" hidden="1">[14]BOP!$A$36:$IV$36,[14]BOP!$A$44:$IV$44,[14]BOP!$A$59:$IV$59,[14]BOP!#REF!,[14]BOP!#REF!,[14]BOP!$A$79:$IV$79,[14]BOP!$A$81:$IV$88,[14]BOP!#REF!</definedName>
    <definedName name="Z_EA86CE3E_00A2_11D2_98BC_00C04FC96ABD_.wvu.Rows" localSheetId="28" hidden="1">[14]BOP!$A$36:$IV$36,[14]BOP!$A$44:$IV$44,[14]BOP!$A$59:$IV$59,[14]BOP!#REF!,[14]BOP!#REF!,[14]BOP!$A$79:$IV$79,[14]BOP!$A$81:$IV$88,[14]BOP!#REF!</definedName>
    <definedName name="Z_EA86CE3E_00A2_11D2_98BC_00C04FC96ABD_.wvu.Rows" localSheetId="33" hidden="1">[14]BOP!$A$36:$IV$36,[14]BOP!$A$44:$IV$44,[14]BOP!$A$59:$IV$59,[14]BOP!#REF!,[14]BOP!#REF!,[14]BOP!$A$79:$IV$79,[14]BOP!$A$81:$IV$88,[14]BOP!#REF!</definedName>
    <definedName name="Z_EA86CE3E_00A2_11D2_98BC_00C04FC96ABD_.wvu.Rows" localSheetId="7" hidden="1">[14]BOP!$A$36:$IV$36,[14]BOP!$A$44:$IV$44,[14]BOP!$A$59:$IV$59,[14]BOP!#REF!,[14]BOP!#REF!,[14]BOP!$A$79:$IV$79,[14]BOP!$A$81:$IV$88,[14]BOP!#REF!</definedName>
    <definedName name="Z_EA86CE3E_00A2_11D2_98BC_00C04FC96ABD_.wvu.Rows" hidden="1">[14]BOP!$A$36:$IV$36,[14]BOP!$A$44:$IV$44,[14]BOP!$A$59:$IV$59,[14]BOP!#REF!,[14]BOP!#REF!,[14]BOP!$A$79:$IV$79,[14]BOP!$A$81:$IV$88,[14]BOP!#REF!</definedName>
    <definedName name="Z_EA86CE3F_00A2_11D2_98BC_00C04FC96ABD_.wvu.Rows" localSheetId="7" hidden="1">[14]BOP!$A$36:$IV$36,[14]BOP!$A$44:$IV$44,[14]BOP!$A$59:$IV$59,[14]BOP!#REF!,[14]BOP!#REF!,[14]BOP!$A$79:$IV$79,[14]BOP!$A$81:$IV$88</definedName>
    <definedName name="Z_EA86CE3F_00A2_11D2_98BC_00C04FC96ABD_.wvu.Rows" hidden="1">[14]BOP!$A$36:$IV$36,[14]BOP!$A$44:$IV$44,[14]BOP!$A$59:$IV$59,[14]BOP!#REF!,[14]BOP!#REF!,[14]BOP!$A$79:$IV$79,[14]BOP!$A$81:$IV$88</definedName>
    <definedName name="Z_EA86CE40_00A2_11D2_98BC_00C04FC96ABD_.wvu.Rows" localSheetId="16" hidden="1">[14]BOP!$A$36:$IV$36,[14]BOP!$A$44:$IV$44,[14]BOP!$A$59:$IV$59,[14]BOP!#REF!,[14]BOP!#REF!,[14]BOP!$A$79:$IV$79,[14]BOP!#REF!</definedName>
    <definedName name="Z_EA86CE40_00A2_11D2_98BC_00C04FC96ABD_.wvu.Rows" localSheetId="17" hidden="1">[14]BOP!$A$36:$IV$36,[14]BOP!$A$44:$IV$44,[14]BOP!$A$59:$IV$59,[14]BOP!#REF!,[14]BOP!#REF!,[14]BOP!$A$79:$IV$79,[14]BOP!#REF!</definedName>
    <definedName name="Z_EA86CE40_00A2_11D2_98BC_00C04FC96ABD_.wvu.Rows" localSheetId="18" hidden="1">[14]BOP!$A$36:$IV$36,[14]BOP!$A$44:$IV$44,[14]BOP!$A$59:$IV$59,[14]BOP!#REF!,[14]BOP!#REF!,[14]BOP!$A$79:$IV$79,[14]BOP!#REF!</definedName>
    <definedName name="Z_EA86CE40_00A2_11D2_98BC_00C04FC96ABD_.wvu.Rows" localSheetId="19" hidden="1">[14]BOP!$A$36:$IV$36,[14]BOP!$A$44:$IV$44,[14]BOP!$A$59:$IV$59,[14]BOP!#REF!,[14]BOP!#REF!,[14]BOP!$A$79:$IV$79,[14]BOP!#REF!</definedName>
    <definedName name="Z_EA86CE40_00A2_11D2_98BC_00C04FC96ABD_.wvu.Rows" localSheetId="20" hidden="1">[14]BOP!$A$36:$IV$36,[14]BOP!$A$44:$IV$44,[14]BOP!$A$59:$IV$59,[14]BOP!#REF!,[14]BOP!#REF!,[14]BOP!$A$79:$IV$79,[14]BOP!#REF!</definedName>
    <definedName name="Z_EA86CE40_00A2_11D2_98BC_00C04FC96ABD_.wvu.Rows" localSheetId="21" hidden="1">[14]BOP!$A$36:$IV$36,[14]BOP!$A$44:$IV$44,[14]BOP!$A$59:$IV$59,[14]BOP!#REF!,[14]BOP!#REF!,[14]BOP!$A$79:$IV$79,[14]BOP!#REF!</definedName>
    <definedName name="Z_EA86CE40_00A2_11D2_98BC_00C04FC96ABD_.wvu.Rows" localSheetId="1" hidden="1">[14]BOP!$A$36:$IV$36,[14]BOP!$A$44:$IV$44,[14]BOP!$A$59:$IV$59,[14]BOP!#REF!,[14]BOP!#REF!,[14]BOP!$A$79:$IV$79,[14]BOP!#REF!</definedName>
    <definedName name="Z_EA86CE40_00A2_11D2_98BC_00C04FC96ABD_.wvu.Rows" localSheetId="22" hidden="1">[14]BOP!$A$36:$IV$36,[14]BOP!$A$44:$IV$44,[14]BOP!$A$59:$IV$59,[14]BOP!#REF!,[14]BOP!#REF!,[14]BOP!$A$79:$IV$79,[14]BOP!#REF!</definedName>
    <definedName name="Z_EA86CE40_00A2_11D2_98BC_00C04FC96ABD_.wvu.Rows" localSheetId="24" hidden="1">[14]BOP!$A$36:$IV$36,[14]BOP!$A$44:$IV$44,[14]BOP!$A$59:$IV$59,[14]BOP!#REF!,[14]BOP!#REF!,[14]BOP!$A$79:$IV$79,[14]BOP!#REF!</definedName>
    <definedName name="Z_EA86CE40_00A2_11D2_98BC_00C04FC96ABD_.wvu.Rows" localSheetId="25" hidden="1">[14]BOP!$A$36:$IV$36,[14]BOP!$A$44:$IV$44,[14]BOP!$A$59:$IV$59,[14]BOP!#REF!,[14]BOP!#REF!,[14]BOP!$A$79:$IV$79,[14]BOP!#REF!</definedName>
    <definedName name="Z_EA86CE40_00A2_11D2_98BC_00C04FC96ABD_.wvu.Rows" localSheetId="26" hidden="1">[14]BOP!$A$36:$IV$36,[14]BOP!$A$44:$IV$44,[14]BOP!$A$59:$IV$59,[14]BOP!#REF!,[14]BOP!#REF!,[14]BOP!$A$79:$IV$79,[14]BOP!#REF!</definedName>
    <definedName name="Z_EA86CE40_00A2_11D2_98BC_00C04FC96ABD_.wvu.Rows" localSheetId="28" hidden="1">[14]BOP!$A$36:$IV$36,[14]BOP!$A$44:$IV$44,[14]BOP!$A$59:$IV$59,[14]BOP!#REF!,[14]BOP!#REF!,[14]BOP!$A$79:$IV$79,[14]BOP!#REF!</definedName>
    <definedName name="Z_EA86CE40_00A2_11D2_98BC_00C04FC96ABD_.wvu.Rows" localSheetId="30" hidden="1">[14]BOP!$A$36:$IV$36,[14]BOP!$A$44:$IV$44,[14]BOP!$A$59:$IV$59,[14]BOP!#REF!,[14]BOP!#REF!,[14]BOP!$A$79:$IV$79,[14]BOP!#REF!</definedName>
    <definedName name="Z_EA86CE40_00A2_11D2_98BC_00C04FC96ABD_.wvu.Rows" localSheetId="33" hidden="1">[14]BOP!$A$36:$IV$36,[14]BOP!$A$44:$IV$44,[14]BOP!$A$59:$IV$59,[14]BOP!#REF!,[14]BOP!#REF!,[14]BOP!$A$79:$IV$79,[14]BOP!#REF!</definedName>
    <definedName name="Z_EA86CE40_00A2_11D2_98BC_00C04FC96ABD_.wvu.Rows" localSheetId="2" hidden="1">[14]BOP!$A$36:$IV$36,[14]BOP!$A$44:$IV$44,[14]BOP!$A$59:$IV$59,[14]BOP!#REF!,[14]BOP!#REF!,[14]BOP!$A$79:$IV$79,[14]BOP!#REF!</definedName>
    <definedName name="Z_EA86CE40_00A2_11D2_98BC_00C04FC96ABD_.wvu.Rows" localSheetId="44" hidden="1">[14]BOP!$A$36:$IV$36,[14]BOP!$A$44:$IV$44,[14]BOP!$A$59:$IV$59,[14]BOP!#REF!,[14]BOP!#REF!,[14]BOP!$A$79:$IV$79,[14]BOP!#REF!</definedName>
    <definedName name="Z_EA86CE40_00A2_11D2_98BC_00C04FC96ABD_.wvu.Rows" localSheetId="45" hidden="1">[14]BOP!$A$36:$IV$36,[14]BOP!$A$44:$IV$44,[14]BOP!$A$59:$IV$59,[14]BOP!#REF!,[14]BOP!#REF!,[14]BOP!$A$79:$IV$79,[14]BOP!#REF!</definedName>
    <definedName name="Z_EA86CE40_00A2_11D2_98BC_00C04FC96ABD_.wvu.Rows" localSheetId="46" hidden="1">[14]BOP!$A$36:$IV$36,[14]BOP!$A$44:$IV$44,[14]BOP!$A$59:$IV$59,[14]BOP!#REF!,[14]BOP!#REF!,[14]BOP!$A$79:$IV$79,[14]BOP!#REF!</definedName>
    <definedName name="Z_EA86CE40_00A2_11D2_98BC_00C04FC96ABD_.wvu.Rows" localSheetId="49" hidden="1">[14]BOP!$A$36:$IV$36,[14]BOP!$A$44:$IV$44,[14]BOP!$A$59:$IV$59,[14]BOP!#REF!,[14]BOP!#REF!,[14]BOP!$A$79:$IV$79,[14]BOP!#REF!</definedName>
    <definedName name="Z_EA86CE40_00A2_11D2_98BC_00C04FC96ABD_.wvu.Rows" localSheetId="51" hidden="1">[14]BOP!$A$36:$IV$36,[14]BOP!$A$44:$IV$44,[14]BOP!$A$59:$IV$59,[14]BOP!#REF!,[14]BOP!#REF!,[14]BOP!$A$79:$IV$79,[14]BOP!#REF!</definedName>
    <definedName name="Z_EA86CE40_00A2_11D2_98BC_00C04FC96ABD_.wvu.Rows" localSheetId="52" hidden="1">[14]BOP!$A$36:$IV$36,[14]BOP!$A$44:$IV$44,[14]BOP!$A$59:$IV$59,[14]BOP!#REF!,[14]BOP!#REF!,[14]BOP!$A$79:$IV$79,[14]BOP!#REF!</definedName>
    <definedName name="Z_EA86CE40_00A2_11D2_98BC_00C04FC96ABD_.wvu.Rows" localSheetId="53" hidden="1">[14]BOP!$A$36:$IV$36,[14]BOP!$A$44:$IV$44,[14]BOP!$A$59:$IV$59,[14]BOP!#REF!,[14]BOP!#REF!,[14]BOP!$A$79:$IV$79,[14]BOP!#REF!</definedName>
    <definedName name="Z_EA86CE40_00A2_11D2_98BC_00C04FC96ABD_.wvu.Rows" localSheetId="56" hidden="1">[14]BOP!$A$36:$IV$36,[14]BOP!$A$44:$IV$44,[14]BOP!$A$59:$IV$59,[14]BOP!#REF!,[14]BOP!#REF!,[14]BOP!$A$79:$IV$79,[14]BOP!#REF!</definedName>
    <definedName name="Z_EA86CE40_00A2_11D2_98BC_00C04FC96ABD_.wvu.Rows" localSheetId="57" hidden="1">[14]BOP!$A$36:$IV$36,[14]BOP!$A$44:$IV$44,[14]BOP!$A$59:$IV$59,[14]BOP!#REF!,[14]BOP!#REF!,[14]BOP!$A$79:$IV$79,[14]BOP!#REF!</definedName>
    <definedName name="Z_EA86CE40_00A2_11D2_98BC_00C04FC96ABD_.wvu.Rows" localSheetId="58" hidden="1">[14]BOP!$A$36:$IV$36,[14]BOP!$A$44:$IV$44,[14]BOP!$A$59:$IV$59,[14]BOP!#REF!,[14]BOP!#REF!,[14]BOP!$A$79:$IV$79,[14]BOP!#REF!</definedName>
    <definedName name="Z_EA86CE40_00A2_11D2_98BC_00C04FC96ABD_.wvu.Rows" localSheetId="61" hidden="1">[14]BOP!$A$36:$IV$36,[14]BOP!$A$44:$IV$44,[14]BOP!$A$59:$IV$59,[14]BOP!#REF!,[14]BOP!#REF!,[14]BOP!$A$79:$IV$79,[14]BOP!#REF!</definedName>
    <definedName name="Z_EA86CE40_00A2_11D2_98BC_00C04FC96ABD_.wvu.Rows" localSheetId="62" hidden="1">[14]BOP!$A$36:$IV$36,[14]BOP!$A$44:$IV$44,[14]BOP!$A$59:$IV$59,[14]BOP!#REF!,[14]BOP!#REF!,[14]BOP!$A$79:$IV$79,[14]BOP!#REF!</definedName>
    <definedName name="Z_EA86CE40_00A2_11D2_98BC_00C04FC96ABD_.wvu.Rows" localSheetId="63" hidden="1">[14]BOP!$A$36:$IV$36,[14]BOP!$A$44:$IV$44,[14]BOP!$A$59:$IV$59,[14]BOP!#REF!,[14]BOP!#REF!,[14]BOP!$A$79:$IV$79,[14]BOP!#REF!</definedName>
    <definedName name="Z_EA86CE40_00A2_11D2_98BC_00C04FC96ABD_.wvu.Rows" localSheetId="65" hidden="1">[14]BOP!$A$36:$IV$36,[14]BOP!$A$44:$IV$44,[14]BOP!$A$59:$IV$59,[14]BOP!#REF!,[14]BOP!#REF!,[14]BOP!$A$79:$IV$79,[14]BOP!#REF!</definedName>
    <definedName name="Z_EA86CE40_00A2_11D2_98BC_00C04FC96ABD_.wvu.Rows" localSheetId="66" hidden="1">[14]BOP!$A$36:$IV$36,[14]BOP!$A$44:$IV$44,[14]BOP!$A$59:$IV$59,[14]BOP!#REF!,[14]BOP!#REF!,[14]BOP!$A$79:$IV$79,[14]BOP!#REF!</definedName>
    <definedName name="Z_EA86CE40_00A2_11D2_98BC_00C04FC96ABD_.wvu.Rows" localSheetId="67" hidden="1">[14]BOP!$A$36:$IV$36,[14]BOP!$A$44:$IV$44,[14]BOP!$A$59:$IV$59,[14]BOP!#REF!,[14]BOP!#REF!,[14]BOP!$A$79:$IV$79,[14]BOP!#REF!</definedName>
    <definedName name="Z_EA86CE40_00A2_11D2_98BC_00C04FC96ABD_.wvu.Rows" localSheetId="69" hidden="1">[14]BOP!$A$36:$IV$36,[14]BOP!$A$44:$IV$44,[14]BOP!$A$59:$IV$59,[14]BOP!#REF!,[14]BOP!#REF!,[14]BOP!$A$79:$IV$79,[14]BOP!#REF!</definedName>
    <definedName name="Z_EA86CE40_00A2_11D2_98BC_00C04FC96ABD_.wvu.Rows" localSheetId="70" hidden="1">[14]BOP!$A$36:$IV$36,[14]BOP!$A$44:$IV$44,[14]BOP!$A$59:$IV$59,[14]BOP!#REF!,[14]BOP!#REF!,[14]BOP!$A$79:$IV$79,[14]BOP!#REF!</definedName>
    <definedName name="Z_EA86CE40_00A2_11D2_98BC_00C04FC96ABD_.wvu.Rows" localSheetId="71" hidden="1">[14]BOP!$A$36:$IV$36,[14]BOP!$A$44:$IV$44,[14]BOP!$A$59:$IV$59,[14]BOP!#REF!,[14]BOP!#REF!,[14]BOP!$A$79:$IV$79,[14]BOP!#REF!</definedName>
    <definedName name="Z_EA86CE40_00A2_11D2_98BC_00C04FC96ABD_.wvu.Rows" localSheetId="72" hidden="1">[14]BOP!$A$36:$IV$36,[14]BOP!$A$44:$IV$44,[14]BOP!$A$59:$IV$59,[14]BOP!#REF!,[14]BOP!#REF!,[14]BOP!$A$79:$IV$79,[14]BOP!#REF!</definedName>
    <definedName name="Z_EA86CE40_00A2_11D2_98BC_00C04FC96ABD_.wvu.Rows" localSheetId="74" hidden="1">[14]BOP!$A$36:$IV$36,[14]BOP!$A$44:$IV$44,[14]BOP!$A$59:$IV$59,[14]BOP!#REF!,[14]BOP!#REF!,[14]BOP!$A$79:$IV$79,[14]BOP!#REF!</definedName>
    <definedName name="Z_EA86CE40_00A2_11D2_98BC_00C04FC96ABD_.wvu.Rows" localSheetId="75" hidden="1">[14]BOP!$A$36:$IV$36,[14]BOP!$A$44:$IV$44,[14]BOP!$A$59:$IV$59,[14]BOP!#REF!,[14]BOP!#REF!,[14]BOP!$A$79:$IV$79,[14]BOP!#REF!</definedName>
    <definedName name="Z_EA86CE40_00A2_11D2_98BC_00C04FC96ABD_.wvu.Rows" localSheetId="7" hidden="1">[14]BOP!$A$36:$IV$36,[14]BOP!$A$44:$IV$44,[14]BOP!$A$59:$IV$59,[14]BOP!#REF!,[14]BOP!#REF!,[14]BOP!$A$79:$IV$79,[14]BOP!#REF!</definedName>
    <definedName name="Z_EA86CE40_00A2_11D2_98BC_00C04FC96ABD_.wvu.Rows" hidden="1">[14]BOP!$A$36:$IV$36,[14]BOP!$A$44:$IV$44,[14]BOP!$A$59:$IV$59,[14]BOP!#REF!,[14]BOP!#REF!,[14]BOP!$A$79:$IV$79,[14]BOP!#REF!</definedName>
    <definedName name="Z_EA86CE41_00A2_11D2_98BC_00C04FC96ABD_.wvu.Rows" localSheetId="16" hidden="1">[14]BOP!$A$36:$IV$36,[14]BOP!$A$44:$IV$44,[14]BOP!$A$59:$IV$59,[14]BOP!#REF!,[14]BOP!#REF!,[14]BOP!$A$79:$IV$79,[14]BOP!$A$81:$IV$88,[14]BOP!#REF!</definedName>
    <definedName name="Z_EA86CE41_00A2_11D2_98BC_00C04FC96ABD_.wvu.Rows" localSheetId="17" hidden="1">[14]BOP!$A$36:$IV$36,[14]BOP!$A$44:$IV$44,[14]BOP!$A$59:$IV$59,[14]BOP!#REF!,[14]BOP!#REF!,[14]BOP!$A$79:$IV$79,[14]BOP!$A$81:$IV$88,[14]BOP!#REF!</definedName>
    <definedName name="Z_EA86CE41_00A2_11D2_98BC_00C04FC96ABD_.wvu.Rows" localSheetId="18" hidden="1">[14]BOP!$A$36:$IV$36,[14]BOP!$A$44:$IV$44,[14]BOP!$A$59:$IV$59,[14]BOP!#REF!,[14]BOP!#REF!,[14]BOP!$A$79:$IV$79,[14]BOP!$A$81:$IV$88,[14]BOP!#REF!</definedName>
    <definedName name="Z_EA86CE41_00A2_11D2_98BC_00C04FC96ABD_.wvu.Rows" localSheetId="19" hidden="1">[14]BOP!$A$36:$IV$36,[14]BOP!$A$44:$IV$44,[14]BOP!$A$59:$IV$59,[14]BOP!#REF!,[14]BOP!#REF!,[14]BOP!$A$79:$IV$79,[14]BOP!$A$81:$IV$88,[14]BOP!#REF!</definedName>
    <definedName name="Z_EA86CE41_00A2_11D2_98BC_00C04FC96ABD_.wvu.Rows" localSheetId="20" hidden="1">[14]BOP!$A$36:$IV$36,[14]BOP!$A$44:$IV$44,[14]BOP!$A$59:$IV$59,[14]BOP!#REF!,[14]BOP!#REF!,[14]BOP!$A$79:$IV$79,[14]BOP!$A$81:$IV$88,[14]BOP!#REF!</definedName>
    <definedName name="Z_EA86CE41_00A2_11D2_98BC_00C04FC96ABD_.wvu.Rows" localSheetId="21" hidden="1">[14]BOP!$A$36:$IV$36,[14]BOP!$A$44:$IV$44,[14]BOP!$A$59:$IV$59,[14]BOP!#REF!,[14]BOP!#REF!,[14]BOP!$A$79:$IV$79,[14]BOP!$A$81:$IV$88,[14]BOP!#REF!</definedName>
    <definedName name="Z_EA86CE41_00A2_11D2_98BC_00C04FC96ABD_.wvu.Rows" localSheetId="22" hidden="1">[14]BOP!$A$36:$IV$36,[14]BOP!$A$44:$IV$44,[14]BOP!$A$59:$IV$59,[14]BOP!#REF!,[14]BOP!#REF!,[14]BOP!$A$79:$IV$79,[14]BOP!$A$81:$IV$88,[14]BOP!#REF!</definedName>
    <definedName name="Z_EA86CE41_00A2_11D2_98BC_00C04FC96ABD_.wvu.Rows" localSheetId="24" hidden="1">[14]BOP!$A$36:$IV$36,[14]BOP!$A$44:$IV$44,[14]BOP!$A$59:$IV$59,[14]BOP!#REF!,[14]BOP!#REF!,[14]BOP!$A$79:$IV$79,[14]BOP!$A$81:$IV$88,[14]BOP!#REF!</definedName>
    <definedName name="Z_EA86CE41_00A2_11D2_98BC_00C04FC96ABD_.wvu.Rows" localSheetId="25" hidden="1">[14]BOP!$A$36:$IV$36,[14]BOP!$A$44:$IV$44,[14]BOP!$A$59:$IV$59,[14]BOP!#REF!,[14]BOP!#REF!,[14]BOP!$A$79:$IV$79,[14]BOP!$A$81:$IV$88,[14]BOP!#REF!</definedName>
    <definedName name="Z_EA86CE41_00A2_11D2_98BC_00C04FC96ABD_.wvu.Rows" localSheetId="26" hidden="1">[14]BOP!$A$36:$IV$36,[14]BOP!$A$44:$IV$44,[14]BOP!$A$59:$IV$59,[14]BOP!#REF!,[14]BOP!#REF!,[14]BOP!$A$79:$IV$79,[14]BOP!$A$81:$IV$88,[14]BOP!#REF!</definedName>
    <definedName name="Z_EA86CE41_00A2_11D2_98BC_00C04FC96ABD_.wvu.Rows" localSheetId="28" hidden="1">[14]BOP!$A$36:$IV$36,[14]BOP!$A$44:$IV$44,[14]BOP!$A$59:$IV$59,[14]BOP!#REF!,[14]BOP!#REF!,[14]BOP!$A$79:$IV$79,[14]BOP!$A$81:$IV$88,[14]BOP!#REF!</definedName>
    <definedName name="Z_EA86CE41_00A2_11D2_98BC_00C04FC96ABD_.wvu.Rows" localSheetId="33" hidden="1">[14]BOP!$A$36:$IV$36,[14]BOP!$A$44:$IV$44,[14]BOP!$A$59:$IV$59,[14]BOP!#REF!,[14]BOP!#REF!,[14]BOP!$A$79:$IV$79,[14]BOP!$A$81:$IV$88,[14]BOP!#REF!</definedName>
    <definedName name="Z_EA86CE41_00A2_11D2_98BC_00C04FC96ABD_.wvu.Rows" localSheetId="7" hidden="1">[14]BOP!$A$36:$IV$36,[14]BOP!$A$44:$IV$44,[14]BOP!$A$59:$IV$59,[14]BOP!#REF!,[14]BOP!#REF!,[14]BOP!$A$79:$IV$79,[14]BOP!$A$81:$IV$88,[14]BOP!#REF!</definedName>
    <definedName name="Z_EA86CE41_00A2_11D2_98BC_00C04FC96ABD_.wvu.Rows" hidden="1">[14]BOP!$A$36:$IV$36,[14]BOP!$A$44:$IV$44,[14]BOP!$A$59:$IV$59,[14]BOP!#REF!,[14]BOP!#REF!,[14]BOP!$A$79:$IV$79,[14]BOP!$A$81:$IV$88,[14]BOP!#REF!</definedName>
    <definedName name="Z_EA86CE42_00A2_11D2_98BC_00C04FC96ABD_.wvu.Rows" localSheetId="16" hidden="1">[14]BOP!$A$36:$IV$36,[14]BOP!$A$44:$IV$44,[14]BOP!$A$59:$IV$59,[14]BOP!#REF!,[14]BOP!#REF!,[14]BOP!$A$79:$IV$79,[14]BOP!$A$81:$IV$88,[14]BOP!#REF!</definedName>
    <definedName name="Z_EA86CE42_00A2_11D2_98BC_00C04FC96ABD_.wvu.Rows" localSheetId="17" hidden="1">[14]BOP!$A$36:$IV$36,[14]BOP!$A$44:$IV$44,[14]BOP!$A$59:$IV$59,[14]BOP!#REF!,[14]BOP!#REF!,[14]BOP!$A$79:$IV$79,[14]BOP!$A$81:$IV$88,[14]BOP!#REF!</definedName>
    <definedName name="Z_EA86CE42_00A2_11D2_98BC_00C04FC96ABD_.wvu.Rows" localSheetId="18" hidden="1">[14]BOP!$A$36:$IV$36,[14]BOP!$A$44:$IV$44,[14]BOP!$A$59:$IV$59,[14]BOP!#REF!,[14]BOP!#REF!,[14]BOP!$A$79:$IV$79,[14]BOP!$A$81:$IV$88,[14]BOP!#REF!</definedName>
    <definedName name="Z_EA86CE42_00A2_11D2_98BC_00C04FC96ABD_.wvu.Rows" localSheetId="19" hidden="1">[14]BOP!$A$36:$IV$36,[14]BOP!$A$44:$IV$44,[14]BOP!$A$59:$IV$59,[14]BOP!#REF!,[14]BOP!#REF!,[14]BOP!$A$79:$IV$79,[14]BOP!$A$81:$IV$88,[14]BOP!#REF!</definedName>
    <definedName name="Z_EA86CE42_00A2_11D2_98BC_00C04FC96ABD_.wvu.Rows" localSheetId="20" hidden="1">[14]BOP!$A$36:$IV$36,[14]BOP!$A$44:$IV$44,[14]BOP!$A$59:$IV$59,[14]BOP!#REF!,[14]BOP!#REF!,[14]BOP!$A$79:$IV$79,[14]BOP!$A$81:$IV$88,[14]BOP!#REF!</definedName>
    <definedName name="Z_EA86CE42_00A2_11D2_98BC_00C04FC96ABD_.wvu.Rows" localSheetId="21" hidden="1">[14]BOP!$A$36:$IV$36,[14]BOP!$A$44:$IV$44,[14]BOP!$A$59:$IV$59,[14]BOP!#REF!,[14]BOP!#REF!,[14]BOP!$A$79:$IV$79,[14]BOP!$A$81:$IV$88,[14]BOP!#REF!</definedName>
    <definedName name="Z_EA86CE42_00A2_11D2_98BC_00C04FC96ABD_.wvu.Rows" localSheetId="22" hidden="1">[14]BOP!$A$36:$IV$36,[14]BOP!$A$44:$IV$44,[14]BOP!$A$59:$IV$59,[14]BOP!#REF!,[14]BOP!#REF!,[14]BOP!$A$79:$IV$79,[14]BOP!$A$81:$IV$88,[14]BOP!#REF!</definedName>
    <definedName name="Z_EA86CE42_00A2_11D2_98BC_00C04FC96ABD_.wvu.Rows" localSheetId="24" hidden="1">[14]BOP!$A$36:$IV$36,[14]BOP!$A$44:$IV$44,[14]BOP!$A$59:$IV$59,[14]BOP!#REF!,[14]BOP!#REF!,[14]BOP!$A$79:$IV$79,[14]BOP!$A$81:$IV$88,[14]BOP!#REF!</definedName>
    <definedName name="Z_EA86CE42_00A2_11D2_98BC_00C04FC96ABD_.wvu.Rows" localSheetId="25" hidden="1">[14]BOP!$A$36:$IV$36,[14]BOP!$A$44:$IV$44,[14]BOP!$A$59:$IV$59,[14]BOP!#REF!,[14]BOP!#REF!,[14]BOP!$A$79:$IV$79,[14]BOP!$A$81:$IV$88,[14]BOP!#REF!</definedName>
    <definedName name="Z_EA86CE42_00A2_11D2_98BC_00C04FC96ABD_.wvu.Rows" localSheetId="26" hidden="1">[14]BOP!$A$36:$IV$36,[14]BOP!$A$44:$IV$44,[14]BOP!$A$59:$IV$59,[14]BOP!#REF!,[14]BOP!#REF!,[14]BOP!$A$79:$IV$79,[14]BOP!$A$81:$IV$88,[14]BOP!#REF!</definedName>
    <definedName name="Z_EA86CE42_00A2_11D2_98BC_00C04FC96ABD_.wvu.Rows" localSheetId="28" hidden="1">[14]BOP!$A$36:$IV$36,[14]BOP!$A$44:$IV$44,[14]BOP!$A$59:$IV$59,[14]BOP!#REF!,[14]BOP!#REF!,[14]BOP!$A$79:$IV$79,[14]BOP!$A$81:$IV$88,[14]BOP!#REF!</definedName>
    <definedName name="Z_EA86CE42_00A2_11D2_98BC_00C04FC96ABD_.wvu.Rows" localSheetId="33" hidden="1">[14]BOP!$A$36:$IV$36,[14]BOP!$A$44:$IV$44,[14]BOP!$A$59:$IV$59,[14]BOP!#REF!,[14]BOP!#REF!,[14]BOP!$A$79:$IV$79,[14]BOP!$A$81:$IV$88,[14]BOP!#REF!</definedName>
    <definedName name="Z_EA86CE42_00A2_11D2_98BC_00C04FC96ABD_.wvu.Rows" localSheetId="7" hidden="1">[14]BOP!$A$36:$IV$36,[14]BOP!$A$44:$IV$44,[14]BOP!$A$59:$IV$59,[14]BOP!#REF!,[14]BOP!#REF!,[14]BOP!$A$79:$IV$79,[14]BOP!$A$81:$IV$88,[14]BOP!#REF!</definedName>
    <definedName name="Z_EA86CE42_00A2_11D2_98BC_00C04FC96ABD_.wvu.Rows" hidden="1">[14]BOP!$A$36:$IV$36,[14]BOP!$A$44:$IV$44,[14]BOP!$A$59:$IV$59,[14]BOP!#REF!,[14]BOP!#REF!,[14]BOP!$A$79:$IV$79,[14]BOP!$A$81:$IV$88,[14]BOP!#REF!</definedName>
    <definedName name="Z_EA86CE43_00A2_11D2_98BC_00C04FC96ABD_.wvu.Rows" localSheetId="16" hidden="1">[14]BOP!$A$36:$IV$36,[14]BOP!$A$44:$IV$44,[14]BOP!$A$59:$IV$59,[14]BOP!#REF!,[14]BOP!#REF!,[14]BOP!$A$79:$IV$79,[14]BOP!$A$81:$IV$88,[14]BOP!#REF!</definedName>
    <definedName name="Z_EA86CE43_00A2_11D2_98BC_00C04FC96ABD_.wvu.Rows" localSheetId="17" hidden="1">[14]BOP!$A$36:$IV$36,[14]BOP!$A$44:$IV$44,[14]BOP!$A$59:$IV$59,[14]BOP!#REF!,[14]BOP!#REF!,[14]BOP!$A$79:$IV$79,[14]BOP!$A$81:$IV$88,[14]BOP!#REF!</definedName>
    <definedName name="Z_EA86CE43_00A2_11D2_98BC_00C04FC96ABD_.wvu.Rows" localSheetId="18" hidden="1">[14]BOP!$A$36:$IV$36,[14]BOP!$A$44:$IV$44,[14]BOP!$A$59:$IV$59,[14]BOP!#REF!,[14]BOP!#REF!,[14]BOP!$A$79:$IV$79,[14]BOP!$A$81:$IV$88,[14]BOP!#REF!</definedName>
    <definedName name="Z_EA86CE43_00A2_11D2_98BC_00C04FC96ABD_.wvu.Rows" localSheetId="19" hidden="1">[14]BOP!$A$36:$IV$36,[14]BOP!$A$44:$IV$44,[14]BOP!$A$59:$IV$59,[14]BOP!#REF!,[14]BOP!#REF!,[14]BOP!$A$79:$IV$79,[14]BOP!$A$81:$IV$88,[14]BOP!#REF!</definedName>
    <definedName name="Z_EA86CE43_00A2_11D2_98BC_00C04FC96ABD_.wvu.Rows" localSheetId="20" hidden="1">[14]BOP!$A$36:$IV$36,[14]BOP!$A$44:$IV$44,[14]BOP!$A$59:$IV$59,[14]BOP!#REF!,[14]BOP!#REF!,[14]BOP!$A$79:$IV$79,[14]BOP!$A$81:$IV$88,[14]BOP!#REF!</definedName>
    <definedName name="Z_EA86CE43_00A2_11D2_98BC_00C04FC96ABD_.wvu.Rows" localSheetId="21" hidden="1">[14]BOP!$A$36:$IV$36,[14]BOP!$A$44:$IV$44,[14]BOP!$A$59:$IV$59,[14]BOP!#REF!,[14]BOP!#REF!,[14]BOP!$A$79:$IV$79,[14]BOP!$A$81:$IV$88,[14]BOP!#REF!</definedName>
    <definedName name="Z_EA86CE43_00A2_11D2_98BC_00C04FC96ABD_.wvu.Rows" localSheetId="22" hidden="1">[14]BOP!$A$36:$IV$36,[14]BOP!$A$44:$IV$44,[14]BOP!$A$59:$IV$59,[14]BOP!#REF!,[14]BOP!#REF!,[14]BOP!$A$79:$IV$79,[14]BOP!$A$81:$IV$88,[14]BOP!#REF!</definedName>
    <definedName name="Z_EA86CE43_00A2_11D2_98BC_00C04FC96ABD_.wvu.Rows" localSheetId="24" hidden="1">[14]BOP!$A$36:$IV$36,[14]BOP!$A$44:$IV$44,[14]BOP!$A$59:$IV$59,[14]BOP!#REF!,[14]BOP!#REF!,[14]BOP!$A$79:$IV$79,[14]BOP!$A$81:$IV$88,[14]BOP!#REF!</definedName>
    <definedName name="Z_EA86CE43_00A2_11D2_98BC_00C04FC96ABD_.wvu.Rows" localSheetId="25" hidden="1">[14]BOP!$A$36:$IV$36,[14]BOP!$A$44:$IV$44,[14]BOP!$A$59:$IV$59,[14]BOP!#REF!,[14]BOP!#REF!,[14]BOP!$A$79:$IV$79,[14]BOP!$A$81:$IV$88,[14]BOP!#REF!</definedName>
    <definedName name="Z_EA86CE43_00A2_11D2_98BC_00C04FC96ABD_.wvu.Rows" localSheetId="26" hidden="1">[14]BOP!$A$36:$IV$36,[14]BOP!$A$44:$IV$44,[14]BOP!$A$59:$IV$59,[14]BOP!#REF!,[14]BOP!#REF!,[14]BOP!$A$79:$IV$79,[14]BOP!$A$81:$IV$88,[14]BOP!#REF!</definedName>
    <definedName name="Z_EA86CE43_00A2_11D2_98BC_00C04FC96ABD_.wvu.Rows" localSheetId="28" hidden="1">[14]BOP!$A$36:$IV$36,[14]BOP!$A$44:$IV$44,[14]BOP!$A$59:$IV$59,[14]BOP!#REF!,[14]BOP!#REF!,[14]BOP!$A$79:$IV$79,[14]BOP!$A$81:$IV$88,[14]BOP!#REF!</definedName>
    <definedName name="Z_EA86CE43_00A2_11D2_98BC_00C04FC96ABD_.wvu.Rows" localSheetId="33" hidden="1">[14]BOP!$A$36:$IV$36,[14]BOP!$A$44:$IV$44,[14]BOP!$A$59:$IV$59,[14]BOP!#REF!,[14]BOP!#REF!,[14]BOP!$A$79:$IV$79,[14]BOP!$A$81:$IV$88,[14]BOP!#REF!</definedName>
    <definedName name="Z_EA86CE43_00A2_11D2_98BC_00C04FC96ABD_.wvu.Rows" localSheetId="7" hidden="1">[14]BOP!$A$36:$IV$36,[14]BOP!$A$44:$IV$44,[14]BOP!$A$59:$IV$59,[14]BOP!#REF!,[14]BOP!#REF!,[14]BOP!$A$79:$IV$79,[14]BOP!$A$81:$IV$88,[14]BOP!#REF!</definedName>
    <definedName name="Z_EA86CE43_00A2_11D2_98BC_00C04FC96ABD_.wvu.Rows" hidden="1">[14]BOP!$A$36:$IV$36,[14]BOP!$A$44:$IV$44,[14]BOP!$A$59:$IV$59,[14]BOP!#REF!,[14]BOP!#REF!,[14]BOP!$A$79:$IV$79,[14]BOP!$A$81:$IV$88,[14]BOP!#REF!</definedName>
    <definedName name="Z_EA86CE45_00A2_11D2_98BC_00C04FC96ABD_.wvu.Rows" localSheetId="16" hidden="1">[14]BOP!$A$36:$IV$36,[14]BOP!$A$44:$IV$44,[14]BOP!$A$59:$IV$59,[14]BOP!#REF!,[14]BOP!#REF!,[14]BOP!$A$79:$IV$79,[14]BOP!$A$81:$IV$88,[14]BOP!#REF!,[14]BOP!#REF!</definedName>
    <definedName name="Z_EA86CE45_00A2_11D2_98BC_00C04FC96ABD_.wvu.Rows" localSheetId="17" hidden="1">[14]BOP!$A$36:$IV$36,[14]BOP!$A$44:$IV$44,[14]BOP!$A$59:$IV$59,[14]BOP!#REF!,[14]BOP!#REF!,[14]BOP!$A$79:$IV$79,[14]BOP!$A$81:$IV$88,[14]BOP!#REF!,[14]BOP!#REF!</definedName>
    <definedName name="Z_EA86CE45_00A2_11D2_98BC_00C04FC96ABD_.wvu.Rows" localSheetId="18" hidden="1">[14]BOP!$A$36:$IV$36,[14]BOP!$A$44:$IV$44,[14]BOP!$A$59:$IV$59,[14]BOP!#REF!,[14]BOP!#REF!,[14]BOP!$A$79:$IV$79,[14]BOP!$A$81:$IV$88,[14]BOP!#REF!,[14]BOP!#REF!</definedName>
    <definedName name="Z_EA86CE45_00A2_11D2_98BC_00C04FC96ABD_.wvu.Rows" localSheetId="19" hidden="1">[14]BOP!$A$36:$IV$36,[14]BOP!$A$44:$IV$44,[14]BOP!$A$59:$IV$59,[14]BOP!#REF!,[14]BOP!#REF!,[14]BOP!$A$79:$IV$79,[14]BOP!$A$81:$IV$88,[14]BOP!#REF!,[14]BOP!#REF!</definedName>
    <definedName name="Z_EA86CE45_00A2_11D2_98BC_00C04FC96ABD_.wvu.Rows" localSheetId="20" hidden="1">[14]BOP!$A$36:$IV$36,[14]BOP!$A$44:$IV$44,[14]BOP!$A$59:$IV$59,[14]BOP!#REF!,[14]BOP!#REF!,[14]BOP!$A$79:$IV$79,[14]BOP!$A$81:$IV$88,[14]BOP!#REF!,[14]BOP!#REF!</definedName>
    <definedName name="Z_EA86CE45_00A2_11D2_98BC_00C04FC96ABD_.wvu.Rows" localSheetId="21" hidden="1">[14]BOP!$A$36:$IV$36,[14]BOP!$A$44:$IV$44,[14]BOP!$A$59:$IV$59,[14]BOP!#REF!,[14]BOP!#REF!,[14]BOP!$A$79:$IV$79,[14]BOP!$A$81:$IV$88,[14]BOP!#REF!,[14]BOP!#REF!</definedName>
    <definedName name="Z_EA86CE45_00A2_11D2_98BC_00C04FC96ABD_.wvu.Rows" localSheetId="22" hidden="1">[14]BOP!$A$36:$IV$36,[14]BOP!$A$44:$IV$44,[14]BOP!$A$59:$IV$59,[14]BOP!#REF!,[14]BOP!#REF!,[14]BOP!$A$79:$IV$79,[14]BOP!$A$81:$IV$88,[14]BOP!#REF!,[14]BOP!#REF!</definedName>
    <definedName name="Z_EA86CE45_00A2_11D2_98BC_00C04FC96ABD_.wvu.Rows" localSheetId="24" hidden="1">[14]BOP!$A$36:$IV$36,[14]BOP!$A$44:$IV$44,[14]BOP!$A$59:$IV$59,[14]BOP!#REF!,[14]BOP!#REF!,[14]BOP!$A$79:$IV$79,[14]BOP!$A$81:$IV$88,[14]BOP!#REF!,[14]BOP!#REF!</definedName>
    <definedName name="Z_EA86CE45_00A2_11D2_98BC_00C04FC96ABD_.wvu.Rows" localSheetId="25" hidden="1">[14]BOP!$A$36:$IV$36,[14]BOP!$A$44:$IV$44,[14]BOP!$A$59:$IV$59,[14]BOP!#REF!,[14]BOP!#REF!,[14]BOP!$A$79:$IV$79,[14]BOP!$A$81:$IV$88,[14]BOP!#REF!,[14]BOP!#REF!</definedName>
    <definedName name="Z_EA86CE45_00A2_11D2_98BC_00C04FC96ABD_.wvu.Rows" localSheetId="26" hidden="1">[14]BOP!$A$36:$IV$36,[14]BOP!$A$44:$IV$44,[14]BOP!$A$59:$IV$59,[14]BOP!#REF!,[14]BOP!#REF!,[14]BOP!$A$79:$IV$79,[14]BOP!$A$81:$IV$88,[14]BOP!#REF!,[14]BOP!#REF!</definedName>
    <definedName name="Z_EA86CE45_00A2_11D2_98BC_00C04FC96ABD_.wvu.Rows" localSheetId="28" hidden="1">[14]BOP!$A$36:$IV$36,[14]BOP!$A$44:$IV$44,[14]BOP!$A$59:$IV$59,[14]BOP!#REF!,[14]BOP!#REF!,[14]BOP!$A$79:$IV$79,[14]BOP!$A$81:$IV$88,[14]BOP!#REF!,[14]BOP!#REF!</definedName>
    <definedName name="Z_EA86CE45_00A2_11D2_98BC_00C04FC96ABD_.wvu.Rows" localSheetId="33" hidden="1">[14]BOP!$A$36:$IV$36,[14]BOP!$A$44:$IV$44,[14]BOP!$A$59:$IV$59,[14]BOP!#REF!,[14]BOP!#REF!,[14]BOP!$A$79:$IV$79,[14]BOP!$A$81:$IV$88,[14]BOP!#REF!,[14]BOP!#REF!</definedName>
    <definedName name="Z_EA86CE45_00A2_11D2_98BC_00C04FC96ABD_.wvu.Rows" localSheetId="7" hidden="1">[14]BOP!$A$36:$IV$36,[14]BOP!$A$44:$IV$44,[14]BOP!$A$59:$IV$59,[14]BOP!#REF!,[14]BOP!#REF!,[14]BOP!$A$79:$IV$79,[14]BOP!$A$81:$IV$88,[14]BOP!#REF!,[14]BOP!#REF!</definedName>
    <definedName name="Z_EA86CE45_00A2_11D2_98BC_00C04FC96ABD_.wvu.Rows" hidden="1">[14]BOP!$A$36:$IV$36,[14]BOP!$A$44:$IV$44,[14]BOP!$A$59:$IV$59,[14]BOP!#REF!,[14]BOP!#REF!,[14]BOP!$A$79:$IV$79,[14]BOP!$A$81:$IV$88,[14]BOP!#REF!,[14]BOP!#REF!</definedName>
    <definedName name="Z_EA86CE46_00A2_11D2_98BC_00C04FC96ABD_.wvu.Rows" localSheetId="16" hidden="1">[14]BOP!$A$36:$IV$36,[14]BOP!$A$44:$IV$44,[14]BOP!$A$59:$IV$59,[14]BOP!#REF!,[14]BOP!#REF!,[14]BOP!$A$79:$IV$79,[14]BOP!$A$81:$IV$88,[14]BOP!#REF!,[14]BOP!#REF!</definedName>
    <definedName name="Z_EA86CE46_00A2_11D2_98BC_00C04FC96ABD_.wvu.Rows" localSheetId="17" hidden="1">[14]BOP!$A$36:$IV$36,[14]BOP!$A$44:$IV$44,[14]BOP!$A$59:$IV$59,[14]BOP!#REF!,[14]BOP!#REF!,[14]BOP!$A$79:$IV$79,[14]BOP!$A$81:$IV$88,[14]BOP!#REF!,[14]BOP!#REF!</definedName>
    <definedName name="Z_EA86CE46_00A2_11D2_98BC_00C04FC96ABD_.wvu.Rows" localSheetId="18" hidden="1">[14]BOP!$A$36:$IV$36,[14]BOP!$A$44:$IV$44,[14]BOP!$A$59:$IV$59,[14]BOP!#REF!,[14]BOP!#REF!,[14]BOP!$A$79:$IV$79,[14]BOP!$A$81:$IV$88,[14]BOP!#REF!,[14]BOP!#REF!</definedName>
    <definedName name="Z_EA86CE46_00A2_11D2_98BC_00C04FC96ABD_.wvu.Rows" localSheetId="19" hidden="1">[14]BOP!$A$36:$IV$36,[14]BOP!$A$44:$IV$44,[14]BOP!$A$59:$IV$59,[14]BOP!#REF!,[14]BOP!#REF!,[14]BOP!$A$79:$IV$79,[14]BOP!$A$81:$IV$88,[14]BOP!#REF!,[14]BOP!#REF!</definedName>
    <definedName name="Z_EA86CE46_00A2_11D2_98BC_00C04FC96ABD_.wvu.Rows" localSheetId="20" hidden="1">[14]BOP!$A$36:$IV$36,[14]BOP!$A$44:$IV$44,[14]BOP!$A$59:$IV$59,[14]BOP!#REF!,[14]BOP!#REF!,[14]BOP!$A$79:$IV$79,[14]BOP!$A$81:$IV$88,[14]BOP!#REF!,[14]BOP!#REF!</definedName>
    <definedName name="Z_EA86CE46_00A2_11D2_98BC_00C04FC96ABD_.wvu.Rows" localSheetId="21" hidden="1">[14]BOP!$A$36:$IV$36,[14]BOP!$A$44:$IV$44,[14]BOP!$A$59:$IV$59,[14]BOP!#REF!,[14]BOP!#REF!,[14]BOP!$A$79:$IV$79,[14]BOP!$A$81:$IV$88,[14]BOP!#REF!,[14]BOP!#REF!</definedName>
    <definedName name="Z_EA86CE46_00A2_11D2_98BC_00C04FC96ABD_.wvu.Rows" localSheetId="22" hidden="1">[14]BOP!$A$36:$IV$36,[14]BOP!$A$44:$IV$44,[14]BOP!$A$59:$IV$59,[14]BOP!#REF!,[14]BOP!#REF!,[14]BOP!$A$79:$IV$79,[14]BOP!$A$81:$IV$88,[14]BOP!#REF!,[14]BOP!#REF!</definedName>
    <definedName name="Z_EA86CE46_00A2_11D2_98BC_00C04FC96ABD_.wvu.Rows" localSheetId="24" hidden="1">[14]BOP!$A$36:$IV$36,[14]BOP!$A$44:$IV$44,[14]BOP!$A$59:$IV$59,[14]BOP!#REF!,[14]BOP!#REF!,[14]BOP!$A$79:$IV$79,[14]BOP!$A$81:$IV$88,[14]BOP!#REF!,[14]BOP!#REF!</definedName>
    <definedName name="Z_EA86CE46_00A2_11D2_98BC_00C04FC96ABD_.wvu.Rows" localSheetId="25" hidden="1">[14]BOP!$A$36:$IV$36,[14]BOP!$A$44:$IV$44,[14]BOP!$A$59:$IV$59,[14]BOP!#REF!,[14]BOP!#REF!,[14]BOP!$A$79:$IV$79,[14]BOP!$A$81:$IV$88,[14]BOP!#REF!,[14]BOP!#REF!</definedName>
    <definedName name="Z_EA86CE46_00A2_11D2_98BC_00C04FC96ABD_.wvu.Rows" localSheetId="26" hidden="1">[14]BOP!$A$36:$IV$36,[14]BOP!$A$44:$IV$44,[14]BOP!$A$59:$IV$59,[14]BOP!#REF!,[14]BOP!#REF!,[14]BOP!$A$79:$IV$79,[14]BOP!$A$81:$IV$88,[14]BOP!#REF!,[14]BOP!#REF!</definedName>
    <definedName name="Z_EA86CE46_00A2_11D2_98BC_00C04FC96ABD_.wvu.Rows" localSheetId="28" hidden="1">[14]BOP!$A$36:$IV$36,[14]BOP!$A$44:$IV$44,[14]BOP!$A$59:$IV$59,[14]BOP!#REF!,[14]BOP!#REF!,[14]BOP!$A$79:$IV$79,[14]BOP!$A$81:$IV$88,[14]BOP!#REF!,[14]BOP!#REF!</definedName>
    <definedName name="Z_EA86CE46_00A2_11D2_98BC_00C04FC96ABD_.wvu.Rows" localSheetId="33" hidden="1">[14]BOP!$A$36:$IV$36,[14]BOP!$A$44:$IV$44,[14]BOP!$A$59:$IV$59,[14]BOP!#REF!,[14]BOP!#REF!,[14]BOP!$A$79:$IV$79,[14]BOP!$A$81:$IV$88,[14]BOP!#REF!,[14]BOP!#REF!</definedName>
    <definedName name="Z_EA86CE46_00A2_11D2_98BC_00C04FC96ABD_.wvu.Rows" localSheetId="7" hidden="1">[14]BOP!$A$36:$IV$36,[14]BOP!$A$44:$IV$44,[14]BOP!$A$59:$IV$59,[14]BOP!#REF!,[14]BOP!#REF!,[14]BOP!$A$79:$IV$79,[14]BOP!$A$81:$IV$88,[14]BOP!#REF!,[14]BOP!#REF!</definedName>
    <definedName name="Z_EA86CE46_00A2_11D2_98BC_00C04FC96ABD_.wvu.Rows" hidden="1">[14]BOP!$A$36:$IV$36,[14]BOP!$A$44:$IV$44,[14]BOP!$A$59:$IV$59,[14]BOP!#REF!,[14]BOP!#REF!,[14]BOP!$A$79:$IV$79,[14]BOP!$A$81:$IV$88,[14]BOP!#REF!,[14]BOP!#REF!</definedName>
    <definedName name="Z_EA86CE47_00A2_11D2_98BC_00C04FC96ABD_.wvu.Rows" localSheetId="7" hidden="1">[14]BOP!$A$36:$IV$36,[14]BOP!$A$44:$IV$44,[14]BOP!$A$59:$IV$59,[14]BOP!#REF!,[14]BOP!#REF!,[14]BOP!$A$79:$IV$79</definedName>
    <definedName name="Z_EA86CE47_00A2_11D2_98BC_00C04FC96ABD_.wvu.Rows" hidden="1">[14]BOP!$A$36:$IV$36,[14]BOP!$A$44:$IV$44,[14]BOP!$A$59:$IV$59,[14]BOP!#REF!,[14]BOP!#REF!,[14]BOP!$A$79:$IV$79</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1" hidden="1">{"Tab1",#N/A,FALSE,"P";"Tab2",#N/A,FALSE,"P"}</definedName>
    <definedName name="zz" localSheetId="22"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8" hidden="1">{"Tab1",#N/A,FALSE,"P";"Tab2",#N/A,FALSE,"P"}</definedName>
    <definedName name="zz" localSheetId="30" hidden="1">{"Tab1",#N/A,FALSE,"P";"Tab2",#N/A,FALSE,"P"}</definedName>
    <definedName name="zz" localSheetId="33" hidden="1">{"Tab1",#N/A,FALSE,"P";"Tab2",#N/A,FALSE,"P"}</definedName>
    <definedName name="zz" localSheetId="2"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9"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5" hidden="1">{"Tab1",#N/A,FALSE,"P";"Tab2",#N/A,FALSE,"P"}</definedName>
    <definedName name="zz" localSheetId="66" hidden="1">{"Tab1",#N/A,FALSE,"P";"Tab2",#N/A,FALSE,"P"}</definedName>
    <definedName name="zz" localSheetId="67"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4" hidden="1">{"Tab1",#N/A,FALSE,"P";"Tab2",#N/A,FALSE,"P"}</definedName>
    <definedName name="zz" localSheetId="75" hidden="1">{"Tab1",#N/A,FALSE,"P";"Tab2",#N/A,FALSE,"P"}</definedName>
    <definedName name="zz" localSheetId="7"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9" i="90" l="1"/>
  <c r="J19" i="90"/>
  <c r="I19" i="90"/>
  <c r="H19" i="90"/>
  <c r="G19" i="90"/>
  <c r="F19" i="90"/>
  <c r="E19" i="90"/>
  <c r="D19" i="90"/>
  <c r="C19" i="90"/>
  <c r="B19" i="90"/>
  <c r="E5" i="89" l="1"/>
  <c r="D5" i="89"/>
  <c r="G146" i="82" l="1"/>
  <c r="D146" i="82"/>
  <c r="G145" i="82"/>
  <c r="D145" i="82"/>
  <c r="G144" i="82"/>
  <c r="D144" i="82"/>
  <c r="E140" i="82"/>
  <c r="G140" i="82" s="1"/>
  <c r="D140" i="82"/>
  <c r="G139" i="82"/>
  <c r="D139" i="82"/>
  <c r="G138" i="82"/>
  <c r="D138" i="82"/>
  <c r="F136" i="82"/>
  <c r="E136" i="82"/>
  <c r="G136" i="82" s="1"/>
  <c r="D136" i="82"/>
  <c r="F135" i="82"/>
  <c r="E135" i="82"/>
  <c r="G135" i="82" s="1"/>
  <c r="D135" i="82"/>
  <c r="F133" i="82"/>
  <c r="E133" i="82"/>
  <c r="G133" i="82" s="1"/>
  <c r="D133" i="82"/>
  <c r="G131" i="82"/>
  <c r="D131" i="82"/>
  <c r="F130" i="82"/>
  <c r="F129" i="82" s="1"/>
  <c r="E130" i="82"/>
  <c r="G130" i="82" s="1"/>
  <c r="D130" i="82"/>
  <c r="D129" i="82"/>
  <c r="G127" i="82"/>
  <c r="D127" i="82"/>
  <c r="F126" i="82"/>
  <c r="G126" i="82" s="1"/>
  <c r="E126" i="82"/>
  <c r="D126" i="82"/>
  <c r="F125" i="82"/>
  <c r="G125" i="82" s="1"/>
  <c r="E125" i="82"/>
  <c r="D125" i="82"/>
  <c r="G122" i="82"/>
  <c r="C122" i="82"/>
  <c r="D122" i="82" s="1"/>
  <c r="G121" i="82"/>
  <c r="F119" i="82"/>
  <c r="E119" i="82"/>
  <c r="G119" i="82" s="1"/>
  <c r="G118" i="82"/>
  <c r="D118" i="82"/>
  <c r="F116" i="82"/>
  <c r="E116" i="82"/>
  <c r="G116" i="82" s="1"/>
  <c r="D116" i="82"/>
  <c r="G115" i="82"/>
  <c r="D115" i="82"/>
  <c r="F112" i="82"/>
  <c r="D112" i="82"/>
  <c r="G111" i="82"/>
  <c r="D111" i="82"/>
  <c r="F109" i="82"/>
  <c r="E109" i="82"/>
  <c r="E108" i="82" s="1"/>
  <c r="D109" i="82"/>
  <c r="D108" i="82"/>
  <c r="G106" i="82"/>
  <c r="D106" i="82"/>
  <c r="G105" i="82"/>
  <c r="D105" i="82"/>
  <c r="E104" i="82"/>
  <c r="G104" i="82" s="1"/>
  <c r="D104" i="82"/>
  <c r="D103" i="82"/>
  <c r="G101" i="82"/>
  <c r="D101" i="82"/>
  <c r="G99" i="82"/>
  <c r="D99" i="82"/>
  <c r="G98" i="82"/>
  <c r="D98" i="82"/>
  <c r="F97" i="82"/>
  <c r="D97" i="82"/>
  <c r="D95" i="82"/>
  <c r="G94" i="82"/>
  <c r="D94" i="82"/>
  <c r="G93" i="82"/>
  <c r="D93" i="82"/>
  <c r="G91" i="82"/>
  <c r="D91" i="82"/>
  <c r="F89" i="82"/>
  <c r="E89" i="82"/>
  <c r="G89" i="82" s="1"/>
  <c r="D89" i="82"/>
  <c r="G88" i="82"/>
  <c r="D88" i="82"/>
  <c r="G87" i="82"/>
  <c r="D87" i="82"/>
  <c r="G86" i="82"/>
  <c r="D86" i="82"/>
  <c r="G85" i="82"/>
  <c r="D85" i="82"/>
  <c r="F84" i="82"/>
  <c r="G84" i="82" s="1"/>
  <c r="D84" i="82"/>
  <c r="G83" i="82"/>
  <c r="D83" i="82"/>
  <c r="G82" i="82"/>
  <c r="G81" i="82"/>
  <c r="D81" i="82"/>
  <c r="F80" i="82"/>
  <c r="F79" i="82" s="1"/>
  <c r="D80" i="82"/>
  <c r="E79" i="82"/>
  <c r="D79" i="82"/>
  <c r="G78" i="82"/>
  <c r="D78" i="82"/>
  <c r="G77" i="82"/>
  <c r="D77" i="82"/>
  <c r="G75" i="82"/>
  <c r="D75" i="82"/>
  <c r="F73" i="82"/>
  <c r="E73" i="82"/>
  <c r="D73" i="82"/>
  <c r="D72" i="82"/>
  <c r="G71" i="82"/>
  <c r="D71" i="82"/>
  <c r="G70" i="82"/>
  <c r="D70" i="82"/>
  <c r="G69" i="82"/>
  <c r="D69" i="82"/>
  <c r="G68" i="82"/>
  <c r="D68" i="82"/>
  <c r="F67" i="82"/>
  <c r="E67" i="82"/>
  <c r="C67" i="82"/>
  <c r="B67" i="82"/>
  <c r="G59" i="82"/>
  <c r="D59" i="82"/>
  <c r="G58" i="82"/>
  <c r="D58" i="82"/>
  <c r="G57" i="82"/>
  <c r="D57" i="82"/>
  <c r="G56" i="82"/>
  <c r="C56" i="82"/>
  <c r="B56" i="82"/>
  <c r="D56" i="82" s="1"/>
  <c r="G55" i="82"/>
  <c r="D55" i="82"/>
  <c r="F54" i="82"/>
  <c r="E54" i="82"/>
  <c r="C54" i="82"/>
  <c r="B54" i="82"/>
  <c r="D54" i="82" s="1"/>
  <c r="G53" i="82"/>
  <c r="D53" i="82"/>
  <c r="G52" i="82"/>
  <c r="D52" i="82"/>
  <c r="G51" i="82"/>
  <c r="D51" i="82"/>
  <c r="G50" i="82"/>
  <c r="D50" i="82"/>
  <c r="G49" i="82"/>
  <c r="D49" i="82"/>
  <c r="G48" i="82"/>
  <c r="D48" i="82"/>
  <c r="G47" i="82"/>
  <c r="D47" i="82"/>
  <c r="G46" i="82"/>
  <c r="D46" i="82"/>
  <c r="F45" i="82"/>
  <c r="E45" i="82"/>
  <c r="G45" i="82" s="1"/>
  <c r="C45" i="82"/>
  <c r="D45" i="82" s="1"/>
  <c r="B45" i="82"/>
  <c r="G44" i="82"/>
  <c r="D44" i="82"/>
  <c r="F43" i="82"/>
  <c r="E43" i="82"/>
  <c r="B43" i="82"/>
  <c r="G42" i="82"/>
  <c r="D42" i="82"/>
  <c r="G41" i="82"/>
  <c r="D41" i="82"/>
  <c r="G40" i="82"/>
  <c r="D40" i="82"/>
  <c r="F39" i="82"/>
  <c r="E39" i="82"/>
  <c r="G39" i="82" s="1"/>
  <c r="C39" i="82"/>
  <c r="B39" i="82"/>
  <c r="D39" i="82" s="1"/>
  <c r="G38" i="82"/>
  <c r="D38" i="82"/>
  <c r="G37" i="82"/>
  <c r="D37" i="82"/>
  <c r="G36" i="82"/>
  <c r="D36" i="82"/>
  <c r="F35" i="82"/>
  <c r="E35" i="82"/>
  <c r="G35" i="82" s="1"/>
  <c r="D35" i="82"/>
  <c r="C35" i="82"/>
  <c r="B35" i="82"/>
  <c r="G34" i="82"/>
  <c r="D34" i="82"/>
  <c r="G33" i="82"/>
  <c r="D33" i="82"/>
  <c r="G32" i="82"/>
  <c r="D32" i="82"/>
  <c r="F31" i="82"/>
  <c r="E31" i="82"/>
  <c r="G31" i="82" s="1"/>
  <c r="C31" i="82"/>
  <c r="D31" i="82" s="1"/>
  <c r="B31" i="82"/>
  <c r="G30" i="82"/>
  <c r="D30" i="82"/>
  <c r="G29" i="82"/>
  <c r="D29" i="82"/>
  <c r="G28" i="82"/>
  <c r="D28" i="82"/>
  <c r="G27" i="82"/>
  <c r="D27" i="82"/>
  <c r="G26" i="82"/>
  <c r="D26" i="82"/>
  <c r="G25" i="82"/>
  <c r="D25" i="82"/>
  <c r="F24" i="82"/>
  <c r="E24" i="82"/>
  <c r="G24" i="82" s="1"/>
  <c r="C24" i="82"/>
  <c r="C11" i="82" s="1"/>
  <c r="C6" i="82" s="1"/>
  <c r="B24" i="82"/>
  <c r="G23" i="82"/>
  <c r="D23" i="82"/>
  <c r="G22" i="82"/>
  <c r="D22" i="82"/>
  <c r="F21" i="82"/>
  <c r="E21" i="82"/>
  <c r="G21" i="82" s="1"/>
  <c r="D21" i="82"/>
  <c r="C21" i="82"/>
  <c r="B21" i="82"/>
  <c r="G20" i="82"/>
  <c r="D20" i="82"/>
  <c r="G19" i="82"/>
  <c r="D19" i="82"/>
  <c r="F18" i="82"/>
  <c r="E18" i="82"/>
  <c r="G18" i="82" s="1"/>
  <c r="C18" i="82"/>
  <c r="B18" i="82"/>
  <c r="D18" i="82" s="1"/>
  <c r="G17" i="82"/>
  <c r="D17" i="82"/>
  <c r="G16" i="82"/>
  <c r="D16" i="82"/>
  <c r="G15" i="82"/>
  <c r="D15" i="82"/>
  <c r="G14" i="82"/>
  <c r="D14" i="82"/>
  <c r="F13" i="82"/>
  <c r="E13" i="82"/>
  <c r="G13" i="82" s="1"/>
  <c r="C13" i="82"/>
  <c r="B13" i="82"/>
  <c r="D13" i="82" s="1"/>
  <c r="G12" i="82"/>
  <c r="D12" i="82"/>
  <c r="G10" i="82"/>
  <c r="D10" i="82"/>
  <c r="G9" i="82"/>
  <c r="D9" i="82"/>
  <c r="G8" i="82"/>
  <c r="D8" i="82"/>
  <c r="F7" i="82"/>
  <c r="E7" i="82"/>
  <c r="G7" i="82" s="1"/>
  <c r="D7" i="82"/>
  <c r="C7" i="82"/>
  <c r="B7" i="82"/>
  <c r="F11" i="82" l="1"/>
  <c r="F6" i="82" s="1"/>
  <c r="F5" i="82" s="1"/>
  <c r="C43" i="82"/>
  <c r="C5" i="82" s="1"/>
  <c r="G109" i="82"/>
  <c r="E11" i="82"/>
  <c r="E6" i="82" s="1"/>
  <c r="E5" i="82" s="1"/>
  <c r="G5" i="82" s="1"/>
  <c r="F72" i="82"/>
  <c r="G79" i="82"/>
  <c r="G80" i="82"/>
  <c r="E103" i="82"/>
  <c r="E97" i="82" s="1"/>
  <c r="E95" i="82" s="1"/>
  <c r="E129" i="82"/>
  <c r="G129" i="82" s="1"/>
  <c r="D24" i="82"/>
  <c r="G43" i="82"/>
  <c r="G54" i="82"/>
  <c r="D67" i="82"/>
  <c r="D66" i="82" s="1"/>
  <c r="E72" i="82"/>
  <c r="G72" i="82" s="1"/>
  <c r="F108" i="82"/>
  <c r="G108" i="82" s="1"/>
  <c r="G67" i="82"/>
  <c r="G73" i="82"/>
  <c r="G97" i="82"/>
  <c r="F95" i="82"/>
  <c r="G6" i="82"/>
  <c r="G11" i="82"/>
  <c r="G103" i="82"/>
  <c r="G112" i="82"/>
  <c r="B11" i="82"/>
  <c r="C121" i="82"/>
  <c r="D43" i="82" l="1"/>
  <c r="G95" i="82"/>
  <c r="G66" i="82" s="1"/>
  <c r="G147" i="82" s="1"/>
  <c r="C119" i="82"/>
  <c r="D119" i="82" s="1"/>
  <c r="D121" i="82"/>
  <c r="B6" i="82"/>
  <c r="D11" i="82"/>
  <c r="B5" i="82" l="1"/>
  <c r="D5" i="82" s="1"/>
  <c r="D147" i="82" s="1"/>
  <c r="D6" i="82"/>
  <c r="J21" i="80" l="1"/>
  <c r="G62" i="78" l="1"/>
  <c r="G60" i="78" s="1"/>
  <c r="E62" i="78"/>
  <c r="O60" i="78"/>
  <c r="N60" i="78"/>
  <c r="N56" i="78" s="1"/>
  <c r="N53" i="78" s="1"/>
  <c r="N52" i="78" s="1"/>
  <c r="N42" i="78" s="1"/>
  <c r="N33" i="78" s="1"/>
  <c r="M60" i="78"/>
  <c r="L60" i="78"/>
  <c r="K60" i="78"/>
  <c r="I60" i="78"/>
  <c r="I56" i="78" s="1"/>
  <c r="I53" i="78" s="1"/>
  <c r="I52" i="78" s="1"/>
  <c r="H60" i="78"/>
  <c r="E60" i="78"/>
  <c r="O57" i="78"/>
  <c r="N57" i="78"/>
  <c r="M57" i="78"/>
  <c r="L57" i="78"/>
  <c r="K57" i="78"/>
  <c r="K56" i="78" s="1"/>
  <c r="K53" i="78" s="1"/>
  <c r="K52" i="78" s="1"/>
  <c r="K42" i="78" s="1"/>
  <c r="J57" i="78"/>
  <c r="I57" i="78"/>
  <c r="H57" i="78"/>
  <c r="G57" i="78"/>
  <c r="G56" i="78" s="1"/>
  <c r="F57" i="78"/>
  <c r="E57" i="78"/>
  <c r="D57" i="78"/>
  <c r="O56" i="78"/>
  <c r="O53" i="78" s="1"/>
  <c r="O52" i="78" s="1"/>
  <c r="O42" i="78" s="1"/>
  <c r="O33" i="78" s="1"/>
  <c r="M56" i="78"/>
  <c r="L56" i="78"/>
  <c r="J56" i="78"/>
  <c r="J53" i="78" s="1"/>
  <c r="J52" i="78" s="1"/>
  <c r="J42" i="78" s="1"/>
  <c r="J33" i="78" s="1"/>
  <c r="H56" i="78"/>
  <c r="F56" i="78"/>
  <c r="E56" i="78"/>
  <c r="D56" i="78"/>
  <c r="C56" i="78"/>
  <c r="M53" i="78"/>
  <c r="L53" i="78"/>
  <c r="L52" i="78" s="1"/>
  <c r="L42" i="78" s="1"/>
  <c r="L33" i="78" s="1"/>
  <c r="H53" i="78"/>
  <c r="H52" i="78" s="1"/>
  <c r="C53" i="78"/>
  <c r="M52" i="78"/>
  <c r="G52" i="78"/>
  <c r="F52" i="78"/>
  <c r="E52" i="78"/>
  <c r="D52" i="78"/>
  <c r="O43" i="78"/>
  <c r="N43" i="78"/>
  <c r="M43" i="78"/>
  <c r="M42" i="78" s="1"/>
  <c r="L43" i="78"/>
  <c r="K43" i="78"/>
  <c r="J43" i="78"/>
  <c r="I43" i="78"/>
  <c r="I42" i="78" s="1"/>
  <c r="I33" i="78" s="1"/>
  <c r="H43" i="78"/>
  <c r="G43" i="78"/>
  <c r="F43" i="78"/>
  <c r="E43" i="78"/>
  <c r="E42" i="78" s="1"/>
  <c r="E33" i="78" s="1"/>
  <c r="D43" i="78"/>
  <c r="C43" i="78"/>
  <c r="C42" i="78" s="1"/>
  <c r="C33" i="78" s="1"/>
  <c r="G42" i="78"/>
  <c r="F42" i="78"/>
  <c r="D42" i="78"/>
  <c r="F40" i="78"/>
  <c r="E40" i="78"/>
  <c r="M35" i="78"/>
  <c r="L35" i="78"/>
  <c r="K35" i="78"/>
  <c r="K34" i="78" s="1"/>
  <c r="J35" i="78"/>
  <c r="I35" i="78"/>
  <c r="H35" i="78"/>
  <c r="F35" i="78"/>
  <c r="F34" i="78" s="1"/>
  <c r="F33" i="78" s="1"/>
  <c r="E35" i="78"/>
  <c r="O34" i="78"/>
  <c r="N34" i="78"/>
  <c r="M34" i="78"/>
  <c r="L34" i="78"/>
  <c r="J34" i="78"/>
  <c r="I34" i="78"/>
  <c r="H34" i="78"/>
  <c r="G34" i="78"/>
  <c r="E34" i="78"/>
  <c r="D34" i="78"/>
  <c r="G33" i="78"/>
  <c r="D33" i="78"/>
  <c r="N21" i="78"/>
  <c r="M21" i="78"/>
  <c r="L21" i="78"/>
  <c r="K21" i="78"/>
  <c r="J21" i="78"/>
  <c r="I21" i="78"/>
  <c r="H21" i="78"/>
  <c r="G21" i="78"/>
  <c r="F21" i="78"/>
  <c r="D21" i="78"/>
  <c r="C21" i="78"/>
  <c r="E11" i="78"/>
  <c r="E9" i="78"/>
  <c r="E5" i="78"/>
  <c r="E4" i="78"/>
  <c r="E21" i="78" l="1"/>
  <c r="H42" i="78"/>
  <c r="H33" i="78" s="1"/>
  <c r="K33" i="78"/>
  <c r="M33" i="78"/>
  <c r="O21" i="78"/>
  <c r="J63" i="77"/>
  <c r="O60" i="77"/>
  <c r="N60" i="77"/>
  <c r="N57" i="77" s="1"/>
  <c r="N54" i="77" s="1"/>
  <c r="N53" i="77" s="1"/>
  <c r="M60" i="77"/>
  <c r="M57" i="77" s="1"/>
  <c r="M54" i="77" s="1"/>
  <c r="M53" i="77" s="1"/>
  <c r="L60" i="77"/>
  <c r="K60" i="77"/>
  <c r="J60" i="77"/>
  <c r="J57" i="77" s="1"/>
  <c r="J54" i="77" s="1"/>
  <c r="J53" i="77" s="1"/>
  <c r="I60" i="77"/>
  <c r="I57" i="77" s="1"/>
  <c r="I54" i="77" s="1"/>
  <c r="I53" i="77" s="1"/>
  <c r="H60" i="77"/>
  <c r="G60" i="77"/>
  <c r="G62" i="77" s="1"/>
  <c r="F60" i="77"/>
  <c r="F62" i="77" s="1"/>
  <c r="E60" i="77"/>
  <c r="E57" i="77" s="1"/>
  <c r="D60" i="77"/>
  <c r="D62" i="77" s="1"/>
  <c r="C60" i="77"/>
  <c r="C58" i="77"/>
  <c r="C57" i="77" s="1"/>
  <c r="O57" i="77"/>
  <c r="O54" i="77" s="1"/>
  <c r="O53" i="77" s="1"/>
  <c r="L57" i="77"/>
  <c r="K57" i="77"/>
  <c r="K54" i="77" s="1"/>
  <c r="K53" i="77" s="1"/>
  <c r="K45" i="77" s="1"/>
  <c r="K32" i="77" s="1"/>
  <c r="H57" i="77"/>
  <c r="G57" i="77"/>
  <c r="F57" i="77"/>
  <c r="D57" i="77"/>
  <c r="F55" i="77"/>
  <c r="E55" i="77"/>
  <c r="L54" i="77"/>
  <c r="H54" i="77"/>
  <c r="H53" i="77" s="1"/>
  <c r="L53" i="77"/>
  <c r="F53" i="77"/>
  <c r="E53" i="77"/>
  <c r="O50" i="77"/>
  <c r="N50" i="77"/>
  <c r="N45" i="77" s="1"/>
  <c r="N32" i="77" s="1"/>
  <c r="M50" i="77"/>
  <c r="L50" i="77"/>
  <c r="K50" i="77"/>
  <c r="J50" i="77"/>
  <c r="J45" i="77" s="1"/>
  <c r="I50" i="77"/>
  <c r="H50" i="77"/>
  <c r="F50" i="77"/>
  <c r="E50" i="77"/>
  <c r="O46" i="77"/>
  <c r="N46" i="77"/>
  <c r="M46" i="77"/>
  <c r="L46" i="77"/>
  <c r="K46" i="77"/>
  <c r="I46" i="77"/>
  <c r="H46" i="77"/>
  <c r="G46" i="77"/>
  <c r="G45" i="77" s="1"/>
  <c r="F46" i="77"/>
  <c r="E46" i="77"/>
  <c r="D46" i="77"/>
  <c r="C46" i="77"/>
  <c r="C45" i="77" s="1"/>
  <c r="F45" i="77"/>
  <c r="D45" i="77"/>
  <c r="J43" i="77"/>
  <c r="F43" i="77"/>
  <c r="E43" i="77"/>
  <c r="G40" i="77"/>
  <c r="F40" i="77"/>
  <c r="E40" i="77"/>
  <c r="J34" i="77"/>
  <c r="I34" i="77"/>
  <c r="H34" i="77"/>
  <c r="H33" i="77" s="1"/>
  <c r="G34" i="77"/>
  <c r="G33" i="77" s="1"/>
  <c r="G32" i="77" s="1"/>
  <c r="F34" i="77"/>
  <c r="E34" i="77"/>
  <c r="D34" i="77"/>
  <c r="D33" i="77" s="1"/>
  <c r="C34" i="77"/>
  <c r="C33" i="77" s="1"/>
  <c r="C32" i="77" s="1"/>
  <c r="O33" i="77"/>
  <c r="N33" i="77"/>
  <c r="M33" i="77"/>
  <c r="L33" i="77"/>
  <c r="K33" i="77"/>
  <c r="I33" i="77"/>
  <c r="F33" i="77"/>
  <c r="F32" i="77" s="1"/>
  <c r="E33" i="77"/>
  <c r="N21" i="77"/>
  <c r="M21" i="77"/>
  <c r="L21" i="77"/>
  <c r="K21" i="77"/>
  <c r="J21" i="77"/>
  <c r="I21" i="77"/>
  <c r="H21" i="77"/>
  <c r="F21" i="77"/>
  <c r="E21" i="77"/>
  <c r="D21" i="77"/>
  <c r="C21" i="77"/>
  <c r="G12" i="77"/>
  <c r="G21" i="77" s="1"/>
  <c r="D32" i="77" l="1"/>
  <c r="J33" i="77"/>
  <c r="J32" i="77" s="1"/>
  <c r="E45" i="77"/>
  <c r="E32" i="77" s="1"/>
  <c r="H45" i="77"/>
  <c r="H32" i="77" s="1"/>
  <c r="L45" i="77"/>
  <c r="L32" i="77" s="1"/>
  <c r="O45" i="77"/>
  <c r="O32" i="77" s="1"/>
  <c r="M45" i="77"/>
  <c r="M32" i="77" s="1"/>
  <c r="O21" i="77"/>
  <c r="I45" i="77"/>
  <c r="I32" i="77" s="1"/>
  <c r="E62" i="77"/>
  <c r="H45" i="76"/>
  <c r="H44" i="76"/>
  <c r="H36" i="76"/>
  <c r="H35" i="76"/>
  <c r="H34" i="76"/>
  <c r="H33" i="76"/>
  <c r="H32" i="76"/>
  <c r="I31" i="76"/>
  <c r="H31" i="76"/>
  <c r="H30" i="76"/>
  <c r="I30" i="76" s="1"/>
  <c r="I29" i="76"/>
  <c r="H29" i="76"/>
  <c r="H28" i="76"/>
  <c r="I28" i="76" s="1"/>
  <c r="H27" i="76"/>
  <c r="H26" i="76"/>
  <c r="H25" i="76"/>
  <c r="H24" i="76"/>
  <c r="H21" i="76"/>
  <c r="H20" i="76"/>
  <c r="H19" i="76"/>
  <c r="H18" i="76"/>
  <c r="H17" i="76"/>
  <c r="H16" i="76"/>
  <c r="H15" i="76"/>
  <c r="H14" i="76"/>
  <c r="H13" i="76"/>
  <c r="H12" i="76"/>
  <c r="H10" i="76"/>
  <c r="I9" i="76"/>
  <c r="H9" i="76"/>
  <c r="H8" i="76"/>
  <c r="I8" i="76" s="1"/>
  <c r="AH49" i="73" l="1"/>
  <c r="AG49" i="73"/>
  <c r="D21" i="68" l="1"/>
  <c r="D20" i="68"/>
  <c r="D19" i="68"/>
  <c r="D18" i="68"/>
  <c r="D17" i="68"/>
  <c r="D16" i="68"/>
  <c r="D15" i="68"/>
  <c r="D14" i="68"/>
  <c r="D13" i="68"/>
  <c r="D12" i="68"/>
  <c r="D11" i="68"/>
  <c r="D10" i="68"/>
  <c r="DR25" i="67" l="1"/>
  <c r="DQ25" i="67"/>
  <c r="DP25" i="67"/>
  <c r="DO25" i="67"/>
  <c r="DN25" i="67"/>
  <c r="DM25" i="67"/>
  <c r="DL25" i="67"/>
  <c r="DK25" i="67"/>
  <c r="DJ25" i="67"/>
  <c r="DI25" i="67"/>
  <c r="DH25" i="67"/>
  <c r="DG25" i="67"/>
  <c r="DF25" i="67"/>
  <c r="DS4" i="67"/>
  <c r="DS25" i="67" s="1"/>
  <c r="DT4" i="67" l="1"/>
  <c r="DT25" i="67" l="1"/>
  <c r="DU4" i="67"/>
  <c r="DV4" i="67" l="1"/>
  <c r="DU25" i="67"/>
  <c r="DW4" i="67" l="1"/>
  <c r="DV25" i="67"/>
  <c r="DW25" i="67" l="1"/>
  <c r="DX4" i="67"/>
  <c r="DX25" i="67" l="1"/>
  <c r="DY4" i="67"/>
  <c r="DZ4" i="67" l="1"/>
  <c r="DY25" i="67"/>
  <c r="DZ25" i="67" l="1"/>
  <c r="EA4" i="67"/>
  <c r="EA25" i="67" l="1"/>
  <c r="EB4" i="67"/>
  <c r="EB25" i="67" l="1"/>
  <c r="EC4" i="67"/>
  <c r="ED4" i="67" l="1"/>
  <c r="EC25" i="67"/>
  <c r="EE4" i="67" l="1"/>
  <c r="ED25" i="67"/>
  <c r="EE25" i="67" l="1"/>
  <c r="EF4" i="67"/>
  <c r="EF25" i="67" l="1"/>
  <c r="EG4" i="67"/>
  <c r="EH4" i="67" l="1"/>
  <c r="EG25" i="67"/>
  <c r="EH25" i="67" l="1"/>
  <c r="EI4" i="67"/>
  <c r="EI25" i="67" l="1"/>
  <c r="EJ4" i="67"/>
  <c r="EJ25" i="67" l="1"/>
  <c r="EK4" i="67"/>
  <c r="EL4" i="67" l="1"/>
  <c r="EK25" i="67"/>
  <c r="EM4" i="67" l="1"/>
  <c r="EL25" i="67"/>
  <c r="EM25" i="67" l="1"/>
  <c r="EN4" i="67"/>
  <c r="EN25" i="67" l="1"/>
  <c r="EO4" i="67"/>
  <c r="EP4" i="67" l="1"/>
  <c r="EO25" i="67"/>
  <c r="EQ4" i="67" l="1"/>
  <c r="EP25" i="67"/>
  <c r="EQ25" i="67" l="1"/>
  <c r="ER4" i="67"/>
  <c r="ER25" i="67" l="1"/>
  <c r="ES4" i="67"/>
  <c r="ET4" i="67" l="1"/>
  <c r="ES25" i="67"/>
  <c r="ET25" i="67" l="1"/>
  <c r="EU4" i="67"/>
  <c r="EU25" i="67" l="1"/>
  <c r="EV4" i="67"/>
  <c r="EV25" i="67" l="1"/>
  <c r="EW4" i="67"/>
  <c r="EX4" i="67" l="1"/>
  <c r="EW25" i="67"/>
  <c r="EY4" i="67" l="1"/>
  <c r="EX25" i="67"/>
  <c r="EY25" i="67" l="1"/>
  <c r="EZ4" i="67"/>
  <c r="EZ25" i="67" l="1"/>
  <c r="FA4" i="67"/>
  <c r="FB4" i="67" l="1"/>
  <c r="FA25" i="67"/>
  <c r="FC4" i="67" l="1"/>
  <c r="FB25" i="67"/>
  <c r="FC25" i="67" l="1"/>
  <c r="FD4" i="67"/>
  <c r="FD25" i="67" l="1"/>
  <c r="FE4" i="67"/>
  <c r="FF4" i="67" l="1"/>
  <c r="FE25" i="67"/>
  <c r="FG4" i="67" l="1"/>
  <c r="FF25" i="67"/>
  <c r="FG25" i="67" l="1"/>
  <c r="FH4" i="67"/>
  <c r="FH25" i="67" l="1"/>
  <c r="FI4" i="67"/>
  <c r="FJ4" i="67" l="1"/>
  <c r="FI25" i="67"/>
  <c r="FK4" i="67" l="1"/>
  <c r="FJ25" i="67"/>
  <c r="FK25" i="67" l="1"/>
  <c r="FL4" i="67"/>
  <c r="FL25" i="67" l="1"/>
  <c r="FM4" i="67"/>
  <c r="FN4" i="67" l="1"/>
  <c r="FM25" i="67"/>
  <c r="FO4" i="67" l="1"/>
  <c r="FN25" i="67"/>
  <c r="FO25" i="67" l="1"/>
  <c r="FP4" i="67"/>
  <c r="FP25" i="67" l="1"/>
  <c r="FQ4" i="67"/>
  <c r="FR4" i="67" l="1"/>
  <c r="FQ25" i="67"/>
  <c r="FS4" i="67" l="1"/>
  <c r="FR25" i="67"/>
  <c r="FS25" i="67" l="1"/>
  <c r="FT4" i="67"/>
  <c r="FT25" i="67" l="1"/>
  <c r="FU4" i="67"/>
  <c r="FV4" i="67" l="1"/>
  <c r="FU25" i="67"/>
  <c r="FW4" i="67" l="1"/>
  <c r="FV25" i="67"/>
  <c r="FW25" i="67" l="1"/>
  <c r="FX4" i="67"/>
  <c r="FX25" i="67" l="1"/>
  <c r="FY4" i="67"/>
  <c r="FZ4" i="67" l="1"/>
  <c r="FY25" i="67"/>
  <c r="GA4" i="67" l="1"/>
  <c r="FZ25" i="67"/>
  <c r="GA25" i="67" l="1"/>
  <c r="GB4" i="67"/>
  <c r="GB25" i="67" l="1"/>
  <c r="GC4" i="67"/>
  <c r="GD4" i="67" l="1"/>
  <c r="GC25" i="67"/>
  <c r="GE4" i="67" l="1"/>
  <c r="GD25" i="67"/>
  <c r="GE25" i="67" l="1"/>
  <c r="GF4" i="67"/>
  <c r="GF25" i="67" l="1"/>
  <c r="GG4" i="67"/>
  <c r="GH4" i="67" l="1"/>
  <c r="GG25" i="67"/>
  <c r="GI4" i="67" l="1"/>
  <c r="GH25" i="67"/>
  <c r="GI25" i="67" l="1"/>
  <c r="GJ4" i="67"/>
  <c r="GJ25" i="67" l="1"/>
  <c r="GK4" i="67"/>
  <c r="GL4" i="67" l="1"/>
  <c r="GK25" i="67"/>
  <c r="GM4" i="67" l="1"/>
  <c r="GL25" i="67"/>
  <c r="GM25" i="67" l="1"/>
  <c r="GN4" i="67"/>
  <c r="GN25" i="67" l="1"/>
  <c r="GO4" i="67"/>
  <c r="GP4" i="67" l="1"/>
  <c r="GO25" i="67"/>
  <c r="GQ4" i="67" l="1"/>
  <c r="GP25" i="67"/>
  <c r="GQ25" i="67" l="1"/>
  <c r="GR4" i="67"/>
  <c r="GR25" i="67" s="1"/>
  <c r="P108" i="65" l="1"/>
  <c r="P107" i="65"/>
  <c r="P109" i="65" s="1"/>
  <c r="Q109" i="65" s="1"/>
  <c r="K104" i="65"/>
  <c r="K103" i="65"/>
  <c r="K102" i="65"/>
  <c r="K101" i="65"/>
  <c r="K105" i="65" s="1"/>
  <c r="L105" i="65" s="1"/>
  <c r="L15" i="62" l="1"/>
  <c r="M15" i="62" s="1"/>
  <c r="J15" i="62"/>
  <c r="B28" i="61" l="1"/>
  <c r="B25" i="61"/>
  <c r="B24" i="61"/>
  <c r="B23" i="61"/>
  <c r="B22" i="61"/>
  <c r="D15" i="61"/>
  <c r="D14" i="61"/>
  <c r="D13" i="61"/>
  <c r="D12" i="61"/>
  <c r="D11" i="61"/>
  <c r="C12" i="60" l="1"/>
  <c r="C28" i="59" l="1"/>
  <c r="B28" i="59"/>
  <c r="C9" i="59"/>
  <c r="C16" i="59" s="1"/>
  <c r="B9" i="59"/>
  <c r="C5" i="59"/>
  <c r="B5" i="59"/>
  <c r="B16" i="59" s="1"/>
  <c r="E45" i="58" l="1"/>
  <c r="D45" i="58"/>
  <c r="C45" i="58"/>
  <c r="B45" i="58"/>
  <c r="F44" i="58"/>
  <c r="F43" i="58"/>
  <c r="F42" i="58"/>
  <c r="F41" i="58"/>
  <c r="F39" i="58"/>
  <c r="F38" i="58"/>
  <c r="F37" i="58"/>
  <c r="F36" i="58"/>
  <c r="F35" i="58"/>
  <c r="F34" i="58"/>
  <c r="F33" i="58"/>
  <c r="F32" i="58"/>
  <c r="F31" i="58"/>
  <c r="F30" i="58"/>
  <c r="F29" i="58"/>
  <c r="F28" i="58"/>
  <c r="F27" i="58"/>
  <c r="F26" i="58"/>
  <c r="F25" i="58"/>
  <c r="F24" i="58"/>
  <c r="F45" i="58" s="1"/>
  <c r="F16" i="58"/>
  <c r="F15" i="58"/>
  <c r="F14" i="58"/>
  <c r="F13" i="58"/>
  <c r="F12" i="58"/>
  <c r="F11" i="58"/>
  <c r="F10" i="58"/>
  <c r="F8" i="58"/>
  <c r="F7" i="58"/>
  <c r="F6" i="58"/>
  <c r="F5" i="58"/>
  <c r="F4" i="58"/>
  <c r="O24" i="53" l="1"/>
  <c r="N24" i="53"/>
  <c r="M24" i="53"/>
  <c r="O20" i="53"/>
  <c r="N20" i="53"/>
  <c r="M20" i="53"/>
  <c r="G8" i="53"/>
  <c r="G7" i="53"/>
  <c r="G6" i="53"/>
  <c r="O26" i="52" l="1"/>
  <c r="N26" i="52"/>
  <c r="M26" i="52"/>
  <c r="L26" i="52"/>
  <c r="O22" i="52"/>
  <c r="N22" i="52"/>
  <c r="M22" i="52"/>
  <c r="L22" i="52"/>
  <c r="F10" i="52"/>
  <c r="E10" i="52"/>
  <c r="D10" i="52"/>
  <c r="C10" i="52"/>
  <c r="H10" i="52" s="1"/>
  <c r="H9" i="52"/>
  <c r="H8" i="52"/>
  <c r="H7" i="52"/>
  <c r="H6" i="52"/>
  <c r="CA13" i="49" l="1"/>
  <c r="BZ13" i="49"/>
  <c r="BY13" i="49"/>
  <c r="BX13" i="49"/>
  <c r="BW13" i="49"/>
  <c r="AM42" i="48" l="1"/>
  <c r="CD36" i="48"/>
  <c r="CC36" i="48"/>
  <c r="CB36" i="48"/>
  <c r="CA36" i="48"/>
  <c r="BZ36" i="48"/>
  <c r="BY36" i="48"/>
  <c r="BX36" i="48"/>
  <c r="BW36" i="48"/>
  <c r="BV36" i="48"/>
  <c r="BU36" i="48"/>
  <c r="BT36" i="48"/>
  <c r="BS36" i="48"/>
  <c r="BR36" i="48"/>
  <c r="BQ36" i="48"/>
  <c r="BP36" i="48"/>
  <c r="BO36" i="48"/>
  <c r="BN36" i="48"/>
  <c r="BM36" i="48"/>
  <c r="BL36" i="48"/>
  <c r="BK36" i="48"/>
  <c r="BJ36" i="48"/>
  <c r="BI36" i="48"/>
  <c r="BH36" i="48"/>
  <c r="AO36" i="48"/>
  <c r="AL36" i="48"/>
  <c r="AK36" i="48"/>
  <c r="AJ36" i="48"/>
  <c r="AI36" i="48"/>
  <c r="AH36" i="48"/>
  <c r="AG36" i="48"/>
  <c r="AF36" i="48"/>
  <c r="AE36" i="48"/>
  <c r="AD36" i="48"/>
  <c r="AC36" i="48"/>
  <c r="AB36" i="48"/>
  <c r="AA36" i="48"/>
  <c r="Z36" i="48"/>
  <c r="Y36" i="48"/>
  <c r="X36" i="48"/>
  <c r="W36" i="48"/>
  <c r="V36" i="48"/>
  <c r="U36" i="48"/>
  <c r="T36" i="48"/>
  <c r="S36" i="48"/>
  <c r="R36" i="48"/>
  <c r="Q36" i="48"/>
  <c r="CB29" i="48"/>
  <c r="CA29" i="48"/>
  <c r="BZ29" i="48"/>
  <c r="BY29" i="48"/>
  <c r="AM29" i="48"/>
  <c r="CB28" i="48"/>
  <c r="CA28" i="48"/>
  <c r="BZ28" i="48"/>
  <c r="BY28" i="48"/>
  <c r="CB26" i="48"/>
  <c r="CA26" i="48"/>
  <c r="BZ26" i="48"/>
  <c r="BY26" i="48"/>
  <c r="CD24" i="48"/>
  <c r="CC24" i="48"/>
  <c r="CB24" i="48"/>
  <c r="CA24" i="48"/>
  <c r="BZ24" i="48"/>
  <c r="BY24" i="48"/>
  <c r="BX24" i="48"/>
  <c r="BW24" i="48"/>
  <c r="BV24" i="48"/>
  <c r="BU24" i="48"/>
  <c r="BT24" i="48"/>
  <c r="BS24" i="48"/>
  <c r="BR24" i="48"/>
  <c r="BQ24" i="48"/>
  <c r="BP24" i="48"/>
  <c r="BO24" i="48"/>
  <c r="BN24" i="48"/>
  <c r="BM24" i="48"/>
  <c r="BL24" i="48"/>
  <c r="BK24" i="48"/>
  <c r="BJ24" i="48"/>
  <c r="BI24" i="48"/>
  <c r="BH24" i="48"/>
  <c r="AT24" i="48"/>
  <c r="AS24" i="48"/>
  <c r="AR24" i="48"/>
  <c r="AQ24" i="48"/>
  <c r="AP24" i="48"/>
  <c r="AO24" i="48"/>
  <c r="AL24" i="48"/>
  <c r="AK24" i="48"/>
  <c r="AJ24" i="48"/>
  <c r="AI24" i="48"/>
  <c r="AH24" i="48"/>
  <c r="AG24" i="48"/>
  <c r="AF24" i="48"/>
  <c r="AE24" i="48"/>
  <c r="AD24" i="48"/>
  <c r="AC24" i="48"/>
  <c r="AB24" i="48"/>
  <c r="AA24" i="48"/>
  <c r="Z24" i="48"/>
  <c r="Y24" i="48"/>
  <c r="X24" i="48"/>
  <c r="W24" i="48"/>
  <c r="V24" i="48"/>
  <c r="U24" i="48"/>
  <c r="T24" i="48"/>
  <c r="S24" i="48"/>
  <c r="R24" i="48"/>
  <c r="Q24" i="48"/>
  <c r="CF16" i="48"/>
  <c r="CC16" i="48"/>
  <c r="BZ16" i="48"/>
  <c r="BW16" i="48"/>
  <c r="BT16" i="48"/>
  <c r="BQ16" i="48"/>
  <c r="BZ15" i="48"/>
  <c r="BY15" i="48"/>
  <c r="BX15" i="48"/>
  <c r="BW15" i="48"/>
  <c r="BV15" i="48"/>
  <c r="BU15" i="48"/>
  <c r="BT15" i="48"/>
  <c r="BS15" i="48"/>
  <c r="BR15" i="48"/>
  <c r="BQ15" i="48"/>
  <c r="BP15" i="48"/>
  <c r="BY13" i="48"/>
  <c r="BX13" i="48"/>
  <c r="BW13" i="48"/>
  <c r="BV13" i="48"/>
  <c r="BU13" i="48"/>
  <c r="BT13" i="48"/>
  <c r="BS13" i="48"/>
  <c r="BR13" i="48"/>
  <c r="BQ13" i="48"/>
  <c r="BP13" i="48"/>
  <c r="BJ13" i="48"/>
  <c r="Y13" i="48"/>
  <c r="AP11" i="48"/>
  <c r="AP13" i="48" s="1"/>
  <c r="Y11" i="48"/>
  <c r="X11" i="48"/>
  <c r="X13" i="48" s="1"/>
  <c r="CA10" i="48"/>
  <c r="BZ10" i="48"/>
  <c r="BY10" i="48"/>
  <c r="BX10" i="48"/>
  <c r="BW10" i="48"/>
  <c r="BV10" i="48"/>
  <c r="BU10" i="48"/>
  <c r="BT10" i="48"/>
  <c r="BS10" i="48"/>
  <c r="BR10" i="48"/>
  <c r="BQ10" i="48"/>
  <c r="BP10" i="48"/>
  <c r="CA7" i="48"/>
  <c r="BZ7" i="48"/>
  <c r="BY7" i="48"/>
  <c r="BX7" i="48"/>
  <c r="BW7" i="48"/>
  <c r="BV7" i="48"/>
  <c r="BU7" i="48"/>
  <c r="BT7" i="48"/>
  <c r="BS7" i="48"/>
  <c r="BR7" i="48"/>
  <c r="BQ7" i="48"/>
  <c r="BP7" i="48"/>
  <c r="CA6" i="48"/>
  <c r="BZ6" i="48"/>
  <c r="BY6" i="48"/>
  <c r="BX6" i="48"/>
  <c r="BW6" i="48"/>
  <c r="BV6" i="48"/>
  <c r="BU6" i="48"/>
  <c r="BT6" i="48"/>
  <c r="BS6" i="48"/>
  <c r="BR6" i="48"/>
  <c r="BQ6" i="48"/>
  <c r="BP6" i="48"/>
  <c r="F73" i="45" l="1"/>
  <c r="E73" i="45"/>
  <c r="F72" i="45"/>
  <c r="E72" i="45"/>
  <c r="H32" i="43" l="1"/>
  <c r="G32" i="43"/>
  <c r="F32" i="43"/>
  <c r="E32" i="43"/>
  <c r="D32" i="43"/>
  <c r="C32" i="43"/>
  <c r="B32" i="43"/>
  <c r="A37" i="41" l="1"/>
  <c r="A38" i="41" s="1"/>
  <c r="A39" i="41" s="1"/>
  <c r="A40" i="41" s="1"/>
  <c r="A41" i="41" s="1"/>
  <c r="A42" i="41" s="1"/>
  <c r="A43" i="41" s="1"/>
  <c r="A44" i="41" s="1"/>
  <c r="A45" i="41" s="1"/>
  <c r="A46" i="41" s="1"/>
  <c r="A47" i="41" s="1"/>
  <c r="A48" i="41" s="1"/>
  <c r="A49" i="41" s="1"/>
  <c r="A50" i="41" s="1"/>
  <c r="I33" i="41"/>
  <c r="H33" i="41"/>
  <c r="I32" i="41"/>
  <c r="H32" i="41"/>
  <c r="I31" i="41"/>
  <c r="H31" i="41"/>
  <c r="I30" i="41"/>
  <c r="H30" i="41"/>
  <c r="I29" i="41"/>
  <c r="H29" i="41"/>
  <c r="I28" i="41"/>
  <c r="H28" i="41"/>
  <c r="I27" i="41"/>
  <c r="H27" i="41"/>
  <c r="I26" i="41"/>
  <c r="H26" i="41"/>
  <c r="I25" i="41"/>
  <c r="H25" i="41"/>
  <c r="I24" i="41"/>
  <c r="H24" i="41"/>
  <c r="I23" i="41"/>
  <c r="H23" i="41"/>
  <c r="I22" i="41"/>
  <c r="H22" i="41"/>
  <c r="I21" i="41"/>
  <c r="H21" i="41"/>
  <c r="I20" i="41"/>
  <c r="H20" i="41"/>
  <c r="I19" i="41"/>
  <c r="H19" i="41"/>
  <c r="I18" i="41"/>
  <c r="H18" i="41"/>
  <c r="A18" i="41"/>
  <c r="A19" i="41" s="1"/>
  <c r="A20" i="41" s="1"/>
  <c r="A21" i="41" s="1"/>
  <c r="A22" i="41" s="1"/>
  <c r="A23" i="41" s="1"/>
  <c r="A24" i="41" s="1"/>
  <c r="A25" i="41" s="1"/>
  <c r="A26" i="41" s="1"/>
  <c r="A27" i="41" s="1"/>
  <c r="A28" i="41" s="1"/>
  <c r="A29" i="41" s="1"/>
  <c r="A30" i="41" s="1"/>
  <c r="A31" i="41" s="1"/>
  <c r="A32" i="41" s="1"/>
  <c r="A33" i="41" s="1"/>
  <c r="A34" i="41" s="1"/>
  <c r="A35" i="41" s="1"/>
  <c r="I17" i="41"/>
  <c r="H17" i="41"/>
  <c r="I16" i="41"/>
  <c r="H16" i="41"/>
  <c r="I15" i="41"/>
  <c r="H15" i="41"/>
  <c r="I14" i="41"/>
  <c r="H14" i="41"/>
  <c r="I13" i="41"/>
  <c r="H13" i="41"/>
  <c r="I12" i="41"/>
  <c r="H12" i="41"/>
  <c r="I11" i="41"/>
  <c r="H11" i="41"/>
  <c r="I10" i="41"/>
  <c r="H10" i="41"/>
  <c r="I9" i="41"/>
  <c r="H9" i="41"/>
  <c r="A9" i="41"/>
  <c r="A10" i="41" s="1"/>
  <c r="A11" i="41" s="1"/>
  <c r="A12" i="41" s="1"/>
  <c r="A13" i="41" s="1"/>
  <c r="A14" i="41" s="1"/>
  <c r="A15" i="41" s="1"/>
  <c r="A16" i="41" s="1"/>
  <c r="I8" i="41"/>
  <c r="H8" i="41"/>
  <c r="B115" i="33" l="1"/>
  <c r="B113" i="33"/>
  <c r="AH142" i="29" l="1"/>
  <c r="AM142" i="29" s="1"/>
  <c r="CB140" i="29"/>
  <c r="H139" i="29"/>
  <c r="E104" i="29"/>
  <c r="D104" i="29"/>
  <c r="C104" i="29"/>
  <c r="B104" i="29"/>
  <c r="E93" i="29"/>
  <c r="D93" i="29"/>
  <c r="C93" i="29"/>
  <c r="B93" i="29"/>
  <c r="E83" i="29"/>
  <c r="D83" i="29"/>
  <c r="C83" i="29"/>
  <c r="B83" i="29"/>
  <c r="H79" i="29"/>
  <c r="H69" i="29"/>
  <c r="E69" i="29"/>
  <c r="D69" i="29"/>
  <c r="C69" i="29"/>
  <c r="B69" i="29"/>
  <c r="DI68" i="29"/>
  <c r="CX68" i="29"/>
  <c r="CT68" i="29"/>
  <c r="CS68" i="29"/>
  <c r="BY68" i="29"/>
  <c r="BX68" i="29"/>
  <c r="BW68" i="29"/>
  <c r="BV68" i="29"/>
  <c r="BU68" i="29"/>
  <c r="BT68" i="29"/>
  <c r="BS68" i="29"/>
  <c r="BR68" i="29"/>
  <c r="BQ68" i="29"/>
  <c r="BP68" i="29"/>
  <c r="BO68" i="29"/>
  <c r="BN68" i="29"/>
  <c r="BM68" i="29"/>
  <c r="BK68" i="29"/>
  <c r="BJ68" i="29"/>
  <c r="BI68" i="29"/>
  <c r="BH68" i="29"/>
  <c r="BG68" i="29"/>
  <c r="BF68" i="29"/>
  <c r="BE68" i="29"/>
  <c r="BD68" i="29"/>
  <c r="BC68" i="29"/>
  <c r="BB68" i="29"/>
  <c r="BA68" i="29"/>
  <c r="AZ68" i="29"/>
  <c r="AY68" i="29"/>
  <c r="AX68" i="29"/>
  <c r="AW68" i="29"/>
  <c r="AV68" i="29"/>
  <c r="AU68" i="29"/>
  <c r="AT68" i="29"/>
  <c r="AS68" i="29"/>
  <c r="AR68" i="29"/>
  <c r="AQ68" i="29"/>
  <c r="AP68" i="29"/>
  <c r="E53" i="29"/>
  <c r="D53" i="29"/>
  <c r="C53" i="29"/>
  <c r="B53" i="29"/>
  <c r="E46" i="29"/>
  <c r="D46" i="29"/>
  <c r="C46" i="29"/>
  <c r="B46" i="29"/>
  <c r="E36" i="29"/>
  <c r="D36" i="29"/>
  <c r="C36" i="29"/>
  <c r="B36" i="29"/>
  <c r="E16" i="29"/>
  <c r="D16" i="29"/>
  <c r="C16" i="29"/>
  <c r="B16" i="29"/>
  <c r="E4" i="29"/>
  <c r="E139" i="29" s="1"/>
  <c r="D4" i="29"/>
  <c r="D139" i="29" s="1"/>
  <c r="C4" i="29"/>
  <c r="C139" i="29" s="1"/>
  <c r="B4" i="29"/>
  <c r="B139" i="29" s="1"/>
  <c r="DH29" i="27" l="1"/>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B29" i="27"/>
  <c r="O70" i="25" l="1"/>
  <c r="O69" i="25"/>
  <c r="O68" i="25"/>
  <c r="O67" i="25"/>
  <c r="BW60" i="25"/>
  <c r="BV60" i="25"/>
  <c r="BU60" i="25"/>
  <c r="BT60" i="25"/>
  <c r="BS60" i="25"/>
  <c r="BR60" i="25"/>
  <c r="BQ60" i="25"/>
  <c r="BP60" i="25"/>
  <c r="BO60" i="25"/>
  <c r="BN60" i="25"/>
  <c r="BM60" i="25"/>
  <c r="BL60" i="25"/>
  <c r="BK60" i="25"/>
  <c r="BJ60" i="25"/>
  <c r="BI60" i="25"/>
  <c r="BH60" i="25"/>
  <c r="BG60" i="25"/>
  <c r="BF60" i="25"/>
  <c r="DJ33" i="21" l="1"/>
  <c r="DB33" i="21"/>
  <c r="DA33" i="21"/>
  <c r="CZ33" i="21"/>
  <c r="CY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DJ33" i="19" l="1"/>
  <c r="DB33" i="19"/>
  <c r="DA33" i="19"/>
  <c r="CZ33" i="19"/>
  <c r="CY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CV69" i="17" l="1"/>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DJ33" i="17"/>
  <c r="BG31" i="15" l="1"/>
  <c r="BF31" i="15"/>
  <c r="BD31" i="15"/>
  <c r="AV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C31" i="15"/>
  <c r="G10" i="13" l="1"/>
  <c r="G9" i="13"/>
  <c r="F9" i="13"/>
  <c r="C9" i="13"/>
  <c r="B9" i="13"/>
  <c r="G8" i="13"/>
  <c r="F8" i="13"/>
  <c r="C8" i="13"/>
  <c r="B8" i="13"/>
  <c r="G7" i="13"/>
  <c r="F7" i="13"/>
  <c r="C7" i="13"/>
  <c r="B7" i="13"/>
  <c r="D17" i="11" l="1"/>
  <c r="C17" i="11"/>
  <c r="B17" i="11"/>
  <c r="I24" i="10" l="1"/>
  <c r="H24" i="10"/>
  <c r="G24" i="10"/>
  <c r="F24" i="10"/>
  <c r="E24" i="10"/>
  <c r="D24" i="10"/>
  <c r="C24" i="10"/>
  <c r="B24" i="10"/>
  <c r="I22" i="10"/>
  <c r="H22" i="10"/>
  <c r="G22" i="10"/>
  <c r="F22" i="10"/>
  <c r="E22" i="10"/>
  <c r="D22" i="10"/>
  <c r="C22" i="10"/>
  <c r="B22" i="10"/>
  <c r="I20" i="10"/>
  <c r="H20" i="10"/>
  <c r="G20" i="10"/>
  <c r="F20" i="10"/>
  <c r="E20" i="10"/>
  <c r="D20" i="10"/>
  <c r="C20" i="10"/>
  <c r="B20" i="10"/>
  <c r="I13" i="10"/>
  <c r="H13" i="10"/>
  <c r="G13" i="10"/>
  <c r="F13" i="10"/>
  <c r="E13" i="10"/>
  <c r="D13" i="10"/>
  <c r="C13" i="10"/>
  <c r="B13" i="10"/>
  <c r="N11" i="10"/>
  <c r="M11" i="10"/>
  <c r="I11" i="10"/>
  <c r="H11" i="10"/>
  <c r="G11" i="10"/>
  <c r="F11" i="10"/>
  <c r="E11" i="10"/>
  <c r="D11" i="10"/>
  <c r="C11" i="10"/>
  <c r="B11" i="10"/>
  <c r="M20" i="9" l="1"/>
  <c r="L20" i="9"/>
  <c r="K20" i="9"/>
  <c r="J20" i="9"/>
  <c r="I20" i="9"/>
  <c r="H20" i="9"/>
  <c r="G20" i="9"/>
  <c r="F20" i="9"/>
  <c r="E20" i="9"/>
  <c r="D20" i="9"/>
  <c r="C20" i="9"/>
  <c r="B20" i="9"/>
  <c r="M9" i="9"/>
  <c r="L9" i="9"/>
  <c r="K9" i="9"/>
  <c r="J9" i="9"/>
  <c r="I9" i="9"/>
  <c r="H9" i="9"/>
  <c r="G9" i="9"/>
  <c r="F9" i="9"/>
  <c r="E9" i="9"/>
  <c r="D9" i="9"/>
  <c r="C9" i="9"/>
  <c r="B9" i="9"/>
  <c r="M4" i="9"/>
  <c r="M17" i="9" s="1"/>
  <c r="M19" i="9" s="1"/>
  <c r="L4" i="9"/>
  <c r="L17" i="9" s="1"/>
  <c r="L19" i="9" s="1"/>
  <c r="K4" i="9"/>
  <c r="K17" i="9" s="1"/>
  <c r="K19" i="9" s="1"/>
  <c r="J4" i="9"/>
  <c r="J17" i="9" s="1"/>
  <c r="J19" i="9" s="1"/>
  <c r="I4" i="9"/>
  <c r="I17" i="9" s="1"/>
  <c r="I19" i="9" s="1"/>
  <c r="H4" i="9"/>
  <c r="H17" i="9" s="1"/>
  <c r="H19" i="9" s="1"/>
  <c r="G4" i="9"/>
  <c r="G17" i="9" s="1"/>
  <c r="G19" i="9" s="1"/>
  <c r="F4" i="9"/>
  <c r="F17" i="9" s="1"/>
  <c r="F19" i="9" s="1"/>
  <c r="E4" i="9"/>
  <c r="E17" i="9" s="1"/>
  <c r="E19" i="9" s="1"/>
  <c r="D4" i="9"/>
  <c r="D17" i="9" s="1"/>
  <c r="D19" i="9" s="1"/>
  <c r="C4" i="9"/>
  <c r="C17" i="9" s="1"/>
  <c r="C19" i="9" s="1"/>
  <c r="B4" i="9"/>
  <c r="B17" i="9" s="1"/>
  <c r="B19" i="9" s="1"/>
  <c r="N33" i="7" l="1"/>
  <c r="L33" i="7"/>
  <c r="J33" i="7"/>
  <c r="H33" i="7"/>
  <c r="F33" i="7"/>
  <c r="N32" i="7"/>
  <c r="L32" i="7"/>
  <c r="J32" i="7"/>
  <c r="G32" i="7"/>
  <c r="H32" i="7" s="1"/>
  <c r="F32" i="7"/>
  <c r="N30" i="7"/>
  <c r="L30" i="7"/>
  <c r="J30" i="7"/>
  <c r="G30" i="7"/>
  <c r="H30" i="7" s="1"/>
  <c r="F30" i="7"/>
  <c r="N28" i="7"/>
  <c r="L28" i="7"/>
  <c r="J28" i="7"/>
  <c r="H28" i="7"/>
  <c r="G28" i="7"/>
  <c r="F28" i="7"/>
  <c r="N27" i="7"/>
  <c r="L27" i="7"/>
  <c r="J27" i="7"/>
  <c r="H27" i="7"/>
  <c r="F27" i="7"/>
  <c r="N26" i="7"/>
  <c r="L26" i="7"/>
  <c r="J26" i="7"/>
  <c r="H26" i="7"/>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G16" i="7"/>
  <c r="H16" i="7" s="1"/>
  <c r="F16" i="7"/>
  <c r="N15" i="7"/>
  <c r="L15" i="7"/>
  <c r="J15" i="7"/>
  <c r="G15" i="7"/>
  <c r="H15" i="7" s="1"/>
  <c r="F15" i="7"/>
  <c r="N14" i="7"/>
  <c r="L14" i="7"/>
  <c r="J14" i="7"/>
  <c r="G14" i="7"/>
  <c r="H14" i="7" s="1"/>
  <c r="F14" i="7"/>
  <c r="N13" i="7"/>
  <c r="L13" i="7"/>
  <c r="J13" i="7"/>
  <c r="G13" i="7"/>
  <c r="H13" i="7" s="1"/>
  <c r="F13" i="7"/>
  <c r="N12" i="7"/>
  <c r="L12" i="7"/>
  <c r="N11" i="7"/>
  <c r="L11" i="7"/>
  <c r="N10" i="7"/>
  <c r="L10" i="7"/>
  <c r="J10" i="7"/>
  <c r="H10" i="7"/>
  <c r="N9" i="7"/>
  <c r="L9" i="7"/>
  <c r="J9" i="7"/>
  <c r="H9" i="7"/>
  <c r="N8" i="7"/>
  <c r="L8" i="7"/>
  <c r="J8" i="7"/>
  <c r="H8" i="7"/>
  <c r="F8" i="7"/>
  <c r="N7" i="7"/>
  <c r="L7" i="7"/>
  <c r="J7" i="7"/>
  <c r="H7" i="7"/>
  <c r="F7" i="7"/>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<sst xmlns="http://schemas.openxmlformats.org/spreadsheetml/2006/main" count="15669" uniqueCount="5879">
  <si>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</si>
  <si>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</si>
  <si>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</si>
  <si>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</si>
  <si>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</si>
  <si>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</si>
  <si>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</si>
  <si>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</si>
  <si>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64,037 </t>
  </si>
  <si>
    <t xml:space="preserve">4. Real Growth Rate of Gross Value Added (at basic prices)* </t>
  </si>
  <si>
    <t>(Per cent)</t>
  </si>
  <si>
    <r>
      <t>3.6</t>
    </r>
    <r>
      <rPr>
        <vertAlign val="superscript"/>
        <sz val="10.5"/>
        <color rgb="FF002060"/>
        <rFont val="Segoe UI"/>
        <family val="2"/>
      </rPr>
      <t xml:space="preserve"> 2</t>
    </r>
  </si>
  <si>
    <r>
      <t>5. Real Growth Rate of Gross Domestic Product (at market prices)*</t>
    </r>
    <r>
      <rPr>
        <b/>
        <vertAlign val="superscript"/>
        <sz val="11"/>
        <color rgb="FF002060"/>
        <rFont val="Segoe UI"/>
        <family val="2"/>
      </rPr>
      <t xml:space="preserve"> </t>
    </r>
  </si>
  <si>
    <t xml:space="preserve">6. Gross Domestic Product (at market prices)* </t>
  </si>
  <si>
    <t xml:space="preserve">7. Gross National Income (at market prices)* </t>
  </si>
  <si>
    <t>261,411 ^</t>
  </si>
  <si>
    <t>288,155 ^</t>
  </si>
  <si>
    <t>290,489 ^</t>
  </si>
  <si>
    <t>311,637 ^</t>
  </si>
  <si>
    <t>331,550 ^</t>
  </si>
  <si>
    <t>351,836 ^</t>
  </si>
  <si>
    <t>373,127 ^</t>
  </si>
  <si>
    <t>389,579 ^</t>
  </si>
  <si>
    <t>412,680 ^</t>
  </si>
  <si>
    <t>432,308 ^</t>
  </si>
  <si>
    <r>
      <t>8. GNI Per Capita (at market prices)*</t>
    </r>
    <r>
      <rPr>
        <b/>
        <vertAlign val="superscript"/>
        <sz val="11"/>
        <color rgb="FF002060"/>
        <rFont val="Segoe UI"/>
        <family val="2"/>
      </rPr>
      <t xml:space="preserve"> </t>
    </r>
  </si>
  <si>
    <t xml:space="preserve">Calendar Year </t>
  </si>
  <si>
    <t>(Rupees)</t>
  </si>
  <si>
    <t>210,497 ^</t>
  </si>
  <si>
    <t>231,306 ^</t>
  </si>
  <si>
    <t>232,593 ^</t>
  </si>
  <si>
    <t>249,030 ^</t>
  </si>
  <si>
    <t>264,365 ^</t>
  </si>
  <si>
    <t>279,792 ^</t>
  </si>
  <si>
    <t>296,171 ^</t>
  </si>
  <si>
    <t>308,893 ^</t>
  </si>
  <si>
    <t>326,777 ^</t>
  </si>
  <si>
    <t>342,084 ^</t>
  </si>
  <si>
    <t>9. Headline Inflation Rate*</t>
  </si>
  <si>
    <t>Year ended June</t>
  </si>
  <si>
    <t>10. Headline Inflation Rate*</t>
  </si>
  <si>
    <t xml:space="preserve">3.7 </t>
  </si>
  <si>
    <t xml:space="preserve">3.2 </t>
  </si>
  <si>
    <r>
      <t>11. Unemployment Rate*</t>
    </r>
    <r>
      <rPr>
        <b/>
        <vertAlign val="superscript"/>
        <sz val="11"/>
        <color rgb="FF002060"/>
        <rFont val="Segoe UI"/>
        <family val="2"/>
      </rPr>
      <t xml:space="preserve"> </t>
    </r>
  </si>
  <si>
    <r>
      <t>7.1</t>
    </r>
    <r>
      <rPr>
        <vertAlign val="superscript"/>
        <sz val="10.5"/>
        <color rgb="FF002060"/>
        <rFont val="Segoe UI"/>
        <family val="2"/>
      </rPr>
      <t xml:space="preserve"> </t>
    </r>
  </si>
  <si>
    <r>
      <t xml:space="preserve">6.9 </t>
    </r>
    <r>
      <rPr>
        <vertAlign val="superscript"/>
        <sz val="10.5"/>
        <color rgb="FF002060"/>
        <rFont val="Segoe UI"/>
        <family val="2"/>
      </rPr>
      <t>3</t>
    </r>
  </si>
  <si>
    <r>
      <t xml:space="preserve">12. Current Account Balance </t>
    </r>
    <r>
      <rPr>
        <b/>
        <vertAlign val="superscript"/>
        <sz val="11"/>
        <color rgb="FF002060"/>
        <rFont val="Segoe UI"/>
        <family val="2"/>
      </rPr>
      <t>5</t>
    </r>
  </si>
  <si>
    <r>
      <t xml:space="preserve">13. Current Account Balance </t>
    </r>
    <r>
      <rPr>
        <b/>
        <vertAlign val="superscript"/>
        <sz val="11"/>
        <color rgb="FF002060"/>
        <rFont val="Segoe UI"/>
        <family val="2"/>
      </rPr>
      <t>5</t>
    </r>
  </si>
  <si>
    <r>
      <t>14. Overall Balance of Payments</t>
    </r>
    <r>
      <rPr>
        <b/>
        <vertAlign val="superscript"/>
        <sz val="11"/>
        <color rgb="FF002060"/>
        <rFont val="Segoe UI"/>
        <family val="2"/>
      </rPr>
      <t xml:space="preserve"> </t>
    </r>
  </si>
  <si>
    <t>+6,603</t>
  </si>
  <si>
    <t xml:space="preserve">+9,694 </t>
  </si>
  <si>
    <t xml:space="preserve">+8,399 </t>
  </si>
  <si>
    <t xml:space="preserve">+2,692 </t>
  </si>
  <si>
    <t xml:space="preserve">+20,335 </t>
  </si>
  <si>
    <t>+15,939</t>
  </si>
  <si>
    <t>+15,105</t>
  </si>
  <si>
    <t>+26,921</t>
  </si>
  <si>
    <t>+47,549</t>
  </si>
  <si>
    <r>
      <t>15. Overall Balance of Payments</t>
    </r>
    <r>
      <rPr>
        <b/>
        <vertAlign val="superscript"/>
        <sz val="11"/>
        <color rgb="FF002060"/>
        <rFont val="Segoe UI"/>
        <family val="2"/>
      </rPr>
      <t xml:space="preserve"> </t>
    </r>
  </si>
  <si>
    <t>+13,880</t>
  </si>
  <si>
    <t xml:space="preserve">+6, 177 </t>
  </si>
  <si>
    <t xml:space="preserve">+5,247 </t>
  </si>
  <si>
    <t xml:space="preserve">+6,041 </t>
  </si>
  <si>
    <t xml:space="preserve">+16,580 </t>
  </si>
  <si>
    <r>
      <t>16. Gross Official International Reserves</t>
    </r>
    <r>
      <rPr>
        <b/>
        <vertAlign val="superscript"/>
        <sz val="11"/>
        <color rgb="FF002060"/>
        <rFont val="Segoe UI"/>
        <family val="2"/>
      </rPr>
      <t xml:space="preserve"> 6</t>
    </r>
  </si>
  <si>
    <t>End-December</t>
  </si>
  <si>
    <t>17. Total Imports (c.i.f.)*</t>
  </si>
  <si>
    <t xml:space="preserve">165,423 </t>
  </si>
  <si>
    <t xml:space="preserve">18. Total Exports (f.o.b.)* </t>
  </si>
  <si>
    <t xml:space="preserve">73, 586 </t>
  </si>
  <si>
    <t xml:space="preserve">84,456 </t>
  </si>
  <si>
    <t>19. Ratio of Budget Deficit to GDP at market prices**</t>
  </si>
  <si>
    <t>@</t>
  </si>
  <si>
    <t>3.0</t>
  </si>
  <si>
    <t>3.2</t>
  </si>
  <si>
    <t xml:space="preserve">3.2  </t>
  </si>
  <si>
    <t>1.8</t>
  </si>
  <si>
    <t>3.5</t>
  </si>
  <si>
    <r>
      <t xml:space="preserve">3.2 </t>
    </r>
    <r>
      <rPr>
        <vertAlign val="superscript"/>
        <sz val="10.5"/>
        <color rgb="FF002060"/>
        <rFont val="Segoe UI"/>
        <family val="2"/>
      </rPr>
      <t>4</t>
    </r>
  </si>
  <si>
    <t>20. External Debt: Budgetary Central Government (BCG)</t>
  </si>
  <si>
    <t>#</t>
  </si>
  <si>
    <t xml:space="preserve">45,128 </t>
  </si>
  <si>
    <r>
      <t xml:space="preserve">41,414 </t>
    </r>
    <r>
      <rPr>
        <vertAlign val="superscript"/>
        <sz val="10.5"/>
        <color rgb="FF002060"/>
        <rFont val="Segoe UI"/>
        <family val="2"/>
      </rPr>
      <t>3</t>
    </r>
  </si>
  <si>
    <t>21. Ratio of BCG External Debt to GDP at market prices**</t>
  </si>
  <si>
    <t>22. Internal Debt: Budgetary Central Government (BCG)</t>
  </si>
  <si>
    <t xml:space="preserve">216,645 </t>
  </si>
  <si>
    <t>23. Ratio of BCG Internal Debt to GDP at market prices**</t>
  </si>
  <si>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</si>
  <si>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</si>
  <si>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</si>
  <si>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</si>
  <si>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</si>
  <si>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</si>
  <si>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t>^ Exclusive of net primary income and net transfer of GBC1s from the rest of the world.</t>
  </si>
  <si>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</si>
  <si>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</si>
  <si>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</si>
  <si>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</si>
  <si>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 As from 2009, data refer to end-December, instead of end-June for previous years.</t>
  </si>
  <si>
    <t xml:space="preserve">* Source:  Statistics Mauritius.     </t>
  </si>
  <si>
    <t>** Source: Ministry of Finance and Economic Development.</t>
  </si>
  <si>
    <t>1,399,408</t>
  </si>
  <si>
    <r>
      <t xml:space="preserve">-20,157 </t>
    </r>
    <r>
      <rPr>
        <vertAlign val="superscript"/>
        <sz val="10.5"/>
        <color rgb="FF002060"/>
        <rFont val="Segoe UI"/>
        <family val="2"/>
      </rPr>
      <t>2</t>
    </r>
  </si>
  <si>
    <r>
      <t xml:space="preserve">-19,744 </t>
    </r>
    <r>
      <rPr>
        <vertAlign val="superscript"/>
        <sz val="10.5"/>
        <color rgb="FF002060"/>
        <rFont val="Segoe UI"/>
        <family val="2"/>
      </rPr>
      <t>2</t>
    </r>
  </si>
  <si>
    <t>+18,644</t>
  </si>
  <si>
    <r>
      <t xml:space="preserve">+16,618 </t>
    </r>
    <r>
      <rPr>
        <vertAlign val="superscript"/>
        <sz val="10.5"/>
        <color rgb="FF002060"/>
        <rFont val="Segoe UI"/>
        <family val="2"/>
      </rPr>
      <t>2</t>
    </r>
  </si>
  <si>
    <r>
      <t xml:space="preserve">3.8 </t>
    </r>
    <r>
      <rPr>
        <vertAlign val="superscript"/>
        <sz val="10.5"/>
        <color rgb="FF002060"/>
        <rFont val="Segoe UI"/>
        <family val="2"/>
      </rPr>
      <t>2</t>
    </r>
  </si>
  <si>
    <r>
      <t xml:space="preserve">457,201 </t>
    </r>
    <r>
      <rPr>
        <vertAlign val="superscript"/>
        <sz val="10.5"/>
        <color rgb="FF002060"/>
        <rFont val="Segoe UI"/>
        <family val="2"/>
      </rPr>
      <t>2</t>
    </r>
  </si>
  <si>
    <r>
      <t>463,175 ^</t>
    </r>
    <r>
      <rPr>
        <vertAlign val="superscript"/>
        <sz val="10.5"/>
        <color rgb="FF002060"/>
        <rFont val="Segoe UI"/>
        <family val="2"/>
      </rPr>
      <t>2</t>
    </r>
  </si>
  <si>
    <r>
      <t>366,179 ^</t>
    </r>
    <r>
      <rPr>
        <vertAlign val="superscript"/>
        <sz val="10.5"/>
        <color rgb="FF002060"/>
        <rFont val="Segoe UI"/>
        <family val="2"/>
      </rPr>
      <t>2</t>
    </r>
  </si>
  <si>
    <r>
      <t xml:space="preserve">3.6 </t>
    </r>
    <r>
      <rPr>
        <vertAlign val="superscript"/>
        <sz val="10.5"/>
        <color rgb="FF002060"/>
        <rFont val="Segoe UI"/>
        <family val="2"/>
      </rPr>
      <t>2</t>
    </r>
  </si>
  <si>
    <r>
      <t xml:space="preserve">482,559 </t>
    </r>
    <r>
      <rPr>
        <vertAlign val="superscript"/>
        <sz val="10.5"/>
        <color rgb="FF002060"/>
        <rFont val="Segoe UI"/>
        <family val="2"/>
      </rPr>
      <t>2</t>
    </r>
  </si>
  <si>
    <r>
      <t>488,287 ^</t>
    </r>
    <r>
      <rPr>
        <vertAlign val="superscript"/>
        <sz val="10.5"/>
        <color rgb="FF002060"/>
        <rFont val="Segoe UI"/>
        <family val="2"/>
      </rPr>
      <t>2</t>
    </r>
  </si>
  <si>
    <r>
      <t>385,822 ^</t>
    </r>
    <r>
      <rPr>
        <vertAlign val="superscript"/>
        <sz val="10.5"/>
        <color rgb="FF002060"/>
        <rFont val="Segoe UI"/>
        <family val="2"/>
      </rPr>
      <t>2</t>
    </r>
  </si>
  <si>
    <r>
      <t xml:space="preserve">236,268 </t>
    </r>
    <r>
      <rPr>
        <vertAlign val="superscript"/>
        <sz val="10.5"/>
        <color rgb="FF002060"/>
        <rFont val="Segoe UI"/>
        <family val="2"/>
      </rPr>
      <t>3</t>
    </r>
  </si>
  <si>
    <t>Table 1: Selected Economic Indicators of Mauritius: 2008 to 2018</t>
  </si>
  <si>
    <r>
      <t xml:space="preserve">8.6 </t>
    </r>
    <r>
      <rPr>
        <vertAlign val="superscript"/>
        <sz val="10.5"/>
        <color rgb="FF002060"/>
        <rFont val="Segoe UI"/>
        <family val="2"/>
      </rPr>
      <t>2</t>
    </r>
  </si>
  <si>
    <r>
      <t xml:space="preserve">48.5 </t>
    </r>
    <r>
      <rPr>
        <vertAlign val="superscript"/>
        <sz val="10.5"/>
        <color rgb="FF002060"/>
        <rFont val="Segoe UI"/>
        <family val="2"/>
      </rPr>
      <t>2</t>
    </r>
  </si>
  <si>
    <t>-15,935</t>
  </si>
  <si>
    <t>-20,361</t>
  </si>
  <si>
    <t>-15,941</t>
  </si>
  <si>
    <r>
      <t xml:space="preserve">-20,618 </t>
    </r>
    <r>
      <rPr>
        <vertAlign val="superscript"/>
        <sz val="10.5"/>
        <color rgb="FF002060"/>
        <rFont val="Segoe UI"/>
        <family val="2"/>
      </rPr>
      <t>2</t>
    </r>
  </si>
  <si>
    <t>-21,237</t>
  </si>
  <si>
    <t>-14,723</t>
  </si>
  <si>
    <t>-17,448</t>
  </si>
  <si>
    <r>
      <t xml:space="preserve">-27,873 </t>
    </r>
    <r>
      <rPr>
        <vertAlign val="superscript"/>
        <sz val="10.5"/>
        <color rgb="FF002060"/>
        <rFont val="Segoe UI"/>
        <family val="2"/>
      </rPr>
      <t>2</t>
    </r>
  </si>
  <si>
    <t>+28,315</t>
  </si>
  <si>
    <t>180,867</t>
  </si>
  <si>
    <r>
      <t xml:space="preserve">192,637 </t>
    </r>
    <r>
      <rPr>
        <vertAlign val="superscript"/>
        <sz val="10.5"/>
        <color rgb="FF002060"/>
        <rFont val="Segoe UI"/>
        <family val="2"/>
      </rPr>
      <t>3</t>
    </r>
  </si>
  <si>
    <t>80,680</t>
  </si>
  <si>
    <r>
      <t xml:space="preserve">80,569 </t>
    </r>
    <r>
      <rPr>
        <vertAlign val="superscript"/>
        <sz val="10.5"/>
        <color rgb="FF002060"/>
        <rFont val="Segoe UI"/>
        <family val="2"/>
      </rPr>
      <t>3</t>
    </r>
  </si>
  <si>
    <r>
      <t>Table 2: Selected Trading Partners' Real GDP Growth and Inflation Rates: Annual</t>
    </r>
    <r>
      <rPr>
        <b/>
        <vertAlign val="superscript"/>
        <sz val="12"/>
        <color rgb="FF002060"/>
        <rFont val="Segoe UI"/>
        <family val="2"/>
      </rPr>
      <t>1</t>
    </r>
    <r>
      <rPr>
        <b/>
        <sz val="12"/>
        <color rgb="FF002060"/>
        <rFont val="Segoe UI"/>
        <family val="2"/>
      </rPr>
      <t>, 2013 to 2020 and Quarterly</t>
    </r>
    <r>
      <rPr>
        <b/>
        <vertAlign val="superscript"/>
        <sz val="12"/>
        <color rgb="FF002060"/>
        <rFont val="Segoe UI"/>
        <family val="2"/>
      </rPr>
      <t>2</t>
    </r>
    <r>
      <rPr>
        <b/>
        <sz val="12"/>
        <color rgb="FF002060"/>
        <rFont val="Segoe UI"/>
        <family val="2"/>
      </rPr>
      <t>, 2013Q1 to 2019Q1</t>
    </r>
  </si>
  <si>
    <t>GDP (Percentage change over the same period of the previous year)</t>
  </si>
  <si>
    <t>Inflation (Percentage change over the same period of the previous year)</t>
  </si>
  <si>
    <t>US</t>
  </si>
  <si>
    <t>Euro Area</t>
  </si>
  <si>
    <t>UK</t>
  </si>
  <si>
    <t>India</t>
  </si>
  <si>
    <t>China</t>
  </si>
  <si>
    <t>South Africa</t>
  </si>
  <si>
    <r>
      <t>2019</t>
    </r>
    <r>
      <rPr>
        <b/>
        <vertAlign val="superscript"/>
        <sz val="11"/>
        <color rgb="FF002060"/>
        <rFont val="Segoe UI"/>
        <family val="2"/>
      </rPr>
      <t>3</t>
    </r>
  </si>
  <si>
    <r>
      <t>2020</t>
    </r>
    <r>
      <rPr>
        <b/>
        <vertAlign val="superscript"/>
        <sz val="11"/>
        <color rgb="FF002060"/>
        <rFont val="Segoe UI"/>
        <family val="2"/>
      </rPr>
      <t>3</t>
    </r>
  </si>
  <si>
    <t>2013Q1</t>
  </si>
  <si>
    <t xml:space="preserve">        Q2</t>
  </si>
  <si>
    <t xml:space="preserve">        Q3</t>
  </si>
  <si>
    <t xml:space="preserve">        Q4</t>
  </si>
  <si>
    <t>2014Q1</t>
  </si>
  <si>
    <t>2015Q1</t>
  </si>
  <si>
    <t>Q2</t>
  </si>
  <si>
    <t>Q3</t>
  </si>
  <si>
    <t>Q4</t>
  </si>
  <si>
    <t>2016Q1</t>
  </si>
  <si>
    <t>2017Q1</t>
  </si>
  <si>
    <t xml:space="preserve">   Q4 </t>
  </si>
  <si>
    <t>2018Q1</t>
  </si>
  <si>
    <t>2019Q1</t>
  </si>
  <si>
    <t>n.a.</t>
  </si>
  <si>
    <r>
      <rPr>
        <i/>
        <vertAlign val="superscript"/>
        <sz val="10"/>
        <color rgb="FF002060"/>
        <rFont val="Segoe UI"/>
        <family val="2"/>
      </rPr>
      <t>1</t>
    </r>
    <r>
      <rPr>
        <i/>
        <sz val="10"/>
        <color rgb="FF002060"/>
        <rFont val="Segoe UI"/>
        <family val="2"/>
      </rPr>
      <t xml:space="preserve"> Source: IMF's April 2019 World Economic Outlook.  </t>
    </r>
  </si>
  <si>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</si>
  <si>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3</t>
    </r>
    <r>
      <rPr>
        <i/>
        <sz val="10"/>
        <color rgb="FF002060"/>
        <rFont val="Segoe UI"/>
        <family val="2"/>
      </rPr>
      <t xml:space="preserve"> Forecast.</t>
    </r>
  </si>
  <si>
    <t>n.a. not available.</t>
  </si>
  <si>
    <t>Table 3: Selected Global Stock Market Indices: 2013 to 2018 (Annual) and January 2016 to April 2019 (Monthly)</t>
  </si>
  <si>
    <t>EU</t>
  </si>
  <si>
    <t>France</t>
  </si>
  <si>
    <r>
      <t xml:space="preserve">South Africa </t>
    </r>
    <r>
      <rPr>
        <b/>
        <vertAlign val="superscript"/>
        <sz val="11"/>
        <color rgb="FF002060"/>
        <rFont val="Segoe UI"/>
        <family val="2"/>
      </rPr>
      <t>2</t>
    </r>
  </si>
  <si>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</si>
  <si>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</si>
  <si>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</si>
  <si>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</si>
  <si>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</si>
  <si>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</si>
  <si>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</si>
  <si>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</si>
  <si>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</si>
  <si>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</si>
  <si>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</si>
  <si>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</si>
  <si>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</si>
  <si>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</si>
  <si>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</si>
  <si>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</si>
  <si>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</si>
  <si>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</si>
  <si>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</si>
  <si>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</si>
  <si>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r>
      <t xml:space="preserve"> 2016                January</t>
    </r>
    <r>
      <rPr>
        <b/>
        <vertAlign val="superscript"/>
        <sz val="11"/>
        <color rgb="FF002060"/>
        <rFont val="Segoe UI"/>
        <family val="2"/>
      </rPr>
      <t>1</t>
    </r>
  </si>
  <si>
    <t>2017                  January</t>
  </si>
  <si>
    <t xml:space="preserve"> September</t>
  </si>
  <si>
    <t xml:space="preserve"> October</t>
  </si>
  <si>
    <t>2018                  January</t>
  </si>
  <si>
    <t>June</t>
  </si>
  <si>
    <t>July</t>
  </si>
  <si>
    <t>2019                  January</t>
  </si>
  <si>
    <r>
      <rPr>
        <i/>
        <vertAlign val="superscript"/>
        <sz val="10"/>
        <color rgb="FF002060"/>
        <rFont val="Segoe UI"/>
        <family val="2"/>
      </rPr>
      <t>1</t>
    </r>
    <r>
      <rPr>
        <i/>
        <sz val="10"/>
        <color rgb="FF002060"/>
        <rFont val="Segoe UI"/>
        <family val="2"/>
      </rPr>
      <t>end of month data.</t>
    </r>
  </si>
  <si>
    <r>
      <rPr>
        <i/>
        <vertAlign val="superscript"/>
        <sz val="10"/>
        <color rgb="FF002060"/>
        <rFont val="Segoe UI"/>
        <family val="2"/>
      </rPr>
      <t>2</t>
    </r>
    <r>
      <rPr>
        <i/>
        <sz val="10"/>
        <color rgb="FF002060"/>
        <rFont val="Segoe UI"/>
        <family val="2"/>
      </rPr>
      <t>Revised.</t>
    </r>
  </si>
  <si>
    <t xml:space="preserve">Source: Thomson Reuters. </t>
  </si>
  <si>
    <t>Table 4: FAO Food Price Indices and Oil Prices: 2015 to 2018 (Annual) and January 2015 to April 2019 (Monthly)</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</si>
  <si>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</si>
  <si>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</si>
  <si>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</si>
  <si>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</si>
  <si>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</si>
  <si>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</si>
  <si>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</si>
  <si>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</si>
  <si>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</si>
  <si>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</si>
  <si>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</si>
  <si>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</si>
  <si>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</si>
  <si>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</si>
  <si>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</si>
  <si>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</si>
  <si>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</si>
  <si>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</si>
  <si>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</si>
  <si>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</si>
  <si>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</si>
  <si>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</si>
  <si>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</si>
  <si>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</si>
  <si>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</si>
  <si>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</si>
  <si>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</si>
  <si>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Source: FAO; Thomson Reuters.</t>
  </si>
  <si>
    <t>Table 5: GDP and Expenditure Components at Current Market Prices, 2013 to 2019 (Annual) and Real Growth Rates, 2014Q1 to 2018Q4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</si>
  <si>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</si>
  <si>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</si>
  <si>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</si>
  <si>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</si>
  <si>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</si>
  <si>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</si>
  <si>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</si>
  <si>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</si>
  <si>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</si>
  <si>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</si>
  <si>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</si>
  <si>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</si>
  <si>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</si>
  <si>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</si>
  <si>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2017 </t>
    </r>
    <r>
      <rPr>
        <b/>
        <vertAlign val="superscript"/>
        <sz val="11"/>
        <color rgb="FF002060"/>
        <rFont val="Segoe UI"/>
        <family val="2"/>
      </rPr>
      <t>1</t>
    </r>
  </si>
  <si>
    <r>
      <t xml:space="preserve">2018 </t>
    </r>
    <r>
      <rPr>
        <b/>
        <vertAlign val="superscript"/>
        <sz val="11"/>
        <color rgb="FF002060"/>
        <rFont val="Segoe UI"/>
        <family val="2"/>
      </rPr>
      <t>1</t>
    </r>
  </si>
  <si>
    <r>
      <t xml:space="preserve">2019 </t>
    </r>
    <r>
      <rPr>
        <b/>
        <vertAlign val="superscript"/>
        <sz val="11"/>
        <color rgb="FF002060"/>
        <rFont val="Segoe UI"/>
        <family val="2"/>
      </rPr>
      <t>2</t>
    </r>
  </si>
  <si>
    <r>
      <t xml:space="preserve">2017Q1 </t>
    </r>
    <r>
      <rPr>
        <b/>
        <vertAlign val="superscript"/>
        <sz val="11"/>
        <color rgb="FF002060"/>
        <rFont val="Segoe UI"/>
        <family val="2"/>
      </rPr>
      <t>1</t>
    </r>
  </si>
  <si>
    <r>
      <t xml:space="preserve">Q2 </t>
    </r>
    <r>
      <rPr>
        <b/>
        <vertAlign val="superscript"/>
        <sz val="11"/>
        <color rgb="FF002060"/>
        <rFont val="Segoe UI"/>
        <family val="2"/>
      </rPr>
      <t>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</si>
  <si>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</si>
  <si>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</si>
  <si>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</si>
  <si>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</si>
  <si>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Q4</t>
    </r>
    <r>
      <rPr>
        <b/>
        <vertAlign val="superscript"/>
        <sz val="11"/>
        <color rgb="FF002060"/>
        <rFont val="Segoe UI"/>
        <family val="2"/>
      </rPr>
      <t xml:space="preserve"> 3</t>
    </r>
  </si>
  <si>
    <t>Annual Real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</si>
  <si>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and expenditure approach.</t>
    </r>
  </si>
  <si>
    <t>Source: Statistics Mauritius.</t>
  </si>
  <si>
    <t>Table 6: Gross Value Added by Industry Group at Current Basic Prices, 2013 to 2019 (Annual) and Sectoral Growth Rates, 2014Q1 to 2018Q4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</si>
  <si>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</si>
  <si>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</si>
  <si>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</si>
  <si>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</si>
  <si>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</si>
  <si>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</si>
  <si>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</si>
  <si>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</si>
  <si>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</si>
  <si>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</si>
  <si>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</si>
  <si>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</si>
  <si>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</si>
  <si>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</si>
  <si>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</si>
  <si>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</si>
  <si>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7: Labour Force and Unemployment Rate: 2013 to 2018 (Annual) and 2013Q1 to 2018Q4 (Quarterly)</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</si>
  <si>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</si>
  <si>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</si>
  <si>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</si>
  <si>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</si>
  <si>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</si>
  <si>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</si>
  <si>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</si>
  <si>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</si>
  <si>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</si>
  <si>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</si>
  <si>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</si>
  <si>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</si>
  <si>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 xml:space="preserve"> 2018 </t>
    </r>
    <r>
      <rPr>
        <b/>
        <vertAlign val="superscript"/>
        <sz val="11"/>
        <color rgb="FF002060"/>
        <rFont val="Segoe UI"/>
        <family val="2"/>
      </rPr>
      <t>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</si>
  <si>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</si>
  <si>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</si>
  <si>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</si>
  <si>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n.a. : Not available.</t>
  </si>
  <si>
    <t>Table 8: Exports and Imports by Product Group: 2013 to 2018 (Annual) and January 2015 to February 2019 (Monthly)</t>
  </si>
  <si>
    <t>Imports (c.i.f.)</t>
  </si>
  <si>
    <t xml:space="preserve">Miscellaneous Manufactured Goods </t>
  </si>
  <si>
    <t>Food and Live Animals</t>
  </si>
  <si>
    <t xml:space="preserve">Others </t>
  </si>
  <si>
    <t>Manufactured Goods</t>
  </si>
  <si>
    <t>Mineral Fuels</t>
  </si>
  <si>
    <t>Machinery and Transport Equipment</t>
  </si>
  <si>
    <r>
      <t xml:space="preserve">  2018 </t>
    </r>
    <r>
      <rPr>
        <b/>
        <vertAlign val="superscript"/>
        <sz val="11"/>
        <color rgb="FF002060"/>
        <rFont val="Segoe UI"/>
        <family val="2"/>
      </rPr>
      <t>2</t>
    </r>
  </si>
  <si>
    <t>2014</t>
  </si>
  <si>
    <t>Jan</t>
  </si>
  <si>
    <t>Feb</t>
  </si>
  <si>
    <t>Mar</t>
  </si>
  <si>
    <t>Apr</t>
  </si>
  <si>
    <t>Jun</t>
  </si>
  <si>
    <t>Jul</t>
  </si>
  <si>
    <t>Aug</t>
  </si>
  <si>
    <t>Sep</t>
  </si>
  <si>
    <t>Oct</t>
  </si>
  <si>
    <t>Nov</t>
  </si>
  <si>
    <t>Dec</t>
  </si>
  <si>
    <t>2015</t>
  </si>
  <si>
    <t>2016</t>
  </si>
  <si>
    <t>2017</t>
  </si>
  <si>
    <t xml:space="preserve">Oct </t>
  </si>
  <si>
    <r>
      <t xml:space="preserve">2018 </t>
    </r>
    <r>
      <rPr>
        <b/>
        <vertAlign val="superscript"/>
        <sz val="11"/>
        <color rgb="FF002060"/>
        <rFont val="Segoe UI"/>
        <family val="2"/>
      </rPr>
      <t>2</t>
    </r>
  </si>
  <si>
    <t>Table 9: Monthly Statement of Budgetary Central Government Operations: December 2017 to December 2018</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</si>
  <si>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</si>
  <si>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</si>
  <si>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</si>
  <si>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</si>
  <si>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</si>
  <si>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</si>
  <si>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</si>
  <si>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</si>
  <si>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</si>
  <si>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</si>
  <si>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</si>
  <si>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</si>
  <si>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</si>
  <si>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</si>
  <si>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</si>
  <si>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</si>
  <si>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</si>
  <si>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</si>
  <si>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</si>
  <si>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</si>
  <si>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March 2017 to March 2019</t>
  </si>
  <si>
    <r>
      <t>1. Short-term Domestic Obligations</t>
    </r>
    <r>
      <rPr>
        <vertAlign val="superscript"/>
        <sz val="11"/>
        <rFont val="Segoe UI"/>
        <family val="2"/>
      </rPr>
      <t>1</t>
    </r>
  </si>
  <si>
    <r>
      <t>2. Medium-term Domestic Obligations</t>
    </r>
    <r>
      <rPr>
        <vertAlign val="superscript"/>
        <sz val="11"/>
        <rFont val="Segoe UI"/>
        <family val="2"/>
      </rPr>
      <t>1</t>
    </r>
  </si>
  <si>
    <r>
      <t>3. Long-term Domestic Obligations</t>
    </r>
    <r>
      <rPr>
        <vertAlign val="superscript"/>
        <sz val="11"/>
        <rFont val="Segoe UI"/>
        <family val="2"/>
      </rPr>
      <t>1</t>
    </r>
  </si>
  <si>
    <t>4. Government securities issued for mopping up excess liquidity</t>
  </si>
  <si>
    <t>5. Consolidation adjustment (iro Govt Securities held by non-financial public corporations)</t>
  </si>
  <si>
    <t>6. Central Government Domestic Debt  (1+2+3+4+5)</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</si>
  <si>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</si>
  <si>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</si>
  <si>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</si>
  <si>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</si>
  <si>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</si>
  <si>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</si>
  <si>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 (5+7+9+10)</t>
  </si>
  <si>
    <t>14.Public Sector External Debt (6+8+11)</t>
  </si>
  <si>
    <t>15.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</si>
  <si>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</si>
  <si>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</si>
  <si>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</si>
  <si>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</si>
  <si>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</si>
  <si>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t>GDP</t>
  </si>
  <si>
    <r>
      <t>Table 11: Consumer Price Index (CPI) and Inflation Rate: January 2015 to April 2019</t>
    </r>
    <r>
      <rPr>
        <b/>
        <vertAlign val="superscript"/>
        <sz val="12"/>
        <color rgb="FF002060"/>
        <rFont val="Segoe UI"/>
        <family val="2"/>
      </rPr>
      <t xml:space="preserve"> 1</t>
    </r>
  </si>
  <si>
    <t>Month</t>
  </si>
  <si>
    <t>January</t>
  </si>
  <si>
    <t>Average</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</si>
  <si>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</si>
  <si>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</si>
  <si>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</si>
  <si>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</si>
  <si>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</si>
  <si>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+0.6</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</si>
  <si>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</si>
  <si>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</si>
  <si>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</si>
  <si>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</si>
  <si>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+1.2</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</si>
  <si>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</si>
  <si>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</si>
  <si>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April 2019.</t>
    </r>
  </si>
  <si>
    <r>
      <rPr>
        <i/>
        <vertAlign val="superscript"/>
        <sz val="10"/>
        <color rgb="FF002060"/>
        <rFont val="Segoe UI"/>
        <family val="2"/>
      </rPr>
      <t xml:space="preserve">3 </t>
    </r>
    <r>
      <rPr>
        <i/>
        <sz val="10"/>
        <color rgb="FF002060"/>
        <rFont val="Segoe UI"/>
        <family val="2"/>
      </rPr>
      <t>Headline Inflation Rate for the twelve-month period ended April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</si>
  <si>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</si>
  <si>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</si>
  <si>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</si>
  <si>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</si>
  <si>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</si>
  <si>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April 2017 to April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</si>
  <si>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</si>
  <si>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</si>
  <si>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</si>
  <si>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</si>
  <si>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</si>
  <si>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</si>
  <si>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</si>
  <si>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</si>
  <si>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</si>
  <si>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</si>
  <si>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</si>
  <si>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</si>
  <si>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</si>
  <si>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</si>
  <si>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Source: Economic Analysis &amp; Research and Statistics Department.</t>
  </si>
  <si>
    <t>Table 13: Selected Price Indicators: 2012 to 2018 (Annual) and 2014Q1 to 2019Q1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</si>
  <si>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</si>
  <si>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</si>
  <si>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</si>
  <si>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</si>
  <si>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</si>
  <si>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</si>
  <si>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Base Year: 2016Q4 = 100.</t>
    </r>
  </si>
  <si>
    <r>
      <rPr>
        <i/>
        <vertAlign val="superscript"/>
        <sz val="10"/>
        <color rgb="FF002060"/>
        <rFont val="Segoe UI"/>
        <family val="2"/>
      </rPr>
      <t>2</t>
    </r>
    <r>
      <rPr>
        <i/>
        <sz val="10"/>
        <color rgb="FF002060"/>
        <rFont val="Segoe UI"/>
        <family val="2"/>
      </rPr>
      <t xml:space="preserve"> Base Year: 2013 = 100.</t>
    </r>
  </si>
  <si>
    <r>
      <rPr>
        <i/>
        <vertAlign val="superscript"/>
        <sz val="10"/>
        <color rgb="FF002060"/>
        <rFont val="Segoe UI"/>
        <family val="2"/>
      </rPr>
      <t>3</t>
    </r>
    <r>
      <rPr>
        <i/>
        <sz val="10"/>
        <color rgb="FF002060"/>
        <rFont val="Segoe UI"/>
        <family val="2"/>
      </rPr>
      <t xml:space="preserve"> Base Year: 2018Q1 = 100.</t>
    </r>
  </si>
  <si>
    <t>Table 14: Bank of Mauritius Assets and Liabilities as at end April 2019</t>
  </si>
  <si>
    <t xml:space="preserve">Rupees        </t>
  </si>
  <si>
    <t>ASSETS</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</si>
  <si>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</si>
  <si>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</si>
  <si>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</si>
  <si>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</si>
  <si>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</si>
  <si>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</si>
  <si>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</si>
  <si>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</si>
  <si>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</si>
  <si>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</si>
  <si>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</si>
  <si>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</si>
  <si>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</si>
  <si>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</si>
  <si>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</si>
  <si>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</si>
  <si>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</si>
  <si>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</si>
  <si>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</si>
  <si>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Monetary Policy Instruments</t>
  </si>
  <si>
    <t>Provisions</t>
  </si>
  <si>
    <t>Employee Benefits</t>
  </si>
  <si>
    <t>Other Liabilities</t>
  </si>
  <si>
    <t>TOTAL LIABILITIES</t>
  </si>
  <si>
    <t>CAPITAL AND RESERVES</t>
  </si>
  <si>
    <t>Stated Capital and Paid Up Capital</t>
  </si>
  <si>
    <t>Reserves</t>
  </si>
  <si>
    <t>TOTAL CAPITAL AND RESERVES</t>
  </si>
  <si>
    <t>Total Comprehensive Income</t>
  </si>
  <si>
    <t>TOTAL LIABILITIES,CAPITAL AND RESERVES</t>
  </si>
  <si>
    <t>Source: Accounting and Budgeting Division.</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</si>
  <si>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</si>
  <si>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</si>
  <si>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</si>
  <si>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</si>
  <si>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</si>
  <si>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</si>
  <si>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</si>
  <si>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</si>
  <si>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</si>
  <si>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</si>
  <si>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</si>
  <si>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</si>
  <si>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</si>
  <si>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</si>
  <si>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</si>
  <si>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</si>
  <si>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</si>
  <si>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</si>
  <si>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</si>
  <si>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</si>
  <si>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</si>
  <si>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</si>
  <si>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</si>
  <si>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</si>
  <si>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</si>
  <si>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</si>
  <si>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</si>
  <si>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</si>
  <si>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</si>
  <si>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</si>
  <si>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</si>
  <si>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</si>
  <si>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</si>
  <si>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</si>
  <si>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</si>
  <si>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</si>
  <si>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</si>
  <si>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</si>
  <si>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</si>
  <si>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</si>
  <si>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</si>
  <si>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</si>
  <si>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</si>
  <si>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</si>
  <si>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</si>
  <si>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</si>
  <si>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L6</t>
  </si>
  <si>
    <t>L7</t>
  </si>
  <si>
    <t>L8</t>
  </si>
  <si>
    <t>L9</t>
  </si>
  <si>
    <t>Other Accounts Payable</t>
  </si>
  <si>
    <t>L10</t>
  </si>
  <si>
    <t xml:space="preserve"> "Securities Other than Shares, Included in Broad Money".</t>
  </si>
  <si>
    <t xml:space="preserve"> Figures may not add up to totals due to rounding.</t>
  </si>
  <si>
    <r>
      <t>Table 16: Central Bank Survey</t>
    </r>
    <r>
      <rPr>
        <b/>
        <vertAlign val="superscript"/>
        <sz val="12"/>
        <color rgb="FF002060"/>
        <rFont val="Segoe UI"/>
        <family val="2"/>
      </rPr>
      <t>1</t>
    </r>
    <r>
      <rPr>
        <b/>
        <sz val="12"/>
        <color rgb="FF002060"/>
        <rFont val="Segoe UI"/>
        <family val="2"/>
      </rPr>
      <t>: April 2018 to April 2019</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</si>
  <si>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</si>
  <si>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</si>
  <si>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</si>
  <si>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</si>
  <si>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</si>
  <si>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</si>
  <si>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</si>
  <si>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</si>
  <si>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</si>
  <si>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</si>
  <si>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</si>
  <si>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</si>
  <si>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</si>
  <si>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</si>
  <si>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</si>
  <si>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</si>
  <si>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</si>
  <si>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</si>
  <si>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</si>
  <si>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</si>
  <si>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</si>
  <si>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</si>
  <si>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</si>
  <si>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</si>
  <si>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</si>
  <si>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r>
      <t>Table 17a: Sectoral Balance Sheet of Banks</t>
    </r>
    <r>
      <rPr>
        <b/>
        <vertAlign val="superscript"/>
        <sz val="12"/>
        <color rgb="FF002060"/>
        <rFont val="Segoe UI"/>
        <family val="2"/>
      </rPr>
      <t>1</t>
    </r>
    <r>
      <rPr>
        <b/>
        <sz val="12"/>
        <color rgb="FF002060"/>
        <rFont val="Segoe UI"/>
        <family val="2"/>
      </rPr>
      <t>: September 2017 to September 2018</t>
    </r>
  </si>
  <si>
    <t>Currency</t>
  </si>
  <si>
    <t>Transferable deposits</t>
  </si>
  <si>
    <t>Savings deposits</t>
  </si>
  <si>
    <t>Time deposits</t>
  </si>
  <si>
    <r>
      <t xml:space="preserve">Financial Derivatives </t>
    </r>
    <r>
      <rPr>
        <b/>
        <vertAlign val="superscript"/>
        <sz val="11"/>
        <color rgb="FF002060"/>
        <rFont val="Segoe UI"/>
        <family val="2"/>
      </rPr>
      <t>2</t>
    </r>
  </si>
  <si>
    <t xml:space="preserve">Mar-09 </t>
  </si>
  <si>
    <t>p</t>
  </si>
  <si>
    <t>Securities Other than Shares, Excluded from Broad Money</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</si>
  <si>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</si>
  <si>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</si>
  <si>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r>
      <t>Table 17b: Sectoral Balance Sheet of Banks</t>
    </r>
    <r>
      <rPr>
        <b/>
        <vertAlign val="superscript"/>
        <sz val="12"/>
        <color rgb="FF002060"/>
        <rFont val="Segoe UI"/>
        <family val="2"/>
      </rPr>
      <t>1</t>
    </r>
    <r>
      <rPr>
        <b/>
        <sz val="12"/>
        <color rgb="FF002060"/>
        <rFont val="Segoe UI"/>
        <family val="2"/>
      </rPr>
      <t>: October 2018 to March 2019 (New reporting template)</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</si>
  <si>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</si>
  <si>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</si>
  <si>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</si>
  <si>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</si>
  <si>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</si>
  <si>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</si>
  <si>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</si>
  <si>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</si>
  <si>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</si>
  <si>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</si>
  <si>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</si>
  <si>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</si>
  <si>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</si>
  <si>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</si>
  <si>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</si>
  <si>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</si>
  <si>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</si>
  <si>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</si>
  <si>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</si>
  <si>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</si>
  <si>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</si>
  <si>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</si>
  <si>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t>Table 18b: Sectoral Balance Sheet of Non-Bank Deposit-Taking Institutions</t>
    </r>
    <r>
      <rPr>
        <b/>
        <vertAlign val="superscript"/>
        <sz val="12"/>
        <color rgb="FF002060"/>
        <rFont val="Segoe UI"/>
        <family val="2"/>
      </rPr>
      <t>1</t>
    </r>
    <r>
      <rPr>
        <b/>
        <sz val="12"/>
        <color rgb="FF002060"/>
        <rFont val="Segoe UI"/>
        <family val="2"/>
      </rPr>
      <t>: October 2018 to March 2019 (New reporting template)</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</si>
  <si>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</si>
  <si>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</si>
  <si>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t xml:space="preserve"> (Rs million)</t>
  </si>
  <si>
    <r>
      <t xml:space="preserve">Financial Derivatives </t>
    </r>
    <r>
      <rPr>
        <b/>
        <vertAlign val="superscript"/>
        <sz val="11"/>
        <color rgb="FF002060"/>
        <rFont val="Segoe UI"/>
        <family val="2"/>
      </rPr>
      <t>1</t>
    </r>
  </si>
  <si>
    <t>Mar-09</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</si>
  <si>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</si>
  <si>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</si>
  <si>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</si>
  <si>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19b: Sectoral Balance Sheet of Other Depository Corporations</t>
    </r>
    <r>
      <rPr>
        <b/>
        <vertAlign val="superscript"/>
        <sz val="12"/>
        <color rgb="FF002060"/>
        <rFont val="Segoe UI"/>
        <family val="2"/>
      </rPr>
      <t>1</t>
    </r>
    <r>
      <rPr>
        <b/>
        <sz val="12"/>
        <color rgb="FF002060"/>
        <rFont val="Segoe UI"/>
        <family val="2"/>
      </rPr>
      <t>: October 2018 to March 2019 (New reporting template)</t>
    </r>
  </si>
  <si>
    <t>Apr-15</t>
  </si>
  <si>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</si>
  <si>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</si>
  <si>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</si>
  <si>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</si>
  <si>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</si>
  <si>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</si>
  <si>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</si>
  <si>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</si>
  <si>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</si>
  <si>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</si>
  <si>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</si>
  <si>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</si>
  <si>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</si>
  <si>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</si>
  <si>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</si>
  <si>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</si>
  <si>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</si>
  <si>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</si>
  <si>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</si>
  <si>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</si>
  <si>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</si>
  <si>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t xml:space="preserve">    Reserve Deposits and Debt Securities</t>
  </si>
  <si>
    <t xml:space="preserve">Claims on Other Sectors </t>
  </si>
  <si>
    <t>Debt securities Included in Broad Money</t>
  </si>
  <si>
    <t>Debt securities Excluded from Broad Money</t>
  </si>
  <si>
    <t xml:space="preserve"> institutions that issue liabilities included in the national definition of broad money. The Other Depository </t>
  </si>
  <si>
    <t>Corporation Survey (ODCS) is derived from the sectoral balance sheets of Other Depository Corporations.</t>
  </si>
  <si>
    <t xml:space="preserve">By definition, transferable deposits comprise all deposits that are (1) exchangeable for banknotes and coins </t>
  </si>
  <si>
    <t>on demand at par and without penalty or restriction; and (2) directly usable for making third-party payments.</t>
  </si>
  <si>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</si>
  <si>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</si>
  <si>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</si>
  <si>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</si>
  <si>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</si>
  <si>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</si>
  <si>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</si>
  <si>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</si>
  <si>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</si>
  <si>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</si>
  <si>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</si>
  <si>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</si>
  <si>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</si>
  <si>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</si>
  <si>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</si>
  <si>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</si>
  <si>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</si>
  <si>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</si>
  <si>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</si>
  <si>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 xml:space="preserve">    Claims on Other Sectors </t>
  </si>
  <si>
    <t xml:space="preserve">    Debt securities </t>
  </si>
  <si>
    <r>
      <t xml:space="preserve">1 </t>
    </r>
    <r>
      <rPr>
        <i/>
        <sz val="10"/>
        <color rgb="FF002060"/>
        <rFont val="Segoe UI"/>
        <family val="2"/>
      </rPr>
      <t xml:space="preserve">The Depository Corporations Survey covers the accounts of the depository corporations and is a consolidation </t>
    </r>
  </si>
  <si>
    <t xml:space="preserve">of the Central Bank Survey and the Other Depository Corporations Survey. </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</si>
  <si>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t>
    </r>
  </si>
  <si>
    <t xml:space="preserve">By definition, transferable deposits comprise all deposits that are (1) exchangeable for banknotes and </t>
  </si>
  <si>
    <t xml:space="preserve">coins on demand at par and without penalty or restriction; and (2) directly usable  for making </t>
  </si>
  <si>
    <t>third-party payments by check, draft, giro order, direct debit/credit or other direct payment facility.</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</si>
  <si>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</si>
  <si>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</si>
  <si>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</si>
  <si>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</si>
  <si>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</si>
  <si>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</si>
  <si>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</si>
  <si>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</si>
  <si>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</si>
  <si>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</si>
  <si>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</si>
  <si>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</si>
  <si>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</si>
  <si>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</si>
  <si>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</si>
  <si>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</si>
  <si>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</si>
  <si>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</si>
  <si>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</si>
  <si>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</si>
  <si>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</si>
  <si>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</si>
  <si>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</si>
  <si>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</si>
  <si>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</si>
  <si>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</si>
  <si>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    Other Depository Corporations </t>
  </si>
  <si>
    <t>2.1 Claims on other sectors, excluding financial derivatives</t>
  </si>
  <si>
    <t xml:space="preserve">II. Domestic Claims (1+2) </t>
  </si>
  <si>
    <t>III. Net Non-Monetary Liabilities</t>
  </si>
  <si>
    <t>BROAD MONEY LIABILITES (I+II-III)</t>
  </si>
  <si>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end-March 2019</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</si>
  <si>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</si>
  <si>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</si>
  <si>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</si>
  <si>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</si>
  <si>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</si>
  <si>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</si>
  <si>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</si>
  <si>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</si>
  <si>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</si>
  <si>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</si>
  <si>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</si>
  <si>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</si>
  <si>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</si>
  <si>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</si>
  <si>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</si>
  <si>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</si>
  <si>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</si>
  <si>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</si>
  <si>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</si>
  <si>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</si>
  <si>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</si>
  <si>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</si>
  <si>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</si>
  <si>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</si>
  <si>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</si>
  <si>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</si>
  <si>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</si>
  <si>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</si>
  <si>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</si>
  <si>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</si>
  <si>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</si>
  <si>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</si>
  <si>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</si>
  <si>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</si>
  <si>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</si>
  <si>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</si>
  <si>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</si>
  <si>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</si>
  <si>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</si>
  <si>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</si>
  <si>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</si>
  <si>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</si>
  <si>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</si>
  <si>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</si>
  <si>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</si>
  <si>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</si>
  <si>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</si>
  <si>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</si>
  <si>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</si>
  <si>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</si>
  <si>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</si>
  <si>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</si>
  <si>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</si>
  <si>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</si>
  <si>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</si>
  <si>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</si>
  <si>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</si>
  <si>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</si>
  <si>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</si>
  <si>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</si>
  <si>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</si>
  <si>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</si>
  <si>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</si>
  <si>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</si>
  <si>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MUR</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</si>
  <si>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</si>
  <si>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</si>
  <si>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</si>
  <si>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</si>
  <si>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</si>
  <si>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</si>
  <si>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</si>
  <si>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</si>
  <si>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</si>
  <si>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</si>
  <si>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</si>
  <si>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</si>
  <si>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</si>
  <si>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</si>
  <si>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</si>
  <si>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</si>
  <si>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</si>
  <si>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</si>
  <si>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</si>
  <si>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</si>
  <si>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</si>
  <si>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</si>
  <si>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</si>
  <si>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</si>
  <si>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</si>
  <si>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</si>
  <si>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</si>
  <si>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</si>
  <si>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</si>
  <si>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</si>
  <si>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</si>
  <si>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</si>
  <si>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</si>
  <si>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</si>
  <si>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</si>
  <si>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</si>
  <si>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</si>
  <si>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</si>
  <si>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</si>
  <si>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</si>
  <si>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</si>
  <si>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</si>
  <si>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</si>
  <si>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</si>
  <si>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</si>
  <si>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</si>
  <si>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</si>
  <si>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</si>
  <si>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</si>
  <si>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</si>
  <si>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</si>
  <si>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t>Source: Research and Economic Analysis Department.</t>
  </si>
  <si>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</si>
  <si>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</si>
  <si>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</si>
  <si>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</si>
  <si>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</si>
  <si>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</si>
  <si>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</si>
  <si>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</si>
  <si>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</si>
  <si>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</si>
  <si>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</si>
  <si>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</si>
  <si>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</si>
  <si>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</si>
  <si>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</si>
  <si>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</si>
  <si>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</si>
  <si>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</si>
  <si>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</si>
  <si>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</si>
  <si>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</si>
  <si>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</si>
  <si>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</si>
  <si>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</si>
  <si>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</si>
  <si>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</si>
  <si>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</si>
  <si>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</si>
  <si>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</si>
  <si>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</si>
  <si>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</si>
  <si>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</si>
  <si>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</si>
  <si>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</si>
  <si>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</si>
  <si>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</si>
  <si>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</si>
  <si>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</si>
  <si>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</si>
  <si>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</si>
  <si>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</si>
  <si>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</si>
  <si>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</si>
  <si>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</si>
  <si>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</si>
  <si>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</si>
  <si>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</si>
  <si>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</si>
  <si>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</si>
  <si>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</si>
  <si>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</si>
  <si>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</si>
  <si>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</si>
  <si>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</si>
  <si>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</si>
  <si>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</si>
  <si>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</si>
  <si>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</si>
  <si>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</si>
  <si>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</si>
  <si>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</si>
  <si>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</si>
  <si>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</si>
  <si>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</si>
  <si>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</si>
  <si>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</si>
  <si>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</si>
  <si>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</si>
  <si>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</si>
  <si>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</si>
  <si>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</si>
  <si>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</si>
  <si>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</si>
  <si>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</si>
  <si>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</si>
  <si>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</si>
  <si>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</si>
  <si>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</si>
  <si>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</si>
  <si>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</si>
  <si>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</si>
  <si>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</si>
  <si>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</si>
  <si>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</si>
  <si>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</si>
  <si>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</si>
  <si>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</si>
  <si>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</si>
  <si>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</si>
  <si>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</si>
  <si>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</si>
  <si>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</si>
  <si>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</si>
  <si>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</si>
  <si>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</si>
  <si>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</si>
  <si>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</si>
  <si>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</si>
  <si>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</si>
  <si>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</si>
  <si>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</si>
  <si>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</si>
  <si>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</si>
  <si>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</si>
  <si>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</si>
  <si>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</si>
  <si>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</si>
  <si>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</si>
  <si>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</si>
  <si>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t>Education</t>
  </si>
  <si>
    <t>Human Resource Development Certificate Holders</t>
  </si>
  <si>
    <t>Media, Entertainment and Recreational Activities</t>
  </si>
  <si>
    <t xml:space="preserve">Other </t>
  </si>
  <si>
    <t>Claims on Global Business Licence Holders</t>
  </si>
  <si>
    <r>
      <t>Table 24b: Bank Loans to Other Nonfinancial Corporations, Households and Other Sectors</t>
    </r>
    <r>
      <rPr>
        <b/>
        <vertAlign val="superscript"/>
        <sz val="16"/>
        <color rgb="FF002060"/>
        <rFont val="Segoe UI"/>
        <family val="2"/>
      </rPr>
      <t>1</t>
    </r>
    <r>
      <rPr>
        <b/>
        <sz val="16"/>
        <color rgb="FF002060"/>
        <rFont val="Segoe UI"/>
        <family val="2"/>
      </rPr>
      <t>: October 2018 to March 2019</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</si>
  <si>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</si>
  <si>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</si>
  <si>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</si>
  <si>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</si>
  <si>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</si>
  <si>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</si>
  <si>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</si>
  <si>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</si>
  <si>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</si>
  <si>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</si>
  <si>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</si>
  <si>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</si>
  <si>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</si>
  <si>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</si>
  <si>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</si>
  <si>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</si>
  <si>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</si>
  <si>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</si>
  <si>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</si>
  <si>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</si>
  <si>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</si>
  <si>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4. Public Nonfinancial corporations</t>
  </si>
  <si>
    <t>6. Nonfinancial GBC1s</t>
  </si>
  <si>
    <t xml:space="preserve">Note: With this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                                                                                                     </t>
  </si>
  <si>
    <t>Please refer to the related communique in the Bank's Monthly Statistical Bulletin for October 2018 available at https://www.bom.mu/sites/default/files/pdf/Research_and_Publications/Monthly_Statistical_Bulletin/msb_oct18_2.pdf.</t>
  </si>
  <si>
    <r>
      <rPr>
        <i/>
        <vertAlign val="superscript"/>
        <sz val="12"/>
        <color rgb="FF002060"/>
        <rFont val="Segoe UI"/>
        <family val="2"/>
      </rPr>
      <t>1</t>
    </r>
    <r>
      <rPr>
        <i/>
        <sz val="12"/>
        <color rgb="FF002060"/>
        <rFont val="Segoe UI"/>
        <family val="2"/>
      </rPr>
      <t xml:space="preserve"> Bank loans include </t>
    </r>
    <r>
      <rPr>
        <i/>
        <u/>
        <sz val="12"/>
        <color rgb="FF002060"/>
        <rFont val="Segoe UI"/>
        <family val="2"/>
      </rPr>
      <t>only</t>
    </r>
    <r>
      <rPr>
        <i/>
        <sz val="12"/>
        <color rgb="FF002060"/>
        <rFont val="Segoe UI"/>
        <family val="2"/>
      </rPr>
      <t xml:space="preserve"> facilities provided by banks in the form of loans, overdrafts and finance leases. Hence, the data are </t>
    </r>
    <r>
      <rPr>
        <i/>
        <u/>
        <sz val="12"/>
        <color rgb="FF002060"/>
        <rFont val="Segoe UI"/>
        <family val="2"/>
      </rPr>
      <t>not</t>
    </r>
    <r>
      <rPr>
        <i/>
        <sz val="12"/>
        <color rgb="FF002060"/>
        <rFont val="Segoe UI"/>
        <family val="2"/>
      </rPr>
      <t xml:space="preserve"> strictly comparable with those prior to October 2018.</t>
    </r>
  </si>
  <si>
    <r>
      <rPr>
        <i/>
        <vertAlign val="superscript"/>
        <sz val="12"/>
        <color rgb="FF002060"/>
        <rFont val="Segoe UI"/>
        <family val="2"/>
      </rPr>
      <t>2</t>
    </r>
    <r>
      <rPr>
        <i/>
        <sz val="12"/>
        <color rgb="FF002060"/>
        <rFont val="Segoe UI"/>
        <family val="2"/>
      </rPr>
      <t xml:space="preserve"> FCY refers to the rupee equivalent of loans in foreign currency.</t>
    </r>
  </si>
  <si>
    <t>^ Revised</t>
  </si>
  <si>
    <t>Source: Research and Economic Analysis Department</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</si>
  <si>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</si>
  <si>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</si>
  <si>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</si>
  <si>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</si>
  <si>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</si>
  <si>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</si>
  <si>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</si>
  <si>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</si>
  <si>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</si>
  <si>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</si>
  <si>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</si>
  <si>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</si>
  <si>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</si>
  <si>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</si>
  <si>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</si>
  <si>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</si>
  <si>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</si>
  <si>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</si>
  <si>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</si>
  <si>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</si>
  <si>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</si>
  <si>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</si>
  <si>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</si>
  <si>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</si>
  <si>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</si>
  <si>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</si>
  <si>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</si>
  <si>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</si>
  <si>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</si>
  <si>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</si>
  <si>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</si>
  <si>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</si>
  <si>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</si>
  <si>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</si>
  <si>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</si>
  <si>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</si>
  <si>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</si>
  <si>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</si>
  <si>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</si>
  <si>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</si>
  <si>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</si>
  <si>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</si>
  <si>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</si>
  <si>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</si>
  <si>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</si>
  <si>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</si>
  <si>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</si>
  <si>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</si>
  <si>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</si>
  <si>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</si>
  <si>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</si>
  <si>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</si>
  <si>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</si>
  <si>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</si>
  <si>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</si>
  <si>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</si>
  <si>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</si>
  <si>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</si>
  <si>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</si>
  <si>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</si>
  <si>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</si>
  <si>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</si>
  <si>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</si>
  <si>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</si>
  <si>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</si>
  <si>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</si>
  <si>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</si>
  <si>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</si>
  <si>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Jul-18</t>
  </si>
  <si>
    <t>Aug-18</t>
  </si>
  <si>
    <t>Sep-18</t>
  </si>
  <si>
    <t>I. LENDING</t>
  </si>
  <si>
    <t xml:space="preserve">       Lombard Rate*</t>
  </si>
  <si>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</si>
  <si>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</si>
  <si>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</si>
  <si>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</si>
  <si>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</si>
  <si>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</si>
  <si>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</si>
  <si>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</si>
  <si>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</si>
  <si>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</si>
  <si>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</si>
  <si>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</si>
  <si>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</si>
  <si>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</si>
  <si>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</si>
  <si>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</si>
  <si>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</si>
  <si>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</si>
  <si>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</si>
  <si>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</si>
  <si>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</si>
  <si>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</si>
  <si>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</si>
  <si>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</si>
  <si>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</si>
  <si>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</si>
  <si>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</si>
  <si>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</si>
  <si>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</si>
  <si>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</si>
  <si>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</si>
  <si>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</si>
  <si>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</si>
  <si>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</si>
  <si>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</si>
  <si>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</si>
  <si>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</si>
  <si>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</si>
  <si>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</si>
  <si>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</si>
  <si>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</si>
  <si>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</si>
  <si>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</si>
  <si>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</si>
  <si>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</si>
  <si>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</si>
  <si>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</si>
  <si>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</si>
  <si>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</si>
  <si>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</si>
  <si>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</si>
  <si>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</si>
  <si>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</si>
  <si>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</si>
  <si>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</si>
  <si>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</si>
  <si>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</si>
  <si>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</si>
  <si>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</si>
  <si>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</si>
  <si>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</si>
  <si>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</si>
  <si>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</si>
  <si>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</si>
  <si>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</si>
  <si>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</si>
  <si>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</si>
  <si>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</si>
  <si>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</si>
  <si>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</si>
  <si>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</si>
  <si>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</si>
  <si>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</si>
  <si>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</si>
  <si>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</si>
  <si>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</si>
  <si>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</si>
  <si>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</si>
  <si>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</si>
  <si>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</si>
  <si>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</si>
  <si>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</si>
  <si>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</si>
  <si>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</si>
  <si>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</si>
  <si>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</si>
  <si>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</si>
  <si>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</si>
  <si>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</si>
  <si>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</si>
  <si>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</si>
  <si>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</si>
  <si>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</si>
  <si>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</si>
  <si>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</si>
  <si>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</si>
  <si>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</si>
  <si>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</si>
  <si>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</si>
  <si>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</si>
  <si>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</si>
  <si>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</si>
  <si>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</si>
  <si>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</si>
  <si>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</si>
  <si>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</si>
  <si>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</si>
  <si>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</si>
  <si>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</si>
  <si>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</si>
  <si>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</si>
  <si>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</si>
  <si>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</si>
  <si>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</si>
  <si>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</si>
  <si>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</si>
  <si>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</si>
  <si>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</si>
  <si>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</si>
  <si>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</si>
  <si>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</si>
  <si>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</si>
  <si>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</si>
  <si>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</si>
  <si>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</si>
  <si>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</si>
  <si>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</si>
  <si>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</si>
  <si>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</si>
  <si>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</si>
  <si>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</si>
  <si>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</si>
  <si>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</si>
  <si>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</si>
  <si>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</si>
  <si>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</si>
  <si>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</si>
  <si>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</si>
  <si>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</si>
  <si>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</si>
  <si>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</si>
  <si>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</si>
  <si>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</si>
  <si>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</si>
  <si>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</si>
  <si>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</si>
  <si>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</si>
  <si>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</si>
  <si>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</si>
  <si>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</si>
  <si>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</si>
  <si>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</si>
  <si>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</si>
  <si>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</si>
  <si>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</si>
  <si>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</si>
  <si>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</si>
  <si>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</si>
  <si>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</si>
  <si>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</si>
  <si>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</si>
  <si>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</si>
  <si>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</si>
  <si>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</si>
  <si>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</si>
  <si>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</si>
  <si>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</si>
  <si>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</si>
  <si>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</si>
  <si>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</si>
  <si>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</si>
  <si>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</si>
  <si>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</si>
  <si>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</si>
  <si>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</si>
  <si>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</si>
  <si>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</si>
  <si>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</si>
  <si>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</si>
  <si>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</si>
  <si>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</si>
  <si>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</si>
  <si>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</si>
  <si>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</si>
  <si>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</si>
  <si>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</si>
  <si>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</si>
  <si>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</si>
  <si>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</si>
  <si>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</si>
  <si>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</si>
  <si>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</si>
  <si>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</si>
  <si>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</si>
  <si>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</si>
  <si>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</si>
  <si>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</si>
  <si>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</si>
  <si>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</si>
  <si>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</si>
  <si>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</si>
  <si>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</si>
  <si>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</si>
  <si>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</si>
  <si>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</si>
  <si>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</si>
  <si>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</si>
  <si>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</si>
  <si>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</si>
  <si>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</si>
  <si>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</si>
  <si>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</si>
  <si>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</si>
  <si>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</si>
  <si>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</si>
  <si>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</si>
  <si>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</si>
  <si>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</si>
  <si>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</si>
  <si>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</si>
  <si>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</si>
  <si>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</si>
  <si>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</si>
  <si>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</si>
  <si>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</si>
  <si>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</si>
  <si>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</si>
  <si>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</si>
  <si>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</si>
  <si>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</si>
  <si>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</si>
  <si>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</si>
  <si>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</si>
  <si>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</si>
  <si>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</si>
  <si>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</si>
  <si>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</si>
  <si>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</si>
  <si>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</si>
  <si>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</si>
  <si>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</si>
  <si>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</si>
  <si>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</si>
  <si>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</si>
  <si>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</si>
  <si>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</si>
  <si>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</si>
  <si>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</si>
  <si>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</si>
  <si>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</si>
  <si>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</si>
  <si>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</si>
  <si>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</si>
  <si>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</si>
  <si>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</si>
  <si>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</si>
  <si>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</si>
  <si>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</si>
  <si>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</si>
  <si>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</si>
  <si>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</si>
  <si>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</si>
  <si>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</si>
  <si>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</si>
  <si>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</si>
  <si>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</si>
  <si>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</si>
  <si>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</si>
  <si>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</si>
  <si>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</si>
  <si>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</si>
  <si>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</si>
  <si>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</si>
  <si>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</si>
  <si>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</si>
  <si>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</si>
  <si>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</si>
  <si>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</si>
  <si>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</si>
  <si>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</si>
  <si>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</si>
  <si>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</si>
  <si>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</si>
  <si>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</si>
  <si>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</si>
  <si>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</si>
  <si>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</si>
  <si>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</si>
  <si>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</si>
  <si>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</si>
  <si>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</si>
  <si>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</si>
  <si>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</si>
  <si>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</si>
  <si>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</si>
  <si>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</si>
  <si>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</si>
  <si>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</si>
  <si>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</si>
  <si>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</si>
  <si>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</si>
  <si>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</si>
  <si>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</si>
  <si>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</si>
  <si>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</si>
  <si>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</si>
  <si>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</si>
  <si>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</si>
  <si>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</si>
  <si>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</si>
  <si>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</si>
  <si>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</si>
  <si>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</si>
  <si>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</si>
  <si>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</si>
  <si>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</si>
  <si>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</si>
  <si>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</si>
  <si>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</si>
  <si>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</si>
  <si>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</si>
  <si>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</si>
  <si>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</si>
  <si>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</si>
  <si>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</si>
  <si>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</si>
  <si>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</si>
  <si>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</si>
  <si>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</si>
  <si>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</si>
  <si>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</si>
  <si>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</si>
  <si>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</si>
  <si>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</si>
  <si>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</si>
  <si>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</si>
  <si>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</si>
  <si>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</si>
  <si>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</si>
  <si>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</si>
  <si>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</si>
  <si>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</si>
  <si>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</si>
  <si>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</si>
  <si>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</si>
  <si>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</si>
  <si>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</si>
  <si>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</si>
  <si>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</si>
  <si>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</si>
  <si>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</si>
  <si>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</si>
  <si>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</si>
  <si>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</si>
  <si>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</si>
  <si>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</si>
  <si>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</si>
  <si>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</si>
  <si>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</si>
  <si>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</si>
  <si>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</si>
  <si>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</si>
  <si>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</si>
  <si>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</si>
  <si>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</si>
  <si>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</si>
  <si>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</si>
  <si>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</si>
  <si>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</si>
  <si>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</si>
  <si>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</si>
  <si>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</si>
  <si>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</si>
  <si>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</si>
  <si>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</si>
  <si>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</si>
  <si>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</si>
  <si>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</si>
  <si>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</si>
  <si>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</si>
  <si>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</si>
  <si>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</si>
  <si>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</si>
  <si>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</si>
  <si>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</si>
  <si>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</si>
  <si>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</si>
  <si>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</si>
  <si>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</si>
  <si>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</si>
  <si>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</si>
  <si>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</si>
  <si>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</si>
  <si>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</si>
  <si>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</si>
  <si>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</si>
  <si>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</si>
  <si>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</si>
  <si>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</si>
  <si>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</si>
  <si>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</si>
  <si>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</si>
  <si>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</si>
  <si>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</si>
  <si>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</si>
  <si>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</si>
  <si>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</si>
  <si>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</si>
  <si>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</si>
  <si>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</si>
  <si>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</si>
  <si>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</si>
  <si>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</si>
  <si>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</si>
  <si>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</si>
  <si>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</si>
  <si>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</si>
  <si>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</si>
  <si>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</si>
  <si>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</si>
  <si>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</si>
  <si>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</si>
  <si>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</si>
  <si>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</si>
  <si>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</si>
  <si>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</si>
  <si>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</si>
  <si>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</si>
  <si>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</si>
  <si>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</si>
  <si>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</si>
  <si>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</si>
  <si>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</si>
  <si>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</si>
  <si>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</si>
  <si>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</si>
  <si>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</si>
  <si>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</si>
  <si>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</si>
  <si>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</si>
  <si>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</si>
  <si>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</si>
  <si>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</si>
  <si>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</si>
  <si>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</si>
  <si>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</si>
  <si>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</si>
  <si>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</si>
  <si>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</si>
  <si>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</si>
  <si>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</si>
  <si>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</si>
  <si>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</si>
  <si>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</si>
  <si>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</si>
  <si>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</si>
  <si>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</si>
  <si>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</si>
  <si>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</si>
  <si>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</si>
  <si>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</si>
  <si>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</si>
  <si>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</si>
  <si>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</si>
  <si>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</si>
  <si>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</si>
  <si>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</si>
  <si>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</si>
  <si>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</si>
  <si>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</si>
  <si>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</si>
  <si>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</si>
  <si>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</si>
  <si>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</si>
  <si>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</si>
  <si>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</si>
  <si>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</si>
  <si>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</si>
  <si>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</si>
  <si>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</si>
  <si>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</si>
  <si>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</si>
  <si>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</si>
  <si>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</si>
  <si>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</si>
  <si>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</si>
  <si>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</si>
  <si>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</si>
  <si>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</si>
  <si>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</si>
  <si>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</si>
  <si>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</si>
  <si>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</si>
  <si>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</si>
  <si>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</si>
  <si>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</si>
  <si>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</si>
  <si>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</si>
  <si>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</si>
  <si>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</si>
  <si>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</si>
  <si>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</si>
  <si>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</si>
  <si>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</si>
  <si>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</si>
  <si>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</si>
  <si>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</si>
  <si>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</si>
  <si>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</si>
  <si>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</si>
  <si>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</si>
  <si>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</si>
  <si>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</si>
  <si>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</si>
  <si>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</si>
  <si>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</si>
  <si>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</si>
  <si>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</si>
  <si>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</si>
  <si>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</si>
  <si>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</si>
  <si>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</si>
  <si>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</si>
  <si>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</si>
  <si>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</si>
  <si>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</si>
  <si>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</si>
  <si>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</si>
  <si>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</si>
  <si>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</si>
  <si>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</si>
  <si>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</si>
  <si>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</si>
  <si>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</si>
  <si>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</si>
  <si>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</si>
  <si>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</si>
  <si>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</si>
  <si>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</si>
  <si>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</si>
  <si>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</si>
  <si>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</si>
  <si>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</si>
  <si>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</si>
  <si>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</si>
  <si>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</si>
  <si>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</si>
  <si>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</si>
  <si>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</si>
  <si>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</si>
  <si>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</si>
  <si>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</si>
  <si>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</si>
  <si>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</si>
  <si>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</si>
  <si>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</si>
  <si>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</si>
  <si>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</si>
  <si>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</si>
  <si>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</si>
  <si>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</si>
  <si>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</si>
  <si>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</si>
  <si>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</si>
  <si>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</si>
  <si>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</si>
  <si>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</si>
  <si>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</si>
  <si>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</si>
  <si>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</si>
  <si>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</si>
  <si>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</si>
  <si>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</si>
  <si>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</si>
  <si>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</si>
  <si>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</si>
  <si>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</si>
  <si>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</si>
  <si>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</si>
  <si>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</si>
  <si>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</si>
  <si>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</si>
  <si>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</si>
  <si>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</si>
  <si>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</si>
  <si>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</si>
  <si>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</si>
  <si>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</si>
  <si>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</si>
  <si>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</si>
  <si>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</si>
  <si>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</si>
  <si>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</si>
  <si>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</si>
  <si>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</si>
  <si>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</si>
  <si>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</si>
  <si>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</si>
  <si>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</si>
  <si>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</si>
  <si>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</si>
  <si>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</si>
  <si>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</si>
  <si>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</si>
  <si>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</si>
  <si>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</si>
  <si>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</si>
  <si>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</si>
  <si>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</si>
  <si>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</si>
  <si>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</si>
  <si>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</si>
  <si>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</si>
  <si>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</si>
  <si>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</si>
  <si>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</si>
  <si>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</si>
  <si>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</si>
  <si>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</si>
  <si>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</si>
  <si>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</si>
  <si>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</si>
  <si>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</si>
  <si>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</si>
  <si>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</si>
  <si>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</si>
  <si>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</si>
  <si>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</si>
  <si>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</si>
  <si>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</si>
  <si>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</si>
  <si>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</si>
  <si>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</si>
  <si>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</si>
  <si>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</si>
  <si>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</si>
  <si>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</si>
  <si>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</si>
  <si>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</si>
  <si>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</si>
  <si>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</si>
  <si>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</si>
  <si>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</si>
  <si>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</si>
  <si>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</si>
  <si>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</si>
  <si>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</si>
  <si>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</si>
  <si>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</si>
  <si>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</si>
  <si>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</si>
  <si>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</si>
  <si>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</si>
  <si>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</si>
  <si>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</si>
  <si>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</si>
  <si>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</si>
  <si>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</si>
  <si>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</si>
  <si>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</si>
  <si>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</si>
  <si>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</si>
  <si>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</si>
  <si>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</si>
  <si>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</si>
  <si>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</si>
  <si>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</si>
  <si>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</si>
  <si>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</si>
  <si>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</si>
  <si>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</si>
  <si>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</si>
  <si>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</si>
  <si>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</si>
  <si>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</si>
  <si>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</si>
  <si>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</si>
  <si>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</si>
  <si>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</si>
  <si>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</si>
  <si>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</si>
  <si>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</si>
  <si>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</si>
  <si>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</si>
  <si>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</si>
  <si>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</si>
  <si>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</si>
  <si>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</si>
  <si>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</si>
  <si>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</si>
  <si>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</si>
  <si>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</si>
  <si>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</si>
  <si>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</si>
  <si>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</si>
  <si>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</si>
  <si>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</si>
  <si>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</si>
  <si>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</si>
  <si>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</si>
  <si>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</si>
  <si>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</si>
  <si>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</si>
  <si>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</si>
  <si>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</si>
  <si>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</si>
  <si>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</si>
  <si>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</si>
  <si>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</si>
  <si>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</si>
  <si>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</si>
  <si>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</si>
  <si>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</si>
  <si>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</si>
  <si>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</si>
  <si>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</si>
  <si>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</si>
  <si>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</si>
  <si>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</si>
  <si>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</si>
  <si>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</si>
  <si>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</si>
  <si>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</si>
  <si>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</si>
  <si>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</si>
  <si>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</si>
  <si>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</si>
  <si>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</si>
  <si>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</si>
  <si>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</si>
  <si>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</si>
  <si>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</si>
  <si>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</si>
  <si>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</si>
  <si>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</si>
  <si>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</si>
  <si>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</si>
  <si>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</si>
  <si>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</si>
  <si>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</si>
  <si>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</si>
  <si>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</si>
  <si>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</si>
  <si>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</si>
  <si>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</si>
  <si>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</si>
  <si>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</si>
  <si>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</si>
  <si>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</si>
  <si>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</si>
  <si>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</si>
  <si>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</si>
  <si>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</si>
  <si>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</si>
  <si>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</si>
  <si>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</si>
  <si>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</si>
  <si>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</si>
  <si>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</si>
  <si>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</si>
  <si>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</si>
  <si>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</si>
  <si>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</si>
  <si>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</si>
  <si>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</si>
  <si>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</si>
  <si>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</si>
  <si>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</si>
  <si>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</si>
  <si>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</si>
  <si>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</si>
  <si>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</si>
  <si>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</si>
  <si>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</si>
  <si>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</si>
  <si>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</si>
  <si>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</si>
  <si>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</si>
  <si>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</si>
  <si>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</si>
  <si>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</si>
  <si>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</si>
  <si>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</si>
  <si>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</si>
  <si>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</si>
  <si>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</si>
  <si>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</si>
  <si>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</si>
  <si>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</si>
  <si>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</si>
  <si>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</si>
  <si>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</si>
  <si>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</si>
  <si>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</si>
  <si>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</si>
  <si>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</si>
  <si>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</si>
  <si>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</si>
  <si>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</si>
  <si>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</si>
  <si>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</si>
  <si>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</si>
  <si>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</si>
  <si>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</si>
  <si>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</si>
  <si>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</si>
  <si>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</si>
  <si>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</si>
  <si>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</si>
  <si>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</si>
  <si>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</si>
  <si>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</si>
  <si>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</si>
  <si>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</si>
  <si>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</si>
  <si>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</si>
  <si>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</si>
  <si>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</si>
  <si>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</si>
  <si>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</si>
  <si>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</si>
  <si>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</si>
  <si>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</si>
  <si>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</si>
  <si>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</si>
  <si>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</si>
  <si>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</si>
  <si>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</si>
  <si>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</si>
  <si>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</si>
  <si>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</si>
  <si>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</si>
  <si>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</si>
  <si>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</si>
  <si>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</si>
  <si>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</si>
  <si>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</si>
  <si>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</si>
  <si>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</si>
  <si>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</si>
  <si>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</si>
  <si>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</si>
  <si>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</si>
  <si>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</si>
  <si>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</si>
  <si>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</si>
  <si>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</si>
  <si>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</si>
  <si>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</si>
  <si>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</si>
  <si>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</si>
  <si>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</si>
  <si>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</si>
  <si>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</si>
  <si>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</si>
  <si>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</si>
  <si>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</si>
  <si>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</si>
  <si>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</si>
  <si>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</si>
  <si>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</si>
  <si>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</si>
  <si>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</si>
  <si>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</si>
  <si>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</si>
  <si>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</si>
  <si>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</si>
  <si>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</si>
  <si>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</si>
  <si>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</si>
  <si>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</si>
  <si>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</si>
  <si>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</si>
  <si>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</si>
  <si>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</si>
  <si>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</si>
  <si>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</si>
  <si>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</si>
  <si>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</si>
  <si>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</si>
  <si>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</si>
  <si>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</si>
  <si>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</si>
  <si>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</si>
  <si>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</si>
  <si>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</si>
  <si>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</si>
  <si>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</si>
  <si>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</si>
  <si>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</si>
  <si>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</si>
  <si>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</si>
  <si>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</si>
  <si>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</si>
  <si>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</si>
  <si>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</si>
  <si>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</si>
  <si>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</si>
  <si>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</si>
  <si>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</si>
  <si>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</si>
  <si>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</si>
  <si>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</si>
  <si>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</si>
  <si>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</si>
  <si>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</si>
  <si>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</si>
  <si>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</si>
  <si>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</si>
  <si>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</si>
  <si>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</si>
  <si>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</si>
  <si>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</si>
  <si>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</si>
  <si>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</si>
  <si>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</si>
  <si>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</si>
  <si>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</si>
  <si>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</si>
  <si>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</si>
  <si>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</si>
  <si>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</si>
  <si>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</si>
  <si>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</si>
  <si>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</si>
  <si>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</si>
  <si>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</si>
  <si>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</si>
  <si>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</si>
  <si>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</si>
  <si>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</si>
  <si>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</si>
  <si>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</si>
  <si>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</si>
  <si>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</si>
  <si>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</si>
  <si>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</si>
  <si>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</si>
  <si>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</si>
  <si>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</si>
  <si>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</si>
  <si>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</si>
  <si>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</si>
  <si>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</si>
  <si>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</si>
  <si>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</si>
  <si>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</si>
  <si>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</si>
  <si>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</si>
  <si>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</si>
  <si>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</si>
  <si>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</si>
  <si>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</si>
  <si>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</si>
  <si>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</si>
  <si>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</si>
  <si>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</si>
  <si>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</si>
  <si>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</si>
  <si>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</si>
  <si>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</si>
  <si>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</si>
  <si>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</si>
  <si>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</si>
  <si>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</si>
  <si>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</si>
  <si>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</si>
  <si>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</si>
  <si>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</si>
  <si>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</si>
  <si>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</si>
  <si>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</si>
  <si>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</si>
  <si>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</si>
  <si>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</si>
  <si>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</si>
  <si>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</si>
  <si>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</si>
  <si>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</si>
  <si>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</si>
  <si>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</si>
  <si>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</si>
  <si>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</si>
  <si>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</si>
  <si>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</si>
  <si>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</si>
  <si>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</si>
  <si>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</si>
  <si>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</si>
  <si>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</si>
  <si>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</si>
  <si>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</si>
  <si>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</si>
  <si>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</si>
  <si>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</si>
  <si>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</si>
  <si>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</si>
  <si>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</si>
  <si>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</si>
  <si>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</si>
  <si>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</si>
  <si>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</si>
  <si>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</si>
  <si>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</si>
  <si>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</si>
  <si>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</si>
  <si>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</si>
  <si>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</si>
  <si>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</si>
  <si>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</si>
  <si>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</si>
  <si>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</si>
  <si>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</si>
  <si>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</si>
  <si>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</si>
  <si>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</si>
  <si>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</si>
  <si>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</si>
  <si>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</si>
  <si>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</si>
  <si>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</si>
  <si>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</si>
  <si>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</si>
  <si>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</si>
  <si>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</si>
  <si>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</si>
  <si>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</si>
  <si>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</si>
  <si>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</si>
  <si>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</si>
  <si>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</si>
  <si>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</si>
  <si>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</si>
  <si>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</si>
  <si>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</si>
  <si>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</si>
  <si>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</si>
  <si>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</si>
  <si>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</si>
  <si>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</si>
  <si>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</si>
  <si>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</si>
  <si>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</si>
  <si>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</si>
  <si>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</si>
  <si>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</si>
  <si>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</si>
  <si>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</si>
  <si>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</si>
  <si>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</si>
  <si>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</si>
  <si>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</si>
  <si>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</si>
  <si>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</si>
  <si>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</si>
  <si>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</si>
  <si>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</si>
  <si>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</si>
  <si>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</si>
  <si>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</si>
  <si>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</si>
  <si>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</si>
  <si>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</si>
  <si>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</si>
  <si>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</si>
  <si>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</si>
  <si>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</si>
  <si>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</si>
  <si>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</si>
  <si>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</si>
  <si>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</si>
  <si>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</si>
  <si>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</si>
  <si>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</si>
  <si>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</si>
  <si>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</si>
  <si>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</si>
  <si>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</si>
  <si>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</si>
  <si>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</si>
  <si>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</si>
  <si>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</si>
  <si>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</si>
  <si>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</si>
  <si>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</si>
  <si>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</si>
  <si>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</si>
  <si>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</si>
  <si>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</si>
  <si>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</si>
  <si>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</si>
  <si>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</si>
  <si>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</si>
  <si>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</si>
  <si>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</si>
  <si>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</si>
  <si>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</si>
  <si>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</si>
  <si>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</si>
  <si>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</si>
  <si>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</si>
  <si>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</si>
  <si>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</si>
  <si>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</si>
  <si>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</si>
  <si>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</si>
  <si>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</si>
  <si>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</si>
  <si>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</si>
  <si>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</si>
  <si>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</si>
  <si>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</si>
  <si>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</si>
  <si>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</si>
  <si>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</si>
  <si>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</si>
  <si>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</si>
  <si>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</si>
  <si>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</si>
  <si>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</si>
  <si>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</si>
  <si>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</si>
  <si>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</si>
  <si>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</si>
  <si>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</si>
  <si>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</si>
  <si>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</si>
  <si>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</si>
  <si>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</si>
  <si>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</si>
  <si>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</si>
  <si>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</si>
  <si>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</si>
  <si>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</si>
  <si>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</si>
  <si>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</si>
  <si>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</si>
  <si>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</si>
  <si>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</si>
  <si>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</si>
  <si>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</si>
  <si>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</si>
  <si>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</si>
  <si>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</si>
  <si>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</si>
  <si>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</si>
  <si>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</si>
  <si>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</si>
  <si>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</si>
  <si>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</si>
  <si>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</si>
  <si>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</si>
  <si>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</si>
  <si>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</si>
  <si>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</si>
  <si>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</si>
  <si>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</si>
  <si>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</si>
  <si>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</si>
  <si>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</si>
  <si>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</si>
  <si>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</si>
  <si>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</si>
  <si>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</si>
  <si>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</si>
  <si>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</si>
  <si>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</si>
  <si>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</si>
  <si>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</si>
  <si>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</si>
  <si>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</si>
  <si>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</si>
  <si>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</si>
  <si>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</si>
  <si>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</si>
  <si>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</si>
  <si>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</si>
  <si>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</si>
  <si>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</si>
  <si>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</si>
  <si>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</si>
  <si>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</si>
  <si>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</si>
  <si>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</si>
  <si>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</si>
  <si>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</si>
  <si>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</si>
  <si>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</si>
  <si>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</si>
  <si>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</si>
  <si>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</si>
  <si>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</si>
  <si>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</si>
  <si>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</si>
  <si>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</si>
  <si>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</si>
  <si>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</si>
  <si>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</si>
  <si>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</si>
  <si>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</si>
  <si>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</si>
  <si>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</si>
  <si>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</si>
  <si>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</si>
  <si>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</si>
  <si>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</si>
  <si>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</si>
  <si>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</si>
  <si>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</si>
  <si>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</si>
  <si>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</si>
  <si>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</si>
  <si>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</si>
  <si>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</si>
  <si>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</si>
  <si>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</si>
  <si>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</si>
  <si>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</si>
  <si>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</si>
  <si>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</si>
  <si>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</si>
  <si>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</si>
  <si>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</si>
  <si>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</si>
  <si>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</si>
  <si>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</si>
  <si>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</si>
  <si>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</si>
  <si>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</si>
  <si>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</si>
  <si>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</si>
  <si>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</si>
  <si>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</si>
  <si>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</si>
  <si>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</si>
  <si>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</si>
  <si>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</si>
  <si>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</si>
  <si>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</si>
  <si>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</si>
  <si>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</si>
  <si>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</si>
  <si>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</si>
  <si>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</si>
  <si>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</si>
  <si>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</si>
  <si>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</si>
  <si>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</si>
  <si>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</si>
  <si>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</si>
  <si>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</si>
  <si>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</si>
  <si>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</si>
  <si>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</si>
  <si>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</si>
  <si>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</si>
  <si>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</si>
  <si>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</si>
  <si>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</si>
  <si>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</si>
  <si>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</si>
  <si>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</si>
  <si>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</si>
  <si>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</si>
  <si>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</si>
  <si>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</si>
  <si>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</si>
  <si>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</si>
  <si>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</si>
  <si>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</si>
  <si>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</si>
  <si>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</si>
  <si>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</si>
  <si>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</si>
  <si>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</si>
  <si>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</si>
  <si>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</si>
  <si>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</si>
  <si>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</si>
  <si>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</si>
  <si>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</si>
  <si>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</si>
  <si>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</si>
  <si>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</si>
  <si>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</si>
  <si>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</si>
  <si>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</si>
  <si>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</si>
  <si>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</si>
  <si>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</si>
  <si>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</si>
  <si>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</si>
  <si>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</si>
  <si>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</si>
  <si>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</si>
  <si>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</si>
  <si>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</si>
  <si>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</si>
  <si>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</si>
  <si>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</si>
  <si>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</si>
  <si>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</si>
  <si>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</si>
  <si>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</si>
  <si>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</si>
  <si>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</si>
  <si>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</si>
  <si>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</si>
  <si>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</si>
  <si>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</si>
  <si>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</si>
  <si>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</si>
  <si>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</si>
  <si>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</si>
  <si>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</si>
  <si>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</si>
  <si>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</si>
  <si>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</si>
  <si>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</si>
  <si>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</si>
  <si>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</si>
  <si>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</si>
  <si>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</si>
  <si>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</si>
  <si>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</si>
  <si>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</si>
  <si>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</si>
  <si>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</si>
  <si>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</si>
  <si>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</si>
  <si>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</si>
  <si>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</si>
  <si>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</si>
  <si>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</si>
  <si>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</si>
  <si>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</si>
  <si>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</si>
  <si>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</si>
  <si>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</si>
  <si>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</si>
  <si>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</si>
  <si>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</si>
  <si>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</si>
  <si>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</si>
  <si>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</si>
  <si>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</si>
  <si>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</si>
  <si>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</si>
  <si>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</si>
  <si>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</si>
  <si>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</si>
  <si>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</si>
  <si>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</si>
  <si>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</si>
  <si>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</si>
  <si>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</si>
  <si>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</si>
  <si>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</si>
  <si>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</si>
  <si>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</si>
  <si>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</si>
  <si>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</si>
  <si>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</si>
  <si>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</si>
  <si>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</si>
  <si>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</si>
  <si>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</si>
  <si>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</si>
  <si>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</si>
  <si>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</si>
  <si>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</si>
  <si>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</si>
  <si>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</si>
  <si>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</si>
  <si>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</si>
  <si>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</si>
  <si>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</si>
  <si>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</si>
  <si>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</si>
  <si>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</si>
  <si>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</si>
  <si>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</si>
  <si>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</si>
  <si>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</si>
  <si>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</si>
  <si>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</si>
  <si>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</si>
  <si>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</si>
  <si>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</si>
  <si>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</si>
  <si>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</si>
  <si>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</si>
  <si>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</si>
  <si>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</si>
  <si>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</si>
  <si>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</si>
  <si>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</si>
  <si>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</si>
  <si>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</si>
  <si>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</si>
  <si>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</si>
  <si>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</si>
  <si>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</si>
  <si>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</si>
  <si>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</si>
  <si>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</si>
  <si>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</si>
  <si>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</si>
  <si>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</si>
  <si>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</si>
  <si>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</si>
  <si>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</si>
  <si>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</si>
  <si>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</si>
  <si>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</si>
  <si>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</si>
  <si>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</si>
  <si>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</si>
  <si>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</si>
  <si>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</si>
  <si>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</si>
  <si>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</si>
  <si>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</si>
  <si>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</si>
  <si>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</si>
  <si>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</si>
  <si>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</si>
  <si>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</si>
  <si>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</si>
  <si>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</si>
  <si>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</si>
  <si>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</si>
  <si>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</si>
  <si>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</si>
  <si>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</si>
  <si>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</si>
  <si>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</si>
  <si>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</si>
  <si>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</si>
  <si>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</si>
  <si>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</si>
  <si>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</si>
  <si>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</si>
  <si>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</si>
  <si>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</si>
  <si>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</si>
  <si>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</si>
  <si>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</si>
  <si>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</si>
  <si>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</si>
  <si>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</si>
  <si>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</si>
  <si>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</si>
  <si>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</si>
  <si>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</si>
  <si>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</si>
  <si>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</si>
  <si>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</si>
  <si>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</si>
  <si>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</si>
  <si>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</si>
  <si>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</si>
  <si>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</si>
  <si>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</si>
  <si>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</si>
  <si>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</si>
  <si>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</si>
  <si>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</si>
  <si>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</si>
  <si>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</si>
  <si>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</si>
  <si>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</si>
  <si>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</si>
  <si>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</si>
  <si>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</si>
  <si>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</si>
  <si>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</si>
  <si>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</si>
  <si>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</si>
  <si>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</si>
  <si>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</si>
  <si>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</si>
  <si>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</si>
  <si>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</si>
  <si>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</si>
  <si>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</si>
  <si>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</si>
  <si>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</si>
  <si>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</si>
  <si>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</si>
  <si>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</si>
  <si>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</si>
  <si>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</si>
  <si>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</si>
  <si>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</si>
  <si>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</si>
  <si>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</si>
  <si>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</si>
  <si>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</si>
  <si>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</si>
  <si>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</si>
  <si>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</si>
  <si>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</si>
  <si>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</si>
  <si>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</si>
  <si>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</si>
  <si>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</si>
  <si>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</si>
  <si>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</si>
  <si>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</si>
  <si>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</si>
  <si>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</si>
  <si>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</si>
  <si>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</si>
  <si>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</si>
  <si>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</si>
  <si>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</si>
  <si>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</si>
  <si>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</si>
  <si>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</si>
  <si>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</si>
  <si>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</si>
  <si>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</si>
  <si>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</si>
  <si>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</si>
  <si>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</si>
  <si>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</si>
  <si>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</si>
  <si>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</si>
  <si>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</si>
  <si>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</si>
  <si>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</si>
  <si>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</si>
  <si>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</si>
  <si>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</si>
  <si>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</si>
  <si>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</si>
  <si>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</si>
  <si>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</si>
  <si>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</si>
  <si>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</si>
  <si>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</si>
  <si>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</si>
  <si>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</si>
  <si>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</si>
  <si>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</si>
  <si>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</si>
  <si>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</si>
  <si>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</si>
  <si>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</si>
  <si>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</si>
  <si>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</si>
  <si>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</si>
  <si>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</si>
  <si>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</si>
  <si>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</si>
  <si>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</si>
  <si>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</si>
  <si>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</si>
  <si>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</si>
  <si>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</si>
  <si>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</si>
  <si>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</si>
  <si>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</si>
  <si>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</si>
  <si>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</si>
  <si>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</si>
  <si>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</si>
  <si>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</si>
  <si>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</si>
  <si>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</si>
  <si>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</si>
  <si>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</si>
  <si>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</si>
  <si>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</si>
  <si>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</si>
  <si>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</si>
  <si>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</si>
  <si>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</si>
  <si>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</si>
  <si>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</si>
  <si>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</si>
  <si>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</si>
  <si>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</si>
  <si>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</si>
  <si>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</si>
  <si>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</si>
  <si>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</si>
  <si>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</si>
  <si>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</si>
  <si>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</si>
  <si>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</si>
  <si>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</si>
  <si>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</si>
  <si>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</si>
  <si>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</si>
  <si>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</si>
  <si>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</si>
  <si>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</si>
  <si>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</si>
  <si>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</si>
  <si>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</si>
  <si>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</si>
  <si>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</si>
  <si>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</si>
  <si>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</si>
  <si>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</si>
  <si>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</si>
  <si>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</si>
  <si>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</si>
  <si>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</si>
  <si>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</si>
  <si>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</si>
  <si>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</si>
  <si>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</si>
  <si>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</si>
  <si>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</si>
  <si>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</si>
  <si>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</si>
  <si>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</si>
  <si>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</si>
  <si>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</si>
  <si>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</si>
  <si>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</si>
  <si>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</si>
  <si>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</si>
  <si>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</si>
  <si>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</si>
  <si>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</si>
  <si>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</si>
  <si>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</si>
  <si>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</si>
  <si>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</si>
  <si>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</si>
  <si>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</si>
  <si>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</si>
  <si>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</si>
  <si>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</si>
  <si>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</si>
  <si>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</si>
  <si>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</si>
  <si>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</si>
  <si>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</si>
  <si>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</si>
  <si>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</si>
  <si>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</si>
  <si>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</si>
  <si>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</si>
  <si>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</si>
  <si>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</si>
  <si>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</si>
  <si>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</si>
  <si>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</si>
  <si>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</si>
  <si>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</si>
  <si>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</si>
  <si>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</si>
  <si>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</si>
  <si>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</si>
  <si>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</si>
  <si>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</si>
  <si>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</si>
  <si>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</si>
  <si>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</si>
  <si>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</si>
  <si>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</si>
  <si>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</si>
  <si>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</si>
  <si>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</si>
  <si>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</si>
  <si>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</si>
  <si>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</si>
  <si>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</si>
  <si>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</si>
  <si>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</si>
  <si>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</si>
  <si>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</si>
  <si>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</si>
  <si>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</si>
  <si>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</si>
  <si>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</si>
  <si>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</si>
  <si>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</si>
  <si>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</si>
  <si>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</si>
  <si>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</si>
  <si>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</si>
  <si>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</si>
  <si>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</si>
  <si>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</si>
  <si>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</si>
  <si>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</si>
  <si>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</si>
  <si>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</si>
  <si>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</si>
  <si>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</si>
  <si>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</si>
  <si>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</si>
  <si>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</si>
  <si>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</si>
  <si>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</si>
  <si>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</si>
  <si>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</si>
  <si>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</si>
  <si>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</si>
  <si>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</si>
  <si>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</si>
  <si>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</si>
  <si>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</si>
  <si>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</si>
  <si>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</si>
  <si>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</si>
  <si>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</si>
  <si>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</si>
  <si>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</si>
  <si>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</si>
  <si>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</si>
  <si>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</si>
  <si>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</si>
  <si>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</si>
  <si>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</si>
  <si>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</si>
  <si>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</si>
  <si>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</si>
  <si>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</si>
  <si>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</si>
  <si>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</si>
  <si>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</si>
  <si>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</si>
  <si>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</si>
  <si>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</si>
  <si>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</si>
  <si>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</si>
  <si>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</si>
  <si>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</si>
  <si>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</si>
  <si>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</si>
  <si>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</si>
  <si>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</si>
  <si>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</si>
  <si>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</si>
  <si>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</si>
  <si>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</si>
  <si>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</si>
  <si>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</si>
  <si>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</si>
  <si>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</si>
  <si>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</si>
  <si>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</si>
  <si>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</si>
  <si>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</si>
  <si>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</si>
  <si>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</si>
  <si>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</si>
  <si>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</si>
  <si>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</si>
  <si>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</si>
  <si>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</si>
  <si>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</si>
  <si>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</si>
  <si>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</si>
  <si>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</si>
  <si>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</si>
  <si>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</si>
  <si>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</si>
  <si>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</si>
  <si>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</si>
  <si>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</si>
  <si>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</si>
  <si>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</si>
  <si>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</si>
  <si>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</si>
  <si>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</si>
  <si>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</si>
  <si>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</si>
  <si>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</si>
  <si>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</si>
  <si>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</si>
  <si>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</si>
  <si>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</si>
  <si>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</si>
  <si>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</si>
  <si>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</si>
  <si>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</si>
  <si>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</si>
  <si>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</si>
  <si>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</si>
  <si>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</si>
  <si>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</si>
  <si>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</si>
  <si>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</si>
  <si>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</si>
  <si>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</si>
  <si>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</si>
  <si>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</si>
  <si>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</si>
  <si>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</si>
  <si>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</si>
  <si>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</si>
  <si>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</si>
  <si>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</si>
  <si>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</si>
  <si>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</si>
  <si>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</si>
  <si>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</si>
  <si>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</si>
  <si>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</si>
  <si>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</si>
  <si>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</si>
  <si>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</si>
  <si>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</si>
  <si>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</si>
  <si>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</si>
  <si>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</si>
  <si>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</si>
  <si>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</si>
  <si>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</si>
  <si>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</si>
  <si>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</si>
  <si>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</si>
  <si>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</si>
  <si>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</si>
  <si>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</si>
  <si>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</si>
  <si>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</si>
  <si>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</si>
  <si>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</si>
  <si>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</si>
  <si>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</si>
  <si>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</si>
  <si>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</si>
  <si>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</si>
  <si>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</si>
  <si>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</si>
  <si>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</si>
  <si>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</si>
  <si>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</si>
  <si>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</si>
  <si>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</si>
  <si>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</si>
  <si>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</si>
  <si>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</si>
  <si>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</si>
  <si>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</si>
  <si>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</si>
  <si>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</si>
  <si>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</si>
  <si>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</si>
  <si>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</si>
  <si>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</si>
  <si>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</si>
  <si>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</si>
  <si>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</si>
  <si>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</si>
  <si>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</si>
  <si>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</si>
  <si>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</si>
  <si>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</si>
  <si>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</si>
  <si>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</si>
  <si>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</si>
  <si>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</si>
  <si>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</si>
  <si>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</si>
  <si>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</si>
  <si>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</si>
  <si>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</si>
  <si>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</si>
  <si>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</si>
  <si>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</si>
  <si>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</si>
  <si>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</si>
  <si>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</si>
  <si>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</si>
  <si>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</si>
  <si>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</si>
  <si>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</si>
  <si>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</si>
  <si>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</si>
  <si>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</si>
  <si>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</si>
  <si>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</si>
  <si>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</si>
  <si>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</si>
  <si>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</si>
  <si>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</si>
  <si>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</si>
  <si>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</si>
  <si>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</si>
  <si>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</si>
  <si>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</si>
  <si>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</si>
  <si>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</si>
  <si>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</si>
  <si>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</si>
  <si>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</si>
  <si>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</si>
  <si>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</si>
  <si>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</si>
  <si>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</si>
  <si>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</si>
  <si>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</si>
  <si>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</si>
  <si>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</si>
  <si>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</si>
  <si>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</si>
  <si>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</si>
  <si>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</si>
  <si>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</si>
  <si>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</si>
  <si>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</si>
  <si>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</si>
  <si>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</si>
  <si>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</si>
  <si>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</si>
  <si>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</si>
  <si>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</si>
  <si>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</si>
  <si>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</si>
  <si>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</si>
  <si>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</si>
  <si>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</si>
  <si>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</si>
  <si>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</si>
  <si>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</si>
  <si>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</si>
  <si>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</si>
  <si>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</si>
  <si>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</si>
  <si>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</si>
  <si>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</si>
  <si>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</si>
  <si>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</si>
  <si>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</si>
  <si>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</si>
  <si>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</si>
  <si>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</si>
  <si>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</si>
  <si>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</si>
  <si>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</si>
  <si>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</si>
  <si>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</si>
  <si>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</si>
  <si>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</si>
  <si>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</si>
  <si>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</si>
  <si>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</si>
  <si>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</si>
  <si>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</si>
  <si>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</si>
  <si>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</si>
  <si>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</si>
  <si>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</si>
  <si>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</si>
  <si>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</si>
  <si>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</si>
  <si>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</si>
  <si>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</si>
  <si>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</si>
  <si>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</si>
  <si>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</si>
  <si>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</si>
  <si>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</si>
  <si>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</si>
  <si>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</si>
  <si>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</si>
  <si>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</si>
  <si>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</si>
  <si>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</si>
  <si>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</si>
  <si>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</si>
  <si>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</si>
  <si>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</si>
  <si>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</si>
  <si>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</si>
  <si>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</si>
  <si>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</si>
  <si>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</si>
  <si>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</si>
  <si>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</si>
  <si>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</si>
  <si>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</si>
  <si>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</si>
  <si>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</si>
  <si>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</si>
  <si>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</si>
  <si>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</si>
  <si>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</si>
  <si>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</si>
  <si>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</si>
  <si>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</si>
  <si>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</si>
  <si>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</si>
  <si>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</si>
  <si>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</si>
  <si>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</si>
  <si>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</si>
  <si>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</si>
  <si>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</si>
  <si>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</si>
  <si>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</si>
  <si>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</si>
  <si>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</si>
  <si>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</si>
  <si>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</si>
  <si>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</si>
  <si>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</si>
  <si>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</si>
  <si>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</si>
  <si>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</si>
  <si>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</si>
  <si>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</si>
  <si>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</si>
  <si>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</si>
  <si>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</si>
  <si>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</si>
  <si>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</si>
  <si>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</si>
  <si>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</si>
  <si>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</si>
  <si>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</si>
  <si>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</si>
  <si>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</si>
  <si>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</si>
  <si>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</si>
  <si>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</si>
  <si>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</si>
  <si>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</si>
  <si>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</si>
  <si>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</si>
  <si>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</si>
  <si>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</si>
  <si>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</si>
  <si>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</si>
  <si>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</si>
  <si>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</si>
  <si>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</si>
  <si>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</si>
  <si>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</si>
  <si>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</si>
  <si>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</si>
  <si>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</si>
  <si>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</si>
  <si>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</si>
  <si>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</si>
  <si>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</si>
  <si>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</si>
  <si>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</si>
  <si>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</si>
  <si>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</si>
  <si>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</si>
  <si>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</si>
  <si>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</si>
  <si>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</si>
  <si>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</si>
  <si>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</si>
  <si>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</si>
  <si>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</si>
  <si>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</si>
  <si>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</si>
  <si>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</si>
  <si>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</si>
  <si>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</si>
  <si>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</si>
  <si>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</si>
  <si>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</si>
  <si>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</si>
  <si>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</si>
  <si>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</si>
  <si>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</si>
  <si>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</si>
  <si>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</si>
  <si>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</si>
  <si>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</si>
  <si>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</si>
  <si>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</si>
  <si>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</si>
  <si>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</si>
  <si>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</si>
  <si>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</si>
  <si>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</si>
  <si>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</si>
  <si>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</si>
  <si>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</si>
  <si>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</si>
  <si>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</si>
  <si>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</si>
  <si>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</si>
  <si>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</si>
  <si>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</si>
  <si>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</si>
  <si>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</si>
  <si>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</si>
  <si>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</si>
  <si>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</si>
  <si>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</si>
  <si>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</si>
  <si>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</si>
  <si>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</si>
  <si>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</si>
  <si>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</si>
  <si>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</si>
  <si>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</si>
  <si>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</si>
  <si>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</si>
  <si>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</si>
  <si>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</si>
  <si>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</si>
  <si>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</si>
  <si>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</si>
  <si>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</si>
  <si>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</si>
  <si>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</si>
  <si>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</si>
  <si>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</si>
  <si>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</si>
  <si>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</si>
  <si>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</si>
  <si>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</si>
  <si>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</si>
  <si>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</si>
  <si>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</si>
  <si>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</si>
  <si>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</si>
  <si>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</si>
  <si>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</si>
  <si>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</si>
  <si>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</si>
  <si>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</si>
  <si>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</si>
  <si>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</si>
  <si>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</si>
  <si>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</si>
  <si>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</si>
  <si>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</si>
  <si>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</si>
  <si>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</si>
  <si>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</si>
  <si>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</si>
  <si>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</si>
  <si>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</si>
  <si>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</si>
  <si>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</si>
  <si>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</si>
  <si>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</si>
  <si>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</si>
  <si>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</si>
  <si>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</si>
  <si>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</si>
  <si>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</si>
  <si>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</si>
  <si>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</si>
  <si>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</si>
  <si>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</si>
  <si>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</si>
  <si>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</si>
  <si>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</si>
  <si>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</si>
  <si>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</si>
  <si>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</si>
  <si>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</si>
  <si>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</si>
  <si>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</si>
  <si>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</si>
  <si>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</si>
  <si>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</si>
  <si>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</si>
  <si>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</si>
  <si>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</si>
  <si>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</si>
  <si>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</si>
  <si>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</si>
  <si>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</si>
  <si>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</si>
  <si>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</si>
  <si>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</si>
  <si>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</si>
  <si>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</si>
  <si>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</si>
  <si>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</si>
  <si>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</si>
  <si>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</si>
  <si>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</si>
  <si>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</si>
  <si>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</si>
  <si>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</si>
  <si>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</si>
  <si>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</si>
  <si>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</si>
  <si>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</si>
  <si>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</si>
  <si>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</si>
  <si>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</si>
  <si>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</si>
  <si>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</si>
  <si>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</si>
  <si>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</si>
  <si>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</si>
  <si>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</si>
  <si>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</si>
  <si>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</si>
  <si>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</si>
  <si>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</si>
  <si>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</si>
  <si>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</si>
  <si>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</si>
  <si>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</si>
  <si>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</si>
  <si>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</si>
  <si>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</si>
  <si>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</si>
  <si>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</si>
  <si>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</si>
  <si>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</si>
  <si>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</si>
  <si>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</si>
  <si>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</si>
  <si>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</si>
  <si>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</si>
  <si>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</si>
  <si>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</si>
  <si>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</si>
  <si>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</si>
  <si>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</si>
  <si>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</si>
  <si>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</si>
  <si>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</si>
  <si>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</si>
  <si>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</si>
  <si>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</si>
  <si>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</si>
  <si>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</si>
  <si>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</si>
  <si>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</si>
  <si>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</si>
  <si>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</si>
  <si>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</si>
  <si>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</si>
  <si>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</si>
  <si>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</si>
  <si>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</si>
  <si>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</si>
  <si>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</si>
  <si>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</si>
  <si>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</si>
  <si>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</si>
  <si>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</si>
  <si>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</si>
  <si>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</si>
  <si>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</si>
  <si>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</si>
  <si>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</si>
  <si>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</si>
  <si>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</si>
  <si>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</si>
  <si>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</si>
  <si>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</si>
  <si>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</si>
  <si>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</si>
  <si>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</si>
  <si>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</si>
  <si>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</si>
  <si>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</si>
  <si>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</si>
  <si>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</si>
  <si>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</si>
  <si>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</si>
  <si>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</si>
  <si>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</si>
  <si>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</si>
  <si>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</si>
  <si>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</si>
  <si>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</si>
  <si>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</si>
  <si>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</si>
  <si>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</si>
  <si>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</si>
  <si>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</si>
  <si>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</si>
  <si>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</si>
  <si>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</si>
  <si>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</si>
  <si>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</si>
  <si>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</si>
  <si>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</si>
  <si>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</si>
  <si>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</si>
  <si>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</si>
  <si>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</si>
  <si>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</si>
  <si>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</si>
  <si>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</si>
  <si>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</si>
  <si>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</si>
  <si>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</si>
  <si>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</si>
  <si>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</si>
  <si>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</si>
  <si>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</si>
  <si>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</si>
  <si>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</si>
  <si>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</si>
  <si>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</si>
  <si>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</si>
  <si>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</si>
  <si>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</si>
  <si>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</si>
  <si>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</si>
  <si>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</si>
  <si>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</si>
  <si>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</si>
  <si>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</si>
  <si>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</si>
  <si>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</si>
  <si>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</si>
  <si>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</si>
  <si>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</si>
  <si>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</si>
  <si>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</si>
  <si>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</si>
  <si>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</si>
  <si>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</si>
  <si>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</si>
  <si>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</si>
  <si>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</si>
  <si>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</si>
  <si>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</si>
  <si>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</si>
  <si>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</si>
  <si>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</si>
  <si>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</si>
  <si>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</si>
  <si>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</si>
  <si>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</si>
  <si>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</si>
  <si>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</si>
  <si>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</si>
  <si>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</si>
  <si>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</si>
  <si>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</si>
  <si>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</si>
  <si>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</si>
  <si>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</si>
  <si>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</si>
  <si>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</si>
  <si>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</si>
  <si>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</si>
  <si>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</si>
  <si>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</si>
  <si>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</si>
  <si>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</si>
  <si>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</si>
  <si>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</si>
  <si>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</si>
  <si>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</si>
  <si>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</si>
  <si>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</si>
  <si>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</si>
  <si>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</si>
  <si>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</si>
  <si>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</si>
  <si>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</si>
  <si>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</si>
  <si>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</si>
  <si>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</si>
  <si>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</si>
  <si>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</si>
  <si>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</si>
  <si>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</si>
  <si>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</si>
  <si>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</si>
  <si>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</si>
  <si>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</si>
  <si>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</si>
  <si>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</si>
  <si>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</si>
  <si>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</si>
  <si>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</si>
  <si>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</si>
  <si>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</si>
  <si>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</si>
  <si>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</si>
  <si>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</si>
  <si>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</si>
  <si>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</si>
  <si>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</si>
  <si>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</si>
  <si>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</si>
  <si>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</si>
  <si>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</si>
  <si>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</si>
  <si>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</si>
  <si>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</si>
  <si>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</si>
  <si>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</si>
  <si>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</si>
  <si>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</si>
  <si>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</si>
  <si>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</si>
  <si>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</si>
  <si>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</si>
  <si>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t>* Effective January 2017, the data refer to interest rates on new rupee deposits mobilised during the month. Consequently, the data are not strictly comparable to those prior to January 2017.</t>
  </si>
  <si>
    <t>Table 25b: Banks' Interest Rates on New Rupee Deposits: March 2018 to March 2019</t>
  </si>
  <si>
    <t>June-18</t>
  </si>
  <si>
    <t>DEPOSITS *</t>
  </si>
  <si>
    <t>0.10-1.90</t>
  </si>
  <si>
    <t>0.40-2.00</t>
  </si>
  <si>
    <t>0.10-2.49</t>
  </si>
  <si>
    <t>0.10-2.00</t>
  </si>
  <si>
    <t>1.35-3.15</t>
  </si>
  <si>
    <t>1.30-3.25</t>
  </si>
  <si>
    <t>0.10-3.40</t>
  </si>
  <si>
    <t>1.20-4.50</t>
  </si>
  <si>
    <t>1.05-3.15</t>
  </si>
  <si>
    <t>0.30-3.55</t>
  </si>
  <si>
    <t>0.30-3.40</t>
  </si>
  <si>
    <t>0.30-4.85</t>
  </si>
  <si>
    <t>0.30-3.75</t>
  </si>
  <si>
    <r>
      <t>0.40-3.52</t>
    </r>
    <r>
      <rPr>
        <vertAlign val="superscript"/>
        <sz val="12"/>
        <color rgb="FF002060"/>
        <rFont val="Segoe UI"/>
        <family val="2"/>
      </rPr>
      <t>^</t>
    </r>
  </si>
  <si>
    <t>0.30-4.05</t>
  </si>
  <si>
    <t>0.30-3.95</t>
  </si>
  <si>
    <t>1.80-3.95</t>
  </si>
  <si>
    <t>0.50-3.95</t>
  </si>
  <si>
    <t>1.05-4.05</t>
  </si>
  <si>
    <t>1.25-4.00</t>
  </si>
  <si>
    <t>0.25-3.95</t>
  </si>
  <si>
    <t>0.25-4.45</t>
  </si>
  <si>
    <t xml:space="preserve">1.90-4.00 </t>
  </si>
  <si>
    <t>1.85-2.70</t>
  </si>
  <si>
    <t>2.10-2.75</t>
  </si>
  <si>
    <t>2.10-2.70</t>
  </si>
  <si>
    <t>1.75-3.85</t>
  </si>
  <si>
    <t>1.80-3.75</t>
  </si>
  <si>
    <t>2.08-4.00</t>
  </si>
  <si>
    <t>2.08-4.10</t>
  </si>
  <si>
    <t>1.90-3.85</t>
  </si>
  <si>
    <r>
      <t>0.30-3.90</t>
    </r>
    <r>
      <rPr>
        <vertAlign val="superscript"/>
        <sz val="12"/>
        <color rgb="FF002060"/>
        <rFont val="Segoe UI"/>
        <family val="2"/>
      </rPr>
      <t>^</t>
    </r>
  </si>
  <si>
    <t>1.90-4.96</t>
  </si>
  <si>
    <t>2.20-4.96</t>
  </si>
  <si>
    <t>2.10-4.96</t>
  </si>
  <si>
    <t>1.85-4.25</t>
  </si>
  <si>
    <t>2.10-4.80</t>
  </si>
  <si>
    <t xml:space="preserve">2.68-4.15 </t>
  </si>
  <si>
    <t>2.70-4.00</t>
  </si>
  <si>
    <t>2.70-4.50</t>
  </si>
  <si>
    <t>2.75-4.50</t>
  </si>
  <si>
    <t>2.40-4.30</t>
  </si>
  <si>
    <t>2.65-4.35</t>
  </si>
  <si>
    <t>1.85-4.35</t>
  </si>
  <si>
    <t>2.65-5.40</t>
  </si>
  <si>
    <t>2.83-4.90</t>
  </si>
  <si>
    <t>2.70-6.15</t>
  </si>
  <si>
    <t>2.83-5.05</t>
  </si>
  <si>
    <t>3.10-4.90</t>
  </si>
  <si>
    <t xml:space="preserve"> 2.75-5.37</t>
  </si>
  <si>
    <t>3.05-4.40</t>
  </si>
  <si>
    <t>3.15-4.30</t>
  </si>
  <si>
    <t>2.90-4.35</t>
  </si>
  <si>
    <t>3.15-5.00</t>
  </si>
  <si>
    <t>3.15-6.00</t>
  </si>
  <si>
    <t>2.83-4.60</t>
  </si>
  <si>
    <t>* Effective January 2017, data refers to interest rates on new rupee deposits during the month. Consequently, data are not strictly comparable to those prior to January 2017.</t>
  </si>
  <si>
    <t>2.00-16.75</t>
  </si>
  <si>
    <t>1.80-17.35</t>
  </si>
  <si>
    <t>2.50-16.75</t>
  </si>
  <si>
    <t>3.60-16.75</t>
  </si>
  <si>
    <t>A.0114 - Sugar Cane</t>
  </si>
  <si>
    <t>4.00-16.75</t>
  </si>
  <si>
    <t>4.35-16.75</t>
  </si>
  <si>
    <t>A.0140 - Other Crop and animal production, hunting and related service activities</t>
  </si>
  <si>
    <t>2.50-10.00</t>
  </si>
  <si>
    <t>3.60-10.50</t>
  </si>
  <si>
    <t>5.50-16.75</t>
  </si>
  <si>
    <t>5.35-17.35</t>
  </si>
  <si>
    <t>C.1020 - Processing and preserving of fish, crustaceans and molluscs</t>
  </si>
  <si>
    <t>C.1072 - Manufacture of sugar</t>
  </si>
  <si>
    <t>C.1090 - Other manufacturing of food products</t>
  </si>
  <si>
    <t>4.25-16.75</t>
  </si>
  <si>
    <t>4.40-16.75</t>
  </si>
  <si>
    <t>4.90-16.75</t>
  </si>
  <si>
    <t>4.20-16.75</t>
  </si>
  <si>
    <t>4.50-16.75</t>
  </si>
  <si>
    <t>3.85-16.75</t>
  </si>
  <si>
    <t>4.30-16.75</t>
  </si>
  <si>
    <t>7.00-16.75</t>
  </si>
  <si>
    <t>8.25-16.75</t>
  </si>
  <si>
    <t>C.321 - Manufacture of jewellery, bijouterie and related articles</t>
  </si>
  <si>
    <t>C.329 - Manufacture not included elsewhere</t>
  </si>
  <si>
    <t>2.50-16.70</t>
  </si>
  <si>
    <t>2.50-9.50</t>
  </si>
  <si>
    <t>2.50-10.50</t>
  </si>
  <si>
    <t>2.50-9.75</t>
  </si>
  <si>
    <t>5.50-12.75</t>
  </si>
  <si>
    <t>5.50-13.85</t>
  </si>
  <si>
    <t>2.00-17.35</t>
  </si>
  <si>
    <t>F.4101 - Construction of all types of residential buildings</t>
  </si>
  <si>
    <t>4.70-12.05</t>
  </si>
  <si>
    <t>4.90-12.05</t>
  </si>
  <si>
    <t>4.90-17.35</t>
  </si>
  <si>
    <t>4.90-10.50</t>
  </si>
  <si>
    <t>F.4102 - Construction of all types of non-residential buildings</t>
  </si>
  <si>
    <t>F.4102.1 - Buildings for industrial production</t>
  </si>
  <si>
    <t>5.75-17.35</t>
  </si>
  <si>
    <t>F.4102.2 - Office buildings</t>
  </si>
  <si>
    <t>F.4102.3 - Hotels, stores, shopping malls, restaurants</t>
  </si>
  <si>
    <t>F.4102.4 - Other non-residential buildings</t>
  </si>
  <si>
    <t>5.75-11.50</t>
  </si>
  <si>
    <t>6.25-17.35</t>
  </si>
  <si>
    <t>5.49-16.75</t>
  </si>
  <si>
    <t>5.35-16.75</t>
  </si>
  <si>
    <t>3.35-17.35</t>
  </si>
  <si>
    <t>3.60-12.00</t>
  </si>
  <si>
    <t>3.60-16.25</t>
  </si>
  <si>
    <t>3.35-13.00</t>
  </si>
  <si>
    <t>3.65-13.00</t>
  </si>
  <si>
    <t>3.68-13.00</t>
  </si>
  <si>
    <t>2.50-12.00</t>
  </si>
  <si>
    <t>3.50-12.00</t>
  </si>
  <si>
    <t>4.50-16.70</t>
  </si>
  <si>
    <t>4.00-13.60</t>
  </si>
  <si>
    <t>4.60-16.75</t>
  </si>
  <si>
    <t>5.25-16.75</t>
  </si>
  <si>
    <t>6.38-16.75</t>
  </si>
  <si>
    <t>5.60-16.75</t>
  </si>
  <si>
    <t>7.75-16.75</t>
  </si>
  <si>
    <t>9.50-12.75</t>
  </si>
  <si>
    <t>7.60-12.75</t>
  </si>
  <si>
    <t>6.25-12.75</t>
  </si>
  <si>
    <t>7.25-12.75</t>
  </si>
  <si>
    <t>7.50-16.75</t>
  </si>
  <si>
    <t>3.90-16.75</t>
  </si>
  <si>
    <t>4.05-16.75</t>
  </si>
  <si>
    <t>I.551 - Resort Hotels</t>
  </si>
  <si>
    <t>I.552 - Hotels other than Resort</t>
  </si>
  <si>
    <t>3.95-16.75</t>
  </si>
  <si>
    <t>3.75-16.75</t>
  </si>
  <si>
    <t>I.553 - Bungalows</t>
  </si>
  <si>
    <t>I.554 - Guest Houses</t>
  </si>
  <si>
    <t>I.555 - Holiday Homes</t>
  </si>
  <si>
    <t>I.556 - Other accommodation not included above</t>
  </si>
  <si>
    <t>4.85-10.50</t>
  </si>
  <si>
    <t>5.50-10.50</t>
  </si>
  <si>
    <t>Continued on the next page</t>
  </si>
  <si>
    <t>5.50-9.50</t>
  </si>
  <si>
    <t>9.50-16.75</t>
  </si>
  <si>
    <t>3.75-17.35</t>
  </si>
  <si>
    <t>7.35-16.75</t>
  </si>
  <si>
    <t>6.50-9.50</t>
  </si>
  <si>
    <t>5.40-16.75</t>
  </si>
  <si>
    <t>5.80-16.75</t>
  </si>
  <si>
    <t>4.90-11.50</t>
  </si>
  <si>
    <t>5.75-10.25</t>
  </si>
  <si>
    <t>5.50-5.50</t>
  </si>
  <si>
    <t>5.50-7.00</t>
  </si>
  <si>
    <t>8.70-8.70</t>
  </si>
  <si>
    <t>5.75-5.75</t>
  </si>
  <si>
    <t>4.90-9.50</t>
  </si>
  <si>
    <t>5.20-16.75</t>
  </si>
  <si>
    <t>1.80-16.75</t>
  </si>
  <si>
    <t>5.50-16.70</t>
  </si>
  <si>
    <t>7.35-9.50</t>
  </si>
  <si>
    <t>6.20-10.50</t>
  </si>
  <si>
    <t>5.85-12.00</t>
  </si>
  <si>
    <t>2. Households</t>
  </si>
  <si>
    <t>2.00-16.00</t>
  </si>
  <si>
    <t>2.00-16.25</t>
  </si>
  <si>
    <t>2.00-20.40</t>
  </si>
  <si>
    <t>Of which: Housing</t>
  </si>
  <si>
    <t>2.00-12.25</t>
  </si>
  <si>
    <t>3. Other Financial Corporations (excluding financial GBC1s)</t>
  </si>
  <si>
    <t>3.55-12.00</t>
  </si>
  <si>
    <t>3.55-9.50</t>
  </si>
  <si>
    <t>3.55-17.35</t>
  </si>
  <si>
    <t>4. Financial GBC1s</t>
  </si>
  <si>
    <t>8.75-9.50</t>
  </si>
  <si>
    <t>6.85-9.50</t>
  </si>
  <si>
    <t>5. Nonfinancial GBC1s</t>
  </si>
  <si>
    <t>6. GBC2s</t>
  </si>
  <si>
    <t>7. Public Nonfinancial corporations</t>
  </si>
  <si>
    <t>3.80-16.75</t>
  </si>
  <si>
    <t>3.30-16.75</t>
  </si>
  <si>
    <t>3.40-16.75</t>
  </si>
  <si>
    <t xml:space="preserve"> https://www.bom.mu/sites/default/files/pdf/Research_and_Publications/Monthly_Statistical_Bulletin/msb_oct18_2.pdf.</t>
  </si>
  <si>
    <t>Table 26: Banks' Principal Interest Rates and Other Interest Rates: March 2016 to March 2019</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</si>
  <si>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</si>
  <si>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</si>
  <si>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</si>
  <si>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</si>
  <si>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</si>
  <si>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</si>
  <si>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</si>
  <si>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</si>
  <si>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</si>
  <si>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</si>
  <si>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</si>
  <si>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</si>
  <si>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</si>
  <si>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</si>
  <si>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</si>
  <si>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</si>
  <si>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</si>
  <si>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</si>
  <si>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</si>
  <si>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</si>
  <si>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</si>
  <si>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</si>
  <si>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</si>
  <si>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</si>
  <si>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</si>
  <si>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</si>
  <si>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</si>
  <si>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</si>
  <si>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</si>
  <si>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</si>
  <si>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</si>
  <si>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</si>
  <si>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</si>
  <si>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</si>
  <si>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</si>
  <si>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</si>
  <si>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</si>
  <si>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</si>
  <si>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</si>
  <si>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</si>
  <si>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</si>
  <si>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</si>
  <si>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</si>
  <si>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</si>
  <si>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</si>
  <si>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</si>
  <si>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</si>
  <si>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</si>
  <si>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</si>
  <si>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</si>
  <si>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</si>
  <si>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</si>
  <si>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</si>
  <si>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</si>
  <si>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</si>
  <si>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</si>
  <si>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</si>
  <si>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</si>
  <si>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</si>
  <si>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</si>
  <si>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</si>
  <si>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</si>
  <si>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</si>
  <si>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</si>
  <si>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</si>
  <si>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</si>
  <si>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</si>
  <si>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</si>
  <si>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</si>
  <si>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</si>
  <si>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</si>
  <si>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</si>
  <si>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</si>
  <si>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</si>
  <si>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</si>
  <si>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</si>
  <si>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</si>
  <si>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</si>
  <si>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</si>
  <si>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</si>
  <si>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</si>
  <si>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</si>
  <si>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</si>
  <si>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</si>
  <si>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</si>
  <si>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</si>
  <si>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</si>
  <si>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</si>
  <si>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</si>
  <si>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</si>
  <si>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</si>
  <si>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</si>
  <si>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</si>
  <si>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</si>
  <si>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</si>
  <si>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</si>
  <si>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</si>
  <si>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</si>
  <si>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</si>
  <si>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</si>
  <si>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</si>
  <si>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</si>
  <si>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</si>
  <si>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</si>
  <si>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</si>
  <si>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</si>
  <si>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</si>
  <si>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</si>
  <si>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</si>
  <si>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</si>
  <si>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1.80-19.25</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</si>
  <si>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</si>
  <si>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</si>
  <si>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</si>
  <si>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</si>
  <si>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</si>
  <si>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</si>
  <si>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</si>
  <si>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</si>
  <si>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</si>
  <si>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</si>
  <si>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</si>
  <si>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</si>
  <si>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</si>
  <si>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</si>
  <si>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</si>
  <si>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</si>
  <si>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</si>
  <si>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</si>
  <si>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r>
      <rPr>
        <i/>
        <vertAlign val="superscript"/>
        <sz val="9"/>
        <color rgb="FF002060"/>
        <rFont val="Segoe UI"/>
        <family val="2"/>
      </rPr>
      <t xml:space="preserve">1 </t>
    </r>
    <r>
      <rPr>
        <i/>
        <sz val="9"/>
        <color rgb="FF002060"/>
        <rFont val="Segoe UI"/>
        <family val="2"/>
      </rPr>
      <t xml:space="preserve">Effective January 2017, the data refer to interest rates on new rupee deposits acquired during the month. Consequently, the data are not strictly </t>
    </r>
  </si>
  <si>
    <t>comparable to those prior to January 2017.</t>
  </si>
  <si>
    <r>
      <rPr>
        <i/>
        <vertAlign val="superscript"/>
        <sz val="9"/>
        <color rgb="FF002060"/>
        <rFont val="Segoe UI"/>
        <family val="2"/>
      </rPr>
      <t xml:space="preserve">2 </t>
    </r>
    <r>
      <rPr>
        <i/>
        <sz val="9"/>
        <color rgb="FF002060"/>
        <rFont val="Segoe UI"/>
        <family val="2"/>
      </rPr>
      <t>Effective October 2018, the data refer to interest rates on new rupee loans and overdrafts. Consequently, the data are not strictly comparable to those</t>
    </r>
  </si>
  <si>
    <t>prior to October 2018.</t>
  </si>
  <si>
    <r>
      <t>Table 27: NBDTIs* Loans to Other Nonfinancial Corporations, Households and Other Sectors</t>
    </r>
    <r>
      <rPr>
        <b/>
        <vertAlign val="superscript"/>
        <sz val="14"/>
        <color rgb="FF002060"/>
        <rFont val="Segoe UI"/>
        <family val="2"/>
      </rPr>
      <t>1</t>
    </r>
    <r>
      <rPr>
        <b/>
        <sz val="14"/>
        <color rgb="FF002060"/>
        <rFont val="Segoe UI"/>
        <family val="2"/>
      </rPr>
      <t xml:space="preserve"> as at end-March 2019</t>
    </r>
  </si>
  <si>
    <r>
      <t>MUR</t>
    </r>
    <r>
      <rPr>
        <b/>
        <vertAlign val="superscript"/>
        <sz val="16"/>
        <color rgb="FF002060"/>
        <rFont val="Segoe UI"/>
        <family val="2"/>
      </rPr>
      <t>2</t>
    </r>
  </si>
  <si>
    <r>
      <t>FCY</t>
    </r>
    <r>
      <rPr>
        <b/>
        <vertAlign val="superscript"/>
        <sz val="16"/>
        <color rgb="FF002060"/>
        <rFont val="Segoe UI"/>
        <family val="2"/>
      </rPr>
      <t>3</t>
    </r>
  </si>
  <si>
    <t>A - Agriculture, forestry and fishing</t>
  </si>
  <si>
    <t>* NBDTIs refer to Non-Bank Deposit-Taking Institutions.</t>
  </si>
  <si>
    <r>
      <rPr>
        <i/>
        <vertAlign val="superscript"/>
        <sz val="12"/>
        <color rgb="FF002060"/>
        <rFont val="Segoe UI"/>
        <family val="2"/>
      </rPr>
      <t>1</t>
    </r>
    <r>
      <rPr>
        <i/>
        <sz val="12"/>
        <color rgb="FF002060"/>
        <rFont val="Segoe UI"/>
        <family val="2"/>
      </rPr>
      <t xml:space="preserve"> Loans  include </t>
    </r>
    <r>
      <rPr>
        <i/>
        <u/>
        <sz val="12"/>
        <color rgb="FF002060"/>
        <rFont val="Segoe UI"/>
        <family val="2"/>
      </rPr>
      <t>only</t>
    </r>
    <r>
      <rPr>
        <i/>
        <sz val="12"/>
        <color rgb="FF002060"/>
        <rFont val="Segoe UI"/>
        <family val="2"/>
      </rPr>
      <t xml:space="preserve"> facilities provided by NBDTIs in the form of loans, overdrafts and finance leases.</t>
    </r>
  </si>
  <si>
    <r>
      <rPr>
        <i/>
        <vertAlign val="superscript"/>
        <sz val="12"/>
        <color rgb="FF002060"/>
        <rFont val="Segoe UI"/>
        <family val="2"/>
      </rPr>
      <t xml:space="preserve">2 </t>
    </r>
    <r>
      <rPr>
        <i/>
        <sz val="12"/>
        <color rgb="FF002060"/>
        <rFont val="Segoe UI"/>
        <family val="2"/>
      </rPr>
      <t>MUR refers to Mauritian Rupees.</t>
    </r>
  </si>
  <si>
    <r>
      <rPr>
        <i/>
        <vertAlign val="superscript"/>
        <sz val="12"/>
        <color rgb="FF002060"/>
        <rFont val="Segoe UI"/>
        <family val="2"/>
      </rPr>
      <t>3</t>
    </r>
    <r>
      <rPr>
        <i/>
        <sz val="12"/>
        <color rgb="FF002060"/>
        <rFont val="Segoe UI"/>
        <family val="2"/>
      </rPr>
      <t xml:space="preserve"> FCY refers to the rupee equivalent of loans in foreign currency.</t>
    </r>
  </si>
  <si>
    <t>Source : Economic Analysis &amp; Research and Statistics Department</t>
  </si>
  <si>
    <t>4. Public Non-Financial corporations</t>
  </si>
  <si>
    <t>Table 29: NBDTIs* Interest Rates on New Rupee Deposits: December 2018 to March 2019</t>
  </si>
  <si>
    <t>DEPOSITS</t>
  </si>
  <si>
    <t xml:space="preserve">    Time</t>
  </si>
  <si>
    <t>1.80-5.45</t>
  </si>
  <si>
    <t>2.00-5.50</t>
  </si>
  <si>
    <t>1.85-2.10</t>
  </si>
  <si>
    <t>2.00-2.70</t>
  </si>
  <si>
    <t>1.80-4.00</t>
  </si>
  <si>
    <t>1.90-5.90</t>
  </si>
  <si>
    <t>2.10-4.00</t>
  </si>
  <si>
    <t>1.85-3.75</t>
  </si>
  <si>
    <t>2.50-4.65</t>
  </si>
  <si>
    <t>2.75-3.70</t>
  </si>
  <si>
    <t>2.50-3.70</t>
  </si>
  <si>
    <t>3.00-4.65</t>
  </si>
  <si>
    <t>2.80-4.65</t>
  </si>
  <si>
    <t>3.00-4.40</t>
  </si>
  <si>
    <t>2.85-4.25</t>
  </si>
  <si>
    <t>3.10-4.65</t>
  </si>
  <si>
    <t>3.25-4.75</t>
  </si>
  <si>
    <t>2.50-4.60</t>
  </si>
  <si>
    <t>2.90-4.65</t>
  </si>
  <si>
    <t>3.10-5.00</t>
  </si>
  <si>
    <t>3.10-5.10</t>
  </si>
  <si>
    <t>3.10-5.40</t>
  </si>
  <si>
    <t>3.10-6.00</t>
  </si>
  <si>
    <t>4.05-5.45</t>
  </si>
  <si>
    <t>3.95-5.50</t>
  </si>
  <si>
    <t>3.90-5.50</t>
  </si>
  <si>
    <t>3.80-5.50</t>
  </si>
  <si>
    <r>
      <t>Table 30: NBDTIs* Interest rates on New Rupee Loans to Other Nonfinancial Corporations</t>
    </r>
    <r>
      <rPr>
        <b/>
        <vertAlign val="superscript"/>
        <sz val="13"/>
        <color rgb="FF002060"/>
        <rFont val="Segoe UI"/>
        <family val="2"/>
      </rPr>
      <t>1</t>
    </r>
    <r>
      <rPr>
        <b/>
        <sz val="13"/>
        <color rgb="FF002060"/>
        <rFont val="Segoe UI"/>
        <family val="2"/>
      </rPr>
      <t xml:space="preserve">, Households and Other Sectors: </t>
    </r>
  </si>
  <si>
    <t>December 2018 to March 2019</t>
  </si>
  <si>
    <t>5.50-11.00</t>
  </si>
  <si>
    <t>5.50-9.75</t>
  </si>
  <si>
    <t>6.35-9.75</t>
  </si>
  <si>
    <t>6.40-9.75</t>
  </si>
  <si>
    <t>6.25-9.00</t>
  </si>
  <si>
    <t>_</t>
  </si>
  <si>
    <t>6.35-9.25</t>
  </si>
  <si>
    <t>6.25-10.00</t>
  </si>
  <si>
    <t>6.35-9.50</t>
  </si>
  <si>
    <t>6.25-9.25</t>
  </si>
  <si>
    <t>6.00-9.95</t>
  </si>
  <si>
    <t>6.25-9.75</t>
  </si>
  <si>
    <t>5.50-10.00</t>
  </si>
  <si>
    <t>6.25-9.95</t>
  </si>
  <si>
    <t>7.20-9.75</t>
  </si>
  <si>
    <t>5.50-8.50</t>
  </si>
  <si>
    <t>5.50-9.00</t>
  </si>
  <si>
    <t>6.20-9.75</t>
  </si>
  <si>
    <t>6.20-9.95</t>
  </si>
  <si>
    <t>6.90-9.75</t>
  </si>
  <si>
    <t>8.00-9.00</t>
  </si>
  <si>
    <t>7.50-7.75</t>
  </si>
  <si>
    <t>7.00-9.75</t>
  </si>
  <si>
    <t>6.00-7.81</t>
  </si>
  <si>
    <t>6.00-8.51</t>
  </si>
  <si>
    <t>6.40-10.00</t>
  </si>
  <si>
    <t>6.20-11.00</t>
  </si>
  <si>
    <t>6.35-9.00</t>
  </si>
  <si>
    <t>8.75-9.00</t>
  </si>
  <si>
    <t>6.85-8.00</t>
  </si>
  <si>
    <t>6.20-8.00</t>
  </si>
  <si>
    <t>7.25-9.50</t>
  </si>
  <si>
    <t>6.90-8.00</t>
  </si>
  <si>
    <t>4.60-15.96</t>
  </si>
  <si>
    <t>4.80-15.96</t>
  </si>
  <si>
    <t>4.60-8.55</t>
  </si>
  <si>
    <t>4.80-8.55</t>
  </si>
  <si>
    <t>4.60-8.50</t>
  </si>
  <si>
    <t>7.50-8.00</t>
  </si>
  <si>
    <r>
      <t>Table 31: ODCs* Loans to Other Nonfinancial Corporations, Households and Other Sectors</t>
    </r>
    <r>
      <rPr>
        <b/>
        <vertAlign val="superscript"/>
        <sz val="14"/>
        <color rgb="FF002060"/>
        <rFont val="Segoe UI"/>
        <family val="2"/>
      </rPr>
      <t>1</t>
    </r>
    <r>
      <rPr>
        <b/>
        <sz val="14"/>
        <color rgb="FF002060"/>
        <rFont val="Segoe UI"/>
        <family val="2"/>
      </rPr>
      <t xml:space="preserve"> as at end-March 2019</t>
    </r>
  </si>
  <si>
    <t>1. OTHER NON-FINANCIAL CORPORATIONS</t>
  </si>
  <si>
    <r>
      <rPr>
        <i/>
        <vertAlign val="superscript"/>
        <sz val="11"/>
        <color rgb="FF002060"/>
        <rFont val="Segoe UI"/>
        <family val="2"/>
      </rPr>
      <t xml:space="preserve">2 </t>
    </r>
    <r>
      <rPr>
        <i/>
        <sz val="11"/>
        <color rgb="FF002060"/>
        <rFont val="Segoe UI"/>
        <family val="2"/>
      </rPr>
      <t>MUR refers to Mauritian Rupees.</t>
    </r>
  </si>
  <si>
    <r>
      <rPr>
        <i/>
        <vertAlign val="superscript"/>
        <sz val="11"/>
        <color rgb="FF002060"/>
        <rFont val="Segoe UI"/>
        <family val="2"/>
      </rPr>
      <t>3</t>
    </r>
    <r>
      <rPr>
        <i/>
        <sz val="11"/>
        <color rgb="FF002060"/>
        <rFont val="Segoe UI"/>
        <family val="2"/>
      </rPr>
      <t xml:space="preserve"> FCY refers to the rupee equivalent of loans in foreign currency.</t>
    </r>
  </si>
  <si>
    <t>6. NonFinancial GBC1s</t>
  </si>
  <si>
    <r>
      <t xml:space="preserve">Table 33: Maintenance of Cash Reserve Ratio (CRR) by Banks </t>
    </r>
    <r>
      <rPr>
        <b/>
        <vertAlign val="superscript"/>
        <sz val="12"/>
        <color rgb="FF002060"/>
        <rFont val="Segoe UI"/>
        <family val="2"/>
      </rPr>
      <t>1</t>
    </r>
    <r>
      <rPr>
        <b/>
        <sz val="12"/>
        <color rgb="FF002060"/>
        <rFont val="Segoe UI"/>
        <family val="2"/>
      </rPr>
      <t xml:space="preserve"> : 26 April 2018 to 25 April 2019</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</si>
  <si>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</si>
  <si>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</si>
  <si>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</si>
  <si>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</si>
  <si>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</si>
  <si>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</si>
  <si>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</si>
  <si>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</si>
  <si>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</si>
  <si>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</si>
  <si>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</si>
  <si>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</si>
  <si>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</si>
  <si>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</si>
  <si>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</si>
  <si>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t xml:space="preserve">Notes: </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</si>
  <si>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</si>
  <si>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</si>
  <si>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</si>
  <si>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</si>
  <si>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</si>
  <si>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</si>
  <si>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</si>
  <si>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</si>
  <si>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</si>
  <si>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34: Maturity Pattern of  Banks' Foreign Currency Deposits</t>
    </r>
    <r>
      <rPr>
        <b/>
        <vertAlign val="superscript"/>
        <sz val="12"/>
        <color indexed="56"/>
        <rFont val="Segoe UI"/>
        <family val="2"/>
      </rPr>
      <t>1</t>
    </r>
    <r>
      <rPr>
        <b/>
        <sz val="12"/>
        <color indexed="56"/>
        <rFont val="Segoe UI"/>
        <family val="2"/>
      </rPr>
      <t>: As at end-December 2018</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</si>
  <si>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</si>
  <si>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</si>
  <si>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</si>
  <si>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</si>
  <si>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</si>
  <si>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</si>
  <si>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</si>
  <si>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</si>
  <si>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</si>
  <si>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</si>
  <si>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</si>
  <si>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</si>
  <si>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</si>
  <si>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</si>
  <si>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</si>
  <si>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</si>
  <si>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</si>
  <si>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</si>
  <si>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</si>
  <si>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</si>
  <si>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</si>
  <si>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</si>
  <si>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</si>
  <si>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</si>
  <si>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</si>
  <si>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</si>
  <si>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</si>
  <si>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</si>
  <si>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t>Core Set of Financial Soundness Indicators (FSIs)</t>
  </si>
  <si>
    <t>Capital-based</t>
  </si>
  <si>
    <t xml:space="preserve">Regulatory capital to risk-weighted assets </t>
  </si>
  <si>
    <t xml:space="preserve">Regulatory Tier 1 capital to risk-weighted assets </t>
  </si>
  <si>
    <t>Non-performing loans net of provisions to capital</t>
  </si>
  <si>
    <t>Asset Quality</t>
  </si>
  <si>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</si>
  <si>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</si>
  <si>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</si>
  <si>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</si>
  <si>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</si>
  <si>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</si>
  <si>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</si>
  <si>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</si>
  <si>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</si>
  <si>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</si>
  <si>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</si>
  <si>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</si>
  <si>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</si>
  <si>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</si>
  <si>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</si>
  <si>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</si>
  <si>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</si>
  <si>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</si>
  <si>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</si>
  <si>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</si>
  <si>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</si>
  <si>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</si>
  <si>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</si>
  <si>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Customer deposits to total (non-interbank) loans</t>
  </si>
  <si>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</si>
  <si>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</si>
  <si>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</si>
  <si>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</si>
  <si>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gross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</si>
  <si>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</si>
  <si>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Note: Figures may not add up due to rounding.</t>
  </si>
  <si>
    <t>Source: Financial Stability Division.</t>
  </si>
  <si>
    <t>Table 36: Currency in Circulation: April 2018 to April 2019</t>
  </si>
  <si>
    <t xml:space="preserve">End  </t>
  </si>
  <si>
    <t>BANKNOTES</t>
  </si>
  <si>
    <t>COINS</t>
  </si>
  <si>
    <t>of</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</si>
  <si>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</si>
  <si>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</si>
  <si>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</si>
  <si>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</si>
  <si>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</si>
  <si>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</si>
  <si>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</si>
  <si>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</si>
  <si>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</si>
  <si>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</si>
  <si>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</si>
  <si>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</si>
  <si>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</si>
  <si>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</si>
  <si>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</si>
  <si>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</si>
  <si>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</si>
  <si>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</si>
  <si>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</si>
  <si>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</si>
  <si>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</si>
  <si>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</si>
  <si>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</si>
  <si>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</si>
  <si>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</si>
  <si>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</si>
  <si>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</si>
  <si>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</si>
  <si>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Table 37: Cheque Clearance: January 2014 to April 2019</t>
  </si>
  <si>
    <t>Number</t>
  </si>
  <si>
    <t>Amount</t>
  </si>
  <si>
    <t>Daily Average</t>
  </si>
  <si>
    <t>(Rs'000)</t>
  </si>
  <si>
    <t xml:space="preserve"> Number  of</t>
  </si>
  <si>
    <t>Cheques</t>
  </si>
  <si>
    <t>Days</t>
  </si>
  <si>
    <t xml:space="preserve"> (Rs'000)</t>
  </si>
  <si>
    <t>Source: Payment Systems and MCIB Division.</t>
  </si>
  <si>
    <t xml:space="preserve"> </t>
  </si>
  <si>
    <t>Table 38a: Mauritius Automated Clearing and Settlement System (MACSS)*</t>
  </si>
  <si>
    <t>Rupee Transactions: January 2014 to April 2019</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</si>
  <si>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</si>
  <si>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</si>
  <si>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</si>
  <si>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</si>
  <si>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</si>
  <si>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 xml:space="preserve">                                                                                                                  </t>
  </si>
  <si>
    <t>US Dollar</t>
  </si>
  <si>
    <t>Pound Sterling</t>
  </si>
  <si>
    <t>Swiss Franc</t>
  </si>
  <si>
    <t>South African Rand</t>
  </si>
  <si>
    <t>Jan-11*</t>
  </si>
  <si>
    <t>Mar-12*</t>
  </si>
  <si>
    <t>Number of ATMs in Operation</t>
  </si>
  <si>
    <t>Number of Cards in Circulation</t>
  </si>
  <si>
    <t xml:space="preserve">Debit Cards </t>
  </si>
  <si>
    <t>Table 40: Internet Banking Transactions: March 2018 to March 2019</t>
  </si>
  <si>
    <t>Number of Customers</t>
  </si>
  <si>
    <t>Value of Transactions (Rs mn)</t>
  </si>
  <si>
    <t>Number of subscribers</t>
  </si>
  <si>
    <t xml:space="preserve">Number of active agents outlets </t>
  </si>
  <si>
    <t>Number of transactions</t>
  </si>
  <si>
    <t>Value of transactions (Rs mn)</t>
  </si>
  <si>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</si>
  <si>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</si>
  <si>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 Taking Leasing Companies </t>
    </r>
    <r>
      <rPr>
        <b/>
        <vertAlign val="superscript"/>
        <sz val="12"/>
        <color rgb="FF002060"/>
        <rFont val="Segoe UI"/>
        <family val="2"/>
      </rPr>
      <t>1</t>
    </r>
    <r>
      <rPr>
        <b/>
        <sz val="12"/>
        <color rgb="FF002060"/>
        <rFont val="Segoe UI"/>
        <family val="2"/>
      </rPr>
      <t>: March 2018 - February 2019</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</si>
  <si>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</si>
  <si>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</si>
  <si>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</si>
  <si>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</si>
  <si>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</si>
  <si>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</si>
  <si>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</si>
  <si>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</si>
  <si>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</si>
  <si>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</si>
  <si>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</si>
  <si>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</si>
  <si>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</si>
  <si>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</si>
  <si>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</si>
  <si>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</si>
  <si>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</si>
  <si>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</si>
  <si>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</si>
  <si>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</si>
  <si>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</si>
  <si>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</si>
  <si>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</si>
  <si>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</si>
  <si>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</si>
  <si>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</si>
  <si>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</si>
  <si>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t>Table 44: Sectorwise Distribution of Credit to Non Residents: March 2019</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</si>
  <si>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</si>
  <si>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</si>
  <si>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</si>
  <si>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</si>
  <si>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</si>
  <si>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</si>
  <si>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</si>
  <si>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</si>
  <si>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</si>
  <si>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</si>
  <si>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</si>
  <si>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</si>
  <si>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</si>
  <si>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</si>
  <si>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</si>
  <si>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</si>
  <si>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</si>
  <si>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</si>
  <si>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</si>
  <si>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</si>
  <si>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</si>
  <si>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</si>
  <si>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</si>
  <si>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</si>
  <si>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45a: Auctions of Government of Mauritius Treasury Bills: March 2019 and April 2019</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</si>
  <si>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</si>
  <si>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</si>
  <si>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</si>
  <si>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</si>
  <si>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</si>
  <si>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</si>
  <si>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</si>
  <si>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</si>
  <si>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45b: Auctions of Government of Mauritius Treasury Bills: April 2018 to April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</si>
  <si>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</si>
  <si>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</si>
  <si>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</si>
  <si>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</si>
  <si>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</si>
  <si>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</si>
  <si>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</si>
  <si>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Table 45c: Auctions of Government of Mauritius Treasury Bills/Bank of Mauritius Bills: April 2018 to April 2019</t>
  </si>
  <si>
    <t xml:space="preserve">                    Per cent per annum</t>
  </si>
  <si>
    <t>Weighted Average Yield</t>
  </si>
  <si>
    <t>Overall Weighted Yield</t>
  </si>
  <si>
    <t>Table 46a: Auctions of Bank of Mauritius Bills: April 2019</t>
  </si>
  <si>
    <t xml:space="preserve">                (Rs million)</t>
  </si>
  <si>
    <t>Table 46b: Auctions of Bank of Mauritius Bills: April 2018 to April 2019</t>
  </si>
  <si>
    <t xml:space="preserve">        </t>
  </si>
  <si>
    <t>Table 47: Weighted Average Yields on Government of Mauritius Treasury Bills/Bank of Mauritius Bills: April 2019</t>
  </si>
  <si>
    <t>Weighted Yield for :</t>
  </si>
  <si>
    <t xml:space="preserve">91-day </t>
  </si>
  <si>
    <t xml:space="preserve">182-day </t>
  </si>
  <si>
    <t xml:space="preserve">364-day </t>
  </si>
  <si>
    <t>Table 48a: Auctions of Government of Mauritius Notes and Bonds</t>
  </si>
  <si>
    <t>Three-Year Government of Mauritius Treasury Notes</t>
  </si>
  <si>
    <t>Five-Year Government of Mauritius  Bonds</t>
  </si>
  <si>
    <t>Ten-Year Government of Mauritius  Bonds</t>
  </si>
  <si>
    <t>Fifteen-Year Government of Mauritius Bonds</t>
  </si>
  <si>
    <t>Twenty-Year Government of Mauritius Bonds</t>
  </si>
  <si>
    <r>
      <t>22-Mar-2019</t>
    </r>
    <r>
      <rPr>
        <b/>
        <vertAlign val="superscript"/>
        <sz val="11"/>
        <color rgb="FF002060"/>
        <rFont val="Segoe UI"/>
        <family val="2"/>
      </rPr>
      <t>1</t>
    </r>
  </si>
  <si>
    <r>
      <t>19-Apr-2019</t>
    </r>
    <r>
      <rPr>
        <b/>
        <vertAlign val="superscript"/>
        <sz val="11"/>
        <color rgb="FF002060"/>
        <rFont val="Segoe UI"/>
        <family val="2"/>
      </rPr>
      <t>2</t>
    </r>
  </si>
  <si>
    <r>
      <t>08-Mar-2019</t>
    </r>
    <r>
      <rPr>
        <b/>
        <vertAlign val="superscript"/>
        <sz val="11"/>
        <color rgb="FF002060"/>
        <rFont val="Segoe UI"/>
        <family val="2"/>
      </rPr>
      <t>3</t>
    </r>
  </si>
  <si>
    <r>
      <t>25-Apr-2019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</si>
  <si>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</si>
  <si>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</si>
  <si>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</si>
  <si>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</si>
  <si>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</si>
  <si>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</si>
  <si>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</si>
  <si>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r>
      <rPr>
        <i/>
        <vertAlign val="superscript"/>
        <sz val="11"/>
        <color theme="1"/>
        <rFont val="Calibri"/>
        <family val="2"/>
        <scheme val="minor"/>
      </rPr>
      <t>1</t>
    </r>
    <r>
      <rPr>
        <i/>
        <sz val="11"/>
        <color theme="1"/>
        <rFont val="Calibri"/>
        <family val="2"/>
        <scheme val="minor"/>
      </rPr>
      <t xml:space="preserve"> Re-Opening of 4.04% 3-Year Government of Mauritius Treasury Notes maturing on 19 February 2022</t>
    </r>
  </si>
  <si>
    <r>
      <rPr>
        <i/>
        <vertAlign val="superscript"/>
        <sz val="11"/>
        <color theme="1"/>
        <rFont val="Calibri"/>
        <family val="2"/>
        <scheme val="minor"/>
      </rPr>
      <t>2</t>
    </r>
    <r>
      <rPr>
        <i/>
        <sz val="11"/>
        <color theme="1"/>
        <rFont val="Calibri"/>
        <family val="2"/>
        <scheme val="minor"/>
      </rPr>
      <t xml:space="preserve"> New Benchmark</t>
    </r>
    <r>
      <rPr>
        <i/>
        <vertAlign val="superscript"/>
        <sz val="11"/>
        <color theme="1"/>
        <rFont val="Calibri"/>
        <family val="2"/>
        <scheme val="minor"/>
      </rPr>
      <t xml:space="preserve"> </t>
    </r>
    <r>
      <rPr>
        <i/>
        <sz val="11"/>
        <color theme="1"/>
        <rFont val="Calibri"/>
        <family val="2"/>
        <scheme val="minor"/>
      </rPr>
      <t xml:space="preserve"> 3.84% 3-Year Government of Mauritius Treasury Notes maturing on 19 April 2022</t>
    </r>
  </si>
  <si>
    <r>
      <rPr>
        <i/>
        <vertAlign val="superscript"/>
        <sz val="11"/>
        <color theme="1"/>
        <rFont val="Calibri"/>
        <family val="2"/>
        <scheme val="minor"/>
      </rPr>
      <t>3</t>
    </r>
    <r>
      <rPr>
        <i/>
        <sz val="11"/>
        <color theme="1"/>
        <rFont val="Calibri"/>
        <family val="2"/>
        <scheme val="minor"/>
      </rPr>
      <t xml:space="preserve"> New Benchmark 4.57% 5-Year Government of Mauritius Bonds maturing on 08 March 2024</t>
    </r>
  </si>
  <si>
    <r>
      <rPr>
        <i/>
        <vertAlign val="superscript"/>
        <sz val="11"/>
        <color theme="1"/>
        <rFont val="Calibri"/>
        <family val="2"/>
        <scheme val="minor"/>
      </rPr>
      <t>4</t>
    </r>
    <r>
      <rPr>
        <i/>
        <sz val="11"/>
        <color theme="1"/>
        <rFont val="Calibri"/>
        <family val="2"/>
        <scheme val="minor"/>
      </rPr>
      <t xml:space="preserve"> Re-Opening of 4.57% 5-Year Government of Mauritius Bonds maturing on 08 March 2024</t>
    </r>
  </si>
  <si>
    <t xml:space="preserve">Table 48b: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</si>
  <si>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</si>
  <si>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t>Highest Bid Margin Received (bps)</t>
  </si>
  <si>
    <t>400*</t>
  </si>
  <si>
    <t>500*</t>
  </si>
  <si>
    <t xml:space="preserve">Lowest Bid Margin Received(bps) </t>
  </si>
  <si>
    <t>213*</t>
  </si>
  <si>
    <t>230*</t>
  </si>
  <si>
    <t>Weighted Bid Margin Accepted (bps)</t>
  </si>
  <si>
    <t>235*</t>
  </si>
  <si>
    <t>246*</t>
  </si>
  <si>
    <t>|</t>
  </si>
  <si>
    <t>* As from 20 April 2018,the Bid Margin is quoted in Basis Points (bps).</t>
  </si>
  <si>
    <t>Table 49: Issue of Bank of Mauritius Notes and Bonds</t>
  </si>
  <si>
    <t>Four-Year BOM Notes</t>
  </si>
  <si>
    <t>Two-Year BOM Notes</t>
  </si>
  <si>
    <t>Fifteen-Year BOM Bonds</t>
  </si>
  <si>
    <r>
      <t xml:space="preserve"> Value of Bids Received </t>
    </r>
    <r>
      <rPr>
        <b/>
        <i/>
        <sz val="11"/>
        <color rgb="FF002060"/>
        <rFont val="Segoe UI"/>
        <family val="2"/>
      </rPr>
      <t>(Rs mn)</t>
    </r>
  </si>
  <si>
    <r>
      <t xml:space="preserve"> Value of Bids Accepted </t>
    </r>
    <r>
      <rPr>
        <b/>
        <i/>
        <sz val="11"/>
        <color rgb="FF002060"/>
        <rFont val="Segoe UI"/>
        <family val="2"/>
      </rPr>
      <t>(Rs mn)</t>
    </r>
  </si>
  <si>
    <t xml:space="preserve">  -</t>
  </si>
  <si>
    <t>99.209</t>
  </si>
  <si>
    <t>94.241</t>
  </si>
  <si>
    <r>
      <rPr>
        <i/>
        <vertAlign val="superscript"/>
        <sz val="11"/>
        <color theme="1"/>
        <rFont val="Calibri"/>
        <family val="2"/>
        <scheme val="minor"/>
      </rPr>
      <t>1</t>
    </r>
    <r>
      <rPr>
        <i/>
        <sz val="11"/>
        <color theme="1"/>
        <rFont val="Calibri"/>
        <family val="2"/>
        <scheme val="minor"/>
      </rPr>
      <t>Re-Opening of 4.48% Four-Year Bank of Mauritius  Notes maturing on 07 September 2022</t>
    </r>
  </si>
  <si>
    <r>
      <rPr>
        <i/>
        <vertAlign val="superscript"/>
        <sz val="11"/>
        <color theme="1"/>
        <rFont val="Calibri"/>
        <family val="2"/>
        <scheme val="minor"/>
      </rPr>
      <t xml:space="preserve">2 </t>
    </r>
    <r>
      <rPr>
        <i/>
        <sz val="11"/>
        <color theme="1"/>
        <rFont val="Calibri"/>
        <family val="2"/>
        <scheme val="minor"/>
      </rPr>
      <t>Counter-Offer of 3.91% Two-Year Bank of Mauritius  Notes maturing on 14 December 2020</t>
    </r>
    <r>
      <rPr>
        <sz val="11"/>
        <color theme="1"/>
        <rFont val="Calibri"/>
        <family val="2"/>
        <scheme val="minor"/>
      </rPr>
      <t/>
    </r>
  </si>
  <si>
    <t>Table 50: Buyback Auction of Government of Mauritius Securities: December 2018</t>
  </si>
  <si>
    <t xml:space="preserve"> 07 December 2018 -Rs1,000 mn</t>
  </si>
  <si>
    <t>14 December 2018 -Rs500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</si>
  <si>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</si>
  <si>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</si>
  <si>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r>
      <t xml:space="preserve">3Y-GMTNotes </t>
    </r>
    <r>
      <rPr>
        <b/>
        <vertAlign val="superscript"/>
        <sz val="11"/>
        <color rgb="FF002060"/>
        <rFont val="Segoe UI"/>
        <family val="2"/>
      </rPr>
      <t>3</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</si>
  <si>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</si>
  <si>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</si>
  <si>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</si>
  <si>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3.59% 3-Year Government of Mauritius Treasury Notes due on 19 February 2019.</t>
    </r>
  </si>
  <si>
    <r>
      <rPr>
        <i/>
        <vertAlign val="superscript"/>
        <sz val="10"/>
        <color rgb="FF002060"/>
        <rFont val="Segoe UI"/>
        <family val="2"/>
      </rPr>
      <t xml:space="preserve">2 </t>
    </r>
    <r>
      <rPr>
        <i/>
        <sz val="10"/>
        <color rgb="FF002060"/>
        <rFont val="Segoe UI"/>
        <family val="2"/>
      </rPr>
      <t>5.20% 5-Year Government of Mauritius Bonds due on 25 April 2019.</t>
    </r>
  </si>
  <si>
    <r>
      <rPr>
        <i/>
        <vertAlign val="superscript"/>
        <sz val="10"/>
        <color rgb="FF002060"/>
        <rFont val="Segoe UI"/>
        <family val="2"/>
      </rPr>
      <t>3</t>
    </r>
    <r>
      <rPr>
        <i/>
        <sz val="10"/>
        <color rgb="FF002060"/>
        <rFont val="Segoe UI"/>
        <family val="2"/>
      </rPr>
      <t>3.40% 3-Year Government of Mauritius Treasury Notes due on 24 June 2019.</t>
    </r>
  </si>
  <si>
    <t>Table 51: Outstanding Government of Mauritius Securities: April 2018 to April 2019</t>
  </si>
  <si>
    <t xml:space="preserve">Treasury Bills  </t>
  </si>
  <si>
    <t>Treasury Notes</t>
  </si>
  <si>
    <t>5-Year GoM Bonds</t>
  </si>
  <si>
    <t xml:space="preserve">MDLS/GOM Bonds  </t>
  </si>
  <si>
    <t>Note: Figures may not add up to totals due to rounding.</t>
  </si>
  <si>
    <t>Table 52: Maturity Structure of Government of Mauritius Securities outstanding at end-April 2019</t>
  </si>
  <si>
    <t>MDLS/GOM Bonds</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</si>
  <si>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</si>
  <si>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</si>
  <si>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</si>
  <si>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</si>
  <si>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</si>
  <si>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</si>
  <si>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</si>
  <si>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</si>
  <si>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</si>
  <si>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</si>
  <si>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</si>
  <si>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</si>
  <si>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</si>
  <si>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</si>
  <si>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</si>
  <si>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</si>
  <si>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</si>
  <si>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</si>
  <si>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</si>
  <si>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</si>
  <si>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</si>
  <si>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 xml:space="preserve">Figures include: </t>
  </si>
  <si>
    <t>Government of Mauritius Savings Bonds</t>
  </si>
  <si>
    <t>Table 53a: Secondary Market Transactions by Counterparty: April 2019</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</si>
  <si>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</si>
  <si>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</si>
  <si>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</si>
  <si>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</si>
  <si>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</si>
  <si>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</si>
  <si>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</si>
  <si>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</si>
  <si>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</si>
  <si>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</si>
  <si>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</si>
  <si>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</si>
  <si>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April 2019</t>
  </si>
  <si>
    <t>Value</t>
  </si>
  <si>
    <t>01-05 April</t>
  </si>
  <si>
    <t>08-12 April</t>
  </si>
  <si>
    <t>15-19 April</t>
  </si>
  <si>
    <t>22-26 April</t>
  </si>
  <si>
    <t>29-30 April</t>
  </si>
  <si>
    <t>Table 53c: Secondary Market Yields by Residual Days to Maturity: April 2019</t>
  </si>
  <si>
    <t>Residual days to maturity</t>
  </si>
  <si>
    <t xml:space="preserve">Amount traded </t>
  </si>
  <si>
    <t xml:space="preserve">Range </t>
  </si>
  <si>
    <t xml:space="preserve">  (Rs million)</t>
  </si>
  <si>
    <t>Up to 91 days</t>
  </si>
  <si>
    <t>2.45-3.04</t>
  </si>
  <si>
    <t>Between 92 and 182 days</t>
  </si>
  <si>
    <t>2.88-3.35</t>
  </si>
  <si>
    <t>Between 183 and 364 days</t>
  </si>
  <si>
    <t>3.18-3.53</t>
  </si>
  <si>
    <t>Between 1 and 3 years</t>
  </si>
  <si>
    <t>3.48-3.95</t>
  </si>
  <si>
    <t>Between 3 and 5 years</t>
  </si>
  <si>
    <t>3.85-4.55</t>
  </si>
  <si>
    <t>Between 5 and 10 years</t>
  </si>
  <si>
    <t>4.55-5.27</t>
  </si>
  <si>
    <t>More than 10 years</t>
  </si>
  <si>
    <t>4.50-6.00</t>
  </si>
  <si>
    <t xml:space="preserve">   2.45-6.00</t>
  </si>
  <si>
    <t>Table 54: Secondary Market Activity: April 2018 to April 2019</t>
  </si>
  <si>
    <t>Holdings</t>
  </si>
  <si>
    <r>
      <t>of SMC</t>
    </r>
    <r>
      <rPr>
        <b/>
        <vertAlign val="superscript"/>
        <sz val="10"/>
        <rFont val="Arial"/>
        <family val="2"/>
      </rPr>
      <t xml:space="preserve"> </t>
    </r>
    <r>
      <rPr>
        <vertAlign val="superscript"/>
        <sz val="10"/>
        <rFont val="Arial"/>
        <family val="2"/>
      </rPr>
      <t>1</t>
    </r>
  </si>
  <si>
    <t>of Securities</t>
  </si>
  <si>
    <t>amount of</t>
  </si>
  <si>
    <t>as at end</t>
  </si>
  <si>
    <t>transacted</t>
  </si>
  <si>
    <t>secondary</t>
  </si>
  <si>
    <t>of period</t>
  </si>
  <si>
    <t xml:space="preserve">outside </t>
  </si>
  <si>
    <t>market</t>
  </si>
  <si>
    <r>
      <t>SMC</t>
    </r>
    <r>
      <rPr>
        <vertAlign val="superscript"/>
        <sz val="10"/>
        <rFont val="Arial"/>
        <family val="2"/>
      </rPr>
      <t xml:space="preserve"> 2</t>
    </r>
  </si>
  <si>
    <t>transactions</t>
  </si>
  <si>
    <t>1-5 April</t>
  </si>
  <si>
    <t>8-12 April</t>
  </si>
  <si>
    <t>Source:  Accounting and Budgeting Division.</t>
  </si>
  <si>
    <t>Table 55a: Transactions on the Interbank Money Market: April 2017 to April 2019</t>
  </si>
  <si>
    <t>Amount Transacted</t>
  </si>
  <si>
    <t>Daily</t>
  </si>
  <si>
    <t>Range of</t>
  </si>
  <si>
    <t>Interbank</t>
  </si>
  <si>
    <t xml:space="preserve">Interbank </t>
  </si>
  <si>
    <t>W.A.I</t>
  </si>
  <si>
    <t>Lowest</t>
  </si>
  <si>
    <t>Highest</t>
  </si>
  <si>
    <t xml:space="preserve"> Rates  </t>
  </si>
  <si>
    <t>01-04 April</t>
  </si>
  <si>
    <t>2.80-5.10</t>
  </si>
  <si>
    <t>05-11 April</t>
  </si>
  <si>
    <t>2.87-5.10</t>
  </si>
  <si>
    <t>12-18 April</t>
  </si>
  <si>
    <t>2.85-5.10</t>
  </si>
  <si>
    <t>19-25 April</t>
  </si>
  <si>
    <t>26-30 April</t>
  </si>
  <si>
    <t>2.88-5.10</t>
  </si>
  <si>
    <t>9.00 - 10.75</t>
  </si>
  <si>
    <t>9.00 - 10.00</t>
  </si>
  <si>
    <t>9.00- 12.00</t>
  </si>
  <si>
    <t>6.00-10.00</t>
  </si>
  <si>
    <t>6.75-7.50</t>
  </si>
  <si>
    <t>6.00-8.00</t>
  </si>
  <si>
    <t>6.00-8.25</t>
  </si>
  <si>
    <t>7.25-9.00</t>
  </si>
  <si>
    <t>6.50-7.50</t>
  </si>
  <si>
    <t>6.50-7.75</t>
  </si>
  <si>
    <t>6.50-7.35</t>
  </si>
  <si>
    <t>6.75-7.25</t>
  </si>
  <si>
    <t>6.25-7.00</t>
  </si>
  <si>
    <t>5.50-11.50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</si>
  <si>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</si>
  <si>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</si>
  <si>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</si>
  <si>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</si>
  <si>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</si>
  <si>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</si>
  <si>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</si>
  <si>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</si>
  <si>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</si>
  <si>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</si>
  <si>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</si>
  <si>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</si>
  <si>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</si>
  <si>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</si>
  <si>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</si>
  <si>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</si>
  <si>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</si>
  <si>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</si>
  <si>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</si>
  <si>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</si>
  <si>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</si>
  <si>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</si>
  <si>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</si>
  <si>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</si>
  <si>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</si>
  <si>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</si>
  <si>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</si>
  <si>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</si>
  <si>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</si>
  <si>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</si>
  <si>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</si>
  <si>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</si>
  <si>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</si>
  <si>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</si>
  <si>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</si>
  <si>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</si>
  <si>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</si>
  <si>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</si>
  <si>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</si>
  <si>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</si>
  <si>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</si>
  <si>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</si>
  <si>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</si>
  <si>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</si>
  <si>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</si>
  <si>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</si>
  <si>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</si>
  <si>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</si>
  <si>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</si>
  <si>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6.20-8.25</t>
  </si>
  <si>
    <t>4.95-7.25</t>
  </si>
  <si>
    <t>4.30-7.25</t>
  </si>
  <si>
    <t>4.25-7.25</t>
  </si>
  <si>
    <t>3.95-4.50</t>
  </si>
  <si>
    <t>3.90-4.50</t>
  </si>
  <si>
    <t>3.90-4.35</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</si>
  <si>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</si>
  <si>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</si>
  <si>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</si>
  <si>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</si>
  <si>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</si>
  <si>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</si>
  <si>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</si>
  <si>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</si>
  <si>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</si>
  <si>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</si>
  <si>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</si>
  <si>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</si>
  <si>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</si>
  <si>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</si>
  <si>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</si>
  <si>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</si>
  <si>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</si>
  <si>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</si>
  <si>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</si>
  <si>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</si>
  <si>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</si>
  <si>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</si>
  <si>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</si>
  <si>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</si>
  <si>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</si>
  <si>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</si>
  <si>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</si>
  <si>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</si>
  <si>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</si>
  <si>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</si>
  <si>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</si>
  <si>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</si>
  <si>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</si>
  <si>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</si>
  <si>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</si>
  <si>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</si>
  <si>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</si>
  <si>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</si>
  <si>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</si>
  <si>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</si>
  <si>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</si>
  <si>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</si>
  <si>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</si>
  <si>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</si>
  <si>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</si>
  <si>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</si>
  <si>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</si>
  <si>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</si>
  <si>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</si>
  <si>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</si>
  <si>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</si>
  <si>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</si>
  <si>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</si>
  <si>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</si>
  <si>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</si>
  <si>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</si>
  <si>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</si>
  <si>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</si>
  <si>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</si>
  <si>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</si>
  <si>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</si>
  <si>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</si>
  <si>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</si>
  <si>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</si>
  <si>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</si>
  <si>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</si>
  <si>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</si>
  <si>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</si>
  <si>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</si>
  <si>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</si>
  <si>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</si>
  <si>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</si>
  <si>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</si>
  <si>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</si>
  <si>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</si>
  <si>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</si>
  <si>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</si>
  <si>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</si>
  <si>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</si>
  <si>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</si>
  <si>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</si>
  <si>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</si>
  <si>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</si>
  <si>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</si>
  <si>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</si>
  <si>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</si>
  <si>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</si>
  <si>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</si>
  <si>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</si>
  <si>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r>
      <t>1</t>
    </r>
    <r>
      <rPr>
        <sz val="10"/>
        <color rgb="FF002060"/>
        <rFont val="Segoe UI"/>
        <family val="2"/>
      </rPr>
      <t xml:space="preserve"> For transactions days only.</t>
    </r>
  </si>
  <si>
    <r>
      <t>2</t>
    </r>
    <r>
      <rPr>
        <sz val="10"/>
        <color rgb="FF002060"/>
        <rFont val="Segoe UI"/>
        <family val="2"/>
      </rPr>
      <t xml:space="preserve"> Interbank Weighted Average Interest Rate.</t>
    </r>
  </si>
  <si>
    <t>Table 55b: Repo Transactions on the Interbank Money Market: July 2017 to April 2019</t>
  </si>
  <si>
    <t>Amount 
(mn)</t>
  </si>
  <si>
    <t>Interest Rate 
% p.a.</t>
  </si>
  <si>
    <t>USD</t>
  </si>
  <si>
    <t>3.2103 *</t>
  </si>
  <si>
    <t>EUR</t>
  </si>
  <si>
    <t>4.3396 **</t>
  </si>
  <si>
    <t>Note: Repo transactions are collateralised by Government of Mauritius/Bank of Mauritius Securities.</t>
  </si>
  <si>
    <t>* Interest Rate applicable as from 21.06.2018</t>
  </si>
  <si>
    <t>** Interest Rate applicable as from 21.12.2018</t>
  </si>
  <si>
    <t>Table 56: Transactions on the Interbank Foreign Exchange Market: April 2017 to April 2019</t>
  </si>
  <si>
    <t xml:space="preserve">Purchase of  </t>
  </si>
  <si>
    <t xml:space="preserve">Purchase of </t>
  </si>
  <si>
    <t>Total Purchases</t>
  </si>
  <si>
    <t>Opening</t>
  </si>
  <si>
    <t>US$ against</t>
  </si>
  <si>
    <t xml:space="preserve">US$ against </t>
  </si>
  <si>
    <t>US$</t>
  </si>
  <si>
    <t xml:space="preserve">Average Interbank </t>
  </si>
  <si>
    <t xml:space="preserve">Rupee </t>
  </si>
  <si>
    <t>Other Foreign</t>
  </si>
  <si>
    <r>
      <t xml:space="preserve">Equivalent </t>
    </r>
    <r>
      <rPr>
        <b/>
        <vertAlign val="superscript"/>
        <sz val="11"/>
        <color rgb="FF002060"/>
        <rFont val="Segoe UI"/>
        <family val="2"/>
      </rPr>
      <t>1</t>
    </r>
  </si>
  <si>
    <t>Equivalent</t>
  </si>
  <si>
    <t>Min-Max</t>
  </si>
  <si>
    <t>Currencies</t>
  </si>
  <si>
    <t>Ask Rate</t>
  </si>
  <si>
    <t>(US$ million)</t>
  </si>
  <si>
    <t>(Rs/US$)</t>
  </si>
  <si>
    <t>35.0523-35.1523</t>
  </si>
  <si>
    <t>34.9862-35.0992</t>
  </si>
  <si>
    <t>34.9538-35.1485</t>
  </si>
  <si>
    <t>35.1100-35.4377</t>
  </si>
  <si>
    <t>35.2869-35.3223</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</si>
  <si>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</si>
  <si>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</si>
  <si>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</si>
  <si>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</si>
  <si>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</si>
  <si>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</si>
  <si>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</si>
  <si>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</si>
  <si>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</si>
  <si>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</si>
  <si>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</si>
  <si>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</si>
  <si>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</si>
  <si>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</si>
  <si>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</si>
  <si>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</si>
  <si>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</si>
  <si>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</si>
  <si>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</si>
  <si>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</si>
  <si>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</si>
  <si>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</si>
  <si>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</si>
  <si>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</si>
  <si>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</si>
  <si>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</si>
  <si>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</si>
  <si>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</si>
  <si>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</si>
  <si>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</si>
  <si>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</si>
  <si>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</si>
  <si>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</si>
  <si>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</si>
  <si>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</si>
  <si>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</si>
  <si>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</si>
  <si>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</si>
  <si>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</si>
  <si>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</si>
  <si>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</si>
  <si>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</si>
  <si>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</si>
  <si>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</si>
  <si>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</si>
  <si>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</si>
  <si>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</si>
  <si>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</si>
  <si>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</si>
  <si>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</si>
  <si>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</si>
  <si>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</si>
  <si>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</si>
  <si>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</si>
  <si>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</si>
  <si>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</si>
  <si>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</si>
  <si>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</si>
  <si>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</si>
  <si>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</si>
  <si>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</si>
  <si>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</si>
  <si>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</si>
  <si>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</si>
  <si>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</si>
  <si>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</si>
  <si>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</si>
  <si>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</si>
  <si>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</si>
  <si>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</si>
  <si>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</si>
  <si>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</si>
  <si>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</si>
  <si>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</si>
  <si>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</si>
  <si>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</si>
  <si>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</si>
  <si>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</si>
  <si>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</si>
  <si>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</si>
  <si>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</si>
  <si>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</si>
  <si>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</si>
  <si>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</si>
  <si>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</si>
  <si>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</si>
  <si>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</si>
  <si>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</si>
  <si>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</si>
  <si>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</si>
  <si>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</si>
  <si>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</si>
  <si>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</si>
  <si>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</si>
  <si>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</si>
  <si>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</si>
  <si>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</si>
  <si>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</si>
  <si>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</si>
  <si>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</si>
  <si>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</si>
  <si>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</si>
  <si>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</si>
  <si>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</si>
  <si>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</si>
  <si>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</si>
  <si>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</si>
  <si>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</si>
  <si>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</si>
  <si>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</si>
  <si>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</si>
  <si>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</si>
  <si>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</si>
  <si>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</si>
  <si>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</si>
  <si>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</si>
  <si>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</si>
  <si>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</si>
  <si>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</si>
  <si>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</si>
  <si>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</si>
  <si>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</si>
  <si>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</si>
  <si>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</si>
  <si>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</si>
  <si>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</si>
  <si>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</si>
  <si>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</si>
  <si>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</si>
  <si>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</si>
  <si>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</si>
  <si>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</si>
  <si>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</si>
  <si>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</si>
  <si>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</si>
  <si>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</si>
  <si>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</si>
  <si>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</si>
  <si>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</si>
  <si>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</si>
  <si>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</si>
  <si>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</si>
  <si>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</si>
  <si>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</si>
  <si>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</si>
  <si>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</si>
  <si>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</si>
  <si>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</si>
  <si>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</si>
  <si>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</si>
  <si>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</si>
  <si>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</si>
  <si>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</si>
  <si>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</si>
  <si>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</si>
  <si>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</si>
  <si>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</si>
  <si>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</si>
  <si>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</si>
  <si>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</si>
  <si>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</si>
  <si>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</si>
  <si>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</si>
  <si>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</si>
  <si>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</si>
  <si>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</si>
  <si>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</si>
  <si>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</si>
  <si>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</si>
  <si>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</si>
  <si>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</si>
  <si>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</si>
  <si>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</si>
  <si>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</si>
  <si>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</si>
  <si>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</si>
  <si>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</si>
  <si>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</si>
  <si>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</si>
  <si>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</si>
  <si>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</si>
  <si>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</si>
  <si>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</si>
  <si>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</si>
  <si>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</si>
  <si>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</si>
  <si>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</si>
  <si>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</si>
  <si>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</si>
  <si>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</si>
  <si>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</si>
  <si>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</si>
  <si>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</si>
  <si>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</si>
  <si>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</si>
  <si>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</si>
  <si>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</si>
  <si>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</si>
  <si>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</si>
  <si>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</si>
  <si>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</si>
  <si>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</si>
  <si>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</si>
  <si>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</si>
  <si>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</si>
  <si>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</si>
  <si>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</si>
  <si>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</si>
  <si>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</si>
  <si>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</si>
  <si>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</si>
  <si>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</si>
  <si>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</si>
  <si>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</si>
  <si>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</si>
  <si>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</si>
  <si>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</si>
  <si>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</si>
  <si>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</si>
  <si>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</si>
  <si>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</si>
  <si>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</si>
  <si>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</si>
  <si>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</si>
  <si>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</si>
  <si>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</si>
  <si>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</si>
  <si>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</si>
  <si>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</si>
  <si>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</si>
  <si>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</si>
  <si>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</si>
  <si>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</si>
  <si>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</si>
  <si>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</si>
  <si>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</si>
  <si>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</si>
  <si>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</si>
  <si>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</si>
  <si>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</si>
  <si>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</si>
  <si>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</si>
  <si>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</si>
  <si>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</si>
  <si>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</si>
  <si>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</si>
  <si>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</si>
  <si>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</si>
  <si>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t>Table 57a: Intervention by the Bank of Mauritius on the Domestic Foreign Exchange Market : April 2018 to April 2019</t>
  </si>
  <si>
    <t xml:space="preserve">Purchase </t>
  </si>
  <si>
    <t xml:space="preserve">Amount </t>
  </si>
  <si>
    <t xml:space="preserve">Sterilisation </t>
  </si>
  <si>
    <t>of US dollar</t>
  </si>
  <si>
    <t>Intervention</t>
  </si>
  <si>
    <t>Sterilised</t>
  </si>
  <si>
    <t>Rates</t>
  </si>
  <si>
    <t>Bid Rates</t>
  </si>
  <si>
    <t>(US$ Mn)</t>
  </si>
  <si>
    <t>(Rs/US$ )</t>
  </si>
  <si>
    <t>(Rs mn)</t>
  </si>
  <si>
    <t>(per cent p.a.)</t>
  </si>
  <si>
    <t>35.75-36.00</t>
  </si>
  <si>
    <t>35.60-35.75</t>
  </si>
  <si>
    <t>2.47-2.62</t>
  </si>
  <si>
    <t>2.29 - 2.54</t>
  </si>
  <si>
    <t>35.00-35.10</t>
  </si>
  <si>
    <t>2.24 - 2.45</t>
  </si>
  <si>
    <t>33.06-33.35</t>
  </si>
  <si>
    <t>33.05-33.85</t>
  </si>
  <si>
    <t>32.50-33.50</t>
  </si>
  <si>
    <t>2.60-3.49</t>
  </si>
  <si>
    <t>33.00-33.55</t>
  </si>
  <si>
    <t>33.90-34.40</t>
  </si>
  <si>
    <t>3.68-3.75</t>
  </si>
  <si>
    <t>34.50-34.90</t>
  </si>
  <si>
    <t>Table 57b: Purchases and Sales of Foreign Currency by the Bank of Mauritius from Government and Other Institutions: April 2018 to April 2019</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</si>
  <si>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</si>
  <si>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</si>
  <si>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</si>
  <si>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</si>
  <si>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</si>
  <si>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</si>
  <si>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</si>
  <si>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</si>
  <si>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</si>
  <si>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</si>
  <si>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</si>
  <si>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</si>
  <si>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</si>
  <si>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</si>
  <si>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</si>
  <si>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</si>
  <si>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</si>
  <si>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</si>
  <si>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</si>
  <si>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</si>
  <si>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</si>
  <si>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</si>
  <si>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</si>
  <si>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</si>
  <si>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</si>
  <si>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</si>
  <si>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</si>
  <si>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</si>
  <si>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</si>
  <si>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</si>
  <si>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</si>
  <si>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</si>
  <si>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</si>
  <si>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</si>
  <si>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</si>
  <si>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</si>
  <si>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</si>
  <si>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</si>
  <si>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</si>
  <si>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</si>
  <si>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</si>
  <si>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</si>
  <si>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</si>
  <si>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</si>
  <si>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</si>
  <si>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</si>
  <si>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</si>
  <si>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</si>
  <si>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</si>
  <si>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</si>
  <si>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</si>
  <si>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</si>
  <si>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</si>
  <si>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</si>
  <si>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</si>
  <si>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</si>
  <si>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</si>
  <si>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</si>
  <si>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</si>
  <si>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</si>
  <si>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</si>
  <si>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</si>
  <si>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</si>
  <si>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</si>
  <si>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</si>
  <si>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</si>
  <si>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</si>
  <si>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</si>
  <si>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</si>
  <si>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</si>
  <si>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</si>
  <si>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</si>
  <si>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</si>
  <si>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</si>
  <si>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</si>
  <si>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</si>
  <si>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</si>
  <si>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</si>
  <si>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</si>
  <si>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</si>
  <si>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</si>
  <si>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</si>
  <si>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</si>
  <si>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</si>
  <si>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</si>
  <si>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</si>
  <si>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</si>
  <si>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</si>
  <si>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</si>
  <si>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</si>
  <si>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</si>
  <si>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</si>
  <si>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</si>
  <si>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</si>
  <si>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</si>
  <si>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</si>
  <si>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</si>
  <si>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</si>
  <si>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</si>
  <si>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</si>
  <si>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</si>
  <si>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</si>
  <si>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</si>
  <si>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</si>
  <si>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</si>
  <si>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</si>
  <si>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</si>
  <si>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</si>
  <si>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</si>
  <si>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</si>
  <si>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</si>
  <si>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</si>
  <si>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</si>
  <si>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</si>
  <si>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</si>
  <si>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</si>
  <si>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</si>
  <si>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</si>
  <si>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</si>
  <si>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</si>
  <si>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</si>
  <si>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Source: Financial Markets Operations Division; Accounting and Budgeting Division.</t>
  </si>
  <si>
    <t>April 2018 to April 2019</t>
  </si>
  <si>
    <t>Rs/USD</t>
  </si>
  <si>
    <t>Rs/EUR</t>
  </si>
  <si>
    <t>Rs/GBP</t>
  </si>
  <si>
    <t>(End of Period)</t>
  </si>
  <si>
    <t>(Period Average)</t>
  </si>
  <si>
    <t xml:space="preserve"> or equivalent, conducted by banks  and forex dealers.</t>
  </si>
  <si>
    <t>Table 58b: Exchange Rate of the Rupee (End of Period):  April 2018 to April 2019</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</si>
  <si>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</si>
  <si>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</si>
  <si>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</si>
  <si>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</si>
  <si>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</si>
  <si>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</si>
  <si>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</si>
  <si>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</si>
  <si>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</si>
  <si>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</si>
  <si>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</si>
  <si>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</si>
  <si>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</si>
  <si>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</si>
  <si>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 xml:space="preserve">Table 58d: Exchange Rate of the Rupee vis-à-vis Major Trading Partner Currencies: </t>
  </si>
  <si>
    <t>Average for</t>
  </si>
  <si>
    <t>Appreciation/</t>
  </si>
  <si>
    <t>12 Months</t>
  </si>
  <si>
    <t>(Depreciation)</t>
  </si>
  <si>
    <t>ended April 2018</t>
  </si>
  <si>
    <t>ended April 2019</t>
  </si>
  <si>
    <t>of Rupee</t>
  </si>
  <si>
    <t>between [1] &amp; [2]</t>
  </si>
  <si>
    <t>[1]</t>
  </si>
  <si>
    <t>[2]</t>
  </si>
  <si>
    <t>Hong Kong dollar</t>
  </si>
  <si>
    <t>Notes: (i)   [1] is calculated on the basis of the daily average exchange rates for the period May 2017 to April 2018.</t>
  </si>
  <si>
    <t xml:space="preserve">                [2] is calculated on the basis of the daily average exchange rates for the period May 2018 to April 2019.</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</si>
  <si>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</si>
  <si>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</si>
  <si>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</si>
  <si>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59: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April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</si>
  <si>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</si>
  <si>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</si>
  <si>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</si>
  <si>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</si>
  <si>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</si>
  <si>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</si>
  <si>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</si>
  <si>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</si>
  <si>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</si>
  <si>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</si>
  <si>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</si>
  <si>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</si>
  <si>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</si>
  <si>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</si>
  <si>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</si>
  <si>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</si>
  <si>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</si>
  <si>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</si>
  <si>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</si>
  <si>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</si>
  <si>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</si>
  <si>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</si>
  <si>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1.1339/42</t>
  </si>
  <si>
    <t>1.5331/35</t>
  </si>
  <si>
    <t>1.4306/11</t>
  </si>
  <si>
    <t>1.2486/89</t>
  </si>
  <si>
    <t>1.3976/79</t>
  </si>
  <si>
    <t>1.2996/99</t>
  </si>
  <si>
    <t>118.64/67</t>
  </si>
  <si>
    <t>114.38/42</t>
  </si>
  <si>
    <t>113.10/14</t>
  </si>
  <si>
    <t>107.91/93</t>
  </si>
  <si>
    <t>110.44/46</t>
  </si>
  <si>
    <t>1.0850/53</t>
  </si>
  <si>
    <t>1.1115/18</t>
  </si>
  <si>
    <t>1.0680/82</t>
  </si>
  <si>
    <t>1.2338/41</t>
  </si>
  <si>
    <t>1.1306/09</t>
  </si>
  <si>
    <t>1.4991/95</t>
  </si>
  <si>
    <t>1.4217/21</t>
  </si>
  <si>
    <t>1.2333/35</t>
  </si>
  <si>
    <t>1.3974/77</t>
  </si>
  <si>
    <t>1.3176/79</t>
  </si>
  <si>
    <t>120.30/33</t>
  </si>
  <si>
    <t>112.98/02</t>
  </si>
  <si>
    <t>113.07/10</t>
  </si>
  <si>
    <t>105.98/00</t>
  </si>
  <si>
    <t>111.11/14</t>
  </si>
  <si>
    <t>1.0792/94</t>
  </si>
  <si>
    <t>1.1335/38</t>
  </si>
  <si>
    <t>1.0712/14</t>
  </si>
  <si>
    <t>1.2284/86</t>
  </si>
  <si>
    <t>1.1238/41</t>
  </si>
  <si>
    <t>1.4935/39</t>
  </si>
  <si>
    <t>1.4309/13</t>
  </si>
  <si>
    <t>1.2624/27</t>
  </si>
  <si>
    <t>1.4085/88</t>
  </si>
  <si>
    <t>1.3038/40</t>
  </si>
  <si>
    <t>119.48/51</t>
  </si>
  <si>
    <t>109.61/65</t>
  </si>
  <si>
    <t>110.04/08</t>
  </si>
  <si>
    <t>107.55/57</t>
  </si>
  <si>
    <t>111.61/63</t>
  </si>
  <si>
    <t>1.1164/66</t>
  </si>
  <si>
    <t>1.1311/14</t>
  </si>
  <si>
    <t>1.1048/50</t>
  </si>
  <si>
    <t>1.1820/22</t>
  </si>
  <si>
    <t>1.5476/81</t>
  </si>
  <si>
    <t>1.4530/35</t>
  </si>
  <si>
    <t>1.2919/22</t>
  </si>
  <si>
    <t>1.3471/74</t>
  </si>
  <si>
    <t>120.72/75</t>
  </si>
  <si>
    <t>108.83/87</t>
  </si>
  <si>
    <t>112.25/27</t>
  </si>
  <si>
    <t>109.70/72</t>
  </si>
  <si>
    <t>1.1214/17</t>
  </si>
  <si>
    <t>1.1228/31</t>
  </si>
  <si>
    <t>1.1232/35</t>
  </si>
  <si>
    <t>1.1678/81</t>
  </si>
  <si>
    <t>1.5559/64</t>
  </si>
  <si>
    <t>1.4193/98</t>
  </si>
  <si>
    <t>1.2799/02</t>
  </si>
  <si>
    <t>1.3288/92</t>
  </si>
  <si>
    <t>123.59/62</t>
  </si>
  <si>
    <t>105.34/38</t>
  </si>
  <si>
    <t>110.85/88</t>
  </si>
  <si>
    <t>110.03/05</t>
  </si>
  <si>
    <t>1.1002/04</t>
  </si>
  <si>
    <t>1.1063/66</t>
  </si>
  <si>
    <t>1.1514/16</t>
  </si>
  <si>
    <t>1.1684/87</t>
  </si>
  <si>
    <t>1.5561/65</t>
  </si>
  <si>
    <t>1.3172/76</t>
  </si>
  <si>
    <t>1.2993/96</t>
  </si>
  <si>
    <t>1.3169/73</t>
  </si>
  <si>
    <t>123.27/30</t>
  </si>
  <si>
    <t>104.12/16</t>
  </si>
  <si>
    <t>112.43/46</t>
  </si>
  <si>
    <t>111.42/44</t>
  </si>
  <si>
    <t>1.1137/40</t>
  </si>
  <si>
    <t>1.1207/10</t>
  </si>
  <si>
    <t>1.1814/16</t>
  </si>
  <si>
    <t>1.1557/59</t>
  </si>
  <si>
    <t>1.5596/99</t>
  </si>
  <si>
    <t>1.3115/19</t>
  </si>
  <si>
    <t>1.2970/73</t>
  </si>
  <si>
    <t>1.2889/92</t>
  </si>
  <si>
    <t>123.18/21</t>
  </si>
  <si>
    <t>101.28/32</t>
  </si>
  <si>
    <t>109.84/86</t>
  </si>
  <si>
    <t>111.06/08</t>
  </si>
  <si>
    <t>1.1231/33</t>
  </si>
  <si>
    <t>1.1212/15</t>
  </si>
  <si>
    <t>1.1912/14</t>
  </si>
  <si>
    <t>1.1656/59</t>
  </si>
  <si>
    <t>1.5335/39</t>
  </si>
  <si>
    <t>1.3151/55</t>
  </si>
  <si>
    <t>1.3295/98</t>
  </si>
  <si>
    <t>1.3044/48</t>
  </si>
  <si>
    <t>120.11/14</t>
  </si>
  <si>
    <t>101.89/92</t>
  </si>
  <si>
    <t>110.67/69</t>
  </si>
  <si>
    <t>111.92/94</t>
  </si>
  <si>
    <t>1.1028/30</t>
  </si>
  <si>
    <t>1.1755/58</t>
  </si>
  <si>
    <t>1.1492/94</t>
  </si>
  <si>
    <t>1.5326/30</t>
  </si>
  <si>
    <t>1.2352/55</t>
  </si>
  <si>
    <t>1.3205/07</t>
  </si>
  <si>
    <t>1.3017/20</t>
  </si>
  <si>
    <t>120.05/08</t>
  </si>
  <si>
    <t>103.74/77</t>
  </si>
  <si>
    <t>112.91/93</t>
  </si>
  <si>
    <t>112.84/85</t>
  </si>
  <si>
    <t>1.0733/35</t>
  </si>
  <si>
    <t>1.0806/08</t>
  </si>
  <si>
    <t>1.1739/41</t>
  </si>
  <si>
    <t>1.5201/04</t>
  </si>
  <si>
    <t>1.2444/47</t>
  </si>
  <si>
    <t>1.3215/18</t>
  </si>
  <si>
    <t>1.2888/91</t>
  </si>
  <si>
    <t>122.55/59</t>
  </si>
  <si>
    <t>108.31/36</t>
  </si>
  <si>
    <t>112.71/74</t>
  </si>
  <si>
    <t>113.35/37</t>
  </si>
  <si>
    <t>1.0880/82</t>
  </si>
  <si>
    <t>1.0544/47</t>
  </si>
  <si>
    <t>1.1834/36</t>
  </si>
  <si>
    <t>1.1376/78</t>
  </si>
  <si>
    <t>1.4997/01</t>
  </si>
  <si>
    <t>1.2481/84</t>
  </si>
  <si>
    <t>1.3404/06</t>
  </si>
  <si>
    <t>1.2663/66</t>
  </si>
  <si>
    <t>121.76/80</t>
  </si>
  <si>
    <t>115.99/02</t>
  </si>
  <si>
    <t>112.93/95</t>
  </si>
  <si>
    <t>112.34/36</t>
  </si>
  <si>
    <r>
      <rPr>
        <vertAlign val="superscript"/>
        <sz val="9"/>
        <color rgb="FF002060"/>
        <rFont val="Segoe UI"/>
        <family val="2"/>
      </rPr>
      <t>1</t>
    </r>
    <r>
      <rPr>
        <sz val="9"/>
        <color rgb="FF002060"/>
        <rFont val="Segoe UI"/>
        <family val="2"/>
      </rPr>
      <t>Reuters with reference to Asian Markets, 09 30 hrs, Mauritian time.</t>
    </r>
  </si>
  <si>
    <t>Table 60: Mauritius Exchange Rate Index (MERI): January 2017 to April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</si>
  <si>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</si>
  <si>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</si>
  <si>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</si>
  <si>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</si>
  <si>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</si>
  <si>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</si>
  <si>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</si>
  <si>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61: Foreign Currency Transactions: May 2018 to April 2019</t>
    </r>
    <r>
      <rPr>
        <b/>
        <vertAlign val="superscript"/>
        <sz val="12"/>
        <color rgb="FF002060"/>
        <rFont val="Segoe UI"/>
        <family val="2"/>
      </rPr>
      <t>1</t>
    </r>
  </si>
  <si>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</si>
  <si>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</si>
  <si>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</si>
  <si>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</si>
  <si>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</si>
  <si>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</si>
  <si>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</si>
  <si>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</si>
  <si>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</si>
  <si>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</si>
  <si>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</si>
  <si>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</si>
  <si>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</si>
  <si>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</si>
  <si>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</si>
  <si>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</si>
  <si>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</si>
  <si>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</si>
  <si>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</si>
  <si>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</si>
  <si>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</si>
  <si>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</si>
  <si>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</si>
  <si>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</si>
  <si>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</si>
  <si>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</si>
  <si>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</si>
  <si>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</si>
  <si>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</si>
  <si>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</si>
  <si>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</si>
  <si>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</si>
  <si>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</si>
  <si>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</si>
  <si>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</si>
  <si>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</si>
  <si>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</si>
  <si>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63a: Foreign Currency Purchases by Major Currencies: May 2018 to April 2019</t>
    </r>
    <r>
      <rPr>
        <b/>
        <vertAlign val="superscript"/>
        <sz val="12"/>
        <color rgb="FF002060"/>
        <rFont val="Segoe UI"/>
        <family val="2"/>
      </rPr>
      <t>1</t>
    </r>
  </si>
  <si>
    <t>GBP</t>
  </si>
  <si>
    <r>
      <t>Table 63b: Foreign Currency Sales by Major Currencies: May 2018 to April 2019</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</si>
  <si>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</si>
  <si>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</si>
  <si>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</si>
  <si>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</si>
  <si>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</si>
  <si>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</si>
  <si>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</si>
  <si>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</si>
  <si>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</si>
  <si>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</si>
  <si>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65a: Transactions on the Stock Exchange of Mauritius: April 2018 to April 2019</t>
  </si>
  <si>
    <t>AMEND TITLE</t>
  </si>
  <si>
    <t>Official Market</t>
  </si>
  <si>
    <t>SEM-7/</t>
  </si>
  <si>
    <t>SEMDEX</t>
  </si>
  <si>
    <t>Value of</t>
  </si>
  <si>
    <t>Volume of</t>
  </si>
  <si>
    <t>Sessions</t>
  </si>
  <si>
    <t>(in Rs terms)</t>
  </si>
  <si>
    <t>(in US$ terms)</t>
  </si>
  <si>
    <t>('000)</t>
  </si>
  <si>
    <t>Nov-18</t>
  </si>
  <si>
    <t>[Remarks: On 24.05.2018, Mkt volume traded in OFF was considerably increased by BLUELIFE LIMITED (property devt) shares)]</t>
  </si>
  <si>
    <r>
      <t xml:space="preserve">1 </t>
    </r>
    <r>
      <rPr>
        <i/>
        <sz val="10.5"/>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</si>
  <si>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t>Source: The Stock Exchange of Mauritius Ltd.</t>
  </si>
  <si>
    <t>Table 65b: Transactions by Non-Residents on the Stock Exchange of Mauritius: April 2018 to April 2019</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</si>
  <si>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</si>
  <si>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</si>
  <si>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</si>
  <si>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</si>
  <si>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</si>
  <si>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</si>
  <si>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</si>
  <si>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</si>
  <si>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</si>
  <si>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</si>
  <si>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</si>
  <si>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</si>
  <si>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</si>
  <si>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</si>
  <si>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</si>
  <si>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</si>
  <si>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</si>
  <si>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</si>
  <si>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</si>
  <si>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</si>
  <si>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</si>
  <si>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</si>
  <si>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</si>
  <si>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</si>
  <si>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</si>
  <si>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</si>
  <si>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</si>
  <si>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</si>
  <si>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</si>
  <si>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</si>
  <si>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</si>
  <si>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</si>
  <si>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66: Tourist Arrivals: January 2015 to April 2019 and Gross Tourism Earnings: January 2015 to March 2019</t>
  </si>
  <si>
    <t xml:space="preserve">Tourist Arrivals* </t>
  </si>
  <si>
    <t>Gross Tourism Earnings ^</t>
  </si>
  <si>
    <t xml:space="preserve">(Rs million) </t>
  </si>
  <si>
    <t xml:space="preserve"> Total</t>
  </si>
  <si>
    <t>Note: Gross tourism earnings are estimated from banking records as well as returns submitted by money-changers and foreign exchange dealers.</t>
  </si>
  <si>
    <t>* Source: Statistics Mauritius.</t>
  </si>
  <si>
    <t>^ Source: Economic Analysis &amp; Research and Statistics Department.</t>
  </si>
  <si>
    <t>Table 67: Gross Official International Reserves: January 2016 to April 2019</t>
  </si>
  <si>
    <t>Gross Foreign</t>
  </si>
  <si>
    <t>Reserve Position in the IMF</t>
  </si>
  <si>
    <t>Foreign Assets of Government</t>
  </si>
  <si>
    <t>Gross Official International Reserves</t>
  </si>
  <si>
    <t>Assets of</t>
  </si>
  <si>
    <t>Bank of Mauritius</t>
  </si>
  <si>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</si>
  <si>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</si>
  <si>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</si>
  <si>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</si>
  <si>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</si>
  <si>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</si>
  <si>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</si>
  <si>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</si>
  <si>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</si>
  <si>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</si>
  <si>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</si>
  <si>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</si>
  <si>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</si>
  <si>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</si>
  <si>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</si>
  <si>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</si>
  <si>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</si>
  <si>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</si>
  <si>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</si>
  <si>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</si>
  <si>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t xml:space="preserve">Aug-14 </t>
  </si>
  <si>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</si>
  <si>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</si>
  <si>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</si>
  <si>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</si>
  <si>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</si>
  <si>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</si>
  <si>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</si>
  <si>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</si>
  <si>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</si>
  <si>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</si>
  <si>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</si>
  <si>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t xml:space="preserve">Feb-16 </t>
  </si>
  <si>
    <t xml:space="preserve">Apr-16 </t>
  </si>
  <si>
    <t xml:space="preserve">May-16 </t>
  </si>
  <si>
    <t xml:space="preserve">Jun-16 </t>
  </si>
  <si>
    <t xml:space="preserve">Jul-16 </t>
  </si>
  <si>
    <t xml:space="preserve">Aug-16 </t>
  </si>
  <si>
    <t xml:space="preserve">Nov-16 </t>
  </si>
  <si>
    <t xml:space="preserve">Jan-17 </t>
  </si>
  <si>
    <t xml:space="preserve">Jul-17 </t>
  </si>
  <si>
    <t xml:space="preserve">Aug-17 </t>
  </si>
  <si>
    <t xml:space="preserve">Sep-17 </t>
  </si>
  <si>
    <t xml:space="preserve">Oct-17 </t>
  </si>
  <si>
    <t xml:space="preserve">Nov-17 </t>
  </si>
  <si>
    <t xml:space="preserve">Dec-17 </t>
  </si>
  <si>
    <t xml:space="preserve">Feb-19 </t>
  </si>
  <si>
    <r>
      <rPr>
        <i/>
        <vertAlign val="superscript"/>
        <sz val="10"/>
        <color rgb="FF002060"/>
        <rFont val="Segoe UI"/>
        <family val="2"/>
      </rPr>
      <t xml:space="preserve">1 </t>
    </r>
    <r>
      <rPr>
        <i/>
        <sz val="10"/>
        <color rgb="FF002060"/>
        <rFont val="Segoe UI"/>
        <family val="2"/>
      </rPr>
      <t>Valued at end-of-period exchange rate.</t>
    </r>
  </si>
  <si>
    <r>
      <t>2</t>
    </r>
    <r>
      <rPr>
        <i/>
        <sz val="10"/>
        <color rgb="FF002060"/>
        <rFont val="Segoe UI"/>
        <family val="2"/>
      </rPr>
      <t xml:space="preserve"> Revised.</t>
    </r>
  </si>
  <si>
    <r>
      <t xml:space="preserve">3 </t>
    </r>
    <r>
      <rPr>
        <i/>
        <sz val="10"/>
        <color rgb="FF002060"/>
        <rFont val="Segoe UI"/>
        <family val="2"/>
      </rPr>
      <t>Provisional.</t>
    </r>
  </si>
  <si>
    <t xml:space="preserve">Note: The monthly import cover is based on imports of goods and services for the respective years except for 2019, which is based on imports of goods and services for calendar year 2018. This will be subsequently revised. </t>
  </si>
  <si>
    <t>Table 68a: Gross Direct Investment Flows in Mauritius (Excluding Global Business) by Sector: 2011 to 2018 (Annual)</t>
  </si>
  <si>
    <t>2006</t>
  </si>
  <si>
    <t>2007</t>
  </si>
  <si>
    <t>2008</t>
  </si>
  <si>
    <t>2009</t>
  </si>
  <si>
    <r>
      <t>2010</t>
    </r>
    <r>
      <rPr>
        <b/>
        <vertAlign val="superscript"/>
        <sz val="11"/>
        <color rgb="FF002060"/>
        <rFont val="Segoe UI"/>
        <family val="2"/>
      </rPr>
      <t xml:space="preserve"> </t>
    </r>
  </si>
  <si>
    <t>2011</t>
  </si>
  <si>
    <t>2012</t>
  </si>
  <si>
    <t>2013</t>
  </si>
  <si>
    <t xml:space="preserve"> -</t>
  </si>
  <si>
    <t xml:space="preserve">Wholesale and retail trade; repair of motor vehicles and motorcycles </t>
  </si>
  <si>
    <t xml:space="preserve">Financial and insurance activities </t>
  </si>
  <si>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</si>
  <si>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</si>
  <si>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 xml:space="preserve">(ii) The data for 2011 to 2017 have been supplemented with the results from the annual Foreign Assets and Liabilities Survey (FALS) and therefore also include reinvested earnings and shareholders’ loans. The data for 2018 include an estimate of the data obtained from FALS.
</t>
  </si>
  <si>
    <t>Table 68b: Gross Direct Investment Flows in Mauritius (Excluding Global Business) by Geographical Origin: 2011 to 2018 (Annual)</t>
  </si>
  <si>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</si>
  <si>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</si>
  <si>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</si>
  <si>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</si>
  <si>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</si>
  <si>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</si>
  <si>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</si>
  <si>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</si>
  <si>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</si>
  <si>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</si>
  <si>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</si>
  <si>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</si>
  <si>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</si>
  <si>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</si>
  <si>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</si>
  <si>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</si>
  <si>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</si>
  <si>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</si>
  <si>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</si>
  <si>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</si>
  <si>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</si>
  <si>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</si>
  <si>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</si>
  <si>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</si>
  <si>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</si>
  <si>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</si>
  <si>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</si>
  <si>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</si>
  <si>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</si>
  <si>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</si>
  <si>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t>Note: The data for 2011 to 2017 have been supplemented with the results from the Foreign Assets and Liabilities Survey (FALS) and therefore also include reinvested earnings and shareholders’ loans.</t>
  </si>
  <si>
    <t>Table 69a: Gross Direct Investment Flows Abroad (Excluding Global Business) by Sector: 2011 to 2018 (Annual)</t>
  </si>
  <si>
    <t xml:space="preserve">Sector </t>
  </si>
  <si>
    <r>
      <t>2010</t>
    </r>
    <r>
      <rPr>
        <b/>
        <vertAlign val="superscript"/>
        <sz val="12"/>
        <color rgb="FF002060"/>
        <rFont val="Segoe UI"/>
        <family val="2"/>
      </rPr>
      <t xml:space="preserve"> </t>
    </r>
  </si>
  <si>
    <r>
      <t xml:space="preserve">2017 </t>
    </r>
    <r>
      <rPr>
        <b/>
        <vertAlign val="superscript"/>
        <sz val="12"/>
        <color rgb="FF002060"/>
        <rFont val="Segoe UI"/>
        <family val="2"/>
      </rPr>
      <t>1</t>
    </r>
  </si>
  <si>
    <r>
      <t xml:space="preserve">2018 </t>
    </r>
    <r>
      <rPr>
        <b/>
        <vertAlign val="superscript"/>
        <sz val="12"/>
        <color rgb="FF002060"/>
        <rFont val="Segoe UI"/>
        <family val="2"/>
      </rPr>
      <t>2</t>
    </r>
  </si>
  <si>
    <t>Table 69b: Gross Direct Investment Flows Abroad (Excluding Global Business) by Geographical Destination: 2011 to 2018 (Annual)</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</si>
  <si>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</si>
  <si>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</si>
  <si>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</si>
  <si>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</si>
  <si>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</si>
  <si>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</si>
  <si>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</si>
  <si>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</si>
  <si>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</si>
  <si>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</si>
  <si>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r>
      <t xml:space="preserve">1 </t>
    </r>
    <r>
      <rPr>
        <i/>
        <sz val="11"/>
        <color rgb="FF002060"/>
        <rFont val="Segoe UI"/>
        <family val="2"/>
      </rPr>
      <t>Revised estimates.</t>
    </r>
  </si>
  <si>
    <r>
      <t xml:space="preserve">2 </t>
    </r>
    <r>
      <rPr>
        <i/>
        <sz val="11"/>
        <color rgb="FF002060"/>
        <rFont val="Segoe UI"/>
        <family val="2"/>
      </rPr>
      <t>Preliminary estimates.</t>
    </r>
  </si>
  <si>
    <r>
      <t xml:space="preserve">3 </t>
    </r>
    <r>
      <rPr>
        <i/>
        <sz val="11"/>
        <color rgb="FF002060"/>
        <rFont val="Segoe UI"/>
        <family val="2"/>
      </rPr>
      <t xml:space="preserve">The data for 2018, which include the Bank's estimates for FALS, will be reallocated once results from FALS are finalised.
</t>
    </r>
  </si>
  <si>
    <t xml:space="preserve">Table 70a: Inward Workers' Remittances: Top 10 Source Countries, 2017Q1-2018Q4 </t>
  </si>
  <si>
    <t>2017Q2</t>
  </si>
  <si>
    <t>2017Q3</t>
  </si>
  <si>
    <t>2017Q4</t>
  </si>
  <si>
    <t>2018Q2</t>
  </si>
  <si>
    <t>2018Q3</t>
  </si>
  <si>
    <t>2018Q4</t>
  </si>
  <si>
    <t>Inward Remittances</t>
  </si>
  <si>
    <t>United Kingdom</t>
  </si>
  <si>
    <t>United States</t>
  </si>
  <si>
    <t>Ireland</t>
  </si>
  <si>
    <t>Italy</t>
  </si>
  <si>
    <t>Switzerland</t>
  </si>
  <si>
    <t>Canada</t>
  </si>
  <si>
    <t>Australia</t>
  </si>
  <si>
    <t>United Arab Emirates</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</si>
  <si>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</si>
  <si>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</si>
  <si>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2017Q1-2018Q4</t>
  </si>
  <si>
    <t>Outward Remittances</t>
  </si>
  <si>
    <t>Bangladesh</t>
  </si>
  <si>
    <t>Madagascar</t>
  </si>
  <si>
    <t>Inward Remittance Cost</t>
  </si>
  <si>
    <t>Outward Remittance Cost</t>
  </si>
  <si>
    <t>Note: Figures in italics represent the share of remittance cost in total inward/outward remittances.</t>
  </si>
  <si>
    <t>Table 70d: Outward Workers' Remittances by Domestic Remitter's Sector of Activity, 2017Q1-2018Q4</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</si>
  <si>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</si>
  <si>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</si>
  <si>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</si>
  <si>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end-2017 vis-à-vis Top 10 Counterpart Economies</t>
  </si>
  <si>
    <t>Stock of Direct Investment Liabilities</t>
  </si>
  <si>
    <t>Stock of Direct Investment Assets</t>
  </si>
  <si>
    <t xml:space="preserve">Total    </t>
  </si>
  <si>
    <t xml:space="preserve">Total </t>
  </si>
  <si>
    <t>Cayman Islands</t>
  </si>
  <si>
    <t>Singapore</t>
  </si>
  <si>
    <t>China, P.R.: Mainland</t>
  </si>
  <si>
    <t>Netherlands</t>
  </si>
  <si>
    <t>Luxembourg</t>
  </si>
  <si>
    <t>China, P.R.: Hong Kong</t>
  </si>
  <si>
    <t>Virgin Islands, British</t>
  </si>
  <si>
    <t>Nigeria</t>
  </si>
  <si>
    <r>
      <rPr>
        <i/>
        <vertAlign val="superscript"/>
        <sz val="10"/>
        <color rgb="FF002060"/>
        <rFont val="Segoe UI"/>
        <family val="2"/>
      </rPr>
      <t>1</t>
    </r>
    <r>
      <rPr>
        <i/>
        <sz val="10"/>
        <color rgb="FF002060"/>
        <rFont val="Segoe UI"/>
        <family val="2"/>
      </rPr>
      <t xml:space="preserve"> Provisional. </t>
    </r>
  </si>
  <si>
    <t>Note: The Coordinated Direct Investment Survey includes cross-border position data of Category 1 Global Business Companies (GBC1s).</t>
  </si>
  <si>
    <t>For further information, please refer to the IMF Website at http://data.imf.org/CDIS.</t>
  </si>
  <si>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</si>
  <si>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</si>
  <si>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</si>
  <si>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</si>
  <si>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</si>
  <si>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</si>
  <si>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</si>
  <si>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</si>
  <si>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</si>
  <si>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</si>
  <si>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</si>
  <si>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</si>
  <si>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</si>
  <si>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</si>
  <si>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</si>
  <si>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</si>
  <si>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</si>
  <si>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</si>
  <si>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</si>
  <si>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</si>
  <si>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</si>
  <si>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</si>
  <si>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</si>
  <si>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</si>
  <si>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</si>
  <si>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</si>
  <si>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</si>
  <si>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</si>
  <si>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</si>
  <si>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</si>
  <si>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</si>
  <si>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</si>
  <si>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</si>
  <si>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</si>
  <si>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</si>
  <si>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</si>
  <si>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</si>
  <si>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</si>
  <si>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</si>
  <si>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</si>
  <si>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</si>
  <si>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</si>
  <si>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</si>
  <si>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</si>
  <si>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</si>
  <si>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</si>
  <si>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</si>
  <si>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</si>
  <si>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</si>
  <si>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</si>
  <si>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</si>
  <si>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</si>
  <si>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</si>
  <si>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</si>
  <si>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</si>
  <si>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</si>
  <si>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</si>
  <si>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</si>
  <si>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</si>
  <si>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</si>
  <si>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</si>
  <si>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</si>
  <si>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</si>
  <si>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</si>
  <si>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</si>
  <si>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</si>
  <si>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</si>
  <si>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</si>
  <si>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</si>
  <si>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</si>
  <si>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</si>
  <si>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</si>
  <si>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</si>
  <si>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</si>
  <si>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</si>
  <si>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</si>
  <si>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</si>
  <si>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</si>
  <si>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</si>
  <si>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</si>
  <si>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</si>
  <si>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</si>
  <si>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</si>
  <si>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</si>
  <si>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</si>
  <si>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t>The figures may not add up to total due to rounding.</t>
  </si>
  <si>
    <t>Table 73: International Investment Position: External Assets and Liabilities at end-December 2015, 2016 and 2017</t>
  </si>
  <si>
    <r>
      <t xml:space="preserve">2017 </t>
    </r>
    <r>
      <rPr>
        <b/>
        <vertAlign val="superscript"/>
        <sz val="10"/>
        <color rgb="FF002060"/>
        <rFont val="Segoe UI"/>
        <family val="2"/>
      </rPr>
      <t>1</t>
    </r>
  </si>
  <si>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</si>
  <si>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</si>
  <si>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</si>
  <si>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</si>
  <si>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</si>
  <si>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</si>
  <si>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</si>
  <si>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</si>
  <si>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</si>
  <si>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</si>
  <si>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</si>
  <si>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</si>
  <si>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</si>
  <si>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</si>
  <si>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</si>
  <si>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</si>
  <si>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</si>
  <si>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</si>
  <si>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</si>
  <si>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</si>
  <si>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</si>
  <si>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</si>
  <si>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</si>
  <si>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</si>
  <si>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</si>
  <si>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</si>
  <si>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</si>
  <si>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</si>
  <si>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</si>
  <si>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</si>
  <si>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</si>
  <si>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</si>
  <si>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</si>
  <si>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</si>
  <si>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</si>
  <si>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</si>
  <si>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</si>
  <si>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</si>
  <si>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</si>
  <si>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</si>
  <si>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</si>
  <si>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</si>
  <si>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</si>
  <si>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</si>
  <si>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</si>
  <si>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</si>
  <si>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</si>
  <si>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</si>
  <si>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</si>
  <si>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</si>
  <si>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</si>
  <si>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</si>
  <si>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</si>
  <si>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</si>
  <si>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</si>
  <si>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</si>
  <si>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</si>
  <si>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</si>
  <si>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</si>
  <si>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</si>
  <si>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</si>
  <si>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QXXX8624__2</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</si>
  <si>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</si>
  <si>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</si>
  <si>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</si>
  <si>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</si>
  <si>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</si>
  <si>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</si>
  <si>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</si>
  <si>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</si>
  <si>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</si>
  <si>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</si>
  <si>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</si>
  <si>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</si>
  <si>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</si>
  <si>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</si>
  <si>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</si>
  <si>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</si>
  <si>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</si>
  <si>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</si>
  <si>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</si>
  <si>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</si>
  <si>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</si>
  <si>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</si>
  <si>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</si>
  <si>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</si>
  <si>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 xml:space="preserve">      Banks</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</si>
  <si>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</si>
  <si>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</si>
  <si>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</si>
  <si>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</si>
  <si>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</si>
  <si>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</si>
  <si>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</si>
  <si>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</si>
  <si>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</si>
  <si>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</si>
  <si>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</si>
  <si>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</si>
  <si>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</si>
  <si>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</si>
  <si>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</si>
  <si>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</si>
  <si>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</si>
  <si>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</si>
  <si>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</si>
  <si>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</si>
  <si>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</si>
  <si>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</si>
  <si>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</si>
  <si>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</si>
  <si>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</si>
  <si>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</si>
  <si>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</si>
  <si>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</si>
  <si>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</si>
  <si>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</si>
  <si>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</si>
  <si>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</si>
  <si>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</si>
  <si>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</si>
  <si>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</si>
  <si>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</si>
  <si>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</si>
  <si>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</si>
  <si>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</si>
  <si>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</si>
  <si>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</si>
  <si>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</si>
  <si>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</si>
  <si>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</si>
  <si>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</si>
  <si>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</si>
  <si>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</si>
  <si>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</si>
  <si>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</si>
  <si>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</si>
  <si>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</si>
  <si>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</si>
  <si>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</si>
  <si>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</si>
  <si>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</si>
  <si>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</si>
  <si>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</si>
  <si>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</si>
  <si>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</si>
  <si>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</si>
  <si>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</si>
  <si>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</si>
  <si>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</si>
  <si>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</si>
  <si>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</si>
  <si>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</si>
  <si>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</si>
  <si>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</si>
  <si>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</si>
  <si>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</si>
  <si>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</si>
  <si>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</si>
  <si>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</si>
  <si>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</si>
  <si>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</si>
  <si>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</si>
  <si>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</si>
  <si>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</si>
  <si>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</si>
  <si>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</si>
  <si>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</si>
  <si>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</si>
  <si>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</si>
  <si>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</si>
  <si>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</si>
  <si>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</si>
  <si>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</si>
  <si>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</si>
  <si>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</si>
  <si>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</si>
  <si>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</si>
  <si>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</si>
  <si>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</si>
  <si>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</si>
  <si>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</si>
  <si>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</si>
  <si>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</si>
  <si>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</si>
  <si>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</si>
  <si>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</si>
  <si>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</si>
  <si>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</si>
  <si>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</si>
  <si>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</si>
  <si>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</si>
  <si>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</si>
  <si>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</si>
  <si>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</si>
  <si>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</si>
  <si>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</si>
  <si>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</si>
  <si>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</si>
  <si>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</si>
  <si>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</si>
  <si>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</si>
  <si>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</si>
  <si>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</si>
  <si>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</si>
  <si>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</si>
  <si>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</si>
  <si>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</si>
  <si>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</si>
  <si>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</si>
  <si>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</si>
  <si>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</si>
  <si>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</si>
  <si>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</si>
  <si>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</si>
  <si>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</si>
  <si>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</si>
  <si>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</si>
  <si>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</si>
  <si>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</si>
  <si>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</si>
  <si>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</si>
  <si>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</si>
  <si>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</si>
  <si>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</si>
  <si>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</si>
  <si>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</si>
  <si>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</si>
  <si>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</si>
  <si>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</si>
  <si>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</si>
  <si>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</si>
  <si>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</si>
  <si>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</si>
  <si>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</si>
  <si>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</si>
  <si>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</si>
  <si>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</si>
  <si>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</si>
  <si>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</si>
  <si>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</si>
  <si>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</si>
  <si>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</si>
  <si>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</si>
  <si>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</si>
  <si>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</si>
  <si>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</si>
  <si>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</si>
  <si>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</si>
  <si>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</si>
  <si>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</si>
  <si>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</si>
  <si>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</si>
  <si>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</si>
  <si>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</si>
  <si>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</si>
  <si>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</si>
  <si>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</si>
  <si>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</si>
  <si>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</si>
  <si>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</si>
  <si>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</si>
  <si>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</si>
  <si>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</si>
  <si>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</si>
  <si>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</si>
  <si>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</si>
  <si>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</si>
  <si>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</si>
  <si>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</si>
  <si>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</si>
  <si>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</si>
  <si>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</si>
  <si>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</si>
  <si>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</si>
  <si>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</si>
  <si>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</si>
  <si>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</si>
  <si>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</si>
  <si>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</si>
  <si>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</si>
  <si>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</si>
  <si>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</si>
  <si>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</si>
  <si>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</si>
  <si>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</si>
  <si>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</si>
  <si>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</si>
  <si>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</si>
  <si>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</si>
  <si>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</si>
  <si>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</si>
  <si>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</si>
  <si>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</si>
  <si>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</si>
  <si>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</si>
  <si>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</si>
  <si>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</si>
  <si>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</si>
  <si>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</si>
  <si>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</si>
  <si>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</si>
  <si>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</si>
  <si>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</si>
  <si>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</si>
  <si>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</si>
  <si>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</si>
  <si>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</si>
  <si>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</si>
  <si>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</si>
  <si>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</si>
  <si>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</si>
  <si>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</si>
  <si>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</si>
  <si>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</si>
  <si>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</si>
  <si>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</si>
  <si>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</si>
  <si>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</si>
  <si>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</si>
  <si>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</si>
  <si>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</si>
  <si>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</si>
  <si>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</si>
  <si>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</si>
  <si>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</si>
  <si>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</si>
  <si>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</si>
  <si>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</si>
  <si>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</si>
  <si>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</si>
  <si>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</si>
  <si>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</si>
  <si>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</si>
  <si>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</si>
  <si>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</si>
  <si>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</si>
  <si>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</si>
  <si>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</si>
  <si>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</si>
  <si>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</si>
  <si>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</si>
  <si>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</si>
  <si>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</si>
  <si>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</si>
  <si>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</si>
  <si>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</si>
  <si>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</si>
  <si>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</si>
  <si>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t>QXXX8792__2</t>
  </si>
  <si>
    <t>8792..</t>
  </si>
  <si>
    <t>QXXX8793__2</t>
  </si>
  <si>
    <t>8793..</t>
  </si>
  <si>
    <t>QXXX8794__2</t>
  </si>
  <si>
    <t>8794..</t>
  </si>
  <si>
    <t>QXXX8795__2</t>
  </si>
  <si>
    <t>8795..</t>
  </si>
  <si>
    <t>QXXX8796__2</t>
  </si>
  <si>
    <t>8796..</t>
  </si>
  <si>
    <t>QXXX8797__2</t>
  </si>
  <si>
    <t>8797..</t>
  </si>
  <si>
    <t>QXXX8798__2</t>
  </si>
  <si>
    <t>8798..</t>
  </si>
  <si>
    <r>
      <t>Table 28: NBDTIs* Loans to Other Nonfinancial Corporations, Households and Other Sectors</t>
    </r>
    <r>
      <rPr>
        <b/>
        <vertAlign val="superscript"/>
        <sz val="17"/>
        <color rgb="FF002060"/>
        <rFont val="Segoe UI"/>
        <family val="2"/>
      </rPr>
      <t>1</t>
    </r>
    <r>
      <rPr>
        <b/>
        <sz val="17"/>
        <color rgb="FF002060"/>
        <rFont val="Segoe UI"/>
        <family val="2"/>
      </rPr>
      <t>: December 2018 to March</t>
    </r>
    <r>
      <rPr>
        <b/>
        <vertAlign val="superscript"/>
        <sz val="17"/>
        <color rgb="FF002060"/>
        <rFont val="Segoe UI"/>
        <family val="2"/>
      </rPr>
      <t xml:space="preserve"> </t>
    </r>
    <r>
      <rPr>
        <b/>
        <sz val="17"/>
        <color rgb="FF002060"/>
        <rFont val="Segoe UI"/>
        <family val="2"/>
      </rPr>
      <t>2019</t>
    </r>
  </si>
  <si>
    <t>5. Non-financial GBC1s</t>
  </si>
  <si>
    <t>* ODCs refer to Other Depository Corporations, i.e. Banks and Non-bank Deposit-Taking institutions.</t>
  </si>
  <si>
    <r>
      <rPr>
        <i/>
        <vertAlign val="superscript"/>
        <sz val="11"/>
        <color rgb="FF002060"/>
        <rFont val="Segoe UI"/>
        <family val="2"/>
      </rPr>
      <t>1</t>
    </r>
    <r>
      <rPr>
        <i/>
        <sz val="11"/>
        <color rgb="FF002060"/>
        <rFont val="Segoe UI"/>
        <family val="2"/>
      </rPr>
      <t xml:space="preserve"> Loans include facilities in the form of loans, overdrafts and finance leases.</t>
    </r>
  </si>
  <si>
    <t>* ODCs refer to Other Depository Corporations, i.e. Banks and Non-Bank Deposit-Taking institutions.</t>
  </si>
  <si>
    <r>
      <t xml:space="preserve">Personal </t>
    </r>
    <r>
      <rPr>
        <b/>
        <vertAlign val="superscript"/>
        <sz val="14"/>
        <color rgb="FF002060"/>
        <rFont val="Segoe UI"/>
        <family val="2"/>
      </rPr>
      <t>1</t>
    </r>
  </si>
  <si>
    <r>
      <t xml:space="preserve">Professional </t>
    </r>
    <r>
      <rPr>
        <b/>
        <vertAlign val="superscript"/>
        <sz val="14"/>
        <color rgb="FF002060"/>
        <rFont val="Segoe UI"/>
        <family val="2"/>
      </rPr>
      <t>2</t>
    </r>
  </si>
  <si>
    <r>
      <t xml:space="preserve">1 </t>
    </r>
    <r>
      <rPr>
        <i/>
        <sz val="14"/>
        <color rgb="FF002060"/>
        <rFont val="Segoe UI"/>
        <family val="2"/>
      </rPr>
      <t>Refers to individuals on payrolls.</t>
    </r>
  </si>
  <si>
    <r>
      <t>2</t>
    </r>
    <r>
      <rPr>
        <i/>
        <sz val="14"/>
        <color rgb="FF002060"/>
        <rFont val="Segoe UI"/>
        <family val="2"/>
      </rPr>
      <t xml:space="preserve"> Refers to facilities granted to professional bodies or individuals for the purpose of carrying out day-to-day business.</t>
    </r>
  </si>
  <si>
    <r>
      <rPr>
        <i/>
        <vertAlign val="superscript"/>
        <sz val="13"/>
        <color rgb="FF002060"/>
        <rFont val="Segoe UI"/>
        <family val="2"/>
      </rPr>
      <t xml:space="preserve">1 </t>
    </r>
    <r>
      <rPr>
        <i/>
        <sz val="13"/>
        <color rgb="FF002060"/>
        <rFont val="Segoe UI"/>
        <family val="2"/>
      </rPr>
      <t xml:space="preserve">The Key Repo Rate is the policy rate of the Bank of Mauritius, which is used to signal its monetary policy stance. </t>
    </r>
  </si>
  <si>
    <r>
      <t>Table 32: ODCs* Loans to Other Nonfinancial Corporations, Households and Other Sectors</t>
    </r>
    <r>
      <rPr>
        <b/>
        <vertAlign val="superscript"/>
        <sz val="16"/>
        <color rgb="FF002060"/>
        <rFont val="Segoe UI"/>
        <family val="2"/>
      </rPr>
      <t>1</t>
    </r>
    <r>
      <rPr>
        <b/>
        <sz val="16"/>
        <color rgb="FF002060"/>
        <rFont val="Segoe UI"/>
        <family val="2"/>
      </rPr>
      <t>, December 2018 to March 2019</t>
    </r>
  </si>
  <si>
    <t>Sep-18⁴</t>
  </si>
  <si>
    <r>
      <t>Non-performing loans to total gross loans</t>
    </r>
    <r>
      <rPr>
        <vertAlign val="superscript"/>
        <sz val="12"/>
        <color rgb="FF002060"/>
        <rFont val="Segoe UI"/>
        <family val="2"/>
      </rPr>
      <t>3</t>
    </r>
  </si>
  <si>
    <r>
      <t>Sectoral distribution of loans to total loans</t>
    </r>
    <r>
      <rPr>
        <vertAlign val="superscript"/>
        <sz val="12"/>
        <color rgb="FF002060"/>
        <rFont val="Segoe UI"/>
        <family val="2"/>
      </rPr>
      <t>3</t>
    </r>
  </si>
  <si>
    <r>
      <t>Residential real estate loans to total loans</t>
    </r>
    <r>
      <rPr>
        <vertAlign val="superscript"/>
        <sz val="12"/>
        <color rgb="FF002060"/>
        <rFont val="Segoe UI"/>
        <family val="2"/>
      </rPr>
      <t>3</t>
    </r>
  </si>
  <si>
    <r>
      <t>Commercial real estate loans to total loans</t>
    </r>
    <r>
      <rPr>
        <vertAlign val="superscript"/>
        <sz val="12"/>
        <color rgb="FF002060"/>
        <rFont val="Segoe UI"/>
        <family val="2"/>
      </rPr>
      <t>3</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</si>
  <si>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2014 to December 2018</t>
    </r>
  </si>
  <si>
    <r>
      <t xml:space="preserve">Table 38b: Foreign Currency Transactions: January 2014 to April 2019  </t>
    </r>
    <r>
      <rPr>
        <sz val="12"/>
        <color rgb="FF002060"/>
        <rFont val="Segoe UI"/>
        <family val="2"/>
      </rPr>
      <t>(in foreign currency)</t>
    </r>
  </si>
  <si>
    <r>
      <t xml:space="preserve">Table 39: Card Transactions: March 2018 to March 2019 </t>
    </r>
    <r>
      <rPr>
        <b/>
        <vertAlign val="superscript"/>
        <sz val="16"/>
        <rFont val="Segoe UI"/>
        <family val="2"/>
      </rPr>
      <t>1</t>
    </r>
  </si>
  <si>
    <r>
      <t xml:space="preserve">Number of Transactions </t>
    </r>
    <r>
      <rPr>
        <vertAlign val="superscript"/>
        <sz val="14"/>
        <color rgb="FF002060"/>
        <rFont val="Segoe UI"/>
        <family val="2"/>
      </rPr>
      <t>4</t>
    </r>
  </si>
  <si>
    <r>
      <t xml:space="preserve">Value of Transactions (Rs mn) </t>
    </r>
    <r>
      <rPr>
        <vertAlign val="superscript"/>
        <sz val="14"/>
        <color rgb="FF002060"/>
        <rFont val="Segoe UI"/>
        <family val="2"/>
      </rPr>
      <t>2 &amp; 4</t>
    </r>
  </si>
  <si>
    <r>
      <t xml:space="preserve">Credit Cards </t>
    </r>
    <r>
      <rPr>
        <vertAlign val="superscript"/>
        <sz val="14"/>
        <color rgb="FF002060"/>
        <rFont val="Segoe UI"/>
        <family val="2"/>
      </rPr>
      <t>4</t>
    </r>
  </si>
  <si>
    <r>
      <t xml:space="preserve">Total </t>
    </r>
    <r>
      <rPr>
        <vertAlign val="superscript"/>
        <sz val="14"/>
        <color rgb="FF002060"/>
        <rFont val="Segoe UI"/>
        <family val="2"/>
      </rPr>
      <t xml:space="preserve"> 4</t>
    </r>
  </si>
  <si>
    <r>
      <t xml:space="preserve">Outstanding Advances on Credit Cards (Rs mn) </t>
    </r>
    <r>
      <rPr>
        <vertAlign val="superscript"/>
        <sz val="14"/>
        <color rgb="FF002060"/>
        <rFont val="Segoe UI"/>
        <family val="2"/>
      </rPr>
      <t>4</t>
    </r>
  </si>
  <si>
    <r>
      <t xml:space="preserve">Impaired advances on credit cards (Rs mn) </t>
    </r>
    <r>
      <rPr>
        <vertAlign val="superscript"/>
        <sz val="14"/>
        <color rgb="FF002060"/>
        <rFont val="Segoe UI"/>
        <family val="2"/>
      </rPr>
      <t>3 &amp; 4</t>
    </r>
  </si>
  <si>
    <r>
      <rPr>
        <i/>
        <vertAlign val="superscript"/>
        <sz val="11"/>
        <color rgb="FF002060"/>
        <rFont val="Segoe UI"/>
        <family val="2"/>
      </rPr>
      <t xml:space="preserve">3 </t>
    </r>
    <r>
      <rPr>
        <i/>
        <sz val="11"/>
        <color rgb="FF002060"/>
        <rFont val="Segoe UI"/>
        <family val="2"/>
      </rPr>
      <t>Information available on a quarterly basis.</t>
    </r>
  </si>
  <si>
    <r>
      <rPr>
        <i/>
        <vertAlign val="superscript"/>
        <sz val="11"/>
        <color rgb="FF002060"/>
        <rFont val="Segoe UI"/>
        <family val="2"/>
      </rPr>
      <t>4</t>
    </r>
    <r>
      <rPr>
        <i/>
        <sz val="11"/>
        <color rgb="FF002060"/>
        <rFont val="Segoe UI"/>
        <family val="2"/>
      </rPr>
      <t xml:space="preserve"> Include data from one non-bank deposit taking institution. </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</si>
  <si>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</si>
  <si>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</si>
  <si>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1 </t>
    </r>
    <r>
      <rPr>
        <i/>
        <sz val="11"/>
        <color rgb="FF002060"/>
        <rFont val="Segoe UI"/>
        <family val="2"/>
      </rPr>
      <t>Average monthly transactions from the start of the calendar year.</t>
    </r>
  </si>
  <si>
    <r>
      <rPr>
        <i/>
        <vertAlign val="superscript"/>
        <sz val="11"/>
        <color rgb="FF002060"/>
        <rFont val="Segoe UI"/>
        <family val="2"/>
      </rPr>
      <t>1</t>
    </r>
    <r>
      <rPr>
        <i/>
        <sz val="11"/>
        <color rgb="FF002060"/>
        <rFont val="Segoe UI"/>
        <family val="2"/>
      </rPr>
      <t xml:space="preserve"> Include non-bank entities.</t>
    </r>
  </si>
  <si>
    <r>
      <t xml:space="preserve">Average Value of Transactions </t>
    </r>
    <r>
      <rPr>
        <vertAlign val="superscript"/>
        <sz val="14"/>
        <color rgb="FF002060"/>
        <rFont val="Segoe UI"/>
        <family val="2"/>
      </rPr>
      <t>1</t>
    </r>
    <r>
      <rPr>
        <sz val="14"/>
        <color rgb="FF002060"/>
        <rFont val="Segoe UI"/>
        <family val="2"/>
      </rPr>
      <t xml:space="preserve">(Rs mn) </t>
    </r>
  </si>
  <si>
    <r>
      <t xml:space="preserve">Table 41: Mobile Transactions </t>
    </r>
    <r>
      <rPr>
        <b/>
        <vertAlign val="superscript"/>
        <sz val="16"/>
        <color rgb="FF002060"/>
        <rFont val="Segoe UI"/>
        <family val="2"/>
      </rPr>
      <t>1</t>
    </r>
    <r>
      <rPr>
        <b/>
        <sz val="16"/>
        <color rgb="FF002060"/>
        <rFont val="Segoe UI"/>
        <family val="2"/>
      </rPr>
      <t>: March 2018 to March 2019</t>
    </r>
  </si>
  <si>
    <r>
      <t xml:space="preserve"> 1,219.1  </t>
    </r>
    <r>
      <rPr>
        <vertAlign val="superscript"/>
        <sz val="11"/>
        <color rgb="FF002060"/>
        <rFont val="Calibri"/>
        <family val="2"/>
      </rPr>
      <t>2</t>
    </r>
  </si>
  <si>
    <r>
      <rPr>
        <vertAlign val="superscript"/>
        <sz val="10.5"/>
        <color rgb="FF002060"/>
        <rFont val="Segoe UI"/>
        <family val="2"/>
      </rPr>
      <t>1</t>
    </r>
    <r>
      <rPr>
        <sz val="10.5"/>
        <color rgb="FF002060"/>
        <rFont val="Segoe UI"/>
        <family val="2"/>
      </rPr>
      <t xml:space="preserve"> Include all Non-Bank Deposit Taking Institutions other than Mauritius Housing Company Ltd and The Mauritius Civil Service Mutual Aid Association Ltd.</t>
    </r>
  </si>
  <si>
    <r>
      <rPr>
        <vertAlign val="superscript"/>
        <sz val="10.5"/>
        <color rgb="FF002060"/>
        <rFont val="Segoe UI"/>
        <family val="2"/>
      </rPr>
      <t>2</t>
    </r>
    <r>
      <rPr>
        <sz val="10.5"/>
        <color rgb="FF002060"/>
        <rFont val="Segoe UI"/>
        <family val="2"/>
      </rPr>
      <t xml:space="preserve"> Revised figure</t>
    </r>
  </si>
  <si>
    <r>
      <t>Table 43: Consolidated Quarterly Profit and Loss Statement of Non-Bank Deposit Taking Leasing Companies</t>
    </r>
    <r>
      <rPr>
        <b/>
        <vertAlign val="superscript"/>
        <sz val="16"/>
        <color rgb="FF002060"/>
        <rFont val="Segoe UI"/>
        <family val="2"/>
      </rPr>
      <t>1</t>
    </r>
    <r>
      <rPr>
        <b/>
        <sz val="16"/>
        <color rgb="FF002060"/>
        <rFont val="Segoe UI"/>
        <family val="2"/>
      </rPr>
      <t>: December  2014 - December 2018</t>
    </r>
  </si>
  <si>
    <r>
      <rPr>
        <i/>
        <vertAlign val="superscript"/>
        <sz val="13"/>
        <color rgb="FF002060"/>
        <rFont val="Segoe UI"/>
        <family val="2"/>
      </rPr>
      <t>1</t>
    </r>
    <r>
      <rPr>
        <i/>
        <sz val="13"/>
        <color rgb="FF002060"/>
        <rFont val="Segoe UI"/>
        <family val="2"/>
      </rPr>
      <t xml:space="preserve"> Include all Non-Bank Deposit Taking Institutions other than Mauritius Housing Company Ltd and The Mauritius Civil Service Mutual Aid Association Ltd.</t>
    </r>
  </si>
  <si>
    <r>
      <t xml:space="preserve">1 </t>
    </r>
    <r>
      <rPr>
        <i/>
        <sz val="9"/>
        <color rgb="FF002060"/>
        <rFont val="Arial"/>
        <family val="2"/>
      </rPr>
      <t xml:space="preserve">SMC: Secondary Market Cell of the Bank of Mauritius.  </t>
    </r>
    <r>
      <rPr>
        <i/>
        <vertAlign val="superscript"/>
        <sz val="9"/>
        <rFont val="Arial"/>
        <family val="2"/>
      </rPr>
      <t/>
    </r>
  </si>
  <si>
    <r>
      <t xml:space="preserve">2 </t>
    </r>
    <r>
      <rPr>
        <i/>
        <sz val="9"/>
        <color rgb="FF002060"/>
        <rFont val="Arial"/>
        <family val="2"/>
      </rPr>
      <t xml:space="preserve">Includes Transactions by Primary Dealers.  </t>
    </r>
    <r>
      <rPr>
        <i/>
        <vertAlign val="superscript"/>
        <sz val="9"/>
        <rFont val="Arial"/>
        <family val="2"/>
      </rPr>
      <t/>
    </r>
  </si>
  <si>
    <r>
      <t xml:space="preserve"> </t>
    </r>
    <r>
      <rPr>
        <i/>
        <sz val="9"/>
        <color rgb="FF002060"/>
        <rFont val="Arial"/>
        <family val="2"/>
      </rPr>
      <t>Figures may not add up to totals due to rounding.</t>
    </r>
  </si>
  <si>
    <r>
      <t>Average</t>
    </r>
    <r>
      <rPr>
        <b/>
        <vertAlign val="superscript"/>
        <sz val="11"/>
        <color rgb="FF002060"/>
        <rFont val="Segoe UI"/>
        <family val="2"/>
      </rPr>
      <t>1</t>
    </r>
  </si>
  <si>
    <r>
      <t>Rate</t>
    </r>
    <r>
      <rPr>
        <b/>
        <vertAlign val="superscript"/>
        <sz val="11"/>
        <color rgb="FF002060"/>
        <rFont val="Segoe UI"/>
        <family val="2"/>
      </rPr>
      <t>2</t>
    </r>
  </si>
  <si>
    <r>
      <t>Table 58a: Weighted Average Dealt Selling Rates of the Rupee</t>
    </r>
    <r>
      <rPr>
        <b/>
        <vertAlign val="superscript"/>
        <sz val="11"/>
        <color rgb="FF002060"/>
        <rFont val="Segoe UI"/>
        <family val="2"/>
      </rPr>
      <t>1</t>
    </r>
    <r>
      <rPr>
        <b/>
        <sz val="11"/>
        <color rgb="FF002060"/>
        <rFont val="Segoe UI"/>
        <family val="2"/>
      </rPr>
      <t xml:space="preserve"> against the USD, EUR and GBP:</t>
    </r>
  </si>
  <si>
    <r>
      <t>1</t>
    </r>
    <r>
      <rPr>
        <sz val="10.5"/>
        <color rgb="FF002060"/>
        <rFont val="Segoe UI"/>
        <family val="2"/>
      </rPr>
      <t xml:space="preserve">Effective 25 June 2015, Calculated on spot transactions of USD20,000 and above, </t>
    </r>
  </si>
  <si>
    <t>Table 58c: Exchange Rate of the Rupee (Period Average):  April 2018 to April 2019</t>
  </si>
  <si>
    <r>
      <t>Table 62a: Foreign Currency Purchases by Sector: May 2018 to April 2019</t>
    </r>
    <r>
      <rPr>
        <b/>
        <vertAlign val="superscript"/>
        <sz val="14"/>
        <color rgb="FF002060"/>
        <rFont val="Segoe UI"/>
        <family val="2"/>
      </rPr>
      <t>1</t>
    </r>
  </si>
  <si>
    <r>
      <t>Table 62b: Foreign Currency Sales by Sector: May 2018 to April 2019</t>
    </r>
    <r>
      <rPr>
        <b/>
        <vertAlign val="superscript"/>
        <sz val="14"/>
        <color rgb="FF002060"/>
        <rFont val="Segoe UI"/>
        <family val="2"/>
      </rPr>
      <t>1</t>
    </r>
  </si>
  <si>
    <r>
      <t>Table 64: Swap Transactions by Sector in Major Currencies: February 2019 to April 2019</t>
    </r>
    <r>
      <rPr>
        <b/>
        <vertAlign val="superscript"/>
        <sz val="14"/>
        <color rgb="FF002060"/>
        <rFont val="Segoe UI"/>
        <family val="2"/>
      </rPr>
      <t>1</t>
    </r>
  </si>
  <si>
    <r>
      <t>SEMTRI</t>
    </r>
    <r>
      <rPr>
        <b/>
        <vertAlign val="superscript"/>
        <sz val="12"/>
        <color indexed="56"/>
        <rFont val="Segoe UI"/>
        <family val="2"/>
      </rPr>
      <t>1</t>
    </r>
  </si>
  <si>
    <r>
      <t>SEM10</t>
    </r>
    <r>
      <rPr>
        <b/>
        <vertAlign val="superscript"/>
        <sz val="12"/>
        <color indexed="56"/>
        <rFont val="Segoe UI"/>
        <family val="2"/>
      </rPr>
      <t>2</t>
    </r>
  </si>
  <si>
    <r>
      <t>2</t>
    </r>
    <r>
      <rPr>
        <i/>
        <sz val="11"/>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</si>
  <si>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r>
      <t>Jul-14</t>
    </r>
    <r>
      <rPr>
        <b/>
        <vertAlign val="superscript"/>
        <sz val="12"/>
        <color rgb="FF002060"/>
        <rFont val="Segoe UI"/>
        <family val="2"/>
      </rPr>
      <t xml:space="preserve"> </t>
    </r>
  </si>
  <si>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</si>
  <si>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</si>
  <si>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</si>
  <si>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</si>
  <si>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</si>
  <si>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r>
      <t>Jan-16</t>
    </r>
    <r>
      <rPr>
        <b/>
        <vertAlign val="superscript"/>
        <sz val="12"/>
        <color rgb="FF002060"/>
        <rFont val="Segoe UI"/>
        <family val="2"/>
      </rPr>
      <t xml:space="preserve"> </t>
    </r>
  </si>
  <si>
    <r>
      <t>Sep-16</t>
    </r>
    <r>
      <rPr>
        <b/>
        <vertAlign val="superscript"/>
        <sz val="12"/>
        <color rgb="FF002060"/>
        <rFont val="Segoe UI"/>
        <family val="2"/>
      </rPr>
      <t xml:space="preserve"> </t>
    </r>
  </si>
  <si>
    <r>
      <t>Oct-16</t>
    </r>
    <r>
      <rPr>
        <b/>
        <vertAlign val="superscript"/>
        <sz val="12"/>
        <color rgb="FF002060"/>
        <rFont val="Segoe UI"/>
        <family val="2"/>
      </rPr>
      <t xml:space="preserve"> </t>
    </r>
  </si>
  <si>
    <r>
      <t>Dec-16</t>
    </r>
    <r>
      <rPr>
        <b/>
        <vertAlign val="superscript"/>
        <sz val="12"/>
        <color rgb="FF002060"/>
        <rFont val="Segoe UI"/>
        <family val="2"/>
      </rPr>
      <t xml:space="preserve"> </t>
    </r>
  </si>
  <si>
    <r>
      <t>Feb-17</t>
    </r>
    <r>
      <rPr>
        <b/>
        <vertAlign val="superscript"/>
        <sz val="12"/>
        <color rgb="FF002060"/>
        <rFont val="Segoe UI"/>
        <family val="2"/>
      </rPr>
      <t xml:space="preserve"> </t>
    </r>
  </si>
  <si>
    <r>
      <t>Mar-17</t>
    </r>
    <r>
      <rPr>
        <b/>
        <vertAlign val="superscript"/>
        <sz val="12"/>
        <color rgb="FF002060"/>
        <rFont val="Segoe UI"/>
        <family val="2"/>
      </rPr>
      <t xml:space="preserve"> </t>
    </r>
  </si>
  <si>
    <r>
      <t>Apr-17</t>
    </r>
    <r>
      <rPr>
        <b/>
        <vertAlign val="superscript"/>
        <sz val="12"/>
        <color rgb="FF002060"/>
        <rFont val="Segoe UI"/>
        <family val="2"/>
      </rPr>
      <t xml:space="preserve"> </t>
    </r>
  </si>
  <si>
    <r>
      <t>May-17</t>
    </r>
    <r>
      <rPr>
        <b/>
        <vertAlign val="superscript"/>
        <sz val="12"/>
        <color rgb="FF002060"/>
        <rFont val="Segoe UI"/>
        <family val="2"/>
      </rPr>
      <t xml:space="preserve"> </t>
    </r>
  </si>
  <si>
    <r>
      <t>Jun-17</t>
    </r>
    <r>
      <rPr>
        <b/>
        <vertAlign val="superscript"/>
        <sz val="12"/>
        <color rgb="FF002060"/>
        <rFont val="Segoe UI"/>
        <family val="2"/>
      </rPr>
      <t xml:space="preserve"> </t>
    </r>
  </si>
  <si>
    <r>
      <t>Jan-18</t>
    </r>
    <r>
      <rPr>
        <b/>
        <vertAlign val="superscript"/>
        <sz val="12"/>
        <color rgb="FF002060"/>
        <rFont val="Segoe UI"/>
        <family val="2"/>
      </rPr>
      <t xml:space="preserve"> </t>
    </r>
  </si>
  <si>
    <r>
      <t>Feb-18</t>
    </r>
    <r>
      <rPr>
        <b/>
        <vertAlign val="superscript"/>
        <sz val="12"/>
        <color rgb="FF002060"/>
        <rFont val="Segoe UI"/>
        <family val="2"/>
      </rPr>
      <t xml:space="preserve"> </t>
    </r>
  </si>
  <si>
    <r>
      <t>Mar-18</t>
    </r>
    <r>
      <rPr>
        <b/>
        <vertAlign val="superscript"/>
        <sz val="12"/>
        <color rgb="FF002060"/>
        <rFont val="Segoe UI"/>
        <family val="2"/>
      </rPr>
      <t xml:space="preserve"> </t>
    </r>
  </si>
  <si>
    <r>
      <t>Apr-18</t>
    </r>
    <r>
      <rPr>
        <b/>
        <vertAlign val="superscript"/>
        <sz val="12"/>
        <color rgb="FF002060"/>
        <rFont val="Segoe UI"/>
        <family val="2"/>
      </rPr>
      <t xml:space="preserve"> </t>
    </r>
  </si>
  <si>
    <r>
      <t>May-18</t>
    </r>
    <r>
      <rPr>
        <b/>
        <vertAlign val="superscript"/>
        <sz val="12"/>
        <color rgb="FF002060"/>
        <rFont val="Segoe UI"/>
        <family val="2"/>
      </rPr>
      <t xml:space="preserve"> </t>
    </r>
  </si>
  <si>
    <r>
      <t>Jun-18</t>
    </r>
    <r>
      <rPr>
        <b/>
        <vertAlign val="superscript"/>
        <sz val="12"/>
        <color rgb="FF002060"/>
        <rFont val="Segoe UI"/>
        <family val="2"/>
      </rPr>
      <t xml:space="preserve"> </t>
    </r>
  </si>
  <si>
    <r>
      <t>Jul-18</t>
    </r>
    <r>
      <rPr>
        <b/>
        <vertAlign val="superscript"/>
        <sz val="12"/>
        <color rgb="FF002060"/>
        <rFont val="Segoe UI"/>
        <family val="2"/>
      </rPr>
      <t xml:space="preserve"> </t>
    </r>
  </si>
  <si>
    <r>
      <t>Aug-18</t>
    </r>
    <r>
      <rPr>
        <b/>
        <vertAlign val="superscript"/>
        <sz val="12"/>
        <color rgb="FF002060"/>
        <rFont val="Segoe UI"/>
        <family val="2"/>
      </rPr>
      <t xml:space="preserve"> </t>
    </r>
  </si>
  <si>
    <r>
      <t>Sep-18</t>
    </r>
    <r>
      <rPr>
        <b/>
        <vertAlign val="superscript"/>
        <sz val="12"/>
        <color rgb="FF002060"/>
        <rFont val="Segoe UI"/>
        <family val="2"/>
      </rPr>
      <t xml:space="preserve"> </t>
    </r>
  </si>
  <si>
    <r>
      <t>Oct-18</t>
    </r>
    <r>
      <rPr>
        <b/>
        <vertAlign val="superscript"/>
        <sz val="12"/>
        <color rgb="FF002060"/>
        <rFont val="Segoe UI"/>
        <family val="2"/>
      </rPr>
      <t xml:space="preserve"> </t>
    </r>
  </si>
  <si>
    <r>
      <t>Nov-18</t>
    </r>
    <r>
      <rPr>
        <b/>
        <vertAlign val="superscript"/>
        <sz val="12"/>
        <color rgb="FF002060"/>
        <rFont val="Segoe UI"/>
        <family val="2"/>
      </rPr>
      <t xml:space="preserve"> </t>
    </r>
  </si>
  <si>
    <r>
      <t>Dec-18</t>
    </r>
    <r>
      <rPr>
        <b/>
        <vertAlign val="superscript"/>
        <sz val="12"/>
        <color rgb="FF002060"/>
        <rFont val="Segoe UI"/>
        <family val="2"/>
      </rPr>
      <t xml:space="preserve"> </t>
    </r>
  </si>
  <si>
    <r>
      <t>Jan-19</t>
    </r>
    <r>
      <rPr>
        <b/>
        <vertAlign val="superscript"/>
        <sz val="12"/>
        <color rgb="FF002060"/>
        <rFont val="Segoe UI"/>
        <family val="2"/>
      </rPr>
      <t xml:space="preserve"> </t>
    </r>
  </si>
  <si>
    <r>
      <t xml:space="preserve">Mar-19 </t>
    </r>
    <r>
      <rPr>
        <b/>
        <vertAlign val="superscript"/>
        <sz val="12"/>
        <color rgb="FF002060"/>
        <rFont val="Segoe UI"/>
        <family val="2"/>
      </rPr>
      <t>2</t>
    </r>
  </si>
  <si>
    <r>
      <t xml:space="preserve">Apr-19 </t>
    </r>
    <r>
      <rPr>
        <b/>
        <vertAlign val="superscript"/>
        <sz val="12"/>
        <color rgb="FF002060"/>
        <rFont val="Segoe UI"/>
        <family val="2"/>
      </rPr>
      <t>3</t>
    </r>
  </si>
  <si>
    <r>
      <t xml:space="preserve">Gross Official International Reserves </t>
    </r>
    <r>
      <rPr>
        <b/>
        <vertAlign val="superscript"/>
        <sz val="11.5"/>
        <color rgb="FF002060"/>
        <rFont val="Segoe UI"/>
        <family val="2"/>
      </rPr>
      <t>1</t>
    </r>
  </si>
  <si>
    <r>
      <t>Import Cover</t>
    </r>
    <r>
      <rPr>
        <b/>
        <vertAlign val="superscript"/>
        <sz val="11.5"/>
        <color rgb="FF002060"/>
        <rFont val="Segoe UI"/>
        <family val="2"/>
      </rPr>
      <t xml:space="preserve"> </t>
    </r>
  </si>
  <si>
    <r>
      <t>Gold</t>
    </r>
    <r>
      <rPr>
        <b/>
        <vertAlign val="superscript"/>
        <sz val="11.5"/>
        <color rgb="FF002060"/>
        <rFont val="Segoe UI"/>
        <family val="2"/>
      </rPr>
      <t xml:space="preserve"> </t>
    </r>
  </si>
  <si>
    <r>
      <t xml:space="preserve">   of which - IRS/RES/IHS/PDS/SCS </t>
    </r>
    <r>
      <rPr>
        <vertAlign val="superscript"/>
        <sz val="11"/>
        <color rgb="FF002060"/>
        <rFont val="Segoe UI"/>
        <family val="2"/>
      </rPr>
      <t>3</t>
    </r>
  </si>
  <si>
    <r>
      <t xml:space="preserve">   Unspecified </t>
    </r>
    <r>
      <rPr>
        <b/>
        <vertAlign val="superscript"/>
        <sz val="11"/>
        <color rgb="FF002060"/>
        <rFont val="Segoe UI"/>
        <family val="2"/>
      </rPr>
      <t>3</t>
    </r>
  </si>
  <si>
    <r>
      <t xml:space="preserve">2 </t>
    </r>
    <r>
      <rPr>
        <i/>
        <sz val="11"/>
        <color rgb="FF002060"/>
        <rFont val="Segoe UI"/>
        <family val="2"/>
      </rPr>
      <t xml:space="preserve">Preliminary estimates. The data would be revised in the wake of the results from future FALS and are therefore not strictly comparable with prior years' data.
</t>
    </r>
  </si>
  <si>
    <r>
      <t xml:space="preserve">3 </t>
    </r>
    <r>
      <rPr>
        <i/>
        <sz val="11"/>
        <color rgb="FF002060"/>
        <rFont val="Segoe UI"/>
        <family val="2"/>
      </rPr>
      <t>IRS/RES/IHS/PDS/SCS: Integrated Resort Scheme/Real Estate Scheme/Invest Hotel Scheme/Property Development Scheme/Smart City Scheme.</t>
    </r>
  </si>
  <si>
    <r>
      <t>2010</t>
    </r>
    <r>
      <rPr>
        <b/>
        <vertAlign val="superscript"/>
        <sz val="13"/>
        <color rgb="FF002060"/>
        <rFont val="Segoe UI"/>
        <family val="2"/>
      </rPr>
      <t xml:space="preserve"> </t>
    </r>
  </si>
  <si>
    <r>
      <t xml:space="preserve">2017 </t>
    </r>
    <r>
      <rPr>
        <b/>
        <vertAlign val="superscript"/>
        <sz val="13"/>
        <color rgb="FF002060"/>
        <rFont val="Segoe UI"/>
        <family val="2"/>
      </rPr>
      <t>1</t>
    </r>
  </si>
  <si>
    <r>
      <t xml:space="preserve">2018 </t>
    </r>
    <r>
      <rPr>
        <b/>
        <vertAlign val="superscript"/>
        <sz val="13"/>
        <color rgb="FF002060"/>
        <rFont val="Segoe UI"/>
        <family val="2"/>
      </rPr>
      <t>2</t>
    </r>
  </si>
  <si>
    <r>
      <t xml:space="preserve">  Unspecified </t>
    </r>
    <r>
      <rPr>
        <b/>
        <vertAlign val="superscript"/>
        <sz val="12"/>
        <color rgb="FF002060"/>
        <rFont val="Segoe UI"/>
        <family val="2"/>
      </rPr>
      <t>3</t>
    </r>
  </si>
  <si>
    <t xml:space="preserve">(i) Sector is according to ISIC 1 digit. The data are in line with the structure of the fourth revision of the UN's International Standard Industrial Classification (ISIC Rev. 4).       </t>
  </si>
  <si>
    <t xml:space="preserve">    Details on ISIC Rev.4 are available on the United Nations Statistics Division website at  https://unstats.un.org/unsd/publication/SeriesM/seriesm_4rev4e.pdf.</t>
  </si>
  <si>
    <t xml:space="preserve">(ii) The data for 2011 to 2017 have been supplemented with the results from the annual Foreign Assets and Liabilities Survey (FALS) and therefore also include reinvested earnings 
</t>
  </si>
  <si>
    <t xml:space="preserve">      and shareholders’ loans. The data for 2018 include an estimate of the data obtained from FALS.</t>
  </si>
  <si>
    <r>
      <rPr>
        <i/>
        <vertAlign val="superscript"/>
        <sz val="10.5"/>
        <color rgb="FF002060"/>
        <rFont val="Segoe UI"/>
        <family val="2"/>
      </rPr>
      <t xml:space="preserve">1 </t>
    </r>
    <r>
      <rPr>
        <i/>
        <sz val="10.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</si>
  <si>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t>Table 70c: Remittance cost</t>
    </r>
    <r>
      <rPr>
        <b/>
        <vertAlign val="superscript"/>
        <sz val="14"/>
        <color rgb="FF002060"/>
        <rFont val="Segoe UI"/>
        <family val="2"/>
      </rPr>
      <t>1</t>
    </r>
    <r>
      <rPr>
        <b/>
        <sz val="14"/>
        <color rgb="FF002060"/>
        <rFont val="Segoe UI"/>
        <family val="2"/>
      </rPr>
      <t>, 2017Q1-2018Q4</t>
    </r>
  </si>
  <si>
    <r>
      <t>Table 72: Balance of Payments</t>
    </r>
    <r>
      <rPr>
        <b/>
        <vertAlign val="superscript"/>
        <sz val="14"/>
        <color rgb="FF002060"/>
        <rFont val="Segoe UI"/>
        <family val="2"/>
      </rPr>
      <t xml:space="preserve">1 </t>
    </r>
    <r>
      <rPr>
        <b/>
        <sz val="14"/>
        <color rgb="FF002060"/>
        <rFont val="Segoe UI"/>
        <family val="2"/>
      </rPr>
      <t>- Fourth Quarter of 2018 and calendar year of 2018</t>
    </r>
  </si>
  <si>
    <r>
      <rPr>
        <i/>
        <vertAlign val="superscript"/>
        <sz val="10.5"/>
        <color rgb="FF002060"/>
        <rFont val="Segoe UI"/>
        <family val="2"/>
      </rPr>
      <t>1</t>
    </r>
    <r>
      <rPr>
        <i/>
        <sz val="10.5"/>
        <color rgb="FF002060"/>
        <rFont val="Segoe UI"/>
        <family val="2"/>
      </rPr>
      <t xml:space="preserve"> Preliminary estimates.</t>
    </r>
  </si>
  <si>
    <r>
      <rPr>
        <i/>
        <vertAlign val="superscript"/>
        <sz val="10.5"/>
        <color rgb="FF002060"/>
        <rFont val="Segoe UI"/>
        <family val="2"/>
      </rPr>
      <t>1</t>
    </r>
    <r>
      <rPr>
        <i/>
        <sz val="10.5"/>
        <color rgb="FF002060"/>
        <rFont val="Segoe UI"/>
        <family val="2"/>
      </rPr>
      <t xml:space="preserve"> Revised.                   </t>
    </r>
  </si>
  <si>
    <r>
      <t xml:space="preserve">             Other</t>
    </r>
    <r>
      <rPr>
        <b/>
        <sz val="11.5"/>
        <color rgb="FF002060"/>
        <rFont val="Segoe UI"/>
        <family val="2"/>
      </rPr>
      <t xml:space="preserve"> </t>
    </r>
    <r>
      <rPr>
        <sz val="11.5"/>
        <color rgb="FF002060"/>
        <rFont val="Segoe UI"/>
        <family val="2"/>
      </rPr>
      <t>Long-term</t>
    </r>
  </si>
  <si>
    <r>
      <t xml:space="preserve">              </t>
    </r>
    <r>
      <rPr>
        <i/>
        <sz val="11.5"/>
        <color rgb="FF002060"/>
        <rFont val="Segoe UI"/>
        <family val="2"/>
      </rPr>
      <t>of which Allocations of SDRs</t>
    </r>
  </si>
  <si>
    <r>
      <t xml:space="preserve">Exports </t>
    </r>
    <r>
      <rPr>
        <b/>
        <vertAlign val="superscript"/>
        <sz val="12"/>
        <color rgb="FF002060"/>
        <rFont val="Segoe UI"/>
        <family val="2"/>
      </rPr>
      <t>1</t>
    </r>
    <r>
      <rPr>
        <b/>
        <sz val="12"/>
        <color rgb="FF002060"/>
        <rFont val="Segoe UI"/>
        <family val="2"/>
      </rPr>
      <t xml:space="preserve"> (f.o.b.)</t>
    </r>
  </si>
  <si>
    <r>
      <t xml:space="preserve">2019 </t>
    </r>
    <r>
      <rPr>
        <b/>
        <vertAlign val="superscript"/>
        <sz val="12"/>
        <color rgb="FF002060"/>
        <rFont val="Segoe UI"/>
        <family val="2"/>
      </rPr>
      <t>2</t>
    </r>
  </si>
  <si>
    <r>
      <rPr>
        <i/>
        <vertAlign val="superscript"/>
        <sz val="12"/>
        <color rgb="FF002060"/>
        <rFont val="Segoe UI"/>
        <family val="2"/>
      </rPr>
      <t xml:space="preserve">1 </t>
    </r>
    <r>
      <rPr>
        <i/>
        <sz val="12"/>
        <color rgb="FF002060"/>
        <rFont val="Segoe UI"/>
        <family val="2"/>
      </rPr>
      <t xml:space="preserve">Consist of domestic exports and re-exports only.       </t>
    </r>
    <r>
      <rPr>
        <i/>
        <vertAlign val="superscript"/>
        <sz val="12"/>
        <color rgb="FF002060"/>
        <rFont val="Segoe UI"/>
        <family val="2"/>
      </rPr>
      <t xml:space="preserve">    2</t>
    </r>
    <r>
      <rPr>
        <i/>
        <sz val="12"/>
        <color rgb="FF002060"/>
        <rFont val="Segoe UI"/>
        <family val="2"/>
      </rPr>
      <t xml:space="preserve"> Provisional.</t>
    </r>
  </si>
  <si>
    <r>
      <t>Net Foreign Assets</t>
    </r>
    <r>
      <rPr>
        <b/>
        <vertAlign val="superscript"/>
        <sz val="13"/>
        <color rgb="FF002060"/>
        <rFont val="Segoe UI"/>
        <family val="2"/>
      </rPr>
      <t xml:space="preserve"> </t>
    </r>
  </si>
  <si>
    <r>
      <t xml:space="preserve">    Claims on nonresidents</t>
    </r>
    <r>
      <rPr>
        <vertAlign val="superscript"/>
        <sz val="13"/>
        <color rgb="FF002060"/>
        <rFont val="Segoe UI"/>
        <family val="2"/>
      </rPr>
      <t xml:space="preserve"> </t>
    </r>
  </si>
  <si>
    <r>
      <t xml:space="preserve">Claims on Other Sectors </t>
    </r>
    <r>
      <rPr>
        <b/>
        <vertAlign val="superscript"/>
        <sz val="13"/>
        <color rgb="FF002060"/>
        <rFont val="Segoe UI"/>
        <family val="2"/>
      </rPr>
      <t>3</t>
    </r>
  </si>
  <si>
    <r>
      <t xml:space="preserve">Financial Derivatives </t>
    </r>
    <r>
      <rPr>
        <b/>
        <vertAlign val="superscript"/>
        <sz val="13"/>
        <color rgb="FF002060"/>
        <rFont val="Segoe UI"/>
        <family val="2"/>
      </rPr>
      <t>3</t>
    </r>
  </si>
  <si>
    <r>
      <rPr>
        <i/>
        <vertAlign val="superscript"/>
        <sz val="11"/>
        <color rgb="FF002060"/>
        <rFont val="Segoe UI"/>
        <family val="2"/>
      </rPr>
      <t>2</t>
    </r>
    <r>
      <rPr>
        <i/>
        <sz val="11"/>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</si>
  <si>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1"/>
        <color rgb="FF002060"/>
        <rFont val="Segoe UI"/>
        <family val="2"/>
      </rPr>
      <t>3</t>
    </r>
    <r>
      <rPr>
        <i/>
        <sz val="11"/>
        <color rgb="FF002060"/>
        <rFont val="Segoe UI"/>
        <family val="2"/>
      </rPr>
      <t xml:space="preserve"> Effective May 2018, Financial Derivatives are recorded at market or fair values and are not strictly comparable with prior months' data. </t>
    </r>
  </si>
  <si>
    <r>
      <t>Table 20a: Other Depository Corporations Survey</t>
    </r>
    <r>
      <rPr>
        <b/>
        <vertAlign val="superscript"/>
        <sz val="14"/>
        <color rgb="FF002060"/>
        <rFont val="Segoe UI"/>
        <family val="2"/>
      </rPr>
      <t xml:space="preserve">1 2  </t>
    </r>
    <r>
      <rPr>
        <b/>
        <sz val="14"/>
        <color rgb="FF002060"/>
        <rFont val="Segoe UI"/>
        <family val="2"/>
      </rPr>
      <t>: September 2017 to September 2018</t>
    </r>
  </si>
  <si>
    <r>
      <t>Transferable Deposits Included in Broad Money</t>
    </r>
    <r>
      <rPr>
        <b/>
        <vertAlign val="superscript"/>
        <sz val="13"/>
        <color rgb="FF002060"/>
        <rFont val="Segoe UI"/>
        <family val="2"/>
      </rPr>
      <t xml:space="preserve"> 2</t>
    </r>
  </si>
  <si>
    <r>
      <t xml:space="preserve">Other deposits Included in Broad Money </t>
    </r>
    <r>
      <rPr>
        <b/>
        <vertAlign val="superscript"/>
        <sz val="13"/>
        <color rgb="FF002060"/>
        <rFont val="Segoe UI"/>
        <family val="2"/>
      </rPr>
      <t>3</t>
    </r>
  </si>
  <si>
    <r>
      <t>Table 20b: Other Depository Corporations Survey</t>
    </r>
    <r>
      <rPr>
        <b/>
        <vertAlign val="superscript"/>
        <sz val="14"/>
        <color rgb="FF002060"/>
        <rFont val="Segoe UI"/>
        <family val="2"/>
      </rPr>
      <t xml:space="preserve">1 </t>
    </r>
    <r>
      <rPr>
        <b/>
        <sz val="14"/>
        <color rgb="FF002060"/>
        <rFont val="Segoe UI"/>
        <family val="2"/>
      </rPr>
      <t>: October 2018 to March 2019</t>
    </r>
  </si>
  <si>
    <r>
      <rPr>
        <i/>
        <vertAlign val="superscript"/>
        <sz val="10.5"/>
        <color rgb="FF002060"/>
        <rFont val="Segoe UI"/>
        <family val="2"/>
      </rPr>
      <t xml:space="preserve">1 </t>
    </r>
    <r>
      <rPr>
        <i/>
        <sz val="10.5"/>
        <color rgb="FF002060"/>
        <rFont val="Segoe UI"/>
        <family val="2"/>
      </rPr>
      <t xml:space="preserve">The Other Depository Corporations (ODC) covers all institutional units, i.e., banks and non-bank deposit taking </t>
    </r>
  </si>
  <si>
    <r>
      <rPr>
        <i/>
        <vertAlign val="superscript"/>
        <sz val="10.5"/>
        <color rgb="FF002060"/>
        <rFont val="Segoe UI"/>
        <family val="2"/>
      </rPr>
      <t>2</t>
    </r>
    <r>
      <rPr>
        <i/>
        <sz val="10.5"/>
        <color rgb="FF002060"/>
        <rFont val="Segoe UI"/>
        <family val="2"/>
      </rPr>
      <t xml:space="preserve"> Savings deposits, which are mostly transferable in nature, are classified under transferable deposits. </t>
    </r>
  </si>
  <si>
    <r>
      <rPr>
        <i/>
        <vertAlign val="superscript"/>
        <sz val="10.5"/>
        <color rgb="FF002060"/>
        <rFont val="Segoe UI"/>
        <family val="2"/>
      </rPr>
      <t>3</t>
    </r>
    <r>
      <rPr>
        <i/>
        <sz val="10.5"/>
        <color rgb="FF002060"/>
        <rFont val="Segoe UI"/>
        <family val="2"/>
      </rPr>
      <t xml:space="preserve"> Other deposits include non transferable savings deposits, time deposits and restricted deposits.</t>
    </r>
  </si>
  <si>
    <r>
      <t xml:space="preserve">Table 21b: Depository Corporations Survey </t>
    </r>
    <r>
      <rPr>
        <b/>
        <vertAlign val="superscript"/>
        <sz val="14"/>
        <color rgb="FF002060"/>
        <rFont val="Segoe UI"/>
        <family val="2"/>
      </rPr>
      <t xml:space="preserve">1 </t>
    </r>
    <r>
      <rPr>
        <b/>
        <sz val="14"/>
        <color rgb="FF002060"/>
        <rFont val="Segoe UI"/>
        <family val="2"/>
      </rPr>
      <t>: October 2018 to March 2019</t>
    </r>
  </si>
  <si>
    <r>
      <t>Domestic Claims</t>
    </r>
    <r>
      <rPr>
        <b/>
        <vertAlign val="superscript"/>
        <sz val="14"/>
        <color rgb="FF002060"/>
        <rFont val="Segoe UI"/>
        <family val="2"/>
      </rPr>
      <t xml:space="preserve"> </t>
    </r>
  </si>
  <si>
    <r>
      <t xml:space="preserve">    Transferable Deposits </t>
    </r>
    <r>
      <rPr>
        <vertAlign val="superscript"/>
        <sz val="14"/>
        <color rgb="FF002060"/>
        <rFont val="Segoe UI"/>
        <family val="2"/>
      </rPr>
      <t>2</t>
    </r>
  </si>
  <si>
    <r>
      <t xml:space="preserve">    Other Deposits</t>
    </r>
    <r>
      <rPr>
        <vertAlign val="superscript"/>
        <sz val="14"/>
        <color rgb="FF002060"/>
        <rFont val="Segoe UI"/>
        <family val="2"/>
      </rPr>
      <t xml:space="preserve"> 3</t>
    </r>
  </si>
  <si>
    <r>
      <t xml:space="preserve">Table 22a: Components and Sources of Monetary Base </t>
    </r>
    <r>
      <rPr>
        <b/>
        <vertAlign val="superscript"/>
        <sz val="14"/>
        <color rgb="FF002060"/>
        <rFont val="Segoe UI"/>
        <family val="2"/>
      </rPr>
      <t xml:space="preserve">1 </t>
    </r>
    <r>
      <rPr>
        <b/>
        <sz val="14"/>
        <color rgb="FF002060"/>
        <rFont val="Segoe UI"/>
        <family val="2"/>
      </rPr>
      <t>: March 2018 to March 2019</t>
    </r>
  </si>
  <si>
    <r>
      <t xml:space="preserve">Table 22b: Components and Sources of Broad Money Liabilities </t>
    </r>
    <r>
      <rPr>
        <b/>
        <vertAlign val="superscript"/>
        <sz val="14"/>
        <color rgb="FF002060"/>
        <rFont val="Segoe UI"/>
        <family val="2"/>
      </rPr>
      <t>1</t>
    </r>
    <r>
      <rPr>
        <b/>
        <sz val="14"/>
        <color rgb="FF002060"/>
        <rFont val="Segoe UI"/>
        <family val="2"/>
      </rPr>
      <t>: March 2018 to March 2019</t>
    </r>
  </si>
  <si>
    <r>
      <t xml:space="preserve">Components of Broad Money Liabilities </t>
    </r>
    <r>
      <rPr>
        <b/>
        <vertAlign val="superscript"/>
        <sz val="13"/>
        <color rgb="FF002060"/>
        <rFont val="Segoe UI"/>
        <family val="2"/>
      </rPr>
      <t>2</t>
    </r>
  </si>
  <si>
    <r>
      <t xml:space="preserve">2. Claims on Other Sectors </t>
    </r>
    <r>
      <rPr>
        <b/>
        <i/>
        <vertAlign val="superscript"/>
        <sz val="13"/>
        <color rgb="FF002060"/>
        <rFont val="Segoe UI"/>
        <family val="2"/>
      </rPr>
      <t>3</t>
    </r>
  </si>
  <si>
    <r>
      <rPr>
        <i/>
        <vertAlign val="superscript"/>
        <sz val="12"/>
        <color rgb="FF002060"/>
        <rFont val="Segoe UI"/>
        <family val="2"/>
      </rPr>
      <t>1</t>
    </r>
    <r>
      <rPr>
        <i/>
        <sz val="12"/>
        <color rgb="FF002060"/>
        <rFont val="Segoe UI"/>
        <family val="2"/>
      </rPr>
      <t xml:space="preserve"> Based on the methodology of  the IMF's Depository Corporations Survey framework.</t>
    </r>
  </si>
  <si>
    <r>
      <rPr>
        <i/>
        <vertAlign val="superscript"/>
        <sz val="12"/>
        <color rgb="FF002060"/>
        <rFont val="Segoe UI"/>
        <family val="2"/>
      </rPr>
      <t>2</t>
    </r>
    <r>
      <rPr>
        <i/>
        <sz val="12"/>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</si>
  <si>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2"/>
        <color rgb="FF002060"/>
        <rFont val="Segoe UI"/>
        <family val="2"/>
      </rPr>
      <t xml:space="preserve">3 </t>
    </r>
    <r>
      <rPr>
        <i/>
        <sz val="12"/>
        <color rgb="FF002060"/>
        <rFont val="Segoe UI"/>
        <family val="2"/>
      </rPr>
      <t xml:space="preserve">Effective May 2018, Financial Derivatives are recorded at market or fair values and are not strictly comparable with prior months' data. </t>
    </r>
  </si>
  <si>
    <r>
      <t>MUR</t>
    </r>
    <r>
      <rPr>
        <b/>
        <vertAlign val="superscript"/>
        <sz val="12"/>
        <color rgb="FF002060"/>
        <rFont val="Segoe UI"/>
        <family val="2"/>
      </rPr>
      <t>2</t>
    </r>
  </si>
  <si>
    <r>
      <t>FCY</t>
    </r>
    <r>
      <rPr>
        <b/>
        <vertAlign val="superscript"/>
        <sz val="12"/>
        <color rgb="FF002060"/>
        <rFont val="Segoe UI"/>
        <family val="2"/>
      </rPr>
      <t>3</t>
    </r>
  </si>
  <si>
    <r>
      <t>FCY</t>
    </r>
    <r>
      <rPr>
        <b/>
        <vertAlign val="superscript"/>
        <sz val="12"/>
        <color rgb="FF002060"/>
        <rFont val="Segoe UI"/>
        <family val="2"/>
      </rPr>
      <t>2</t>
    </r>
  </si>
  <si>
    <r>
      <rPr>
        <i/>
        <vertAlign val="superscript"/>
        <sz val="11"/>
        <color rgb="FF002060"/>
        <rFont val="Segoe UI"/>
        <family val="2"/>
      </rPr>
      <t>1</t>
    </r>
    <r>
      <rPr>
        <i/>
        <sz val="11"/>
        <color rgb="FF002060"/>
        <rFont val="Segoe UI"/>
        <family val="2"/>
      </rPr>
      <t xml:space="preserve"> Bank  loans  include </t>
    </r>
    <r>
      <rPr>
        <i/>
        <u/>
        <sz val="11"/>
        <color rgb="FF002060"/>
        <rFont val="Segoe UI"/>
        <family val="2"/>
      </rPr>
      <t>only</t>
    </r>
    <r>
      <rPr>
        <i/>
        <sz val="11"/>
        <color rgb="FF002060"/>
        <rFont val="Segoe UI"/>
        <family val="2"/>
      </rPr>
      <t xml:space="preserve"> facilities provided by banks in the form of loans, overdrafts and finance leases. Hence, data are </t>
    </r>
    <r>
      <rPr>
        <i/>
        <u/>
        <sz val="11"/>
        <color rgb="FF002060"/>
        <rFont val="Segoe UI"/>
        <family val="2"/>
      </rPr>
      <t>not</t>
    </r>
    <r>
      <rPr>
        <i/>
        <sz val="11"/>
        <color rgb="FF002060"/>
        <rFont val="Segoe UI"/>
        <family val="2"/>
      </rPr>
      <t xml:space="preserve"> strictly comparable with those prior to October 2018.</t>
    </r>
  </si>
  <si>
    <r>
      <rPr>
        <i/>
        <vertAlign val="superscript"/>
        <sz val="11"/>
        <color rgb="FF002060"/>
        <rFont val="Segoe UI"/>
        <family val="2"/>
      </rPr>
      <t>2</t>
    </r>
    <r>
      <rPr>
        <i/>
        <sz val="11"/>
        <color rgb="FF002060"/>
        <rFont val="Segoe UI"/>
        <family val="2"/>
      </rPr>
      <t xml:space="preserve"> MUR refers to Mauritian Rupees.</t>
    </r>
  </si>
  <si>
    <r>
      <t xml:space="preserve">       Key Repo Rate </t>
    </r>
    <r>
      <rPr>
        <vertAlign val="superscript"/>
        <sz val="16"/>
        <color rgb="FF002060"/>
        <rFont val="Segoe UI"/>
        <family val="2"/>
      </rPr>
      <t>1</t>
    </r>
  </si>
  <si>
    <r>
      <rPr>
        <i/>
        <vertAlign val="superscript"/>
        <sz val="12"/>
        <color rgb="FF002060"/>
        <rFont val="Segoe UI"/>
        <family val="2"/>
      </rPr>
      <t xml:space="preserve">1 </t>
    </r>
    <r>
      <rPr>
        <i/>
        <sz val="12"/>
        <color rgb="FF002060"/>
        <rFont val="Segoe UI"/>
        <family val="2"/>
      </rPr>
      <t xml:space="preserve">Please refer to the communiqué in the Bank's Monthly Statistical Bulletin for October 2018 available at </t>
    </r>
  </si>
  <si>
    <r>
      <t>Table 25c: Banks' Interest Rates on New Rupee Loans to Other NonFinancial Corporations, Households and Other Sectors</t>
    </r>
    <r>
      <rPr>
        <b/>
        <vertAlign val="superscript"/>
        <sz val="14"/>
        <color rgb="FF002060"/>
        <rFont val="Segoe UI"/>
        <family val="2"/>
      </rPr>
      <t>1</t>
    </r>
    <r>
      <rPr>
        <b/>
        <sz val="14"/>
        <color rgb="FF002060"/>
        <rFont val="Segoe UI"/>
        <family val="2"/>
      </rPr>
      <t xml:space="preserve"> : October 2018 to March 2019</t>
    </r>
  </si>
  <si>
    <r>
      <rPr>
        <i/>
        <vertAlign val="superscript"/>
        <sz val="14"/>
        <color rgb="FF002060"/>
        <rFont val="Segoe UI"/>
        <family val="2"/>
      </rPr>
      <t>1</t>
    </r>
    <r>
      <rPr>
        <i/>
        <sz val="14"/>
        <color rgb="FF002060"/>
        <rFont val="Segoe UI"/>
        <family val="2"/>
      </rPr>
      <t xml:space="preserve"> Loans  include </t>
    </r>
    <r>
      <rPr>
        <i/>
        <u/>
        <sz val="14"/>
        <color rgb="FF002060"/>
        <rFont val="Segoe UI"/>
        <family val="2"/>
      </rPr>
      <t>only</t>
    </r>
    <r>
      <rPr>
        <i/>
        <sz val="14"/>
        <color rgb="FF002060"/>
        <rFont val="Segoe UI"/>
        <family val="2"/>
      </rPr>
      <t xml:space="preserve"> facilities provided by NBDTIs in the form of loans, overdrafts and finance leases.</t>
    </r>
  </si>
  <si>
    <r>
      <t>13-Sep-18</t>
    </r>
    <r>
      <rPr>
        <b/>
        <vertAlign val="superscript"/>
        <sz val="12"/>
        <color rgb="FF002060"/>
        <rFont val="Segoe UI"/>
        <family val="2"/>
      </rPr>
      <t>1</t>
    </r>
  </si>
  <si>
    <r>
      <t>14-Dec-18</t>
    </r>
    <r>
      <rPr>
        <b/>
        <vertAlign val="superscript"/>
        <sz val="12"/>
        <color rgb="FF002060"/>
        <rFont val="Segoe UI"/>
        <family val="2"/>
      </rPr>
      <t>2</t>
    </r>
  </si>
  <si>
    <r>
      <t xml:space="preserve"> Amount of Notes put on Tender </t>
    </r>
    <r>
      <rPr>
        <b/>
        <i/>
        <sz val="12"/>
        <color rgb="FF002060"/>
        <rFont val="Segoe UI"/>
        <family val="2"/>
      </rPr>
      <t>(Rs mn)</t>
    </r>
  </si>
  <si>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</si>
  <si>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</si>
  <si>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 xml:space="preserve"> 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</si>
  <si>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</si>
  <si>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</si>
  <si>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</si>
  <si>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r>
      <t xml:space="preserve">Securities Other than Shares, Excluded from Broad Money </t>
    </r>
    <r>
      <rPr>
        <b/>
        <vertAlign val="superscript"/>
        <sz val="12"/>
        <color rgb="FF002060"/>
        <rFont val="Segoe UI"/>
        <family val="2"/>
      </rPr>
      <t>2</t>
    </r>
  </si>
  <si>
    <r>
      <t>Table 15: Sectoral Balance Sheet of Bank of Mauritius</t>
    </r>
    <r>
      <rPr>
        <b/>
        <vertAlign val="superscript"/>
        <sz val="14"/>
        <color rgb="FF002060"/>
        <rFont val="Segoe UI"/>
        <family val="2"/>
      </rPr>
      <t>1</t>
    </r>
    <r>
      <rPr>
        <b/>
        <sz val="14"/>
        <color rgb="FF002060"/>
        <rFont val="Segoe UI"/>
        <family val="2"/>
      </rPr>
      <t>: April 2018 to April 2019</t>
    </r>
  </si>
  <si>
    <r>
      <rPr>
        <i/>
        <vertAlign val="superscript"/>
        <sz val="10.5"/>
        <color rgb="FF002060"/>
        <rFont val="Segoe UI"/>
        <family val="2"/>
      </rPr>
      <t xml:space="preserve"> 1</t>
    </r>
    <r>
      <rPr>
        <i/>
        <sz val="10.5"/>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</si>
  <si>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5"/>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</si>
  <si>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Table 25a: Banks Principal Interest Rates: September 2017 to September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</si>
</sst>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1" formatCode="_(* #,##0_);_(* \(#,##0\);_(* &quot;-&quot;_);_(@_)"/>
    <numFmt numFmtId="43" formatCode="_(* #,##0.00_);_(* \(#,##0.00\);_(* &quot;-&quot;??_);_(@_)"/>
    <numFmt numFmtId="164" formatCode="_(* #,##0_);_(* \(#,##0\);_(* &quot;-&quot;??_);_(@_)"/>
    <numFmt numFmtId="165" formatCode="_-* #,##0.00_-;\-* #,##0.00_-;_-* &quot;-&quot;??_-;_-@_-"/>
    <numFmt numFmtId="166" formatCode="#,##0.0"/>
    <numFmt numFmtId="167" formatCode="_-* #,##0.0_-;\-* #,##0.0_-;_-* &quot;-&quot;??_-;_-@_-"/>
    <numFmt numFmtId="168" formatCode="0.0"/>
    <numFmt numFmtId="169" formatCode="#,##0.0_ ;\-#,##0.0\ "/>
    <numFmt numFmtId="170" formatCode="\+#,##0"/>
    <numFmt numFmtId="171" formatCode="_(* #,##0.0_);_(* \(#,##0.0\);_(* &quot;-&quot;??_);_(@_)"/>
    <numFmt numFmtId="172" formatCode="0.0%"/>
    <numFmt numFmtId="173" formatCode="0.000"/>
    <numFmt numFmtId="174" formatCode="#,##0\ \ "/>
    <numFmt numFmtId="175" formatCode="#,##0.0_);\(#,##0.0\)"/>
    <numFmt numFmtId="176" formatCode="_(* #,##0.000_);_(* \(#,##0.000\);_(* &quot;-&quot;??_);_(@_)"/>
    <numFmt numFmtId="177" formatCode="0.0_);\(0.0\)"/>
    <numFmt numFmtId="178" formatCode="#,##0.000"/>
    <numFmt numFmtId="179" formatCode="#,##0\ "/>
    <numFmt numFmtId="180" formatCode="\(#,##0.0\)"/>
    <numFmt numFmtId="181" formatCode="&quot;+&quot;#,##0.0"/>
    <numFmt numFmtId="182" formatCode="mmmm\ yyyy"/>
    <numFmt numFmtId="183" formatCode="[$-409]mmm\-yy;@"/>
    <numFmt numFmtId="184" formatCode="_(* #,##0.000000000_);_(* \(#,##0.000000000\);_(* &quot;-&quot;??_);_(@_)"/>
    <numFmt numFmtId="185" formatCode="[$-409]mmm/yy;@"/>
    <numFmt numFmtId="186" formatCode="\(0\)"/>
    <numFmt numFmtId="187" formatCode="\+#,##0.0\ ;\-#,##0.0\ "/>
    <numFmt numFmtId="188" formatCode="_-* #,##0_-;\-* #,##0_-;_-* &quot;-&quot;??_-;_-@_-"/>
    <numFmt numFmtId="189" formatCode="0."/>
    <numFmt numFmtId="190" formatCode="0.0."/>
    <numFmt numFmtId="191" formatCode="[$-809]dd\ mmmm\ yyyy;@"/>
    <numFmt numFmtId="192" formatCode="[$-14809]d\ mmm\ yyyy;@"/>
    <numFmt numFmtId="193" formatCode="[$-409]d/mmm/yy;@"/>
    <numFmt numFmtId="194" formatCode="#,##0.0_);[Red]\(#,##0.0\)"/>
    <numFmt numFmtId="195" formatCode="dd/mm/yy;@"/>
    <numFmt numFmtId="196" formatCode="#,##0_ ;[Red]\-#,##0\ "/>
    <numFmt numFmtId="197" formatCode="[$-409]mmmm\-yy;@"/>
    <numFmt numFmtId="198" formatCode="dd\ mmmm"/>
    <numFmt numFmtId="199" formatCode="d\ mmm"/>
    <numFmt numFmtId="200" formatCode="mmmm\-yy"/>
    <numFmt numFmtId="201" formatCode="dd/mmmm"/>
    <numFmt numFmtId="202" formatCode="[$-409]d/mmm;@"/>
    <numFmt numFmtId="203" formatCode="mmm\ "/>
    <numFmt numFmtId="204" formatCode="#,##0.0000"/>
    <numFmt numFmtId="205" formatCode="0.0000"/>
    <numFmt numFmtId="206" formatCode="[$-409]d\-mmm;@"/>
    <numFmt numFmtId="207" formatCode="0.00000"/>
    <numFmt numFmtId="208" formatCode="#,##0.000_);\(#,##0.000\)"/>
    <numFmt numFmtId="209" formatCode="[$-409]mmmmm;@"/>
    <numFmt numFmtId="210" formatCode="0.000000"/>
    <numFmt numFmtId="211" formatCode="[$-409]d\-mmm\-yy;@"/>
    <numFmt numFmtId="212" formatCode="0;;\-;@\,"/>
    <numFmt numFmtId="213" formatCode="#\ ###\ ##0;\-#\ ###;&quot;-&quot;"/>
    <numFmt numFmtId="214" formatCode="\(0.00\)"/>
    <numFmt numFmtId="215" formatCode="mmmm\ d\,\ yyyy"/>
  </numFmts>
  <fonts count="213"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vertAlign val="superscript"/>
      <sz val="10"/>
      <color rgb="FF002060"/>
      <name val="Segoe UI"/>
      <family val="2"/>
    </font>
    <font>
      <sz val="9"/>
      <color rgb="FF002060"/>
      <name val="Segoe UI"/>
      <family val="2"/>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sz val="10"/>
      <color theme="1"/>
      <name val="Segoe UI"/>
      <family val="2"/>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sz val="12"/>
      <color theme="1"/>
      <name val="Segoe UI"/>
      <family val="2"/>
    </font>
    <font>
      <sz val="11"/>
      <color theme="1"/>
      <name val="Segoe UI"/>
      <family val="2"/>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b/>
      <i/>
      <sz val="10.5"/>
      <color rgb="FF002060"/>
      <name val="Segoe UI"/>
      <family val="2"/>
    </font>
    <font>
      <i/>
      <sz val="10.5"/>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b/>
      <sz val="10.5"/>
      <name val="Segoe UI"/>
      <family val="2"/>
    </font>
    <font>
      <sz val="10"/>
      <name val="Segoe UI"/>
      <family val="2"/>
    </font>
    <font>
      <sz val="10.5"/>
      <name val="Segoe UI"/>
      <family val="2"/>
    </font>
    <font>
      <sz val="10"/>
      <name val="MS Sans Serif"/>
      <family val="2"/>
    </font>
    <font>
      <vertAlign val="superscript"/>
      <sz val="11"/>
      <name val="Segoe UI"/>
      <family val="2"/>
    </font>
    <font>
      <i/>
      <sz val="10"/>
      <name val="Segoe UI"/>
      <family val="2"/>
    </font>
    <font>
      <i/>
      <sz val="9"/>
      <name val="Segoe UI"/>
      <family val="2"/>
    </font>
    <font>
      <sz val="12"/>
      <name val="Times New Roman"/>
      <family val="1"/>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b/>
      <u/>
      <sz val="9"/>
      <name val="Segoe UI"/>
      <family val="2"/>
    </font>
    <font>
      <sz val="9"/>
      <name val="Segoe UI"/>
      <family val="2"/>
    </font>
    <font>
      <b/>
      <sz val="11"/>
      <name val="Segoe UI"/>
      <family val="2"/>
    </font>
    <font>
      <b/>
      <sz val="9"/>
      <name val="Segoe UI"/>
      <family val="2"/>
    </font>
    <font>
      <sz val="11"/>
      <name val="Segoe UI"/>
      <family val="2"/>
    </font>
    <font>
      <b/>
      <u/>
      <sz val="12"/>
      <color rgb="FF002060"/>
      <name val="Segoe UI"/>
      <family val="2"/>
    </font>
    <font>
      <u/>
      <sz val="12"/>
      <color rgb="FF002060"/>
      <name val="Segoe UI"/>
      <family val="2"/>
    </font>
    <font>
      <i/>
      <sz val="9"/>
      <color rgb="FF002060"/>
      <name val="Segoe UI"/>
      <family val="2"/>
    </font>
    <font>
      <i/>
      <sz val="11"/>
      <color rgb="FF002060"/>
      <name val="Segoe UI"/>
      <family val="2"/>
    </font>
    <font>
      <sz val="10"/>
      <name val="Times New Roman"/>
      <family val="1"/>
    </font>
    <font>
      <vertAlign val="superscript"/>
      <sz val="11"/>
      <color rgb="FF002060"/>
      <name val="Segoe UI"/>
      <family val="2"/>
    </font>
    <font>
      <sz val="12"/>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sz val="10"/>
      <color indexed="23"/>
      <name val="Segoe UI"/>
      <family val="2"/>
    </font>
    <font>
      <i/>
      <vertAlign val="superscript"/>
      <sz val="9"/>
      <color rgb="FF002060"/>
      <name val="Segoe UI"/>
      <family val="2"/>
    </font>
    <font>
      <i/>
      <sz val="9"/>
      <color indexed="23"/>
      <name val="Segoe UI"/>
      <family val="2"/>
    </font>
    <font>
      <b/>
      <i/>
      <sz val="10"/>
      <color rgb="FF002060"/>
      <name val="Segoe UI"/>
      <family val="2"/>
    </font>
    <font>
      <b/>
      <vertAlign val="superscript"/>
      <sz val="10"/>
      <color rgb="FF002060"/>
      <name val="Segoe UI"/>
      <family val="2"/>
    </font>
    <font>
      <b/>
      <sz val="16"/>
      <color rgb="FF002060"/>
      <name val="Segoe UI"/>
      <family val="2"/>
    </font>
    <font>
      <b/>
      <vertAlign val="superscript"/>
      <sz val="16"/>
      <color rgb="FF002060"/>
      <name val="Segoe UI"/>
      <family val="2"/>
    </font>
    <font>
      <sz val="16"/>
      <color rgb="FF002060"/>
      <name val="Segoe UI"/>
      <family val="2"/>
    </font>
    <font>
      <b/>
      <sz val="14"/>
      <color rgb="FF002060"/>
      <name val="Segoe UI"/>
      <family val="2"/>
    </font>
    <font>
      <i/>
      <sz val="14"/>
      <color rgb="FF002060"/>
      <name val="Segoe UI"/>
      <family val="2"/>
    </font>
    <font>
      <sz val="14"/>
      <color rgb="FF002060"/>
      <name val="Segoe UI"/>
      <family val="2"/>
    </font>
    <font>
      <sz val="14"/>
      <color theme="1" tint="4.9989318521683403E-2"/>
      <name val="Segoe UI"/>
      <family val="2"/>
    </font>
    <font>
      <b/>
      <i/>
      <sz val="14"/>
      <color rgb="FF002060"/>
      <name val="Segoe UI"/>
      <family val="2"/>
    </font>
    <font>
      <b/>
      <i/>
      <sz val="14"/>
      <color theme="1" tint="4.9989318521683403E-2"/>
      <name val="Segoe UI"/>
      <family val="2"/>
    </font>
    <font>
      <i/>
      <vertAlign val="superscript"/>
      <sz val="12"/>
      <color rgb="FF002060"/>
      <name val="Segoe UI"/>
      <family val="2"/>
    </font>
    <font>
      <i/>
      <u/>
      <sz val="12"/>
      <color rgb="FF002060"/>
      <name val="Segoe UI"/>
      <family val="2"/>
    </font>
    <font>
      <sz val="12"/>
      <color theme="1" tint="4.9989318521683403E-2"/>
      <name val="Segoe UI"/>
      <family val="2"/>
    </font>
    <font>
      <sz val="12"/>
      <color rgb="FF92D050"/>
      <name val="Segoe UI"/>
      <family val="2"/>
    </font>
    <font>
      <vertAlign val="superscript"/>
      <sz val="12"/>
      <color rgb="FF002060"/>
      <name val="Segoe UI"/>
      <family val="2"/>
    </font>
    <font>
      <b/>
      <sz val="10"/>
      <name val="Segoe UI"/>
      <family val="2"/>
    </font>
    <font>
      <sz val="10"/>
      <color rgb="FF0070C0"/>
      <name val="Segoe UI"/>
      <family val="2"/>
    </font>
    <font>
      <sz val="10"/>
      <color theme="7" tint="-0.499984740745262"/>
      <name val="Segoe UI"/>
      <family val="2"/>
    </font>
    <font>
      <i/>
      <sz val="8"/>
      <color rgb="FF002060"/>
      <name val="Segoe UI"/>
      <family val="2"/>
    </font>
    <font>
      <u/>
      <sz val="10"/>
      <color theme="10"/>
      <name val="Arial"/>
      <family val="2"/>
    </font>
    <font>
      <b/>
      <vertAlign val="superscript"/>
      <sz val="14"/>
      <color rgb="FF002060"/>
      <name val="Segoe UI"/>
      <family val="2"/>
    </font>
    <font>
      <i/>
      <sz val="16"/>
      <color rgb="FF002060"/>
      <name val="Segoe UI"/>
      <family val="2"/>
    </font>
    <font>
      <b/>
      <i/>
      <sz val="12"/>
      <color rgb="FF002060"/>
      <name val="Segoe UI"/>
      <family val="2"/>
    </font>
    <font>
      <sz val="13"/>
      <color rgb="FF002060"/>
      <name val="Segoe UI"/>
      <family val="2"/>
    </font>
    <font>
      <b/>
      <sz val="17"/>
      <color rgb="FF002060"/>
      <name val="Segoe UI"/>
      <family val="2"/>
    </font>
    <font>
      <b/>
      <vertAlign val="superscript"/>
      <sz val="17"/>
      <color rgb="FF002060"/>
      <name val="Segoe UI"/>
      <family val="2"/>
    </font>
    <font>
      <i/>
      <sz val="17"/>
      <color rgb="FF002060"/>
      <name val="Segoe UI"/>
      <family val="2"/>
    </font>
    <font>
      <b/>
      <sz val="14"/>
      <color rgb="FFFF0000"/>
      <name val="Segoe UI"/>
      <family val="2"/>
    </font>
    <font>
      <sz val="10"/>
      <color rgb="FFC00000"/>
      <name val="Segoe UI"/>
      <family val="2"/>
    </font>
    <font>
      <b/>
      <vertAlign val="superscript"/>
      <sz val="13"/>
      <color rgb="FF002060"/>
      <name val="Segoe UI"/>
      <family val="2"/>
    </font>
    <font>
      <sz val="14"/>
      <name val="Segoe UI"/>
      <family val="2"/>
    </font>
    <font>
      <b/>
      <i/>
      <sz val="10"/>
      <color theme="1" tint="4.9989318521683403E-2"/>
      <name val="Segoe UI"/>
      <family val="2"/>
    </font>
    <font>
      <i/>
      <vertAlign val="superscript"/>
      <sz val="11"/>
      <color rgb="FF002060"/>
      <name val="Segoe UI"/>
      <family val="2"/>
    </font>
    <font>
      <sz val="10"/>
      <color theme="1" tint="4.9989318521683403E-2"/>
      <name val="Segoe UI"/>
      <family val="2"/>
    </font>
    <font>
      <b/>
      <sz val="8"/>
      <color rgb="FF002060"/>
      <name val="Segoe UI"/>
      <family val="2"/>
    </font>
    <font>
      <b/>
      <vertAlign val="superscript"/>
      <sz val="12"/>
      <color indexed="56"/>
      <name val="Segoe UI"/>
      <family val="2"/>
    </font>
    <font>
      <b/>
      <sz val="12"/>
      <color indexed="56"/>
      <name val="Segoe UI"/>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sz val="10.5"/>
      <color theme="3" tint="-0.249977111117893"/>
      <name val="Segoe UI"/>
      <family val="2"/>
    </font>
    <font>
      <i/>
      <sz val="10"/>
      <color theme="3" tint="-0.249977111117893"/>
      <name val="Segoe UI"/>
      <family val="2"/>
    </font>
    <font>
      <sz val="10"/>
      <color theme="3" tint="-0.249977111117893"/>
      <name val="Segoe UI"/>
      <family val="2"/>
    </font>
    <font>
      <sz val="11"/>
      <color indexed="8"/>
      <name val="Calibri"/>
      <family val="2"/>
    </font>
    <font>
      <b/>
      <sz val="10.5"/>
      <color theme="3" tint="-0.249977111117893"/>
      <name val="Segoe UI"/>
      <family val="2"/>
    </font>
    <font>
      <i/>
      <sz val="11"/>
      <color theme="3" tint="-0.249977111117893"/>
      <name val="Segoe UI"/>
      <family val="2"/>
    </font>
    <font>
      <b/>
      <sz val="12"/>
      <name val="Arial"/>
      <family val="2"/>
    </font>
    <font>
      <i/>
      <sz val="10"/>
      <name val="Arial"/>
      <family val="2"/>
    </font>
    <font>
      <i/>
      <sz val="10.5"/>
      <name val="Segoe UI"/>
      <family val="2"/>
    </font>
    <font>
      <vertAlign val="superscript"/>
      <sz val="9"/>
      <color rgb="FF002060"/>
      <name val="Segoe UI"/>
      <family val="2"/>
    </font>
    <font>
      <b/>
      <sz val="11"/>
      <color theme="1"/>
      <name val="Calibri"/>
      <family val="2"/>
      <scheme val="minor"/>
    </font>
    <font>
      <b/>
      <sz val="9"/>
      <color indexed="81"/>
      <name val="Tahoma"/>
      <family val="2"/>
    </font>
    <font>
      <sz val="9"/>
      <color indexed="81"/>
      <name val="Tahoma"/>
      <family val="2"/>
    </font>
    <font>
      <b/>
      <sz val="13.5"/>
      <color rgb="FF002060"/>
      <name val="Segoe UI"/>
      <family val="2"/>
    </font>
    <font>
      <i/>
      <sz val="11"/>
      <color theme="1"/>
      <name val="Calibri"/>
      <family val="2"/>
      <scheme val="minor"/>
    </font>
    <font>
      <i/>
      <vertAlign val="superscript"/>
      <sz val="11"/>
      <color theme="1"/>
      <name val="Calibri"/>
      <family val="2"/>
      <scheme val="minor"/>
    </font>
    <font>
      <sz val="11"/>
      <color theme="1"/>
      <name val="Calibri"/>
      <family val="2"/>
    </font>
    <font>
      <b/>
      <sz val="10.5"/>
      <color theme="1"/>
      <name val="Segoe UI"/>
      <family val="2"/>
    </font>
    <font>
      <b/>
      <sz val="14"/>
      <color rgb="FF002060"/>
      <name val="Arial"/>
      <family val="2"/>
    </font>
    <font>
      <b/>
      <sz val="13"/>
      <color rgb="FF002060"/>
      <name val="Arial"/>
      <family val="2"/>
    </font>
    <font>
      <sz val="13"/>
      <color rgb="FF002060"/>
      <name val="Arial"/>
      <family val="2"/>
    </font>
    <font>
      <sz val="11"/>
      <color rgb="FF002060"/>
      <name val="Arial"/>
      <family val="2"/>
    </font>
    <font>
      <sz val="10"/>
      <color rgb="FF002060"/>
      <name val="Arial"/>
      <family val="2"/>
    </font>
    <font>
      <sz val="11"/>
      <name val="Arial"/>
      <family val="2"/>
    </font>
    <font>
      <b/>
      <vertAlign val="superscript"/>
      <sz val="10"/>
      <name val="Arial"/>
      <family val="2"/>
    </font>
    <font>
      <vertAlign val="superscript"/>
      <sz val="10"/>
      <name val="Arial"/>
      <family val="2"/>
    </font>
    <font>
      <sz val="12"/>
      <name val="Arial"/>
      <family val="2"/>
    </font>
    <font>
      <i/>
      <sz val="9"/>
      <name val="Arial"/>
      <family val="2"/>
    </font>
    <font>
      <i/>
      <sz val="9"/>
      <name val="Times New Roman"/>
      <family val="1"/>
    </font>
    <font>
      <i/>
      <vertAlign val="superscript"/>
      <sz val="9"/>
      <name val="Arial"/>
      <family val="2"/>
    </font>
    <font>
      <i/>
      <sz val="11"/>
      <color rgb="FF002060"/>
      <name val="Calibri"/>
      <family val="2"/>
      <scheme val="minor"/>
    </font>
    <font>
      <b/>
      <i/>
      <sz val="11"/>
      <color theme="1"/>
      <name val="Calibri"/>
      <family val="2"/>
      <scheme val="minor"/>
    </font>
    <font>
      <i/>
      <vertAlign val="superscript"/>
      <sz val="10"/>
      <color theme="3" tint="-0.249977111117893"/>
      <name val="Segoe UI"/>
      <family val="2"/>
    </font>
    <font>
      <i/>
      <sz val="11"/>
      <color theme="1"/>
      <name val="Segoe UI"/>
      <family val="2"/>
    </font>
    <font>
      <sz val="10"/>
      <color rgb="FFFF0000"/>
      <name val="Segoe UI"/>
      <family val="2"/>
    </font>
    <font>
      <sz val="8.5"/>
      <color rgb="FF002060"/>
      <name val="Segoe UI"/>
      <family val="2"/>
    </font>
    <font>
      <i/>
      <vertAlign val="superscript"/>
      <sz val="8.5"/>
      <color rgb="FF002060"/>
      <name val="Segoe UI"/>
      <family val="2"/>
    </font>
    <font>
      <i/>
      <vertAlign val="superscript"/>
      <sz val="10.5"/>
      <color rgb="FF002060"/>
      <name val="Segoe UI"/>
      <family val="2"/>
    </font>
    <font>
      <i/>
      <sz val="10.5"/>
      <color indexed="56"/>
      <name val="Segoe UI"/>
      <family val="2"/>
    </font>
    <font>
      <i/>
      <sz val="8.5"/>
      <color rgb="FF002060"/>
      <name val="Segoe UI"/>
      <family val="2"/>
    </font>
    <font>
      <sz val="10"/>
      <color theme="9" tint="-0.499984740745262"/>
      <name val="Segoe UI"/>
      <family val="2"/>
    </font>
    <font>
      <sz val="10"/>
      <name val="Calibri"/>
      <family val="2"/>
    </font>
    <font>
      <b/>
      <sz val="12"/>
      <color theme="8" tint="-0.499984740745262"/>
      <name val="Segoe UI"/>
      <family val="2"/>
    </font>
    <font>
      <sz val="12"/>
      <color theme="8" tint="-0.499984740745262"/>
      <name val="Segoe UI"/>
      <family val="2"/>
    </font>
    <font>
      <b/>
      <sz val="12.5"/>
      <color rgb="FF002060"/>
      <name val="Segoe UI"/>
      <family val="2"/>
    </font>
    <font>
      <i/>
      <sz val="10.5"/>
      <color theme="8" tint="-0.499984740745262"/>
      <name val="Segoe UI"/>
      <family val="2"/>
    </font>
    <font>
      <b/>
      <i/>
      <sz val="9"/>
      <color rgb="FF002060"/>
      <name val="Segoe UI"/>
      <family val="2"/>
    </font>
    <font>
      <i/>
      <sz val="10.5"/>
      <color theme="1"/>
      <name val="Calibri"/>
      <family val="2"/>
      <scheme val="minor"/>
    </font>
    <font>
      <sz val="9"/>
      <color theme="1"/>
      <name val="Segoe UI"/>
      <family val="2"/>
    </font>
    <font>
      <sz val="12"/>
      <color theme="1"/>
      <name val="Calibri"/>
      <family val="2"/>
      <scheme val="minor"/>
    </font>
    <font>
      <sz val="18"/>
      <color theme="1"/>
      <name val="Calibri"/>
      <family val="2"/>
      <scheme val="minor"/>
    </font>
    <font>
      <u/>
      <sz val="10"/>
      <name val="Arial"/>
      <family val="2"/>
    </font>
    <font>
      <b/>
      <sz val="10"/>
      <name val="Arial"/>
      <family val="2"/>
    </font>
    <font>
      <u/>
      <sz val="10"/>
      <color indexed="12"/>
      <name val="Arial"/>
      <family val="2"/>
    </font>
    <font>
      <i/>
      <u/>
      <sz val="11"/>
      <color indexed="12"/>
      <name val="Segoe UI"/>
      <family val="2"/>
    </font>
    <font>
      <u/>
      <sz val="10"/>
      <color indexed="12"/>
      <name val="Segoe UI"/>
      <family val="2"/>
    </font>
    <font>
      <sz val="10"/>
      <name val="Courier"/>
      <family val="3"/>
    </font>
    <font>
      <b/>
      <sz val="20"/>
      <color rgb="FF002060"/>
      <name val="Segoe UI"/>
      <family val="2"/>
    </font>
    <font>
      <sz val="20"/>
      <color rgb="FF002060"/>
      <name val="Segoe UI"/>
      <family val="2"/>
    </font>
    <font>
      <i/>
      <vertAlign val="superscript"/>
      <sz val="14"/>
      <color rgb="FF002060"/>
      <name val="Segoe UI"/>
      <family val="2"/>
    </font>
    <font>
      <b/>
      <sz val="18"/>
      <color rgb="FF002060"/>
      <name val="Segoe UI"/>
      <family val="2"/>
    </font>
    <font>
      <b/>
      <sz val="15"/>
      <color rgb="FF002060"/>
      <name val="Segoe UI"/>
      <family val="2"/>
    </font>
    <font>
      <sz val="15"/>
      <color rgb="FF002060"/>
      <name val="Segoe UI"/>
      <family val="2"/>
    </font>
    <font>
      <i/>
      <sz val="13"/>
      <color rgb="FF002060"/>
      <name val="Segoe UI"/>
      <family val="2"/>
    </font>
    <font>
      <i/>
      <vertAlign val="superscript"/>
      <sz val="13"/>
      <color rgb="FF002060"/>
      <name val="Segoe UI"/>
      <family val="2"/>
    </font>
    <font>
      <i/>
      <u/>
      <sz val="11"/>
      <color rgb="FF002060"/>
      <name val="Segoe UI"/>
      <family val="2"/>
    </font>
    <font>
      <sz val="13"/>
      <name val="Segoe UI"/>
      <family val="2"/>
    </font>
    <font>
      <b/>
      <vertAlign val="superscript"/>
      <sz val="16"/>
      <name val="Segoe UI"/>
      <family val="2"/>
    </font>
    <font>
      <vertAlign val="superscript"/>
      <sz val="14"/>
      <color rgb="FF002060"/>
      <name val="Segoe UI"/>
      <family val="2"/>
    </font>
    <font>
      <vertAlign val="superscript"/>
      <sz val="11"/>
      <color rgb="FF002060"/>
      <name val="Calibri"/>
      <family val="2"/>
    </font>
    <font>
      <sz val="11.5"/>
      <color rgb="FF002060"/>
      <name val="Segoe UI"/>
      <family val="2"/>
    </font>
    <font>
      <b/>
      <sz val="22"/>
      <color rgb="FF002060"/>
      <name val="Segoe UI"/>
      <family val="2"/>
    </font>
    <font>
      <i/>
      <sz val="18"/>
      <color rgb="FF002060"/>
      <name val="Segoe UI"/>
      <family val="2"/>
    </font>
    <font>
      <sz val="14"/>
      <color theme="1"/>
      <name val="Calibri"/>
      <family val="2"/>
      <scheme val="minor"/>
    </font>
    <font>
      <i/>
      <vertAlign val="superscript"/>
      <sz val="9"/>
      <color rgb="FF002060"/>
      <name val="Arial"/>
      <family val="2"/>
    </font>
    <font>
      <i/>
      <sz val="9"/>
      <color rgb="FF002060"/>
      <name val="Arial"/>
      <family val="2"/>
    </font>
    <font>
      <sz val="12"/>
      <color rgb="FF002060"/>
      <name val="Arial"/>
      <family val="2"/>
    </font>
    <font>
      <i/>
      <sz val="9"/>
      <color rgb="FF002060"/>
      <name val="Times New Roman"/>
      <family val="1"/>
    </font>
    <font>
      <sz val="13"/>
      <color theme="1"/>
      <name val="Segoe UI"/>
      <family val="2"/>
    </font>
    <font>
      <i/>
      <sz val="11"/>
      <color indexed="56"/>
      <name val="Segoe UI"/>
      <family val="2"/>
    </font>
    <font>
      <b/>
      <sz val="11.5"/>
      <color rgb="FF002060"/>
      <name val="Segoe UI"/>
      <family val="2"/>
    </font>
    <font>
      <b/>
      <vertAlign val="superscript"/>
      <sz val="11.5"/>
      <color rgb="FF002060"/>
      <name val="Segoe UI"/>
      <family val="2"/>
    </font>
    <font>
      <b/>
      <sz val="13.75"/>
      <color rgb="FF002060"/>
      <name val="Segoe UI"/>
      <family val="2"/>
    </font>
    <font>
      <b/>
      <u/>
      <sz val="11.5"/>
      <color rgb="FF002060"/>
      <name val="Segoe UI"/>
      <family val="2"/>
    </font>
    <font>
      <i/>
      <sz val="11.5"/>
      <color rgb="FF002060"/>
      <name val="Segoe UI"/>
      <family val="2"/>
    </font>
    <font>
      <vertAlign val="superscript"/>
      <sz val="13"/>
      <color rgb="FF002060"/>
      <name val="Segoe UI"/>
      <family val="2"/>
    </font>
    <font>
      <b/>
      <i/>
      <sz val="13"/>
      <color rgb="FF002060"/>
      <name val="Segoe UI"/>
      <family val="2"/>
    </font>
    <font>
      <b/>
      <i/>
      <vertAlign val="superscript"/>
      <sz val="13"/>
      <color rgb="FF002060"/>
      <name val="Segoe UI"/>
      <family val="2"/>
    </font>
    <font>
      <vertAlign val="superscript"/>
      <sz val="16"/>
      <color rgb="FF002060"/>
      <name val="Segoe UI"/>
      <family val="2"/>
    </font>
    <font>
      <i/>
      <u/>
      <sz val="14"/>
      <color rgb="FF002060"/>
      <name val="Segoe UI"/>
      <family val="2"/>
    </font>
    <font>
      <b/>
      <sz val="19"/>
      <color rgb="FF002060"/>
      <name val="Segoe UI"/>
      <family val="2"/>
    </font>
  </fonts>
  <fills count="2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5117038483843"/>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medium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lightGray">
        <fgColor indexed="22"/>
        <bgColor theme="2"/>
      </patternFill>
    </fill>
  </fills>
  <borders count="489">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style="medium">
        <color rgb="FF002060"/>
      </left>
      <right style="medium">
        <color rgb="FF002060"/>
      </right>
      <top style="thick">
        <color rgb="FF002060"/>
      </top>
      <bottom/>
      <diagonal/>
    </border>
    <border>
      <left/>
      <right style="thick">
        <color rgb="FF002060"/>
      </right>
      <top style="thick">
        <color rgb="FF002060"/>
      </top>
      <bottom/>
      <diagonal/>
    </border>
    <border>
      <left style="thick">
        <color rgb="FF002060"/>
      </left>
      <right style="medium">
        <color rgb="FF002060"/>
      </right>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thick">
        <color rgb="FF002060"/>
      </right>
      <top/>
      <bottom/>
      <diagonal/>
    </border>
    <border>
      <left style="thick">
        <color rgb="FF002060"/>
      </left>
      <right style="medium">
        <color rgb="FF002060"/>
      </right>
      <top/>
      <bottom/>
      <diagonal/>
    </border>
    <border>
      <left/>
      <right/>
      <top/>
      <bottom style="medium">
        <color rgb="FF002060"/>
      </bottom>
      <diagonal/>
    </border>
    <border>
      <left/>
      <right style="thick">
        <color rgb="FF002060"/>
      </right>
      <top/>
      <bottom style="medium">
        <color rgb="FF002060"/>
      </bottom>
      <diagonal/>
    </border>
    <border>
      <left style="thick">
        <color rgb="FF002060"/>
      </left>
      <right style="medium">
        <color indexed="64"/>
      </right>
      <top/>
      <bottom/>
      <diagonal/>
    </border>
    <border>
      <left style="medium">
        <color indexed="64"/>
      </left>
      <right/>
      <top/>
      <bottom/>
      <diagonal/>
    </border>
    <border>
      <left style="thick">
        <color rgb="FF002060"/>
      </left>
      <right style="medium">
        <color indexed="64"/>
      </right>
      <top/>
      <bottom style="medium">
        <color rgb="FF002060"/>
      </bottom>
      <diagonal/>
    </border>
    <border>
      <left style="medium">
        <color indexed="64"/>
      </left>
      <right/>
      <top/>
      <bottom style="medium">
        <color rgb="FF002060"/>
      </bottom>
      <diagonal/>
    </border>
    <border>
      <left style="thick">
        <color rgb="FF002060"/>
      </left>
      <right style="medium">
        <color indexed="64"/>
      </right>
      <top style="medium">
        <color rgb="FF002060"/>
      </top>
      <bottom/>
      <diagonal/>
    </border>
    <border>
      <left style="medium">
        <color indexed="64"/>
      </left>
      <right/>
      <top style="medium">
        <color rgb="FF002060"/>
      </top>
      <bottom/>
      <diagonal/>
    </border>
    <border>
      <left/>
      <right/>
      <top style="medium">
        <color rgb="FF002060"/>
      </top>
      <bottom/>
      <diagonal/>
    </border>
    <border>
      <left style="medium">
        <color rgb="FF002060"/>
      </left>
      <right style="medium">
        <color rgb="FF002060"/>
      </right>
      <top style="medium">
        <color rgb="FF002060"/>
      </top>
      <bottom/>
      <diagonal/>
    </border>
    <border>
      <left/>
      <right style="thick">
        <color rgb="FF002060"/>
      </right>
      <top style="medium">
        <color rgb="FF002060"/>
      </top>
      <bottom/>
      <diagonal/>
    </border>
    <border>
      <left style="thick">
        <color rgb="FF002060"/>
      </left>
      <right style="medium">
        <color rgb="FF002060"/>
      </right>
      <top/>
      <bottom style="thick">
        <color rgb="FF002060"/>
      </bottom>
      <diagonal/>
    </border>
    <border>
      <left style="medium">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top/>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indexed="64"/>
      </left>
      <right/>
      <top style="medium">
        <color rgb="FF002060"/>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thick">
        <color rgb="FF002060"/>
      </left>
      <right/>
      <top/>
      <bottom style="medium">
        <color rgb="FF002060"/>
      </bottom>
      <diagonal/>
    </border>
    <border>
      <left style="medium">
        <color indexed="64"/>
      </left>
      <right style="thick">
        <color rgb="FF002060"/>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ck">
        <color rgb="FF002060"/>
      </left>
      <right/>
      <top style="medium">
        <color rgb="FF002060"/>
      </top>
      <bottom/>
      <diagonal/>
    </border>
    <border>
      <left style="thick">
        <color rgb="FF002060"/>
      </left>
      <right/>
      <top style="thick">
        <color rgb="FF002060"/>
      </top>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right style="medium">
        <color rgb="FF002060"/>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medium">
        <color indexed="64"/>
      </left>
      <right style="medium">
        <color rgb="FF002060"/>
      </right>
      <top/>
      <bottom style="medium">
        <color rgb="FF002060"/>
      </bottom>
      <diagonal/>
    </border>
    <border>
      <left style="medium">
        <color rgb="FF002060"/>
      </left>
      <right/>
      <top/>
      <bottom style="medium">
        <color rgb="FF002060"/>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style="double">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style="double">
        <color rgb="FF002060"/>
      </right>
      <top/>
      <bottom style="medium">
        <color rgb="FF002060"/>
      </bottom>
      <diagonal/>
    </border>
    <border>
      <left style="thin">
        <color rgb="FF002060"/>
      </left>
      <right/>
      <top/>
      <bottom style="medium">
        <color rgb="FF002060"/>
      </bottom>
      <diagonal/>
    </border>
    <border>
      <left style="medium">
        <color rgb="FF002060"/>
      </left>
      <right style="double">
        <color rgb="FF002060"/>
      </right>
      <top style="medium">
        <color rgb="FF002060"/>
      </top>
      <bottom/>
      <diagonal/>
    </border>
    <border>
      <left style="double">
        <color rgb="FF002060"/>
      </left>
      <right style="medium">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rgb="FF002060"/>
      </left>
      <right style="double">
        <color rgb="FF002060"/>
      </right>
      <top/>
      <bottom style="thick">
        <color rgb="FF002060"/>
      </bottom>
      <diagonal/>
    </border>
    <border>
      <left style="medium">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double">
        <color rgb="FF002060"/>
      </right>
      <top/>
      <bottom style="medium">
        <color rgb="FF002060"/>
      </bottom>
      <diagonal/>
    </border>
    <border>
      <left style="medium">
        <color rgb="FF002060"/>
      </left>
      <right style="double">
        <color rgb="FF002060"/>
      </right>
      <top/>
      <bottom style="thin">
        <color rgb="FF002060"/>
      </bottom>
      <diagonal/>
    </border>
    <border>
      <left style="thick">
        <color rgb="FF002060"/>
      </left>
      <right style="medium">
        <color rgb="FF002060"/>
      </right>
      <top style="thick">
        <color rgb="FF002060"/>
      </top>
      <bottom style="thick">
        <color rgb="FF002060"/>
      </bottom>
      <diagonal/>
    </border>
    <border>
      <left style="double">
        <color rgb="FF002060"/>
      </left>
      <right style="medium">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medium">
        <color rgb="FF002060"/>
      </left>
      <right style="thick">
        <color rgb="FF002060"/>
      </right>
      <top style="thick">
        <color rgb="FF002060"/>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style="thick">
        <color rgb="FF002060"/>
      </top>
      <bottom style="thick">
        <color rgb="FF002060"/>
      </bottom>
      <diagonal/>
    </border>
    <border>
      <left style="thick">
        <color rgb="FF002060"/>
      </left>
      <right style="double">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style="thick">
        <color rgb="FF002060"/>
      </right>
      <top style="medium">
        <color rgb="FF002060"/>
      </top>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thick">
        <color rgb="FF002060"/>
      </left>
      <right style="double">
        <color rgb="FF002060"/>
      </right>
      <top style="thick">
        <color rgb="FF002060"/>
      </top>
      <bottom style="medium">
        <color indexed="64"/>
      </bottom>
      <diagonal/>
    </border>
    <border>
      <left style="thick">
        <color rgb="FF002060"/>
      </left>
      <right style="medium">
        <color indexed="64"/>
      </right>
      <top style="thick">
        <color rgb="FF002060"/>
      </top>
      <bottom style="medium">
        <color indexed="64"/>
      </bottom>
      <diagonal/>
    </border>
    <border>
      <left style="thick">
        <color rgb="FF002060"/>
      </left>
      <right style="thick">
        <color rgb="FF002060"/>
      </right>
      <top style="thick">
        <color rgb="FF002060"/>
      </top>
      <bottom style="medium">
        <color indexed="64"/>
      </bottom>
      <diagonal/>
    </border>
    <border>
      <left style="double">
        <color rgb="FF002060"/>
      </left>
      <right/>
      <top style="medium">
        <color rgb="FF002060"/>
      </top>
      <bottom/>
      <diagonal/>
    </border>
    <border>
      <left style="double">
        <color rgb="FF002060"/>
      </left>
      <right/>
      <top/>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right style="thick">
        <color rgb="FF002060"/>
      </right>
      <top style="medium">
        <color indexed="64"/>
      </top>
      <bottom/>
      <diagonal/>
    </border>
    <border>
      <left style="thick">
        <color rgb="FF002060"/>
      </left>
      <right style="thick">
        <color rgb="FF002060"/>
      </right>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diagonal/>
    </border>
    <border>
      <left style="medium">
        <color rgb="FF002060"/>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medium">
        <color rgb="FF002060"/>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2060"/>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002060"/>
      </right>
      <top/>
      <bottom style="medium">
        <color indexed="64"/>
      </bottom>
      <diagonal/>
    </border>
    <border>
      <left/>
      <right style="medium">
        <color indexed="64"/>
      </right>
      <top/>
      <bottom style="medium">
        <color rgb="FF002060"/>
      </bottom>
      <diagonal/>
    </border>
    <border>
      <left/>
      <right style="medium">
        <color indexed="64"/>
      </right>
      <top style="medium">
        <color rgb="FF002060"/>
      </top>
      <bottom style="medium">
        <color rgb="FF002060"/>
      </bottom>
      <diagonal/>
    </border>
    <border>
      <left/>
      <right style="medium">
        <color indexed="64"/>
      </right>
      <top style="medium">
        <color rgb="FF002060"/>
      </top>
      <bottom/>
      <diagonal/>
    </border>
    <border>
      <left style="medium">
        <color rgb="FF002060"/>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rgb="FF002060"/>
      </bottom>
      <diagonal/>
    </border>
    <border>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top style="medium">
        <color indexed="64"/>
      </top>
      <bottom style="medium">
        <color rgb="FF002060"/>
      </bottom>
      <diagonal/>
    </border>
    <border>
      <left style="medium">
        <color rgb="FF002060"/>
      </left>
      <right style="medium">
        <color indexed="64"/>
      </right>
      <top/>
      <bottom style="medium">
        <color rgb="FF002060"/>
      </bottom>
      <diagonal/>
    </border>
    <border>
      <left/>
      <right style="medium">
        <color rgb="FF002060"/>
      </right>
      <top/>
      <bottom style="medium">
        <color indexed="64"/>
      </bottom>
      <diagonal/>
    </border>
    <border>
      <left/>
      <right style="double">
        <color rgb="FF002060"/>
      </right>
      <top style="medium">
        <color indexed="64"/>
      </top>
      <bottom/>
      <diagonal/>
    </border>
    <border>
      <left style="double">
        <color rgb="FF002060"/>
      </left>
      <right/>
      <top style="medium">
        <color indexed="64"/>
      </top>
      <bottom style="medium">
        <color indexed="64"/>
      </bottom>
      <diagonal/>
    </border>
    <border>
      <left/>
      <right style="double">
        <color rgb="FF002060"/>
      </right>
      <top/>
      <bottom/>
      <diagonal/>
    </border>
    <border>
      <left style="medium">
        <color rgb="FF002060"/>
      </left>
      <right style="medium">
        <color rgb="FF002060"/>
      </right>
      <top style="medium">
        <color indexed="64"/>
      </top>
      <bottom style="medium">
        <color rgb="FF002060"/>
      </bottom>
      <diagonal/>
    </border>
    <border>
      <left/>
      <right style="double">
        <color rgb="FF002060"/>
      </right>
      <top/>
      <bottom style="medium">
        <color indexed="64"/>
      </bottom>
      <diagonal/>
    </border>
    <border>
      <left style="medium">
        <color indexed="64"/>
      </left>
      <right style="medium">
        <color indexed="64"/>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thick">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bottom style="thick">
        <color theme="3" tint="-0.24994659260841701"/>
      </bottom>
      <diagonal/>
    </border>
    <border>
      <left style="thick">
        <color theme="3" tint="-0.24994659260841701"/>
      </left>
      <right/>
      <top/>
      <bottom/>
      <diagonal/>
    </border>
    <border>
      <left style="thick">
        <color theme="3" tint="-0.24994659260841701"/>
      </left>
      <right style="thick">
        <color theme="3" tint="-0.24994659260841701"/>
      </right>
      <top/>
      <bottom/>
      <diagonal/>
    </border>
    <border>
      <left style="thick">
        <color theme="3" tint="-0.24994659260841701"/>
      </left>
      <right/>
      <top style="thick">
        <color theme="3" tint="-0.24994659260841701"/>
      </top>
      <bottom style="thick">
        <color theme="3" tint="-0.24994659260841701"/>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medium">
        <color rgb="FF002060"/>
      </left>
      <right style="medium">
        <color indexed="64"/>
      </right>
      <top style="medium">
        <color indexed="64"/>
      </top>
      <bottom/>
      <diagonal/>
    </border>
    <border>
      <left style="medium">
        <color rgb="FF002060"/>
      </left>
      <right style="medium">
        <color rgb="FF002060"/>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ck">
        <color rgb="FF002060"/>
      </right>
      <top style="medium">
        <color indexed="64"/>
      </top>
      <bottom/>
      <diagonal/>
    </border>
    <border>
      <left style="double">
        <color rgb="FF002060"/>
      </left>
      <right style="thin">
        <color indexed="64"/>
      </right>
      <top/>
      <bottom style="thin">
        <color indexed="64"/>
      </bottom>
      <diagonal/>
    </border>
    <border>
      <left style="thin">
        <color indexed="64"/>
      </left>
      <right style="thick">
        <color rgb="FF002060"/>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style="medium">
        <color rgb="FF002060"/>
      </right>
      <top style="thick">
        <color rgb="FF002060"/>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thick">
        <color rgb="FF002060"/>
      </left>
      <right style="double">
        <color rgb="FF002060"/>
      </right>
      <top/>
      <bottom style="thin">
        <color rgb="FF002060"/>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medium">
        <color indexed="64"/>
      </left>
      <right style="medium">
        <color rgb="FF002060"/>
      </right>
      <top style="medium">
        <color indexed="64"/>
      </top>
      <bottom/>
      <diagonal/>
    </border>
    <border>
      <left style="medium">
        <color rgb="FF002060"/>
      </left>
      <right/>
      <top style="medium">
        <color indexed="64"/>
      </top>
      <bottom/>
      <diagonal/>
    </border>
    <border>
      <left style="double">
        <color rgb="FF002060"/>
      </left>
      <right style="medium">
        <color rgb="FF002060"/>
      </right>
      <top style="medium">
        <color indexed="64"/>
      </top>
      <bottom/>
      <diagonal/>
    </border>
    <border>
      <left style="medium">
        <color rgb="FF002060"/>
      </left>
      <right/>
      <top/>
      <bottom style="medium">
        <color indexed="64"/>
      </bottom>
      <diagonal/>
    </border>
    <border>
      <left style="double">
        <color rgb="FF002060"/>
      </left>
      <right style="medium">
        <color rgb="FF002060"/>
      </right>
      <top/>
      <bottom style="medium">
        <color indexed="64"/>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double">
        <color rgb="FF002060"/>
      </right>
      <top style="thick">
        <color rgb="FF002060"/>
      </top>
      <bottom style="medium">
        <color rgb="FF002060"/>
      </bottom>
      <diagonal/>
    </border>
    <border>
      <left/>
      <right/>
      <top style="thick">
        <color rgb="FF002060"/>
      </top>
      <bottom style="medium">
        <color indexed="64"/>
      </bottom>
      <diagonal/>
    </border>
    <border>
      <left/>
      <right style="double">
        <color indexed="64"/>
      </right>
      <top style="thick">
        <color rgb="FF002060"/>
      </top>
      <bottom/>
      <diagonal/>
    </border>
    <border>
      <left style="double">
        <color indexed="64"/>
      </left>
      <right style="thick">
        <color rgb="FF002060"/>
      </right>
      <top style="thick">
        <color rgb="FF002060"/>
      </top>
      <bottom/>
      <diagonal/>
    </border>
    <border>
      <left style="medium">
        <color indexed="64"/>
      </left>
      <right/>
      <top style="medium">
        <color indexed="64"/>
      </top>
      <bottom style="medium">
        <color rgb="FF002060"/>
      </bottom>
      <diagonal/>
    </border>
    <border>
      <left style="medium">
        <color indexed="64"/>
      </left>
      <right style="medium">
        <color indexed="64"/>
      </right>
      <top/>
      <bottom style="medium">
        <color rgb="FF002060"/>
      </bottom>
      <diagonal/>
    </border>
    <border>
      <left style="medium">
        <color indexed="64"/>
      </left>
      <right/>
      <top style="thick">
        <color rgb="FF002060"/>
      </top>
      <bottom/>
      <diagonal/>
    </border>
    <border>
      <left style="medium">
        <color indexed="64"/>
      </left>
      <right style="medium">
        <color indexed="64"/>
      </right>
      <top style="medium">
        <color rgb="FF002060"/>
      </top>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thick">
        <color rgb="FF002060"/>
      </left>
      <right/>
      <top style="medium">
        <color rgb="FF002060"/>
      </top>
      <bottom style="medium">
        <color rgb="FF002060"/>
      </bottom>
      <diagonal/>
    </border>
    <border>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style="medium">
        <color rgb="FF002060"/>
      </left>
      <right/>
      <top style="medium">
        <color rgb="FF002060"/>
      </top>
      <bottom style="thick">
        <color rgb="FF002060"/>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thin">
        <color rgb="FF002060"/>
      </right>
      <top style="medium">
        <color rgb="FF002060"/>
      </top>
      <bottom/>
      <diagonal/>
    </border>
    <border>
      <left/>
      <right style="thin">
        <color rgb="FF002060"/>
      </right>
      <top/>
      <bottom/>
      <diagonal/>
    </border>
    <border>
      <left style="thick">
        <color rgb="FF002060"/>
      </left>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style="thick">
        <color rgb="FF002060"/>
      </right>
      <top style="hair">
        <color rgb="FF002060"/>
      </top>
      <bottom/>
      <diagonal/>
    </border>
    <border>
      <left style="thin">
        <color rgb="FF002060"/>
      </left>
      <right style="thin">
        <color rgb="FF002060"/>
      </right>
      <top style="hair">
        <color rgb="FF002060"/>
      </top>
      <bottom style="thick">
        <color rgb="FF002060"/>
      </bottom>
      <diagonal/>
    </border>
    <border>
      <left/>
      <right style="thick">
        <color rgb="FF002060"/>
      </right>
      <top style="hair">
        <color rgb="FF002060"/>
      </top>
      <bottom style="thick">
        <color rgb="FF002060"/>
      </bottom>
      <diagonal/>
    </border>
    <border>
      <left/>
      <right style="medium">
        <color rgb="FF002060"/>
      </right>
      <top style="thick">
        <color rgb="FF002060"/>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medium">
        <color rgb="FF002060"/>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style="medium">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style="double">
        <color rgb="FF002060"/>
      </right>
      <top/>
      <bottom style="thin">
        <color rgb="FF002060"/>
      </bottom>
      <diagonal/>
    </border>
    <border>
      <left/>
      <right style="thin">
        <color rgb="FF002060"/>
      </right>
      <top/>
      <bottom style="thin">
        <color rgb="FF002060"/>
      </bottom>
      <diagonal/>
    </border>
    <border>
      <left style="thin">
        <color rgb="FF002060"/>
      </left>
      <right style="thick">
        <color rgb="FF002060"/>
      </right>
      <top/>
      <bottom style="thin">
        <color rgb="FF002060"/>
      </bottom>
      <diagonal/>
    </border>
    <border>
      <left style="thick">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medium">
        <color rgb="FF002060"/>
      </right>
      <top style="hair">
        <color rgb="FF002060"/>
      </top>
      <bottom/>
      <diagonal/>
    </border>
    <border>
      <left style="medium">
        <color rgb="FF002060"/>
      </left>
      <right style="thin">
        <color rgb="FF002060"/>
      </right>
      <top style="hair">
        <color rgb="FF002060"/>
      </top>
      <bottom style="thin">
        <color rgb="FF002060"/>
      </bottom>
      <diagonal/>
    </border>
    <border>
      <left style="thin">
        <color rgb="FF002060"/>
      </left>
      <right style="thin">
        <color rgb="FF002060"/>
      </right>
      <top style="hair">
        <color rgb="FF002060"/>
      </top>
      <bottom style="thin">
        <color rgb="FF002060"/>
      </bottom>
      <diagonal/>
    </border>
    <border>
      <left style="thin">
        <color rgb="FF002060"/>
      </left>
      <right style="double">
        <color rgb="FF002060"/>
      </right>
      <top style="hair">
        <color rgb="FF002060"/>
      </top>
      <bottom style="thin">
        <color rgb="FF002060"/>
      </bottom>
      <diagonal/>
    </border>
    <border>
      <left/>
      <right style="thin">
        <color rgb="FF002060"/>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top style="thin">
        <color rgb="FF002060"/>
      </top>
      <bottom style="thin">
        <color rgb="FF002060"/>
      </bottom>
      <diagonal/>
    </border>
    <border>
      <left/>
      <right/>
      <top style="thin">
        <color rgb="FF002060"/>
      </top>
      <bottom style="thin">
        <color rgb="FF002060"/>
      </bottom>
      <diagonal/>
    </border>
    <border>
      <left/>
      <right style="double">
        <color rgb="FF002060"/>
      </right>
      <top style="thin">
        <color rgb="FF002060"/>
      </top>
      <bottom style="thin">
        <color rgb="FF002060"/>
      </bottom>
      <diagonal/>
    </border>
    <border>
      <left style="thick">
        <color rgb="FF002060"/>
      </left>
      <right style="medium">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right style="thin">
        <color rgb="FF002060"/>
      </right>
      <top style="hair">
        <color rgb="FF002060"/>
      </top>
      <bottom style="thick">
        <color rgb="FF002060"/>
      </bottom>
      <diagonal/>
    </border>
    <border>
      <left style="thick">
        <color rgb="FF002060"/>
      </left>
      <right style="medium">
        <color rgb="FF002060"/>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thick">
        <color rgb="FF002060"/>
      </left>
      <right style="thick">
        <color rgb="FF002060"/>
      </right>
      <top style="double">
        <color rgb="FF002060"/>
      </top>
      <bottom/>
      <diagonal/>
    </border>
    <border>
      <left style="thick">
        <color rgb="FF002060"/>
      </left>
      <right style="thick">
        <color rgb="FF002060"/>
      </right>
      <top/>
      <bottom style="double">
        <color rgb="FF00206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rgb="FF002060"/>
      </right>
      <top/>
      <bottom/>
      <diagonal/>
    </border>
    <border>
      <left style="medium">
        <color rgb="FF002060"/>
      </left>
      <right style="thin">
        <color rgb="FF002060"/>
      </right>
      <top style="thin">
        <color indexed="64"/>
      </top>
      <bottom style="medium">
        <color rgb="FF002060"/>
      </bottom>
      <diagonal/>
    </border>
    <border>
      <left/>
      <right style="thin">
        <color indexed="64"/>
      </right>
      <top style="thin">
        <color indexed="64"/>
      </top>
      <bottom style="medium">
        <color rgb="FF002060"/>
      </bottom>
      <diagonal/>
    </border>
    <border>
      <left style="thin">
        <color indexed="64"/>
      </left>
      <right style="thin">
        <color indexed="64"/>
      </right>
      <top style="thin">
        <color indexed="64"/>
      </top>
      <bottom style="medium">
        <color rgb="FF002060"/>
      </bottom>
      <diagonal/>
    </border>
    <border>
      <left style="thin">
        <color indexed="64"/>
      </left>
      <right style="medium">
        <color rgb="FF002060"/>
      </right>
      <top style="thin">
        <color indexed="64"/>
      </top>
      <bottom style="medium">
        <color rgb="FF002060"/>
      </bottom>
      <diagonal/>
    </border>
    <border>
      <left style="medium">
        <color rgb="FF002060"/>
      </left>
      <right style="thin">
        <color indexed="64"/>
      </right>
      <top/>
      <bottom/>
      <diagonal/>
    </border>
    <border>
      <left style="medium">
        <color rgb="FF002060"/>
      </left>
      <right style="thin">
        <color indexed="64"/>
      </right>
      <top style="thin">
        <color indexed="64"/>
      </top>
      <bottom style="medium">
        <color rgb="FF002060"/>
      </bottom>
      <diagonal/>
    </border>
    <border>
      <left/>
      <right style="thin">
        <color indexed="64"/>
      </right>
      <top style="medium">
        <color rgb="FF002060"/>
      </top>
      <bottom style="medium">
        <color rgb="FF002060"/>
      </bottom>
      <diagonal/>
    </border>
    <border>
      <left style="thin">
        <color indexed="64"/>
      </left>
      <right/>
      <top style="medium">
        <color rgb="FF002060"/>
      </top>
      <bottom style="medium">
        <color rgb="FF002060"/>
      </bottom>
      <diagonal/>
    </border>
    <border>
      <left style="medium">
        <color indexed="64"/>
      </left>
      <right style="medium">
        <color rgb="FF002060"/>
      </right>
      <top style="medium">
        <color rgb="FF002060"/>
      </top>
      <bottom style="medium">
        <color indexed="64"/>
      </bottom>
      <diagonal/>
    </border>
    <border>
      <left/>
      <right style="medium">
        <color rgb="FF002060"/>
      </right>
      <top style="medium">
        <color indexed="64"/>
      </top>
      <bottom style="medium">
        <color indexed="64"/>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style="medium">
        <color indexed="64"/>
      </right>
      <top style="medium">
        <color rgb="FF002060"/>
      </top>
      <bottom style="medium">
        <color indexed="64"/>
      </bottom>
      <diagonal/>
    </border>
  </borders>
  <cellStyleXfs count="73">
    <xf numFmtId="0" fontId="0"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1" fillId="0" borderId="0"/>
    <xf numFmtId="0" fontId="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0" fontId="42" fillId="0" borderId="0"/>
    <xf numFmtId="0" fontId="2" fillId="0" borderId="0"/>
    <xf numFmtId="0" fontId="46" fillId="0" borderId="0"/>
    <xf numFmtId="0" fontId="46" fillId="0" borderId="0"/>
    <xf numFmtId="40" fontId="42" fillId="0" borderId="0" applyFont="0" applyFill="0" applyBorder="0" applyAlignment="0" applyProtection="0"/>
    <xf numFmtId="0" fontId="2" fillId="0" borderId="0"/>
    <xf numFmtId="0" fontId="63" fillId="0" borderId="0"/>
    <xf numFmtId="0" fontId="2" fillId="0" borderId="0"/>
    <xf numFmtId="9" fontId="2" fillId="0" borderId="0" applyFont="0" applyFill="0" applyBorder="0" applyAlignment="0" applyProtection="0"/>
    <xf numFmtId="0" fontId="2" fillId="0" borderId="0"/>
    <xf numFmtId="0" fontId="42" fillId="0" borderId="0"/>
    <xf numFmtId="43" fontId="2" fillId="0" borderId="0" applyFont="0" applyFill="0" applyBorder="0" applyAlignment="0" applyProtection="0"/>
    <xf numFmtId="0" fontId="42" fillId="0" borderId="0"/>
    <xf numFmtId="165" fontId="2" fillId="0" borderId="0" applyFont="0" applyFill="0" applyBorder="0" applyAlignment="0" applyProtection="0"/>
    <xf numFmtId="0" fontId="97" fillId="0" borderId="0" applyNumberFormat="0" applyFill="0" applyBorder="0" applyAlignment="0" applyProtection="0"/>
    <xf numFmtId="0" fontId="42" fillId="0" borderId="0"/>
    <xf numFmtId="0" fontId="2" fillId="0" borderId="0"/>
    <xf numFmtId="0" fontId="2" fillId="0" borderId="0"/>
    <xf numFmtId="9" fontId="2" fillId="0" borderId="0" applyFont="0" applyFill="0" applyBorder="0" applyAlignment="0" applyProtection="0"/>
    <xf numFmtId="0" fontId="63" fillId="0" borderId="0"/>
    <xf numFmtId="0" fontId="2" fillId="0" borderId="0"/>
    <xf numFmtId="0" fontId="42" fillId="0" borderId="0"/>
    <xf numFmtId="0" fontId="42" fillId="0" borderId="0"/>
    <xf numFmtId="0" fontId="1" fillId="0" borderId="0"/>
    <xf numFmtId="0" fontId="1" fillId="0" borderId="0"/>
    <xf numFmtId="43" fontId="125" fillId="0" borderId="0" applyFont="0" applyFill="0" applyBorder="0" applyAlignment="0" applyProtection="0"/>
    <xf numFmtId="165"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2" fillId="0" borderId="0"/>
    <xf numFmtId="0" fontId="4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0" fontId="138" fillId="0" borderId="0"/>
    <xf numFmtId="0" fontId="138" fillId="0" borderId="0"/>
    <xf numFmtId="0" fontId="2" fillId="0" borderId="0"/>
    <xf numFmtId="0" fontId="22" fillId="0" borderId="0"/>
    <xf numFmtId="0" fontId="1" fillId="0" borderId="0"/>
    <xf numFmtId="0" fontId="1"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 fillId="0" borderId="0"/>
    <xf numFmtId="43" fontId="3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0" fontId="175" fillId="0" borderId="0" applyNumberFormat="0" applyFill="0" applyBorder="0" applyAlignment="0" applyProtection="0">
      <alignment vertical="top"/>
      <protection locked="0"/>
    </xf>
    <xf numFmtId="0" fontId="178" fillId="0" borderId="0"/>
  </cellStyleXfs>
  <cellXfs count="4571">
    <xf numFmtId="0" fontId="0" fillId="0" borderId="0" xfId="0"/>
    <xf numFmtId="0" fontId="4" fillId="2" borderId="0" xfId="2" applyFont="1" applyFill="1" applyAlignment="1">
      <alignment vertical="center"/>
    </xf>
    <xf numFmtId="164" fontId="5" fillId="2" borderId="0" xfId="3" applyNumberFormat="1" applyFont="1" applyFill="1" applyAlignment="1">
      <alignment vertical="center"/>
    </xf>
    <xf numFmtId="0" fontId="5" fillId="2" borderId="0" xfId="4" applyFont="1" applyFill="1" applyAlignment="1">
      <alignment vertical="center"/>
    </xf>
    <xf numFmtId="0" fontId="6" fillId="2" borderId="0" xfId="4" applyFont="1" applyFill="1" applyAlignment="1">
      <alignment vertical="center"/>
    </xf>
    <xf numFmtId="0" fontId="6" fillId="2" borderId="0" xfId="2" applyFont="1" applyFill="1" applyAlignment="1">
      <alignment vertical="center"/>
    </xf>
    <xf numFmtId="0" fontId="4" fillId="2" borderId="0" xfId="4" applyFont="1" applyFill="1" applyAlignment="1">
      <alignment vertical="center"/>
    </xf>
    <xf numFmtId="0" fontId="7" fillId="3" borderId="1"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 xfId="2" applyFont="1" applyFill="1" applyBorder="1" applyAlignment="1">
      <alignment horizontal="center" vertical="center"/>
    </xf>
    <xf numFmtId="0" fontId="8" fillId="2" borderId="0" xfId="4" applyFont="1" applyFill="1" applyAlignment="1">
      <alignment vertical="center"/>
    </xf>
    <xf numFmtId="0" fontId="8" fillId="2" borderId="0" xfId="2" applyFont="1" applyFill="1" applyAlignment="1">
      <alignment vertical="center"/>
    </xf>
    <xf numFmtId="0" fontId="7" fillId="3" borderId="4" xfId="2" applyFont="1" applyFill="1" applyBorder="1" applyAlignment="1">
      <alignment horizontal="left" vertical="center"/>
    </xf>
    <xf numFmtId="0" fontId="10" fillId="0" borderId="5" xfId="2" applyFont="1" applyFill="1" applyBorder="1" applyAlignment="1">
      <alignment horizontal="left" vertical="center"/>
    </xf>
    <xf numFmtId="0" fontId="10" fillId="2" borderId="5" xfId="2" applyFont="1" applyFill="1" applyBorder="1" applyAlignment="1">
      <alignment horizontal="left" vertical="center"/>
    </xf>
    <xf numFmtId="3" fontId="10" fillId="2" borderId="5" xfId="5" applyNumberFormat="1" applyFont="1" applyFill="1" applyBorder="1" applyAlignment="1">
      <alignment horizontal="right" vertical="center"/>
    </xf>
    <xf numFmtId="3" fontId="10" fillId="2" borderId="5" xfId="4" applyNumberFormat="1" applyFont="1" applyFill="1" applyBorder="1" applyAlignment="1">
      <alignment horizontal="right" vertical="center"/>
    </xf>
    <xf numFmtId="3" fontId="10" fillId="2" borderId="6" xfId="4" applyNumberFormat="1" applyFont="1" applyFill="1" applyBorder="1" applyAlignment="1">
      <alignment horizontal="right" vertical="center"/>
    </xf>
    <xf numFmtId="43" fontId="8" fillId="2" borderId="0" xfId="1" applyFont="1" applyFill="1" applyAlignment="1">
      <alignment vertical="center"/>
    </xf>
    <xf numFmtId="3" fontId="10" fillId="2" borderId="5" xfId="4" quotePrefix="1" applyNumberFormat="1" applyFont="1" applyFill="1" applyBorder="1" applyAlignment="1">
      <alignment horizontal="right" vertical="center"/>
    </xf>
    <xf numFmtId="3" fontId="10" fillId="2" borderId="6" xfId="4" quotePrefix="1" applyNumberFormat="1" applyFont="1" applyFill="1" applyBorder="1" applyAlignment="1">
      <alignment horizontal="right" vertical="center"/>
    </xf>
    <xf numFmtId="3" fontId="10" fillId="2" borderId="5" xfId="5" quotePrefix="1" applyNumberFormat="1" applyFont="1" applyFill="1" applyBorder="1" applyAlignment="1">
      <alignment horizontal="right" vertical="center"/>
    </xf>
    <xf numFmtId="166" fontId="10" fillId="0" borderId="5" xfId="5" quotePrefix="1" applyNumberFormat="1" applyFont="1" applyFill="1" applyBorder="1" applyAlignment="1">
      <alignment horizontal="right" vertical="center"/>
    </xf>
    <xf numFmtId="43" fontId="8" fillId="2" borderId="0" xfId="4" applyNumberFormat="1" applyFont="1" applyFill="1" applyAlignment="1">
      <alignment vertical="center"/>
    </xf>
    <xf numFmtId="3" fontId="10" fillId="0" borderId="5" xfId="5" quotePrefix="1" applyNumberFormat="1" applyFont="1" applyFill="1" applyBorder="1" applyAlignment="1">
      <alignment horizontal="right" vertical="center"/>
    </xf>
    <xf numFmtId="167" fontId="10" fillId="2" borderId="5" xfId="5" applyNumberFormat="1" applyFont="1" applyFill="1" applyBorder="1" applyAlignment="1">
      <alignment vertical="center"/>
    </xf>
    <xf numFmtId="168" fontId="10" fillId="2" borderId="5" xfId="5" applyNumberFormat="1" applyFont="1" applyFill="1" applyBorder="1" applyAlignment="1">
      <alignment horizontal="right" vertical="center"/>
    </xf>
    <xf numFmtId="169" fontId="10" fillId="2" borderId="5" xfId="6" applyNumberFormat="1" applyFont="1" applyFill="1" applyBorder="1" applyAlignment="1">
      <alignment horizontal="right" vertical="center" wrapText="1"/>
    </xf>
    <xf numFmtId="169" fontId="10" fillId="2" borderId="6" xfId="6" applyNumberFormat="1" applyFont="1" applyFill="1" applyBorder="1" applyAlignment="1">
      <alignment horizontal="right" vertical="center" wrapText="1"/>
    </xf>
    <xf numFmtId="167" fontId="10" fillId="2" borderId="5" xfId="6" applyNumberFormat="1" applyFont="1" applyFill="1" applyBorder="1" applyAlignment="1">
      <alignment horizontal="right" vertical="center" wrapText="1"/>
    </xf>
    <xf numFmtId="166" fontId="10" fillId="2" borderId="5" xfId="5" quotePrefix="1" applyNumberFormat="1" applyFont="1" applyFill="1" applyBorder="1" applyAlignment="1">
      <alignment horizontal="right" vertical="center"/>
    </xf>
    <xf numFmtId="166" fontId="10" fillId="2" borderId="5" xfId="4" quotePrefix="1" applyNumberFormat="1" applyFont="1" applyFill="1" applyBorder="1" applyAlignment="1">
      <alignment horizontal="right" vertical="center"/>
    </xf>
    <xf numFmtId="166" fontId="10" fillId="2" borderId="6" xfId="4" quotePrefix="1" applyNumberFormat="1" applyFont="1" applyFill="1" applyBorder="1" applyAlignment="1">
      <alignment horizontal="right" vertical="center"/>
    </xf>
    <xf numFmtId="0" fontId="10" fillId="2" borderId="5" xfId="2" applyFont="1" applyFill="1" applyBorder="1" applyAlignment="1">
      <alignment horizontal="left"/>
    </xf>
    <xf numFmtId="164" fontId="10" fillId="2" borderId="5" xfId="3" applyNumberFormat="1" applyFont="1" applyFill="1" applyBorder="1" applyAlignment="1">
      <alignment horizontal="right" vertical="center"/>
    </xf>
    <xf numFmtId="168" fontId="10" fillId="2" borderId="5" xfId="5" quotePrefix="1" applyNumberFormat="1" applyFont="1" applyFill="1" applyBorder="1" applyAlignment="1">
      <alignment horizontal="right" vertical="center"/>
    </xf>
    <xf numFmtId="0" fontId="8" fillId="0" borderId="0" xfId="4" applyFont="1" applyFill="1" applyAlignment="1">
      <alignment vertical="center"/>
    </xf>
    <xf numFmtId="0" fontId="8" fillId="0" borderId="0" xfId="2" applyFont="1" applyFill="1" applyAlignment="1">
      <alignment vertical="center"/>
    </xf>
    <xf numFmtId="171" fontId="10" fillId="2" borderId="5" xfId="3" applyNumberFormat="1" applyFont="1" applyFill="1" applyBorder="1" applyAlignment="1">
      <alignment horizontal="right" vertical="center" wrapText="1"/>
    </xf>
    <xf numFmtId="0" fontId="10" fillId="0" borderId="5" xfId="8" applyFont="1" applyFill="1" applyBorder="1" applyAlignment="1">
      <alignment horizontal="left" vertical="center"/>
    </xf>
    <xf numFmtId="3" fontId="10" fillId="2" borderId="5" xfId="5" applyNumberFormat="1" applyFont="1" applyFill="1" applyBorder="1" applyAlignment="1">
      <alignment horizontal="right"/>
    </xf>
    <xf numFmtId="3" fontId="10" fillId="2" borderId="5" xfId="9" applyNumberFormat="1" applyFont="1" applyFill="1" applyBorder="1" applyAlignment="1">
      <alignment horizontal="right"/>
    </xf>
    <xf numFmtId="3" fontId="10" fillId="2" borderId="5" xfId="10" applyNumberFormat="1" applyFont="1" applyFill="1" applyBorder="1"/>
    <xf numFmtId="3" fontId="10" fillId="2" borderId="5" xfId="10" applyNumberFormat="1" applyFont="1" applyFill="1" applyBorder="1" applyAlignment="1">
      <alignment vertical="center"/>
    </xf>
    <xf numFmtId="3" fontId="10" fillId="2" borderId="6" xfId="10" applyNumberFormat="1" applyFont="1" applyFill="1" applyBorder="1" applyAlignment="1">
      <alignment vertical="center"/>
    </xf>
    <xf numFmtId="164" fontId="10" fillId="2" borderId="5" xfId="1" applyNumberFormat="1" applyFont="1" applyFill="1" applyBorder="1"/>
    <xf numFmtId="166" fontId="10" fillId="2" borderId="5" xfId="5" applyNumberFormat="1" applyFont="1" applyFill="1" applyBorder="1" applyAlignment="1">
      <alignment horizontal="right"/>
    </xf>
    <xf numFmtId="166" fontId="10" fillId="2" borderId="5" xfId="9" applyNumberFormat="1" applyFont="1" applyFill="1" applyBorder="1" applyAlignment="1">
      <alignment horizontal="right"/>
    </xf>
    <xf numFmtId="166" fontId="10" fillId="2" borderId="5" xfId="10" applyNumberFormat="1" applyFont="1" applyFill="1" applyBorder="1"/>
    <xf numFmtId="166" fontId="10" fillId="2" borderId="5" xfId="11" applyNumberFormat="1" applyFont="1" applyFill="1" applyBorder="1" applyAlignment="1">
      <alignment vertical="center"/>
    </xf>
    <xf numFmtId="166" fontId="10" fillId="2" borderId="6" xfId="11" applyNumberFormat="1" applyFont="1" applyFill="1" applyBorder="1" applyAlignment="1">
      <alignment vertical="center"/>
    </xf>
    <xf numFmtId="166" fontId="10" fillId="2" borderId="5" xfId="10" applyNumberFormat="1" applyFont="1" applyFill="1" applyBorder="1" applyAlignment="1">
      <alignment vertical="center"/>
    </xf>
    <xf numFmtId="166" fontId="10" fillId="2" borderId="6" xfId="10" applyNumberFormat="1" applyFont="1" applyFill="1" applyBorder="1" applyAlignment="1">
      <alignment vertical="center"/>
    </xf>
    <xf numFmtId="0" fontId="7" fillId="3" borderId="7" xfId="2" applyFont="1" applyFill="1" applyBorder="1" applyAlignment="1">
      <alignment horizontal="left" vertical="center"/>
    </xf>
    <xf numFmtId="0" fontId="4" fillId="0" borderId="8" xfId="2" applyFont="1" applyFill="1" applyBorder="1" applyAlignment="1">
      <alignment horizontal="left" vertical="center"/>
    </xf>
    <xf numFmtId="0" fontId="4" fillId="2" borderId="8" xfId="2" applyFont="1" applyFill="1" applyBorder="1" applyAlignment="1">
      <alignment horizontal="left" vertical="center"/>
    </xf>
    <xf numFmtId="0" fontId="4" fillId="2" borderId="8" xfId="4" applyFont="1" applyFill="1" applyBorder="1" applyAlignment="1">
      <alignment vertical="center"/>
    </xf>
    <xf numFmtId="0" fontId="4" fillId="2" borderId="9" xfId="4" applyFont="1" applyFill="1" applyBorder="1" applyAlignment="1">
      <alignment vertical="center"/>
    </xf>
    <xf numFmtId="0" fontId="12" fillId="2" borderId="0" xfId="2" applyFont="1" applyFill="1" applyAlignment="1">
      <alignment vertical="center"/>
    </xf>
    <xf numFmtId="0" fontId="13" fillId="2" borderId="0" xfId="2" applyFont="1" applyFill="1" applyAlignment="1">
      <alignment vertical="center"/>
    </xf>
    <xf numFmtId="0" fontId="13" fillId="2" borderId="0" xfId="4" applyFont="1" applyFill="1" applyAlignment="1">
      <alignment vertical="center"/>
    </xf>
    <xf numFmtId="0" fontId="14" fillId="2" borderId="0" xfId="4" applyFont="1" applyFill="1" applyAlignment="1">
      <alignment vertical="center"/>
    </xf>
    <xf numFmtId="0" fontId="14" fillId="2" borderId="0" xfId="2" applyFont="1" applyFill="1" applyAlignment="1">
      <alignment vertical="center"/>
    </xf>
    <xf numFmtId="0" fontId="12" fillId="2" borderId="0" xfId="12" applyFont="1" applyFill="1" applyAlignment="1">
      <alignment vertical="center"/>
    </xf>
    <xf numFmtId="166" fontId="13" fillId="2" borderId="0" xfId="4" applyNumberFormat="1" applyFont="1" applyFill="1" applyAlignment="1">
      <alignment vertical="center"/>
    </xf>
    <xf numFmtId="3" fontId="13" fillId="2" borderId="0" xfId="5" applyNumberFormat="1" applyFont="1" applyFill="1" applyBorder="1" applyAlignment="1">
      <alignment horizontal="right"/>
    </xf>
    <xf numFmtId="0" fontId="13" fillId="2" borderId="0" xfId="12" applyFont="1" applyFill="1" applyAlignment="1">
      <alignment vertical="center"/>
    </xf>
    <xf numFmtId="0" fontId="15" fillId="2" borderId="0" xfId="2" applyFont="1" applyFill="1" applyAlignment="1">
      <alignment vertical="center"/>
    </xf>
    <xf numFmtId="0" fontId="16" fillId="2" borderId="0" xfId="2" applyFont="1" applyFill="1" applyAlignment="1">
      <alignment vertical="center"/>
    </xf>
    <xf numFmtId="0" fontId="15" fillId="2" borderId="0" xfId="4" applyFont="1" applyFill="1" applyAlignment="1">
      <alignment vertical="center"/>
    </xf>
    <xf numFmtId="0" fontId="17" fillId="2" borderId="0" xfId="4" applyFont="1" applyFill="1" applyAlignment="1">
      <alignment vertical="center"/>
    </xf>
    <xf numFmtId="0" fontId="18" fillId="2" borderId="0" xfId="2" applyFont="1" applyFill="1" applyAlignment="1">
      <alignment vertical="center"/>
    </xf>
    <xf numFmtId="0" fontId="19" fillId="2" borderId="0" xfId="2" applyFont="1" applyFill="1" applyAlignment="1">
      <alignment vertical="center"/>
    </xf>
    <xf numFmtId="0" fontId="19" fillId="2" borderId="0" xfId="4" applyFont="1" applyFill="1" applyAlignment="1">
      <alignment vertical="center"/>
    </xf>
    <xf numFmtId="0" fontId="20" fillId="2" borderId="0" xfId="2" applyFont="1" applyFill="1" applyAlignment="1">
      <alignment vertical="center"/>
    </xf>
    <xf numFmtId="172" fontId="6" fillId="2" borderId="0" xfId="14" applyNumberFormat="1" applyFont="1" applyFill="1" applyAlignment="1">
      <alignment vertical="center"/>
    </xf>
    <xf numFmtId="0" fontId="21" fillId="2" borderId="0" xfId="2" applyFont="1" applyFill="1" applyAlignment="1">
      <alignment vertical="center"/>
    </xf>
    <xf numFmtId="3" fontId="10" fillId="0" borderId="5" xfId="4" quotePrefix="1" applyNumberFormat="1" applyFont="1" applyFill="1" applyBorder="1" applyAlignment="1">
      <alignment horizontal="right" vertical="center"/>
    </xf>
    <xf numFmtId="3" fontId="10" fillId="0" borderId="6" xfId="4" quotePrefix="1" applyNumberFormat="1" applyFont="1" applyFill="1" applyBorder="1" applyAlignment="1">
      <alignment horizontal="right" vertical="center"/>
    </xf>
    <xf numFmtId="3" fontId="10" fillId="2" borderId="5" xfId="2" quotePrefix="1" applyNumberFormat="1" applyFont="1" applyFill="1" applyBorder="1" applyAlignment="1">
      <alignment horizontal="right" vertical="center"/>
    </xf>
    <xf numFmtId="3" fontId="10" fillId="0" borderId="5" xfId="7" quotePrefix="1" applyNumberFormat="1" applyFont="1" applyFill="1" applyBorder="1" applyAlignment="1">
      <alignment horizontal="right" vertical="center"/>
    </xf>
    <xf numFmtId="49" fontId="10" fillId="2" borderId="5" xfId="2" quotePrefix="1" applyNumberFormat="1" applyFont="1" applyFill="1" applyBorder="1" applyAlignment="1">
      <alignment horizontal="right" vertical="center"/>
    </xf>
    <xf numFmtId="170" fontId="10" fillId="2" borderId="5" xfId="2" applyNumberFormat="1" applyFont="1" applyFill="1" applyBorder="1" applyAlignment="1">
      <alignment horizontal="right" vertical="center"/>
    </xf>
    <xf numFmtId="49" fontId="10" fillId="2" borderId="5" xfId="5" applyNumberFormat="1" applyFont="1" applyFill="1" applyBorder="1" applyAlignment="1">
      <alignment horizontal="right" vertical="center"/>
    </xf>
    <xf numFmtId="0" fontId="13" fillId="0" borderId="0" xfId="4" applyFont="1" applyFill="1" applyAlignment="1">
      <alignment vertical="center"/>
    </xf>
    <xf numFmtId="166" fontId="10" fillId="0" borderId="6" xfId="4" quotePrefix="1" applyNumberFormat="1" applyFont="1" applyFill="1" applyBorder="1" applyAlignment="1">
      <alignment horizontal="right" vertical="center"/>
    </xf>
    <xf numFmtId="3" fontId="10" fillId="0" borderId="5" xfId="2" quotePrefix="1" applyNumberFormat="1" applyFont="1" applyFill="1" applyBorder="1" applyAlignment="1">
      <alignment horizontal="right" vertical="center"/>
    </xf>
    <xf numFmtId="3" fontId="8" fillId="0" borderId="0" xfId="4" applyNumberFormat="1" applyFont="1" applyFill="1" applyAlignment="1">
      <alignment vertical="center"/>
    </xf>
    <xf numFmtId="170" fontId="10" fillId="0" borderId="5" xfId="2" quotePrefix="1" applyNumberFormat="1" applyFont="1" applyFill="1" applyBorder="1" applyAlignment="1">
      <alignment horizontal="right" vertical="center"/>
    </xf>
    <xf numFmtId="3" fontId="10" fillId="0" borderId="6" xfId="7" quotePrefix="1" applyNumberFormat="1" applyFont="1" applyFill="1" applyBorder="1" applyAlignment="1">
      <alignment horizontal="right" vertical="center"/>
    </xf>
    <xf numFmtId="164" fontId="10" fillId="0" borderId="5" xfId="3" quotePrefix="1" applyNumberFormat="1" applyFont="1" applyFill="1" applyBorder="1" applyAlignment="1">
      <alignment horizontal="right" vertical="center"/>
    </xf>
    <xf numFmtId="3" fontId="10" fillId="0" borderId="6" xfId="5" quotePrefix="1" applyNumberFormat="1" applyFont="1" applyFill="1" applyBorder="1" applyAlignment="1">
      <alignment horizontal="right" vertical="center"/>
    </xf>
    <xf numFmtId="0" fontId="3" fillId="2" borderId="0" xfId="13" applyFont="1" applyFill="1"/>
    <xf numFmtId="0" fontId="24" fillId="2" borderId="0" xfId="13" applyFont="1" applyFill="1"/>
    <xf numFmtId="0" fontId="24" fillId="2" borderId="0" xfId="13" applyFont="1" applyFill="1" applyAlignment="1">
      <alignment horizontal="right" indent="1"/>
    </xf>
    <xf numFmtId="0" fontId="4" fillId="2" borderId="0" xfId="13" applyFont="1" applyFill="1"/>
    <xf numFmtId="0" fontId="4" fillId="3" borderId="15" xfId="13" applyFont="1" applyFill="1" applyBorder="1" applyAlignment="1">
      <alignment horizontal="center" vertical="center"/>
    </xf>
    <xf numFmtId="0" fontId="4" fillId="3" borderId="16" xfId="13" applyFont="1" applyFill="1" applyBorder="1" applyAlignment="1">
      <alignment horizontal="center" vertical="center"/>
    </xf>
    <xf numFmtId="0" fontId="4" fillId="3" borderId="18" xfId="13" applyFont="1" applyFill="1" applyBorder="1" applyAlignment="1">
      <alignment horizontal="center" vertical="center"/>
    </xf>
    <xf numFmtId="0" fontId="4" fillId="3" borderId="19" xfId="13" applyFont="1" applyFill="1" applyBorder="1" applyAlignment="1">
      <alignment horizontal="center" vertical="center"/>
    </xf>
    <xf numFmtId="0" fontId="7" fillId="3" borderId="20" xfId="13" applyFont="1" applyFill="1" applyBorder="1" applyAlignment="1">
      <alignment horizontal="right" vertical="center" indent="1"/>
    </xf>
    <xf numFmtId="168" fontId="10" fillId="2" borderId="0" xfId="13" applyNumberFormat="1" applyFont="1" applyFill="1" applyBorder="1" applyAlignment="1">
      <alignment horizontal="center" vertical="center"/>
    </xf>
    <xf numFmtId="1" fontId="7" fillId="3" borderId="5" xfId="13" applyNumberFormat="1" applyFont="1" applyFill="1" applyBorder="1" applyAlignment="1">
      <alignment horizontal="right" vertical="center" indent="1"/>
    </xf>
    <xf numFmtId="168" fontId="10" fillId="2" borderId="21" xfId="13" applyNumberFormat="1" applyFont="1" applyFill="1" applyBorder="1" applyAlignment="1">
      <alignment horizontal="center" vertical="center"/>
    </xf>
    <xf numFmtId="0" fontId="7" fillId="3" borderId="22" xfId="13" applyFont="1" applyFill="1" applyBorder="1" applyAlignment="1">
      <alignment horizontal="right" vertical="center" indent="1"/>
    </xf>
    <xf numFmtId="0" fontId="7" fillId="3" borderId="5" xfId="13" applyFont="1" applyFill="1" applyBorder="1" applyAlignment="1">
      <alignment horizontal="right" vertical="center" indent="1"/>
    </xf>
    <xf numFmtId="0" fontId="7" fillId="3" borderId="22" xfId="13" quotePrefix="1" applyFont="1" applyFill="1" applyBorder="1" applyAlignment="1">
      <alignment horizontal="right" vertical="center" indent="1"/>
    </xf>
    <xf numFmtId="0" fontId="7" fillId="3" borderId="14" xfId="13" quotePrefix="1" applyFont="1" applyFill="1" applyBorder="1" applyAlignment="1">
      <alignment horizontal="right" vertical="center" indent="1"/>
    </xf>
    <xf numFmtId="168" fontId="10" fillId="2" borderId="23" xfId="13" applyNumberFormat="1" applyFont="1" applyFill="1" applyBorder="1" applyAlignment="1">
      <alignment horizontal="center" vertical="center"/>
    </xf>
    <xf numFmtId="0" fontId="7" fillId="3" borderId="17" xfId="13" applyFont="1" applyFill="1" applyBorder="1" applyAlignment="1">
      <alignment horizontal="right" vertical="center" indent="1"/>
    </xf>
    <xf numFmtId="168" fontId="10" fillId="2" borderId="24" xfId="13" applyNumberFormat="1" applyFont="1" applyFill="1" applyBorder="1" applyAlignment="1">
      <alignment horizontal="center" vertical="center"/>
    </xf>
    <xf numFmtId="0" fontId="4" fillId="2" borderId="0" xfId="13" applyFont="1" applyFill="1" applyBorder="1"/>
    <xf numFmtId="168" fontId="7" fillId="3" borderId="25" xfId="13" applyNumberFormat="1" applyFont="1" applyFill="1" applyBorder="1" applyAlignment="1">
      <alignment horizontal="right" indent="1"/>
    </xf>
    <xf numFmtId="168" fontId="10" fillId="2" borderId="26" xfId="13" applyNumberFormat="1" applyFont="1" applyFill="1" applyBorder="1" applyAlignment="1">
      <alignment horizontal="center" vertical="center"/>
    </xf>
    <xf numFmtId="168" fontId="7" fillId="3" borderId="5" xfId="13" applyNumberFormat="1" applyFont="1" applyFill="1" applyBorder="1" applyAlignment="1">
      <alignment horizontal="right" indent="1"/>
    </xf>
    <xf numFmtId="168" fontId="7" fillId="3" borderId="27" xfId="13" applyNumberFormat="1" applyFont="1" applyFill="1" applyBorder="1" applyAlignment="1">
      <alignment horizontal="right" indent="1"/>
    </xf>
    <xf numFmtId="168" fontId="10" fillId="2" borderId="28" xfId="13" applyNumberFormat="1" applyFont="1" applyFill="1" applyBorder="1" applyAlignment="1">
      <alignment horizontal="center" vertical="center"/>
    </xf>
    <xf numFmtId="168" fontId="7" fillId="3" borderId="17" xfId="13" applyNumberFormat="1" applyFont="1" applyFill="1" applyBorder="1" applyAlignment="1">
      <alignment horizontal="right" indent="1"/>
    </xf>
    <xf numFmtId="17" fontId="7" fillId="3" borderId="27" xfId="13" applyNumberFormat="1" applyFont="1" applyFill="1" applyBorder="1" applyAlignment="1">
      <alignment horizontal="right" indent="1"/>
    </xf>
    <xf numFmtId="168" fontId="7" fillId="3" borderId="29" xfId="13" applyNumberFormat="1" applyFont="1" applyFill="1" applyBorder="1" applyAlignment="1">
      <alignment horizontal="right" indent="1"/>
    </xf>
    <xf numFmtId="168" fontId="10" fillId="2" borderId="30" xfId="13" applyNumberFormat="1" applyFont="1" applyFill="1" applyBorder="1" applyAlignment="1">
      <alignment horizontal="center" vertical="center"/>
    </xf>
    <xf numFmtId="168" fontId="10" fillId="2" borderId="31" xfId="13" applyNumberFormat="1" applyFont="1" applyFill="1" applyBorder="1" applyAlignment="1">
      <alignment horizontal="center" vertical="center"/>
    </xf>
    <xf numFmtId="168" fontId="7" fillId="3" borderId="32" xfId="13" applyNumberFormat="1" applyFont="1" applyFill="1" applyBorder="1" applyAlignment="1">
      <alignment horizontal="right" indent="1"/>
    </xf>
    <xf numFmtId="168" fontId="10" fillId="2" borderId="33" xfId="13" applyNumberFormat="1" applyFont="1" applyFill="1" applyBorder="1" applyAlignment="1">
      <alignment horizontal="center" vertical="center"/>
    </xf>
    <xf numFmtId="168" fontId="7" fillId="3" borderId="22" xfId="13" applyNumberFormat="1" applyFont="1" applyFill="1" applyBorder="1" applyAlignment="1">
      <alignment horizontal="right" indent="1"/>
    </xf>
    <xf numFmtId="168" fontId="7" fillId="3" borderId="34" xfId="13" applyNumberFormat="1" applyFont="1" applyFill="1" applyBorder="1" applyAlignment="1">
      <alignment horizontal="right" indent="1"/>
    </xf>
    <xf numFmtId="168" fontId="10" fillId="2" borderId="35" xfId="13" applyNumberFormat="1" applyFont="1" applyFill="1" applyBorder="1" applyAlignment="1">
      <alignment horizontal="center" vertical="center"/>
    </xf>
    <xf numFmtId="168" fontId="10" fillId="2" borderId="36" xfId="13" applyNumberFormat="1" applyFont="1" applyFill="1" applyBorder="1" applyAlignment="1">
      <alignment horizontal="center" vertical="center"/>
    </xf>
    <xf numFmtId="168" fontId="7" fillId="3" borderId="8" xfId="13" applyNumberFormat="1" applyFont="1" applyFill="1" applyBorder="1" applyAlignment="1">
      <alignment horizontal="right" indent="1"/>
    </xf>
    <xf numFmtId="168" fontId="10" fillId="2" borderId="37" xfId="13" applyNumberFormat="1" applyFont="1" applyFill="1" applyBorder="1" applyAlignment="1">
      <alignment horizontal="center" vertical="center"/>
    </xf>
    <xf numFmtId="0" fontId="13" fillId="2" borderId="0" xfId="13" applyFont="1" applyFill="1"/>
    <xf numFmtId="0" fontId="13" fillId="2" borderId="0" xfId="13" applyFont="1" applyFill="1" applyBorder="1"/>
    <xf numFmtId="168" fontId="13" fillId="2" borderId="0" xfId="13" applyNumberFormat="1" applyFont="1" applyFill="1" applyBorder="1" applyAlignment="1">
      <alignment horizontal="center" vertical="center"/>
    </xf>
    <xf numFmtId="168" fontId="13" fillId="2" borderId="0" xfId="13" applyNumberFormat="1" applyFont="1" applyFill="1" applyBorder="1" applyAlignment="1">
      <alignment horizontal="right" indent="1"/>
    </xf>
    <xf numFmtId="0" fontId="10" fillId="2" borderId="0" xfId="13" applyFont="1" applyFill="1"/>
    <xf numFmtId="0" fontId="10" fillId="2" borderId="0" xfId="13" applyFont="1" applyFill="1" applyAlignment="1">
      <alignment horizontal="right" indent="1"/>
    </xf>
    <xf numFmtId="0" fontId="3" fillId="2" borderId="0" xfId="0" applyFont="1" applyFill="1" applyAlignment="1">
      <alignment vertical="center"/>
    </xf>
    <xf numFmtId="0" fontId="24" fillId="2" borderId="0" xfId="0" applyFont="1" applyFill="1" applyAlignment="1">
      <alignment vertical="center"/>
    </xf>
    <xf numFmtId="0" fontId="24" fillId="2" borderId="0" xfId="0" applyFont="1" applyFill="1"/>
    <xf numFmtId="0" fontId="7" fillId="3" borderId="11" xfId="0" applyFont="1" applyFill="1" applyBorder="1" applyAlignment="1">
      <alignment horizontal="center" vertical="center"/>
    </xf>
    <xf numFmtId="0" fontId="7" fillId="3" borderId="13" xfId="0" applyFont="1" applyFill="1" applyBorder="1" applyAlignment="1">
      <alignment horizontal="center" vertical="center"/>
    </xf>
    <xf numFmtId="0" fontId="4" fillId="2" borderId="0" xfId="0" applyFont="1" applyFill="1"/>
    <xf numFmtId="0" fontId="7" fillId="3" borderId="23"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22" xfId="0" applyFont="1" applyFill="1" applyBorder="1" applyAlignment="1">
      <alignment horizontal="right" vertical="center"/>
    </xf>
    <xf numFmtId="3" fontId="10" fillId="2" borderId="0" xfId="0" applyNumberFormat="1" applyFont="1" applyFill="1" applyBorder="1" applyAlignment="1">
      <alignment horizontal="center" vertical="center"/>
    </xf>
    <xf numFmtId="3" fontId="10" fillId="2" borderId="21" xfId="0" applyNumberFormat="1" applyFont="1" applyFill="1" applyBorder="1" applyAlignment="1">
      <alignment horizontal="center" vertical="center"/>
    </xf>
    <xf numFmtId="0" fontId="10" fillId="2" borderId="0" xfId="0" applyFont="1" applyFill="1"/>
    <xf numFmtId="1" fontId="10" fillId="2" borderId="0" xfId="0" applyNumberFormat="1" applyFont="1" applyFill="1"/>
    <xf numFmtId="3" fontId="10" fillId="2" borderId="38" xfId="0" applyNumberFormat="1" applyFont="1" applyFill="1" applyBorder="1" applyAlignment="1">
      <alignment horizontal="center" vertical="center"/>
    </xf>
    <xf numFmtId="0" fontId="7" fillId="3" borderId="14" xfId="0" applyFont="1" applyFill="1" applyBorder="1" applyAlignment="1">
      <alignment horizontal="right" vertical="center"/>
    </xf>
    <xf numFmtId="3" fontId="10" fillId="2" borderId="23" xfId="0" applyNumberFormat="1" applyFont="1" applyFill="1" applyBorder="1" applyAlignment="1">
      <alignment horizontal="center" vertical="center"/>
    </xf>
    <xf numFmtId="3" fontId="10" fillId="2" borderId="24" xfId="0" applyNumberFormat="1" applyFont="1" applyFill="1" applyBorder="1" applyAlignment="1">
      <alignment horizontal="center" vertical="center"/>
    </xf>
    <xf numFmtId="17" fontId="7" fillId="3" borderId="22" xfId="0" applyNumberFormat="1" applyFont="1" applyFill="1" applyBorder="1" applyAlignment="1">
      <alignment horizontal="left"/>
    </xf>
    <xf numFmtId="3" fontId="10" fillId="2" borderId="0" xfId="1" applyNumberFormat="1" applyFont="1" applyFill="1" applyBorder="1" applyAlignment="1">
      <alignment horizontal="center" vertical="center"/>
    </xf>
    <xf numFmtId="3" fontId="10" fillId="2" borderId="33" xfId="1" applyNumberFormat="1" applyFont="1" applyFill="1" applyBorder="1" applyAlignment="1">
      <alignment horizontal="center" vertical="center"/>
    </xf>
    <xf numFmtId="17" fontId="7" fillId="3" borderId="22" xfId="0" applyNumberFormat="1" applyFont="1" applyFill="1" applyBorder="1" applyAlignment="1">
      <alignment horizontal="right"/>
    </xf>
    <xf numFmtId="3" fontId="10" fillId="2" borderId="21" xfId="1" applyNumberFormat="1" applyFont="1" applyFill="1" applyBorder="1" applyAlignment="1">
      <alignment horizontal="center" vertical="center"/>
    </xf>
    <xf numFmtId="17" fontId="7" fillId="3" borderId="14" xfId="0" applyNumberFormat="1" applyFont="1" applyFill="1" applyBorder="1" applyAlignment="1">
      <alignment horizontal="right"/>
    </xf>
    <xf numFmtId="3" fontId="10" fillId="2" borderId="23" xfId="1" applyNumberFormat="1" applyFont="1" applyFill="1" applyBorder="1" applyAlignment="1">
      <alignment horizontal="center" vertical="center"/>
    </xf>
    <xf numFmtId="3" fontId="10" fillId="2" borderId="24" xfId="1" applyNumberFormat="1" applyFont="1" applyFill="1" applyBorder="1" applyAlignment="1">
      <alignment horizontal="center" vertical="center"/>
    </xf>
    <xf numFmtId="3" fontId="10" fillId="2" borderId="0" xfId="1" applyNumberFormat="1" applyFont="1" applyFill="1" applyBorder="1" applyAlignment="1">
      <alignment horizontal="center"/>
    </xf>
    <xf numFmtId="3" fontId="10" fillId="2" borderId="21" xfId="1" applyNumberFormat="1" applyFont="1" applyFill="1" applyBorder="1" applyAlignment="1">
      <alignment horizontal="center"/>
    </xf>
    <xf numFmtId="0" fontId="13" fillId="2" borderId="0" xfId="0" applyFont="1" applyFill="1"/>
    <xf numFmtId="0" fontId="25" fillId="2" borderId="0" xfId="0" applyFont="1" applyFill="1"/>
    <xf numFmtId="0" fontId="3" fillId="2" borderId="0" xfId="13" applyFont="1" applyFill="1" applyAlignment="1">
      <alignment vertical="center"/>
    </xf>
    <xf numFmtId="0" fontId="26" fillId="2" borderId="0" xfId="13" applyFont="1" applyFill="1"/>
    <xf numFmtId="0" fontId="7" fillId="3" borderId="16" xfId="13" applyFont="1" applyFill="1" applyBorder="1" applyAlignment="1">
      <alignment horizontal="center" vertical="center"/>
    </xf>
    <xf numFmtId="0" fontId="7" fillId="3" borderId="15" xfId="13" applyFont="1" applyFill="1" applyBorder="1" applyAlignment="1">
      <alignment horizontal="center" vertical="center"/>
    </xf>
    <xf numFmtId="0" fontId="7" fillId="3" borderId="18" xfId="13" applyFont="1" applyFill="1" applyBorder="1" applyAlignment="1">
      <alignment horizontal="center" vertical="center"/>
    </xf>
    <xf numFmtId="0" fontId="7" fillId="3" borderId="19" xfId="13" applyFont="1" applyFill="1" applyBorder="1" applyAlignment="1">
      <alignment horizontal="center" vertical="center"/>
    </xf>
    <xf numFmtId="0" fontId="7" fillId="3" borderId="20" xfId="13" applyFont="1" applyFill="1" applyBorder="1" applyAlignment="1">
      <alignment horizontal="right" vertical="center" wrapText="1"/>
    </xf>
    <xf numFmtId="168" fontId="10" fillId="2" borderId="42" xfId="13" applyNumberFormat="1" applyFont="1" applyFill="1" applyBorder="1" applyAlignment="1">
      <alignment horizontal="center" vertical="center"/>
    </xf>
    <xf numFmtId="168" fontId="10" fillId="2" borderId="43" xfId="13" applyNumberFormat="1" applyFont="1" applyFill="1" applyBorder="1" applyAlignment="1">
      <alignment horizontal="center" vertical="center"/>
    </xf>
    <xf numFmtId="0" fontId="7" fillId="3" borderId="22" xfId="13" applyFont="1" applyFill="1" applyBorder="1" applyAlignment="1">
      <alignment horizontal="right" vertical="center"/>
    </xf>
    <xf numFmtId="168" fontId="26" fillId="2" borderId="44" xfId="13" applyNumberFormat="1" applyFont="1" applyFill="1" applyBorder="1" applyAlignment="1">
      <alignment horizontal="center" vertical="center"/>
    </xf>
    <xf numFmtId="168" fontId="10" fillId="2" borderId="38" xfId="13" applyNumberFormat="1" applyFont="1" applyFill="1" applyBorder="1" applyAlignment="1">
      <alignment horizontal="center" vertical="center"/>
    </xf>
    <xf numFmtId="168" fontId="10" fillId="2" borderId="44" xfId="13" applyNumberFormat="1" applyFont="1" applyFill="1" applyBorder="1" applyAlignment="1">
      <alignment horizontal="center" vertical="center"/>
    </xf>
    <xf numFmtId="0" fontId="7" fillId="3" borderId="45" xfId="13" applyFont="1" applyFill="1" applyBorder="1" applyAlignment="1">
      <alignment horizontal="right" vertical="center"/>
    </xf>
    <xf numFmtId="168" fontId="26" fillId="2" borderId="46" xfId="13" applyNumberFormat="1" applyFont="1" applyFill="1" applyBorder="1" applyAlignment="1">
      <alignment horizontal="center" vertical="center"/>
    </xf>
    <xf numFmtId="168" fontId="10" fillId="2" borderId="47" xfId="13" applyNumberFormat="1" applyFont="1" applyFill="1" applyBorder="1" applyAlignment="1">
      <alignment horizontal="center" vertical="center"/>
    </xf>
    <xf numFmtId="168" fontId="10" fillId="2" borderId="48" xfId="13" applyNumberFormat="1" applyFont="1" applyFill="1" applyBorder="1" applyAlignment="1">
      <alignment horizontal="center" vertical="center"/>
    </xf>
    <xf numFmtId="168" fontId="10" fillId="2" borderId="46" xfId="13" applyNumberFormat="1" applyFont="1" applyFill="1" applyBorder="1" applyAlignment="1">
      <alignment horizontal="center" vertical="center"/>
    </xf>
    <xf numFmtId="168" fontId="10" fillId="2" borderId="49" xfId="13" applyNumberFormat="1" applyFont="1" applyFill="1" applyBorder="1" applyAlignment="1">
      <alignment horizontal="center" vertical="center"/>
    </xf>
    <xf numFmtId="0" fontId="7" fillId="3" borderId="22" xfId="13" applyFont="1" applyFill="1" applyBorder="1" applyAlignment="1">
      <alignment horizontal="right" vertical="center" wrapText="1"/>
    </xf>
    <xf numFmtId="17" fontId="7" fillId="3" borderId="22" xfId="13" applyNumberFormat="1" applyFont="1" applyFill="1" applyBorder="1" applyAlignment="1">
      <alignment horizontal="left"/>
    </xf>
    <xf numFmtId="17" fontId="7" fillId="3" borderId="22" xfId="13" applyNumberFormat="1" applyFont="1" applyFill="1" applyBorder="1" applyAlignment="1">
      <alignment horizontal="right"/>
    </xf>
    <xf numFmtId="17" fontId="7" fillId="3" borderId="45" xfId="13" applyNumberFormat="1" applyFont="1" applyFill="1" applyBorder="1" applyAlignment="1">
      <alignment horizontal="right"/>
    </xf>
    <xf numFmtId="168" fontId="26" fillId="2" borderId="50" xfId="13" applyNumberFormat="1" applyFont="1" applyFill="1" applyBorder="1" applyAlignment="1">
      <alignment horizontal="center" vertical="center"/>
    </xf>
    <xf numFmtId="168" fontId="10" fillId="2" borderId="51" xfId="13" applyNumberFormat="1" applyFont="1" applyFill="1" applyBorder="1" applyAlignment="1">
      <alignment horizontal="center" vertical="center"/>
    </xf>
    <xf numFmtId="168" fontId="10" fillId="2" borderId="52" xfId="13" applyNumberFormat="1" applyFont="1" applyFill="1" applyBorder="1" applyAlignment="1">
      <alignment horizontal="center" vertical="center"/>
    </xf>
    <xf numFmtId="168" fontId="10" fillId="2" borderId="50" xfId="13" applyNumberFormat="1" applyFont="1" applyFill="1" applyBorder="1" applyAlignment="1">
      <alignment horizontal="center" vertical="center"/>
    </xf>
    <xf numFmtId="168" fontId="10" fillId="2" borderId="0" xfId="13" applyNumberFormat="1" applyFont="1" applyFill="1"/>
    <xf numFmtId="17" fontId="7" fillId="3" borderId="53" xfId="13" applyNumberFormat="1" applyFont="1" applyFill="1" applyBorder="1" applyAlignment="1">
      <alignment horizontal="left"/>
    </xf>
    <xf numFmtId="168" fontId="10" fillId="2" borderId="54" xfId="13" applyNumberFormat="1" applyFont="1" applyFill="1" applyBorder="1" applyAlignment="1">
      <alignment horizontal="center" vertical="center"/>
    </xf>
    <xf numFmtId="17" fontId="7" fillId="3" borderId="34" xfId="13" applyNumberFormat="1" applyFont="1" applyFill="1" applyBorder="1" applyAlignment="1">
      <alignment horizontal="right"/>
    </xf>
    <xf numFmtId="168" fontId="26" fillId="2" borderId="55" xfId="13" applyNumberFormat="1" applyFont="1" applyFill="1" applyBorder="1" applyAlignment="1">
      <alignment horizontal="center" vertical="center"/>
    </xf>
    <xf numFmtId="168" fontId="10" fillId="2" borderId="55" xfId="13" applyNumberFormat="1" applyFont="1" applyFill="1" applyBorder="1" applyAlignment="1">
      <alignment horizontal="center" vertical="center"/>
    </xf>
    <xf numFmtId="2" fontId="10" fillId="2" borderId="0" xfId="13" applyNumberFormat="1" applyFont="1" applyFill="1"/>
    <xf numFmtId="0" fontId="27" fillId="2" borderId="0" xfId="13" applyFont="1" applyFill="1" applyAlignment="1">
      <alignment vertical="center"/>
    </xf>
    <xf numFmtId="0" fontId="27" fillId="2" borderId="0" xfId="13" applyFont="1" applyFill="1"/>
    <xf numFmtId="0" fontId="13" fillId="2" borderId="0" xfId="13" applyFont="1" applyFill="1" applyAlignment="1">
      <alignment horizontal="right"/>
    </xf>
    <xf numFmtId="0" fontId="4" fillId="3" borderId="63" xfId="13" applyFont="1" applyFill="1" applyBorder="1" applyAlignment="1">
      <alignment horizontal="center" vertical="center"/>
    </xf>
    <xf numFmtId="0" fontId="7" fillId="3" borderId="17" xfId="13" applyFont="1" applyFill="1" applyBorder="1" applyAlignment="1">
      <alignment horizontal="center" vertical="center"/>
    </xf>
    <xf numFmtId="0" fontId="7" fillId="3" borderId="17" xfId="13" applyFont="1" applyFill="1" applyBorder="1" applyAlignment="1">
      <alignment horizontal="center" vertical="center" wrapText="1"/>
    </xf>
    <xf numFmtId="0" fontId="7" fillId="3" borderId="63" xfId="13" applyFont="1" applyFill="1" applyBorder="1" applyAlignment="1">
      <alignment horizontal="center" vertical="center" wrapText="1"/>
    </xf>
    <xf numFmtId="0" fontId="7" fillId="3" borderId="63" xfId="13" quotePrefix="1" applyFont="1" applyFill="1" applyBorder="1" applyAlignment="1">
      <alignment horizontal="center" vertical="center"/>
    </xf>
    <xf numFmtId="0" fontId="7" fillId="3" borderId="0" xfId="13" applyFont="1" applyFill="1" applyBorder="1" applyAlignment="1">
      <alignment horizontal="center" vertical="center" wrapText="1"/>
    </xf>
    <xf numFmtId="164" fontId="26" fillId="2" borderId="32" xfId="3" applyNumberFormat="1" applyFont="1" applyFill="1" applyBorder="1" applyAlignment="1">
      <alignment horizontal="center" vertical="center"/>
    </xf>
    <xf numFmtId="164" fontId="10" fillId="2" borderId="32" xfId="1" applyNumberFormat="1" applyFont="1" applyFill="1" applyBorder="1" applyAlignment="1">
      <alignment horizontal="center" vertical="center"/>
    </xf>
    <xf numFmtId="164" fontId="10" fillId="2" borderId="62" xfId="1" applyNumberFormat="1" applyFont="1" applyFill="1" applyBorder="1" applyAlignment="1">
      <alignment horizontal="center" vertical="center"/>
    </xf>
    <xf numFmtId="0" fontId="28" fillId="2" borderId="0" xfId="13" applyFont="1" applyFill="1"/>
    <xf numFmtId="164" fontId="26" fillId="2" borderId="5" xfId="3" applyNumberFormat="1" applyFont="1" applyFill="1" applyBorder="1" applyAlignment="1">
      <alignment horizontal="center" vertical="center"/>
    </xf>
    <xf numFmtId="164" fontId="10" fillId="2" borderId="5" xfId="1" applyNumberFormat="1" applyFont="1" applyFill="1" applyBorder="1" applyAlignment="1">
      <alignment horizontal="center" vertical="center"/>
    </xf>
    <xf numFmtId="164" fontId="10" fillId="2" borderId="6" xfId="1" applyNumberFormat="1" applyFont="1" applyFill="1" applyBorder="1" applyAlignment="1">
      <alignment horizontal="center" vertical="center"/>
    </xf>
    <xf numFmtId="164" fontId="10" fillId="2" borderId="5" xfId="1" quotePrefix="1" applyNumberFormat="1" applyFont="1" applyFill="1" applyBorder="1" applyAlignment="1">
      <alignment horizontal="center" vertical="center"/>
    </xf>
    <xf numFmtId="164" fontId="26" fillId="2" borderId="17" xfId="3" applyNumberFormat="1" applyFont="1" applyFill="1" applyBorder="1" applyAlignment="1">
      <alignment horizontal="center" vertical="center"/>
    </xf>
    <xf numFmtId="164" fontId="10" fillId="2" borderId="17" xfId="1" applyNumberFormat="1" applyFont="1" applyFill="1" applyBorder="1" applyAlignment="1">
      <alignment horizontal="center" vertical="center"/>
    </xf>
    <xf numFmtId="164" fontId="10" fillId="2" borderId="17" xfId="1" quotePrefix="1" applyNumberFormat="1" applyFont="1" applyFill="1" applyBorder="1" applyAlignment="1">
      <alignment horizontal="center" vertical="center"/>
    </xf>
    <xf numFmtId="164" fontId="10" fillId="2" borderId="65" xfId="1" applyNumberFormat="1" applyFont="1" applyFill="1" applyBorder="1" applyAlignment="1">
      <alignment horizontal="center" vertical="center"/>
    </xf>
    <xf numFmtId="0" fontId="7" fillId="3" borderId="22" xfId="13" applyFont="1" applyFill="1" applyBorder="1" applyAlignment="1">
      <alignment horizontal="right"/>
    </xf>
    <xf numFmtId="164" fontId="10" fillId="2" borderId="5" xfId="1" applyNumberFormat="1" applyFont="1" applyFill="1" applyBorder="1" applyAlignment="1">
      <alignment horizontal="center"/>
    </xf>
    <xf numFmtId="0" fontId="7" fillId="3" borderId="14" xfId="13" applyFont="1" applyFill="1" applyBorder="1" applyAlignment="1">
      <alignment horizontal="right"/>
    </xf>
    <xf numFmtId="164" fontId="10" fillId="2" borderId="17" xfId="1" applyNumberFormat="1" applyFont="1" applyFill="1" applyBorder="1" applyAlignment="1">
      <alignment horizontal="center"/>
    </xf>
    <xf numFmtId="17" fontId="7" fillId="3" borderId="66" xfId="13" applyNumberFormat="1" applyFont="1" applyFill="1" applyBorder="1" applyAlignment="1">
      <alignment horizontal="right" indent="1"/>
    </xf>
    <xf numFmtId="17" fontId="7" fillId="3" borderId="4" xfId="13" applyNumberFormat="1" applyFont="1" applyFill="1" applyBorder="1" applyAlignment="1">
      <alignment horizontal="right"/>
    </xf>
    <xf numFmtId="168" fontId="26" fillId="2" borderId="32" xfId="13" applyNumberFormat="1" applyFont="1" applyFill="1" applyBorder="1" applyAlignment="1">
      <alignment horizontal="center" vertical="center"/>
    </xf>
    <xf numFmtId="168" fontId="10" fillId="2" borderId="32" xfId="13" applyNumberFormat="1" applyFont="1" applyFill="1" applyBorder="1" applyAlignment="1">
      <alignment horizontal="center" vertical="center"/>
    </xf>
    <xf numFmtId="168" fontId="10" fillId="2" borderId="62" xfId="13" applyNumberFormat="1" applyFont="1" applyFill="1" applyBorder="1" applyAlignment="1">
      <alignment horizontal="center" vertical="center"/>
    </xf>
    <xf numFmtId="0" fontId="7" fillId="3" borderId="4" xfId="13" applyFont="1" applyFill="1" applyBorder="1" applyAlignment="1">
      <alignment horizontal="right"/>
    </xf>
    <xf numFmtId="168" fontId="26" fillId="2" borderId="5" xfId="13" applyNumberFormat="1" applyFont="1" applyFill="1" applyBorder="1" applyAlignment="1">
      <alignment horizontal="center" vertical="center"/>
    </xf>
    <xf numFmtId="168" fontId="10" fillId="2" borderId="5" xfId="13" applyNumberFormat="1" applyFont="1" applyFill="1" applyBorder="1" applyAlignment="1">
      <alignment horizontal="center" vertical="center"/>
    </xf>
    <xf numFmtId="168" fontId="10" fillId="2" borderId="6" xfId="13" applyNumberFormat="1" applyFont="1" applyFill="1" applyBorder="1" applyAlignment="1">
      <alignment horizontal="center" vertical="center"/>
    </xf>
    <xf numFmtId="0" fontId="28" fillId="2" borderId="0" xfId="13" applyFont="1" applyFill="1" applyBorder="1"/>
    <xf numFmtId="168" fontId="26" fillId="2" borderId="8" xfId="13" applyNumberFormat="1" applyFont="1" applyFill="1" applyBorder="1" applyAlignment="1">
      <alignment horizontal="center" vertical="center"/>
    </xf>
    <xf numFmtId="168" fontId="10" fillId="2" borderId="8" xfId="13" applyNumberFormat="1" applyFont="1" applyFill="1" applyBorder="1" applyAlignment="1">
      <alignment horizontal="center" vertical="center"/>
    </xf>
    <xf numFmtId="168" fontId="10" fillId="2" borderId="9" xfId="13" applyNumberFormat="1" applyFont="1" applyFill="1" applyBorder="1" applyAlignment="1">
      <alignment horizontal="center" vertical="center"/>
    </xf>
    <xf numFmtId="0" fontId="22" fillId="2" borderId="0" xfId="13" applyFont="1" applyFill="1" applyBorder="1"/>
    <xf numFmtId="168" fontId="22" fillId="2" borderId="0" xfId="13" applyNumberFormat="1" applyFont="1" applyFill="1" applyBorder="1" applyAlignment="1">
      <alignment horizontal="center" vertical="center"/>
    </xf>
    <xf numFmtId="0" fontId="22" fillId="2" borderId="0" xfId="13" applyFont="1" applyFill="1"/>
    <xf numFmtId="0" fontId="30" fillId="2" borderId="0" xfId="13" applyFont="1" applyFill="1"/>
    <xf numFmtId="0" fontId="31" fillId="2" borderId="0" xfId="13" applyFont="1" applyFill="1"/>
    <xf numFmtId="174" fontId="3" fillId="2" borderId="0" xfId="13" applyNumberFormat="1" applyFont="1" applyFill="1" applyBorder="1"/>
    <xf numFmtId="174" fontId="32" fillId="2" borderId="0" xfId="13" applyNumberFormat="1" applyFont="1" applyFill="1" applyBorder="1"/>
    <xf numFmtId="0" fontId="24" fillId="2" borderId="0" xfId="13" applyFont="1" applyFill="1" applyBorder="1"/>
    <xf numFmtId="0" fontId="7" fillId="3" borderId="3" xfId="13" applyFont="1" applyFill="1" applyBorder="1"/>
    <xf numFmtId="0" fontId="7" fillId="3" borderId="63" xfId="13" applyFont="1" applyFill="1" applyBorder="1" applyAlignment="1">
      <alignment horizontal="center" vertical="center"/>
    </xf>
    <xf numFmtId="0" fontId="7" fillId="3" borderId="65" xfId="13" applyFont="1" applyFill="1" applyBorder="1" applyAlignment="1">
      <alignment horizontal="center" vertical="center" wrapText="1"/>
    </xf>
    <xf numFmtId="0" fontId="4" fillId="2" borderId="4" xfId="13" applyFont="1" applyFill="1" applyBorder="1" applyAlignment="1">
      <alignment horizontal="right" vertical="center"/>
    </xf>
    <xf numFmtId="164" fontId="15" fillId="2" borderId="5" xfId="3" applyNumberFormat="1" applyFont="1" applyFill="1" applyBorder="1" applyAlignment="1">
      <alignment horizontal="right" vertical="center"/>
    </xf>
    <xf numFmtId="164" fontId="15" fillId="2" borderId="0" xfId="3" applyNumberFormat="1" applyFont="1" applyFill="1" applyBorder="1" applyAlignment="1">
      <alignment horizontal="right" vertical="center"/>
    </xf>
    <xf numFmtId="164" fontId="15" fillId="2" borderId="69" xfId="3" applyNumberFormat="1" applyFont="1" applyFill="1" applyBorder="1" applyAlignment="1">
      <alignment horizontal="right" vertical="center"/>
    </xf>
    <xf numFmtId="0" fontId="7" fillId="3" borderId="4" xfId="13" applyFont="1" applyFill="1" applyBorder="1" applyAlignment="1">
      <alignment horizontal="right" vertical="center" indent="1"/>
    </xf>
    <xf numFmtId="164" fontId="26" fillId="2" borderId="5" xfId="3" applyNumberFormat="1" applyFont="1" applyFill="1" applyBorder="1" applyAlignment="1">
      <alignment horizontal="right" vertical="center"/>
    </xf>
    <xf numFmtId="164" fontId="10" fillId="2" borderId="5" xfId="3" applyNumberFormat="1" applyFont="1" applyFill="1" applyBorder="1" applyAlignment="1">
      <alignment horizontal="center" vertical="center"/>
    </xf>
    <xf numFmtId="164" fontId="10" fillId="2" borderId="6" xfId="3" applyNumberFormat="1" applyFont="1" applyFill="1" applyBorder="1" applyAlignment="1">
      <alignment horizontal="center" vertical="center"/>
    </xf>
    <xf numFmtId="0" fontId="7" fillId="3" borderId="4" xfId="13" quotePrefix="1" applyFont="1" applyFill="1" applyBorder="1" applyAlignment="1">
      <alignment horizontal="right" vertical="center"/>
    </xf>
    <xf numFmtId="0" fontId="7" fillId="3" borderId="68" xfId="13" quotePrefix="1" applyFont="1" applyFill="1" applyBorder="1" applyAlignment="1">
      <alignment horizontal="right" vertical="center"/>
    </xf>
    <xf numFmtId="164" fontId="26" fillId="2" borderId="17" xfId="3" applyNumberFormat="1" applyFont="1" applyFill="1" applyBorder="1" applyAlignment="1">
      <alignment horizontal="right" vertical="center"/>
    </xf>
    <xf numFmtId="164" fontId="10" fillId="2" borderId="17" xfId="3" applyNumberFormat="1" applyFont="1" applyFill="1" applyBorder="1" applyAlignment="1">
      <alignment horizontal="center" vertical="center"/>
    </xf>
    <xf numFmtId="164" fontId="10" fillId="2" borderId="65" xfId="3" applyNumberFormat="1" applyFont="1" applyFill="1" applyBorder="1" applyAlignment="1">
      <alignment horizontal="center" vertical="center"/>
    </xf>
    <xf numFmtId="0" fontId="7" fillId="3" borderId="68" xfId="13" applyFont="1" applyFill="1" applyBorder="1" applyAlignment="1">
      <alignment horizontal="right"/>
    </xf>
    <xf numFmtId="0" fontId="26" fillId="3" borderId="5" xfId="13" applyFont="1" applyFill="1" applyBorder="1"/>
    <xf numFmtId="164" fontId="26" fillId="3" borderId="69" xfId="3" applyNumberFormat="1" applyFont="1" applyFill="1" applyBorder="1" applyAlignment="1">
      <alignment horizontal="center"/>
    </xf>
    <xf numFmtId="17" fontId="7" fillId="3" borderId="73" xfId="13" applyNumberFormat="1" applyFont="1" applyFill="1" applyBorder="1" applyAlignment="1">
      <alignment horizontal="right"/>
    </xf>
    <xf numFmtId="168" fontId="26" fillId="2" borderId="32" xfId="13" applyNumberFormat="1" applyFont="1" applyFill="1" applyBorder="1" applyAlignment="1">
      <alignment horizontal="right" vertical="center" indent="1"/>
    </xf>
    <xf numFmtId="168" fontId="26" fillId="2" borderId="5" xfId="13" applyNumberFormat="1" applyFont="1" applyFill="1" applyBorder="1" applyAlignment="1">
      <alignment horizontal="right" vertical="center" indent="1"/>
    </xf>
    <xf numFmtId="0" fontId="7" fillId="3" borderId="7" xfId="13" applyFont="1" applyFill="1" applyBorder="1" applyAlignment="1">
      <alignment horizontal="right"/>
    </xf>
    <xf numFmtId="168" fontId="26" fillId="2" borderId="8" xfId="13" applyNumberFormat="1" applyFont="1" applyFill="1" applyBorder="1" applyAlignment="1">
      <alignment horizontal="right" vertical="center" indent="1"/>
    </xf>
    <xf numFmtId="0" fontId="25" fillId="2" borderId="0" xfId="13" applyFont="1" applyFill="1"/>
    <xf numFmtId="0" fontId="34" fillId="2" borderId="0" xfId="13" applyFont="1" applyFill="1"/>
    <xf numFmtId="0" fontId="4" fillId="3" borderId="74" xfId="13" applyFont="1" applyFill="1" applyBorder="1"/>
    <xf numFmtId="0" fontId="4" fillId="3" borderId="4" xfId="13" applyFont="1" applyFill="1" applyBorder="1"/>
    <xf numFmtId="0" fontId="4" fillId="3" borderId="22" xfId="13" applyFont="1" applyFill="1" applyBorder="1"/>
    <xf numFmtId="0" fontId="7" fillId="3" borderId="14" xfId="13" applyFont="1" applyFill="1" applyBorder="1" applyAlignment="1">
      <alignment horizontal="center"/>
    </xf>
    <xf numFmtId="0" fontId="7" fillId="3" borderId="63" xfId="13" applyFont="1" applyFill="1" applyBorder="1" applyAlignment="1">
      <alignment horizontal="center"/>
    </xf>
    <xf numFmtId="0" fontId="7" fillId="3" borderId="16" xfId="13" applyFont="1" applyFill="1" applyBorder="1" applyAlignment="1">
      <alignment horizontal="center" wrapText="1"/>
    </xf>
    <xf numFmtId="0" fontId="7" fillId="3" borderId="83" xfId="13" applyFont="1" applyFill="1" applyBorder="1" applyAlignment="1">
      <alignment horizontal="center" wrapText="1"/>
    </xf>
    <xf numFmtId="0" fontId="7" fillId="3" borderId="42" xfId="13" applyFont="1" applyFill="1" applyBorder="1" applyAlignment="1">
      <alignment horizontal="center"/>
    </xf>
    <xf numFmtId="0" fontId="7" fillId="3" borderId="0" xfId="13" applyFont="1" applyFill="1" applyBorder="1" applyAlignment="1">
      <alignment horizontal="center" wrapText="1"/>
    </xf>
    <xf numFmtId="0" fontId="7" fillId="3" borderId="21" xfId="13" applyFont="1" applyFill="1" applyBorder="1" applyAlignment="1">
      <alignment horizontal="center" wrapText="1"/>
    </xf>
    <xf numFmtId="0" fontId="7" fillId="3" borderId="4" xfId="13" applyFont="1" applyFill="1" applyBorder="1" applyAlignment="1">
      <alignment horizontal="right" vertical="center"/>
    </xf>
    <xf numFmtId="3" fontId="10" fillId="2" borderId="32" xfId="3" applyNumberFormat="1" applyFont="1" applyFill="1" applyBorder="1" applyAlignment="1">
      <alignment horizontal="center" vertical="center"/>
    </xf>
    <xf numFmtId="175" fontId="10" fillId="2" borderId="32" xfId="3" applyNumberFormat="1" applyFont="1" applyFill="1" applyBorder="1" applyAlignment="1">
      <alignment horizontal="center" vertical="center"/>
    </xf>
    <xf numFmtId="175" fontId="10" fillId="2" borderId="42" xfId="3" applyNumberFormat="1" applyFont="1" applyFill="1" applyBorder="1" applyAlignment="1">
      <alignment horizontal="center" vertical="center"/>
    </xf>
    <xf numFmtId="3" fontId="10" fillId="2" borderId="42" xfId="3" applyNumberFormat="1" applyFont="1" applyFill="1" applyBorder="1" applyAlignment="1">
      <alignment horizontal="center" vertical="center"/>
    </xf>
    <xf numFmtId="3" fontId="10" fillId="2" borderId="44" xfId="3" applyNumberFormat="1" applyFont="1" applyFill="1" applyBorder="1" applyAlignment="1">
      <alignment horizontal="center" vertical="center"/>
    </xf>
    <xf numFmtId="175" fontId="10" fillId="2" borderId="33" xfId="3" applyNumberFormat="1" applyFont="1" applyFill="1" applyBorder="1" applyAlignment="1">
      <alignment horizontal="center" vertical="center"/>
    </xf>
    <xf numFmtId="164" fontId="15" fillId="2" borderId="0" xfId="13" applyNumberFormat="1" applyFont="1" applyFill="1"/>
    <xf numFmtId="0" fontId="15" fillId="2" borderId="0" xfId="13" applyFont="1" applyFill="1"/>
    <xf numFmtId="3" fontId="10" fillId="2" borderId="5" xfId="3" applyNumberFormat="1" applyFont="1" applyFill="1" applyBorder="1" applyAlignment="1">
      <alignment horizontal="center" vertical="center"/>
    </xf>
    <xf numFmtId="175" fontId="10" fillId="2" borderId="5" xfId="3" applyNumberFormat="1" applyFont="1" applyFill="1" applyBorder="1" applyAlignment="1">
      <alignment horizontal="center" vertical="center"/>
    </xf>
    <xf numFmtId="175" fontId="10" fillId="2" borderId="44" xfId="3" applyNumberFormat="1" applyFont="1" applyFill="1" applyBorder="1" applyAlignment="1">
      <alignment horizontal="center" vertical="center"/>
    </xf>
    <xf numFmtId="175" fontId="10" fillId="2" borderId="21" xfId="3" applyNumberFormat="1" applyFont="1" applyFill="1" applyBorder="1" applyAlignment="1">
      <alignment horizontal="center" vertical="center"/>
    </xf>
    <xf numFmtId="3" fontId="10" fillId="0" borderId="17" xfId="3" applyNumberFormat="1" applyFont="1" applyFill="1" applyBorder="1" applyAlignment="1">
      <alignment horizontal="center" vertical="center"/>
    </xf>
    <xf numFmtId="175" fontId="10" fillId="0" borderId="17" xfId="3" applyNumberFormat="1" applyFont="1" applyFill="1" applyBorder="1" applyAlignment="1">
      <alignment horizontal="center" vertical="center"/>
    </xf>
    <xf numFmtId="175" fontId="10" fillId="0" borderId="83" xfId="3" applyNumberFormat="1" applyFont="1" applyFill="1" applyBorder="1" applyAlignment="1">
      <alignment horizontal="center" vertical="center"/>
    </xf>
    <xf numFmtId="3" fontId="10" fillId="0" borderId="83" xfId="3" applyNumberFormat="1" applyFont="1" applyFill="1" applyBorder="1" applyAlignment="1">
      <alignment horizontal="center" vertical="center"/>
    </xf>
    <xf numFmtId="175" fontId="10" fillId="0" borderId="24" xfId="3" applyNumberFormat="1" applyFont="1" applyFill="1" applyBorder="1" applyAlignment="1">
      <alignment horizontal="center" vertical="center"/>
    </xf>
    <xf numFmtId="164" fontId="15" fillId="0" borderId="0" xfId="13" applyNumberFormat="1" applyFont="1" applyFill="1"/>
    <xf numFmtId="171" fontId="15" fillId="0" borderId="0" xfId="13" applyNumberFormat="1" applyFont="1" applyFill="1"/>
    <xf numFmtId="176" fontId="15" fillId="0" borderId="0" xfId="13" applyNumberFormat="1" applyFont="1" applyFill="1"/>
    <xf numFmtId="0" fontId="15" fillId="0" borderId="0" xfId="13" applyFont="1" applyFill="1"/>
    <xf numFmtId="0" fontId="7" fillId="3" borderId="84" xfId="13" applyFont="1" applyFill="1" applyBorder="1" applyAlignment="1">
      <alignment horizontal="right"/>
    </xf>
    <xf numFmtId="3" fontId="10" fillId="2" borderId="32" xfId="13" applyNumberFormat="1" applyFont="1" applyFill="1" applyBorder="1" applyAlignment="1">
      <alignment horizontal="center" vertical="center"/>
    </xf>
    <xf numFmtId="3" fontId="10" fillId="2" borderId="44" xfId="13" applyNumberFormat="1" applyFont="1" applyFill="1" applyBorder="1" applyAlignment="1">
      <alignment horizontal="center"/>
    </xf>
    <xf numFmtId="3" fontId="10" fillId="2" borderId="5" xfId="13" applyNumberFormat="1" applyFont="1" applyFill="1" applyBorder="1" applyAlignment="1">
      <alignment horizontal="center"/>
    </xf>
    <xf numFmtId="3" fontId="10" fillId="2" borderId="5" xfId="13" applyNumberFormat="1" applyFont="1" applyFill="1" applyBorder="1" applyAlignment="1">
      <alignment horizontal="center" vertical="center"/>
    </xf>
    <xf numFmtId="177" fontId="10" fillId="2" borderId="5" xfId="3" applyNumberFormat="1" applyFont="1" applyFill="1" applyBorder="1" applyAlignment="1">
      <alignment horizontal="center" vertical="center"/>
    </xf>
    <xf numFmtId="3" fontId="10" fillId="2" borderId="17" xfId="13" applyNumberFormat="1" applyFont="1" applyFill="1" applyBorder="1" applyAlignment="1">
      <alignment horizontal="center" vertical="center"/>
    </xf>
    <xf numFmtId="177" fontId="10" fillId="2" borderId="17" xfId="3" applyNumberFormat="1" applyFont="1" applyFill="1" applyBorder="1" applyAlignment="1">
      <alignment horizontal="center" vertical="center"/>
    </xf>
    <xf numFmtId="3" fontId="10" fillId="2" borderId="17" xfId="3" applyNumberFormat="1" applyFont="1" applyFill="1" applyBorder="1" applyAlignment="1">
      <alignment horizontal="center" vertical="center"/>
    </xf>
    <xf numFmtId="175" fontId="10" fillId="2" borderId="83" xfId="3" applyNumberFormat="1" applyFont="1" applyFill="1" applyBorder="1" applyAlignment="1">
      <alignment horizontal="center" vertical="center"/>
    </xf>
    <xf numFmtId="3" fontId="10" fillId="2" borderId="83" xfId="13" applyNumberFormat="1" applyFont="1" applyFill="1" applyBorder="1" applyAlignment="1">
      <alignment horizontal="center"/>
    </xf>
    <xf numFmtId="3" fontId="10" fillId="2" borderId="17" xfId="13" applyNumberFormat="1" applyFont="1" applyFill="1" applyBorder="1" applyAlignment="1">
      <alignment horizontal="center"/>
    </xf>
    <xf numFmtId="175" fontId="10" fillId="2" borderId="24" xfId="3" applyNumberFormat="1" applyFont="1" applyFill="1" applyBorder="1" applyAlignment="1">
      <alignment horizontal="center" vertical="center"/>
    </xf>
    <xf numFmtId="0" fontId="7" fillId="3" borderId="85" xfId="13" applyFont="1" applyFill="1" applyBorder="1" applyAlignment="1">
      <alignment horizontal="right"/>
    </xf>
    <xf numFmtId="3" fontId="10" fillId="2" borderId="83" xfId="3" applyNumberFormat="1" applyFont="1" applyFill="1" applyBorder="1" applyAlignment="1">
      <alignment horizontal="center" vertical="center"/>
    </xf>
    <xf numFmtId="3" fontId="15" fillId="2" borderId="0" xfId="13" applyNumberFormat="1" applyFont="1" applyFill="1"/>
    <xf numFmtId="178" fontId="15" fillId="2" borderId="0" xfId="13" applyNumberFormat="1" applyFont="1" applyFill="1"/>
    <xf numFmtId="0" fontId="7" fillId="3" borderId="25" xfId="13" applyFont="1" applyFill="1" applyBorder="1" applyAlignment="1">
      <alignment horizontal="right"/>
    </xf>
    <xf numFmtId="3" fontId="10" fillId="2" borderId="86" xfId="3" applyNumberFormat="1" applyFont="1" applyFill="1" applyBorder="1" applyAlignment="1">
      <alignment horizontal="center" vertical="center"/>
    </xf>
    <xf numFmtId="3" fontId="10" fillId="2" borderId="43" xfId="3" applyNumberFormat="1" applyFont="1" applyFill="1" applyBorder="1" applyAlignment="1">
      <alignment horizontal="center" vertical="center"/>
    </xf>
    <xf numFmtId="177" fontId="10" fillId="2" borderId="32" xfId="3" applyNumberFormat="1" applyFont="1" applyFill="1" applyBorder="1" applyAlignment="1">
      <alignment horizontal="center" vertical="center"/>
    </xf>
    <xf numFmtId="3" fontId="10" fillId="2" borderId="87" xfId="3" applyNumberFormat="1" applyFont="1" applyFill="1" applyBorder="1" applyAlignment="1">
      <alignment horizontal="center" vertical="center"/>
    </xf>
    <xf numFmtId="3" fontId="10" fillId="2" borderId="38" xfId="3" applyNumberFormat="1" applyFont="1" applyFill="1" applyBorder="1" applyAlignment="1">
      <alignment horizontal="center" vertical="center"/>
    </xf>
    <xf numFmtId="0" fontId="7" fillId="3" borderId="27" xfId="13" applyFont="1" applyFill="1" applyBorder="1" applyAlignment="1">
      <alignment horizontal="right"/>
    </xf>
    <xf numFmtId="3" fontId="10" fillId="2" borderId="88" xfId="3" applyNumberFormat="1" applyFont="1" applyFill="1" applyBorder="1" applyAlignment="1">
      <alignment horizontal="center" vertical="center"/>
    </xf>
    <xf numFmtId="3" fontId="10" fillId="2" borderId="89" xfId="3" applyNumberFormat="1" applyFont="1" applyFill="1" applyBorder="1" applyAlignment="1">
      <alignment horizontal="center" vertical="center"/>
    </xf>
    <xf numFmtId="0" fontId="7" fillId="3" borderId="90" xfId="13" applyFont="1" applyFill="1" applyBorder="1" applyAlignment="1">
      <alignment horizontal="right"/>
    </xf>
    <xf numFmtId="3" fontId="10" fillId="2" borderId="91" xfId="3" applyNumberFormat="1" applyFont="1" applyFill="1" applyBorder="1" applyAlignment="1">
      <alignment horizontal="center" vertical="center"/>
    </xf>
    <xf numFmtId="3" fontId="10" fillId="2" borderId="8" xfId="3" applyNumberFormat="1" applyFont="1" applyFill="1" applyBorder="1" applyAlignment="1">
      <alignment horizontal="center" vertical="center"/>
    </xf>
    <xf numFmtId="3" fontId="10" fillId="2" borderId="35" xfId="3" applyNumberFormat="1" applyFont="1" applyFill="1" applyBorder="1" applyAlignment="1">
      <alignment horizontal="center" vertical="center"/>
    </xf>
    <xf numFmtId="177" fontId="10" fillId="2" borderId="8" xfId="3" applyNumberFormat="1" applyFont="1" applyFill="1" applyBorder="1" applyAlignment="1">
      <alignment horizontal="center" vertical="center"/>
    </xf>
    <xf numFmtId="175" fontId="10" fillId="2" borderId="55" xfId="3" applyNumberFormat="1" applyFont="1" applyFill="1" applyBorder="1" applyAlignment="1">
      <alignment horizontal="center" vertical="center"/>
    </xf>
    <xf numFmtId="3" fontId="10" fillId="2" borderId="55" xfId="3" applyNumberFormat="1" applyFont="1" applyFill="1" applyBorder="1" applyAlignment="1">
      <alignment horizontal="center" vertical="center"/>
    </xf>
    <xf numFmtId="175" fontId="10" fillId="2" borderId="37" xfId="3" applyNumberFormat="1" applyFont="1" applyFill="1" applyBorder="1" applyAlignment="1">
      <alignment horizontal="center" vertical="center"/>
    </xf>
    <xf numFmtId="3" fontId="30" fillId="2" borderId="0" xfId="3" applyNumberFormat="1" applyFont="1" applyFill="1" applyBorder="1" applyAlignment="1">
      <alignment horizontal="right" vertical="center"/>
    </xf>
    <xf numFmtId="37" fontId="30" fillId="2" borderId="0" xfId="3" applyNumberFormat="1" applyFont="1" applyFill="1" applyBorder="1" applyAlignment="1">
      <alignment horizontal="right" vertical="center"/>
    </xf>
    <xf numFmtId="178" fontId="30" fillId="2" borderId="0" xfId="3" applyNumberFormat="1" applyFont="1" applyFill="1" applyBorder="1" applyAlignment="1">
      <alignment horizontal="right" vertical="center"/>
    </xf>
    <xf numFmtId="171" fontId="30" fillId="2" borderId="0" xfId="3" applyNumberFormat="1" applyFont="1" applyFill="1" applyBorder="1" applyAlignment="1">
      <alignment horizontal="right" vertical="center"/>
    </xf>
    <xf numFmtId="3" fontId="30" fillId="2" borderId="0" xfId="13" applyNumberFormat="1" applyFont="1" applyFill="1"/>
    <xf numFmtId="171" fontId="30" fillId="2" borderId="0" xfId="13" applyNumberFormat="1" applyFont="1" applyFill="1"/>
    <xf numFmtId="171" fontId="22" fillId="2" borderId="0" xfId="13" applyNumberFormat="1" applyFont="1" applyFill="1"/>
    <xf numFmtId="0" fontId="35" fillId="2" borderId="0" xfId="13" applyFont="1" applyFill="1"/>
    <xf numFmtId="0" fontId="24" fillId="2" borderId="0" xfId="13" applyFont="1" applyFill="1" applyAlignment="1">
      <alignment vertical="center"/>
    </xf>
    <xf numFmtId="0" fontId="36" fillId="2" borderId="0" xfId="13" applyFont="1" applyFill="1"/>
    <xf numFmtId="0" fontId="3" fillId="2" borderId="0" xfId="16" applyFont="1" applyFill="1" applyBorder="1" applyAlignment="1">
      <alignment vertical="center"/>
    </xf>
    <xf numFmtId="0" fontId="37" fillId="2" borderId="0" xfId="16" applyFont="1" applyFill="1" applyBorder="1" applyAlignment="1">
      <alignment vertical="center"/>
    </xf>
    <xf numFmtId="0" fontId="4" fillId="2" borderId="0" xfId="16" applyFont="1" applyFill="1"/>
    <xf numFmtId="3" fontId="38" fillId="0" borderId="0" xfId="0" applyNumberFormat="1" applyFont="1" applyFill="1"/>
    <xf numFmtId="0" fontId="4" fillId="3" borderId="115" xfId="16" applyFont="1" applyFill="1" applyBorder="1"/>
    <xf numFmtId="17" fontId="26" fillId="3" borderId="116" xfId="16" applyNumberFormat="1" applyFont="1" applyFill="1" applyBorder="1" applyAlignment="1">
      <alignment horizontal="center"/>
    </xf>
    <xf numFmtId="17" fontId="26" fillId="3" borderId="115" xfId="16" applyNumberFormat="1" applyFont="1" applyFill="1" applyBorder="1" applyAlignment="1">
      <alignment horizontal="center"/>
    </xf>
    <xf numFmtId="17" fontId="7" fillId="3" borderId="112" xfId="16" applyNumberFormat="1" applyFont="1" applyFill="1" applyBorder="1" applyAlignment="1">
      <alignment horizontal="center"/>
    </xf>
    <xf numFmtId="17" fontId="7" fillId="3" borderId="117" xfId="16" applyNumberFormat="1" applyFont="1" applyFill="1" applyBorder="1" applyAlignment="1">
      <alignment horizontal="center"/>
    </xf>
    <xf numFmtId="17" fontId="7" fillId="3" borderId="118" xfId="16" applyNumberFormat="1" applyFont="1" applyFill="1" applyBorder="1" applyAlignment="1">
      <alignment horizontal="center"/>
    </xf>
    <xf numFmtId="3" fontId="38" fillId="2" borderId="0" xfId="0" applyNumberFormat="1" applyFont="1" applyFill="1" applyAlignment="1">
      <alignment vertical="center"/>
    </xf>
    <xf numFmtId="0" fontId="7" fillId="3" borderId="119" xfId="16" applyFont="1" applyFill="1" applyBorder="1"/>
    <xf numFmtId="3" fontId="39" fillId="0" borderId="70" xfId="0" applyNumberFormat="1" applyFont="1" applyFill="1" applyBorder="1"/>
    <xf numFmtId="3" fontId="39" fillId="0" borderId="71" xfId="0" applyNumberFormat="1" applyFont="1" applyFill="1" applyBorder="1"/>
    <xf numFmtId="3" fontId="26" fillId="2" borderId="119" xfId="16" applyNumberFormat="1" applyFont="1" applyFill="1" applyBorder="1"/>
    <xf numFmtId="3" fontId="26" fillId="2" borderId="22" xfId="16" applyNumberFormat="1" applyFont="1" applyFill="1" applyBorder="1"/>
    <xf numFmtId="3" fontId="26" fillId="2" borderId="5" xfId="16" applyNumberFormat="1" applyFont="1" applyFill="1" applyBorder="1"/>
    <xf numFmtId="3" fontId="26" fillId="2" borderId="6" xfId="16" applyNumberFormat="1" applyFont="1" applyFill="1" applyBorder="1"/>
    <xf numFmtId="0" fontId="40" fillId="0" borderId="0" xfId="0" applyFont="1"/>
    <xf numFmtId="0" fontId="4" fillId="3" borderId="119" xfId="16" applyFont="1" applyFill="1" applyBorder="1"/>
    <xf numFmtId="3" fontId="41" fillId="0" borderId="70" xfId="0" applyNumberFormat="1" applyFont="1" applyFill="1" applyBorder="1"/>
    <xf numFmtId="3" fontId="41" fillId="0" borderId="71" xfId="0" applyNumberFormat="1" applyFont="1" applyFill="1" applyBorder="1"/>
    <xf numFmtId="3" fontId="10" fillId="2" borderId="119" xfId="16" applyNumberFormat="1" applyFont="1" applyFill="1" applyBorder="1"/>
    <xf numFmtId="3" fontId="10" fillId="2" borderId="22" xfId="16" applyNumberFormat="1" applyFont="1" applyFill="1" applyBorder="1"/>
    <xf numFmtId="3" fontId="10" fillId="2" borderId="5" xfId="16" applyNumberFormat="1" applyFont="1" applyFill="1" applyBorder="1"/>
    <xf numFmtId="3" fontId="10" fillId="2" borderId="6" xfId="16" applyNumberFormat="1" applyFont="1" applyFill="1" applyBorder="1"/>
    <xf numFmtId="0" fontId="29" fillId="3" borderId="119" xfId="16" applyFont="1" applyFill="1" applyBorder="1"/>
    <xf numFmtId="0" fontId="4" fillId="3" borderId="120" xfId="16" applyFont="1" applyFill="1" applyBorder="1"/>
    <xf numFmtId="3" fontId="41" fillId="0" borderId="121" xfId="0" applyNumberFormat="1" applyFont="1" applyFill="1" applyBorder="1"/>
    <xf numFmtId="3" fontId="41" fillId="0" borderId="122" xfId="0" applyNumberFormat="1" applyFont="1" applyFill="1" applyBorder="1"/>
    <xf numFmtId="3" fontId="10" fillId="2" borderId="120" xfId="16" applyNumberFormat="1" applyFont="1" applyFill="1" applyBorder="1"/>
    <xf numFmtId="3" fontId="10" fillId="2" borderId="34" xfId="16" applyNumberFormat="1" applyFont="1" applyFill="1" applyBorder="1"/>
    <xf numFmtId="3" fontId="10" fillId="2" borderId="8" xfId="16" applyNumberFormat="1" applyFont="1" applyFill="1" applyBorder="1"/>
    <xf numFmtId="3" fontId="10" fillId="2" borderId="9" xfId="16" applyNumberFormat="1" applyFont="1" applyFill="1" applyBorder="1"/>
    <xf numFmtId="0" fontId="4" fillId="0" borderId="0" xfId="16" applyFont="1" applyFill="1" applyBorder="1"/>
    <xf numFmtId="3" fontId="41" fillId="0" borderId="0" xfId="0" applyNumberFormat="1" applyFont="1" applyFill="1" applyBorder="1"/>
    <xf numFmtId="3" fontId="10" fillId="0" borderId="0" xfId="16" applyNumberFormat="1" applyFont="1" applyFill="1" applyBorder="1"/>
    <xf numFmtId="0" fontId="40" fillId="0" borderId="0" xfId="0" applyFont="1" applyFill="1"/>
    <xf numFmtId="0" fontId="13" fillId="2" borderId="0" xfId="16" applyFont="1" applyFill="1" applyBorder="1" applyAlignment="1">
      <alignment horizontal="left" vertical="center"/>
    </xf>
    <xf numFmtId="0" fontId="28" fillId="0" borderId="0" xfId="0" applyFont="1" applyAlignment="1">
      <alignment vertical="center"/>
    </xf>
    <xf numFmtId="0" fontId="28" fillId="0" borderId="0" xfId="0" applyFont="1" applyFill="1" applyAlignment="1">
      <alignment vertical="center"/>
    </xf>
    <xf numFmtId="0" fontId="28" fillId="0" borderId="0" xfId="0" applyFont="1"/>
    <xf numFmtId="3" fontId="28" fillId="0" borderId="0" xfId="0" applyNumberFormat="1" applyFont="1"/>
    <xf numFmtId="0" fontId="28" fillId="0" borderId="0" xfId="0" applyFont="1" applyFill="1"/>
    <xf numFmtId="0" fontId="3" fillId="2" borderId="0" xfId="12" applyFont="1" applyFill="1" applyBorder="1" applyAlignment="1">
      <alignment vertical="center"/>
    </xf>
    <xf numFmtId="0" fontId="24" fillId="2" borderId="0" xfId="12" applyFont="1" applyFill="1"/>
    <xf numFmtId="0" fontId="13" fillId="2" borderId="36" xfId="12" applyFont="1" applyFill="1" applyBorder="1" applyAlignment="1"/>
    <xf numFmtId="0" fontId="40" fillId="0" borderId="0" xfId="17" applyFont="1" applyFill="1" applyAlignment="1">
      <alignment vertical="center"/>
    </xf>
    <xf numFmtId="0" fontId="4" fillId="3" borderId="123" xfId="12" applyFont="1" applyFill="1" applyBorder="1"/>
    <xf numFmtId="0" fontId="41" fillId="0" borderId="0" xfId="17" applyFont="1" applyFill="1" applyAlignment="1">
      <alignment vertical="top"/>
    </xf>
    <xf numFmtId="0" fontId="4" fillId="3" borderId="120" xfId="12" applyFont="1" applyFill="1" applyBorder="1"/>
    <xf numFmtId="0" fontId="4" fillId="3" borderId="119" xfId="12" applyFont="1" applyFill="1" applyBorder="1"/>
    <xf numFmtId="37" fontId="10" fillId="2" borderId="21" xfId="12" applyNumberFormat="1" applyFont="1" applyFill="1" applyBorder="1"/>
    <xf numFmtId="37" fontId="10" fillId="2" borderId="22" xfId="12" applyNumberFormat="1" applyFont="1" applyFill="1" applyBorder="1"/>
    <xf numFmtId="37" fontId="10" fillId="2" borderId="5" xfId="12" applyNumberFormat="1" applyFont="1" applyFill="1" applyBorder="1"/>
    <xf numFmtId="37" fontId="10" fillId="2" borderId="6" xfId="12" applyNumberFormat="1" applyFont="1" applyFill="1" applyBorder="1"/>
    <xf numFmtId="0" fontId="4" fillId="3" borderId="119" xfId="12" applyFont="1" applyFill="1" applyBorder="1" applyAlignment="1">
      <alignment wrapText="1"/>
    </xf>
    <xf numFmtId="177" fontId="10" fillId="2" borderId="21" xfId="12" applyNumberFormat="1" applyFont="1" applyFill="1" applyBorder="1"/>
    <xf numFmtId="177" fontId="10" fillId="2" borderId="22" xfId="12" applyNumberFormat="1" applyFont="1" applyFill="1" applyBorder="1"/>
    <xf numFmtId="177" fontId="10" fillId="2" borderId="5" xfId="12" applyNumberFormat="1" applyFont="1" applyFill="1" applyBorder="1"/>
    <xf numFmtId="177" fontId="10" fillId="2" borderId="6" xfId="12" applyNumberFormat="1" applyFont="1" applyFill="1" applyBorder="1"/>
    <xf numFmtId="177" fontId="10" fillId="2" borderId="37" xfId="12" applyNumberFormat="1" applyFont="1" applyFill="1" applyBorder="1"/>
    <xf numFmtId="177" fontId="10" fillId="2" borderId="34" xfId="12" applyNumberFormat="1" applyFont="1" applyFill="1" applyBorder="1"/>
    <xf numFmtId="177" fontId="10" fillId="2" borderId="8" xfId="12" applyNumberFormat="1" applyFont="1" applyFill="1" applyBorder="1"/>
    <xf numFmtId="177" fontId="10" fillId="2" borderId="9" xfId="12" applyNumberFormat="1" applyFont="1" applyFill="1" applyBorder="1"/>
    <xf numFmtId="3" fontId="13" fillId="0" borderId="0" xfId="17" applyNumberFormat="1" applyFont="1" applyFill="1" applyBorder="1" applyAlignment="1"/>
    <xf numFmtId="180" fontId="44" fillId="0" borderId="0" xfId="17" applyNumberFormat="1" applyFont="1" applyFill="1" applyBorder="1" applyAlignment="1">
      <alignment horizontal="right"/>
    </xf>
    <xf numFmtId="0" fontId="44" fillId="0" borderId="0" xfId="17" applyFont="1" applyFill="1" applyBorder="1" applyAlignment="1"/>
    <xf numFmtId="0" fontId="44" fillId="0" borderId="0" xfId="17" applyFont="1" applyFill="1" applyAlignment="1"/>
    <xf numFmtId="0" fontId="13" fillId="0" borderId="0" xfId="18" applyFont="1" applyFill="1" applyAlignment="1">
      <alignment vertical="center"/>
    </xf>
    <xf numFmtId="0" fontId="44" fillId="0" borderId="0" xfId="18" applyFont="1" applyFill="1" applyAlignment="1">
      <alignment vertical="center" wrapText="1"/>
    </xf>
    <xf numFmtId="0" fontId="44" fillId="0" borderId="0" xfId="17" applyFont="1" applyFill="1" applyBorder="1"/>
    <xf numFmtId="37" fontId="44" fillId="0" borderId="0" xfId="17" applyNumberFormat="1" applyFont="1" applyFill="1" applyBorder="1"/>
    <xf numFmtId="0" fontId="44" fillId="0" borderId="0" xfId="17" applyFont="1" applyFill="1"/>
    <xf numFmtId="3" fontId="13" fillId="0" borderId="0" xfId="17" applyNumberFormat="1" applyFont="1" applyFill="1" applyAlignment="1">
      <alignment horizontal="left"/>
    </xf>
    <xf numFmtId="0" fontId="44" fillId="0" borderId="0" xfId="12" applyFont="1" applyFill="1"/>
    <xf numFmtId="3" fontId="13" fillId="0" borderId="0" xfId="17" applyNumberFormat="1" applyFont="1" applyFill="1" applyAlignment="1"/>
    <xf numFmtId="3" fontId="44" fillId="0" borderId="0" xfId="17" applyNumberFormat="1" applyFont="1" applyFill="1" applyAlignment="1">
      <alignment wrapText="1"/>
    </xf>
    <xf numFmtId="3" fontId="45" fillId="0" borderId="0" xfId="17" applyNumberFormat="1" applyFont="1" applyFill="1" applyAlignment="1">
      <alignment wrapText="1"/>
    </xf>
    <xf numFmtId="3" fontId="44" fillId="0" borderId="0" xfId="17" applyNumberFormat="1" applyFont="1" applyFill="1" applyAlignment="1">
      <alignment horizontal="left"/>
    </xf>
    <xf numFmtId="0" fontId="40" fillId="0" borderId="0" xfId="12" applyFont="1" applyFill="1"/>
    <xf numFmtId="0" fontId="40" fillId="0" borderId="0" xfId="17" applyFont="1" applyFill="1"/>
    <xf numFmtId="3" fontId="40" fillId="0" borderId="0" xfId="17" applyNumberFormat="1" applyFont="1" applyFill="1"/>
    <xf numFmtId="168" fontId="40" fillId="0" borderId="0" xfId="17" applyNumberFormat="1" applyFont="1" applyFill="1"/>
    <xf numFmtId="0" fontId="40" fillId="4" borderId="0" xfId="17" applyFont="1" applyFill="1"/>
    <xf numFmtId="0" fontId="3" fillId="0" borderId="0" xfId="19" applyFont="1" applyFill="1" applyAlignment="1" applyProtection="1">
      <alignment horizontal="left" vertical="center"/>
    </xf>
    <xf numFmtId="0" fontId="4" fillId="0" borderId="0" xfId="19" applyFont="1" applyFill="1" applyAlignment="1">
      <alignment vertical="center"/>
    </xf>
    <xf numFmtId="0" fontId="4" fillId="0" borderId="0" xfId="19" applyFont="1" applyAlignment="1">
      <alignment vertical="center"/>
    </xf>
    <xf numFmtId="0" fontId="24" fillId="0" borderId="0" xfId="19" applyFont="1" applyAlignment="1">
      <alignment vertical="center"/>
    </xf>
    <xf numFmtId="0" fontId="15" fillId="0" borderId="0" xfId="19" applyFont="1" applyFill="1" applyAlignment="1">
      <alignment vertical="center"/>
    </xf>
    <xf numFmtId="0" fontId="7" fillId="3" borderId="112" xfId="20" applyFont="1" applyFill="1" applyBorder="1" applyAlignment="1" applyProtection="1">
      <alignment horizontal="center" vertical="center"/>
    </xf>
    <xf numFmtId="0" fontId="7" fillId="3" borderId="117" xfId="20" applyFont="1" applyFill="1" applyBorder="1" applyAlignment="1" applyProtection="1">
      <alignment horizontal="center" vertical="center"/>
    </xf>
    <xf numFmtId="0" fontId="7" fillId="3" borderId="116" xfId="20" applyFont="1" applyFill="1" applyBorder="1" applyAlignment="1" applyProtection="1">
      <alignment horizontal="center" vertical="center"/>
    </xf>
    <xf numFmtId="0" fontId="7" fillId="3" borderId="22" xfId="20" applyFont="1" applyFill="1" applyBorder="1" applyAlignment="1" applyProtection="1">
      <alignment horizontal="left" vertical="center"/>
    </xf>
    <xf numFmtId="168" fontId="10" fillId="0" borderId="5" xfId="20" applyNumberFormat="1" applyFont="1" applyFill="1" applyBorder="1" applyAlignment="1" applyProtection="1">
      <alignment horizontal="center" vertical="center"/>
    </xf>
    <xf numFmtId="168" fontId="10" fillId="0" borderId="21" xfId="20" applyNumberFormat="1" applyFont="1" applyFill="1" applyBorder="1" applyAlignment="1" applyProtection="1">
      <alignment horizontal="center" vertical="center"/>
    </xf>
    <xf numFmtId="168" fontId="10" fillId="0" borderId="124" xfId="20" applyNumberFormat="1" applyFont="1" applyFill="1" applyBorder="1" applyAlignment="1" applyProtection="1">
      <alignment horizontal="center" vertical="center"/>
    </xf>
    <xf numFmtId="0" fontId="10" fillId="0" borderId="5" xfId="19" applyFont="1" applyBorder="1" applyAlignment="1">
      <alignment horizontal="center" vertical="center"/>
    </xf>
    <xf numFmtId="0" fontId="10" fillId="0" borderId="21" xfId="19" applyFont="1" applyBorder="1" applyAlignment="1">
      <alignment horizontal="center" vertical="center"/>
    </xf>
    <xf numFmtId="168" fontId="26" fillId="0" borderId="5" xfId="20" applyNumberFormat="1" applyFont="1" applyFill="1" applyBorder="1" applyAlignment="1" applyProtection="1">
      <alignment horizontal="center" vertical="center"/>
    </xf>
    <xf numFmtId="168" fontId="26" fillId="0" borderId="21" xfId="20" applyNumberFormat="1" applyFont="1" applyFill="1" applyBorder="1" applyAlignment="1" applyProtection="1">
      <alignment horizontal="center" vertical="center"/>
    </xf>
    <xf numFmtId="0" fontId="29" fillId="3" borderId="22" xfId="20" applyFont="1" applyFill="1" applyBorder="1" applyAlignment="1" applyProtection="1">
      <alignment horizontal="left" vertical="center"/>
    </xf>
    <xf numFmtId="181" fontId="26" fillId="0" borderId="5" xfId="20" quotePrefix="1" applyNumberFormat="1" applyFont="1" applyFill="1" applyBorder="1" applyAlignment="1">
      <alignment horizontal="center" vertical="center"/>
    </xf>
    <xf numFmtId="181" fontId="26" fillId="0" borderId="21" xfId="20" quotePrefix="1" applyNumberFormat="1" applyFont="1" applyFill="1" applyBorder="1" applyAlignment="1">
      <alignment horizontal="center" vertical="center"/>
    </xf>
    <xf numFmtId="0" fontId="7" fillId="3" borderId="34" xfId="20" applyFont="1" applyFill="1" applyBorder="1" applyAlignment="1" applyProtection="1">
      <alignment horizontal="left" vertical="center"/>
    </xf>
    <xf numFmtId="181" fontId="26" fillId="0" borderId="8" xfId="20" quotePrefix="1" applyNumberFormat="1" applyFont="1" applyFill="1" applyBorder="1" applyAlignment="1">
      <alignment horizontal="center" vertical="center"/>
    </xf>
    <xf numFmtId="181" fontId="26" fillId="0" borderId="37" xfId="20" quotePrefix="1" applyNumberFormat="1" applyFont="1" applyFill="1" applyBorder="1" applyAlignment="1">
      <alignment horizontal="center" vertical="center"/>
    </xf>
    <xf numFmtId="0" fontId="13" fillId="0" borderId="0" xfId="20" applyFont="1" applyFill="1" applyAlignment="1" applyProtection="1">
      <alignment horizontal="left" vertical="center"/>
    </xf>
    <xf numFmtId="0" fontId="13" fillId="0" borderId="0" xfId="19" applyFont="1" applyAlignment="1">
      <alignment vertical="center"/>
    </xf>
    <xf numFmtId="0" fontId="47" fillId="0" borderId="0" xfId="19" applyFont="1" applyAlignment="1">
      <alignment vertical="center"/>
    </xf>
    <xf numFmtId="0" fontId="12" fillId="0" borderId="0" xfId="20" applyFont="1" applyFill="1" applyAlignment="1" applyProtection="1">
      <alignment horizontal="left" vertical="center"/>
    </xf>
    <xf numFmtId="0" fontId="13" fillId="0" borderId="0" xfId="19" applyFont="1"/>
    <xf numFmtId="0" fontId="13" fillId="0" borderId="0" xfId="20" applyFont="1" applyAlignment="1" applyProtection="1">
      <alignment horizontal="left" vertical="center"/>
    </xf>
    <xf numFmtId="0" fontId="48" fillId="0" borderId="0" xfId="13" applyFont="1" applyAlignment="1">
      <alignment horizontal="left"/>
    </xf>
    <xf numFmtId="0" fontId="3" fillId="0" borderId="0" xfId="13" applyFont="1" applyFill="1" applyAlignment="1" applyProtection="1">
      <alignment horizontal="left" vertical="center"/>
    </xf>
    <xf numFmtId="0" fontId="15" fillId="0" borderId="0" xfId="13" applyFont="1" applyFill="1" applyAlignment="1">
      <alignment horizontal="center" vertical="center"/>
    </xf>
    <xf numFmtId="0" fontId="24" fillId="0" borderId="0" xfId="13" applyFont="1" applyAlignment="1">
      <alignment vertical="center"/>
    </xf>
    <xf numFmtId="0" fontId="13" fillId="0" borderId="0" xfId="13" applyFont="1" applyAlignment="1">
      <alignment horizontal="right" vertical="center"/>
    </xf>
    <xf numFmtId="0" fontId="1" fillId="0" borderId="0" xfId="13"/>
    <xf numFmtId="0" fontId="7" fillId="3" borderId="125" xfId="13" applyFont="1" applyFill="1" applyBorder="1" applyAlignment="1" applyProtection="1">
      <alignment horizontal="center" vertical="center"/>
    </xf>
    <xf numFmtId="0" fontId="1" fillId="0" borderId="0" xfId="13" applyFont="1"/>
    <xf numFmtId="0" fontId="7" fillId="3" borderId="128" xfId="13" applyFont="1" applyFill="1" applyBorder="1" applyAlignment="1" applyProtection="1">
      <alignment horizontal="center" vertical="center"/>
    </xf>
    <xf numFmtId="0" fontId="7" fillId="3" borderId="129" xfId="13" applyFont="1" applyFill="1" applyBorder="1" applyAlignment="1" applyProtection="1">
      <alignment horizontal="center" vertical="center"/>
    </xf>
    <xf numFmtId="0" fontId="7" fillId="3" borderId="130" xfId="13" applyFont="1" applyFill="1" applyBorder="1" applyAlignment="1" applyProtection="1">
      <alignment horizontal="center" vertical="center"/>
    </xf>
    <xf numFmtId="0" fontId="7" fillId="3" borderId="131" xfId="13" applyFont="1" applyFill="1" applyBorder="1" applyAlignment="1" applyProtection="1">
      <alignment horizontal="center" vertical="center"/>
    </xf>
    <xf numFmtId="0" fontId="7" fillId="3" borderId="132" xfId="13" applyFont="1" applyFill="1" applyBorder="1" applyAlignment="1" applyProtection="1">
      <alignment horizontal="center" vertical="center" wrapText="1"/>
    </xf>
    <xf numFmtId="0" fontId="7" fillId="3" borderId="130" xfId="13" applyFont="1" applyFill="1" applyBorder="1" applyAlignment="1" applyProtection="1">
      <alignment horizontal="center" vertical="center" wrapText="1"/>
    </xf>
    <xf numFmtId="0" fontId="7" fillId="3" borderId="131" xfId="13" applyFont="1" applyFill="1" applyBorder="1" applyAlignment="1" applyProtection="1">
      <alignment horizontal="center" vertical="center" wrapText="1"/>
    </xf>
    <xf numFmtId="17" fontId="36" fillId="3" borderId="133" xfId="13" applyNumberFormat="1" applyFont="1" applyFill="1" applyBorder="1" applyAlignment="1" applyProtection="1">
      <alignment horizontal="left"/>
    </xf>
    <xf numFmtId="168" fontId="15" fillId="0" borderId="105" xfId="13" applyNumberFormat="1" applyFont="1" applyFill="1" applyBorder="1" applyAlignment="1" applyProtection="1">
      <alignment horizontal="center" vertical="center"/>
    </xf>
    <xf numFmtId="168" fontId="15" fillId="0" borderId="5" xfId="13" applyNumberFormat="1" applyFont="1" applyFill="1" applyBorder="1" applyAlignment="1" applyProtection="1">
      <alignment horizontal="center" vertical="center"/>
    </xf>
    <xf numFmtId="168" fontId="15" fillId="0" borderId="6" xfId="13" applyNumberFormat="1" applyFont="1" applyFill="1" applyBorder="1" applyAlignment="1" applyProtection="1">
      <alignment horizontal="center" vertical="center"/>
    </xf>
    <xf numFmtId="168" fontId="15" fillId="0" borderId="44" xfId="13" applyNumberFormat="1" applyFont="1" applyFill="1" applyBorder="1" applyAlignment="1" applyProtection="1">
      <alignment horizontal="center" vertical="center"/>
    </xf>
    <xf numFmtId="168" fontId="15" fillId="0" borderId="5" xfId="13" applyNumberFormat="1" applyFont="1" applyBorder="1" applyAlignment="1">
      <alignment horizontal="center" vertical="center"/>
    </xf>
    <xf numFmtId="17" fontId="7" fillId="3" borderId="133" xfId="13" applyNumberFormat="1" applyFont="1" applyFill="1" applyBorder="1" applyAlignment="1" applyProtection="1">
      <alignment horizontal="left"/>
    </xf>
    <xf numFmtId="168" fontId="10" fillId="0" borderId="105" xfId="13" applyNumberFormat="1" applyFont="1" applyFill="1" applyBorder="1" applyAlignment="1" applyProtection="1">
      <alignment horizontal="center" vertical="center"/>
    </xf>
    <xf numFmtId="168" fontId="10" fillId="0" borderId="5" xfId="13" applyNumberFormat="1" applyFont="1" applyFill="1" applyBorder="1" applyAlignment="1" applyProtection="1">
      <alignment horizontal="center" vertical="center"/>
    </xf>
    <xf numFmtId="168" fontId="10" fillId="0" borderId="6" xfId="13" applyNumberFormat="1" applyFont="1" applyFill="1" applyBorder="1" applyAlignment="1" applyProtection="1">
      <alignment horizontal="center" vertical="center"/>
    </xf>
    <xf numFmtId="168" fontId="10" fillId="0" borderId="44" xfId="13" applyNumberFormat="1" applyFont="1" applyFill="1" applyBorder="1" applyAlignment="1" applyProtection="1">
      <alignment horizontal="center" vertical="center"/>
    </xf>
    <xf numFmtId="168" fontId="10" fillId="0" borderId="5" xfId="13" applyNumberFormat="1" applyFont="1" applyBorder="1" applyAlignment="1">
      <alignment horizontal="center" vertical="center"/>
    </xf>
    <xf numFmtId="17" fontId="7" fillId="3" borderId="134" xfId="13" applyNumberFormat="1" applyFont="1" applyFill="1" applyBorder="1" applyAlignment="1" applyProtection="1">
      <alignment horizontal="left"/>
    </xf>
    <xf numFmtId="168" fontId="15" fillId="0" borderId="113" xfId="13" applyNumberFormat="1" applyFont="1" applyFill="1" applyBorder="1" applyAlignment="1" applyProtection="1">
      <alignment horizontal="center" vertical="center"/>
    </xf>
    <xf numFmtId="168" fontId="15" fillId="0" borderId="8" xfId="13" applyNumberFormat="1" applyFont="1" applyFill="1" applyBorder="1" applyAlignment="1" applyProtection="1">
      <alignment horizontal="center" vertical="center"/>
    </xf>
    <xf numFmtId="168" fontId="15" fillId="0" borderId="9" xfId="13" applyNumberFormat="1" applyFont="1" applyFill="1" applyBorder="1" applyAlignment="1" applyProtection="1">
      <alignment horizontal="center" vertical="center"/>
    </xf>
    <xf numFmtId="168" fontId="15" fillId="0" borderId="55" xfId="13" applyNumberFormat="1" applyFont="1" applyFill="1" applyBorder="1" applyAlignment="1" applyProtection="1">
      <alignment horizontal="center" vertical="center"/>
    </xf>
    <xf numFmtId="168" fontId="15" fillId="0" borderId="8" xfId="13" applyNumberFormat="1" applyFont="1" applyBorder="1" applyAlignment="1">
      <alignment horizontal="center" vertical="center"/>
    </xf>
    <xf numFmtId="17" fontId="36" fillId="0" borderId="0" xfId="13" applyNumberFormat="1" applyFont="1" applyFill="1" applyBorder="1" applyAlignment="1" applyProtection="1">
      <alignment horizontal="left"/>
    </xf>
    <xf numFmtId="168" fontId="15" fillId="0" borderId="0" xfId="13" applyNumberFormat="1" applyFont="1" applyFill="1" applyBorder="1" applyAlignment="1" applyProtection="1">
      <alignment horizontal="center" vertical="center"/>
    </xf>
    <xf numFmtId="168" fontId="15" fillId="0" borderId="0" xfId="13" applyNumberFormat="1" applyFont="1" applyBorder="1" applyAlignment="1">
      <alignment horizontal="center" vertical="center"/>
    </xf>
    <xf numFmtId="0" fontId="49" fillId="0" borderId="0" xfId="13" applyFont="1" applyAlignment="1"/>
    <xf numFmtId="0" fontId="50" fillId="0" borderId="0" xfId="13" applyFont="1"/>
    <xf numFmtId="0" fontId="51" fillId="2" borderId="0" xfId="13" applyFont="1" applyFill="1"/>
    <xf numFmtId="0" fontId="7" fillId="3" borderId="114" xfId="13" applyFont="1" applyFill="1" applyBorder="1" applyAlignment="1">
      <alignment horizontal="center" vertical="center" wrapText="1"/>
    </xf>
    <xf numFmtId="0" fontId="7" fillId="3" borderId="12" xfId="13" applyFont="1" applyFill="1" applyBorder="1" applyAlignment="1">
      <alignment horizontal="center" vertical="center" wrapText="1"/>
    </xf>
    <xf numFmtId="0" fontId="7" fillId="3" borderId="135" xfId="13" applyFont="1" applyFill="1" applyBorder="1" applyAlignment="1">
      <alignment horizontal="center" vertical="center" wrapText="1"/>
    </xf>
    <xf numFmtId="0" fontId="52" fillId="2" borderId="0" xfId="13" applyFont="1" applyFill="1"/>
    <xf numFmtId="168" fontId="10" fillId="0" borderId="6" xfId="13" applyNumberFormat="1" applyFont="1" applyFill="1" applyBorder="1" applyAlignment="1">
      <alignment horizontal="center" vertical="center"/>
    </xf>
    <xf numFmtId="0" fontId="7" fillId="3" borderId="20" xfId="13" applyFont="1" applyFill="1" applyBorder="1" applyAlignment="1">
      <alignment horizontal="right"/>
    </xf>
    <xf numFmtId="168" fontId="10" fillId="2" borderId="17" xfId="13" applyNumberFormat="1" applyFont="1" applyFill="1" applyBorder="1" applyAlignment="1">
      <alignment horizontal="center" vertical="center"/>
    </xf>
    <xf numFmtId="168" fontId="10" fillId="2" borderId="65" xfId="13" applyNumberFormat="1" applyFont="1" applyFill="1" applyBorder="1" applyAlignment="1">
      <alignment horizontal="center" vertical="center"/>
    </xf>
    <xf numFmtId="0" fontId="51" fillId="2" borderId="0" xfId="13" applyFont="1" applyFill="1" applyBorder="1"/>
    <xf numFmtId="0" fontId="7" fillId="3" borderId="34" xfId="13" applyFont="1" applyFill="1" applyBorder="1" applyAlignment="1">
      <alignment horizontal="right"/>
    </xf>
    <xf numFmtId="0" fontId="53" fillId="2" borderId="0" xfId="13" applyFont="1" applyFill="1"/>
    <xf numFmtId="0" fontId="40" fillId="0" borderId="0" xfId="16" applyFont="1"/>
    <xf numFmtId="0" fontId="3" fillId="3" borderId="136" xfId="16" applyFont="1" applyFill="1" applyBorder="1"/>
    <xf numFmtId="182" fontId="59" fillId="3" borderId="137" xfId="16" applyNumberFormat="1" applyFont="1" applyFill="1" applyBorder="1" applyAlignment="1">
      <alignment horizontal="center"/>
    </xf>
    <xf numFmtId="0" fontId="24" fillId="3" borderId="137" xfId="16" applyFont="1" applyFill="1" applyBorder="1" applyAlignment="1">
      <alignment horizontal="center"/>
    </xf>
    <xf numFmtId="0" fontId="24" fillId="3" borderId="138" xfId="16" applyFont="1" applyFill="1" applyBorder="1"/>
    <xf numFmtId="0" fontId="3" fillId="3" borderId="139" xfId="16" applyFont="1" applyFill="1" applyBorder="1"/>
    <xf numFmtId="4" fontId="3" fillId="3" borderId="0" xfId="16" applyNumberFormat="1" applyFont="1" applyFill="1" applyBorder="1" applyAlignment="1">
      <alignment horizontal="right"/>
    </xf>
    <xf numFmtId="0" fontId="24" fillId="3" borderId="0" xfId="16" applyFont="1" applyFill="1" applyBorder="1"/>
    <xf numFmtId="0" fontId="24" fillId="3" borderId="140" xfId="16" applyFont="1" applyFill="1" applyBorder="1"/>
    <xf numFmtId="0" fontId="59" fillId="3" borderId="139" xfId="16" applyFont="1" applyFill="1" applyBorder="1"/>
    <xf numFmtId="0" fontId="60" fillId="3" borderId="139" xfId="16" applyFont="1" applyFill="1" applyBorder="1"/>
    <xf numFmtId="0" fontId="24" fillId="3" borderId="139" xfId="16" applyFont="1" applyFill="1" applyBorder="1"/>
    <xf numFmtId="0" fontId="24" fillId="3" borderId="139" xfId="16" applyFont="1" applyFill="1" applyBorder="1" applyAlignment="1">
      <alignment horizontal="left" vertical="top"/>
    </xf>
    <xf numFmtId="0" fontId="24" fillId="3" borderId="147" xfId="16" applyFont="1" applyFill="1" applyBorder="1"/>
    <xf numFmtId="4" fontId="26" fillId="2" borderId="0" xfId="16" applyNumberFormat="1" applyFont="1" applyFill="1" applyBorder="1" applyAlignment="1">
      <alignment horizontal="center"/>
    </xf>
    <xf numFmtId="0" fontId="10" fillId="2" borderId="0" xfId="16" applyFont="1" applyFill="1" applyBorder="1"/>
    <xf numFmtId="0" fontId="24" fillId="2" borderId="140" xfId="16" applyFont="1" applyFill="1" applyBorder="1"/>
    <xf numFmtId="4" fontId="26" fillId="2" borderId="0" xfId="16" applyNumberFormat="1" applyFont="1" applyFill="1" applyBorder="1" applyAlignment="1">
      <alignment horizontal="right"/>
    </xf>
    <xf numFmtId="38" fontId="10" fillId="2" borderId="141" xfId="21" applyNumberFormat="1" applyFont="1" applyFill="1" applyBorder="1" applyAlignment="1"/>
    <xf numFmtId="38" fontId="10" fillId="2" borderId="71" xfId="21" applyNumberFormat="1" applyFont="1" applyFill="1" applyBorder="1" applyAlignment="1"/>
    <xf numFmtId="38" fontId="10" fillId="2" borderId="142" xfId="21" applyNumberFormat="1" applyFont="1" applyFill="1" applyBorder="1" applyAlignment="1"/>
    <xf numFmtId="38" fontId="10" fillId="2" borderId="0" xfId="21" applyNumberFormat="1" applyFont="1" applyFill="1" applyBorder="1" applyAlignment="1"/>
    <xf numFmtId="4" fontId="26" fillId="2" borderId="0" xfId="16" applyNumberFormat="1" applyFont="1" applyFill="1" applyBorder="1" applyAlignment="1"/>
    <xf numFmtId="3" fontId="10" fillId="2" borderId="143" xfId="16" applyNumberFormat="1" applyFont="1" applyFill="1" applyBorder="1" applyAlignment="1"/>
    <xf numFmtId="3" fontId="10" fillId="2" borderId="144" xfId="16" applyNumberFormat="1" applyFont="1" applyFill="1" applyBorder="1" applyAlignment="1"/>
    <xf numFmtId="3" fontId="10" fillId="2" borderId="0" xfId="16" applyNumberFormat="1" applyFont="1" applyFill="1" applyBorder="1" applyAlignment="1">
      <alignment horizontal="right"/>
    </xf>
    <xf numFmtId="3" fontId="25" fillId="2" borderId="0" xfId="16" applyNumberFormat="1" applyFont="1" applyFill="1" applyBorder="1" applyAlignment="1"/>
    <xf numFmtId="3" fontId="10" fillId="2" borderId="141" xfId="16" applyNumberFormat="1" applyFont="1" applyFill="1" applyBorder="1" applyAlignment="1"/>
    <xf numFmtId="3" fontId="10" fillId="2" borderId="71" xfId="16" applyNumberFormat="1" applyFont="1" applyFill="1" applyBorder="1" applyAlignment="1"/>
    <xf numFmtId="3" fontId="10" fillId="2" borderId="142" xfId="16" applyNumberFormat="1" applyFont="1" applyFill="1" applyBorder="1" applyAlignment="1"/>
    <xf numFmtId="3" fontId="10" fillId="2" borderId="0" xfId="16" applyNumberFormat="1" applyFont="1" applyFill="1" applyBorder="1" applyAlignment="1"/>
    <xf numFmtId="38" fontId="10" fillId="2" borderId="0" xfId="21" applyNumberFormat="1" applyFont="1" applyFill="1" applyBorder="1" applyAlignment="1">
      <alignment horizontal="right"/>
    </xf>
    <xf numFmtId="38" fontId="10" fillId="2" borderId="143" xfId="21" applyNumberFormat="1" applyFont="1" applyFill="1" applyBorder="1" applyAlignment="1">
      <alignment horizontal="right"/>
    </xf>
    <xf numFmtId="3" fontId="41" fillId="2" borderId="0" xfId="16" applyNumberFormat="1" applyFont="1" applyFill="1" applyBorder="1" applyAlignment="1">
      <alignment horizontal="right"/>
    </xf>
    <xf numFmtId="0" fontId="41" fillId="2" borderId="0" xfId="16" applyFont="1" applyFill="1" applyBorder="1"/>
    <xf numFmtId="0" fontId="58" fillId="2" borderId="140" xfId="16" applyFont="1" applyFill="1" applyBorder="1"/>
    <xf numFmtId="3" fontId="10" fillId="2" borderId="141" xfId="16" applyNumberFormat="1" applyFont="1" applyFill="1" applyBorder="1" applyAlignment="1">
      <alignment horizontal="right"/>
    </xf>
    <xf numFmtId="3" fontId="10" fillId="2" borderId="142" xfId="16" applyNumberFormat="1" applyFont="1" applyFill="1" applyBorder="1" applyAlignment="1">
      <alignment horizontal="right"/>
    </xf>
    <xf numFmtId="164" fontId="10" fillId="2" borderId="145" xfId="21" applyNumberFormat="1" applyFont="1" applyFill="1" applyBorder="1"/>
    <xf numFmtId="38" fontId="10" fillId="2" borderId="146" xfId="21" applyNumberFormat="1" applyFont="1" applyFill="1" applyBorder="1" applyAlignment="1">
      <alignment horizontal="right"/>
    </xf>
    <xf numFmtId="0" fontId="41" fillId="2" borderId="148" xfId="16" applyFont="1" applyFill="1" applyBorder="1"/>
    <xf numFmtId="39" fontId="41" fillId="2" borderId="148" xfId="16" applyNumberFormat="1" applyFont="1" applyFill="1" applyBorder="1"/>
    <xf numFmtId="0" fontId="58" fillId="2" borderId="149" xfId="16" applyFont="1" applyFill="1" applyBorder="1"/>
    <xf numFmtId="0" fontId="3" fillId="2" borderId="0" xfId="16" applyFont="1" applyFill="1" applyBorder="1"/>
    <xf numFmtId="0" fontId="54" fillId="2" borderId="0" xfId="16" applyFont="1" applyFill="1" applyBorder="1"/>
    <xf numFmtId="0" fontId="55" fillId="2" borderId="0" xfId="16" applyFont="1" applyFill="1" applyBorder="1"/>
    <xf numFmtId="0" fontId="56" fillId="2" borderId="0" xfId="16" applyFont="1" applyFill="1" applyAlignment="1">
      <alignment horizontal="center"/>
    </xf>
    <xf numFmtId="40" fontId="40" fillId="2" borderId="0" xfId="21" applyFont="1" applyFill="1"/>
    <xf numFmtId="0" fontId="40" fillId="2" borderId="0" xfId="16" applyFont="1" applyFill="1"/>
    <xf numFmtId="0" fontId="57" fillId="2" borderId="0" xfId="16" applyFont="1" applyFill="1" applyBorder="1"/>
    <xf numFmtId="0" fontId="54" fillId="2" borderId="0" xfId="16" applyFont="1" applyFill="1" applyBorder="1" applyAlignment="1">
      <alignment horizontal="center"/>
    </xf>
    <xf numFmtId="0" fontId="58" fillId="2" borderId="0" xfId="16" applyFont="1" applyFill="1"/>
    <xf numFmtId="0" fontId="44" fillId="2" borderId="0" xfId="16" applyFont="1" applyFill="1"/>
    <xf numFmtId="40" fontId="40" fillId="2" borderId="0" xfId="21" applyFont="1" applyFill="1" applyBorder="1"/>
    <xf numFmtId="0" fontId="40" fillId="2" borderId="0" xfId="16" applyFont="1" applyFill="1" applyBorder="1"/>
    <xf numFmtId="39" fontId="55" fillId="2" borderId="0" xfId="16" applyNumberFormat="1" applyFont="1" applyFill="1" applyBorder="1"/>
    <xf numFmtId="0" fontId="58" fillId="2" borderId="0" xfId="16" applyFont="1" applyFill="1" applyBorder="1"/>
    <xf numFmtId="0" fontId="61" fillId="2" borderId="0" xfId="16" applyFont="1" applyFill="1" applyBorder="1"/>
    <xf numFmtId="39" fontId="58" fillId="2" borderId="0" xfId="16" applyNumberFormat="1" applyFont="1" applyFill="1"/>
    <xf numFmtId="39" fontId="56" fillId="2" borderId="0" xfId="16" applyNumberFormat="1" applyFont="1" applyFill="1"/>
    <xf numFmtId="0" fontId="2" fillId="2" borderId="0" xfId="16" applyFill="1"/>
    <xf numFmtId="40" fontId="58" fillId="2" borderId="0" xfId="21" applyFont="1" applyFill="1"/>
    <xf numFmtId="0" fontId="3" fillId="2" borderId="0" xfId="22" applyFont="1" applyFill="1" applyBorder="1" applyAlignment="1"/>
    <xf numFmtId="0" fontId="24" fillId="2" borderId="0" xfId="22" applyFont="1" applyFill="1" applyBorder="1" applyAlignment="1"/>
    <xf numFmtId="0" fontId="24" fillId="2" borderId="0" xfId="16" applyFont="1" applyFill="1"/>
    <xf numFmtId="0" fontId="4" fillId="5" borderId="0" xfId="16" applyFont="1" applyFill="1" applyBorder="1"/>
    <xf numFmtId="0" fontId="62" fillId="2" borderId="0" xfId="16" applyFont="1" applyFill="1"/>
    <xf numFmtId="0" fontId="62" fillId="2" borderId="0" xfId="16" applyFont="1" applyFill="1" applyAlignment="1">
      <alignment horizontal="right"/>
    </xf>
    <xf numFmtId="0" fontId="13" fillId="2" borderId="0" xfId="16" applyFont="1" applyFill="1" applyAlignment="1">
      <alignment horizontal="right"/>
    </xf>
    <xf numFmtId="0" fontId="25" fillId="2" borderId="0" xfId="16" applyFont="1" applyFill="1" applyAlignment="1">
      <alignment horizontal="right"/>
    </xf>
    <xf numFmtId="0" fontId="7" fillId="3" borderId="115" xfId="23" applyFont="1" applyFill="1" applyBorder="1" applyAlignment="1">
      <alignment horizontal="center"/>
    </xf>
    <xf numFmtId="17" fontId="7" fillId="3" borderId="115" xfId="16" applyNumberFormat="1" applyFont="1" applyFill="1" applyBorder="1" applyAlignment="1">
      <alignment horizontal="center"/>
    </xf>
    <xf numFmtId="0" fontId="24" fillId="2" borderId="119" xfId="16" applyFont="1" applyFill="1" applyBorder="1"/>
    <xf numFmtId="0" fontId="10" fillId="2" borderId="119" xfId="16" applyFont="1" applyFill="1" applyBorder="1"/>
    <xf numFmtId="0" fontId="7" fillId="3" borderId="119" xfId="23" applyFont="1" applyFill="1" applyBorder="1"/>
    <xf numFmtId="166" fontId="3" fillId="2" borderId="119" xfId="16" applyNumberFormat="1" applyFont="1" applyFill="1" applyBorder="1"/>
    <xf numFmtId="166" fontId="7" fillId="2" borderId="119" xfId="16" applyNumberFormat="1" applyFont="1" applyFill="1" applyBorder="1"/>
    <xf numFmtId="166" fontId="26" fillId="2" borderId="119" xfId="16" applyNumberFormat="1" applyFont="1" applyFill="1" applyBorder="1"/>
    <xf numFmtId="166" fontId="26" fillId="0" borderId="119" xfId="16" applyNumberFormat="1" applyFont="1" applyFill="1" applyBorder="1"/>
    <xf numFmtId="0" fontId="4" fillId="3" borderId="119" xfId="23" applyFont="1" applyFill="1" applyBorder="1"/>
    <xf numFmtId="0" fontId="24" fillId="2" borderId="119" xfId="23" applyFont="1" applyFill="1" applyBorder="1"/>
    <xf numFmtId="0" fontId="4" fillId="2" borderId="119" xfId="16" applyFont="1" applyFill="1" applyBorder="1"/>
    <xf numFmtId="0" fontId="10" fillId="0" borderId="119" xfId="16" applyFont="1" applyFill="1" applyBorder="1"/>
    <xf numFmtId="166" fontId="24" fillId="2" borderId="119" xfId="16" applyNumberFormat="1" applyFont="1" applyFill="1" applyBorder="1"/>
    <xf numFmtId="166" fontId="4" fillId="2" borderId="119" xfId="16" applyNumberFormat="1" applyFont="1" applyFill="1" applyBorder="1"/>
    <xf numFmtId="166" fontId="10" fillId="2" borderId="119" xfId="16" applyNumberFormat="1" applyFont="1" applyFill="1" applyBorder="1"/>
    <xf numFmtId="166" fontId="10" fillId="0" borderId="119" xfId="16" applyNumberFormat="1" applyFont="1" applyFill="1" applyBorder="1"/>
    <xf numFmtId="0" fontId="4" fillId="3" borderId="119" xfId="23" applyFont="1" applyFill="1" applyBorder="1" applyAlignment="1">
      <alignment horizontal="left" indent="2"/>
    </xf>
    <xf numFmtId="0" fontId="7" fillId="3" borderId="120" xfId="23" applyFont="1" applyFill="1" applyBorder="1"/>
    <xf numFmtId="166" fontId="3" fillId="2" borderId="120" xfId="16" applyNumberFormat="1" applyFont="1" applyFill="1" applyBorder="1"/>
    <xf numFmtId="166" fontId="26" fillId="2" borderId="120" xfId="16" applyNumberFormat="1" applyFont="1" applyFill="1" applyBorder="1"/>
    <xf numFmtId="166" fontId="26" fillId="0" borderId="120" xfId="16" applyNumberFormat="1" applyFont="1" applyFill="1" applyBorder="1"/>
    <xf numFmtId="0" fontId="24" fillId="0" borderId="0" xfId="16" applyFont="1" applyFill="1"/>
    <xf numFmtId="0" fontId="25" fillId="0" borderId="0" xfId="16" applyFont="1" applyFill="1" applyAlignment="1">
      <alignment horizontal="right"/>
    </xf>
    <xf numFmtId="0" fontId="4" fillId="3" borderId="119" xfId="23" applyFont="1" applyFill="1" applyBorder="1" applyAlignment="1">
      <alignment horizontal="center"/>
    </xf>
    <xf numFmtId="0" fontId="4" fillId="3" borderId="119" xfId="23" applyFont="1" applyFill="1" applyBorder="1" applyAlignment="1">
      <alignment horizontal="left" indent="1"/>
    </xf>
    <xf numFmtId="0" fontId="24" fillId="2" borderId="120" xfId="16" applyFont="1" applyFill="1" applyBorder="1"/>
    <xf numFmtId="0" fontId="24" fillId="0" borderId="120" xfId="16" applyFont="1" applyFill="1" applyBorder="1"/>
    <xf numFmtId="0" fontId="13" fillId="2" borderId="0" xfId="16" applyFont="1" applyFill="1" applyBorder="1"/>
    <xf numFmtId="0" fontId="13" fillId="2" borderId="0" xfId="16" applyFont="1" applyFill="1"/>
    <xf numFmtId="0" fontId="12" fillId="2" borderId="0" xfId="16" applyFont="1" applyFill="1"/>
    <xf numFmtId="0" fontId="13" fillId="2" borderId="0" xfId="16" applyFont="1" applyFill="1" applyAlignment="1">
      <alignment horizontal="left"/>
    </xf>
    <xf numFmtId="0" fontId="15" fillId="2" borderId="0" xfId="16" applyFont="1" applyFill="1"/>
    <xf numFmtId="0" fontId="3" fillId="2" borderId="0" xfId="24" applyFont="1" applyFill="1" applyBorder="1" applyAlignment="1"/>
    <xf numFmtId="0" fontId="15" fillId="5" borderId="0" xfId="16" applyFont="1" applyFill="1" applyBorder="1" applyAlignment="1"/>
    <xf numFmtId="0" fontId="13" fillId="2" borderId="0" xfId="16" applyFont="1" applyFill="1" applyBorder="1" applyAlignment="1">
      <alignment horizontal="right"/>
    </xf>
    <xf numFmtId="0" fontId="15" fillId="2" borderId="0" xfId="16" applyFont="1" applyFill="1" applyAlignment="1">
      <alignment horizontal="right"/>
    </xf>
    <xf numFmtId="0" fontId="7" fillId="6" borderId="128" xfId="16" applyFont="1" applyFill="1" applyBorder="1" applyAlignment="1">
      <alignment horizontal="center"/>
    </xf>
    <xf numFmtId="17" fontId="7" fillId="6" borderId="150" xfId="16" applyNumberFormat="1" applyFont="1" applyFill="1" applyBorder="1" applyAlignment="1">
      <alignment horizontal="center"/>
    </xf>
    <xf numFmtId="17" fontId="7" fillId="6" borderId="151" xfId="16" applyNumberFormat="1" applyFont="1" applyFill="1" applyBorder="1" applyAlignment="1">
      <alignment horizontal="center"/>
    </xf>
    <xf numFmtId="0" fontId="4" fillId="6" borderId="133" xfId="16" applyFont="1" applyFill="1" applyBorder="1" applyAlignment="1">
      <alignment horizontal="center"/>
    </xf>
    <xf numFmtId="0" fontId="15" fillId="2" borderId="21" xfId="16" applyFont="1" applyFill="1" applyBorder="1"/>
    <xf numFmtId="0" fontId="15" fillId="2" borderId="119" xfId="16" applyFont="1" applyFill="1" applyBorder="1"/>
    <xf numFmtId="0" fontId="7" fillId="6" borderId="133" xfId="16" applyFont="1" applyFill="1" applyBorder="1"/>
    <xf numFmtId="166" fontId="36" fillId="2" borderId="21" xfId="16" applyNumberFormat="1" applyFont="1" applyFill="1" applyBorder="1"/>
    <xf numFmtId="166" fontId="36" fillId="2" borderId="119" xfId="16" applyNumberFormat="1" applyFont="1" applyFill="1" applyBorder="1"/>
    <xf numFmtId="0" fontId="4" fillId="6" borderId="133" xfId="16" applyFont="1" applyFill="1" applyBorder="1"/>
    <xf numFmtId="166" fontId="15" fillId="2" borderId="21" xfId="16" applyNumberFormat="1" applyFont="1" applyFill="1" applyBorder="1"/>
    <xf numFmtId="166" fontId="15" fillId="2" borderId="119" xfId="16" applyNumberFormat="1" applyFont="1" applyFill="1" applyBorder="1"/>
    <xf numFmtId="38" fontId="15" fillId="2" borderId="0" xfId="16" applyNumberFormat="1" applyFont="1" applyFill="1"/>
    <xf numFmtId="0" fontId="4" fillId="6" borderId="133" xfId="16" applyFont="1" applyFill="1" applyBorder="1" applyAlignment="1"/>
    <xf numFmtId="166" fontId="15" fillId="2" borderId="21" xfId="16" applyNumberFormat="1" applyFont="1" applyFill="1" applyBorder="1" applyAlignment="1"/>
    <xf numFmtId="166" fontId="15" fillId="2" borderId="119" xfId="16" applyNumberFormat="1" applyFont="1" applyFill="1" applyBorder="1" applyAlignment="1"/>
    <xf numFmtId="166" fontId="4" fillId="2" borderId="119" xfId="16" applyNumberFormat="1" applyFont="1" applyFill="1" applyBorder="1" applyAlignment="1"/>
    <xf numFmtId="166" fontId="24" fillId="2" borderId="119" xfId="16" applyNumberFormat="1" applyFont="1" applyFill="1" applyBorder="1" applyAlignment="1"/>
    <xf numFmtId="166" fontId="10" fillId="2" borderId="119" xfId="16" applyNumberFormat="1" applyFont="1" applyFill="1" applyBorder="1" applyAlignment="1"/>
    <xf numFmtId="166" fontId="10" fillId="0" borderId="119" xfId="16" applyNumberFormat="1" applyFont="1" applyFill="1" applyBorder="1" applyAlignment="1"/>
    <xf numFmtId="0" fontId="36" fillId="2" borderId="21" xfId="16" applyFont="1" applyFill="1" applyBorder="1"/>
    <xf numFmtId="0" fontId="36" fillId="2" borderId="119" xfId="16" applyFont="1" applyFill="1" applyBorder="1"/>
    <xf numFmtId="0" fontId="7" fillId="2" borderId="119" xfId="16" applyFont="1" applyFill="1" applyBorder="1"/>
    <xf numFmtId="0" fontId="3" fillId="2" borderId="119" xfId="16" applyFont="1" applyFill="1" applyBorder="1"/>
    <xf numFmtId="0" fontId="26" fillId="2" borderId="119" xfId="16" applyFont="1" applyFill="1" applyBorder="1"/>
    <xf numFmtId="0" fontId="26" fillId="0" borderId="119" xfId="16" applyFont="1" applyFill="1" applyBorder="1"/>
    <xf numFmtId="0" fontId="36" fillId="2" borderId="0" xfId="16" applyFont="1" applyFill="1"/>
    <xf numFmtId="0" fontId="7" fillId="6" borderId="133" xfId="16" applyFont="1" applyFill="1" applyBorder="1" applyAlignment="1">
      <alignment wrapText="1"/>
    </xf>
    <xf numFmtId="166" fontId="36" fillId="2" borderId="21" xfId="16" applyNumberFormat="1" applyFont="1" applyFill="1" applyBorder="1" applyAlignment="1">
      <alignment vertical="center"/>
    </xf>
    <xf numFmtId="166" fontId="36" fillId="2" borderId="119" xfId="16" applyNumberFormat="1" applyFont="1" applyFill="1" applyBorder="1" applyAlignment="1">
      <alignment vertical="center"/>
    </xf>
    <xf numFmtId="166" fontId="7" fillId="2" borderId="119" xfId="16" applyNumberFormat="1" applyFont="1" applyFill="1" applyBorder="1" applyAlignment="1">
      <alignment vertical="center"/>
    </xf>
    <xf numFmtId="166" fontId="3" fillId="2" borderId="119" xfId="16" applyNumberFormat="1" applyFont="1" applyFill="1" applyBorder="1" applyAlignment="1">
      <alignment vertical="center"/>
    </xf>
    <xf numFmtId="166" fontId="26" fillId="2" borderId="119" xfId="16" applyNumberFormat="1" applyFont="1" applyFill="1" applyBorder="1" applyAlignment="1">
      <alignment vertical="center"/>
    </xf>
    <xf numFmtId="166" fontId="26" fillId="0" borderId="119" xfId="16" applyNumberFormat="1" applyFont="1" applyFill="1" applyBorder="1" applyAlignment="1">
      <alignment vertical="center"/>
    </xf>
    <xf numFmtId="0" fontId="4" fillId="6" borderId="134" xfId="16" applyFont="1" applyFill="1" applyBorder="1" applyAlignment="1"/>
    <xf numFmtId="0" fontId="15" fillId="2" borderId="37" xfId="16" applyFont="1" applyFill="1" applyBorder="1"/>
    <xf numFmtId="0" fontId="15" fillId="2" borderId="120" xfId="16" applyFont="1" applyFill="1" applyBorder="1"/>
    <xf numFmtId="0" fontId="10" fillId="2" borderId="120" xfId="16" applyFont="1" applyFill="1" applyBorder="1"/>
    <xf numFmtId="0" fontId="10" fillId="0" borderId="120" xfId="16" applyFont="1" applyFill="1" applyBorder="1"/>
    <xf numFmtId="166" fontId="15" fillId="2" borderId="0" xfId="16" applyNumberFormat="1" applyFont="1" applyFill="1"/>
    <xf numFmtId="0" fontId="15" fillId="0" borderId="0" xfId="16" applyFont="1" applyFill="1"/>
    <xf numFmtId="0" fontId="12" fillId="2" borderId="0" xfId="16" applyFont="1" applyFill="1" applyBorder="1"/>
    <xf numFmtId="166" fontId="13" fillId="2" borderId="0" xfId="16" applyNumberFormat="1" applyFont="1" applyFill="1"/>
    <xf numFmtId="0" fontId="4" fillId="2" borderId="0" xfId="22" applyFont="1" applyFill="1" applyBorder="1"/>
    <xf numFmtId="0" fontId="7" fillId="5" borderId="0" xfId="22" applyFont="1" applyFill="1" applyBorder="1" applyAlignment="1"/>
    <xf numFmtId="0" fontId="24" fillId="5" borderId="0" xfId="22" applyFont="1" applyFill="1" applyBorder="1" applyAlignment="1"/>
    <xf numFmtId="0" fontId="4" fillId="5" borderId="0" xfId="22" applyFont="1" applyFill="1" applyBorder="1"/>
    <xf numFmtId="0" fontId="24" fillId="5" borderId="0" xfId="16" applyFont="1" applyFill="1" applyBorder="1"/>
    <xf numFmtId="0" fontId="62" fillId="2" borderId="0" xfId="16" applyFont="1" applyFill="1" applyBorder="1" applyAlignment="1">
      <alignment horizontal="center"/>
    </xf>
    <xf numFmtId="0" fontId="62" fillId="2" borderId="0" xfId="16" applyFont="1" applyFill="1" applyBorder="1" applyAlignment="1"/>
    <xf numFmtId="0" fontId="4" fillId="2" borderId="119" xfId="23" applyFont="1" applyFill="1" applyBorder="1"/>
    <xf numFmtId="0" fontId="10" fillId="2" borderId="119" xfId="23" applyFont="1" applyFill="1" applyBorder="1"/>
    <xf numFmtId="172" fontId="3" fillId="2" borderId="120" xfId="25" applyNumberFormat="1" applyFont="1" applyFill="1" applyBorder="1"/>
    <xf numFmtId="172" fontId="7" fillId="2" borderId="120" xfId="25" applyNumberFormat="1" applyFont="1" applyFill="1" applyBorder="1"/>
    <xf numFmtId="172" fontId="26" fillId="2" borderId="120" xfId="25" applyNumberFormat="1" applyFont="1" applyFill="1" applyBorder="1"/>
    <xf numFmtId="0" fontId="4" fillId="7" borderId="0" xfId="16" applyFont="1" applyFill="1"/>
    <xf numFmtId="0" fontId="24" fillId="5" borderId="0" xfId="16" applyFont="1" applyFill="1"/>
    <xf numFmtId="0" fontId="24" fillId="5" borderId="152" xfId="16" applyFont="1" applyFill="1" applyBorder="1"/>
    <xf numFmtId="0" fontId="4" fillId="5" borderId="0" xfId="16" applyFont="1" applyFill="1"/>
    <xf numFmtId="0" fontId="62" fillId="5" borderId="0" xfId="16" applyFont="1" applyFill="1" applyBorder="1" applyAlignment="1">
      <alignment horizontal="center"/>
    </xf>
    <xf numFmtId="0" fontId="47" fillId="5" borderId="0" xfId="16" applyFont="1" applyFill="1" applyBorder="1" applyAlignment="1">
      <alignment horizontal="center"/>
    </xf>
    <xf numFmtId="0" fontId="47" fillId="2" borderId="0" xfId="16" applyFont="1" applyFill="1" applyBorder="1" applyAlignment="1">
      <alignment horizontal="center"/>
    </xf>
    <xf numFmtId="166" fontId="24" fillId="2" borderId="119" xfId="23" applyNumberFormat="1" applyFont="1" applyFill="1" applyBorder="1"/>
    <xf numFmtId="166" fontId="10" fillId="2" borderId="119" xfId="23" applyNumberFormat="1" applyFont="1" applyFill="1" applyBorder="1"/>
    <xf numFmtId="0" fontId="15" fillId="2" borderId="0" xfId="16" applyFont="1" applyFill="1" applyBorder="1"/>
    <xf numFmtId="166" fontId="4" fillId="2" borderId="0" xfId="16" applyNumberFormat="1" applyFont="1" applyFill="1"/>
    <xf numFmtId="0" fontId="3" fillId="2" borderId="0" xfId="22" applyFont="1" applyFill="1" applyBorder="1" applyAlignment="1">
      <alignment horizontal="left" vertical="top"/>
    </xf>
    <xf numFmtId="0" fontId="65" fillId="2" borderId="0" xfId="22" applyFont="1" applyFill="1" applyBorder="1" applyAlignment="1">
      <alignment vertical="top"/>
    </xf>
    <xf numFmtId="0" fontId="65" fillId="2" borderId="0" xfId="16" applyFont="1" applyFill="1" applyAlignment="1">
      <alignment vertical="top"/>
    </xf>
    <xf numFmtId="0" fontId="66" fillId="2" borderId="0" xfId="16" applyFont="1" applyFill="1" applyAlignment="1">
      <alignment vertical="top"/>
    </xf>
    <xf numFmtId="0" fontId="66" fillId="2" borderId="0" xfId="16" applyFont="1" applyFill="1"/>
    <xf numFmtId="0" fontId="67" fillId="5" borderId="0" xfId="22" applyFont="1" applyFill="1" applyBorder="1" applyAlignment="1">
      <alignment horizontal="left" indent="1"/>
    </xf>
    <xf numFmtId="0" fontId="65" fillId="5" borderId="0" xfId="22" applyFont="1" applyFill="1" applyBorder="1" applyAlignment="1"/>
    <xf numFmtId="0" fontId="58" fillId="5" borderId="0" xfId="22" applyFont="1" applyFill="1" applyBorder="1"/>
    <xf numFmtId="0" fontId="68" fillId="2" borderId="0" xfId="16" applyFont="1" applyFill="1"/>
    <xf numFmtId="0" fontId="65" fillId="5" borderId="0" xfId="16" applyFont="1" applyFill="1" applyBorder="1" applyAlignment="1">
      <alignment horizontal="left" indent="1"/>
    </xf>
    <xf numFmtId="0" fontId="65" fillId="5" borderId="0" xfId="16" applyFont="1" applyFill="1" applyBorder="1"/>
    <xf numFmtId="0" fontId="69" fillId="2" borderId="0" xfId="16" applyFont="1" applyFill="1"/>
    <xf numFmtId="0" fontId="69" fillId="2" borderId="0" xfId="16" applyFont="1" applyFill="1" applyBorder="1" applyAlignment="1">
      <alignment horizontal="center"/>
    </xf>
    <xf numFmtId="0" fontId="69" fillId="2" borderId="0" xfId="16" applyFont="1" applyFill="1" applyAlignment="1">
      <alignment horizontal="center"/>
    </xf>
    <xf numFmtId="0" fontId="70" fillId="2" borderId="0" xfId="16" applyFont="1" applyFill="1"/>
    <xf numFmtId="0" fontId="70" fillId="2" borderId="0" xfId="16" applyFont="1" applyFill="1" applyAlignment="1">
      <alignment horizontal="right"/>
    </xf>
    <xf numFmtId="0" fontId="7" fillId="3" borderId="151" xfId="23" applyFont="1" applyFill="1" applyBorder="1" applyAlignment="1">
      <alignment horizontal="left" indent="1"/>
    </xf>
    <xf numFmtId="0" fontId="7" fillId="3" borderId="153" xfId="23" applyFont="1" applyFill="1" applyBorder="1" applyAlignment="1">
      <alignment horizontal="center"/>
    </xf>
    <xf numFmtId="17" fontId="7" fillId="3" borderId="154" xfId="16" applyNumberFormat="1" applyFont="1" applyFill="1" applyBorder="1" applyAlignment="1">
      <alignment horizontal="center"/>
    </xf>
    <xf numFmtId="17" fontId="7" fillId="3" borderId="155" xfId="16" applyNumberFormat="1" applyFont="1" applyFill="1" applyBorder="1" applyAlignment="1">
      <alignment horizontal="center"/>
    </xf>
    <xf numFmtId="17" fontId="7" fillId="3" borderId="156" xfId="16" applyNumberFormat="1" applyFont="1" applyFill="1" applyBorder="1" applyAlignment="1">
      <alignment horizontal="center"/>
    </xf>
    <xf numFmtId="17" fontId="7" fillId="3" borderId="153" xfId="16" applyNumberFormat="1" applyFont="1" applyFill="1" applyBorder="1" applyAlignment="1">
      <alignment horizontal="center"/>
    </xf>
    <xf numFmtId="17" fontId="7" fillId="3" borderId="151" xfId="16" applyNumberFormat="1" applyFont="1" applyFill="1" applyBorder="1" applyAlignment="1">
      <alignment horizontal="center"/>
    </xf>
    <xf numFmtId="0" fontId="58" fillId="6" borderId="119" xfId="16" applyFont="1" applyFill="1" applyBorder="1" applyAlignment="1">
      <alignment horizontal="left" indent="1"/>
    </xf>
    <xf numFmtId="0" fontId="58" fillId="6" borderId="157" xfId="16" applyFont="1" applyFill="1" applyBorder="1"/>
    <xf numFmtId="0" fontId="58" fillId="2" borderId="158" xfId="16" applyFont="1" applyFill="1" applyBorder="1"/>
    <xf numFmtId="0" fontId="58" fillId="2" borderId="152" xfId="16" applyFont="1" applyFill="1" applyBorder="1"/>
    <xf numFmtId="0" fontId="68" fillId="2" borderId="158" xfId="16" applyFont="1" applyFill="1" applyBorder="1"/>
    <xf numFmtId="0" fontId="68" fillId="2" borderId="157" xfId="16" applyFont="1" applyFill="1" applyBorder="1"/>
    <xf numFmtId="0" fontId="68" fillId="2" borderId="0" xfId="16" applyFont="1" applyFill="1" applyBorder="1"/>
    <xf numFmtId="0" fontId="68" fillId="2" borderId="119" xfId="16" applyFont="1" applyFill="1" applyBorder="1"/>
    <xf numFmtId="0" fontId="71" fillId="2" borderId="119" xfId="16" applyFont="1" applyFill="1" applyBorder="1"/>
    <xf numFmtId="0" fontId="7" fillId="6" borderId="119" xfId="23" applyFont="1" applyFill="1" applyBorder="1" applyAlignment="1">
      <alignment horizontal="left" indent="1"/>
    </xf>
    <xf numFmtId="0" fontId="7" fillId="6" borderId="157" xfId="23" applyFont="1" applyFill="1" applyBorder="1"/>
    <xf numFmtId="166" fontId="3" fillId="2" borderId="158" xfId="16" applyNumberFormat="1" applyFont="1" applyFill="1" applyBorder="1"/>
    <xf numFmtId="166" fontId="3" fillId="2" borderId="0" xfId="16" applyNumberFormat="1" applyFont="1" applyFill="1" applyBorder="1"/>
    <xf numFmtId="166" fontId="3" fillId="2" borderId="152" xfId="16" applyNumberFormat="1" applyFont="1" applyFill="1" applyBorder="1"/>
    <xf numFmtId="166" fontId="3" fillId="2" borderId="157" xfId="16" applyNumberFormat="1" applyFont="1" applyFill="1" applyBorder="1"/>
    <xf numFmtId="0" fontId="4" fillId="6" borderId="119" xfId="23" applyFont="1" applyFill="1" applyBorder="1" applyAlignment="1">
      <alignment horizontal="left" indent="1"/>
    </xf>
    <xf numFmtId="0" fontId="4" fillId="6" borderId="157" xfId="23" applyFont="1" applyFill="1" applyBorder="1"/>
    <xf numFmtId="0" fontId="24" fillId="2" borderId="158" xfId="23" applyFont="1" applyFill="1" applyBorder="1"/>
    <xf numFmtId="0" fontId="24" fillId="2" borderId="0" xfId="23" applyFont="1" applyFill="1" applyBorder="1"/>
    <xf numFmtId="0" fontId="24" fillId="2" borderId="152" xfId="23" applyFont="1" applyFill="1" applyBorder="1"/>
    <xf numFmtId="0" fontId="24" fillId="2" borderId="157" xfId="23" applyFont="1" applyFill="1" applyBorder="1"/>
    <xf numFmtId="0" fontId="4" fillId="6" borderId="157" xfId="23" applyFont="1" applyFill="1" applyBorder="1" applyAlignment="1">
      <alignment horizontal="left" indent="2"/>
    </xf>
    <xf numFmtId="166" fontId="24" fillId="2" borderId="158" xfId="16" applyNumberFormat="1" applyFont="1" applyFill="1" applyBorder="1"/>
    <xf numFmtId="166" fontId="24" fillId="2" borderId="0" xfId="16" applyNumberFormat="1" applyFont="1" applyFill="1" applyBorder="1"/>
    <xf numFmtId="166" fontId="24" fillId="2" borderId="152" xfId="16" applyNumberFormat="1" applyFont="1" applyFill="1" applyBorder="1"/>
    <xf numFmtId="166" fontId="24" fillId="2" borderId="157" xfId="16" applyNumberFormat="1" applyFont="1" applyFill="1" applyBorder="1"/>
    <xf numFmtId="0" fontId="56" fillId="6" borderId="120" xfId="23" applyFont="1" applyFill="1" applyBorder="1" applyAlignment="1">
      <alignment horizontal="left" indent="1"/>
    </xf>
    <xf numFmtId="0" fontId="56" fillId="6" borderId="159" xfId="23" applyFont="1" applyFill="1" applyBorder="1"/>
    <xf numFmtId="172" fontId="67" fillId="2" borderId="160" xfId="25" applyNumberFormat="1" applyFont="1" applyFill="1" applyBorder="1"/>
    <xf numFmtId="172" fontId="67" fillId="2" borderId="36" xfId="25" applyNumberFormat="1" applyFont="1" applyFill="1" applyBorder="1"/>
    <xf numFmtId="172" fontId="67" fillId="2" borderId="161" xfId="25" applyNumberFormat="1" applyFont="1" applyFill="1" applyBorder="1"/>
    <xf numFmtId="172" fontId="67" fillId="2" borderId="159" xfId="25" applyNumberFormat="1" applyFont="1" applyFill="1" applyBorder="1"/>
    <xf numFmtId="172" fontId="67" fillId="2" borderId="120" xfId="25" applyNumberFormat="1" applyFont="1" applyFill="1" applyBorder="1"/>
    <xf numFmtId="172" fontId="39" fillId="2" borderId="120" xfId="25" applyNumberFormat="1" applyFont="1" applyFill="1" applyBorder="1"/>
    <xf numFmtId="0" fontId="58" fillId="8" borderId="4" xfId="16" applyFont="1" applyFill="1" applyBorder="1" applyAlignment="1">
      <alignment horizontal="left" indent="1"/>
    </xf>
    <xf numFmtId="0" fontId="58" fillId="8" borderId="0" xfId="16" applyFont="1" applyFill="1"/>
    <xf numFmtId="0" fontId="65" fillId="5" borderId="0" xfId="16" applyFont="1" applyFill="1"/>
    <xf numFmtId="0" fontId="65" fillId="5" borderId="152" xfId="16" applyFont="1" applyFill="1" applyBorder="1"/>
    <xf numFmtId="0" fontId="68" fillId="2" borderId="0" xfId="16" applyFont="1" applyFill="1" applyBorder="1" applyAlignment="1">
      <alignment horizontal="left" indent="1"/>
    </xf>
    <xf numFmtId="0" fontId="68" fillId="2" borderId="36" xfId="16" applyFont="1" applyFill="1" applyBorder="1" applyAlignment="1">
      <alignment horizontal="left" indent="1"/>
    </xf>
    <xf numFmtId="17" fontId="3" fillId="3" borderId="154" xfId="16" applyNumberFormat="1" applyFont="1" applyFill="1" applyBorder="1" applyAlignment="1">
      <alignment horizontal="center"/>
    </xf>
    <xf numFmtId="17" fontId="3" fillId="3" borderId="155" xfId="16" applyNumberFormat="1" applyFont="1" applyFill="1" applyBorder="1" applyAlignment="1">
      <alignment horizontal="center"/>
    </xf>
    <xf numFmtId="17" fontId="3" fillId="3" borderId="156" xfId="16" applyNumberFormat="1" applyFont="1" applyFill="1" applyBorder="1" applyAlignment="1">
      <alignment horizontal="center"/>
    </xf>
    <xf numFmtId="17" fontId="3" fillId="3" borderId="153" xfId="16" applyNumberFormat="1" applyFont="1" applyFill="1" applyBorder="1" applyAlignment="1">
      <alignment horizontal="center"/>
    </xf>
    <xf numFmtId="17" fontId="3" fillId="3" borderId="151" xfId="16" applyNumberFormat="1" applyFont="1" applyFill="1" applyBorder="1" applyAlignment="1">
      <alignment horizontal="center"/>
    </xf>
    <xf numFmtId="0" fontId="58" fillId="6" borderId="119" xfId="23" applyFont="1" applyFill="1" applyBorder="1" applyAlignment="1">
      <alignment horizontal="left" indent="1"/>
    </xf>
    <xf numFmtId="0" fontId="58" fillId="6" borderId="119" xfId="23" applyFont="1" applyFill="1" applyBorder="1" applyAlignment="1">
      <alignment horizontal="center"/>
    </xf>
    <xf numFmtId="166" fontId="65" fillId="2" borderId="119" xfId="16" applyNumberFormat="1" applyFont="1" applyFill="1" applyBorder="1"/>
    <xf numFmtId="166" fontId="41" fillId="2" borderId="119" xfId="16" applyNumberFormat="1" applyFont="1" applyFill="1" applyBorder="1"/>
    <xf numFmtId="0" fontId="7" fillId="6" borderId="119" xfId="23" applyFont="1" applyFill="1" applyBorder="1"/>
    <xf numFmtId="0" fontId="4" fillId="6" borderId="119" xfId="23" applyFont="1" applyFill="1" applyBorder="1"/>
    <xf numFmtId="0" fontId="58" fillId="6" borderId="120" xfId="16" applyFont="1" applyFill="1" applyBorder="1" applyAlignment="1">
      <alignment horizontal="left" indent="1"/>
    </xf>
    <xf numFmtId="0" fontId="58" fillId="6" borderId="120" xfId="16" applyFont="1" applyFill="1" applyBorder="1"/>
    <xf numFmtId="0" fontId="65" fillId="2" borderId="120" xfId="16" applyFont="1" applyFill="1" applyBorder="1"/>
    <xf numFmtId="0" fontId="41" fillId="2" borderId="120" xfId="16" applyFont="1" applyFill="1" applyBorder="1"/>
    <xf numFmtId="0" fontId="13" fillId="2" borderId="0" xfId="16" applyFont="1" applyFill="1" applyBorder="1" applyAlignment="1">
      <alignment horizontal="left"/>
    </xf>
    <xf numFmtId="0" fontId="72" fillId="2" borderId="0" xfId="16" applyFont="1" applyFill="1"/>
    <xf numFmtId="0" fontId="73" fillId="2" borderId="0" xfId="16" applyFont="1" applyFill="1" applyBorder="1" applyAlignment="1">
      <alignment horizontal="left" indent="1"/>
    </xf>
    <xf numFmtId="0" fontId="65" fillId="2" borderId="0" xfId="16" applyFont="1" applyFill="1" applyBorder="1"/>
    <xf numFmtId="0" fontId="66" fillId="2" borderId="0" xfId="16" applyFont="1" applyFill="1" applyAlignment="1">
      <alignment horizontal="left" indent="1"/>
    </xf>
    <xf numFmtId="0" fontId="13" fillId="2" borderId="0" xfId="16" applyFont="1" applyFill="1" applyBorder="1" applyAlignment="1">
      <alignment horizontal="left" vertical="top" wrapText="1"/>
    </xf>
    <xf numFmtId="0" fontId="13" fillId="2" borderId="0" xfId="16" applyFont="1" applyFill="1" applyBorder="1" applyAlignment="1">
      <alignment vertical="top" wrapText="1"/>
    </xf>
    <xf numFmtId="0" fontId="3" fillId="2" borderId="0" xfId="22" applyFont="1" applyFill="1" applyBorder="1" applyAlignment="1">
      <alignment horizontal="left" indent="1"/>
    </xf>
    <xf numFmtId="0" fontId="65" fillId="2" borderId="0" xfId="22" applyFont="1" applyFill="1" applyBorder="1" applyAlignment="1"/>
    <xf numFmtId="0" fontId="65" fillId="2" borderId="0" xfId="22" applyFont="1" applyFill="1" applyBorder="1"/>
    <xf numFmtId="0" fontId="65" fillId="2" borderId="0" xfId="16" applyFont="1" applyFill="1"/>
    <xf numFmtId="0" fontId="56" fillId="5" borderId="0" xfId="22" applyFont="1" applyFill="1" applyBorder="1" applyAlignment="1">
      <alignment horizontal="left" indent="1"/>
    </xf>
    <xf numFmtId="0" fontId="58" fillId="5" borderId="0" xfId="22" applyFont="1" applyFill="1" applyBorder="1" applyAlignment="1"/>
    <xf numFmtId="0" fontId="58" fillId="5" borderId="0" xfId="16" applyFont="1" applyFill="1" applyBorder="1" applyAlignment="1">
      <alignment horizontal="left" indent="1"/>
    </xf>
    <xf numFmtId="0" fontId="58" fillId="5" borderId="0" xfId="16" applyFont="1" applyFill="1" applyBorder="1"/>
    <xf numFmtId="0" fontId="58" fillId="2" borderId="0" xfId="16" applyFont="1" applyFill="1" applyAlignment="1">
      <alignment horizontal="center"/>
    </xf>
    <xf numFmtId="0" fontId="70" fillId="2" borderId="0" xfId="16" applyFont="1" applyFill="1" applyAlignment="1">
      <alignment horizontal="center"/>
    </xf>
    <xf numFmtId="0" fontId="7" fillId="6" borderId="151" xfId="23" applyFont="1" applyFill="1" applyBorder="1" applyAlignment="1">
      <alignment horizontal="center"/>
    </xf>
    <xf numFmtId="0" fontId="4" fillId="6" borderId="119" xfId="16" applyFont="1" applyFill="1" applyBorder="1" applyAlignment="1">
      <alignment horizontal="left" indent="1"/>
    </xf>
    <xf numFmtId="0" fontId="4" fillId="6" borderId="119" xfId="16" applyFont="1" applyFill="1" applyBorder="1"/>
    <xf numFmtId="0" fontId="4" fillId="6" borderId="119" xfId="23" applyFont="1" applyFill="1" applyBorder="1" applyAlignment="1">
      <alignment horizontal="left" indent="2"/>
    </xf>
    <xf numFmtId="0" fontId="7" fillId="6" borderId="120" xfId="23" applyFont="1" applyFill="1" applyBorder="1" applyAlignment="1">
      <alignment horizontal="left" indent="1"/>
    </xf>
    <xf numFmtId="0" fontId="7" fillId="6" borderId="120" xfId="23" applyFont="1" applyFill="1" applyBorder="1"/>
    <xf numFmtId="0" fontId="58" fillId="7" borderId="0" xfId="16" applyFont="1" applyFill="1" applyAlignment="1">
      <alignment horizontal="left" indent="1"/>
    </xf>
    <xf numFmtId="0" fontId="58" fillId="7" borderId="0" xfId="16" applyFont="1" applyFill="1"/>
    <xf numFmtId="0" fontId="58" fillId="5" borderId="0" xfId="16" applyFont="1" applyFill="1" applyAlignment="1">
      <alignment horizontal="left" indent="1"/>
    </xf>
    <xf numFmtId="0" fontId="58" fillId="5" borderId="0" xfId="16" applyFont="1" applyFill="1"/>
    <xf numFmtId="0" fontId="69" fillId="5" borderId="0" xfId="16" applyFont="1" applyFill="1" applyBorder="1" applyAlignment="1">
      <alignment horizontal="left" indent="1"/>
    </xf>
    <xf numFmtId="0" fontId="69" fillId="5" borderId="0" xfId="16" applyFont="1" applyFill="1" applyBorder="1" applyAlignment="1">
      <alignment horizontal="center"/>
    </xf>
    <xf numFmtId="0" fontId="73" fillId="5" borderId="0" xfId="16" applyFont="1" applyFill="1" applyBorder="1" applyAlignment="1">
      <alignment horizontal="center"/>
    </xf>
    <xf numFmtId="0" fontId="73" fillId="2" borderId="0" xfId="16" applyFont="1" applyFill="1" applyBorder="1" applyAlignment="1">
      <alignment horizontal="center"/>
    </xf>
    <xf numFmtId="0" fontId="7" fillId="6" borderId="128" xfId="23" applyFont="1" applyFill="1" applyBorder="1" applyAlignment="1">
      <alignment horizontal="center"/>
    </xf>
    <xf numFmtId="17" fontId="3" fillId="6" borderId="150" xfId="16" applyNumberFormat="1" applyFont="1" applyFill="1" applyBorder="1" applyAlignment="1">
      <alignment horizontal="center"/>
    </xf>
    <xf numFmtId="17" fontId="3" fillId="6" borderId="151" xfId="16" applyNumberFormat="1" applyFont="1" applyFill="1" applyBorder="1" applyAlignment="1">
      <alignment horizontal="center"/>
    </xf>
    <xf numFmtId="0" fontId="4" fillId="6" borderId="133" xfId="23" applyFont="1" applyFill="1" applyBorder="1" applyAlignment="1">
      <alignment horizontal="center"/>
    </xf>
    <xf numFmtId="166" fontId="24" fillId="2" borderId="21" xfId="16" applyNumberFormat="1" applyFont="1" applyFill="1" applyBorder="1"/>
    <xf numFmtId="0" fontId="7" fillId="6" borderId="133" xfId="23" applyFont="1" applyFill="1" applyBorder="1"/>
    <xf numFmtId="166" fontId="3" fillId="2" borderId="21" xfId="16" applyNumberFormat="1" applyFont="1" applyFill="1" applyBorder="1"/>
    <xf numFmtId="0" fontId="4" fillId="6" borderId="133" xfId="23" applyFont="1" applyFill="1" applyBorder="1"/>
    <xf numFmtId="166" fontId="24" fillId="2" borderId="21" xfId="23" applyNumberFormat="1" applyFont="1" applyFill="1" applyBorder="1"/>
    <xf numFmtId="0" fontId="4" fillId="6" borderId="133" xfId="23" applyFont="1" applyFill="1" applyBorder="1" applyAlignment="1">
      <alignment horizontal="left" indent="1"/>
    </xf>
    <xf numFmtId="0" fontId="4" fillId="6" borderId="120" xfId="16" applyFont="1" applyFill="1" applyBorder="1" applyAlignment="1">
      <alignment horizontal="left" indent="1"/>
    </xf>
    <xf numFmtId="0" fontId="4" fillId="6" borderId="134" xfId="16" applyFont="1" applyFill="1" applyBorder="1"/>
    <xf numFmtId="0" fontId="24" fillId="2" borderId="37" xfId="16" applyFont="1" applyFill="1" applyBorder="1"/>
    <xf numFmtId="0" fontId="12" fillId="2" borderId="0" xfId="16" applyFont="1" applyFill="1" applyAlignment="1">
      <alignment horizontal="left" indent="1"/>
    </xf>
    <xf numFmtId="0" fontId="12" fillId="2" borderId="0" xfId="16" applyFont="1" applyFill="1" applyAlignment="1">
      <alignment horizontal="left" vertical="center"/>
    </xf>
    <xf numFmtId="0" fontId="13" fillId="2" borderId="0" xfId="16" applyFont="1" applyFill="1" applyBorder="1" applyAlignment="1">
      <alignment vertical="center"/>
    </xf>
    <xf numFmtId="0" fontId="13" fillId="2" borderId="0" xfId="16" applyFont="1" applyFill="1" applyAlignment="1">
      <alignment vertical="center"/>
    </xf>
    <xf numFmtId="0" fontId="44" fillId="2" borderId="0" xfId="16" applyFont="1" applyFill="1" applyAlignment="1">
      <alignment vertical="center"/>
    </xf>
    <xf numFmtId="0" fontId="4" fillId="2" borderId="0" xfId="16" applyFont="1" applyFill="1" applyAlignment="1">
      <alignment horizontal="left" indent="1"/>
    </xf>
    <xf numFmtId="0" fontId="68" fillId="2" borderId="0" xfId="16" applyFont="1" applyFill="1" applyAlignment="1">
      <alignment horizontal="left" indent="1"/>
    </xf>
    <xf numFmtId="166" fontId="68" fillId="2" borderId="0" xfId="16" applyNumberFormat="1" applyFont="1" applyFill="1"/>
    <xf numFmtId="0" fontId="3" fillId="2" borderId="0" xfId="24" applyFont="1" applyFill="1" applyBorder="1" applyAlignment="1">
      <alignment vertical="center"/>
    </xf>
    <xf numFmtId="0" fontId="24" fillId="2" borderId="0" xfId="16" applyFont="1" applyFill="1" applyBorder="1" applyAlignment="1">
      <alignment vertical="center"/>
    </xf>
    <xf numFmtId="0" fontId="66" fillId="2" borderId="0" xfId="16" applyFont="1" applyFill="1" applyBorder="1" applyAlignment="1">
      <alignment vertical="center"/>
    </xf>
    <xf numFmtId="0" fontId="15" fillId="2" borderId="0" xfId="16" applyFont="1" applyFill="1" applyBorder="1" applyAlignment="1">
      <alignment horizontal="left" vertical="center"/>
    </xf>
    <xf numFmtId="0" fontId="15" fillId="2" borderId="0" xfId="16" applyFont="1" applyFill="1" applyBorder="1" applyAlignment="1">
      <alignment vertical="center"/>
    </xf>
    <xf numFmtId="0" fontId="61" fillId="2" borderId="0" xfId="16" applyFont="1" applyFill="1" applyBorder="1" applyAlignment="1">
      <alignment vertical="center"/>
    </xf>
    <xf numFmtId="0" fontId="62" fillId="2" borderId="0" xfId="16" applyFont="1" applyFill="1" applyBorder="1" applyAlignment="1">
      <alignment horizontal="right" vertical="center"/>
    </xf>
    <xf numFmtId="0" fontId="74" fillId="2" borderId="0" xfId="16" applyFont="1" applyFill="1" applyBorder="1" applyAlignment="1">
      <alignment vertical="center"/>
    </xf>
    <xf numFmtId="0" fontId="4" fillId="6" borderId="128" xfId="16" applyFont="1" applyFill="1" applyBorder="1" applyAlignment="1">
      <alignment horizontal="center" vertical="center"/>
    </xf>
    <xf numFmtId="17" fontId="7" fillId="6" borderId="150" xfId="16" applyNumberFormat="1" applyFont="1" applyFill="1" applyBorder="1" applyAlignment="1">
      <alignment horizontal="center" vertical="center"/>
    </xf>
    <xf numFmtId="17" fontId="7" fillId="6" borderId="151" xfId="16" applyNumberFormat="1" applyFont="1" applyFill="1" applyBorder="1" applyAlignment="1">
      <alignment horizontal="center" vertical="center"/>
    </xf>
    <xf numFmtId="17" fontId="7" fillId="6" borderId="151" xfId="16" quotePrefix="1" applyNumberFormat="1" applyFont="1" applyFill="1" applyBorder="1" applyAlignment="1">
      <alignment horizontal="center" vertical="center"/>
    </xf>
    <xf numFmtId="0" fontId="68" fillId="2" borderId="0" xfId="16" applyFont="1" applyFill="1" applyBorder="1" applyAlignment="1">
      <alignment vertical="center"/>
    </xf>
    <xf numFmtId="0" fontId="24" fillId="2" borderId="21" xfId="16" applyFont="1" applyFill="1" applyBorder="1" applyAlignment="1">
      <alignment vertical="center"/>
    </xf>
    <xf numFmtId="0" fontId="24" fillId="2" borderId="119" xfId="16" applyFont="1" applyFill="1" applyBorder="1" applyAlignment="1">
      <alignment vertical="center"/>
    </xf>
    <xf numFmtId="0" fontId="10" fillId="2" borderId="119" xfId="16" applyFont="1" applyFill="1" applyBorder="1" applyAlignment="1">
      <alignment vertical="center"/>
    </xf>
    <xf numFmtId="166" fontId="3" fillId="2" borderId="21" xfId="16" applyNumberFormat="1" applyFont="1" applyFill="1" applyBorder="1" applyAlignment="1">
      <alignment vertical="center"/>
    </xf>
    <xf numFmtId="166" fontId="24" fillId="2" borderId="21" xfId="16" applyNumberFormat="1" applyFont="1" applyFill="1" applyBorder="1" applyAlignment="1">
      <alignment vertical="center"/>
    </xf>
    <xf numFmtId="166" fontId="24" fillId="2" borderId="119" xfId="16" applyNumberFormat="1" applyFont="1" applyFill="1" applyBorder="1" applyAlignment="1">
      <alignment vertical="center"/>
    </xf>
    <xf numFmtId="166" fontId="10" fillId="2" borderId="119" xfId="16" applyNumberFormat="1" applyFont="1" applyFill="1" applyBorder="1" applyAlignment="1">
      <alignment vertical="center"/>
    </xf>
    <xf numFmtId="0" fontId="24" fillId="2" borderId="37" xfId="16" applyFont="1" applyFill="1" applyBorder="1" applyAlignment="1">
      <alignment vertical="center"/>
    </xf>
    <xf numFmtId="0" fontId="24" fillId="2" borderId="120" xfId="16" applyFont="1" applyFill="1" applyBorder="1" applyAlignment="1">
      <alignment vertical="center"/>
    </xf>
    <xf numFmtId="0" fontId="10" fillId="2" borderId="120" xfId="16" applyFont="1" applyFill="1" applyBorder="1" applyAlignment="1">
      <alignment vertical="center"/>
    </xf>
    <xf numFmtId="0" fontId="75" fillId="2" borderId="0" xfId="16" applyFont="1" applyFill="1" applyAlignment="1">
      <alignment vertical="center"/>
    </xf>
    <xf numFmtId="0" fontId="12" fillId="2" borderId="0" xfId="16" applyFont="1" applyFill="1" applyAlignment="1">
      <alignment vertical="center"/>
    </xf>
    <xf numFmtId="0" fontId="72" fillId="2" borderId="0" xfId="16" applyFont="1" applyFill="1" applyBorder="1" applyAlignment="1">
      <alignment vertical="center"/>
    </xf>
    <xf numFmtId="166" fontId="13" fillId="2" borderId="0" xfId="16" applyNumberFormat="1" applyFont="1" applyFill="1" applyBorder="1" applyAlignment="1">
      <alignment vertical="center"/>
    </xf>
    <xf numFmtId="166" fontId="74" fillId="2" borderId="0" xfId="16" applyNumberFormat="1" applyFont="1" applyFill="1" applyBorder="1" applyAlignment="1">
      <alignment vertical="center"/>
    </xf>
    <xf numFmtId="0" fontId="4" fillId="6" borderId="162" xfId="16" applyFont="1" applyFill="1" applyBorder="1" applyAlignment="1">
      <alignment horizontal="center" vertical="center"/>
    </xf>
    <xf numFmtId="17" fontId="7" fillId="6" borderId="115" xfId="16" applyNumberFormat="1" applyFont="1" applyFill="1" applyBorder="1" applyAlignment="1">
      <alignment horizontal="center" vertical="center"/>
    </xf>
    <xf numFmtId="0" fontId="45" fillId="2" borderId="0" xfId="16" applyFont="1" applyFill="1"/>
    <xf numFmtId="0" fontId="76" fillId="2" borderId="0" xfId="16" applyFont="1" applyFill="1" applyBorder="1" applyAlignment="1">
      <alignment vertical="center"/>
    </xf>
    <xf numFmtId="0" fontId="36" fillId="5" borderId="0" xfId="16" applyFont="1" applyFill="1" applyBorder="1" applyAlignment="1">
      <alignment horizontal="center" vertical="center"/>
    </xf>
    <xf numFmtId="0" fontId="13" fillId="2" borderId="0" xfId="16" applyFont="1" applyFill="1" applyBorder="1" applyAlignment="1">
      <alignment horizontal="right" vertical="center"/>
    </xf>
    <xf numFmtId="0" fontId="7" fillId="6" borderId="115" xfId="16" applyFont="1" applyFill="1" applyBorder="1" applyAlignment="1">
      <alignment horizontal="center" vertical="center"/>
    </xf>
    <xf numFmtId="17" fontId="7" fillId="6" borderId="116" xfId="16" applyNumberFormat="1" applyFont="1" applyFill="1" applyBorder="1" applyAlignment="1">
      <alignment horizontal="center" vertical="center"/>
    </xf>
    <xf numFmtId="17" fontId="7" fillId="6" borderId="115" xfId="16" quotePrefix="1" applyNumberFormat="1" applyFont="1" applyFill="1" applyBorder="1" applyAlignment="1">
      <alignment horizontal="center" vertical="center"/>
    </xf>
    <xf numFmtId="0" fontId="4" fillId="2" borderId="0" xfId="16" applyFont="1" applyFill="1" applyBorder="1" applyAlignment="1">
      <alignment vertical="center"/>
    </xf>
    <xf numFmtId="0" fontId="4" fillId="6" borderId="119" xfId="16" applyFont="1" applyFill="1" applyBorder="1" applyAlignment="1">
      <alignment vertical="center"/>
    </xf>
    <xf numFmtId="0" fontId="15" fillId="2" borderId="123" xfId="16" applyFont="1" applyFill="1" applyBorder="1" applyAlignment="1">
      <alignment vertical="center"/>
    </xf>
    <xf numFmtId="0" fontId="7" fillId="6" borderId="119" xfId="16" applyFont="1" applyFill="1" applyBorder="1" applyAlignment="1">
      <alignment vertical="center"/>
    </xf>
    <xf numFmtId="166" fontId="3" fillId="0" borderId="21" xfId="16" applyNumberFormat="1" applyFont="1" applyFill="1" applyBorder="1" applyAlignment="1">
      <alignment vertical="center"/>
    </xf>
    <xf numFmtId="166" fontId="3" fillId="0" borderId="119" xfId="16" applyNumberFormat="1" applyFont="1" applyFill="1" applyBorder="1" applyAlignment="1">
      <alignment vertical="center"/>
    </xf>
    <xf numFmtId="0" fontId="4" fillId="6" borderId="120" xfId="16" applyFont="1" applyFill="1" applyBorder="1" applyAlignment="1">
      <alignment vertical="center"/>
    </xf>
    <xf numFmtId="166" fontId="15" fillId="2" borderId="0" xfId="16" applyNumberFormat="1" applyFont="1" applyFill="1" applyBorder="1" applyAlignment="1">
      <alignment vertical="center"/>
    </xf>
    <xf numFmtId="0" fontId="13" fillId="2" borderId="0" xfId="16" applyFont="1" applyFill="1" applyBorder="1" applyAlignment="1"/>
    <xf numFmtId="168" fontId="15" fillId="2" borderId="0" xfId="16" applyNumberFormat="1" applyFont="1" applyFill="1" applyBorder="1" applyAlignment="1">
      <alignment vertical="center"/>
    </xf>
    <xf numFmtId="0" fontId="24" fillId="2" borderId="0" xfId="16" applyFont="1" applyFill="1" applyBorder="1" applyAlignment="1"/>
    <xf numFmtId="0" fontId="7" fillId="6" borderId="162" xfId="16" applyFont="1" applyFill="1" applyBorder="1" applyAlignment="1">
      <alignment horizontal="center" vertical="center"/>
    </xf>
    <xf numFmtId="0" fontId="24" fillId="2" borderId="0" xfId="26" applyFont="1" applyFill="1" applyAlignment="1">
      <alignment vertical="center"/>
    </xf>
    <xf numFmtId="0" fontId="13" fillId="2" borderId="0" xfId="26" applyFont="1" applyFill="1" applyAlignment="1">
      <alignment vertical="center"/>
    </xf>
    <xf numFmtId="0" fontId="13" fillId="2" borderId="0" xfId="26" applyFont="1" applyFill="1" applyAlignment="1">
      <alignment horizontal="right" vertical="center"/>
    </xf>
    <xf numFmtId="183" fontId="7" fillId="3" borderId="115" xfId="26" applyNumberFormat="1" applyFont="1" applyFill="1" applyBorder="1" applyAlignment="1">
      <alignment horizontal="center" vertical="center"/>
    </xf>
    <xf numFmtId="183" fontId="7" fillId="2" borderId="0" xfId="26" applyNumberFormat="1" applyFont="1" applyFill="1" applyAlignment="1">
      <alignment horizontal="center" vertical="center"/>
    </xf>
    <xf numFmtId="0" fontId="24" fillId="3" borderId="115" xfId="26" applyFont="1" applyFill="1" applyBorder="1" applyAlignment="1">
      <alignment vertical="center"/>
    </xf>
    <xf numFmtId="0" fontId="15" fillId="2" borderId="0" xfId="26" applyFont="1" applyFill="1" applyAlignment="1">
      <alignment vertical="center"/>
    </xf>
    <xf numFmtId="0" fontId="15" fillId="2" borderId="123" xfId="26" applyFont="1" applyFill="1" applyBorder="1" applyAlignment="1">
      <alignment vertical="center"/>
    </xf>
    <xf numFmtId="3" fontId="10" fillId="2" borderId="119" xfId="26" applyNumberFormat="1" applyFont="1" applyFill="1" applyBorder="1" applyAlignment="1">
      <alignment vertical="center"/>
    </xf>
    <xf numFmtId="3" fontId="25" fillId="2" borderId="119" xfId="26" applyNumberFormat="1" applyFont="1" applyFill="1" applyBorder="1" applyAlignment="1">
      <alignment vertical="center"/>
    </xf>
    <xf numFmtId="3" fontId="26" fillId="2" borderId="119" xfId="26" applyNumberFormat="1" applyFont="1" applyFill="1" applyBorder="1" applyAlignment="1">
      <alignment vertical="center"/>
    </xf>
    <xf numFmtId="0" fontId="36" fillId="2" borderId="0" xfId="26" applyFont="1" applyFill="1" applyAlignment="1">
      <alignment vertical="center"/>
    </xf>
    <xf numFmtId="3" fontId="10" fillId="0" borderId="164" xfId="26" applyNumberFormat="1" applyFont="1" applyFill="1" applyBorder="1" applyAlignment="1">
      <alignment vertical="center"/>
    </xf>
    <xf numFmtId="0" fontId="10" fillId="2" borderId="120" xfId="26" applyFont="1" applyFill="1" applyBorder="1" applyAlignment="1">
      <alignment vertical="center"/>
    </xf>
    <xf numFmtId="0" fontId="4" fillId="2" borderId="0" xfId="26" applyFont="1" applyFill="1" applyAlignment="1">
      <alignment vertical="center"/>
    </xf>
    <xf numFmtId="3" fontId="33" fillId="2" borderId="119" xfId="26" applyNumberFormat="1" applyFont="1" applyFill="1" applyBorder="1" applyAlignment="1">
      <alignment vertical="center"/>
    </xf>
    <xf numFmtId="0" fontId="77" fillId="2" borderId="0" xfId="26" applyFont="1" applyFill="1" applyAlignment="1">
      <alignment vertical="center"/>
    </xf>
    <xf numFmtId="0" fontId="10" fillId="2" borderId="119" xfId="26" applyFont="1" applyFill="1" applyBorder="1" applyAlignment="1">
      <alignment vertical="center"/>
    </xf>
    <xf numFmtId="3" fontId="10" fillId="2" borderId="164" xfId="26" applyNumberFormat="1" applyFont="1" applyFill="1" applyBorder="1" applyAlignment="1">
      <alignment vertical="center"/>
    </xf>
    <xf numFmtId="0" fontId="61" fillId="2" borderId="0" xfId="26" applyFont="1" applyFill="1" applyAlignment="1">
      <alignment vertical="center"/>
    </xf>
    <xf numFmtId="0" fontId="61" fillId="2" borderId="0" xfId="26" applyFont="1" applyFill="1" applyAlignment="1">
      <alignment horizontal="left" vertical="center" wrapText="1"/>
    </xf>
    <xf numFmtId="0" fontId="15" fillId="2" borderId="0" xfId="16" applyFont="1" applyFill="1" applyAlignment="1"/>
    <xf numFmtId="3" fontId="36" fillId="3" borderId="115" xfId="16" applyNumberFormat="1" applyFont="1" applyFill="1" applyBorder="1" applyAlignment="1">
      <alignment horizontal="left"/>
    </xf>
    <xf numFmtId="164" fontId="15" fillId="2" borderId="0" xfId="1" applyNumberFormat="1" applyFont="1" applyFill="1"/>
    <xf numFmtId="43" fontId="15" fillId="2" borderId="0" xfId="1" applyFont="1" applyFill="1"/>
    <xf numFmtId="164" fontId="36" fillId="2" borderId="0" xfId="1" applyNumberFormat="1" applyFont="1" applyFill="1"/>
    <xf numFmtId="164" fontId="13" fillId="2" borderId="0" xfId="1" applyNumberFormat="1" applyFont="1" applyFill="1"/>
    <xf numFmtId="164" fontId="15" fillId="0" borderId="0" xfId="1" applyNumberFormat="1" applyFont="1" applyFill="1"/>
    <xf numFmtId="184" fontId="15" fillId="2" borderId="0" xfId="1" applyNumberFormat="1" applyFont="1" applyFill="1"/>
    <xf numFmtId="164" fontId="50" fillId="0" borderId="0" xfId="1" applyNumberFormat="1" applyFont="1"/>
    <xf numFmtId="43" fontId="35" fillId="2" borderId="0" xfId="1" applyFont="1" applyFill="1" applyAlignment="1"/>
    <xf numFmtId="164" fontId="15" fillId="2" borderId="0" xfId="16" applyNumberFormat="1" applyFont="1" applyFill="1"/>
    <xf numFmtId="0" fontId="13" fillId="2" borderId="0" xfId="16" applyFont="1" applyFill="1" applyAlignment="1"/>
    <xf numFmtId="43" fontId="15" fillId="2" borderId="0" xfId="16" applyNumberFormat="1" applyFont="1" applyFill="1" applyAlignment="1"/>
    <xf numFmtId="0" fontId="62" fillId="2" borderId="0" xfId="16" applyFont="1" applyFill="1" applyBorder="1" applyAlignment="1">
      <alignment horizontal="right"/>
    </xf>
    <xf numFmtId="0" fontId="4" fillId="0" borderId="0" xfId="16" applyFont="1" applyFill="1"/>
    <xf numFmtId="0" fontId="4" fillId="2" borderId="0" xfId="16" applyFont="1" applyFill="1" applyBorder="1"/>
    <xf numFmtId="0" fontId="79" fillId="2" borderId="0" xfId="16" applyFont="1" applyFill="1" applyAlignment="1"/>
    <xf numFmtId="0" fontId="81" fillId="2" borderId="0" xfId="16" applyFont="1" applyFill="1"/>
    <xf numFmtId="0" fontId="82" fillId="2" borderId="0" xfId="16" applyFont="1" applyFill="1" applyAlignment="1"/>
    <xf numFmtId="0" fontId="83" fillId="2" borderId="0" xfId="16" applyFont="1" applyFill="1" applyAlignment="1">
      <alignment horizontal="right"/>
    </xf>
    <xf numFmtId="3" fontId="82" fillId="3" borderId="115" xfId="16" applyNumberFormat="1" applyFont="1" applyFill="1" applyBorder="1" applyAlignment="1">
      <alignment horizontal="left"/>
    </xf>
    <xf numFmtId="17" fontId="79" fillId="3" borderId="118" xfId="16" quotePrefix="1" applyNumberFormat="1" applyFont="1" applyFill="1" applyBorder="1" applyAlignment="1">
      <alignment horizontal="center"/>
    </xf>
    <xf numFmtId="3" fontId="82" fillId="3" borderId="119" xfId="16" applyNumberFormat="1" applyFont="1" applyFill="1" applyBorder="1" applyAlignment="1">
      <alignment horizontal="left"/>
    </xf>
    <xf numFmtId="3" fontId="82" fillId="0" borderId="22" xfId="16" quotePrefix="1" applyNumberFormat="1" applyFont="1" applyFill="1" applyBorder="1" applyAlignment="1">
      <alignment horizontal="center"/>
    </xf>
    <xf numFmtId="3" fontId="82" fillId="0" borderId="6" xfId="16" quotePrefix="1" applyNumberFormat="1" applyFont="1" applyFill="1" applyBorder="1" applyAlignment="1">
      <alignment horizontal="center"/>
    </xf>
    <xf numFmtId="3" fontId="82" fillId="3" borderId="119" xfId="27" applyNumberFormat="1" applyFont="1" applyFill="1" applyBorder="1" applyProtection="1">
      <protection hidden="1"/>
    </xf>
    <xf numFmtId="3" fontId="82" fillId="2" borderId="22" xfId="1" applyNumberFormat="1" applyFont="1" applyFill="1" applyBorder="1" applyAlignment="1">
      <alignment horizontal="center"/>
    </xf>
    <xf numFmtId="3" fontId="82" fillId="2" borderId="6" xfId="1" applyNumberFormat="1" applyFont="1" applyFill="1" applyBorder="1" applyAlignment="1">
      <alignment horizontal="center"/>
    </xf>
    <xf numFmtId="3" fontId="84" fillId="3" borderId="119" xfId="27" applyNumberFormat="1" applyFont="1" applyFill="1" applyBorder="1" applyProtection="1">
      <protection hidden="1"/>
    </xf>
    <xf numFmtId="3" fontId="84" fillId="2" borderId="22" xfId="1" applyNumberFormat="1" applyFont="1" applyFill="1" applyBorder="1" applyAlignment="1">
      <alignment horizontal="center"/>
    </xf>
    <xf numFmtId="3" fontId="84" fillId="2" borderId="6" xfId="1" applyNumberFormat="1" applyFont="1" applyFill="1" applyBorder="1" applyAlignment="1">
      <alignment horizontal="center"/>
    </xf>
    <xf numFmtId="3" fontId="83" fillId="3" borderId="119" xfId="27" applyNumberFormat="1" applyFont="1" applyFill="1" applyBorder="1" applyProtection="1">
      <protection hidden="1"/>
    </xf>
    <xf numFmtId="3" fontId="83" fillId="2" borderId="22" xfId="1" applyNumberFormat="1" applyFont="1" applyFill="1" applyBorder="1" applyAlignment="1">
      <alignment horizontal="center"/>
    </xf>
    <xf numFmtId="3" fontId="83" fillId="2" borderId="6" xfId="1" applyNumberFormat="1" applyFont="1" applyFill="1" applyBorder="1" applyAlignment="1">
      <alignment horizontal="center"/>
    </xf>
    <xf numFmtId="3" fontId="84" fillId="3" borderId="120" xfId="27" applyNumberFormat="1" applyFont="1" applyFill="1" applyBorder="1" applyProtection="1">
      <protection hidden="1"/>
    </xf>
    <xf numFmtId="3" fontId="84" fillId="2" borderId="34" xfId="1" applyNumberFormat="1" applyFont="1" applyFill="1" applyBorder="1" applyAlignment="1">
      <alignment horizontal="center"/>
    </xf>
    <xf numFmtId="3" fontId="84" fillId="2" borderId="9" xfId="1" applyNumberFormat="1" applyFont="1" applyFill="1" applyBorder="1" applyAlignment="1">
      <alignment horizontal="center"/>
    </xf>
    <xf numFmtId="3" fontId="83" fillId="2" borderId="0" xfId="27" applyNumberFormat="1" applyFont="1" applyFill="1" applyBorder="1" applyProtection="1">
      <protection hidden="1"/>
    </xf>
    <xf numFmtId="3" fontId="85" fillId="2" borderId="0" xfId="1" applyNumberFormat="1" applyFont="1" applyFill="1" applyBorder="1" applyAlignment="1">
      <alignment horizontal="center"/>
    </xf>
    <xf numFmtId="3" fontId="85" fillId="2" borderId="0" xfId="27" applyNumberFormat="1" applyFont="1" applyFill="1" applyBorder="1" applyProtection="1">
      <protection hidden="1"/>
    </xf>
    <xf numFmtId="3" fontId="82" fillId="3" borderId="162" xfId="16" applyNumberFormat="1" applyFont="1" applyFill="1" applyBorder="1" applyAlignment="1">
      <alignment horizontal="left" vertical="center"/>
    </xf>
    <xf numFmtId="17" fontId="82" fillId="3" borderId="118" xfId="16" quotePrefix="1" applyNumberFormat="1" applyFont="1" applyFill="1" applyBorder="1" applyAlignment="1">
      <alignment horizontal="center" vertical="center"/>
    </xf>
    <xf numFmtId="17" fontId="82" fillId="3" borderId="118" xfId="16" quotePrefix="1" applyNumberFormat="1" applyFont="1" applyFill="1" applyBorder="1" applyAlignment="1">
      <alignment horizontal="center"/>
    </xf>
    <xf numFmtId="3" fontId="82" fillId="2" borderId="22" xfId="1" quotePrefix="1" applyNumberFormat="1" applyFont="1" applyFill="1" applyBorder="1" applyAlignment="1">
      <alignment horizontal="center"/>
    </xf>
    <xf numFmtId="3" fontId="82" fillId="3" borderId="165" xfId="16" applyNumberFormat="1" applyFont="1" applyFill="1" applyBorder="1" applyAlignment="1">
      <alignment horizontal="left"/>
    </xf>
    <xf numFmtId="37" fontId="82" fillId="0" borderId="20" xfId="1" quotePrefix="1" applyNumberFormat="1" applyFont="1" applyFill="1" applyBorder="1" applyAlignment="1">
      <alignment horizontal="center"/>
    </xf>
    <xf numFmtId="37" fontId="82" fillId="0" borderId="62" xfId="1" quotePrefix="1" applyNumberFormat="1" applyFont="1" applyFill="1" applyBorder="1" applyAlignment="1">
      <alignment horizontal="center"/>
    </xf>
    <xf numFmtId="37" fontId="83" fillId="0" borderId="22" xfId="1" applyNumberFormat="1" applyFont="1" applyFill="1" applyBorder="1" applyAlignment="1" applyProtection="1">
      <alignment horizontal="center"/>
      <protection hidden="1"/>
    </xf>
    <xf numFmtId="37" fontId="83" fillId="0" borderId="6" xfId="1" applyNumberFormat="1" applyFont="1" applyFill="1" applyBorder="1" applyAlignment="1" applyProtection="1">
      <alignment horizontal="center"/>
      <protection hidden="1"/>
    </xf>
    <xf numFmtId="37" fontId="82" fillId="0" borderId="22" xfId="1" applyNumberFormat="1" applyFont="1" applyFill="1" applyBorder="1" applyAlignment="1" applyProtection="1">
      <alignment horizontal="center"/>
      <protection hidden="1"/>
    </xf>
    <xf numFmtId="37" fontId="82" fillId="0" borderId="6" xfId="1" applyNumberFormat="1" applyFont="1" applyFill="1" applyBorder="1" applyAlignment="1" applyProtection="1">
      <alignment horizontal="center"/>
      <protection hidden="1"/>
    </xf>
    <xf numFmtId="3" fontId="15" fillId="9" borderId="119" xfId="27" applyNumberFormat="1" applyFont="1" applyFill="1" applyBorder="1" applyProtection="1">
      <protection hidden="1"/>
    </xf>
    <xf numFmtId="3" fontId="15" fillId="9" borderId="0" xfId="27" applyNumberFormat="1" applyFont="1" applyFill="1" applyBorder="1" applyProtection="1">
      <protection hidden="1"/>
    </xf>
    <xf numFmtId="3" fontId="82" fillId="3" borderId="165" xfId="27" applyNumberFormat="1" applyFont="1" applyFill="1" applyBorder="1" applyProtection="1">
      <protection hidden="1"/>
    </xf>
    <xf numFmtId="37" fontId="82" fillId="0" borderId="20" xfId="1" applyNumberFormat="1" applyFont="1" applyFill="1" applyBorder="1" applyAlignment="1" applyProtection="1">
      <alignment horizontal="center"/>
      <protection hidden="1"/>
    </xf>
    <xf numFmtId="37" fontId="82" fillId="0" borderId="62" xfId="1" applyNumberFormat="1" applyFont="1" applyFill="1" applyBorder="1" applyAlignment="1" applyProtection="1">
      <alignment horizontal="center"/>
      <protection hidden="1"/>
    </xf>
    <xf numFmtId="3" fontId="82" fillId="3" borderId="120" xfId="27" applyNumberFormat="1" applyFont="1" applyFill="1" applyBorder="1" applyProtection="1">
      <protection hidden="1"/>
    </xf>
    <xf numFmtId="37" fontId="82" fillId="0" borderId="34" xfId="1" applyNumberFormat="1" applyFont="1" applyFill="1" applyBorder="1" applyAlignment="1" applyProtection="1">
      <alignment horizontal="center"/>
      <protection hidden="1"/>
    </xf>
    <xf numFmtId="37" fontId="82" fillId="0" borderId="9" xfId="1" applyNumberFormat="1" applyFont="1" applyFill="1" applyBorder="1" applyAlignment="1" applyProtection="1">
      <alignment horizontal="center"/>
      <protection hidden="1"/>
    </xf>
    <xf numFmtId="3" fontId="82" fillId="3" borderId="115" xfId="27" applyNumberFormat="1" applyFont="1" applyFill="1" applyBorder="1" applyProtection="1">
      <protection hidden="1"/>
    </xf>
    <xf numFmtId="37" fontId="82" fillId="9" borderId="112" xfId="1" applyNumberFormat="1" applyFont="1" applyFill="1" applyBorder="1" applyAlignment="1" applyProtection="1">
      <alignment horizontal="center"/>
      <protection hidden="1"/>
    </xf>
    <xf numFmtId="37" fontId="82" fillId="9" borderId="118" xfId="1" applyNumberFormat="1" applyFont="1" applyFill="1" applyBorder="1" applyAlignment="1" applyProtection="1">
      <alignment horizontal="center"/>
      <protection hidden="1"/>
    </xf>
    <xf numFmtId="0" fontId="83" fillId="2" borderId="0" xfId="16" applyFont="1" applyFill="1" applyAlignment="1">
      <alignment horizontal="left" wrapText="1"/>
    </xf>
    <xf numFmtId="164" fontId="86" fillId="2" borderId="0" xfId="16" applyNumberFormat="1" applyFont="1" applyFill="1" applyAlignment="1"/>
    <xf numFmtId="164" fontId="87" fillId="2" borderId="0" xfId="16" applyNumberFormat="1" applyFont="1" applyFill="1" applyAlignment="1"/>
    <xf numFmtId="0" fontId="47" fillId="2" borderId="0" xfId="16" applyFont="1" applyFill="1" applyAlignment="1">
      <alignment horizontal="left" wrapText="1"/>
    </xf>
    <xf numFmtId="0" fontId="47" fillId="2" borderId="0" xfId="16" applyFont="1" applyFill="1" applyAlignment="1"/>
    <xf numFmtId="0" fontId="90" fillId="2" borderId="0" xfId="16" applyFont="1" applyFill="1" applyAlignment="1"/>
    <xf numFmtId="0" fontId="83" fillId="2" borderId="0" xfId="16" applyFont="1" applyFill="1" applyAlignment="1">
      <alignment horizontal="left"/>
    </xf>
    <xf numFmtId="0" fontId="83" fillId="2" borderId="0" xfId="16" applyFont="1" applyFill="1" applyAlignment="1"/>
    <xf numFmtId="0" fontId="84" fillId="2" borderId="0" xfId="16" applyFont="1" applyFill="1" applyAlignment="1"/>
    <xf numFmtId="0" fontId="84" fillId="2" borderId="0" xfId="16" applyFont="1" applyFill="1"/>
    <xf numFmtId="43" fontId="84" fillId="2" borderId="0" xfId="16" applyNumberFormat="1" applyFont="1" applyFill="1" applyAlignment="1"/>
    <xf numFmtId="0" fontId="82" fillId="2" borderId="0" xfId="26" applyFont="1" applyFill="1"/>
    <xf numFmtId="0" fontId="81" fillId="2" borderId="0" xfId="26" applyFont="1" applyFill="1"/>
    <xf numFmtId="0" fontId="81" fillId="2" borderId="0" xfId="13" applyFont="1" applyFill="1"/>
    <xf numFmtId="0" fontId="15" fillId="2" borderId="0" xfId="26" applyFont="1" applyFill="1"/>
    <xf numFmtId="0" fontId="47" fillId="2" borderId="0" xfId="26" applyFont="1" applyFill="1" applyAlignment="1">
      <alignment horizontal="right"/>
    </xf>
    <xf numFmtId="0" fontId="61" fillId="2" borderId="0" xfId="26" applyFont="1" applyFill="1" applyAlignment="1">
      <alignment horizontal="center"/>
    </xf>
    <xf numFmtId="0" fontId="13" fillId="2" borderId="0" xfId="26" applyFont="1" applyFill="1"/>
    <xf numFmtId="0" fontId="13" fillId="2" borderId="0" xfId="26" applyFont="1" applyFill="1" applyBorder="1" applyAlignment="1"/>
    <xf numFmtId="0" fontId="13" fillId="2" borderId="0" xfId="26" applyFont="1" applyFill="1" applyAlignment="1">
      <alignment horizontal="right"/>
    </xf>
    <xf numFmtId="0" fontId="7" fillId="2" borderId="0" xfId="29" applyFont="1" applyFill="1" applyBorder="1" applyAlignment="1">
      <alignment horizontal="centerContinuous"/>
    </xf>
    <xf numFmtId="0" fontId="62" fillId="2" borderId="0" xfId="29" applyFont="1" applyFill="1" applyBorder="1" applyAlignment="1">
      <alignment horizontal="right"/>
    </xf>
    <xf numFmtId="17" fontId="82" fillId="6" borderId="114" xfId="26" quotePrefix="1" applyNumberFormat="1" applyFont="1" applyFill="1" applyBorder="1" applyAlignment="1">
      <alignment horizontal="centerContinuous" vertical="center"/>
    </xf>
    <xf numFmtId="17" fontId="82" fillId="6" borderId="2" xfId="26" quotePrefix="1" applyNumberFormat="1" applyFont="1" applyFill="1" applyBorder="1" applyAlignment="1">
      <alignment horizontal="centerContinuous" vertical="center"/>
    </xf>
    <xf numFmtId="17" fontId="82" fillId="6" borderId="3" xfId="26" quotePrefix="1" applyNumberFormat="1" applyFont="1" applyFill="1" applyBorder="1" applyAlignment="1">
      <alignment horizontal="centerContinuous" vertical="center"/>
    </xf>
    <xf numFmtId="3" fontId="3" fillId="6" borderId="133" xfId="26" applyNumberFormat="1" applyFont="1" applyFill="1" applyBorder="1"/>
    <xf numFmtId="0" fontId="24" fillId="2" borderId="0" xfId="26" applyFont="1" applyFill="1" applyBorder="1"/>
    <xf numFmtId="0" fontId="24" fillId="2" borderId="176" xfId="26" applyFont="1" applyFill="1" applyBorder="1"/>
    <xf numFmtId="0" fontId="24" fillId="2" borderId="177" xfId="26" applyFont="1" applyFill="1" applyBorder="1"/>
    <xf numFmtId="0" fontId="24" fillId="2" borderId="178" xfId="26" applyFont="1" applyFill="1" applyBorder="1"/>
    <xf numFmtId="0" fontId="24" fillId="2" borderId="179" xfId="26" applyFont="1" applyFill="1" applyBorder="1"/>
    <xf numFmtId="0" fontId="24" fillId="2" borderId="180" xfId="26" applyFont="1" applyFill="1" applyBorder="1"/>
    <xf numFmtId="0" fontId="24" fillId="2" borderId="178" xfId="13" applyFont="1" applyFill="1" applyBorder="1"/>
    <xf numFmtId="0" fontId="24" fillId="2" borderId="181" xfId="13" applyFont="1" applyFill="1" applyBorder="1"/>
    <xf numFmtId="0" fontId="24" fillId="2" borderId="119" xfId="13" applyFont="1" applyFill="1" applyBorder="1"/>
    <xf numFmtId="0" fontId="24" fillId="2" borderId="119" xfId="13" applyFont="1" applyFill="1" applyBorder="1" applyAlignment="1">
      <alignment horizontal="right"/>
    </xf>
    <xf numFmtId="0" fontId="24" fillId="2" borderId="22" xfId="13" applyFont="1" applyFill="1" applyBorder="1" applyAlignment="1">
      <alignment horizontal="right"/>
    </xf>
    <xf numFmtId="0" fontId="24" fillId="2" borderId="5" xfId="13" applyFont="1" applyFill="1" applyBorder="1" applyAlignment="1">
      <alignment horizontal="right"/>
    </xf>
    <xf numFmtId="0" fontId="24" fillId="2" borderId="6" xfId="13" applyFont="1" applyFill="1" applyBorder="1" applyAlignment="1">
      <alignment horizontal="right"/>
    </xf>
    <xf numFmtId="0" fontId="24" fillId="0" borderId="119" xfId="13" applyFont="1" applyFill="1" applyBorder="1" applyAlignment="1">
      <alignment horizontal="right"/>
    </xf>
    <xf numFmtId="0" fontId="24" fillId="0" borderId="22" xfId="13" applyFont="1" applyFill="1" applyBorder="1" applyAlignment="1">
      <alignment horizontal="right"/>
    </xf>
    <xf numFmtId="0" fontId="24" fillId="0" borderId="5" xfId="13" applyFont="1" applyFill="1" applyBorder="1" applyAlignment="1">
      <alignment horizontal="right"/>
    </xf>
    <xf numFmtId="0" fontId="24" fillId="0" borderId="6" xfId="13" applyFont="1" applyFill="1" applyBorder="1" applyAlignment="1">
      <alignment horizontal="right"/>
    </xf>
    <xf numFmtId="4" fontId="24" fillId="2" borderId="0" xfId="26" applyNumberFormat="1" applyFont="1" applyFill="1" applyBorder="1" applyAlignment="1">
      <alignment horizontal="right"/>
    </xf>
    <xf numFmtId="4" fontId="24" fillId="2" borderId="176" xfId="26" applyNumberFormat="1" applyFont="1" applyFill="1" applyBorder="1" applyAlignment="1">
      <alignment horizontal="right"/>
    </xf>
    <xf numFmtId="4" fontId="24" fillId="2" borderId="177" xfId="26" applyNumberFormat="1" applyFont="1" applyFill="1" applyBorder="1" applyAlignment="1">
      <alignment horizontal="right"/>
    </xf>
    <xf numFmtId="4" fontId="24" fillId="2" borderId="178" xfId="26" applyNumberFormat="1" applyFont="1" applyFill="1" applyBorder="1" applyAlignment="1">
      <alignment horizontal="right"/>
    </xf>
    <xf numFmtId="4" fontId="24" fillId="2" borderId="178" xfId="26" applyNumberFormat="1" applyFont="1" applyFill="1" applyBorder="1"/>
    <xf numFmtId="4" fontId="24" fillId="2" borderId="179" xfId="26" applyNumberFormat="1" applyFont="1" applyFill="1" applyBorder="1"/>
    <xf numFmtId="4" fontId="24" fillId="2" borderId="180" xfId="26" applyNumberFormat="1" applyFont="1" applyFill="1" applyBorder="1"/>
    <xf numFmtId="4" fontId="24" fillId="2" borderId="178" xfId="13" applyNumberFormat="1" applyFont="1" applyFill="1" applyBorder="1"/>
    <xf numFmtId="4" fontId="24" fillId="2" borderId="181" xfId="13" applyNumberFormat="1" applyFont="1" applyFill="1" applyBorder="1"/>
    <xf numFmtId="4" fontId="24" fillId="2" borderId="119" xfId="13" applyNumberFormat="1" applyFont="1" applyFill="1" applyBorder="1"/>
    <xf numFmtId="4" fontId="24" fillId="2" borderId="119" xfId="13" applyNumberFormat="1" applyFont="1" applyFill="1" applyBorder="1" applyAlignment="1">
      <alignment horizontal="right"/>
    </xf>
    <xf numFmtId="0" fontId="3" fillId="2" borderId="0" xfId="26" applyFont="1" applyFill="1" applyBorder="1" applyAlignment="1">
      <alignment horizontal="right"/>
    </xf>
    <xf numFmtId="0" fontId="3" fillId="2" borderId="176" xfId="26" applyFont="1" applyFill="1" applyBorder="1" applyAlignment="1">
      <alignment horizontal="right"/>
    </xf>
    <xf numFmtId="0" fontId="3" fillId="2" borderId="177" xfId="26" applyFont="1" applyFill="1" applyBorder="1" applyAlignment="1">
      <alignment horizontal="right"/>
    </xf>
    <xf numFmtId="0" fontId="3" fillId="2" borderId="178" xfId="26" applyFont="1" applyFill="1" applyBorder="1" applyAlignment="1">
      <alignment horizontal="right"/>
    </xf>
    <xf numFmtId="0" fontId="3" fillId="2" borderId="179" xfId="26" applyFont="1" applyFill="1" applyBorder="1" applyAlignment="1">
      <alignment horizontal="right"/>
    </xf>
    <xf numFmtId="0" fontId="3" fillId="2" borderId="180" xfId="26" applyFont="1" applyFill="1" applyBorder="1" applyAlignment="1">
      <alignment horizontal="right"/>
    </xf>
    <xf numFmtId="0" fontId="3" fillId="2" borderId="178" xfId="13" applyFont="1" applyFill="1" applyBorder="1" applyAlignment="1">
      <alignment horizontal="right"/>
    </xf>
    <xf numFmtId="0" fontId="3" fillId="2" borderId="181" xfId="13" applyFont="1" applyFill="1" applyBorder="1" applyAlignment="1">
      <alignment horizontal="right"/>
    </xf>
    <xf numFmtId="0" fontId="3" fillId="2" borderId="119" xfId="13" applyFont="1" applyFill="1" applyBorder="1" applyAlignment="1">
      <alignment horizontal="right"/>
    </xf>
    <xf numFmtId="2" fontId="24" fillId="2" borderId="0" xfId="26" applyNumberFormat="1" applyFont="1" applyFill="1" applyBorder="1" applyAlignment="1">
      <alignment horizontal="right"/>
    </xf>
    <xf numFmtId="2" fontId="24" fillId="2" borderId="176" xfId="26" applyNumberFormat="1" applyFont="1" applyFill="1" applyBorder="1" applyAlignment="1">
      <alignment horizontal="right"/>
    </xf>
    <xf numFmtId="2" fontId="24" fillId="2" borderId="177" xfId="26" applyNumberFormat="1" applyFont="1" applyFill="1" applyBorder="1" applyAlignment="1">
      <alignment horizontal="right"/>
    </xf>
    <xf numFmtId="2" fontId="24" fillId="2" borderId="178" xfId="26" applyNumberFormat="1" applyFont="1" applyFill="1" applyBorder="1" applyAlignment="1">
      <alignment horizontal="right"/>
    </xf>
    <xf numFmtId="2" fontId="24" fillId="2" borderId="179" xfId="26" applyNumberFormat="1" applyFont="1" applyFill="1" applyBorder="1" applyAlignment="1">
      <alignment horizontal="right"/>
    </xf>
    <xf numFmtId="2" fontId="24" fillId="2" borderId="180" xfId="26" applyNumberFormat="1" applyFont="1" applyFill="1" applyBorder="1" applyAlignment="1">
      <alignment horizontal="right"/>
    </xf>
    <xf numFmtId="2" fontId="24" fillId="2" borderId="178" xfId="13" applyNumberFormat="1" applyFont="1" applyFill="1" applyBorder="1" applyAlignment="1">
      <alignment horizontal="right"/>
    </xf>
    <xf numFmtId="2" fontId="24" fillId="2" borderId="181" xfId="13" applyNumberFormat="1" applyFont="1" applyFill="1" applyBorder="1" applyAlignment="1">
      <alignment horizontal="right"/>
    </xf>
    <xf numFmtId="2" fontId="24" fillId="2" borderId="119" xfId="13" applyNumberFormat="1" applyFont="1" applyFill="1" applyBorder="1" applyAlignment="1">
      <alignment horizontal="right"/>
    </xf>
    <xf numFmtId="0" fontId="24" fillId="2" borderId="178" xfId="26" applyFont="1" applyFill="1" applyBorder="1" applyAlignment="1">
      <alignment horizontal="left" indent="2"/>
    </xf>
    <xf numFmtId="0" fontId="24" fillId="2" borderId="179" xfId="26" applyFont="1" applyFill="1" applyBorder="1" applyAlignment="1">
      <alignment horizontal="left" indent="2"/>
    </xf>
    <xf numFmtId="0" fontId="24" fillId="2" borderId="180" xfId="26" applyFont="1" applyFill="1" applyBorder="1" applyAlignment="1">
      <alignment horizontal="left" indent="2"/>
    </xf>
    <xf numFmtId="0" fontId="24" fillId="2" borderId="178" xfId="13" applyFont="1" applyFill="1" applyBorder="1" applyAlignment="1">
      <alignment horizontal="left" indent="2"/>
    </xf>
    <xf numFmtId="0" fontId="24" fillId="2" borderId="181" xfId="13" applyFont="1" applyFill="1" applyBorder="1" applyAlignment="1">
      <alignment horizontal="left" indent="2"/>
    </xf>
    <xf numFmtId="0" fontId="24" fillId="2" borderId="119" xfId="13" applyFont="1" applyFill="1" applyBorder="1" applyAlignment="1">
      <alignment horizontal="left" indent="2"/>
    </xf>
    <xf numFmtId="0" fontId="24" fillId="2" borderId="119" xfId="13" applyFont="1" applyFill="1" applyBorder="1" applyAlignment="1">
      <alignment horizontal="right" indent="2"/>
    </xf>
    <xf numFmtId="2" fontId="47" fillId="2" borderId="0" xfId="26" applyNumberFormat="1" applyFont="1" applyFill="1" applyBorder="1" applyAlignment="1">
      <alignment horizontal="right"/>
    </xf>
    <xf numFmtId="2" fontId="47" fillId="2" borderId="176" xfId="26" applyNumberFormat="1" applyFont="1" applyFill="1" applyBorder="1" applyAlignment="1">
      <alignment horizontal="right"/>
    </xf>
    <xf numFmtId="2" fontId="47" fillId="2" borderId="177" xfId="26" applyNumberFormat="1" applyFont="1" applyFill="1" applyBorder="1" applyAlignment="1">
      <alignment horizontal="right"/>
    </xf>
    <xf numFmtId="2" fontId="47" fillId="2" borderId="178" xfId="26" applyNumberFormat="1" applyFont="1" applyFill="1" applyBorder="1" applyAlignment="1">
      <alignment horizontal="right"/>
    </xf>
    <xf numFmtId="2" fontId="47" fillId="2" borderId="179" xfId="26" applyNumberFormat="1" applyFont="1" applyFill="1" applyBorder="1" applyAlignment="1">
      <alignment horizontal="right"/>
    </xf>
    <xf numFmtId="2" fontId="47" fillId="2" borderId="180" xfId="26" applyNumberFormat="1" applyFont="1" applyFill="1" applyBorder="1" applyAlignment="1">
      <alignment horizontal="right"/>
    </xf>
    <xf numFmtId="2" fontId="24" fillId="2" borderId="181" xfId="26" applyNumberFormat="1" applyFont="1" applyFill="1" applyBorder="1" applyAlignment="1">
      <alignment horizontal="right"/>
    </xf>
    <xf numFmtId="2" fontId="24" fillId="2" borderId="119" xfId="26" applyNumberFormat="1" applyFont="1" applyFill="1" applyBorder="1" applyAlignment="1">
      <alignment horizontal="right"/>
    </xf>
    <xf numFmtId="0" fontId="24" fillId="2" borderId="177" xfId="13" applyFont="1" applyFill="1" applyBorder="1"/>
    <xf numFmtId="2" fontId="24" fillId="0" borderId="177" xfId="26" applyNumberFormat="1" applyFont="1" applyFill="1" applyBorder="1" applyAlignment="1">
      <alignment horizontal="right"/>
    </xf>
    <xf numFmtId="2" fontId="24" fillId="0" borderId="119" xfId="26" applyNumberFormat="1" applyFont="1" applyFill="1" applyBorder="1" applyAlignment="1">
      <alignment horizontal="right"/>
    </xf>
    <xf numFmtId="2" fontId="24" fillId="2" borderId="177" xfId="13" applyNumberFormat="1" applyFont="1" applyFill="1" applyBorder="1" applyAlignment="1">
      <alignment horizontal="right"/>
    </xf>
    <xf numFmtId="2" fontId="24" fillId="0" borderId="119" xfId="13" applyNumberFormat="1" applyFont="1" applyFill="1" applyBorder="1" applyAlignment="1">
      <alignment horizontal="right"/>
    </xf>
    <xf numFmtId="171" fontId="24" fillId="2" borderId="177" xfId="26" applyNumberFormat="1" applyFont="1" applyFill="1" applyBorder="1" applyAlignment="1">
      <alignment horizontal="right"/>
    </xf>
    <xf numFmtId="43" fontId="24" fillId="2" borderId="177" xfId="26" applyNumberFormat="1" applyFont="1" applyFill="1" applyBorder="1" applyAlignment="1">
      <alignment horizontal="right"/>
    </xf>
    <xf numFmtId="2" fontId="24" fillId="2" borderId="177" xfId="13" applyNumberFormat="1" applyFont="1" applyFill="1" applyBorder="1" applyAlignment="1">
      <alignment horizontal="center"/>
    </xf>
    <xf numFmtId="2" fontId="24" fillId="2" borderId="181" xfId="13" applyNumberFormat="1" applyFont="1" applyFill="1" applyBorder="1" applyAlignment="1">
      <alignment horizontal="center"/>
    </xf>
    <xf numFmtId="2" fontId="24" fillId="2" borderId="119" xfId="13" applyNumberFormat="1" applyFont="1" applyFill="1" applyBorder="1" applyAlignment="1">
      <alignment horizontal="center"/>
    </xf>
    <xf numFmtId="2" fontId="24" fillId="2" borderId="177" xfId="26" applyNumberFormat="1" applyFont="1" applyFill="1" applyBorder="1" applyAlignment="1">
      <alignment horizontal="center"/>
    </xf>
    <xf numFmtId="164" fontId="24" fillId="2" borderId="178" xfId="30" applyNumberFormat="1" applyFont="1" applyFill="1" applyBorder="1" applyAlignment="1">
      <alignment horizontal="left"/>
    </xf>
    <xf numFmtId="43" fontId="24" fillId="2" borderId="178" xfId="30" applyNumberFormat="1" applyFont="1" applyFill="1" applyBorder="1" applyAlignment="1">
      <alignment horizontal="left"/>
    </xf>
    <xf numFmtId="2" fontId="65" fillId="2" borderId="119" xfId="13" applyNumberFormat="1" applyFont="1" applyFill="1" applyBorder="1" applyAlignment="1">
      <alignment horizontal="center"/>
    </xf>
    <xf numFmtId="2" fontId="3" fillId="2" borderId="0" xfId="26" applyNumberFormat="1" applyFont="1" applyFill="1" applyBorder="1" applyAlignment="1">
      <alignment horizontal="right"/>
    </xf>
    <xf numFmtId="2" fontId="3" fillId="2" borderId="176" xfId="26" applyNumberFormat="1" applyFont="1" applyFill="1" applyBorder="1" applyAlignment="1">
      <alignment horizontal="right"/>
    </xf>
    <xf numFmtId="2" fontId="3" fillId="2" borderId="177" xfId="26" applyNumberFormat="1" applyFont="1" applyFill="1" applyBorder="1" applyAlignment="1">
      <alignment horizontal="right"/>
    </xf>
    <xf numFmtId="2" fontId="3" fillId="2" borderId="178" xfId="26" applyNumberFormat="1" applyFont="1" applyFill="1" applyBorder="1" applyAlignment="1">
      <alignment horizontal="right"/>
    </xf>
    <xf numFmtId="2" fontId="3" fillId="2" borderId="181" xfId="26" applyNumberFormat="1" applyFont="1" applyFill="1" applyBorder="1" applyAlignment="1">
      <alignment horizontal="right"/>
    </xf>
    <xf numFmtId="2" fontId="3" fillId="2" borderId="119" xfId="26" applyNumberFormat="1" applyFont="1" applyFill="1" applyBorder="1" applyAlignment="1">
      <alignment horizontal="right"/>
    </xf>
    <xf numFmtId="2" fontId="24" fillId="2" borderId="36" xfId="26" applyNumberFormat="1" applyFont="1" applyFill="1" applyBorder="1"/>
    <xf numFmtId="0" fontId="24" fillId="2" borderId="182" xfId="26" applyFont="1" applyFill="1" applyBorder="1"/>
    <xf numFmtId="0" fontId="24" fillId="2" borderId="36" xfId="26" applyFont="1" applyFill="1" applyBorder="1"/>
    <xf numFmtId="0" fontId="24" fillId="2" borderId="183" xfId="26" applyFont="1" applyFill="1" applyBorder="1"/>
    <xf numFmtId="0" fontId="24" fillId="2" borderId="184" xfId="26" applyFont="1" applyFill="1" applyBorder="1"/>
    <xf numFmtId="0" fontId="24" fillId="2" borderId="185" xfId="26" applyFont="1" applyFill="1" applyBorder="1"/>
    <xf numFmtId="0" fontId="24" fillId="2" borderId="186" xfId="26" applyFont="1" applyFill="1" applyBorder="1"/>
    <xf numFmtId="0" fontId="24" fillId="2" borderId="184" xfId="13" applyFont="1" applyFill="1" applyBorder="1"/>
    <xf numFmtId="0" fontId="24" fillId="2" borderId="187" xfId="13" applyFont="1" applyFill="1" applyBorder="1"/>
    <xf numFmtId="0" fontId="24" fillId="2" borderId="120" xfId="13" applyFont="1" applyFill="1" applyBorder="1"/>
    <xf numFmtId="0" fontId="24" fillId="2" borderId="120" xfId="13" applyFont="1" applyFill="1" applyBorder="1" applyAlignment="1">
      <alignment horizontal="right"/>
    </xf>
    <xf numFmtId="0" fontId="24" fillId="2" borderId="34" xfId="13" applyFont="1" applyFill="1" applyBorder="1" applyAlignment="1">
      <alignment horizontal="right"/>
    </xf>
    <xf numFmtId="0" fontId="24" fillId="2" borderId="8" xfId="13" applyFont="1" applyFill="1" applyBorder="1" applyAlignment="1">
      <alignment horizontal="right"/>
    </xf>
    <xf numFmtId="0" fontId="24" fillId="2" borderId="9" xfId="13" applyFont="1" applyFill="1" applyBorder="1" applyAlignment="1">
      <alignment horizontal="right"/>
    </xf>
    <xf numFmtId="0" fontId="61" fillId="2" borderId="0" xfId="26" applyFont="1" applyFill="1" applyBorder="1" applyAlignment="1" applyProtection="1">
      <alignment horizontal="left"/>
    </xf>
    <xf numFmtId="0" fontId="13" fillId="2" borderId="0" xfId="26" applyFont="1" applyFill="1" applyBorder="1" applyAlignment="1" applyProtection="1"/>
    <xf numFmtId="0" fontId="62" fillId="2" borderId="0" xfId="13" applyFont="1" applyFill="1"/>
    <xf numFmtId="0" fontId="13" fillId="2" borderId="0" xfId="26" applyFont="1" applyFill="1" applyBorder="1" applyAlignment="1" applyProtection="1">
      <alignment horizontal="left"/>
    </xf>
    <xf numFmtId="17" fontId="4" fillId="2" borderId="0" xfId="13" applyNumberFormat="1" applyFont="1" applyFill="1"/>
    <xf numFmtId="0" fontId="47" fillId="2" borderId="0" xfId="26" applyFont="1" applyFill="1" applyAlignment="1">
      <alignment horizontal="center"/>
    </xf>
    <xf numFmtId="0" fontId="61" fillId="2" borderId="36" xfId="26" applyFont="1" applyFill="1" applyBorder="1" applyAlignment="1">
      <alignment horizontal="center"/>
    </xf>
    <xf numFmtId="0" fontId="62" fillId="2" borderId="0" xfId="29" applyFont="1" applyFill="1" applyBorder="1" applyAlignment="1">
      <alignment horizontal="center"/>
    </xf>
    <xf numFmtId="3" fontId="24" fillId="6" borderId="188" xfId="26" applyNumberFormat="1" applyFont="1" applyFill="1" applyBorder="1"/>
    <xf numFmtId="17" fontId="3" fillId="6" borderId="189" xfId="26" applyNumberFormat="1" applyFont="1" applyFill="1" applyBorder="1" applyAlignment="1">
      <alignment horizontal="centerContinuous"/>
    </xf>
    <xf numFmtId="17" fontId="3" fillId="6" borderId="190" xfId="26" applyNumberFormat="1" applyFont="1" applyFill="1" applyBorder="1" applyAlignment="1">
      <alignment horizontal="centerContinuous"/>
    </xf>
    <xf numFmtId="17" fontId="3" fillId="6" borderId="191" xfId="26" applyNumberFormat="1" applyFont="1" applyFill="1" applyBorder="1" applyAlignment="1">
      <alignment horizontal="centerContinuous"/>
    </xf>
    <xf numFmtId="17" fontId="3" fillId="6" borderId="191" xfId="26" quotePrefix="1" applyNumberFormat="1" applyFont="1" applyFill="1" applyBorder="1" applyAlignment="1">
      <alignment horizontal="centerContinuous"/>
    </xf>
    <xf numFmtId="17" fontId="3" fillId="6" borderId="192" xfId="26" quotePrefix="1" applyNumberFormat="1" applyFont="1" applyFill="1" applyBorder="1" applyAlignment="1">
      <alignment horizontal="centerContinuous"/>
    </xf>
    <xf numFmtId="17" fontId="3" fillId="6" borderId="193" xfId="26" quotePrefix="1" applyNumberFormat="1" applyFont="1" applyFill="1" applyBorder="1" applyAlignment="1">
      <alignment horizontal="centerContinuous"/>
    </xf>
    <xf numFmtId="17" fontId="3" fillId="6" borderId="194" xfId="26" quotePrefix="1" applyNumberFormat="1" applyFont="1" applyFill="1" applyBorder="1" applyAlignment="1">
      <alignment horizontal="centerContinuous"/>
    </xf>
    <xf numFmtId="17" fontId="3" fillId="6" borderId="112" xfId="26" quotePrefix="1" applyNumberFormat="1" applyFont="1" applyFill="1" applyBorder="1" applyAlignment="1">
      <alignment horizontal="center"/>
    </xf>
    <xf numFmtId="17" fontId="3" fillId="6" borderId="117" xfId="26" quotePrefix="1" applyNumberFormat="1" applyFont="1" applyFill="1" applyBorder="1" applyAlignment="1">
      <alignment horizontal="center"/>
    </xf>
    <xf numFmtId="17" fontId="3" fillId="6" borderId="118" xfId="26" quotePrefix="1" applyNumberFormat="1" applyFont="1" applyFill="1" applyBorder="1" applyAlignment="1">
      <alignment horizontal="center"/>
    </xf>
    <xf numFmtId="3" fontId="3" fillId="6" borderId="195" xfId="26" applyNumberFormat="1" applyFont="1" applyFill="1" applyBorder="1"/>
    <xf numFmtId="0" fontId="24" fillId="2" borderId="177" xfId="0" applyFont="1" applyFill="1" applyBorder="1"/>
    <xf numFmtId="0" fontId="24" fillId="2" borderId="181" xfId="0" applyFont="1" applyFill="1" applyBorder="1"/>
    <xf numFmtId="0" fontId="24" fillId="2" borderId="119" xfId="0" applyFont="1" applyFill="1" applyBorder="1"/>
    <xf numFmtId="0" fontId="24" fillId="2" borderId="119" xfId="0" applyFont="1" applyFill="1" applyBorder="1" applyAlignment="1">
      <alignment horizontal="right"/>
    </xf>
    <xf numFmtId="0" fontId="24" fillId="2" borderId="22" xfId="0" applyFont="1" applyFill="1" applyBorder="1" applyAlignment="1">
      <alignment horizontal="center"/>
    </xf>
    <xf numFmtId="0" fontId="24" fillId="2" borderId="5" xfId="0" applyFont="1" applyFill="1" applyBorder="1" applyAlignment="1">
      <alignment horizontal="center"/>
    </xf>
    <xf numFmtId="0" fontId="91" fillId="2" borderId="5" xfId="0" applyFont="1" applyFill="1" applyBorder="1" applyAlignment="1">
      <alignment horizontal="center"/>
    </xf>
    <xf numFmtId="0" fontId="91" fillId="2" borderId="6" xfId="0" applyFont="1" applyFill="1" applyBorder="1" applyAlignment="1">
      <alignment horizontal="center"/>
    </xf>
    <xf numFmtId="3" fontId="24" fillId="6" borderId="133" xfId="26" applyNumberFormat="1" applyFont="1" applyFill="1" applyBorder="1" applyAlignment="1">
      <alignment horizontal="left"/>
    </xf>
    <xf numFmtId="2" fontId="3" fillId="2" borderId="22" xfId="26" applyNumberFormat="1" applyFont="1" applyFill="1" applyBorder="1" applyAlignment="1">
      <alignment horizontal="center"/>
    </xf>
    <xf numFmtId="2" fontId="3" fillId="2" borderId="5" xfId="26" applyNumberFormat="1" applyFont="1" applyFill="1" applyBorder="1" applyAlignment="1">
      <alignment horizontal="center"/>
    </xf>
    <xf numFmtId="2" fontId="3" fillId="2" borderId="6" xfId="26" applyNumberFormat="1" applyFont="1" applyFill="1" applyBorder="1" applyAlignment="1">
      <alignment horizontal="center"/>
    </xf>
    <xf numFmtId="2" fontId="24" fillId="2" borderId="5" xfId="0" applyNumberFormat="1" applyFont="1" applyFill="1" applyBorder="1" applyAlignment="1">
      <alignment horizontal="center"/>
    </xf>
    <xf numFmtId="2" fontId="24" fillId="2" borderId="6" xfId="0" applyNumberFormat="1" applyFont="1" applyFill="1" applyBorder="1" applyAlignment="1">
      <alignment horizontal="center"/>
    </xf>
    <xf numFmtId="3" fontId="24" fillId="6" borderId="133" xfId="26" applyNumberFormat="1" applyFont="1" applyFill="1" applyBorder="1"/>
    <xf numFmtId="2" fontId="24" fillId="2" borderId="177" xfId="0" applyNumberFormat="1" applyFont="1" applyFill="1" applyBorder="1" applyAlignment="1">
      <alignment horizontal="right"/>
    </xf>
    <xf numFmtId="2" fontId="24" fillId="2" borderId="181" xfId="0" applyNumberFormat="1" applyFont="1" applyFill="1" applyBorder="1" applyAlignment="1">
      <alignment horizontal="right"/>
    </xf>
    <xf numFmtId="2" fontId="24" fillId="2" borderId="119" xfId="0" applyNumberFormat="1" applyFont="1" applyFill="1" applyBorder="1" applyAlignment="1">
      <alignment horizontal="right"/>
    </xf>
    <xf numFmtId="2" fontId="24" fillId="2" borderId="119" xfId="0" applyNumberFormat="1" applyFont="1" applyFill="1" applyBorder="1" applyAlignment="1">
      <alignment horizontal="center"/>
    </xf>
    <xf numFmtId="2" fontId="24" fillId="2" borderId="22" xfId="0" applyNumberFormat="1" applyFont="1" applyFill="1" applyBorder="1" applyAlignment="1">
      <alignment horizontal="center"/>
    </xf>
    <xf numFmtId="2" fontId="24" fillId="0" borderId="5" xfId="0" applyNumberFormat="1" applyFont="1" applyFill="1" applyBorder="1" applyAlignment="1">
      <alignment horizontal="center"/>
    </xf>
    <xf numFmtId="3" fontId="17" fillId="6" borderId="134" xfId="26" applyNumberFormat="1" applyFont="1" applyFill="1" applyBorder="1"/>
    <xf numFmtId="2" fontId="15" fillId="2" borderId="36" xfId="26" applyNumberFormat="1" applyFont="1" applyFill="1" applyBorder="1"/>
    <xf numFmtId="0" fontId="15" fillId="2" borderId="182" xfId="26" applyFont="1" applyFill="1" applyBorder="1"/>
    <xf numFmtId="0" fontId="15" fillId="2" borderId="36" xfId="26" applyFont="1" applyFill="1" applyBorder="1"/>
    <xf numFmtId="0" fontId="15" fillId="2" borderId="183" xfId="26" applyFont="1" applyFill="1" applyBorder="1"/>
    <xf numFmtId="0" fontId="15" fillId="2" borderId="184" xfId="26" applyFont="1" applyFill="1" applyBorder="1"/>
    <xf numFmtId="0" fontId="15" fillId="2" borderId="185" xfId="26" applyFont="1" applyFill="1" applyBorder="1"/>
    <xf numFmtId="0" fontId="15" fillId="2" borderId="186" xfId="26" applyFont="1" applyFill="1" applyBorder="1"/>
    <xf numFmtId="0" fontId="15" fillId="2" borderId="184" xfId="0" applyFont="1" applyFill="1" applyBorder="1"/>
    <xf numFmtId="0" fontId="15" fillId="2" borderId="187" xfId="0" applyFont="1" applyFill="1" applyBorder="1"/>
    <xf numFmtId="0" fontId="15" fillId="2" borderId="120" xfId="0" applyFont="1" applyFill="1" applyBorder="1"/>
    <xf numFmtId="0" fontId="15" fillId="2" borderId="120" xfId="0" applyFont="1" applyFill="1" applyBorder="1" applyAlignment="1">
      <alignment horizontal="right"/>
    </xf>
    <xf numFmtId="0" fontId="15" fillId="2" borderId="34" xfId="0" applyFont="1" applyFill="1" applyBorder="1" applyAlignment="1">
      <alignment horizontal="center"/>
    </xf>
    <xf numFmtId="0" fontId="15" fillId="2" borderId="8" xfId="0" applyFont="1" applyFill="1" applyBorder="1" applyAlignment="1">
      <alignment horizontal="center"/>
    </xf>
    <xf numFmtId="0" fontId="15" fillId="2" borderId="9" xfId="0" applyFont="1" applyFill="1" applyBorder="1" applyAlignment="1">
      <alignment horizontal="center"/>
    </xf>
    <xf numFmtId="0" fontId="15" fillId="2" borderId="0" xfId="26" applyFont="1" applyFill="1" applyBorder="1" applyAlignment="1" applyProtection="1"/>
    <xf numFmtId="0" fontId="15" fillId="2" borderId="0" xfId="26" applyFont="1" applyFill="1" applyAlignment="1">
      <alignment horizontal="center"/>
    </xf>
    <xf numFmtId="17" fontId="4" fillId="2" borderId="0" xfId="0" applyNumberFormat="1" applyFont="1" applyFill="1"/>
    <xf numFmtId="0" fontId="93" fillId="0" borderId="0" xfId="26" applyFont="1" applyFill="1" applyBorder="1" applyAlignment="1">
      <alignment horizontal="center"/>
    </xf>
    <xf numFmtId="0" fontId="93" fillId="0" borderId="0" xfId="26" applyFont="1" applyFill="1" applyBorder="1"/>
    <xf numFmtId="0" fontId="13" fillId="0" borderId="36" xfId="26" applyFont="1" applyFill="1" applyBorder="1" applyAlignment="1">
      <alignment horizontal="right"/>
    </xf>
    <xf numFmtId="0" fontId="40" fillId="0" borderId="0" xfId="26" applyFont="1" applyFill="1"/>
    <xf numFmtId="0" fontId="93" fillId="0" borderId="0" xfId="26" applyFont="1" applyFill="1"/>
    <xf numFmtId="0" fontId="94" fillId="0" borderId="0" xfId="26" applyFont="1" applyFill="1"/>
    <xf numFmtId="0" fontId="95" fillId="0" borderId="0" xfId="26" applyFont="1" applyFill="1"/>
    <xf numFmtId="2" fontId="15" fillId="0" borderId="0" xfId="25" applyNumberFormat="1" applyFont="1" applyFill="1" applyBorder="1" applyAlignment="1">
      <alignment horizontal="center"/>
    </xf>
    <xf numFmtId="0" fontId="40" fillId="0" borderId="0" xfId="26" applyFont="1" applyFill="1" applyBorder="1"/>
    <xf numFmtId="0" fontId="13" fillId="0" borderId="0" xfId="26" applyFont="1" applyAlignment="1">
      <alignment horizontal="left" wrapText="1"/>
    </xf>
    <xf numFmtId="0" fontId="75" fillId="10" borderId="0" xfId="26" applyFont="1" applyFill="1" applyAlignment="1">
      <alignment vertical="top"/>
    </xf>
    <xf numFmtId="0" fontId="41" fillId="10" borderId="0" xfId="26" applyFont="1" applyFill="1" applyAlignment="1">
      <alignment vertical="top"/>
    </xf>
    <xf numFmtId="0" fontId="61" fillId="0" borderId="0" xfId="26" applyFont="1" applyAlignment="1">
      <alignment horizontal="left" wrapText="1"/>
    </xf>
    <xf numFmtId="0" fontId="40" fillId="0" borderId="0" xfId="26" applyFont="1" applyFill="1" applyBorder="1" applyAlignment="1">
      <alignment horizontal="center"/>
    </xf>
    <xf numFmtId="0" fontId="3" fillId="2" borderId="0" xfId="29" applyFont="1" applyFill="1"/>
    <xf numFmtId="0" fontId="24" fillId="2" borderId="0" xfId="29" applyFont="1" applyFill="1" applyBorder="1"/>
    <xf numFmtId="0" fontId="24" fillId="2" borderId="0" xfId="29" applyFont="1" applyFill="1"/>
    <xf numFmtId="0" fontId="15" fillId="2" borderId="0" xfId="29" applyFont="1" applyFill="1" applyBorder="1"/>
    <xf numFmtId="0" fontId="15" fillId="2" borderId="0" xfId="29" applyFont="1" applyFill="1"/>
    <xf numFmtId="0" fontId="13" fillId="2" borderId="0" xfId="29" applyFont="1" applyFill="1" applyBorder="1" applyAlignment="1">
      <alignment horizontal="right"/>
    </xf>
    <xf numFmtId="0" fontId="4" fillId="6" borderId="196" xfId="29" applyFont="1" applyFill="1" applyBorder="1"/>
    <xf numFmtId="0" fontId="7" fillId="6" borderId="109" xfId="29" applyFont="1" applyFill="1" applyBorder="1" applyAlignment="1">
      <alignment horizontal="center" vertical="top"/>
    </xf>
    <xf numFmtId="0" fontId="7" fillId="6" borderId="12" xfId="29" applyFont="1" applyFill="1" applyBorder="1" applyAlignment="1">
      <alignment horizontal="center"/>
    </xf>
    <xf numFmtId="0" fontId="7" fillId="6" borderId="135" xfId="29" applyFont="1" applyFill="1" applyBorder="1" applyAlignment="1">
      <alignment horizontal="center"/>
    </xf>
    <xf numFmtId="0" fontId="7" fillId="6" borderId="39" xfId="29" applyFont="1" applyFill="1" applyBorder="1" applyAlignment="1">
      <alignment horizontal="center"/>
    </xf>
    <xf numFmtId="0" fontId="4" fillId="2" borderId="0" xfId="29" applyFont="1" applyFill="1"/>
    <xf numFmtId="0" fontId="4" fillId="6" borderId="133" xfId="29" applyFont="1" applyFill="1" applyBorder="1"/>
    <xf numFmtId="0" fontId="7" fillId="6" borderId="105" xfId="29" applyFont="1" applyFill="1" applyBorder="1" applyAlignment="1">
      <alignment horizontal="center" vertical="top"/>
    </xf>
    <xf numFmtId="0" fontId="7" fillId="6" borderId="5" xfId="29" applyFont="1" applyFill="1" applyBorder="1" applyAlignment="1">
      <alignment horizontal="center"/>
    </xf>
    <xf numFmtId="0" fontId="7" fillId="6" borderId="6" xfId="29" applyFont="1" applyFill="1" applyBorder="1" applyAlignment="1">
      <alignment horizontal="center"/>
    </xf>
    <xf numFmtId="0" fontId="7" fillId="6" borderId="44" xfId="29" applyFont="1" applyFill="1" applyBorder="1" applyAlignment="1">
      <alignment horizontal="center"/>
    </xf>
    <xf numFmtId="0" fontId="4" fillId="6" borderId="188" xfId="29" applyFont="1" applyFill="1" applyBorder="1"/>
    <xf numFmtId="0" fontId="7" fillId="6" borderId="106" xfId="29" applyFont="1" applyFill="1" applyBorder="1" applyAlignment="1">
      <alignment horizontal="center" vertical="top"/>
    </xf>
    <xf numFmtId="0" fontId="7" fillId="6" borderId="17" xfId="29" applyFont="1" applyFill="1" applyBorder="1" applyAlignment="1">
      <alignment horizontal="center"/>
    </xf>
    <xf numFmtId="0" fontId="7" fillId="6" borderId="65" xfId="29" applyFont="1" applyFill="1" applyBorder="1" applyAlignment="1">
      <alignment horizontal="center"/>
    </xf>
    <xf numFmtId="0" fontId="7" fillId="6" borderId="83" xfId="29" applyFont="1" applyFill="1" applyBorder="1" applyAlignment="1">
      <alignment horizontal="center"/>
    </xf>
    <xf numFmtId="17" fontId="7" fillId="11" borderId="133" xfId="29" applyNumberFormat="1" applyFont="1" applyFill="1" applyBorder="1" applyAlignment="1">
      <alignment horizontal="left"/>
    </xf>
    <xf numFmtId="2" fontId="24" fillId="2" borderId="5" xfId="29" applyNumberFormat="1" applyFont="1" applyFill="1" applyBorder="1" applyAlignment="1">
      <alignment horizontal="right"/>
    </xf>
    <xf numFmtId="0" fontId="24" fillId="2" borderId="5" xfId="29" applyFont="1" applyFill="1" applyBorder="1" applyAlignment="1">
      <alignment horizontal="right"/>
    </xf>
    <xf numFmtId="2" fontId="24" fillId="2" borderId="6" xfId="29" applyNumberFormat="1" applyFont="1" applyFill="1" applyBorder="1" applyAlignment="1">
      <alignment horizontal="right"/>
    </xf>
    <xf numFmtId="2" fontId="24" fillId="2" borderId="44" xfId="29" applyNumberFormat="1" applyFont="1" applyFill="1" applyBorder="1" applyAlignment="1">
      <alignment horizontal="right"/>
    </xf>
    <xf numFmtId="2" fontId="15" fillId="2" borderId="0" xfId="29" applyNumberFormat="1" applyFont="1" applyFill="1"/>
    <xf numFmtId="2" fontId="24" fillId="2" borderId="5" xfId="29" quotePrefix="1" applyNumberFormat="1" applyFont="1" applyFill="1" applyBorder="1" applyAlignment="1">
      <alignment horizontal="right"/>
    </xf>
    <xf numFmtId="17" fontId="7" fillId="11" borderId="133" xfId="29" quotePrefix="1" applyNumberFormat="1" applyFont="1" applyFill="1" applyBorder="1" applyAlignment="1">
      <alignment horizontal="left"/>
    </xf>
    <xf numFmtId="17" fontId="7" fillId="12" borderId="133" xfId="29" quotePrefix="1" applyNumberFormat="1" applyFont="1" applyFill="1" applyBorder="1" applyAlignment="1">
      <alignment horizontal="left"/>
    </xf>
    <xf numFmtId="2" fontId="4" fillId="2" borderId="0" xfId="29" applyNumberFormat="1" applyFont="1" applyFill="1"/>
    <xf numFmtId="173" fontId="15" fillId="2" borderId="0" xfId="29" applyNumberFormat="1" applyFont="1" applyFill="1"/>
    <xf numFmtId="0" fontId="4" fillId="2" borderId="0" xfId="29" applyFont="1" applyFill="1" applyBorder="1"/>
    <xf numFmtId="0" fontId="24" fillId="2" borderId="5" xfId="29" applyFont="1" applyFill="1" applyBorder="1"/>
    <xf numFmtId="0" fontId="24" fillId="2" borderId="6" xfId="29" applyFont="1" applyFill="1" applyBorder="1"/>
    <xf numFmtId="0" fontId="13" fillId="2" borderId="0" xfId="29" applyFont="1" applyFill="1" applyBorder="1" applyAlignment="1">
      <alignment horizontal="centerContinuous"/>
    </xf>
    <xf numFmtId="17" fontId="7" fillId="13" borderId="133" xfId="29" quotePrefix="1" applyNumberFormat="1" applyFont="1" applyFill="1" applyBorder="1" applyAlignment="1">
      <alignment horizontal="left"/>
    </xf>
    <xf numFmtId="2" fontId="24" fillId="2" borderId="6" xfId="29" applyNumberFormat="1" applyFont="1" applyFill="1" applyBorder="1"/>
    <xf numFmtId="17" fontId="7" fillId="6" borderId="133" xfId="29" quotePrefix="1" applyNumberFormat="1" applyFont="1" applyFill="1" applyBorder="1" applyAlignment="1">
      <alignment horizontal="left"/>
    </xf>
    <xf numFmtId="2" fontId="10" fillId="2" borderId="5" xfId="29" applyNumberFormat="1" applyFont="1" applyFill="1" applyBorder="1" applyAlignment="1">
      <alignment horizontal="right" indent="1"/>
    </xf>
    <xf numFmtId="0" fontId="10" fillId="2" borderId="5" xfId="29" applyFont="1" applyFill="1" applyBorder="1" applyAlignment="1">
      <alignment horizontal="right" indent="1"/>
    </xf>
    <xf numFmtId="2" fontId="10" fillId="2" borderId="6" xfId="29" applyNumberFormat="1" applyFont="1" applyFill="1" applyBorder="1" applyAlignment="1">
      <alignment horizontal="right" indent="1"/>
    </xf>
    <xf numFmtId="2" fontId="10" fillId="2" borderId="44" xfId="29" applyNumberFormat="1" applyFont="1" applyFill="1" applyBorder="1" applyAlignment="1">
      <alignment horizontal="right" indent="1"/>
    </xf>
    <xf numFmtId="4" fontId="10" fillId="2" borderId="5" xfId="29" applyNumberFormat="1" applyFont="1" applyFill="1" applyBorder="1" applyAlignment="1">
      <alignment horizontal="right" indent="1"/>
    </xf>
    <xf numFmtId="4" fontId="10" fillId="2" borderId="6" xfId="29" applyNumberFormat="1" applyFont="1" applyFill="1" applyBorder="1" applyAlignment="1">
      <alignment horizontal="right" indent="1"/>
    </xf>
    <xf numFmtId="4" fontId="15" fillId="2" borderId="0" xfId="29" applyNumberFormat="1" applyFont="1" applyFill="1" applyBorder="1"/>
    <xf numFmtId="4" fontId="4" fillId="2" borderId="0" xfId="29" applyNumberFormat="1" applyFont="1" applyFill="1" applyBorder="1"/>
    <xf numFmtId="17" fontId="7" fillId="6" borderId="188" xfId="29" quotePrefix="1" applyNumberFormat="1" applyFont="1" applyFill="1" applyBorder="1" applyAlignment="1">
      <alignment horizontal="left"/>
    </xf>
    <xf numFmtId="2" fontId="10" fillId="2" borderId="17" xfId="29" applyNumberFormat="1" applyFont="1" applyFill="1" applyBorder="1" applyAlignment="1">
      <alignment horizontal="right" indent="1"/>
    </xf>
    <xf numFmtId="0" fontId="10" fillId="2" borderId="17" xfId="29" applyFont="1" applyFill="1" applyBorder="1" applyAlignment="1">
      <alignment horizontal="right" indent="1"/>
    </xf>
    <xf numFmtId="4" fontId="10" fillId="2" borderId="17" xfId="29" applyNumberFormat="1" applyFont="1" applyFill="1" applyBorder="1" applyAlignment="1">
      <alignment horizontal="right" indent="1"/>
    </xf>
    <xf numFmtId="4" fontId="10" fillId="2" borderId="65" xfId="29" applyNumberFormat="1" applyFont="1" applyFill="1" applyBorder="1" applyAlignment="1">
      <alignment horizontal="right" indent="1"/>
    </xf>
    <xf numFmtId="2" fontId="10" fillId="2" borderId="83" xfId="29" applyNumberFormat="1" applyFont="1" applyFill="1" applyBorder="1" applyAlignment="1">
      <alignment horizontal="right" indent="1"/>
    </xf>
    <xf numFmtId="17" fontId="7" fillId="3" borderId="133" xfId="29" quotePrefix="1" applyNumberFormat="1" applyFont="1" applyFill="1" applyBorder="1" applyAlignment="1">
      <alignment horizontal="left"/>
    </xf>
    <xf numFmtId="17" fontId="7" fillId="6" borderId="134" xfId="29" quotePrefix="1" applyNumberFormat="1" applyFont="1" applyFill="1" applyBorder="1" applyAlignment="1">
      <alignment horizontal="left"/>
    </xf>
    <xf numFmtId="0" fontId="10" fillId="2" borderId="8" xfId="29" applyFont="1" applyFill="1" applyBorder="1" applyAlignment="1">
      <alignment horizontal="right" indent="1"/>
    </xf>
    <xf numFmtId="4" fontId="10" fillId="2" borderId="8" xfId="29" applyNumberFormat="1" applyFont="1" applyFill="1" applyBorder="1" applyAlignment="1">
      <alignment horizontal="right" indent="1"/>
    </xf>
    <xf numFmtId="4" fontId="10" fillId="2" borderId="9" xfId="29" applyNumberFormat="1" applyFont="1" applyFill="1" applyBorder="1" applyAlignment="1">
      <alignment horizontal="right" indent="1"/>
    </xf>
    <xf numFmtId="2" fontId="10" fillId="2" borderId="55" xfId="29" applyNumberFormat="1" applyFont="1" applyFill="1" applyBorder="1" applyAlignment="1">
      <alignment horizontal="right" indent="1"/>
    </xf>
    <xf numFmtId="0" fontId="61" fillId="2" borderId="11" xfId="26" applyFont="1" applyFill="1" applyBorder="1" applyAlignment="1" applyProtection="1">
      <alignment horizontal="left" vertical="top"/>
    </xf>
    <xf numFmtId="0" fontId="61" fillId="2" borderId="11" xfId="26" applyFont="1" applyFill="1" applyBorder="1" applyAlignment="1" applyProtection="1">
      <alignment wrapText="1"/>
    </xf>
    <xf numFmtId="0" fontId="13" fillId="2" borderId="0" xfId="29" applyFont="1" applyFill="1"/>
    <xf numFmtId="0" fontId="61" fillId="2" borderId="0" xfId="29" applyFont="1" applyFill="1" applyBorder="1" applyAlignment="1" applyProtection="1">
      <alignment horizontal="left"/>
    </xf>
    <xf numFmtId="0" fontId="13" fillId="2" borderId="0" xfId="29" applyFont="1" applyFill="1" applyBorder="1" applyAlignment="1" applyProtection="1">
      <alignment horizontal="left"/>
    </xf>
    <xf numFmtId="2" fontId="13" fillId="2" borderId="0" xfId="29" applyNumberFormat="1" applyFont="1" applyFill="1"/>
    <xf numFmtId="0" fontId="61" fillId="2" borderId="0" xfId="26" applyFont="1" applyFill="1" applyBorder="1" applyAlignment="1" applyProtection="1">
      <alignment horizontal="left" vertical="top"/>
    </xf>
    <xf numFmtId="0" fontId="61" fillId="2" borderId="0" xfId="26" applyFont="1" applyFill="1" applyBorder="1" applyAlignment="1" applyProtection="1">
      <alignment wrapText="1"/>
    </xf>
    <xf numFmtId="3" fontId="79" fillId="3" borderId="115" xfId="16" applyNumberFormat="1" applyFont="1" applyFill="1" applyBorder="1" applyAlignment="1">
      <alignment horizontal="left"/>
    </xf>
    <xf numFmtId="17" fontId="79" fillId="3" borderId="115" xfId="16" quotePrefix="1" applyNumberFormat="1" applyFont="1" applyFill="1" applyBorder="1" applyAlignment="1">
      <alignment horizontal="center"/>
    </xf>
    <xf numFmtId="3" fontId="79" fillId="3" borderId="119" xfId="16" applyNumberFormat="1" applyFont="1" applyFill="1" applyBorder="1" applyAlignment="1">
      <alignment horizontal="left"/>
    </xf>
    <xf numFmtId="3" fontId="79" fillId="0" borderId="119" xfId="16" quotePrefix="1" applyNumberFormat="1" applyFont="1" applyFill="1" applyBorder="1" applyAlignment="1">
      <alignment horizontal="center"/>
    </xf>
    <xf numFmtId="3" fontId="79" fillId="3" borderId="119" xfId="27" applyNumberFormat="1" applyFont="1" applyFill="1" applyBorder="1" applyProtection="1">
      <protection hidden="1"/>
    </xf>
    <xf numFmtId="3" fontId="79" fillId="2" borderId="119" xfId="1" applyNumberFormat="1" applyFont="1" applyFill="1" applyBorder="1" applyAlignment="1">
      <alignment horizontal="center"/>
    </xf>
    <xf numFmtId="0" fontId="36" fillId="0" borderId="0" xfId="16" applyFont="1" applyFill="1"/>
    <xf numFmtId="3" fontId="79" fillId="3" borderId="165" xfId="16" applyNumberFormat="1" applyFont="1" applyFill="1" applyBorder="1" applyAlignment="1">
      <alignment horizontal="left"/>
    </xf>
    <xf numFmtId="37" fontId="79" fillId="2" borderId="73" xfId="1" quotePrefix="1" applyNumberFormat="1" applyFont="1" applyFill="1" applyBorder="1" applyAlignment="1">
      <alignment horizontal="center"/>
    </xf>
    <xf numFmtId="37" fontId="79" fillId="2" borderId="165" xfId="1" quotePrefix="1" applyNumberFormat="1" applyFont="1" applyFill="1" applyBorder="1" applyAlignment="1">
      <alignment horizontal="center"/>
    </xf>
    <xf numFmtId="3" fontId="99" fillId="3" borderId="119" xfId="27" applyNumberFormat="1" applyFont="1" applyFill="1" applyBorder="1" applyProtection="1">
      <protection hidden="1"/>
    </xf>
    <xf numFmtId="37" fontId="99" fillId="2" borderId="4" xfId="1" applyNumberFormat="1" applyFont="1" applyFill="1" applyBorder="1" applyAlignment="1" applyProtection="1">
      <alignment horizontal="center"/>
      <protection hidden="1"/>
    </xf>
    <xf numFmtId="37" fontId="99" fillId="2" borderId="119" xfId="1" applyNumberFormat="1" applyFont="1" applyFill="1" applyBorder="1" applyAlignment="1" applyProtection="1">
      <alignment horizontal="center"/>
      <protection hidden="1"/>
    </xf>
    <xf numFmtId="37" fontId="79" fillId="2" borderId="4" xfId="1" applyNumberFormat="1" applyFont="1" applyFill="1" applyBorder="1" applyAlignment="1" applyProtection="1">
      <alignment horizontal="center"/>
      <protection hidden="1"/>
    </xf>
    <xf numFmtId="37" fontId="79" fillId="2" borderId="119" xfId="1" applyNumberFormat="1" applyFont="1" applyFill="1" applyBorder="1" applyAlignment="1" applyProtection="1">
      <alignment horizontal="center"/>
      <protection hidden="1"/>
    </xf>
    <xf numFmtId="3" fontId="79" fillId="3" borderId="165" xfId="27" applyNumberFormat="1" applyFont="1" applyFill="1" applyBorder="1" applyProtection="1">
      <protection hidden="1"/>
    </xf>
    <xf numFmtId="37" fontId="79" fillId="2" borderId="73" xfId="1" applyNumberFormat="1" applyFont="1" applyFill="1" applyBorder="1" applyAlignment="1" applyProtection="1">
      <alignment horizontal="center"/>
      <protection hidden="1"/>
    </xf>
    <xf numFmtId="37" fontId="79" fillId="2" borderId="165" xfId="1" applyNumberFormat="1" applyFont="1" applyFill="1" applyBorder="1" applyAlignment="1" applyProtection="1">
      <alignment horizontal="center"/>
      <protection hidden="1"/>
    </xf>
    <xf numFmtId="3" fontId="79" fillId="3" borderId="120" xfId="27" applyNumberFormat="1" applyFont="1" applyFill="1" applyBorder="1" applyProtection="1">
      <protection hidden="1"/>
    </xf>
    <xf numFmtId="37" fontId="79" fillId="2" borderId="7" xfId="1" applyNumberFormat="1" applyFont="1" applyFill="1" applyBorder="1" applyAlignment="1" applyProtection="1">
      <alignment horizontal="center"/>
      <protection hidden="1"/>
    </xf>
    <xf numFmtId="37" fontId="79" fillId="2" borderId="120" xfId="1" applyNumberFormat="1" applyFont="1" applyFill="1" applyBorder="1" applyAlignment="1" applyProtection="1">
      <alignment horizontal="center"/>
      <protection hidden="1"/>
    </xf>
    <xf numFmtId="3" fontId="79" fillId="3" borderId="115" xfId="27" applyNumberFormat="1" applyFont="1" applyFill="1" applyBorder="1" applyProtection="1">
      <protection hidden="1"/>
    </xf>
    <xf numFmtId="37" fontId="79" fillId="9" borderId="162" xfId="1" applyNumberFormat="1" applyFont="1" applyFill="1" applyBorder="1" applyAlignment="1" applyProtection="1">
      <alignment horizontal="center"/>
      <protection hidden="1"/>
    </xf>
    <xf numFmtId="37" fontId="79" fillId="9" borderId="115" xfId="1" applyNumberFormat="1" applyFont="1" applyFill="1" applyBorder="1" applyAlignment="1" applyProtection="1">
      <alignment horizontal="center"/>
      <protection hidden="1"/>
    </xf>
    <xf numFmtId="0" fontId="83" fillId="2" borderId="0" xfId="16" applyFont="1" applyFill="1" applyAlignment="1">
      <alignment horizontal="left" vertical="top" wrapText="1"/>
    </xf>
    <xf numFmtId="0" fontId="47" fillId="2" borderId="0" xfId="16" applyFont="1" applyFill="1" applyAlignment="1">
      <alignment horizontal="left" vertical="top" wrapText="1"/>
    </xf>
    <xf numFmtId="164" fontId="100" fillId="2" borderId="0" xfId="16" applyNumberFormat="1" applyFont="1" applyFill="1" applyAlignment="1"/>
    <xf numFmtId="0" fontId="47" fillId="2" borderId="0" xfId="16" applyFont="1" applyFill="1"/>
    <xf numFmtId="0" fontId="47" fillId="2" borderId="0" xfId="0" applyFont="1" applyFill="1" applyAlignment="1"/>
    <xf numFmtId="0" fontId="101" fillId="2" borderId="0" xfId="16" applyFont="1" applyFill="1"/>
    <xf numFmtId="0" fontId="47" fillId="2" borderId="0" xfId="0" applyFont="1" applyFill="1" applyAlignment="1">
      <alignment horizontal="left"/>
    </xf>
    <xf numFmtId="0" fontId="47" fillId="2" borderId="0" xfId="0" applyFont="1" applyFill="1" applyAlignment="1">
      <alignment horizontal="left" wrapText="1"/>
    </xf>
    <xf numFmtId="0" fontId="47" fillId="2" borderId="0" xfId="0" applyFont="1" applyFill="1" applyAlignment="1">
      <alignment wrapText="1"/>
    </xf>
    <xf numFmtId="0" fontId="47" fillId="2" borderId="0" xfId="16" applyFont="1" applyFill="1" applyAlignment="1">
      <alignment wrapText="1"/>
    </xf>
    <xf numFmtId="0" fontId="84" fillId="2" borderId="0" xfId="16" applyFont="1" applyFill="1" applyAlignment="1">
      <alignment wrapText="1"/>
    </xf>
    <xf numFmtId="0" fontId="15" fillId="2" borderId="0" xfId="16" applyFont="1" applyFill="1" applyAlignment="1">
      <alignment wrapText="1"/>
    </xf>
    <xf numFmtId="0" fontId="82" fillId="2" borderId="36" xfId="16" applyFont="1" applyFill="1" applyBorder="1" applyAlignment="1">
      <alignment horizontal="left" wrapText="1"/>
    </xf>
    <xf numFmtId="0" fontId="83" fillId="2" borderId="36" xfId="16" applyFont="1" applyFill="1" applyBorder="1" applyAlignment="1">
      <alignment horizontal="right" vertical="top" wrapText="1"/>
    </xf>
    <xf numFmtId="185" fontId="79" fillId="3" borderId="115" xfId="16" quotePrefix="1" applyNumberFormat="1" applyFont="1" applyFill="1" applyBorder="1" applyAlignment="1">
      <alignment horizontal="center"/>
    </xf>
    <xf numFmtId="3" fontId="102" fillId="3" borderId="119" xfId="16" applyNumberFormat="1" applyFont="1" applyFill="1" applyBorder="1" applyAlignment="1">
      <alignment horizontal="left"/>
    </xf>
    <xf numFmtId="3" fontId="102" fillId="0" borderId="119" xfId="16" quotePrefix="1" applyNumberFormat="1" applyFont="1" applyFill="1" applyBorder="1" applyAlignment="1">
      <alignment horizontal="center"/>
    </xf>
    <xf numFmtId="3" fontId="102" fillId="3" borderId="119" xfId="27" applyNumberFormat="1" applyFont="1" applyFill="1" applyBorder="1" applyProtection="1">
      <protection hidden="1"/>
    </xf>
    <xf numFmtId="3" fontId="102" fillId="2" borderId="119" xfId="1" applyNumberFormat="1" applyFont="1" applyFill="1" applyBorder="1" applyAlignment="1">
      <alignment horizontal="center"/>
    </xf>
    <xf numFmtId="3" fontId="102" fillId="3" borderId="165" xfId="16" applyNumberFormat="1" applyFont="1" applyFill="1" applyBorder="1" applyAlignment="1">
      <alignment horizontal="left"/>
    </xf>
    <xf numFmtId="37" fontId="102" fillId="0" borderId="165" xfId="1" quotePrefix="1" applyNumberFormat="1" applyFont="1" applyFill="1" applyBorder="1" applyAlignment="1">
      <alignment horizontal="center"/>
    </xf>
    <xf numFmtId="0" fontId="50" fillId="0" borderId="0" xfId="0" applyFont="1"/>
    <xf numFmtId="3" fontId="104" fillId="3" borderId="119" xfId="27" applyNumberFormat="1" applyFont="1" applyFill="1" applyBorder="1" applyProtection="1">
      <protection hidden="1"/>
    </xf>
    <xf numFmtId="37" fontId="104" fillId="0" borderId="119" xfId="1" applyNumberFormat="1" applyFont="1" applyFill="1" applyBorder="1" applyAlignment="1" applyProtection="1">
      <alignment horizontal="center"/>
      <protection hidden="1"/>
    </xf>
    <xf numFmtId="37" fontId="102" fillId="0" borderId="119" xfId="1" applyNumberFormat="1" applyFont="1" applyFill="1" applyBorder="1" applyAlignment="1" applyProtection="1">
      <alignment horizontal="center"/>
      <protection hidden="1"/>
    </xf>
    <xf numFmtId="3" fontId="102" fillId="3" borderId="165" xfId="27" applyNumberFormat="1" applyFont="1" applyFill="1" applyBorder="1" applyProtection="1">
      <protection hidden="1"/>
    </xf>
    <xf numFmtId="37" fontId="102" fillId="0" borderId="165" xfId="1" applyNumberFormat="1" applyFont="1" applyFill="1" applyBorder="1" applyAlignment="1" applyProtection="1">
      <alignment horizontal="center"/>
      <protection hidden="1"/>
    </xf>
    <xf numFmtId="3" fontId="102" fillId="3" borderId="120" xfId="27" applyNumberFormat="1" applyFont="1" applyFill="1" applyBorder="1" applyProtection="1">
      <protection hidden="1"/>
    </xf>
    <xf numFmtId="37" fontId="102" fillId="0" borderId="120" xfId="1" applyNumberFormat="1" applyFont="1" applyFill="1" applyBorder="1" applyAlignment="1" applyProtection="1">
      <alignment horizontal="center"/>
      <protection hidden="1"/>
    </xf>
    <xf numFmtId="3" fontId="102" fillId="3" borderId="115" xfId="27" applyNumberFormat="1" applyFont="1" applyFill="1" applyBorder="1" applyProtection="1">
      <protection hidden="1"/>
    </xf>
    <xf numFmtId="37" fontId="102" fillId="3" borderId="115" xfId="1" applyNumberFormat="1" applyFont="1" applyFill="1" applyBorder="1" applyAlignment="1" applyProtection="1">
      <alignment horizontal="center"/>
      <protection hidden="1"/>
    </xf>
    <xf numFmtId="43" fontId="105" fillId="2" borderId="0" xfId="1" applyFont="1" applyFill="1" applyAlignment="1"/>
    <xf numFmtId="0" fontId="36" fillId="0" borderId="0" xfId="16" applyFont="1" applyFill="1" applyBorder="1" applyAlignment="1"/>
    <xf numFmtId="0" fontId="36" fillId="0" borderId="0" xfId="16" applyFont="1" applyFill="1" applyBorder="1" applyAlignment="1">
      <alignment horizontal="center"/>
    </xf>
    <xf numFmtId="0" fontId="85" fillId="2" borderId="0" xfId="16" applyFont="1" applyFill="1" applyAlignment="1"/>
    <xf numFmtId="0" fontId="15" fillId="0" borderId="0" xfId="16" applyFont="1" applyFill="1" applyBorder="1"/>
    <xf numFmtId="3" fontId="15" fillId="0" borderId="0" xfId="16" applyNumberFormat="1" applyFont="1" applyFill="1" applyBorder="1"/>
    <xf numFmtId="0" fontId="47" fillId="2" borderId="0" xfId="16" applyFont="1" applyFill="1" applyAlignment="1">
      <alignment horizontal="left"/>
    </xf>
    <xf numFmtId="164" fontId="84" fillId="2" borderId="0" xfId="1" applyNumberFormat="1" applyFont="1" applyFill="1"/>
    <xf numFmtId="0" fontId="13" fillId="0" borderId="0" xfId="16" applyFont="1" applyFill="1" applyBorder="1"/>
    <xf numFmtId="3" fontId="13" fillId="0" borderId="0" xfId="16" applyNumberFormat="1" applyFont="1" applyFill="1" applyBorder="1"/>
    <xf numFmtId="0" fontId="36" fillId="2" borderId="0" xfId="26" applyFont="1" applyFill="1"/>
    <xf numFmtId="2" fontId="15" fillId="0" borderId="0" xfId="26" applyNumberFormat="1" applyFont="1" applyFill="1" applyAlignment="1">
      <alignment horizontal="center"/>
    </xf>
    <xf numFmtId="0" fontId="15" fillId="0" borderId="0" xfId="26" applyFont="1" applyFill="1" applyBorder="1" applyAlignment="1">
      <alignment horizontal="left"/>
    </xf>
    <xf numFmtId="0" fontId="3" fillId="2" borderId="0" xfId="26" applyFont="1" applyFill="1"/>
    <xf numFmtId="0" fontId="62" fillId="2" borderId="0" xfId="26" applyFont="1" applyFill="1" applyAlignment="1">
      <alignment horizontal="right"/>
    </xf>
    <xf numFmtId="3" fontId="3" fillId="6" borderId="197" xfId="26" applyNumberFormat="1" applyFont="1" applyFill="1" applyBorder="1" applyAlignment="1">
      <alignment horizontal="center"/>
    </xf>
    <xf numFmtId="17" fontId="3" fillId="6" borderId="198" xfId="26" quotePrefix="1" applyNumberFormat="1" applyFont="1" applyFill="1" applyBorder="1" applyAlignment="1">
      <alignment horizontal="center"/>
    </xf>
    <xf numFmtId="17" fontId="3" fillId="6" borderId="199" xfId="26" quotePrefix="1" applyNumberFormat="1" applyFont="1" applyFill="1" applyBorder="1" applyAlignment="1">
      <alignment horizontal="center"/>
    </xf>
    <xf numFmtId="0" fontId="91" fillId="2" borderId="119" xfId="0" applyFont="1" applyFill="1" applyBorder="1" applyAlignment="1">
      <alignment horizontal="right"/>
    </xf>
    <xf numFmtId="3" fontId="3" fillId="6" borderId="133" xfId="26" applyNumberFormat="1" applyFont="1" applyFill="1" applyBorder="1" applyAlignment="1">
      <alignment horizontal="left" indent="2"/>
    </xf>
    <xf numFmtId="2" fontId="3" fillId="2" borderId="119" xfId="0" applyNumberFormat="1" applyFont="1" applyFill="1" applyBorder="1" applyAlignment="1">
      <alignment horizontal="center"/>
    </xf>
    <xf numFmtId="2" fontId="15" fillId="0" borderId="0" xfId="26" applyNumberFormat="1" applyFont="1" applyFill="1" applyBorder="1" applyAlignment="1">
      <alignment horizontal="left"/>
    </xf>
    <xf numFmtId="0" fontId="15" fillId="0" borderId="0" xfId="26" applyFont="1" applyFill="1" applyBorder="1" applyAlignment="1">
      <alignment horizontal="left" wrapText="1"/>
    </xf>
    <xf numFmtId="0" fontId="106" fillId="0" borderId="0" xfId="26" applyFont="1" applyFill="1" applyBorder="1" applyAlignment="1">
      <alignment horizontal="left"/>
    </xf>
    <xf numFmtId="2" fontId="15" fillId="0" borderId="0" xfId="26" applyNumberFormat="1" applyFont="1" applyFill="1" applyBorder="1" applyAlignment="1">
      <alignment horizontal="left" wrapText="1"/>
    </xf>
    <xf numFmtId="0" fontId="82" fillId="0" borderId="0" xfId="16" applyFont="1" applyFill="1" applyAlignment="1">
      <alignment horizontal="center" vertical="top" wrapText="1"/>
    </xf>
    <xf numFmtId="3" fontId="82" fillId="3" borderId="119" xfId="27" applyNumberFormat="1" applyFont="1" applyFill="1" applyBorder="1" applyAlignment="1" applyProtection="1">
      <alignment horizontal="left"/>
      <protection hidden="1"/>
    </xf>
    <xf numFmtId="3" fontId="83" fillId="3" borderId="119" xfId="27" applyNumberFormat="1" applyFont="1" applyFill="1" applyBorder="1" applyAlignment="1" applyProtection="1">
      <alignment horizontal="left" indent="1"/>
      <protection hidden="1"/>
    </xf>
    <xf numFmtId="3" fontId="82" fillId="3" borderId="120" xfId="27" applyNumberFormat="1" applyFont="1" applyFill="1" applyBorder="1" applyAlignment="1" applyProtection="1">
      <alignment horizontal="left"/>
      <protection hidden="1"/>
    </xf>
    <xf numFmtId="37" fontId="79" fillId="0" borderId="73" xfId="1" quotePrefix="1" applyNumberFormat="1" applyFont="1" applyFill="1" applyBorder="1" applyAlignment="1">
      <alignment horizontal="center"/>
    </xf>
    <xf numFmtId="37" fontId="79" fillId="0" borderId="165" xfId="1" quotePrefix="1" applyNumberFormat="1" applyFont="1" applyFill="1" applyBorder="1" applyAlignment="1">
      <alignment horizontal="center"/>
    </xf>
    <xf numFmtId="37" fontId="99" fillId="0" borderId="4" xfId="1" applyNumberFormat="1" applyFont="1" applyFill="1" applyBorder="1" applyAlignment="1" applyProtection="1">
      <alignment horizontal="center"/>
      <protection hidden="1"/>
    </xf>
    <xf numFmtId="37" fontId="99" fillId="0" borderId="119" xfId="1" applyNumberFormat="1" applyFont="1" applyFill="1" applyBorder="1" applyAlignment="1" applyProtection="1">
      <alignment horizontal="center"/>
      <protection hidden="1"/>
    </xf>
    <xf numFmtId="37" fontId="79" fillId="0" borderId="4" xfId="1" applyNumberFormat="1" applyFont="1" applyFill="1" applyBorder="1" applyAlignment="1" applyProtection="1">
      <alignment horizontal="center"/>
      <protection hidden="1"/>
    </xf>
    <xf numFmtId="37" fontId="79" fillId="0" borderId="119" xfId="1" applyNumberFormat="1" applyFont="1" applyFill="1" applyBorder="1" applyAlignment="1" applyProtection="1">
      <alignment horizontal="center"/>
      <protection hidden="1"/>
    </xf>
    <xf numFmtId="37" fontId="79" fillId="0" borderId="73" xfId="1" applyNumberFormat="1" applyFont="1" applyFill="1" applyBorder="1" applyAlignment="1" applyProtection="1">
      <alignment horizontal="center"/>
      <protection hidden="1"/>
    </xf>
    <xf numFmtId="37" fontId="79" fillId="0" borderId="165" xfId="1" applyNumberFormat="1" applyFont="1" applyFill="1" applyBorder="1" applyAlignment="1" applyProtection="1">
      <alignment horizontal="center"/>
      <protection hidden="1"/>
    </xf>
    <xf numFmtId="37" fontId="79" fillId="0" borderId="7" xfId="1" applyNumberFormat="1" applyFont="1" applyFill="1" applyBorder="1" applyAlignment="1" applyProtection="1">
      <alignment horizontal="center"/>
      <protection hidden="1"/>
    </xf>
    <xf numFmtId="37" fontId="79" fillId="0" borderId="120" xfId="1" applyNumberFormat="1" applyFont="1" applyFill="1" applyBorder="1" applyAlignment="1" applyProtection="1">
      <alignment horizontal="center"/>
      <protection hidden="1"/>
    </xf>
    <xf numFmtId="164" fontId="109" fillId="2" borderId="0" xfId="16" applyNumberFormat="1" applyFont="1" applyFill="1" applyAlignment="1"/>
    <xf numFmtId="0" fontId="22" fillId="0" borderId="0" xfId="0" applyFont="1" applyAlignment="1">
      <alignment horizontal="left" wrapText="1"/>
    </xf>
    <xf numFmtId="3" fontId="15" fillId="0" borderId="0" xfId="16" applyNumberFormat="1" applyFont="1" applyFill="1" applyBorder="1" applyAlignment="1"/>
    <xf numFmtId="0" fontId="62" fillId="2" borderId="0" xfId="0" applyFont="1" applyFill="1" applyAlignment="1"/>
    <xf numFmtId="0" fontId="111" fillId="2" borderId="0" xfId="16" applyFont="1" applyFill="1" applyAlignment="1">
      <alignment horizontal="left" wrapText="1"/>
    </xf>
    <xf numFmtId="0" fontId="62" fillId="2" borderId="0" xfId="0" applyFont="1" applyFill="1" applyAlignment="1">
      <alignment horizontal="left" wrapText="1"/>
    </xf>
    <xf numFmtId="0" fontId="111" fillId="2" borderId="0" xfId="16" applyFont="1" applyFill="1" applyAlignment="1"/>
    <xf numFmtId="0" fontId="62" fillId="2" borderId="0" xfId="0" applyFont="1" applyFill="1" applyAlignment="1">
      <alignment wrapText="1"/>
    </xf>
    <xf numFmtId="3" fontId="36" fillId="0" borderId="0" xfId="16" applyNumberFormat="1" applyFont="1" applyFill="1" applyBorder="1"/>
    <xf numFmtId="37" fontId="79" fillId="3" borderId="115" xfId="1" applyNumberFormat="1" applyFont="1" applyFill="1" applyBorder="1" applyAlignment="1" applyProtection="1">
      <alignment horizontal="center"/>
      <protection hidden="1"/>
    </xf>
    <xf numFmtId="0" fontId="3" fillId="0" borderId="0" xfId="32" applyFont="1" applyFill="1"/>
    <xf numFmtId="0" fontId="24" fillId="0" borderId="0" xfId="32" applyFont="1" applyFill="1"/>
    <xf numFmtId="0" fontId="24" fillId="2" borderId="0" xfId="32" applyFont="1" applyFill="1"/>
    <xf numFmtId="0" fontId="44" fillId="0" borderId="0" xfId="32" applyFont="1" applyFill="1" applyBorder="1"/>
    <xf numFmtId="0" fontId="93" fillId="0" borderId="0" xfId="32" applyFont="1" applyFill="1"/>
    <xf numFmtId="0" fontId="40" fillId="0" borderId="0" xfId="32" applyFont="1" applyFill="1" applyBorder="1"/>
    <xf numFmtId="0" fontId="40" fillId="0" borderId="23" xfId="32" applyFont="1" applyFill="1" applyBorder="1"/>
    <xf numFmtId="0" fontId="40" fillId="0" borderId="0" xfId="32" applyFont="1" applyFill="1"/>
    <xf numFmtId="0" fontId="44" fillId="0" borderId="0" xfId="32" applyFont="1" applyFill="1"/>
    <xf numFmtId="0" fontId="7" fillId="6" borderId="201" xfId="32" applyFont="1" applyFill="1" applyBorder="1" applyAlignment="1">
      <alignment horizontal="center" vertical="center" wrapText="1"/>
    </xf>
    <xf numFmtId="0" fontId="7" fillId="6" borderId="44" xfId="32" applyFont="1" applyFill="1" applyBorder="1" applyAlignment="1">
      <alignment horizontal="center" vertical="center" wrapText="1"/>
    </xf>
    <xf numFmtId="0" fontId="7" fillId="6" borderId="0" xfId="32" applyFont="1" applyFill="1" applyBorder="1" applyAlignment="1">
      <alignment horizontal="center" vertical="center" wrapText="1"/>
    </xf>
    <xf numFmtId="0" fontId="7" fillId="6" borderId="203" xfId="32" applyFont="1" applyFill="1" applyBorder="1" applyAlignment="1">
      <alignment horizontal="center" vertical="center"/>
    </xf>
    <xf numFmtId="0" fontId="7" fillId="6" borderId="63" xfId="32" applyFont="1" applyFill="1" applyBorder="1" applyAlignment="1">
      <alignment horizontal="center" vertical="center"/>
    </xf>
    <xf numFmtId="0" fontId="7" fillId="6" borderId="16" xfId="32" applyFont="1" applyFill="1" applyBorder="1" applyAlignment="1">
      <alignment horizontal="center" vertical="center"/>
    </xf>
    <xf numFmtId="15" fontId="7" fillId="6" borderId="104" xfId="32" quotePrefix="1" applyNumberFormat="1" applyFont="1" applyFill="1" applyBorder="1" applyAlignment="1">
      <alignment horizontal="left" vertical="center"/>
    </xf>
    <xf numFmtId="38" fontId="55" fillId="0" borderId="208" xfId="32" applyNumberFormat="1" applyFont="1" applyFill="1" applyBorder="1" applyAlignment="1">
      <alignment horizontal="center" vertical="center"/>
    </xf>
    <xf numFmtId="38" fontId="55" fillId="0" borderId="209" xfId="32" applyNumberFormat="1" applyFont="1" applyFill="1" applyBorder="1" applyAlignment="1">
      <alignment horizontal="center" vertical="center"/>
    </xf>
    <xf numFmtId="38" fontId="55" fillId="0" borderId="210" xfId="32" applyNumberFormat="1" applyFont="1" applyFill="1" applyBorder="1" applyAlignment="1">
      <alignment horizontal="center" vertical="center"/>
    </xf>
    <xf numFmtId="38" fontId="55" fillId="0" borderId="44" xfId="32" applyNumberFormat="1" applyFont="1" applyFill="1" applyBorder="1" applyAlignment="1">
      <alignment horizontal="center" vertical="center"/>
    </xf>
    <xf numFmtId="2" fontId="26" fillId="0" borderId="209" xfId="25" applyNumberFormat="1" applyFont="1" applyFill="1" applyBorder="1" applyAlignment="1">
      <alignment horizontal="center" vertical="center"/>
    </xf>
    <xf numFmtId="2" fontId="26" fillId="0" borderId="44" xfId="25" applyNumberFormat="1" applyFont="1" applyFill="1" applyBorder="1" applyAlignment="1">
      <alignment horizontal="center" vertical="center"/>
    </xf>
    <xf numFmtId="0" fontId="40" fillId="0" borderId="0" xfId="16" applyFont="1" applyFill="1"/>
    <xf numFmtId="38" fontId="10" fillId="0" borderId="208" xfId="32" applyNumberFormat="1" applyFont="1" applyFill="1" applyBorder="1" applyAlignment="1">
      <alignment horizontal="center" vertical="center"/>
    </xf>
    <xf numFmtId="38" fontId="10" fillId="0" borderId="209" xfId="32" applyNumberFormat="1" applyFont="1" applyFill="1" applyBorder="1" applyAlignment="1">
      <alignment horizontal="center" vertical="center"/>
    </xf>
    <xf numFmtId="38" fontId="10" fillId="0" borderId="210" xfId="32" applyNumberFormat="1" applyFont="1" applyFill="1" applyBorder="1" applyAlignment="1">
      <alignment horizontal="center" vertical="center"/>
    </xf>
    <xf numFmtId="38" fontId="10" fillId="0" borderId="44" xfId="32" applyNumberFormat="1" applyFont="1" applyFill="1" applyBorder="1" applyAlignment="1">
      <alignment horizontal="center" vertical="center"/>
    </xf>
    <xf numFmtId="2" fontId="26" fillId="0" borderId="211" xfId="25" applyNumberFormat="1" applyFont="1" applyFill="1" applyBorder="1" applyAlignment="1">
      <alignment horizontal="center" vertical="center"/>
    </xf>
    <xf numFmtId="2" fontId="26" fillId="0" borderId="212" xfId="25" applyNumberFormat="1" applyFont="1" applyFill="1" applyBorder="1" applyAlignment="1">
      <alignment horizontal="center" vertical="center"/>
    </xf>
    <xf numFmtId="38" fontId="10" fillId="0" borderId="105" xfId="32" applyNumberFormat="1" applyFont="1" applyFill="1" applyBorder="1" applyAlignment="1">
      <alignment horizontal="center" vertical="center"/>
    </xf>
    <xf numFmtId="38" fontId="10" fillId="0" borderId="5" xfId="32" applyNumberFormat="1" applyFont="1" applyFill="1" applyBorder="1" applyAlignment="1">
      <alignment horizontal="center" vertical="center"/>
    </xf>
    <xf numFmtId="2" fontId="26" fillId="0" borderId="5" xfId="25" applyNumberFormat="1" applyFont="1" applyFill="1" applyBorder="1" applyAlignment="1">
      <alignment horizontal="center" vertical="center"/>
    </xf>
    <xf numFmtId="15" fontId="112" fillId="6" borderId="110" xfId="32" quotePrefix="1" applyNumberFormat="1" applyFont="1" applyFill="1" applyBorder="1" applyAlignment="1">
      <alignment horizontal="right" vertical="center"/>
    </xf>
    <xf numFmtId="0" fontId="25" fillId="0" borderId="106" xfId="32" applyFont="1" applyFill="1" applyBorder="1" applyAlignment="1">
      <alignment horizontal="centerContinuous"/>
    </xf>
    <xf numFmtId="0" fontId="25" fillId="0" borderId="17" xfId="32" applyFont="1" applyFill="1" applyBorder="1" applyAlignment="1">
      <alignment horizontal="centerContinuous"/>
    </xf>
    <xf numFmtId="0" fontId="13" fillId="0" borderId="17" xfId="32" applyFont="1" applyFill="1" applyBorder="1" applyAlignment="1">
      <alignment horizontal="center"/>
    </xf>
    <xf numFmtId="0" fontId="13" fillId="2" borderId="0" xfId="32" applyFont="1" applyFill="1" applyAlignment="1">
      <alignment horizontal="left" vertical="center" wrapText="1"/>
    </xf>
    <xf numFmtId="0" fontId="96" fillId="2" borderId="0" xfId="32" applyFont="1" applyFill="1" applyAlignment="1">
      <alignment vertical="center"/>
    </xf>
    <xf numFmtId="0" fontId="13" fillId="2" borderId="0" xfId="32" applyFont="1" applyFill="1"/>
    <xf numFmtId="0" fontId="13" fillId="0" borderId="0" xfId="32" applyFont="1" applyFill="1" applyAlignment="1">
      <alignment vertical="center" wrapText="1"/>
    </xf>
    <xf numFmtId="38" fontId="13" fillId="0" borderId="0" xfId="32" applyNumberFormat="1" applyFont="1" applyFill="1" applyAlignment="1">
      <alignment vertical="center" wrapText="1"/>
    </xf>
    <xf numFmtId="0" fontId="40" fillId="0" borderId="0" xfId="16" applyFont="1" applyFill="1" applyBorder="1"/>
    <xf numFmtId="0" fontId="3" fillId="2" borderId="0" xfId="33" applyFont="1" applyFill="1" applyAlignment="1">
      <alignment vertical="center"/>
    </xf>
    <xf numFmtId="0" fontId="24" fillId="2" borderId="0" xfId="33" applyFont="1" applyFill="1" applyAlignment="1">
      <alignment vertical="center"/>
    </xf>
    <xf numFmtId="0" fontId="15" fillId="2" borderId="0" xfId="33" applyFont="1" applyFill="1" applyAlignment="1">
      <alignment vertical="center"/>
    </xf>
    <xf numFmtId="0" fontId="13" fillId="2" borderId="0" xfId="33" applyFont="1" applyFill="1" applyAlignment="1">
      <alignment horizontal="right" vertical="center"/>
    </xf>
    <xf numFmtId="0" fontId="7" fillId="6" borderId="56" xfId="33" applyFont="1" applyFill="1" applyBorder="1" applyAlignment="1">
      <alignment horizontal="centerContinuous" vertical="center" wrapText="1"/>
    </xf>
    <xf numFmtId="0" fontId="4" fillId="6" borderId="56" xfId="33" applyFont="1" applyFill="1" applyBorder="1" applyAlignment="1">
      <alignment horizontal="centerContinuous" vertical="center" wrapText="1"/>
    </xf>
    <xf numFmtId="0" fontId="4" fillId="6" borderId="41" xfId="33" applyFont="1" applyFill="1" applyBorder="1" applyAlignment="1">
      <alignment horizontal="centerContinuous" vertical="center" wrapText="1"/>
    </xf>
    <xf numFmtId="0" fontId="4" fillId="2" borderId="0" xfId="33" applyFont="1" applyFill="1" applyAlignment="1">
      <alignment vertical="center"/>
    </xf>
    <xf numFmtId="0" fontId="7" fillId="6" borderId="42" xfId="33" applyFont="1" applyFill="1" applyBorder="1" applyAlignment="1">
      <alignment horizontal="center" vertical="center"/>
    </xf>
    <xf numFmtId="0" fontId="7" fillId="6" borderId="32" xfId="33" applyFont="1" applyFill="1" applyBorder="1" applyAlignment="1">
      <alignment horizontal="center" vertical="center"/>
    </xf>
    <xf numFmtId="0" fontId="7" fillId="6" borderId="55" xfId="33" applyFont="1" applyFill="1" applyBorder="1" applyAlignment="1">
      <alignment horizontal="center" vertical="center"/>
    </xf>
    <xf numFmtId="0" fontId="7" fillId="6" borderId="8" xfId="33" applyFont="1" applyFill="1" applyBorder="1" applyAlignment="1">
      <alignment horizontal="center" vertical="center"/>
    </xf>
    <xf numFmtId="0" fontId="4" fillId="6" borderId="119" xfId="33" applyFont="1" applyFill="1" applyBorder="1" applyAlignment="1">
      <alignment vertical="center"/>
    </xf>
    <xf numFmtId="0" fontId="10" fillId="2" borderId="10" xfId="33" applyFont="1" applyFill="1" applyBorder="1" applyAlignment="1">
      <alignment vertical="center"/>
    </xf>
    <xf numFmtId="0" fontId="10" fillId="2" borderId="5" xfId="33" applyFont="1" applyFill="1" applyBorder="1" applyAlignment="1">
      <alignment vertical="center"/>
    </xf>
    <xf numFmtId="0" fontId="10" fillId="2" borderId="6" xfId="33" applyFont="1" applyFill="1" applyBorder="1" applyAlignment="1">
      <alignment vertical="center"/>
    </xf>
    <xf numFmtId="0" fontId="7" fillId="6" borderId="119" xfId="33" applyFont="1" applyFill="1" applyBorder="1" applyAlignment="1">
      <alignment vertical="center"/>
    </xf>
    <xf numFmtId="3" fontId="26" fillId="2" borderId="22" xfId="33" applyNumberFormat="1" applyFont="1" applyFill="1" applyBorder="1" applyAlignment="1">
      <alignment vertical="center"/>
    </xf>
    <xf numFmtId="3" fontId="26" fillId="2" borderId="5" xfId="33" applyNumberFormat="1" applyFont="1" applyFill="1" applyBorder="1" applyAlignment="1">
      <alignment vertical="center"/>
    </xf>
    <xf numFmtId="3" fontId="26" fillId="2" borderId="6" xfId="33" applyNumberFormat="1" applyFont="1" applyFill="1" applyBorder="1" applyAlignment="1">
      <alignment vertical="center"/>
    </xf>
    <xf numFmtId="3" fontId="15" fillId="2" borderId="0" xfId="33" applyNumberFormat="1" applyFont="1" applyFill="1" applyAlignment="1">
      <alignment vertical="center"/>
    </xf>
    <xf numFmtId="3" fontId="10" fillId="2" borderId="22" xfId="33" applyNumberFormat="1" applyFont="1" applyFill="1" applyBorder="1" applyAlignment="1">
      <alignment vertical="center"/>
    </xf>
    <xf numFmtId="3" fontId="10" fillId="2" borderId="5" xfId="33" applyNumberFormat="1" applyFont="1" applyFill="1" applyBorder="1" applyAlignment="1">
      <alignment vertical="center"/>
    </xf>
    <xf numFmtId="3" fontId="10" fillId="2" borderId="6" xfId="33" applyNumberFormat="1" applyFont="1" applyFill="1" applyBorder="1" applyAlignment="1">
      <alignment vertical="center"/>
    </xf>
    <xf numFmtId="172" fontId="25" fillId="2" borderId="22" xfId="25" applyNumberFormat="1" applyFont="1" applyFill="1" applyBorder="1" applyAlignment="1">
      <alignment vertical="center"/>
    </xf>
    <xf numFmtId="172" fontId="25" fillId="2" borderId="5" xfId="25" applyNumberFormat="1" applyFont="1" applyFill="1" applyBorder="1" applyAlignment="1">
      <alignment vertical="center"/>
    </xf>
    <xf numFmtId="0" fontId="7" fillId="6" borderId="120" xfId="33" applyFont="1" applyFill="1" applyBorder="1" applyAlignment="1">
      <alignment vertical="center"/>
    </xf>
    <xf numFmtId="0" fontId="10" fillId="2" borderId="34" xfId="33" applyFont="1" applyFill="1" applyBorder="1" applyAlignment="1">
      <alignment vertical="center"/>
    </xf>
    <xf numFmtId="0" fontId="10" fillId="2" borderId="8" xfId="33" applyFont="1" applyFill="1" applyBorder="1" applyAlignment="1">
      <alignment vertical="center"/>
    </xf>
    <xf numFmtId="0" fontId="10" fillId="2" borderId="9" xfId="33" applyFont="1" applyFill="1" applyBorder="1" applyAlignment="1">
      <alignment vertical="center"/>
    </xf>
    <xf numFmtId="0" fontId="15" fillId="0" borderId="0" xfId="33" applyFont="1" applyAlignment="1">
      <alignment vertical="center"/>
    </xf>
    <xf numFmtId="172" fontId="15" fillId="0" borderId="0" xfId="25" applyNumberFormat="1" applyFont="1" applyAlignment="1">
      <alignment vertical="center"/>
    </xf>
    <xf numFmtId="0" fontId="13" fillId="2" borderId="0" xfId="33" applyFont="1" applyFill="1" applyAlignment="1">
      <alignment vertical="center"/>
    </xf>
    <xf numFmtId="3" fontId="13" fillId="2" borderId="0" xfId="33" applyNumberFormat="1" applyFont="1" applyFill="1" applyAlignment="1">
      <alignment vertical="center"/>
    </xf>
    <xf numFmtId="0" fontId="12" fillId="2" borderId="0" xfId="33" applyFont="1" applyFill="1" applyAlignment="1">
      <alignment vertical="center"/>
    </xf>
    <xf numFmtId="0" fontId="2" fillId="2" borderId="0" xfId="34" applyFont="1" applyFill="1" applyAlignment="1">
      <alignment vertical="center"/>
    </xf>
    <xf numFmtId="0" fontId="7" fillId="0" borderId="0" xfId="34" applyFont="1" applyFill="1" applyBorder="1" applyAlignment="1">
      <alignment horizontal="left" vertical="center" wrapText="1"/>
    </xf>
    <xf numFmtId="183" fontId="26" fillId="3" borderId="214" xfId="34" applyNumberFormat="1" applyFont="1" applyFill="1" applyBorder="1" applyAlignment="1">
      <alignment horizontal="center"/>
    </xf>
    <xf numFmtId="0" fontId="115" fillId="2" borderId="0" xfId="34" applyFont="1" applyFill="1"/>
    <xf numFmtId="10" fontId="10" fillId="3" borderId="218" xfId="34" applyNumberFormat="1" applyFont="1" applyFill="1" applyBorder="1"/>
    <xf numFmtId="0" fontId="2" fillId="2" borderId="0" xfId="34" applyFont="1" applyFill="1"/>
    <xf numFmtId="10" fontId="10" fillId="0" borderId="95" xfId="34" applyNumberFormat="1" applyFont="1" applyFill="1" applyBorder="1"/>
    <xf numFmtId="10" fontId="10" fillId="9" borderId="97" xfId="34" applyNumberFormat="1" applyFont="1" applyFill="1" applyBorder="1"/>
    <xf numFmtId="0" fontId="116" fillId="2" borderId="0" xfId="34" applyFont="1" applyFill="1"/>
    <xf numFmtId="172" fontId="10" fillId="0" borderId="222" xfId="35" applyNumberFormat="1" applyFont="1" applyFill="1" applyBorder="1"/>
    <xf numFmtId="172" fontId="10" fillId="9" borderId="223" xfId="35" applyNumberFormat="1" applyFont="1" applyFill="1" applyBorder="1"/>
    <xf numFmtId="0" fontId="2" fillId="0" borderId="0" xfId="34" applyFont="1" applyFill="1"/>
    <xf numFmtId="17" fontId="10" fillId="0" borderId="222" xfId="36" applyNumberFormat="1" applyFont="1" applyFill="1" applyBorder="1"/>
    <xf numFmtId="17" fontId="10" fillId="9" borderId="223" xfId="36" applyNumberFormat="1" applyFont="1" applyFill="1" applyBorder="1"/>
    <xf numFmtId="0" fontId="63" fillId="2" borderId="0" xfId="36" applyFont="1" applyFill="1"/>
    <xf numFmtId="172" fontId="10" fillId="0" borderId="99" xfId="35" applyNumberFormat="1" applyFont="1" applyFill="1" applyBorder="1"/>
    <xf numFmtId="172" fontId="10" fillId="9" borderId="101" xfId="35" applyNumberFormat="1" applyFont="1" applyFill="1" applyBorder="1"/>
    <xf numFmtId="172" fontId="10" fillId="0" borderId="225" xfId="35" applyNumberFormat="1" applyFont="1" applyFill="1" applyBorder="1"/>
    <xf numFmtId="183" fontId="26" fillId="9" borderId="226" xfId="34" applyNumberFormat="1" applyFont="1" applyFill="1" applyBorder="1" applyAlignment="1">
      <alignment horizontal="center"/>
    </xf>
    <xf numFmtId="172" fontId="10" fillId="0" borderId="95" xfId="35" applyNumberFormat="1" applyFont="1" applyFill="1" applyBorder="1"/>
    <xf numFmtId="172" fontId="10" fillId="9" borderId="97" xfId="35" applyNumberFormat="1" applyFont="1" applyFill="1" applyBorder="1"/>
    <xf numFmtId="10" fontId="26" fillId="0" borderId="17" xfId="34" applyNumberFormat="1" applyFont="1" applyFill="1" applyBorder="1"/>
    <xf numFmtId="10" fontId="26" fillId="9" borderId="17" xfId="34" applyNumberFormat="1" applyFont="1" applyFill="1" applyBorder="1"/>
    <xf numFmtId="10" fontId="26" fillId="0" borderId="0" xfId="34" applyNumberFormat="1" applyFont="1" applyFill="1" applyBorder="1"/>
    <xf numFmtId="10" fontId="26" fillId="9" borderId="0" xfId="34" applyNumberFormat="1" applyFont="1" applyFill="1" applyBorder="1"/>
    <xf numFmtId="0" fontId="15" fillId="0" borderId="0" xfId="34" applyFont="1" applyFill="1" applyBorder="1"/>
    <xf numFmtId="10" fontId="15" fillId="0" borderId="0" xfId="34" applyNumberFormat="1" applyFont="1" applyFill="1" applyBorder="1"/>
    <xf numFmtId="187" fontId="15" fillId="0" borderId="0" xfId="34" applyNumberFormat="1" applyFont="1" applyFill="1" applyBorder="1" applyAlignment="1">
      <alignment horizontal="right" vertical="center"/>
    </xf>
    <xf numFmtId="0" fontId="15" fillId="0" borderId="0" xfId="37" applyFont="1" applyFill="1" applyBorder="1" applyAlignment="1">
      <alignment horizontal="right"/>
    </xf>
    <xf numFmtId="0" fontId="15" fillId="0" borderId="0" xfId="37" applyFont="1" applyFill="1" applyBorder="1" applyAlignment="1">
      <alignment wrapText="1"/>
    </xf>
    <xf numFmtId="0" fontId="15" fillId="0" borderId="0" xfId="37" applyFont="1" applyFill="1" applyBorder="1"/>
    <xf numFmtId="0" fontId="13" fillId="2" borderId="0" xfId="34" applyFont="1" applyFill="1" applyBorder="1"/>
    <xf numFmtId="0" fontId="13" fillId="2" borderId="0" xfId="34" applyFont="1" applyFill="1" applyBorder="1" applyAlignment="1">
      <alignment horizontal="left" vertical="top" wrapText="1"/>
    </xf>
    <xf numFmtId="0" fontId="13" fillId="2" borderId="0" xfId="34" applyFont="1" applyFill="1" applyBorder="1" applyAlignment="1">
      <alignment vertical="center"/>
    </xf>
    <xf numFmtId="10" fontId="77" fillId="2" borderId="0" xfId="34" applyNumberFormat="1" applyFont="1" applyFill="1" applyBorder="1" applyAlignment="1">
      <alignment vertical="center"/>
    </xf>
    <xf numFmtId="0" fontId="40" fillId="2" borderId="0" xfId="34" applyFont="1" applyFill="1" applyBorder="1"/>
    <xf numFmtId="10" fontId="93" fillId="2" borderId="0" xfId="34" applyNumberFormat="1" applyFont="1" applyFill="1" applyBorder="1"/>
    <xf numFmtId="0" fontId="40" fillId="2" borderId="0" xfId="0" applyFont="1" applyFill="1" applyBorder="1"/>
    <xf numFmtId="3" fontId="93" fillId="2" borderId="0" xfId="34" applyNumberFormat="1" applyFont="1" applyFill="1" applyBorder="1"/>
    <xf numFmtId="0" fontId="40" fillId="0" borderId="0" xfId="34" applyFont="1" applyFill="1" applyBorder="1"/>
    <xf numFmtId="10" fontId="93" fillId="0" borderId="0" xfId="34" applyNumberFormat="1" applyFont="1" applyFill="1" applyBorder="1"/>
    <xf numFmtId="3" fontId="93" fillId="0" borderId="0" xfId="34" applyNumberFormat="1" applyFont="1" applyFill="1" applyBorder="1"/>
    <xf numFmtId="0" fontId="40" fillId="0" borderId="0" xfId="0" applyFont="1" applyFill="1" applyBorder="1"/>
    <xf numFmtId="10" fontId="117" fillId="2" borderId="0" xfId="34" applyNumberFormat="1" applyFont="1" applyFill="1"/>
    <xf numFmtId="0" fontId="2" fillId="2" borderId="0" xfId="0" applyFont="1" applyFill="1"/>
    <xf numFmtId="10" fontId="63" fillId="2" borderId="0" xfId="34" applyNumberFormat="1" applyFont="1" applyFill="1"/>
    <xf numFmtId="0" fontId="79" fillId="2" borderId="0" xfId="16" applyFont="1" applyFill="1" applyAlignment="1" applyProtection="1">
      <alignment horizontal="left" vertical="center"/>
    </xf>
    <xf numFmtId="0" fontId="4" fillId="2" borderId="0" xfId="16" applyFont="1" applyFill="1" applyAlignment="1">
      <alignment horizontal="center" vertical="center"/>
    </xf>
    <xf numFmtId="4" fontId="4" fillId="2" borderId="0" xfId="16" applyNumberFormat="1" applyFont="1" applyFill="1" applyAlignment="1">
      <alignment horizontal="center" vertical="center"/>
    </xf>
    <xf numFmtId="0" fontId="7" fillId="2" borderId="0" xfId="16" applyFont="1" applyFill="1" applyAlignment="1">
      <alignment horizontal="center" vertical="center"/>
    </xf>
    <xf numFmtId="0" fontId="62" fillId="2" borderId="0" xfId="16" applyFont="1" applyFill="1" applyAlignment="1">
      <alignment horizontal="center" vertical="center"/>
    </xf>
    <xf numFmtId="0" fontId="4" fillId="2" borderId="0" xfId="38" applyFont="1" applyFill="1" applyAlignment="1">
      <alignment vertical="center"/>
    </xf>
    <xf numFmtId="0" fontId="4" fillId="2" borderId="0" xfId="16" applyFont="1" applyFill="1" applyAlignment="1">
      <alignment vertical="center"/>
    </xf>
    <xf numFmtId="0" fontId="82" fillId="2" borderId="0" xfId="16" applyFont="1" applyFill="1" applyAlignment="1" applyProtection="1">
      <alignment horizontal="left" vertical="center"/>
    </xf>
    <xf numFmtId="0" fontId="47" fillId="2" borderId="0" xfId="16" applyFont="1" applyFill="1" applyAlignment="1">
      <alignment horizontal="center"/>
    </xf>
    <xf numFmtId="0" fontId="3" fillId="6" borderId="14" xfId="16" applyFont="1" applyFill="1" applyBorder="1" applyAlignment="1" applyProtection="1">
      <alignment horizontal="center" vertical="center"/>
    </xf>
    <xf numFmtId="0" fontId="3" fillId="6" borderId="17" xfId="16" applyFont="1" applyFill="1" applyBorder="1" applyAlignment="1" applyProtection="1">
      <alignment horizontal="center" vertical="center"/>
    </xf>
    <xf numFmtId="4" fontId="3" fillId="6" borderId="17" xfId="16" applyNumberFormat="1" applyFont="1" applyFill="1" applyBorder="1" applyAlignment="1" applyProtection="1">
      <alignment horizontal="center" vertical="center"/>
    </xf>
    <xf numFmtId="0" fontId="3" fillId="6" borderId="24" xfId="16" applyFont="1" applyFill="1" applyBorder="1" applyAlignment="1" applyProtection="1">
      <alignment horizontal="center" vertical="center"/>
    </xf>
    <xf numFmtId="0" fontId="3" fillId="6" borderId="65" xfId="16" applyFont="1" applyFill="1" applyBorder="1" applyAlignment="1" applyProtection="1">
      <alignment horizontal="center" vertical="center"/>
    </xf>
    <xf numFmtId="0" fontId="3" fillId="6" borderId="24" xfId="16" applyFont="1" applyFill="1" applyBorder="1" applyAlignment="1">
      <alignment horizontal="center" vertical="center"/>
    </xf>
    <xf numFmtId="175" fontId="24" fillId="2" borderId="22" xfId="16" applyNumberFormat="1" applyFont="1" applyFill="1" applyBorder="1" applyAlignment="1" applyProtection="1">
      <alignment horizontal="center" vertical="center"/>
      <protection hidden="1"/>
    </xf>
    <xf numFmtId="0" fontId="24" fillId="2" borderId="5" xfId="16" applyFont="1" applyFill="1" applyBorder="1" applyAlignment="1" applyProtection="1">
      <alignment horizontal="center" vertical="center"/>
      <protection hidden="1"/>
    </xf>
    <xf numFmtId="4" fontId="24" fillId="2" borderId="5" xfId="16" applyNumberFormat="1" applyFont="1" applyFill="1" applyBorder="1" applyAlignment="1" applyProtection="1">
      <alignment horizontal="center" vertical="center"/>
      <protection hidden="1"/>
    </xf>
    <xf numFmtId="0" fontId="3" fillId="2" borderId="21" xfId="16" applyFont="1" applyFill="1" applyBorder="1" applyAlignment="1" applyProtection="1">
      <alignment horizontal="center" vertical="center"/>
      <protection hidden="1"/>
    </xf>
    <xf numFmtId="175" fontId="24" fillId="2" borderId="5" xfId="16" applyNumberFormat="1" applyFont="1" applyFill="1" applyBorder="1" applyAlignment="1" applyProtection="1">
      <alignment horizontal="center" vertical="center"/>
      <protection hidden="1"/>
    </xf>
    <xf numFmtId="0" fontId="3" fillId="2" borderId="6" xfId="16" applyFont="1" applyFill="1" applyBorder="1" applyAlignment="1" applyProtection="1">
      <alignment horizontal="center" vertical="center"/>
      <protection hidden="1"/>
    </xf>
    <xf numFmtId="0" fontId="3" fillId="2" borderId="21" xfId="16" applyFont="1" applyFill="1" applyBorder="1" applyAlignment="1" applyProtection="1">
      <alignment horizontal="right" vertical="center"/>
      <protection hidden="1"/>
    </xf>
    <xf numFmtId="175" fontId="24" fillId="2" borderId="22" xfId="16" applyNumberFormat="1" applyFont="1" applyFill="1" applyBorder="1" applyAlignment="1" applyProtection="1">
      <alignment horizontal="center" vertical="center"/>
    </xf>
    <xf numFmtId="175" fontId="24" fillId="2" borderId="5" xfId="16" applyNumberFormat="1" applyFont="1" applyFill="1" applyBorder="1" applyAlignment="1" applyProtection="1">
      <alignment horizontal="center" vertical="center"/>
    </xf>
    <xf numFmtId="175" fontId="3" fillId="2" borderId="21" xfId="16" applyNumberFormat="1" applyFont="1" applyFill="1" applyBorder="1" applyAlignment="1" applyProtection="1">
      <alignment horizontal="center" vertical="center"/>
    </xf>
    <xf numFmtId="175" fontId="3" fillId="2" borderId="6" xfId="16" applyNumberFormat="1" applyFont="1" applyFill="1" applyBorder="1" applyAlignment="1" applyProtection="1">
      <alignment horizontal="center" vertical="center"/>
    </xf>
    <xf numFmtId="175" fontId="3" fillId="2" borderId="21" xfId="16" applyNumberFormat="1" applyFont="1" applyFill="1" applyBorder="1" applyAlignment="1" applyProtection="1">
      <alignment horizontal="right" vertical="center"/>
    </xf>
    <xf numFmtId="175" fontId="4" fillId="2" borderId="0" xfId="16" applyNumberFormat="1" applyFont="1" applyFill="1" applyAlignment="1">
      <alignment vertical="center"/>
    </xf>
    <xf numFmtId="175" fontId="4" fillId="2" borderId="0" xfId="38" applyNumberFormat="1" applyFont="1" applyFill="1" applyAlignment="1">
      <alignment vertical="center"/>
    </xf>
    <xf numFmtId="168" fontId="24" fillId="2" borderId="5" xfId="38" applyNumberFormat="1" applyFont="1" applyFill="1" applyBorder="1" applyAlignment="1">
      <alignment horizontal="center" vertical="center"/>
    </xf>
    <xf numFmtId="175" fontId="24" fillId="2" borderId="5" xfId="38" applyNumberFormat="1" applyFont="1" applyFill="1" applyBorder="1" applyAlignment="1">
      <alignment horizontal="center" vertical="center"/>
    </xf>
    <xf numFmtId="39" fontId="4" fillId="2" borderId="0" xfId="38" applyNumberFormat="1" applyFont="1" applyFill="1" applyAlignment="1">
      <alignment vertical="center"/>
    </xf>
    <xf numFmtId="1" fontId="7" fillId="2" borderId="0" xfId="38" applyNumberFormat="1" applyFont="1" applyFill="1" applyAlignment="1">
      <alignment vertical="center"/>
    </xf>
    <xf numFmtId="168" fontId="4" fillId="2" borderId="0" xfId="38" applyNumberFormat="1" applyFont="1" applyFill="1" applyAlignment="1">
      <alignment horizontal="center" vertical="center"/>
    </xf>
    <xf numFmtId="175" fontId="24" fillId="0" borderId="34" xfId="16" applyNumberFormat="1" applyFont="1" applyFill="1" applyBorder="1" applyAlignment="1" applyProtection="1">
      <alignment horizontal="center" vertical="center"/>
    </xf>
    <xf numFmtId="175" fontId="24" fillId="0" borderId="8" xfId="16" applyNumberFormat="1" applyFont="1" applyFill="1" applyBorder="1" applyAlignment="1" applyProtection="1">
      <alignment horizontal="center" vertical="center"/>
    </xf>
    <xf numFmtId="175" fontId="24" fillId="2" borderId="8" xfId="16" applyNumberFormat="1" applyFont="1" applyFill="1" applyBorder="1" applyAlignment="1" applyProtection="1">
      <alignment horizontal="center" vertical="center"/>
    </xf>
    <xf numFmtId="175" fontId="3" fillId="2" borderId="37" xfId="16" applyNumberFormat="1" applyFont="1" applyFill="1" applyBorder="1" applyAlignment="1" applyProtection="1">
      <alignment horizontal="center" vertical="center"/>
    </xf>
    <xf numFmtId="175" fontId="3" fillId="2" borderId="9" xfId="16" applyNumberFormat="1" applyFont="1" applyFill="1" applyBorder="1" applyAlignment="1" applyProtection="1">
      <alignment horizontal="center" vertical="center"/>
    </xf>
    <xf numFmtId="175" fontId="3" fillId="2" borderId="120" xfId="16" applyNumberFormat="1" applyFont="1" applyFill="1" applyBorder="1" applyAlignment="1" applyProtection="1">
      <alignment horizontal="right" vertical="center"/>
    </xf>
    <xf numFmtId="0" fontId="47" fillId="2" borderId="0" xfId="16" applyFont="1" applyFill="1" applyBorder="1" applyAlignment="1">
      <alignment vertical="center"/>
    </xf>
    <xf numFmtId="0" fontId="24" fillId="2" borderId="0" xfId="16" applyFont="1" applyFill="1" applyAlignment="1">
      <alignment vertical="center"/>
    </xf>
    <xf numFmtId="0" fontId="4" fillId="2" borderId="0" xfId="38" applyFont="1" applyFill="1" applyAlignment="1">
      <alignment horizontal="center" vertical="center"/>
    </xf>
    <xf numFmtId="39" fontId="4" fillId="2" borderId="0" xfId="38" applyNumberFormat="1" applyFont="1" applyFill="1" applyAlignment="1">
      <alignment horizontal="center" vertical="center"/>
    </xf>
    <xf numFmtId="166" fontId="4" fillId="2" borderId="0" xfId="38" applyNumberFormat="1" applyFont="1" applyFill="1" applyAlignment="1">
      <alignment horizontal="center" vertical="center"/>
    </xf>
    <xf numFmtId="175" fontId="4" fillId="2" borderId="0" xfId="38" applyNumberFormat="1" applyFont="1" applyFill="1" applyAlignment="1">
      <alignment horizontal="center" vertical="center"/>
    </xf>
    <xf numFmtId="4" fontId="5" fillId="2" borderId="0" xfId="38" applyNumberFormat="1" applyFont="1" applyFill="1" applyAlignment="1">
      <alignment horizontal="center" vertical="center"/>
    </xf>
    <xf numFmtId="4" fontId="4" fillId="2" borderId="0" xfId="38" applyNumberFormat="1" applyFont="1" applyFill="1" applyAlignment="1">
      <alignment horizontal="center" vertical="center"/>
    </xf>
    <xf numFmtId="2" fontId="4" fillId="2" borderId="0" xfId="38" applyNumberFormat="1" applyFont="1" applyFill="1" applyAlignment="1">
      <alignment horizontal="center" vertical="center"/>
    </xf>
    <xf numFmtId="1" fontId="7" fillId="2" borderId="0" xfId="38" applyNumberFormat="1" applyFont="1" applyFill="1" applyAlignment="1">
      <alignment horizontal="center" vertical="center"/>
    </xf>
    <xf numFmtId="168" fontId="118" fillId="2" borderId="0" xfId="38" applyNumberFormat="1" applyFont="1" applyFill="1" applyAlignment="1">
      <alignment horizontal="center" vertical="center"/>
    </xf>
    <xf numFmtId="0" fontId="7" fillId="2" borderId="0" xfId="38" applyFont="1" applyFill="1" applyAlignment="1">
      <alignment horizontal="center" vertical="center"/>
    </xf>
    <xf numFmtId="0" fontId="4" fillId="2" borderId="0" xfId="38" applyNumberFormat="1" applyFont="1" applyFill="1" applyAlignment="1">
      <alignment horizontal="center" vertical="center"/>
    </xf>
    <xf numFmtId="0" fontId="3" fillId="2" borderId="0" xfId="39" applyFont="1" applyFill="1" applyBorder="1" applyAlignment="1" applyProtection="1">
      <alignment horizontal="left" vertical="center"/>
    </xf>
    <xf numFmtId="0" fontId="24" fillId="2" borderId="0" xfId="39" applyFont="1" applyFill="1" applyBorder="1" applyAlignment="1">
      <alignment vertical="center"/>
    </xf>
    <xf numFmtId="0" fontId="24" fillId="2" borderId="0" xfId="39" applyFont="1" applyFill="1" applyBorder="1" applyAlignment="1" applyProtection="1">
      <alignment vertical="center"/>
    </xf>
    <xf numFmtId="4" fontId="24" fillId="2" borderId="0" xfId="39" applyNumberFormat="1" applyFont="1" applyFill="1" applyBorder="1" applyAlignment="1">
      <alignment vertical="center"/>
    </xf>
    <xf numFmtId="0" fontId="24" fillId="2" borderId="0" xfId="40" applyFont="1" applyFill="1"/>
    <xf numFmtId="0" fontId="15" fillId="2" borderId="0" xfId="39" applyFont="1" applyFill="1" applyBorder="1" applyAlignment="1">
      <alignment vertical="center"/>
    </xf>
    <xf numFmtId="0" fontId="15" fillId="2" borderId="0" xfId="39" applyFont="1" applyFill="1" applyBorder="1" applyAlignment="1" applyProtection="1">
      <alignment vertical="center"/>
    </xf>
    <xf numFmtId="4" fontId="15" fillId="2" borderId="0" xfId="39" applyNumberFormat="1" applyFont="1" applyFill="1" applyBorder="1" applyAlignment="1">
      <alignment vertical="center"/>
    </xf>
    <xf numFmtId="0" fontId="4" fillId="2" borderId="0" xfId="40" applyFont="1" applyFill="1"/>
    <xf numFmtId="37" fontId="10" fillId="2" borderId="105" xfId="39" applyNumberFormat="1" applyFont="1" applyFill="1" applyBorder="1" applyAlignment="1" applyProtection="1">
      <alignment horizontal="center"/>
    </xf>
    <xf numFmtId="37" fontId="10" fillId="2" borderId="5" xfId="39" applyNumberFormat="1" applyFont="1" applyFill="1" applyBorder="1" applyAlignment="1" applyProtection="1">
      <alignment horizontal="center"/>
    </xf>
    <xf numFmtId="37" fontId="26" fillId="2" borderId="5" xfId="39" applyNumberFormat="1" applyFont="1" applyFill="1" applyBorder="1" applyAlignment="1" applyProtection="1">
      <alignment horizontal="center"/>
    </xf>
    <xf numFmtId="37" fontId="26" fillId="2" borderId="6" xfId="39" applyNumberFormat="1" applyFont="1" applyFill="1" applyBorder="1" applyAlignment="1" applyProtection="1">
      <alignment horizontal="center"/>
    </xf>
    <xf numFmtId="0" fontId="10" fillId="2" borderId="0" xfId="40" applyFont="1" applyFill="1"/>
    <xf numFmtId="37" fontId="10" fillId="2" borderId="105" xfId="39" applyNumberFormat="1" applyFont="1" applyFill="1" applyBorder="1" applyAlignment="1" applyProtection="1">
      <alignment horizontal="center" vertical="center"/>
    </xf>
    <xf numFmtId="37" fontId="10" fillId="2" borderId="5" xfId="39" applyNumberFormat="1" applyFont="1" applyFill="1" applyBorder="1" applyAlignment="1" applyProtection="1">
      <alignment horizontal="center" vertical="center"/>
    </xf>
    <xf numFmtId="37" fontId="26" fillId="2" borderId="5" xfId="39" applyNumberFormat="1" applyFont="1" applyFill="1" applyBorder="1" applyAlignment="1" applyProtection="1">
      <alignment horizontal="center" vertical="center"/>
    </xf>
    <xf numFmtId="37" fontId="26" fillId="2" borderId="6" xfId="39" applyNumberFormat="1" applyFont="1" applyFill="1" applyBorder="1" applyAlignment="1" applyProtection="1">
      <alignment horizontal="center" vertical="center"/>
    </xf>
    <xf numFmtId="0" fontId="10" fillId="2" borderId="0" xfId="40" applyFont="1" applyFill="1" applyBorder="1"/>
    <xf numFmtId="0" fontId="4" fillId="2" borderId="0" xfId="40" applyFont="1" applyFill="1" applyBorder="1"/>
    <xf numFmtId="37" fontId="24" fillId="2" borderId="0" xfId="39" applyNumberFormat="1" applyFont="1" applyFill="1" applyBorder="1" applyAlignment="1" applyProtection="1">
      <alignment horizontal="center" vertical="center"/>
    </xf>
    <xf numFmtId="37" fontId="3" fillId="2" borderId="0" xfId="39" applyNumberFormat="1" applyFont="1" applyFill="1" applyBorder="1" applyAlignment="1" applyProtection="1">
      <alignment horizontal="center" vertical="center"/>
    </xf>
    <xf numFmtId="0" fontId="119" fillId="2" borderId="0" xfId="40" applyFont="1" applyFill="1"/>
    <xf numFmtId="0" fontId="121" fillId="2" borderId="0" xfId="40" applyFont="1" applyFill="1"/>
    <xf numFmtId="0" fontId="122" fillId="2" borderId="0" xfId="40" applyFont="1" applyFill="1"/>
    <xf numFmtId="0" fontId="123" fillId="2" borderId="0" xfId="40" applyFont="1" applyFill="1"/>
    <xf numFmtId="0" fontId="119" fillId="2" borderId="0" xfId="41" applyFont="1" applyFill="1" applyAlignment="1">
      <alignment vertical="center"/>
    </xf>
    <xf numFmtId="0" fontId="124" fillId="2" borderId="0" xfId="41" applyFont="1" applyFill="1" applyAlignment="1">
      <alignment vertical="center"/>
    </xf>
    <xf numFmtId="0" fontId="121" fillId="2" borderId="0" xfId="41" applyFont="1" applyFill="1" applyAlignment="1">
      <alignment vertical="center"/>
    </xf>
    <xf numFmtId="0" fontId="120" fillId="2" borderId="0" xfId="41" applyFont="1" applyFill="1" applyAlignment="1">
      <alignment horizontal="center" vertical="center"/>
    </xf>
    <xf numFmtId="0" fontId="126" fillId="2" borderId="0" xfId="41" applyFont="1" applyFill="1" applyAlignment="1">
      <alignment horizontal="center" vertical="center"/>
    </xf>
    <xf numFmtId="0" fontId="122" fillId="2" borderId="0" xfId="41" applyFont="1" applyFill="1" applyAlignment="1">
      <alignment vertical="center"/>
    </xf>
    <xf numFmtId="0" fontId="122" fillId="2" borderId="0" xfId="41" applyFont="1" applyFill="1" applyBorder="1" applyAlignment="1">
      <alignment vertical="center"/>
    </xf>
    <xf numFmtId="0" fontId="124" fillId="2" borderId="0" xfId="41" applyFont="1" applyFill="1" applyBorder="1" applyAlignment="1">
      <alignment vertical="center"/>
    </xf>
    <xf numFmtId="0" fontId="24" fillId="2" borderId="0" xfId="41" applyFont="1" applyFill="1" applyBorder="1"/>
    <xf numFmtId="0" fontId="4" fillId="2" borderId="0" xfId="41" applyFont="1" applyFill="1" applyBorder="1"/>
    <xf numFmtId="0" fontId="24" fillId="2" borderId="0" xfId="41" applyFont="1" applyFill="1"/>
    <xf numFmtId="0" fontId="15" fillId="2" borderId="0" xfId="41" applyFont="1" applyFill="1" applyBorder="1" applyAlignment="1">
      <alignment vertical="center"/>
    </xf>
    <xf numFmtId="0" fontId="36" fillId="2" borderId="0" xfId="41" applyFont="1" applyFill="1" applyBorder="1" applyAlignment="1">
      <alignment horizontal="center" vertical="center"/>
    </xf>
    <xf numFmtId="0" fontId="36" fillId="2" borderId="0" xfId="41" applyFont="1" applyFill="1" applyBorder="1" applyAlignment="1">
      <alignment vertical="center"/>
    </xf>
    <xf numFmtId="188" fontId="10" fillId="2" borderId="5" xfId="43" applyNumberFormat="1" applyFont="1" applyFill="1" applyBorder="1" applyAlignment="1">
      <alignment vertical="center"/>
    </xf>
    <xf numFmtId="3" fontId="10" fillId="2" borderId="5" xfId="41" applyNumberFormat="1" applyFont="1" applyFill="1" applyBorder="1" applyAlignment="1">
      <alignment vertical="center"/>
    </xf>
    <xf numFmtId="3" fontId="10" fillId="0" borderId="5" xfId="41" applyNumberFormat="1" applyFont="1" applyFill="1" applyBorder="1" applyAlignment="1">
      <alignment vertical="center"/>
    </xf>
    <xf numFmtId="3" fontId="26" fillId="0" borderId="5" xfId="41" applyNumberFormat="1" applyFont="1" applyFill="1" applyBorder="1" applyAlignment="1">
      <alignment vertical="center"/>
    </xf>
    <xf numFmtId="3" fontId="10" fillId="2" borderId="5" xfId="41" applyNumberFormat="1" applyFont="1" applyFill="1" applyBorder="1" applyAlignment="1">
      <alignment horizontal="center" vertical="center"/>
    </xf>
    <xf numFmtId="188" fontId="26" fillId="2" borderId="0" xfId="43" applyNumberFormat="1" applyFont="1" applyFill="1" applyBorder="1" applyAlignment="1">
      <alignment horizontal="center" vertical="center"/>
    </xf>
    <xf numFmtId="188" fontId="10" fillId="2" borderId="0" xfId="43" applyNumberFormat="1" applyFont="1" applyFill="1" applyBorder="1" applyAlignment="1">
      <alignment vertical="center"/>
    </xf>
    <xf numFmtId="0" fontId="10" fillId="2" borderId="5" xfId="41" applyFont="1" applyFill="1" applyBorder="1" applyAlignment="1">
      <alignment vertical="center"/>
    </xf>
    <xf numFmtId="166" fontId="10" fillId="2" borderId="5" xfId="41" applyNumberFormat="1" applyFont="1" applyFill="1" applyBorder="1" applyAlignment="1">
      <alignment vertical="center"/>
    </xf>
    <xf numFmtId="166" fontId="10" fillId="0" borderId="5" xfId="41" applyNumberFormat="1" applyFont="1" applyFill="1" applyBorder="1" applyAlignment="1">
      <alignment vertical="center"/>
    </xf>
    <xf numFmtId="166" fontId="10" fillId="2" borderId="254" xfId="41" applyNumberFormat="1" applyFont="1" applyFill="1" applyBorder="1" applyAlignment="1">
      <alignment vertical="center"/>
    </xf>
    <xf numFmtId="166" fontId="10" fillId="2" borderId="5" xfId="41" applyNumberFormat="1" applyFont="1" applyFill="1" applyBorder="1" applyAlignment="1">
      <alignment horizontal="center" vertical="center"/>
    </xf>
    <xf numFmtId="0" fontId="10" fillId="2" borderId="0" xfId="41" applyFont="1" applyFill="1" applyBorder="1" applyAlignment="1">
      <alignment vertical="center"/>
    </xf>
    <xf numFmtId="3" fontId="10" fillId="2" borderId="255" xfId="41" applyNumberFormat="1" applyFont="1" applyFill="1" applyBorder="1" applyAlignment="1">
      <alignment vertical="center"/>
    </xf>
    <xf numFmtId="3" fontId="10" fillId="2" borderId="255" xfId="41" applyNumberFormat="1" applyFont="1" applyFill="1" applyBorder="1" applyAlignment="1">
      <alignment horizontal="center" vertical="center"/>
    </xf>
    <xf numFmtId="188" fontId="10" fillId="2" borderId="0" xfId="43" applyNumberFormat="1" applyFont="1" applyFill="1" applyBorder="1" applyAlignment="1">
      <alignment horizontal="center" vertical="center"/>
    </xf>
    <xf numFmtId="164" fontId="10" fillId="2" borderId="5" xfId="43" applyNumberFormat="1" applyFont="1" applyFill="1" applyBorder="1" applyAlignment="1">
      <alignment horizontal="center" vertical="center"/>
    </xf>
    <xf numFmtId="3" fontId="10" fillId="0" borderId="5" xfId="41" applyNumberFormat="1" applyFont="1" applyFill="1" applyBorder="1" applyAlignment="1">
      <alignment horizontal="center" vertical="center"/>
    </xf>
    <xf numFmtId="164" fontId="10" fillId="2" borderId="5" xfId="41" applyNumberFormat="1" applyFont="1" applyFill="1" applyBorder="1" applyAlignment="1">
      <alignment horizontal="center" vertical="center"/>
    </xf>
    <xf numFmtId="188" fontId="10" fillId="2" borderId="0" xfId="41" applyNumberFormat="1" applyFont="1" applyFill="1" applyBorder="1" applyAlignment="1">
      <alignment horizontal="center" vertical="center"/>
    </xf>
    <xf numFmtId="0" fontId="10" fillId="2" borderId="0" xfId="41" applyFont="1" applyFill="1" applyBorder="1" applyAlignment="1">
      <alignment horizontal="center" vertical="center"/>
    </xf>
    <xf numFmtId="3" fontId="10" fillId="2" borderId="254" xfId="41" applyNumberFormat="1" applyFont="1" applyFill="1" applyBorder="1" applyAlignment="1">
      <alignment vertical="center"/>
    </xf>
    <xf numFmtId="3" fontId="10" fillId="2" borderId="124" xfId="41" applyNumberFormat="1" applyFont="1" applyFill="1" applyBorder="1" applyAlignment="1">
      <alignment vertical="center"/>
    </xf>
    <xf numFmtId="3" fontId="10" fillId="2" borderId="124" xfId="41" applyNumberFormat="1" applyFont="1" applyFill="1" applyBorder="1" applyAlignment="1">
      <alignment horizontal="center" vertical="center"/>
    </xf>
    <xf numFmtId="164" fontId="10" fillId="2" borderId="5" xfId="41" applyNumberFormat="1" applyFont="1" applyFill="1" applyBorder="1" applyAlignment="1">
      <alignment vertical="center"/>
    </xf>
    <xf numFmtId="0" fontId="7" fillId="3" borderId="22" xfId="41" applyFont="1" applyFill="1" applyBorder="1" applyAlignment="1">
      <alignment vertical="center"/>
    </xf>
    <xf numFmtId="0" fontId="10" fillId="2" borderId="8" xfId="41" applyFont="1" applyFill="1" applyBorder="1" applyAlignment="1">
      <alignment vertical="center"/>
    </xf>
    <xf numFmtId="0" fontId="10" fillId="2" borderId="8" xfId="41" applyFont="1" applyFill="1" applyBorder="1" applyAlignment="1">
      <alignment horizontal="center" vertical="center"/>
    </xf>
    <xf numFmtId="0" fontId="13" fillId="2" borderId="0" xfId="41" applyFont="1" applyFill="1" applyBorder="1" applyAlignment="1">
      <alignment vertical="center"/>
    </xf>
    <xf numFmtId="0" fontId="25" fillId="2" borderId="0" xfId="41" applyFont="1" applyFill="1" applyBorder="1" applyAlignment="1">
      <alignment vertical="center"/>
    </xf>
    <xf numFmtId="0" fontId="62" fillId="2" borderId="0" xfId="41" applyFont="1" applyFill="1" applyBorder="1" applyAlignment="1">
      <alignment vertical="center"/>
    </xf>
    <xf numFmtId="0" fontId="4" fillId="2" borderId="0" xfId="41" applyFont="1" applyFill="1"/>
    <xf numFmtId="17" fontId="26" fillId="21" borderId="5" xfId="41" applyNumberFormat="1" applyFont="1" applyFill="1" applyBorder="1" applyAlignment="1">
      <alignment vertical="center"/>
    </xf>
    <xf numFmtId="17" fontId="26" fillId="0" borderId="5" xfId="41" applyNumberFormat="1" applyFont="1" applyFill="1" applyBorder="1" applyAlignment="1">
      <alignment vertical="center"/>
    </xf>
    <xf numFmtId="17" fontId="26" fillId="2" borderId="5" xfId="41" applyNumberFormat="1" applyFont="1" applyFill="1" applyBorder="1" applyAlignment="1">
      <alignment vertical="center"/>
    </xf>
    <xf numFmtId="0" fontId="10" fillId="2" borderId="0" xfId="41" applyFont="1" applyFill="1" applyAlignment="1">
      <alignment horizontal="center" vertical="center"/>
    </xf>
    <xf numFmtId="164" fontId="10" fillId="2" borderId="259" xfId="43" applyNumberFormat="1" applyFont="1" applyFill="1" applyBorder="1" applyAlignment="1">
      <alignment horizontal="center" vertical="center"/>
    </xf>
    <xf numFmtId="164" fontId="10" fillId="2" borderId="254" xfId="43" applyNumberFormat="1" applyFont="1" applyFill="1" applyBorder="1" applyAlignment="1">
      <alignment horizontal="center" vertical="center"/>
    </xf>
    <xf numFmtId="164" fontId="10" fillId="2" borderId="260" xfId="43" applyNumberFormat="1" applyFont="1" applyFill="1" applyBorder="1" applyAlignment="1">
      <alignment horizontal="center" vertical="center"/>
    </xf>
    <xf numFmtId="164" fontId="10" fillId="2" borderId="255" xfId="43" applyNumberFormat="1" applyFont="1" applyFill="1" applyBorder="1" applyAlignment="1">
      <alignment horizontal="center" vertical="center"/>
    </xf>
    <xf numFmtId="41" fontId="10" fillId="2" borderId="8" xfId="41" applyNumberFormat="1" applyFont="1" applyFill="1" applyBorder="1" applyAlignment="1">
      <alignment horizontal="center" vertical="center"/>
    </xf>
    <xf numFmtId="41" fontId="10" fillId="0" borderId="8" xfId="41" applyNumberFormat="1" applyFont="1" applyFill="1" applyBorder="1" applyAlignment="1">
      <alignment horizontal="center" vertical="center"/>
    </xf>
    <xf numFmtId="0" fontId="15" fillId="2" borderId="0" xfId="41" applyFont="1" applyFill="1" applyBorder="1" applyAlignment="1">
      <alignment horizontal="left" vertical="center" indent="1"/>
    </xf>
    <xf numFmtId="43" fontId="15" fillId="2" borderId="0" xfId="41" applyNumberFormat="1" applyFont="1" applyFill="1" applyBorder="1" applyAlignment="1">
      <alignment vertical="center"/>
    </xf>
    <xf numFmtId="17" fontId="26" fillId="21" borderId="209" xfId="41" applyNumberFormat="1" applyFont="1" applyFill="1" applyBorder="1" applyAlignment="1">
      <alignment vertical="center"/>
    </xf>
    <xf numFmtId="17" fontId="26" fillId="0" borderId="209" xfId="41" applyNumberFormat="1" applyFont="1" applyFill="1" applyBorder="1" applyAlignment="1">
      <alignment vertical="center"/>
    </xf>
    <xf numFmtId="17" fontId="26" fillId="0" borderId="0" xfId="41" applyNumberFormat="1" applyFont="1" applyFill="1" applyBorder="1" applyAlignment="1">
      <alignment vertical="center"/>
    </xf>
    <xf numFmtId="17" fontId="26" fillId="0" borderId="5" xfId="41" applyNumberFormat="1" applyFont="1" applyFill="1" applyBorder="1" applyAlignment="1">
      <alignment horizontal="center" vertical="center"/>
    </xf>
    <xf numFmtId="164" fontId="10" fillId="2" borderId="209" xfId="43" applyNumberFormat="1" applyFont="1" applyFill="1" applyBorder="1" applyAlignment="1">
      <alignment horizontal="center" vertical="center"/>
    </xf>
    <xf numFmtId="164" fontId="10" fillId="2" borderId="0" xfId="43" applyNumberFormat="1" applyFont="1" applyFill="1" applyBorder="1" applyAlignment="1">
      <alignment horizontal="center" vertical="center"/>
    </xf>
    <xf numFmtId="164" fontId="10" fillId="2" borderId="263" xfId="43" applyNumberFormat="1" applyFont="1" applyFill="1" applyBorder="1" applyAlignment="1">
      <alignment horizontal="center" vertical="center"/>
    </xf>
    <xf numFmtId="164" fontId="10" fillId="2" borderId="264" xfId="43" applyNumberFormat="1" applyFont="1" applyFill="1" applyBorder="1" applyAlignment="1">
      <alignment horizontal="center" vertical="center"/>
    </xf>
    <xf numFmtId="164" fontId="10" fillId="2" borderId="265" xfId="43" applyNumberFormat="1" applyFont="1" applyFill="1" applyBorder="1" applyAlignment="1">
      <alignment horizontal="center" vertical="center"/>
    </xf>
    <xf numFmtId="164" fontId="10" fillId="2" borderId="146" xfId="43" applyNumberFormat="1" applyFont="1" applyFill="1" applyBorder="1" applyAlignment="1">
      <alignment horizontal="center" vertical="center"/>
    </xf>
    <xf numFmtId="164" fontId="10" fillId="2" borderId="211" xfId="43" applyNumberFormat="1" applyFont="1" applyFill="1" applyBorder="1" applyAlignment="1">
      <alignment horizontal="center" vertical="center"/>
    </xf>
    <xf numFmtId="164" fontId="10" fillId="2" borderId="176" xfId="43" applyNumberFormat="1" applyFont="1" applyFill="1" applyBorder="1" applyAlignment="1">
      <alignment horizontal="center" vertical="center"/>
    </xf>
    <xf numFmtId="164" fontId="10" fillId="2" borderId="26" xfId="43" applyNumberFormat="1" applyFont="1" applyFill="1" applyBorder="1" applyAlignment="1">
      <alignment horizontal="center" vertical="center"/>
    </xf>
    <xf numFmtId="41" fontId="10" fillId="2" borderId="266" xfId="41" applyNumberFormat="1" applyFont="1" applyFill="1" applyBorder="1" applyAlignment="1">
      <alignment horizontal="center" vertical="center"/>
    </xf>
    <xf numFmtId="41" fontId="10" fillId="2" borderId="267" xfId="41" applyNumberFormat="1" applyFont="1" applyFill="1" applyBorder="1" applyAlignment="1">
      <alignment horizontal="center" vertical="center"/>
    </xf>
    <xf numFmtId="41" fontId="10" fillId="2" borderId="182" xfId="41" applyNumberFormat="1" applyFont="1" applyFill="1" applyBorder="1" applyAlignment="1">
      <alignment horizontal="center" vertical="center"/>
    </xf>
    <xf numFmtId="0" fontId="3" fillId="2" borderId="0" xfId="44" applyFont="1" applyFill="1" applyBorder="1"/>
    <xf numFmtId="0" fontId="2" fillId="2" borderId="0" xfId="44" applyFill="1"/>
    <xf numFmtId="0" fontId="2" fillId="2" borderId="0" xfId="33" applyFill="1"/>
    <xf numFmtId="0" fontId="128" fillId="2" borderId="0" xfId="44" applyFont="1" applyFill="1" applyBorder="1"/>
    <xf numFmtId="0" fontId="129" fillId="2" borderId="0" xfId="44" applyFont="1" applyFill="1" applyAlignment="1">
      <alignment horizontal="right"/>
    </xf>
    <xf numFmtId="171" fontId="129" fillId="2" borderId="0" xfId="45" applyNumberFormat="1" applyFont="1" applyFill="1" applyBorder="1" applyAlignment="1">
      <alignment horizontal="right"/>
    </xf>
    <xf numFmtId="171" fontId="44" fillId="2" borderId="0" xfId="45" applyNumberFormat="1" applyFont="1" applyFill="1" applyBorder="1" applyAlignment="1">
      <alignment horizontal="right"/>
    </xf>
    <xf numFmtId="171" fontId="26" fillId="0" borderId="268" xfId="45" applyNumberFormat="1" applyFont="1" applyBorder="1" applyAlignment="1">
      <alignment horizontal="center"/>
    </xf>
    <xf numFmtId="171" fontId="26" fillId="0" borderId="268" xfId="45" applyNumberFormat="1" applyFont="1" applyFill="1" applyBorder="1" applyAlignment="1">
      <alignment horizontal="center"/>
    </xf>
    <xf numFmtId="171" fontId="26" fillId="0" borderId="268" xfId="45" applyNumberFormat="1" applyFont="1" applyFill="1" applyBorder="1" applyAlignment="1">
      <alignment horizontal="right" indent="1"/>
    </xf>
    <xf numFmtId="0" fontId="39" fillId="2" borderId="0" xfId="44" applyFont="1" applyFill="1" applyBorder="1" applyAlignment="1">
      <alignment horizontal="left"/>
    </xf>
    <xf numFmtId="171" fontId="39" fillId="2" borderId="0" xfId="45" applyNumberFormat="1" applyFont="1" applyFill="1" applyBorder="1" applyAlignment="1">
      <alignment horizontal="center"/>
    </xf>
    <xf numFmtId="0" fontId="41" fillId="2" borderId="0" xfId="44" applyFont="1" applyFill="1"/>
    <xf numFmtId="0" fontId="41" fillId="2" borderId="0" xfId="44" applyFont="1" applyFill="1" applyBorder="1" applyAlignment="1">
      <alignment horizontal="center"/>
    </xf>
    <xf numFmtId="171" fontId="130" fillId="2" borderId="0" xfId="45" applyNumberFormat="1" applyFont="1" applyFill="1" applyBorder="1" applyAlignment="1">
      <alignment horizontal="right"/>
    </xf>
    <xf numFmtId="0" fontId="44" fillId="2" borderId="0" xfId="44" applyFont="1" applyFill="1" applyBorder="1" applyAlignment="1">
      <alignment vertical="top"/>
    </xf>
    <xf numFmtId="0" fontId="44" fillId="2" borderId="0" xfId="44" applyFont="1" applyFill="1"/>
    <xf numFmtId="0" fontId="129" fillId="2" borderId="0" xfId="44" applyFont="1" applyFill="1"/>
    <xf numFmtId="0" fontId="129" fillId="2" borderId="0" xfId="33" applyFont="1" applyFill="1"/>
    <xf numFmtId="171" fontId="129" fillId="2" borderId="0" xfId="44" applyNumberFormat="1" applyFont="1" applyFill="1"/>
    <xf numFmtId="0" fontId="2" fillId="2" borderId="0" xfId="44" applyFont="1" applyFill="1" applyBorder="1"/>
    <xf numFmtId="164" fontId="2" fillId="2" borderId="0" xfId="44" applyNumberFormat="1" applyFont="1" applyFill="1" applyBorder="1"/>
    <xf numFmtId="172" fontId="2" fillId="2" borderId="0" xfId="25" applyNumberFormat="1" applyFont="1" applyFill="1"/>
    <xf numFmtId="0" fontId="82" fillId="2" borderId="0" xfId="0" applyFont="1" applyFill="1" applyBorder="1" applyAlignment="1" applyProtection="1">
      <alignment horizontal="left"/>
      <protection locked="0"/>
    </xf>
    <xf numFmtId="0" fontId="15" fillId="2" borderId="0" xfId="0" applyFont="1" applyFill="1"/>
    <xf numFmtId="0" fontId="15" fillId="2" borderId="0" xfId="0" applyFont="1" applyFill="1" applyBorder="1"/>
    <xf numFmtId="0" fontId="36" fillId="2" borderId="0" xfId="0" applyFont="1" applyFill="1" applyBorder="1" applyAlignment="1">
      <alignment horizontal="center"/>
    </xf>
    <xf numFmtId="0" fontId="15" fillId="2" borderId="0" xfId="0" applyFont="1" applyFill="1" applyAlignment="1">
      <alignment vertical="top"/>
    </xf>
    <xf numFmtId="0" fontId="7" fillId="2" borderId="0" xfId="2" applyFont="1" applyFill="1" applyBorder="1" applyAlignment="1">
      <alignment horizontal="center" vertical="center"/>
    </xf>
    <xf numFmtId="0" fontId="15" fillId="0" borderId="0" xfId="0" applyFont="1" applyAlignment="1">
      <alignment vertical="top"/>
    </xf>
    <xf numFmtId="0" fontId="15" fillId="2" borderId="0" xfId="0" applyFont="1" applyFill="1" applyBorder="1" applyAlignment="1">
      <alignment vertical="top"/>
    </xf>
    <xf numFmtId="4" fontId="15" fillId="2" borderId="0" xfId="0" applyNumberFormat="1" applyFont="1" applyFill="1"/>
    <xf numFmtId="0" fontId="15" fillId="0" borderId="0" xfId="0" applyFont="1"/>
    <xf numFmtId="3" fontId="15" fillId="2" borderId="0" xfId="0" applyNumberFormat="1" applyFont="1" applyFill="1" applyBorder="1"/>
    <xf numFmtId="164" fontId="15" fillId="2" borderId="0" xfId="1" applyNumberFormat="1" applyFont="1" applyFill="1" applyBorder="1"/>
    <xf numFmtId="164" fontId="17" fillId="2" borderId="0" xfId="1" applyNumberFormat="1" applyFont="1" applyFill="1"/>
    <xf numFmtId="0" fontId="24" fillId="2" borderId="0" xfId="0" applyFont="1" applyFill="1" applyBorder="1"/>
    <xf numFmtId="0" fontId="24" fillId="0" borderId="0" xfId="0" applyFont="1" applyFill="1" applyBorder="1"/>
    <xf numFmtId="0" fontId="24" fillId="0" borderId="0" xfId="0" applyFont="1" applyBorder="1"/>
    <xf numFmtId="0" fontId="3" fillId="2" borderId="0" xfId="47" applyFont="1" applyFill="1" applyAlignment="1">
      <alignment vertical="center"/>
    </xf>
    <xf numFmtId="0" fontId="3" fillId="2" borderId="0" xfId="47" applyFont="1" applyFill="1" applyBorder="1" applyAlignment="1">
      <alignment vertical="center"/>
    </xf>
    <xf numFmtId="0" fontId="24" fillId="2" borderId="0" xfId="47" applyFont="1" applyFill="1" applyAlignment="1">
      <alignment horizontal="centerContinuous" vertical="center"/>
    </xf>
    <xf numFmtId="0" fontId="24" fillId="2" borderId="0" xfId="47" applyFont="1" applyFill="1" applyAlignment="1">
      <alignment vertical="center"/>
    </xf>
    <xf numFmtId="0" fontId="26" fillId="2" borderId="0" xfId="47" applyFont="1" applyFill="1" applyAlignment="1">
      <alignment vertical="center"/>
    </xf>
    <xf numFmtId="0" fontId="25" fillId="2" borderId="0" xfId="47" applyFont="1" applyFill="1" applyBorder="1" applyAlignment="1">
      <alignment horizontal="right" vertical="center"/>
    </xf>
    <xf numFmtId="0" fontId="10" fillId="2" borderId="0" xfId="47" applyFont="1" applyFill="1" applyAlignment="1">
      <alignment vertical="center"/>
    </xf>
    <xf numFmtId="0" fontId="25" fillId="2" borderId="0" xfId="47" applyFont="1" applyFill="1" applyAlignment="1">
      <alignment horizontal="centerContinuous" vertical="center"/>
    </xf>
    <xf numFmtId="0" fontId="10" fillId="2" borderId="0" xfId="47" applyFont="1" applyFill="1" applyAlignment="1">
      <alignment horizontal="centerContinuous" vertical="center"/>
    </xf>
    <xf numFmtId="0" fontId="7" fillId="6" borderId="190" xfId="47" applyFont="1" applyFill="1" applyBorder="1" applyAlignment="1">
      <alignment horizontal="center" vertical="center"/>
    </xf>
    <xf numFmtId="0" fontId="7" fillId="6" borderId="272" xfId="47" applyFont="1" applyFill="1" applyBorder="1" applyAlignment="1">
      <alignment horizontal="center" vertical="center"/>
    </xf>
    <xf numFmtId="0" fontId="4" fillId="6" borderId="273" xfId="47" applyFont="1" applyFill="1" applyBorder="1" applyAlignment="1">
      <alignment vertical="center"/>
    </xf>
    <xf numFmtId="0" fontId="7" fillId="6" borderId="274" xfId="47" applyFont="1" applyFill="1" applyBorder="1" applyAlignment="1">
      <alignment vertical="center"/>
    </xf>
    <xf numFmtId="15" fontId="7" fillId="6" borderId="275" xfId="47" applyNumberFormat="1" applyFont="1" applyFill="1" applyBorder="1" applyAlignment="1">
      <alignment horizontal="center" vertical="center"/>
    </xf>
    <xf numFmtId="17" fontId="7" fillId="6" borderId="276" xfId="47" applyNumberFormat="1" applyFont="1" applyFill="1" applyBorder="1" applyAlignment="1">
      <alignment horizontal="center" vertical="center"/>
    </xf>
    <xf numFmtId="17" fontId="7" fillId="6" borderId="277" xfId="47" applyNumberFormat="1" applyFont="1" applyFill="1" applyBorder="1" applyAlignment="1">
      <alignment horizontal="center" vertical="center"/>
    </xf>
    <xf numFmtId="0" fontId="4" fillId="6" borderId="26" xfId="47" applyFont="1" applyFill="1" applyBorder="1" applyAlignment="1">
      <alignment vertical="center"/>
    </xf>
    <xf numFmtId="0" fontId="7" fillId="6" borderId="0" xfId="47" applyFont="1" applyFill="1" applyBorder="1" applyAlignment="1">
      <alignment vertical="center"/>
    </xf>
    <xf numFmtId="15" fontId="26" fillId="2" borderId="5" xfId="47" applyNumberFormat="1" applyFont="1" applyFill="1" applyBorder="1" applyAlignment="1">
      <alignment horizontal="center" vertical="center"/>
    </xf>
    <xf numFmtId="3" fontId="10" fillId="2" borderId="278" xfId="47" applyNumberFormat="1" applyFont="1" applyFill="1" applyBorder="1" applyAlignment="1">
      <alignment vertical="center"/>
    </xf>
    <xf numFmtId="3" fontId="10" fillId="2" borderId="209" xfId="47" applyNumberFormat="1" applyFont="1" applyFill="1" applyBorder="1" applyAlignment="1">
      <alignment vertical="center"/>
    </xf>
    <xf numFmtId="189" fontId="7" fillId="6" borderId="26" xfId="47" applyNumberFormat="1" applyFont="1" applyFill="1" applyBorder="1" applyAlignment="1">
      <alignment horizontal="center" vertical="center"/>
    </xf>
    <xf numFmtId="1" fontId="7" fillId="6" borderId="0" xfId="47" applyNumberFormat="1" applyFont="1" applyFill="1" applyBorder="1" applyAlignment="1">
      <alignment vertical="center"/>
    </xf>
    <xf numFmtId="171" fontId="10" fillId="2" borderId="5" xfId="47" applyNumberFormat="1" applyFont="1" applyFill="1" applyBorder="1" applyAlignment="1">
      <alignment vertical="center"/>
    </xf>
    <xf numFmtId="171" fontId="10" fillId="2" borderId="209" xfId="47" applyNumberFormat="1" applyFont="1" applyFill="1" applyBorder="1" applyAlignment="1">
      <alignment vertical="center"/>
    </xf>
    <xf numFmtId="190" fontId="7" fillId="6" borderId="0" xfId="47" applyNumberFormat="1" applyFont="1" applyFill="1" applyBorder="1" applyAlignment="1">
      <alignment vertical="center"/>
    </xf>
    <xf numFmtId="189" fontId="7" fillId="6" borderId="273" xfId="47" applyNumberFormat="1" applyFont="1" applyFill="1" applyBorder="1" applyAlignment="1">
      <alignment horizontal="center" vertical="center"/>
    </xf>
    <xf numFmtId="1" fontId="4" fillId="6" borderId="274" xfId="47" applyNumberFormat="1" applyFont="1" applyFill="1" applyBorder="1" applyAlignment="1">
      <alignment vertical="center"/>
    </xf>
    <xf numFmtId="3" fontId="10" fillId="2" borderId="259" xfId="47" applyNumberFormat="1" applyFont="1" applyFill="1" applyBorder="1" applyAlignment="1">
      <alignment horizontal="right" vertical="center"/>
    </xf>
    <xf numFmtId="3" fontId="10" fillId="2" borderId="263" xfId="47" applyNumberFormat="1" applyFont="1" applyFill="1" applyBorder="1" applyAlignment="1">
      <alignment horizontal="right" vertical="center"/>
    </xf>
    <xf numFmtId="0" fontId="13" fillId="2" borderId="0" xfId="47" applyFont="1" applyFill="1" applyAlignment="1"/>
    <xf numFmtId="0" fontId="62" fillId="2" borderId="0" xfId="47" applyFont="1" applyFill="1" applyAlignment="1">
      <alignment vertical="center"/>
    </xf>
    <xf numFmtId="3" fontId="62" fillId="2" borderId="0" xfId="47" applyNumberFormat="1" applyFont="1" applyFill="1" applyBorder="1" applyAlignment="1">
      <alignment vertical="center"/>
    </xf>
    <xf numFmtId="0" fontId="62" fillId="2" borderId="0" xfId="47" applyFont="1" applyFill="1" applyBorder="1" applyAlignment="1">
      <alignment vertical="center"/>
    </xf>
    <xf numFmtId="0" fontId="4" fillId="2" borderId="0" xfId="47" applyFont="1" applyFill="1" applyAlignment="1">
      <alignment vertical="center"/>
    </xf>
    <xf numFmtId="0" fontId="4" fillId="2" borderId="0" xfId="47" applyFont="1" applyFill="1" applyBorder="1" applyAlignment="1">
      <alignment vertical="center"/>
    </xf>
    <xf numFmtId="0" fontId="47" fillId="2" borderId="0" xfId="47" applyFont="1" applyFill="1" applyBorder="1" applyAlignment="1">
      <alignment horizontal="right" vertical="center"/>
    </xf>
    <xf numFmtId="0" fontId="4" fillId="6" borderId="269" xfId="47" applyFont="1" applyFill="1" applyBorder="1" applyAlignment="1">
      <alignment horizontal="right" vertical="center"/>
    </xf>
    <xf numFmtId="0" fontId="4" fillId="6" borderId="212" xfId="47" applyFont="1" applyFill="1" applyBorder="1" applyAlignment="1">
      <alignment horizontal="right" vertical="center"/>
    </xf>
    <xf numFmtId="17" fontId="7" fillId="6" borderId="260" xfId="47" applyNumberFormat="1" applyFont="1" applyFill="1" applyBorder="1" applyAlignment="1">
      <alignment horizontal="center" vertical="center"/>
    </xf>
    <xf numFmtId="0" fontId="4" fillId="6" borderId="26" xfId="47" applyFont="1" applyFill="1" applyBorder="1" applyAlignment="1">
      <alignment horizontal="right" vertical="center"/>
    </xf>
    <xf numFmtId="0" fontId="4" fillId="6" borderId="0" xfId="47" applyFont="1" applyFill="1" applyBorder="1" applyAlignment="1">
      <alignment horizontal="right" vertical="center"/>
    </xf>
    <xf numFmtId="0" fontId="10" fillId="2" borderId="5" xfId="47" applyFont="1" applyFill="1" applyBorder="1" applyAlignment="1">
      <alignment vertical="center"/>
    </xf>
    <xf numFmtId="0" fontId="10" fillId="2" borderId="250" xfId="47" applyFont="1" applyFill="1" applyBorder="1" applyAlignment="1">
      <alignment vertical="center"/>
    </xf>
    <xf numFmtId="3" fontId="26" fillId="2" borderId="250" xfId="47" applyNumberFormat="1" applyFont="1" applyFill="1" applyBorder="1" applyAlignment="1">
      <alignment horizontal="right" vertical="center"/>
    </xf>
    <xf numFmtId="171" fontId="26" fillId="2" borderId="5" xfId="47" applyNumberFormat="1" applyFont="1" applyFill="1" applyBorder="1" applyAlignment="1">
      <alignment vertical="center"/>
    </xf>
    <xf numFmtId="0" fontId="10" fillId="2" borderId="250" xfId="47" applyFont="1" applyFill="1" applyBorder="1" applyAlignment="1">
      <alignment horizontal="right" vertical="center"/>
    </xf>
    <xf numFmtId="38" fontId="26" fillId="2" borderId="250" xfId="47" applyNumberFormat="1" applyFont="1" applyFill="1" applyBorder="1" applyAlignment="1">
      <alignment horizontal="right" vertical="center"/>
    </xf>
    <xf numFmtId="0" fontId="7" fillId="6" borderId="0" xfId="47" quotePrefix="1" applyFont="1" applyFill="1" applyBorder="1" applyAlignment="1">
      <alignment horizontal="left" vertical="center"/>
    </xf>
    <xf numFmtId="3" fontId="10" fillId="2" borderId="250" xfId="47" applyNumberFormat="1" applyFont="1" applyFill="1" applyBorder="1" applyAlignment="1">
      <alignment horizontal="right" vertical="center"/>
    </xf>
    <xf numFmtId="0" fontId="10" fillId="2" borderId="259" xfId="47" applyFont="1" applyFill="1" applyBorder="1" applyAlignment="1">
      <alignment vertical="center"/>
    </xf>
    <xf numFmtId="0" fontId="10" fillId="2" borderId="279" xfId="47" applyFont="1" applyFill="1" applyBorder="1" applyAlignment="1">
      <alignment vertical="center"/>
    </xf>
    <xf numFmtId="0" fontId="13" fillId="2" borderId="0" xfId="47" applyFont="1" applyFill="1" applyBorder="1" applyAlignment="1"/>
    <xf numFmtId="0" fontId="62" fillId="2" borderId="0" xfId="47" applyFont="1" applyFill="1" applyAlignment="1"/>
    <xf numFmtId="0" fontId="15" fillId="2" borderId="0" xfId="47" applyFont="1" applyFill="1" applyAlignment="1"/>
    <xf numFmtId="0" fontId="15" fillId="2" borderId="0" xfId="47" applyFont="1" applyFill="1" applyBorder="1" applyAlignment="1"/>
    <xf numFmtId="0" fontId="4" fillId="2" borderId="0" xfId="47" applyFont="1" applyFill="1" applyAlignment="1"/>
    <xf numFmtId="0" fontId="1" fillId="2" borderId="0" xfId="41" applyFill="1"/>
    <xf numFmtId="0" fontId="25" fillId="6" borderId="270" xfId="47" applyFont="1" applyFill="1" applyBorder="1" applyAlignment="1">
      <alignment vertical="center"/>
    </xf>
    <xf numFmtId="2" fontId="10" fillId="2" borderId="250" xfId="47" applyNumberFormat="1" applyFont="1" applyFill="1" applyBorder="1" applyAlignment="1">
      <alignment horizontal="right" vertical="center"/>
    </xf>
    <xf numFmtId="2" fontId="10" fillId="2" borderId="250" xfId="47" applyNumberFormat="1" applyFont="1" applyFill="1" applyBorder="1" applyAlignment="1">
      <alignment vertical="center"/>
    </xf>
    <xf numFmtId="0" fontId="4" fillId="6" borderId="274" xfId="47" applyFont="1" applyFill="1" applyBorder="1" applyAlignment="1">
      <alignment vertical="center"/>
    </xf>
    <xf numFmtId="0" fontId="27" fillId="2" borderId="0" xfId="41" applyFont="1" applyFill="1"/>
    <xf numFmtId="0" fontId="13" fillId="2" borderId="0" xfId="47" applyFont="1" applyFill="1" applyBorder="1" applyAlignment="1">
      <alignment horizontal="right" vertical="center"/>
    </xf>
    <xf numFmtId="0" fontId="31" fillId="2" borderId="0" xfId="41" applyFont="1" applyFill="1"/>
    <xf numFmtId="0" fontId="31" fillId="0" borderId="0" xfId="41" applyFont="1"/>
    <xf numFmtId="0" fontId="28" fillId="2" borderId="0" xfId="41" applyFont="1" applyFill="1"/>
    <xf numFmtId="15" fontId="26" fillId="2" borderId="250" xfId="47" applyNumberFormat="1" applyFont="1" applyFill="1" applyBorder="1" applyAlignment="1">
      <alignment horizontal="center" vertical="center"/>
    </xf>
    <xf numFmtId="0" fontId="10" fillId="2" borderId="0" xfId="47" applyFont="1" applyFill="1" applyBorder="1" applyAlignment="1">
      <alignment vertical="center"/>
    </xf>
    <xf numFmtId="171" fontId="10" fillId="2" borderId="250" xfId="47" applyNumberFormat="1" applyFont="1" applyFill="1" applyBorder="1" applyAlignment="1">
      <alignment vertical="center"/>
    </xf>
    <xf numFmtId="171" fontId="10" fillId="2" borderId="250" xfId="47" applyNumberFormat="1" applyFont="1" applyFill="1" applyBorder="1" applyAlignment="1">
      <alignment horizontal="center" vertical="center"/>
    </xf>
    <xf numFmtId="0" fontId="22" fillId="2" borderId="0" xfId="41" applyFont="1" applyFill="1"/>
    <xf numFmtId="0" fontId="62" fillId="6" borderId="263" xfId="47" applyFont="1" applyFill="1" applyBorder="1" applyAlignment="1">
      <alignment vertical="center"/>
    </xf>
    <xf numFmtId="3" fontId="26" fillId="2" borderId="5" xfId="47" applyNumberFormat="1" applyFont="1" applyFill="1" applyBorder="1" applyAlignment="1">
      <alignment horizontal="right" vertical="center"/>
    </xf>
    <xf numFmtId="0" fontId="10" fillId="2" borderId="5" xfId="47" applyFont="1" applyFill="1" applyBorder="1" applyAlignment="1">
      <alignment horizontal="right" vertical="center"/>
    </xf>
    <xf numFmtId="38" fontId="26" fillId="2" borderId="5" xfId="47" applyNumberFormat="1" applyFont="1" applyFill="1" applyBorder="1" applyAlignment="1">
      <alignment vertical="center"/>
    </xf>
    <xf numFmtId="38" fontId="26" fillId="2" borderId="250" xfId="47" applyNumberFormat="1" applyFont="1" applyFill="1" applyBorder="1" applyAlignment="1">
      <alignment vertical="center"/>
    </xf>
    <xf numFmtId="166" fontId="10" fillId="2" borderId="5" xfId="47" applyNumberFormat="1" applyFont="1" applyFill="1" applyBorder="1" applyAlignment="1">
      <alignment horizontal="right" vertical="center"/>
    </xf>
    <xf numFmtId="166" fontId="10" fillId="2" borderId="250" xfId="47" applyNumberFormat="1" applyFont="1" applyFill="1" applyBorder="1" applyAlignment="1">
      <alignment horizontal="right" vertical="center"/>
    </xf>
    <xf numFmtId="38" fontId="26" fillId="2" borderId="5" xfId="47" applyNumberFormat="1" applyFont="1" applyFill="1" applyBorder="1" applyAlignment="1">
      <alignment horizontal="right" vertical="center"/>
    </xf>
    <xf numFmtId="0" fontId="30" fillId="2" borderId="0" xfId="41" applyFont="1" applyFill="1"/>
    <xf numFmtId="0" fontId="4" fillId="2" borderId="0" xfId="49" applyFont="1" applyFill="1" applyAlignment="1">
      <alignment vertical="center"/>
    </xf>
    <xf numFmtId="0" fontId="4" fillId="2" borderId="0" xfId="49" applyFont="1" applyFill="1" applyBorder="1" applyAlignment="1">
      <alignment vertical="center"/>
    </xf>
    <xf numFmtId="0" fontId="7" fillId="2" borderId="0" xfId="49" applyFont="1" applyFill="1" applyBorder="1" applyAlignment="1">
      <alignment vertical="center"/>
    </xf>
    <xf numFmtId="0" fontId="13" fillId="2" borderId="0" xfId="49" applyFont="1" applyFill="1" applyBorder="1" applyAlignment="1">
      <alignment horizontal="right"/>
    </xf>
    <xf numFmtId="0" fontId="7" fillId="6" borderId="269" xfId="49" applyFont="1" applyFill="1" applyBorder="1" applyAlignment="1">
      <alignment vertical="center"/>
    </xf>
    <xf numFmtId="0" fontId="7" fillId="6" borderId="273" xfId="49" applyFont="1" applyFill="1" applyBorder="1" applyAlignment="1">
      <alignment vertical="center"/>
    </xf>
    <xf numFmtId="189" fontId="7" fillId="6" borderId="26" xfId="49" applyNumberFormat="1" applyFont="1" applyFill="1" applyBorder="1" applyAlignment="1">
      <alignment horizontal="center" vertical="center"/>
    </xf>
    <xf numFmtId="0" fontId="10" fillId="2" borderId="0" xfId="49" applyFont="1" applyFill="1" applyAlignment="1">
      <alignment vertical="center"/>
    </xf>
    <xf numFmtId="189" fontId="7" fillId="22" borderId="26" xfId="49" applyNumberFormat="1" applyFont="1" applyFill="1" applyBorder="1" applyAlignment="1">
      <alignment horizontal="center" vertical="center"/>
    </xf>
    <xf numFmtId="2" fontId="10" fillId="2" borderId="5" xfId="49" applyNumberFormat="1" applyFont="1" applyFill="1" applyBorder="1" applyAlignment="1">
      <alignment horizontal="center" vertical="center"/>
    </xf>
    <xf numFmtId="2" fontId="10" fillId="2" borderId="250" xfId="49" applyNumberFormat="1" applyFont="1" applyFill="1" applyBorder="1" applyAlignment="1">
      <alignment horizontal="center" vertical="center"/>
    </xf>
    <xf numFmtId="0" fontId="15" fillId="2" borderId="0" xfId="47" applyFont="1" applyFill="1" applyAlignment="1">
      <alignment vertical="center"/>
    </xf>
    <xf numFmtId="0" fontId="13" fillId="2" borderId="0" xfId="49" applyFont="1" applyFill="1" applyAlignment="1"/>
    <xf numFmtId="0" fontId="13" fillId="2" borderId="0" xfId="49" applyFont="1" applyFill="1" applyAlignment="1">
      <alignment vertical="center"/>
    </xf>
    <xf numFmtId="0" fontId="15" fillId="2" borderId="0" xfId="49" applyFont="1" applyFill="1" applyAlignment="1">
      <alignment vertical="center"/>
    </xf>
    <xf numFmtId="0" fontId="15" fillId="2" borderId="0" xfId="47" applyFont="1" applyFill="1" applyBorder="1" applyAlignment="1">
      <alignment vertical="center"/>
    </xf>
    <xf numFmtId="0" fontId="64" fillId="2" borderId="0" xfId="49" applyFont="1" applyFill="1" applyAlignment="1">
      <alignment horizontal="left" vertical="center"/>
    </xf>
    <xf numFmtId="0" fontId="3" fillId="2" borderId="0" xfId="49" applyFont="1" applyFill="1" applyAlignment="1">
      <alignment vertical="center"/>
    </xf>
    <xf numFmtId="0" fontId="3" fillId="2" borderId="0" xfId="49" applyFont="1" applyFill="1" applyAlignment="1">
      <alignment vertical="center" wrapText="1"/>
    </xf>
    <xf numFmtId="0" fontId="0" fillId="2" borderId="0" xfId="0" applyFill="1"/>
    <xf numFmtId="0" fontId="135" fillId="2" borderId="0" xfId="49" applyFont="1" applyFill="1" applyAlignment="1">
      <alignment horizontal="left" vertical="center"/>
    </xf>
    <xf numFmtId="0" fontId="135" fillId="2" borderId="0" xfId="49" applyFont="1" applyFill="1" applyAlignment="1">
      <alignment horizontal="left" vertical="center" wrapText="1"/>
    </xf>
    <xf numFmtId="191" fontId="135" fillId="2" borderId="0" xfId="49" applyNumberFormat="1" applyFont="1" applyFill="1" applyAlignment="1">
      <alignment horizontal="left" vertical="center" wrapText="1"/>
    </xf>
    <xf numFmtId="0" fontId="135" fillId="3" borderId="269" xfId="49" applyFont="1" applyFill="1" applyBorder="1" applyAlignment="1">
      <alignment horizontal="center" vertical="center"/>
    </xf>
    <xf numFmtId="0" fontId="135" fillId="3" borderId="211" xfId="49" applyFont="1" applyFill="1" applyBorder="1" applyAlignment="1">
      <alignment horizontal="center" vertical="center"/>
    </xf>
    <xf numFmtId="0" fontId="0" fillId="2" borderId="0" xfId="0" applyFill="1" applyAlignment="1">
      <alignment horizontal="center"/>
    </xf>
    <xf numFmtId="0" fontId="0" fillId="0" borderId="0" xfId="0" applyAlignment="1">
      <alignment horizontal="center"/>
    </xf>
    <xf numFmtId="0" fontId="7" fillId="6" borderId="28" xfId="49" applyFont="1" applyFill="1" applyBorder="1" applyAlignment="1">
      <alignment horizontal="center" vertical="center"/>
    </xf>
    <xf numFmtId="0" fontId="7" fillId="6" borderId="83" xfId="49" applyFont="1" applyFill="1" applyBorder="1" applyAlignment="1">
      <alignment horizontal="center" vertical="center"/>
    </xf>
    <xf numFmtId="192" fontId="7" fillId="6" borderId="17" xfId="49" quotePrefix="1" applyNumberFormat="1" applyFont="1" applyFill="1" applyBorder="1" applyAlignment="1">
      <alignment horizontal="center" vertical="center" wrapText="1"/>
    </xf>
    <xf numFmtId="193" fontId="7" fillId="6" borderId="17" xfId="49" applyNumberFormat="1" applyFont="1" applyFill="1" applyBorder="1" applyAlignment="1">
      <alignment horizontal="center" vertical="center" wrapText="1"/>
    </xf>
    <xf numFmtId="193" fontId="7" fillId="6" borderId="285" xfId="49" applyNumberFormat="1" applyFont="1" applyFill="1" applyBorder="1" applyAlignment="1">
      <alignment horizontal="center" vertical="center" wrapText="1"/>
    </xf>
    <xf numFmtId="0" fontId="7" fillId="6" borderId="42" xfId="49" applyFont="1" applyFill="1" applyBorder="1" applyAlignment="1">
      <alignment vertical="center"/>
    </xf>
    <xf numFmtId="166" fontId="26" fillId="2" borderId="5" xfId="50" applyNumberFormat="1" applyFont="1" applyFill="1" applyBorder="1" applyAlignment="1">
      <alignment horizontal="center" vertical="center" wrapText="1"/>
    </xf>
    <xf numFmtId="166" fontId="26" fillId="2" borderId="250" xfId="50" applyNumberFormat="1" applyFont="1" applyFill="1" applyBorder="1" applyAlignment="1">
      <alignment horizontal="center" vertical="center" wrapText="1"/>
    </xf>
    <xf numFmtId="0" fontId="7" fillId="6" borderId="44" xfId="49" applyFont="1" applyFill="1" applyBorder="1" applyAlignment="1">
      <alignment horizontal="left" vertical="center"/>
    </xf>
    <xf numFmtId="0" fontId="7" fillId="6" borderId="44" xfId="49" applyFont="1" applyFill="1" applyBorder="1" applyAlignment="1">
      <alignment vertical="center"/>
    </xf>
    <xf numFmtId="2" fontId="26" fillId="2" borderId="5" xfId="50" applyNumberFormat="1" applyFont="1" applyFill="1" applyBorder="1" applyAlignment="1">
      <alignment horizontal="center" vertical="center" wrapText="1"/>
    </xf>
    <xf numFmtId="2" fontId="26" fillId="2" borderId="250" xfId="50" applyNumberFormat="1" applyFont="1" applyFill="1" applyBorder="1" applyAlignment="1">
      <alignment horizontal="center" vertical="center" wrapText="1"/>
    </xf>
    <xf numFmtId="173" fontId="26" fillId="2" borderId="5" xfId="50" applyNumberFormat="1" applyFont="1" applyFill="1" applyBorder="1" applyAlignment="1">
      <alignment horizontal="center" vertical="center" wrapText="1"/>
    </xf>
    <xf numFmtId="173" fontId="26" fillId="2" borderId="250" xfId="50" applyNumberFormat="1" applyFont="1" applyFill="1" applyBorder="1" applyAlignment="1">
      <alignment horizontal="center" vertical="center" wrapText="1"/>
    </xf>
    <xf numFmtId="0" fontId="4" fillId="6" borderId="273" xfId="49" applyFont="1" applyFill="1" applyBorder="1" applyAlignment="1">
      <alignment vertical="center"/>
    </xf>
    <xf numFmtId="0" fontId="7" fillId="6" borderId="286" xfId="49" applyFont="1" applyFill="1" applyBorder="1" applyAlignment="1">
      <alignment vertical="center"/>
    </xf>
    <xf numFmtId="38" fontId="26" fillId="2" borderId="259" xfId="49" applyNumberFormat="1" applyFont="1" applyFill="1" applyBorder="1" applyAlignment="1">
      <alignment horizontal="center" vertical="center" wrapText="1"/>
    </xf>
    <xf numFmtId="38" fontId="26" fillId="2" borderId="279" xfId="49" applyNumberFormat="1" applyFont="1" applyFill="1" applyBorder="1" applyAlignment="1">
      <alignment horizontal="center" vertical="center" wrapText="1"/>
    </xf>
    <xf numFmtId="0" fontId="0" fillId="2" borderId="0" xfId="0" applyFill="1" applyAlignment="1">
      <alignment wrapText="1"/>
    </xf>
    <xf numFmtId="0" fontId="136" fillId="2" borderId="0" xfId="0" applyFont="1" applyFill="1"/>
    <xf numFmtId="0" fontId="62" fillId="2" borderId="0" xfId="40" applyFont="1" applyFill="1" applyAlignment="1">
      <alignment vertical="center"/>
    </xf>
    <xf numFmtId="0" fontId="82" fillId="2" borderId="0" xfId="47" applyFont="1" applyFill="1" applyAlignment="1">
      <alignment horizontal="left" wrapText="1"/>
    </xf>
    <xf numFmtId="0" fontId="4" fillId="22" borderId="1" xfId="47" applyFont="1" applyFill="1" applyBorder="1" applyAlignment="1">
      <alignment horizontal="right" vertical="center"/>
    </xf>
    <xf numFmtId="0" fontId="4" fillId="22" borderId="56" xfId="47" applyFont="1" applyFill="1" applyBorder="1" applyAlignment="1">
      <alignment horizontal="left" vertical="center"/>
    </xf>
    <xf numFmtId="15" fontId="7" fillId="6" borderId="2" xfId="47" applyNumberFormat="1" applyFont="1" applyFill="1" applyBorder="1" applyAlignment="1">
      <alignment horizontal="center" vertical="center" wrapText="1"/>
    </xf>
    <xf numFmtId="15" fontId="7" fillId="6" borderId="41" xfId="47" applyNumberFormat="1" applyFont="1" applyFill="1" applyBorder="1" applyAlignment="1">
      <alignment horizontal="center" vertical="center" wrapText="1"/>
    </xf>
    <xf numFmtId="189" fontId="7" fillId="22" borderId="4" xfId="47" applyNumberFormat="1" applyFont="1" applyFill="1" applyBorder="1" applyAlignment="1">
      <alignment horizontal="center" vertical="center"/>
    </xf>
    <xf numFmtId="0" fontId="7" fillId="22" borderId="31" xfId="47" applyFont="1" applyFill="1" applyBorder="1" applyAlignment="1"/>
    <xf numFmtId="194" fontId="26" fillId="2" borderId="32" xfId="51" applyNumberFormat="1" applyFont="1" applyFill="1" applyBorder="1" applyAlignment="1">
      <alignment horizontal="center" wrapText="1"/>
    </xf>
    <xf numFmtId="194" fontId="26" fillId="2" borderId="33" xfId="51" applyNumberFormat="1" applyFont="1" applyFill="1" applyBorder="1" applyAlignment="1">
      <alignment horizontal="center" wrapText="1"/>
    </xf>
    <xf numFmtId="0" fontId="7" fillId="22" borderId="0" xfId="47" applyFont="1" applyFill="1" applyBorder="1" applyAlignment="1"/>
    <xf numFmtId="194" fontId="26" fillId="2" borderId="5" xfId="51" applyNumberFormat="1" applyFont="1" applyFill="1" applyBorder="1" applyAlignment="1">
      <alignment horizontal="center" wrapText="1"/>
    </xf>
    <xf numFmtId="194" fontId="26" fillId="2" borderId="21" xfId="51" applyNumberFormat="1" applyFont="1" applyFill="1" applyBorder="1" applyAlignment="1">
      <alignment horizontal="center" wrapText="1"/>
    </xf>
    <xf numFmtId="40" fontId="26" fillId="2" borderId="5" xfId="51" applyNumberFormat="1" applyFont="1" applyFill="1" applyBorder="1" applyAlignment="1">
      <alignment horizontal="center" wrapText="1"/>
    </xf>
    <xf numFmtId="40" fontId="26" fillId="2" borderId="21" xfId="51" applyNumberFormat="1" applyFont="1" applyFill="1" applyBorder="1" applyAlignment="1">
      <alignment horizontal="center" wrapText="1"/>
    </xf>
    <xf numFmtId="0" fontId="4" fillId="22" borderId="7" xfId="47" applyFont="1" applyFill="1" applyBorder="1" applyAlignment="1">
      <alignment vertical="center"/>
    </xf>
    <xf numFmtId="0" fontId="7" fillId="22" borderId="36" xfId="47" applyFont="1" applyFill="1" applyBorder="1" applyAlignment="1">
      <alignment horizontal="left"/>
    </xf>
    <xf numFmtId="0" fontId="10" fillId="2" borderId="8" xfId="47" applyFont="1" applyFill="1" applyBorder="1" applyAlignment="1">
      <alignment horizontal="center" wrapText="1"/>
    </xf>
    <xf numFmtId="0" fontId="10" fillId="2" borderId="37" xfId="47" applyFont="1" applyFill="1" applyBorder="1" applyAlignment="1">
      <alignment wrapText="1"/>
    </xf>
    <xf numFmtId="0" fontId="29" fillId="2" borderId="0" xfId="48" applyFont="1" applyFill="1"/>
    <xf numFmtId="0" fontId="0" fillId="0" borderId="0" xfId="0" applyAlignment="1">
      <alignment wrapText="1"/>
    </xf>
    <xf numFmtId="0" fontId="3" fillId="2" borderId="0" xfId="40" applyFont="1" applyFill="1" applyAlignment="1">
      <alignment vertical="center"/>
    </xf>
    <xf numFmtId="0" fontId="24" fillId="2" borderId="0" xfId="40" applyFont="1" applyFill="1" applyAlignment="1">
      <alignment horizontal="center" vertical="center"/>
    </xf>
    <xf numFmtId="0" fontId="24" fillId="2" borderId="0" xfId="40" applyFont="1" applyFill="1" applyAlignment="1">
      <alignment vertical="center"/>
    </xf>
    <xf numFmtId="0" fontId="82" fillId="2" borderId="0" xfId="40" applyFont="1" applyFill="1" applyAlignment="1">
      <alignment vertical="center"/>
    </xf>
    <xf numFmtId="0" fontId="84" fillId="2" borderId="0" xfId="40" applyFont="1" applyFill="1"/>
    <xf numFmtId="0" fontId="4" fillId="14" borderId="0" xfId="49" applyFont="1" applyFill="1" applyBorder="1" applyAlignment="1">
      <alignment vertical="center"/>
    </xf>
    <xf numFmtId="0" fontId="7" fillId="14" borderId="0" xfId="49" applyFont="1" applyFill="1" applyBorder="1" applyAlignment="1">
      <alignment vertical="center"/>
    </xf>
    <xf numFmtId="38" fontId="7" fillId="2" borderId="0" xfId="49" applyNumberFormat="1" applyFont="1" applyFill="1" applyBorder="1" applyAlignment="1">
      <alignment horizontal="center" vertical="center"/>
    </xf>
    <xf numFmtId="0" fontId="136" fillId="0" borderId="0" xfId="0" applyFont="1"/>
    <xf numFmtId="0" fontId="13" fillId="2" borderId="0" xfId="40" applyFont="1" applyFill="1" applyAlignment="1">
      <alignment vertical="center"/>
    </xf>
    <xf numFmtId="0" fontId="15" fillId="2" borderId="0" xfId="40" applyFont="1" applyFill="1" applyAlignment="1">
      <alignment vertical="center"/>
    </xf>
    <xf numFmtId="0" fontId="7" fillId="6" borderId="211" xfId="49" applyFont="1" applyFill="1" applyBorder="1" applyAlignment="1">
      <alignment horizontal="center" vertical="center"/>
    </xf>
    <xf numFmtId="0" fontId="7" fillId="6" borderId="263" xfId="49" applyFont="1" applyFill="1" applyBorder="1" applyAlignment="1">
      <alignment horizontal="center" vertical="center"/>
    </xf>
    <xf numFmtId="166" fontId="7" fillId="6" borderId="190" xfId="49" applyNumberFormat="1" applyFont="1" applyFill="1" applyBorder="1" applyAlignment="1">
      <alignment horizontal="center" vertical="center"/>
    </xf>
    <xf numFmtId="166" fontId="7" fillId="6" borderId="271" xfId="49" applyNumberFormat="1" applyFont="1" applyFill="1" applyBorder="1" applyAlignment="1">
      <alignment horizontal="center" vertical="center"/>
    </xf>
    <xf numFmtId="189" fontId="7" fillId="6" borderId="269" xfId="49" applyNumberFormat="1" applyFont="1" applyFill="1" applyBorder="1" applyAlignment="1">
      <alignment horizontal="center" vertical="center"/>
    </xf>
    <xf numFmtId="0" fontId="7" fillId="6" borderId="211" xfId="49" applyFont="1" applyFill="1" applyBorder="1" applyAlignment="1">
      <alignment horizontal="left" vertical="center"/>
    </xf>
    <xf numFmtId="168" fontId="31" fillId="2" borderId="209" xfId="41" applyNumberFormat="1" applyFont="1" applyFill="1" applyBorder="1" applyAlignment="1">
      <alignment horizontal="center"/>
    </xf>
    <xf numFmtId="2" fontId="31" fillId="2" borderId="209" xfId="41" applyNumberFormat="1" applyFont="1" applyFill="1" applyBorder="1" applyAlignment="1">
      <alignment horizontal="center"/>
    </xf>
    <xf numFmtId="0" fontId="7" fillId="6" borderId="209" xfId="49" applyFont="1" applyFill="1" applyBorder="1" applyAlignment="1">
      <alignment horizontal="left" vertical="center"/>
    </xf>
    <xf numFmtId="173" fontId="31" fillId="2" borderId="209" xfId="41" applyNumberFormat="1" applyFont="1" applyFill="1" applyBorder="1" applyAlignment="1">
      <alignment horizontal="center"/>
    </xf>
    <xf numFmtId="0" fontId="7" fillId="6" borderId="263" xfId="49" applyFont="1" applyFill="1" applyBorder="1" applyAlignment="1">
      <alignment vertical="center"/>
    </xf>
    <xf numFmtId="0" fontId="48" fillId="2" borderId="292" xfId="41" applyFont="1" applyFill="1" applyBorder="1"/>
    <xf numFmtId="0" fontId="48" fillId="2" borderId="263" xfId="41" applyFont="1" applyFill="1" applyBorder="1"/>
    <xf numFmtId="0" fontId="13" fillId="2" borderId="0" xfId="40" applyFont="1" applyFill="1"/>
    <xf numFmtId="0" fontId="83" fillId="2" borderId="0" xfId="40" applyFont="1" applyFill="1"/>
    <xf numFmtId="0" fontId="62" fillId="2" borderId="0" xfId="40" applyFont="1" applyFill="1"/>
    <xf numFmtId="0" fontId="3" fillId="2" borderId="0" xfId="16" applyFont="1" applyFill="1" applyAlignment="1">
      <alignment vertical="center"/>
    </xf>
    <xf numFmtId="0" fontId="101" fillId="2" borderId="0" xfId="16" applyFont="1" applyFill="1" applyAlignment="1">
      <alignment vertical="center"/>
    </xf>
    <xf numFmtId="0" fontId="15" fillId="2" borderId="0" xfId="16" applyFont="1" applyFill="1" applyAlignment="1">
      <alignment vertical="center"/>
    </xf>
    <xf numFmtId="0" fontId="36" fillId="2" borderId="0" xfId="16" applyFont="1" applyFill="1" applyAlignment="1">
      <alignment vertical="center"/>
    </xf>
    <xf numFmtId="0" fontId="13" fillId="2" borderId="0" xfId="16" applyFont="1" applyFill="1" applyAlignment="1">
      <alignment horizontal="right" vertical="center"/>
    </xf>
    <xf numFmtId="0" fontId="15" fillId="2" borderId="0" xfId="16" applyFont="1" applyFill="1" applyAlignment="1">
      <alignment horizontal="center" vertical="center" wrapText="1"/>
    </xf>
    <xf numFmtId="3" fontId="10" fillId="2" borderId="44" xfId="16" applyNumberFormat="1" applyFont="1" applyFill="1" applyBorder="1" applyAlignment="1">
      <alignment horizontal="center" vertical="center"/>
    </xf>
    <xf numFmtId="3" fontId="10" fillId="2" borderId="5" xfId="16" applyNumberFormat="1" applyFont="1" applyFill="1" applyBorder="1" applyAlignment="1">
      <alignment horizontal="center" vertical="center"/>
    </xf>
    <xf numFmtId="4" fontId="15" fillId="2" borderId="0" xfId="16" applyNumberFormat="1" applyFont="1" applyFill="1" applyAlignment="1">
      <alignment vertical="center"/>
    </xf>
    <xf numFmtId="3" fontId="10" fillId="2" borderId="55" xfId="16" applyNumberFormat="1" applyFont="1" applyFill="1" applyBorder="1" applyAlignment="1">
      <alignment horizontal="center" vertical="center"/>
    </xf>
    <xf numFmtId="3" fontId="10" fillId="2" borderId="8" xfId="16" applyNumberFormat="1" applyFont="1" applyFill="1" applyBorder="1" applyAlignment="1">
      <alignment horizontal="center" vertical="center"/>
    </xf>
    <xf numFmtId="3" fontId="24" fillId="2" borderId="44" xfId="16" applyNumberFormat="1" applyFont="1" applyFill="1" applyBorder="1" applyAlignment="1">
      <alignment horizontal="center" vertical="center"/>
    </xf>
    <xf numFmtId="3" fontId="24" fillId="2" borderId="5" xfId="16" applyNumberFormat="1" applyFont="1" applyFill="1" applyBorder="1" applyAlignment="1">
      <alignment horizontal="center" vertical="center"/>
    </xf>
    <xf numFmtId="3" fontId="65" fillId="2" borderId="5" xfId="16" applyNumberFormat="1" applyFont="1" applyFill="1" applyBorder="1" applyAlignment="1">
      <alignment horizontal="center" vertical="center"/>
    </xf>
    <xf numFmtId="3" fontId="24" fillId="2" borderId="6" xfId="16" applyNumberFormat="1" applyFont="1" applyFill="1" applyBorder="1" applyAlignment="1">
      <alignment horizontal="center" vertical="center"/>
    </xf>
    <xf numFmtId="3" fontId="15" fillId="2" borderId="0" xfId="16" applyNumberFormat="1" applyFont="1" applyFill="1" applyAlignment="1">
      <alignment vertical="center"/>
    </xf>
    <xf numFmtId="43" fontId="15" fillId="2" borderId="0" xfId="52" applyFont="1" applyFill="1" applyAlignment="1">
      <alignment vertical="center"/>
    </xf>
    <xf numFmtId="0" fontId="24" fillId="2" borderId="5" xfId="16" applyFont="1" applyFill="1" applyBorder="1" applyAlignment="1">
      <alignment horizontal="center" vertical="center"/>
    </xf>
    <xf numFmtId="3" fontId="3" fillId="3" borderId="294" xfId="16" applyNumberFormat="1" applyFont="1" applyFill="1" applyBorder="1" applyAlignment="1">
      <alignment horizontal="center" vertical="center"/>
    </xf>
    <xf numFmtId="3" fontId="3" fillId="3" borderId="168" xfId="16" applyNumberFormat="1" applyFont="1" applyFill="1" applyBorder="1" applyAlignment="1">
      <alignment horizontal="center" vertical="center"/>
    </xf>
    <xf numFmtId="3" fontId="3" fillId="3" borderId="169" xfId="16" applyNumberFormat="1" applyFont="1" applyFill="1" applyBorder="1" applyAlignment="1">
      <alignment horizontal="center" vertical="center"/>
    </xf>
    <xf numFmtId="3" fontId="36" fillId="2" borderId="0" xfId="16" applyNumberFormat="1" applyFont="1" applyFill="1" applyAlignment="1">
      <alignment vertical="center"/>
    </xf>
    <xf numFmtId="0" fontId="3" fillId="2" borderId="0" xfId="47" applyFont="1" applyFill="1" applyBorder="1"/>
    <xf numFmtId="0" fontId="27" fillId="2" borderId="0" xfId="53" applyFont="1" applyFill="1" applyBorder="1" applyAlignment="1"/>
    <xf numFmtId="0" fontId="27" fillId="2" borderId="0" xfId="53" applyFont="1" applyFill="1" applyBorder="1" applyAlignment="1">
      <alignment horizontal="center"/>
    </xf>
    <xf numFmtId="0" fontId="27" fillId="2" borderId="0" xfId="53" applyFont="1" applyFill="1" applyBorder="1"/>
    <xf numFmtId="0" fontId="3" fillId="2" borderId="0" xfId="47" applyFont="1" applyFill="1"/>
    <xf numFmtId="0" fontId="27" fillId="2" borderId="0" xfId="53" applyFont="1" applyFill="1"/>
    <xf numFmtId="0" fontId="7" fillId="3" borderId="295" xfId="47" applyFont="1" applyFill="1" applyBorder="1" applyAlignment="1">
      <alignment horizontal="center"/>
    </xf>
    <xf numFmtId="0" fontId="28" fillId="2" borderId="0" xfId="53" applyFont="1" applyFill="1"/>
    <xf numFmtId="0" fontId="7" fillId="3" borderId="296" xfId="47" applyFont="1" applyFill="1" applyBorder="1" applyAlignment="1">
      <alignment horizontal="center"/>
    </xf>
    <xf numFmtId="0" fontId="62" fillId="3" borderId="296" xfId="47" applyFont="1" applyFill="1" applyBorder="1" applyAlignment="1">
      <alignment horizontal="center"/>
    </xf>
    <xf numFmtId="0" fontId="7" fillId="6" borderId="297" xfId="49" applyFont="1" applyFill="1" applyBorder="1" applyAlignment="1">
      <alignment horizontal="left" vertical="center"/>
    </xf>
    <xf numFmtId="3" fontId="26" fillId="2" borderId="295" xfId="47" applyNumberFormat="1" applyFont="1" applyFill="1" applyBorder="1" applyAlignment="1">
      <alignment horizontal="center"/>
    </xf>
    <xf numFmtId="4" fontId="26" fillId="2" borderId="295" xfId="47" applyNumberFormat="1" applyFont="1" applyFill="1" applyBorder="1" applyAlignment="1">
      <alignment horizontal="center"/>
    </xf>
    <xf numFmtId="0" fontId="31" fillId="2" borderId="0" xfId="53" applyFont="1" applyFill="1"/>
    <xf numFmtId="0" fontId="62" fillId="6" borderId="297" xfId="49" applyFont="1" applyFill="1" applyBorder="1" applyAlignment="1">
      <alignment horizontal="left" vertical="center" indent="1"/>
    </xf>
    <xf numFmtId="0" fontId="25" fillId="2" borderId="298" xfId="47" applyFont="1" applyFill="1" applyBorder="1" applyAlignment="1">
      <alignment horizontal="center"/>
    </xf>
    <xf numFmtId="4" fontId="25" fillId="2" borderId="298" xfId="47" applyNumberFormat="1" applyFont="1" applyFill="1" applyBorder="1" applyAlignment="1">
      <alignment horizontal="center"/>
    </xf>
    <xf numFmtId="0" fontId="34" fillId="2" borderId="0" xfId="53" applyFont="1" applyFill="1"/>
    <xf numFmtId="0" fontId="4" fillId="6" borderId="297" xfId="49" applyFont="1" applyFill="1" applyBorder="1" applyAlignment="1">
      <alignment horizontal="left" vertical="center" indent="1"/>
    </xf>
    <xf numFmtId="3" fontId="10" fillId="2" borderId="298" xfId="47" applyNumberFormat="1" applyFont="1" applyFill="1" applyBorder="1" applyAlignment="1">
      <alignment horizontal="center"/>
    </xf>
    <xf numFmtId="4" fontId="10" fillId="2" borderId="298" xfId="47" applyNumberFormat="1" applyFont="1" applyFill="1" applyBorder="1" applyAlignment="1">
      <alignment horizontal="center"/>
    </xf>
    <xf numFmtId="3" fontId="26" fillId="2" borderId="298" xfId="47" applyNumberFormat="1" applyFont="1" applyFill="1" applyBorder="1" applyAlignment="1">
      <alignment horizontal="center"/>
    </xf>
    <xf numFmtId="4" fontId="26" fillId="2" borderId="298" xfId="47" applyNumberFormat="1" applyFont="1" applyFill="1" applyBorder="1" applyAlignment="1">
      <alignment horizontal="center"/>
    </xf>
    <xf numFmtId="173" fontId="31" fillId="2" borderId="0" xfId="53" applyNumberFormat="1" applyFont="1" applyFill="1"/>
    <xf numFmtId="0" fontId="7" fillId="3" borderId="299" xfId="54" applyFont="1" applyFill="1" applyBorder="1"/>
    <xf numFmtId="3" fontId="26" fillId="2" borderId="300" xfId="47" applyNumberFormat="1" applyFont="1" applyFill="1" applyBorder="1" applyAlignment="1">
      <alignment horizontal="center"/>
    </xf>
    <xf numFmtId="4" fontId="26" fillId="2" borderId="300" xfId="47" applyNumberFormat="1" applyFont="1" applyFill="1" applyBorder="1" applyAlignment="1">
      <alignment horizontal="center"/>
    </xf>
    <xf numFmtId="166" fontId="31" fillId="2" borderId="0" xfId="53" applyNumberFormat="1" applyFont="1" applyFill="1"/>
    <xf numFmtId="0" fontId="10" fillId="2" borderId="0" xfId="53" applyFont="1" applyFill="1" applyBorder="1"/>
    <xf numFmtId="0" fontId="31" fillId="2" borderId="0" xfId="53" applyFont="1" applyFill="1" applyAlignment="1">
      <alignment horizontal="center"/>
    </xf>
    <xf numFmtId="0" fontId="3" fillId="2" borderId="0" xfId="47" applyFont="1" applyFill="1" applyAlignment="1">
      <alignment horizontal="center"/>
    </xf>
    <xf numFmtId="0" fontId="7" fillId="6" borderId="269" xfId="47" applyFont="1" applyFill="1" applyBorder="1" applyAlignment="1">
      <alignment horizontal="center"/>
    </xf>
    <xf numFmtId="0" fontId="7" fillId="3" borderId="260" xfId="47" applyFont="1" applyFill="1" applyBorder="1" applyAlignment="1">
      <alignment horizontal="center"/>
    </xf>
    <xf numFmtId="0" fontId="7" fillId="3" borderId="301" xfId="47" applyFont="1" applyFill="1" applyBorder="1" applyAlignment="1">
      <alignment horizontal="center"/>
    </xf>
    <xf numFmtId="166" fontId="27" fillId="2" borderId="0" xfId="53" applyNumberFormat="1" applyFont="1" applyFill="1"/>
    <xf numFmtId="0" fontId="7" fillId="6" borderId="28" xfId="47" applyFont="1" applyFill="1" applyBorder="1" applyAlignment="1">
      <alignment horizontal="center"/>
    </xf>
    <xf numFmtId="0" fontId="7" fillId="3" borderId="17" xfId="47" applyFont="1" applyFill="1" applyBorder="1" applyAlignment="1">
      <alignment horizontal="center"/>
    </xf>
    <xf numFmtId="0" fontId="29" fillId="3" borderId="285" xfId="47" applyFont="1" applyFill="1" applyBorder="1" applyAlignment="1">
      <alignment horizontal="center"/>
    </xf>
    <xf numFmtId="197" fontId="7" fillId="6" borderId="26" xfId="47" quotePrefix="1" applyNumberFormat="1" applyFont="1" applyFill="1" applyBorder="1" applyAlignment="1">
      <alignment horizontal="left"/>
    </xf>
    <xf numFmtId="3" fontId="10" fillId="2" borderId="5" xfId="47" applyNumberFormat="1" applyFont="1" applyFill="1" applyBorder="1" applyAlignment="1">
      <alignment horizontal="center"/>
    </xf>
    <xf numFmtId="166" fontId="10" fillId="2" borderId="250" xfId="47" applyNumberFormat="1" applyFont="1" applyFill="1" applyBorder="1" applyAlignment="1">
      <alignment horizontal="center"/>
    </xf>
    <xf numFmtId="198" fontId="4" fillId="6" borderId="26" xfId="47" applyNumberFormat="1" applyFont="1" applyFill="1" applyBorder="1" applyAlignment="1">
      <alignment horizontal="left"/>
    </xf>
    <xf numFmtId="4" fontId="10" fillId="2" borderId="250" xfId="47" applyNumberFormat="1" applyFont="1" applyFill="1" applyBorder="1" applyAlignment="1">
      <alignment horizontal="center"/>
    </xf>
    <xf numFmtId="197" fontId="7" fillId="6" borderId="270" xfId="47" quotePrefix="1" applyNumberFormat="1" applyFont="1" applyFill="1" applyBorder="1" applyAlignment="1">
      <alignment horizontal="left"/>
    </xf>
    <xf numFmtId="3" fontId="26" fillId="2" borderId="302" xfId="47" applyNumberFormat="1" applyFont="1" applyFill="1" applyBorder="1" applyAlignment="1">
      <alignment horizontal="center"/>
    </xf>
    <xf numFmtId="4" fontId="26" fillId="2" borderId="302" xfId="47" applyNumberFormat="1" applyFont="1" applyFill="1" applyBorder="1" applyAlignment="1">
      <alignment horizontal="center"/>
    </xf>
    <xf numFmtId="0" fontId="139" fillId="2" borderId="0" xfId="53" applyFont="1" applyFill="1"/>
    <xf numFmtId="197" fontId="7" fillId="14" borderId="0" xfId="47" quotePrefix="1" applyNumberFormat="1" applyFont="1" applyFill="1" applyBorder="1" applyAlignment="1">
      <alignment horizontal="left"/>
    </xf>
    <xf numFmtId="3" fontId="26" fillId="2" borderId="0" xfId="47" applyNumberFormat="1" applyFont="1" applyFill="1" applyBorder="1" applyAlignment="1">
      <alignment horizontal="center"/>
    </xf>
    <xf numFmtId="4" fontId="26" fillId="2" borderId="0" xfId="47" applyNumberFormat="1" applyFont="1" applyFill="1" applyBorder="1" applyAlignment="1">
      <alignment horizontal="center"/>
    </xf>
    <xf numFmtId="0" fontId="13" fillId="2" borderId="0" xfId="53" applyFont="1" applyFill="1" applyBorder="1"/>
    <xf numFmtId="0" fontId="22" fillId="2" borderId="0" xfId="53" applyFont="1" applyFill="1"/>
    <xf numFmtId="0" fontId="22" fillId="2" borderId="0" xfId="53" applyFont="1" applyFill="1" applyAlignment="1">
      <alignment horizontal="center"/>
    </xf>
    <xf numFmtId="0" fontId="13" fillId="2" borderId="0" xfId="47" applyFont="1" applyFill="1" applyAlignment="1">
      <alignment vertical="center"/>
    </xf>
    <xf numFmtId="43" fontId="0" fillId="0" borderId="0" xfId="1" applyFont="1"/>
    <xf numFmtId="43" fontId="0" fillId="0" borderId="0" xfId="0" applyNumberFormat="1"/>
    <xf numFmtId="168" fontId="0" fillId="0" borderId="0" xfId="0" applyNumberFormat="1"/>
    <xf numFmtId="0" fontId="140" fillId="2" borderId="0" xfId="55" applyFont="1" applyFill="1" applyBorder="1" applyAlignment="1">
      <alignment vertical="center"/>
    </xf>
    <xf numFmtId="0" fontId="141" fillId="2" borderId="0" xfId="55" applyFont="1" applyFill="1" applyBorder="1" applyAlignment="1">
      <alignment vertical="center"/>
    </xf>
    <xf numFmtId="0" fontId="142" fillId="2" borderId="0" xfId="55" applyFont="1" applyFill="1" applyBorder="1" applyAlignment="1">
      <alignment vertical="center"/>
    </xf>
    <xf numFmtId="0" fontId="142" fillId="23" borderId="0" xfId="55" applyFont="1" applyFill="1" applyBorder="1" applyAlignment="1">
      <alignment horizontal="right" vertical="center"/>
    </xf>
    <xf numFmtId="0" fontId="143" fillId="23" borderId="0" xfId="55" applyFont="1" applyFill="1" applyBorder="1" applyAlignment="1">
      <alignment horizontal="centerContinuous" vertical="center"/>
    </xf>
    <xf numFmtId="0" fontId="144" fillId="2" borderId="0" xfId="55" applyFont="1" applyFill="1" applyBorder="1" applyAlignment="1">
      <alignment vertical="center"/>
    </xf>
    <xf numFmtId="0" fontId="2" fillId="2" borderId="0" xfId="55" applyFont="1" applyFill="1" applyBorder="1" applyAlignment="1">
      <alignment vertical="center"/>
    </xf>
    <xf numFmtId="166" fontId="145" fillId="2" borderId="0" xfId="55" applyNumberFormat="1" applyFont="1" applyFill="1" applyBorder="1" applyAlignment="1">
      <alignment horizontal="center" vertical="center"/>
    </xf>
    <xf numFmtId="0" fontId="3" fillId="24" borderId="196" xfId="55" applyFont="1" applyFill="1" applyBorder="1" applyAlignment="1">
      <alignment horizontal="center" vertical="center"/>
    </xf>
    <xf numFmtId="0" fontId="3" fillId="24" borderId="39" xfId="55" applyFont="1" applyFill="1" applyBorder="1" applyAlignment="1">
      <alignment horizontal="center" vertical="center"/>
    </xf>
    <xf numFmtId="0" fontId="3" fillId="24" borderId="12" xfId="55" applyFont="1" applyFill="1" applyBorder="1" applyAlignment="1">
      <alignment horizontal="center" vertical="center"/>
    </xf>
    <xf numFmtId="0" fontId="3" fillId="24" borderId="135" xfId="55" applyFont="1" applyFill="1" applyBorder="1" applyAlignment="1">
      <alignment horizontal="center" vertical="center"/>
    </xf>
    <xf numFmtId="0" fontId="2" fillId="2" borderId="0" xfId="55" applyFont="1" applyFill="1" applyAlignment="1">
      <alignment vertical="center"/>
    </xf>
    <xf numFmtId="0" fontId="3" fillId="24" borderId="133" xfId="55" applyFont="1" applyFill="1" applyBorder="1" applyAlignment="1">
      <alignment horizontal="center" vertical="center"/>
    </xf>
    <xf numFmtId="0" fontId="3" fillId="24" borderId="5" xfId="55" applyFont="1" applyFill="1" applyBorder="1" applyAlignment="1">
      <alignment horizontal="center" vertical="center"/>
    </xf>
    <xf numFmtId="0" fontId="3" fillId="24" borderId="6" xfId="55" applyFont="1" applyFill="1" applyBorder="1" applyAlignment="1">
      <alignment horizontal="center" vertical="center"/>
    </xf>
    <xf numFmtId="0" fontId="3" fillId="24" borderId="44" xfId="55" applyFont="1" applyFill="1" applyBorder="1" applyAlignment="1">
      <alignment horizontal="center" vertical="center"/>
    </xf>
    <xf numFmtId="0" fontId="3" fillId="24" borderId="83" xfId="55" applyFont="1" applyFill="1" applyBorder="1" applyAlignment="1">
      <alignment horizontal="center" vertical="center"/>
    </xf>
    <xf numFmtId="0" fontId="3" fillId="24" borderId="17" xfId="55" applyFont="1" applyFill="1" applyBorder="1" applyAlignment="1">
      <alignment horizontal="center" vertical="center"/>
    </xf>
    <xf numFmtId="0" fontId="3" fillId="24" borderId="65" xfId="55" applyFont="1" applyFill="1" applyBorder="1" applyAlignment="1">
      <alignment horizontal="center" vertical="center"/>
    </xf>
    <xf numFmtId="0" fontId="2" fillId="2" borderId="0" xfId="55" applyFont="1" applyFill="1" applyBorder="1" applyAlignment="1">
      <alignment horizontal="right" vertical="center"/>
    </xf>
    <xf numFmtId="0" fontId="3" fillId="24" borderId="188" xfId="55" applyFont="1" applyFill="1" applyBorder="1" applyAlignment="1">
      <alignment horizontal="center" vertical="center"/>
    </xf>
    <xf numFmtId="0" fontId="24" fillId="24" borderId="202" xfId="55" applyFont="1" applyFill="1" applyBorder="1" applyAlignment="1">
      <alignment horizontal="centerContinuous" vertical="center"/>
    </xf>
    <xf numFmtId="0" fontId="47" fillId="24" borderId="15" xfId="55" applyFont="1" applyFill="1" applyBorder="1" applyAlignment="1">
      <alignment horizontal="center" vertical="center"/>
    </xf>
    <xf numFmtId="0" fontId="47" fillId="24" borderId="33" xfId="55" applyFont="1" applyFill="1" applyBorder="1" applyAlignment="1">
      <alignment horizontal="right" vertical="center"/>
    </xf>
    <xf numFmtId="0" fontId="145" fillId="2" borderId="0" xfId="55" applyFont="1" applyFill="1" applyAlignment="1">
      <alignment vertical="center"/>
    </xf>
    <xf numFmtId="0" fontId="145" fillId="2" borderId="0" xfId="55" applyFont="1" applyFill="1" applyBorder="1" applyAlignment="1">
      <alignment vertical="center"/>
    </xf>
    <xf numFmtId="17" fontId="3" fillId="6" borderId="133" xfId="55" quotePrefix="1" applyNumberFormat="1" applyFont="1" applyFill="1" applyBorder="1" applyAlignment="1">
      <alignment horizontal="right" vertical="center"/>
    </xf>
    <xf numFmtId="0" fontId="145" fillId="2" borderId="0" xfId="55" applyFont="1" applyFill="1" applyBorder="1" applyAlignment="1">
      <alignment horizontal="center" vertical="center"/>
    </xf>
    <xf numFmtId="166" fontId="145" fillId="2" borderId="78" xfId="55" applyNumberFormat="1" applyFont="1" applyFill="1" applyBorder="1" applyAlignment="1">
      <alignment horizontal="center" vertical="center"/>
    </xf>
    <xf numFmtId="166" fontId="145" fillId="2" borderId="304" xfId="55" applyNumberFormat="1" applyFont="1" applyFill="1" applyBorder="1" applyAlignment="1">
      <alignment horizontal="center" vertical="center"/>
    </xf>
    <xf numFmtId="199" fontId="24" fillId="6" borderId="133" xfId="55" applyNumberFormat="1" applyFont="1" applyFill="1" applyBorder="1" applyAlignment="1">
      <alignment horizontal="right"/>
    </xf>
    <xf numFmtId="2" fontId="145" fillId="2" borderId="0" xfId="55" applyNumberFormat="1" applyFont="1" applyFill="1" applyBorder="1" applyAlignment="1">
      <alignment vertical="center"/>
    </xf>
    <xf numFmtId="4" fontId="2" fillId="2" borderId="0" xfId="55" applyNumberFormat="1" applyFont="1" applyFill="1" applyBorder="1" applyAlignment="1">
      <alignment horizontal="center" vertical="center"/>
    </xf>
    <xf numFmtId="0" fontId="149" fillId="2" borderId="0" xfId="55" applyFont="1" applyFill="1" applyBorder="1" applyAlignment="1">
      <alignment horizontal="left" vertical="center"/>
    </xf>
    <xf numFmtId="4" fontId="149" fillId="2" borderId="0" xfId="55" applyNumberFormat="1" applyFont="1" applyFill="1" applyBorder="1" applyAlignment="1">
      <alignment horizontal="left" vertical="center"/>
    </xf>
    <xf numFmtId="17" fontId="3" fillId="6" borderId="133" xfId="55" applyNumberFormat="1" applyFont="1" applyFill="1" applyBorder="1" applyAlignment="1">
      <alignment horizontal="right" vertical="center"/>
    </xf>
    <xf numFmtId="0" fontId="150" fillId="2" borderId="0" xfId="55" applyFont="1" applyFill="1" applyAlignment="1">
      <alignment vertical="center"/>
    </xf>
    <xf numFmtId="3" fontId="150" fillId="2" borderId="0" xfId="55" applyNumberFormat="1" applyFont="1" applyFill="1" applyAlignment="1">
      <alignment vertical="center"/>
    </xf>
    <xf numFmtId="0" fontId="150" fillId="2" borderId="0" xfId="55" applyFont="1" applyFill="1" applyBorder="1" applyAlignment="1">
      <alignment vertical="center"/>
    </xf>
    <xf numFmtId="17" fontId="3" fillId="6" borderId="134" xfId="55" applyNumberFormat="1" applyFont="1" applyFill="1" applyBorder="1" applyAlignment="1">
      <alignment horizontal="right" vertical="center"/>
    </xf>
    <xf numFmtId="3" fontId="150" fillId="2" borderId="0" xfId="55" applyNumberFormat="1" applyFont="1" applyFill="1" applyBorder="1" applyAlignment="1">
      <alignment vertical="center"/>
    </xf>
    <xf numFmtId="0" fontId="149" fillId="2" borderId="0" xfId="55" applyFont="1" applyFill="1" applyAlignment="1">
      <alignment vertical="center"/>
    </xf>
    <xf numFmtId="0" fontId="149" fillId="2" borderId="0" xfId="55" applyFont="1" applyFill="1" applyBorder="1" applyAlignment="1">
      <alignment vertical="center"/>
    </xf>
    <xf numFmtId="3" fontId="149" fillId="2" borderId="0" xfId="55" applyNumberFormat="1" applyFont="1" applyFill="1" applyAlignment="1">
      <alignment vertical="center"/>
    </xf>
    <xf numFmtId="0" fontId="129" fillId="2" borderId="0" xfId="55" applyFont="1" applyFill="1" applyAlignment="1">
      <alignment vertical="center"/>
    </xf>
    <xf numFmtId="0" fontId="82" fillId="2" borderId="0" xfId="16" applyFont="1" applyFill="1" applyAlignment="1">
      <alignment vertical="center"/>
    </xf>
    <xf numFmtId="4" fontId="10" fillId="2" borderId="5" xfId="16" applyNumberFormat="1" applyFont="1" applyFill="1" applyBorder="1" applyAlignment="1">
      <alignment horizontal="center" vertical="center"/>
    </xf>
    <xf numFmtId="2" fontId="4" fillId="2" borderId="0" xfId="16" applyNumberFormat="1" applyFont="1" applyFill="1" applyAlignment="1">
      <alignment vertical="center"/>
    </xf>
    <xf numFmtId="4" fontId="4" fillId="2" borderId="0" xfId="16" applyNumberFormat="1" applyFont="1" applyFill="1"/>
    <xf numFmtId="4" fontId="4" fillId="2" borderId="0" xfId="16" applyNumberFormat="1" applyFont="1" applyFill="1" applyAlignment="1">
      <alignment vertical="center"/>
    </xf>
    <xf numFmtId="2" fontId="7" fillId="2" borderId="0" xfId="16" applyNumberFormat="1" applyFont="1" applyFill="1" applyAlignment="1">
      <alignment vertical="center"/>
    </xf>
    <xf numFmtId="4" fontId="62" fillId="2" borderId="0" xfId="16" applyNumberFormat="1" applyFont="1" applyFill="1" applyAlignment="1">
      <alignment vertical="center"/>
    </xf>
    <xf numFmtId="2" fontId="10" fillId="2" borderId="5" xfId="16" applyNumberFormat="1" applyFont="1" applyFill="1" applyBorder="1" applyAlignment="1">
      <alignment horizontal="center" vertical="center"/>
    </xf>
    <xf numFmtId="173" fontId="4" fillId="2" borderId="0" xfId="16" applyNumberFormat="1" applyFont="1" applyFill="1" applyAlignment="1">
      <alignment vertical="center"/>
    </xf>
    <xf numFmtId="0" fontId="7" fillId="2" borderId="0" xfId="16" applyFont="1" applyFill="1" applyAlignment="1">
      <alignment vertical="center"/>
    </xf>
    <xf numFmtId="17" fontId="7" fillId="2" borderId="0" xfId="16" applyNumberFormat="1" applyFont="1" applyFill="1" applyAlignment="1">
      <alignment vertical="center"/>
    </xf>
    <xf numFmtId="15" fontId="4" fillId="2" borderId="0" xfId="16" applyNumberFormat="1" applyFont="1" applyFill="1" applyAlignment="1">
      <alignment vertical="center"/>
    </xf>
    <xf numFmtId="0" fontId="16" fillId="2" borderId="0" xfId="16" applyFont="1" applyFill="1" applyAlignment="1">
      <alignment vertical="center"/>
    </xf>
    <xf numFmtId="3" fontId="15" fillId="2" borderId="0" xfId="16" applyNumberFormat="1" applyFont="1" applyFill="1" applyBorder="1" applyAlignment="1">
      <alignment horizontal="right" vertical="center"/>
    </xf>
    <xf numFmtId="0" fontId="16" fillId="2" borderId="0" xfId="16" applyFont="1" applyFill="1" applyBorder="1" applyAlignment="1">
      <alignment vertical="center"/>
    </xf>
    <xf numFmtId="2" fontId="15" fillId="2" borderId="0" xfId="16" applyNumberFormat="1" applyFont="1" applyFill="1" applyBorder="1" applyAlignment="1">
      <alignment horizontal="right" vertical="center"/>
    </xf>
    <xf numFmtId="2" fontId="13" fillId="2" borderId="0" xfId="16" applyNumberFormat="1" applyFont="1" applyFill="1" applyBorder="1" applyAlignment="1">
      <alignment horizontal="right" vertical="center"/>
    </xf>
    <xf numFmtId="0" fontId="62" fillId="2" borderId="0" xfId="16" applyFont="1" applyFill="1" applyAlignment="1">
      <alignment vertical="center"/>
    </xf>
    <xf numFmtId="0" fontId="47" fillId="2" borderId="0" xfId="16" applyFont="1" applyFill="1" applyAlignment="1">
      <alignment vertical="center"/>
    </xf>
    <xf numFmtId="0" fontId="62" fillId="2" borderId="0" xfId="16" applyFont="1" applyFill="1" applyBorder="1" applyAlignment="1">
      <alignment vertical="center"/>
    </xf>
    <xf numFmtId="2" fontId="4" fillId="2" borderId="0" xfId="16" applyNumberFormat="1" applyFont="1" applyFill="1" applyBorder="1" applyAlignment="1">
      <alignment horizontal="right" vertical="center"/>
    </xf>
    <xf numFmtId="0" fontId="3" fillId="2" borderId="0" xfId="41" applyFont="1" applyFill="1" applyBorder="1" applyAlignment="1">
      <alignment horizontal="left" vertical="center"/>
    </xf>
    <xf numFmtId="0" fontId="52" fillId="2" borderId="0" xfId="41" applyFont="1" applyFill="1"/>
    <xf numFmtId="0" fontId="7" fillId="2" borderId="0" xfId="41" applyFont="1" applyFill="1" applyBorder="1" applyAlignment="1">
      <alignment horizontal="left" vertical="center"/>
    </xf>
    <xf numFmtId="17" fontId="7" fillId="6" borderId="190" xfId="16" quotePrefix="1" applyNumberFormat="1" applyFont="1" applyFill="1" applyBorder="1" applyAlignment="1">
      <alignment horizontal="center" vertical="center"/>
    </xf>
    <xf numFmtId="0" fontId="7" fillId="6" borderId="189" xfId="16" applyFont="1" applyFill="1" applyBorder="1" applyAlignment="1">
      <alignment horizontal="center" vertical="center"/>
    </xf>
    <xf numFmtId="0" fontId="7" fillId="6" borderId="270" xfId="16" applyFont="1" applyFill="1" applyBorder="1" applyAlignment="1">
      <alignment horizontal="center" vertical="center" wrapText="1"/>
    </xf>
    <xf numFmtId="0" fontId="7" fillId="6" borderId="270" xfId="16" applyFont="1" applyFill="1" applyBorder="1" applyAlignment="1">
      <alignment horizontal="center" vertical="center"/>
    </xf>
    <xf numFmtId="0" fontId="7" fillId="6" borderId="190" xfId="16" applyFont="1" applyFill="1" applyBorder="1" applyAlignment="1">
      <alignment horizontal="center" vertical="center" wrapText="1"/>
    </xf>
    <xf numFmtId="0" fontId="1" fillId="2" borderId="0" xfId="41" applyFont="1" applyFill="1"/>
    <xf numFmtId="17" fontId="7" fillId="6" borderId="176" xfId="16" quotePrefix="1" applyNumberFormat="1" applyFont="1" applyFill="1" applyBorder="1" applyAlignment="1">
      <alignment horizontal="center" vertical="center"/>
    </xf>
    <xf numFmtId="2" fontId="26" fillId="2" borderId="0" xfId="16" applyNumberFormat="1" applyFont="1" applyFill="1" applyBorder="1" applyAlignment="1">
      <alignment horizontal="center" vertical="center"/>
    </xf>
    <xf numFmtId="166" fontId="10" fillId="2" borderId="260" xfId="16" applyNumberFormat="1" applyFont="1" applyFill="1" applyBorder="1" applyAlignment="1">
      <alignment horizontal="center" vertical="center"/>
    </xf>
    <xf numFmtId="3" fontId="10" fillId="2" borderId="212" xfId="16" applyNumberFormat="1" applyFont="1" applyFill="1" applyBorder="1" applyAlignment="1">
      <alignment horizontal="center" vertical="center"/>
    </xf>
    <xf numFmtId="204" fontId="10" fillId="2" borderId="209" xfId="16" applyNumberFormat="1" applyFont="1" applyFill="1" applyBorder="1" applyAlignment="1">
      <alignment horizontal="center" vertical="center"/>
    </xf>
    <xf numFmtId="166" fontId="10" fillId="2" borderId="5" xfId="16" applyNumberFormat="1" applyFont="1" applyFill="1" applyBorder="1" applyAlignment="1">
      <alignment horizontal="center" vertical="center"/>
    </xf>
    <xf numFmtId="2" fontId="26" fillId="2" borderId="26" xfId="16" applyNumberFormat="1" applyFont="1" applyFill="1" applyBorder="1" applyAlignment="1">
      <alignment horizontal="center" vertical="center"/>
    </xf>
    <xf numFmtId="0" fontId="0" fillId="2" borderId="0" xfId="41" applyFont="1" applyFill="1"/>
    <xf numFmtId="14" fontId="1" fillId="2" borderId="0" xfId="41" applyNumberFormat="1" applyFill="1"/>
    <xf numFmtId="17" fontId="7" fillId="6" borderId="292" xfId="16" quotePrefix="1" applyNumberFormat="1" applyFont="1" applyFill="1" applyBorder="1" applyAlignment="1">
      <alignment horizontal="center" vertical="center"/>
    </xf>
    <xf numFmtId="2" fontId="26" fillId="2" borderId="273" xfId="16" applyNumberFormat="1" applyFont="1" applyFill="1" applyBorder="1" applyAlignment="1">
      <alignment horizontal="center" vertical="center"/>
    </xf>
    <xf numFmtId="166" fontId="10" fillId="2" borderId="259" xfId="16" applyNumberFormat="1" applyFont="1" applyFill="1" applyBorder="1" applyAlignment="1">
      <alignment horizontal="center" vertical="center"/>
    </xf>
    <xf numFmtId="3" fontId="10" fillId="2" borderId="286" xfId="16" applyNumberFormat="1" applyFont="1" applyFill="1" applyBorder="1" applyAlignment="1">
      <alignment horizontal="center" vertical="center"/>
    </xf>
    <xf numFmtId="204" fontId="10" fillId="2" borderId="263" xfId="16" applyNumberFormat="1" applyFont="1" applyFill="1" applyBorder="1" applyAlignment="1">
      <alignment horizontal="center" vertical="center"/>
    </xf>
    <xf numFmtId="0" fontId="61" fillId="2" borderId="0" xfId="16" applyFont="1" applyFill="1" applyAlignment="1">
      <alignment vertical="center"/>
    </xf>
    <xf numFmtId="0" fontId="136" fillId="2" borderId="0" xfId="41" applyFont="1" applyFill="1"/>
    <xf numFmtId="0" fontId="13" fillId="2" borderId="0" xfId="41" applyFont="1" applyFill="1" applyBorder="1" applyAlignment="1">
      <alignment horizontal="left" vertical="center"/>
    </xf>
    <xf numFmtId="0" fontId="152" fillId="2" borderId="0" xfId="41" applyFont="1" applyFill="1"/>
    <xf numFmtId="0" fontId="86" fillId="2" borderId="0" xfId="41" applyFont="1" applyFill="1"/>
    <xf numFmtId="0" fontId="86" fillId="2" borderId="0" xfId="41" applyFont="1" applyFill="1" applyBorder="1" applyAlignment="1">
      <alignment horizontal="left" vertical="center"/>
    </xf>
    <xf numFmtId="0" fontId="3" fillId="2" borderId="0" xfId="16" applyFont="1" applyFill="1" applyBorder="1" applyAlignment="1">
      <alignment horizontal="left" vertical="center"/>
    </xf>
    <xf numFmtId="2" fontId="24" fillId="2" borderId="0" xfId="16" applyNumberFormat="1" applyFont="1" applyFill="1" applyAlignment="1">
      <alignment vertical="center"/>
    </xf>
    <xf numFmtId="0" fontId="15" fillId="2" borderId="0" xfId="16" applyFont="1" applyFill="1" applyBorder="1" applyAlignment="1">
      <alignment horizontal="center" vertical="center"/>
    </xf>
    <xf numFmtId="0" fontId="17" fillId="2" borderId="0" xfId="16" applyFont="1" applyFill="1" applyAlignment="1">
      <alignment vertical="center"/>
    </xf>
    <xf numFmtId="0" fontId="7" fillId="3" borderId="10" xfId="16" applyFont="1" applyFill="1" applyBorder="1" applyAlignment="1">
      <alignment horizontal="center" vertical="center"/>
    </xf>
    <xf numFmtId="0" fontId="7" fillId="3" borderId="12" xfId="16" applyFont="1" applyFill="1" applyBorder="1" applyAlignment="1">
      <alignment horizontal="center" vertical="center"/>
    </xf>
    <xf numFmtId="0" fontId="7" fillId="3" borderId="22" xfId="16" applyFont="1" applyFill="1" applyBorder="1" applyAlignment="1">
      <alignment horizontal="center" vertical="center"/>
    </xf>
    <xf numFmtId="0" fontId="7" fillId="3" borderId="5" xfId="16" applyFont="1" applyFill="1" applyBorder="1" applyAlignment="1">
      <alignment horizontal="center" vertical="center"/>
    </xf>
    <xf numFmtId="0" fontId="7" fillId="3" borderId="5" xfId="16" applyFont="1" applyFill="1" applyBorder="1" applyAlignment="1">
      <alignment vertical="center"/>
    </xf>
    <xf numFmtId="0" fontId="25" fillId="3" borderId="14" xfId="16" applyFont="1" applyFill="1" applyBorder="1" applyAlignment="1">
      <alignment horizontal="center" vertical="center"/>
    </xf>
    <xf numFmtId="0" fontId="25" fillId="3" borderId="17" xfId="16" applyFont="1" applyFill="1" applyBorder="1" applyAlignment="1">
      <alignment horizontal="center" vertical="center"/>
    </xf>
    <xf numFmtId="0" fontId="96" fillId="2" borderId="0" xfId="16" applyFont="1" applyFill="1" applyAlignment="1">
      <alignment horizontal="center" vertical="center"/>
    </xf>
    <xf numFmtId="200" fontId="7" fillId="3" borderId="22" xfId="16" applyNumberFormat="1" applyFont="1" applyFill="1" applyBorder="1" applyAlignment="1">
      <alignment horizontal="center" vertical="center"/>
    </xf>
    <xf numFmtId="0" fontId="26" fillId="2" borderId="5" xfId="16" applyFont="1" applyFill="1" applyBorder="1" applyAlignment="1">
      <alignment horizontal="center" vertical="center"/>
    </xf>
    <xf numFmtId="173" fontId="15" fillId="2" borderId="0" xfId="16" applyNumberFormat="1" applyFont="1" applyFill="1" applyAlignment="1">
      <alignment vertical="center"/>
    </xf>
    <xf numFmtId="201" fontId="7" fillId="3" borderId="22" xfId="16" applyNumberFormat="1" applyFont="1" applyFill="1" applyBorder="1" applyAlignment="1">
      <alignment horizontal="center" vertical="center"/>
    </xf>
    <xf numFmtId="178" fontId="15" fillId="2" borderId="0" xfId="16" applyNumberFormat="1" applyFont="1" applyFill="1" applyAlignment="1">
      <alignment vertical="center"/>
    </xf>
    <xf numFmtId="2" fontId="15" fillId="2" borderId="0" xfId="16" applyNumberFormat="1" applyFont="1" applyFill="1" applyAlignment="1">
      <alignment vertical="center"/>
    </xf>
    <xf numFmtId="205" fontId="15" fillId="2" borderId="0" xfId="16" applyNumberFormat="1" applyFont="1" applyFill="1" applyAlignment="1">
      <alignment vertical="center"/>
    </xf>
    <xf numFmtId="206" fontId="7" fillId="3" borderId="330" xfId="16" applyNumberFormat="1" applyFont="1" applyFill="1" applyBorder="1" applyAlignment="1">
      <alignment horizontal="center" vertical="center"/>
    </xf>
    <xf numFmtId="2" fontId="10" fillId="2" borderId="124" xfId="16" applyNumberFormat="1" applyFont="1" applyFill="1" applyBorder="1" applyAlignment="1">
      <alignment horizontal="center" vertical="center"/>
    </xf>
    <xf numFmtId="4" fontId="36" fillId="2" borderId="0" xfId="16" applyNumberFormat="1" applyFont="1" applyFill="1" applyAlignment="1">
      <alignment vertical="center"/>
    </xf>
    <xf numFmtId="173" fontId="118" fillId="2" borderId="0" xfId="16" applyNumberFormat="1" applyFont="1" applyFill="1" applyAlignment="1">
      <alignment vertical="center"/>
    </xf>
    <xf numFmtId="17" fontId="7" fillId="3" borderId="22" xfId="16" quotePrefix="1" applyNumberFormat="1" applyFont="1" applyFill="1" applyBorder="1" applyAlignment="1">
      <alignment horizontal="center" vertical="center"/>
    </xf>
    <xf numFmtId="17" fontId="7" fillId="3" borderId="335" xfId="16" quotePrefix="1" applyNumberFormat="1" applyFont="1" applyFill="1" applyBorder="1" applyAlignment="1">
      <alignment horizontal="center" vertical="center"/>
    </xf>
    <xf numFmtId="207" fontId="15" fillId="2" borderId="0" xfId="16" applyNumberFormat="1" applyFont="1" applyFill="1" applyAlignment="1">
      <alignment vertical="center"/>
    </xf>
    <xf numFmtId="17" fontId="7" fillId="3" borderId="34" xfId="16" applyNumberFormat="1" applyFont="1" applyFill="1" applyBorder="1" applyAlignment="1">
      <alignment horizontal="center" vertical="center"/>
    </xf>
    <xf numFmtId="2" fontId="10" fillId="2" borderId="8" xfId="16" applyNumberFormat="1" applyFont="1" applyFill="1" applyBorder="1" applyAlignment="1">
      <alignment horizontal="center" vertical="center"/>
    </xf>
    <xf numFmtId="17" fontId="4" fillId="2" borderId="0" xfId="16" applyNumberFormat="1" applyFont="1" applyFill="1" applyBorder="1" applyAlignment="1">
      <alignment horizontal="left" vertical="center"/>
    </xf>
    <xf numFmtId="2" fontId="15" fillId="2" borderId="0" xfId="16" applyNumberFormat="1" applyFont="1" applyFill="1" applyBorder="1" applyAlignment="1">
      <alignment vertical="center"/>
    </xf>
    <xf numFmtId="0" fontId="15" fillId="2" borderId="0" xfId="16" applyFont="1" applyFill="1" applyBorder="1" applyAlignment="1">
      <alignment horizontal="right" vertical="center"/>
    </xf>
    <xf numFmtId="0" fontId="13" fillId="2" borderId="0" xfId="16" applyFont="1" applyFill="1" applyAlignment="1">
      <alignment horizontal="left" vertical="center"/>
    </xf>
    <xf numFmtId="2" fontId="13" fillId="2" borderId="0" xfId="16" applyNumberFormat="1" applyFont="1" applyFill="1" applyBorder="1" applyAlignment="1">
      <alignment vertical="center"/>
    </xf>
    <xf numFmtId="15" fontId="13" fillId="2" borderId="0" xfId="16" applyNumberFormat="1" applyFont="1" applyFill="1" applyAlignment="1">
      <alignment horizontal="left" vertical="center"/>
    </xf>
    <xf numFmtId="0" fontId="15" fillId="2" borderId="0" xfId="16" applyFont="1" applyFill="1" applyAlignment="1">
      <alignment horizontal="right" vertical="center"/>
    </xf>
    <xf numFmtId="15" fontId="15" fillId="2" borderId="0" xfId="16" applyNumberFormat="1" applyFont="1" applyFill="1" applyAlignment="1">
      <alignment horizontal="right" vertical="center"/>
    </xf>
    <xf numFmtId="0" fontId="7" fillId="2" borderId="0" xfId="16" applyFont="1" applyFill="1" applyAlignment="1">
      <alignment horizontal="left" vertical="center"/>
    </xf>
    <xf numFmtId="15" fontId="61" fillId="2" borderId="0" xfId="16" applyNumberFormat="1" applyFont="1" applyFill="1" applyAlignment="1">
      <alignment horizontal="left" vertical="center"/>
    </xf>
    <xf numFmtId="15" fontId="13" fillId="2" borderId="0" xfId="16" applyNumberFormat="1" applyFont="1" applyFill="1" applyAlignment="1">
      <alignment horizontal="right" vertical="center"/>
    </xf>
    <xf numFmtId="0" fontId="15" fillId="2" borderId="0" xfId="16" applyFont="1" applyFill="1" applyAlignment="1">
      <alignment horizontal="left" vertical="center"/>
    </xf>
    <xf numFmtId="0" fontId="15" fillId="2" borderId="0" xfId="16" applyFont="1" applyFill="1" applyAlignment="1">
      <alignment horizontal="center" vertical="center"/>
    </xf>
    <xf numFmtId="164" fontId="15" fillId="2" borderId="0" xfId="28" applyNumberFormat="1" applyFont="1" applyFill="1" applyAlignment="1">
      <alignment vertical="center"/>
    </xf>
    <xf numFmtId="0" fontId="24" fillId="2" borderId="0" xfId="49" applyFont="1" applyFill="1" applyAlignment="1">
      <alignment vertical="center"/>
    </xf>
    <xf numFmtId="0" fontId="15" fillId="2" borderId="0" xfId="49" applyFont="1" applyFill="1" applyAlignment="1">
      <alignment horizontal="center" vertical="center"/>
    </xf>
    <xf numFmtId="0" fontId="17" fillId="2" borderId="0" xfId="49" applyFont="1" applyFill="1" applyAlignment="1">
      <alignment vertical="center"/>
    </xf>
    <xf numFmtId="0" fontId="7" fillId="3" borderId="260" xfId="49" applyFont="1" applyFill="1" applyBorder="1" applyAlignment="1">
      <alignment horizontal="center" vertical="center"/>
    </xf>
    <xf numFmtId="0" fontId="7" fillId="3" borderId="337" xfId="49" applyFont="1" applyFill="1" applyBorder="1" applyAlignment="1">
      <alignment horizontal="center" vertical="center"/>
    </xf>
    <xf numFmtId="0" fontId="7" fillId="3" borderId="338" xfId="49" applyFont="1" applyFill="1" applyBorder="1" applyAlignment="1">
      <alignment horizontal="center" vertical="center"/>
    </xf>
    <xf numFmtId="0" fontId="7" fillId="3" borderId="301" xfId="49" applyFont="1" applyFill="1" applyBorder="1" applyAlignment="1">
      <alignment horizontal="center" vertical="center"/>
    </xf>
    <xf numFmtId="0" fontId="7" fillId="2" borderId="0" xfId="49" applyFont="1" applyFill="1" applyBorder="1" applyAlignment="1">
      <alignment horizontal="center" vertical="center"/>
    </xf>
    <xf numFmtId="0" fontId="7" fillId="3" borderId="5" xfId="49" applyFont="1" applyFill="1" applyBorder="1" applyAlignment="1">
      <alignment horizontal="center" vertical="center"/>
    </xf>
    <xf numFmtId="0" fontId="7" fillId="3" borderId="38" xfId="49" applyFont="1" applyFill="1" applyBorder="1" applyAlignment="1">
      <alignment horizontal="center" vertical="center"/>
    </xf>
    <xf numFmtId="0" fontId="7" fillId="3" borderId="105" xfId="49" applyFont="1" applyFill="1" applyBorder="1" applyAlignment="1">
      <alignment horizontal="center" vertical="center"/>
    </xf>
    <xf numFmtId="0" fontId="7" fillId="3" borderId="250" xfId="49" applyFont="1" applyFill="1" applyBorder="1" applyAlignment="1">
      <alignment horizontal="center" vertical="center"/>
    </xf>
    <xf numFmtId="0" fontId="25" fillId="3" borderId="17" xfId="49" applyFont="1" applyFill="1" applyBorder="1" applyAlignment="1">
      <alignment horizontal="center" vertical="center" wrapText="1"/>
    </xf>
    <xf numFmtId="0" fontId="25" fillId="3" borderId="89" xfId="49" applyFont="1" applyFill="1" applyBorder="1" applyAlignment="1">
      <alignment horizontal="center" vertical="center" wrapText="1"/>
    </xf>
    <xf numFmtId="0" fontId="25" fillId="3" borderId="106" xfId="49" applyFont="1" applyFill="1" applyBorder="1" applyAlignment="1">
      <alignment horizontal="center" vertical="center" wrapText="1"/>
    </xf>
    <xf numFmtId="0" fontId="25" fillId="3" borderId="285" xfId="49" applyFont="1" applyFill="1" applyBorder="1" applyAlignment="1">
      <alignment horizontal="center" vertical="center" wrapText="1"/>
    </xf>
    <xf numFmtId="0" fontId="25" fillId="2" borderId="0" xfId="49" applyFont="1" applyFill="1" applyBorder="1" applyAlignment="1">
      <alignment horizontal="center" vertical="center" wrapText="1"/>
    </xf>
    <xf numFmtId="0" fontId="25" fillId="2" borderId="0" xfId="49" applyFont="1" applyFill="1" applyAlignment="1">
      <alignment vertical="center"/>
    </xf>
    <xf numFmtId="17" fontId="26" fillId="3" borderId="87" xfId="49" applyNumberFormat="1" applyFont="1" applyFill="1" applyBorder="1" applyAlignment="1">
      <alignment horizontal="center" vertical="center"/>
    </xf>
    <xf numFmtId="173" fontId="10" fillId="2" borderId="5" xfId="49" applyNumberFormat="1" applyFont="1" applyFill="1" applyBorder="1" applyAlignment="1">
      <alignment horizontal="center" vertical="center"/>
    </xf>
    <xf numFmtId="2" fontId="10" fillId="2" borderId="38" xfId="49" applyNumberFormat="1" applyFont="1" applyFill="1" applyBorder="1" applyAlignment="1">
      <alignment horizontal="center" vertical="center"/>
    </xf>
    <xf numFmtId="176" fontId="10" fillId="2" borderId="105" xfId="3" applyNumberFormat="1" applyFont="1" applyFill="1" applyBorder="1" applyAlignment="1">
      <alignment horizontal="center" vertical="center"/>
    </xf>
    <xf numFmtId="175" fontId="10" fillId="2" borderId="105" xfId="3" applyNumberFormat="1" applyFont="1" applyFill="1" applyBorder="1" applyAlignment="1">
      <alignment horizontal="center" vertical="center"/>
    </xf>
    <xf numFmtId="168" fontId="10" fillId="2" borderId="5" xfId="49" applyNumberFormat="1" applyFont="1" applyFill="1" applyBorder="1" applyAlignment="1">
      <alignment horizontal="center" vertical="center"/>
    </xf>
    <xf numFmtId="17" fontId="7" fillId="3" borderId="87" xfId="49" applyNumberFormat="1" applyFont="1" applyFill="1" applyBorder="1" applyAlignment="1">
      <alignment horizontal="center" vertical="center"/>
    </xf>
    <xf numFmtId="208" fontId="10" fillId="2" borderId="105" xfId="3" applyNumberFormat="1" applyFont="1" applyFill="1" applyBorder="1" applyAlignment="1">
      <alignment horizontal="center" vertical="center"/>
    </xf>
    <xf numFmtId="2" fontId="10" fillId="0" borderId="38" xfId="49" applyNumberFormat="1" applyFont="1" applyFill="1" applyBorder="1" applyAlignment="1">
      <alignment horizontal="center" vertical="center"/>
    </xf>
    <xf numFmtId="17" fontId="7" fillId="3" borderId="275" xfId="49" applyNumberFormat="1" applyFont="1" applyFill="1" applyBorder="1" applyAlignment="1">
      <alignment horizontal="center" vertical="center"/>
    </xf>
    <xf numFmtId="2" fontId="10" fillId="2" borderId="259" xfId="49" applyNumberFormat="1" applyFont="1" applyFill="1" applyBorder="1" applyAlignment="1">
      <alignment horizontal="center" vertical="center"/>
    </xf>
    <xf numFmtId="2" fontId="10" fillId="2" borderId="339" xfId="49" applyNumberFormat="1" applyFont="1" applyFill="1" applyBorder="1" applyAlignment="1">
      <alignment horizontal="center" vertical="center"/>
    </xf>
    <xf numFmtId="2" fontId="10" fillId="2" borderId="340" xfId="49" applyNumberFormat="1" applyFont="1" applyFill="1" applyBorder="1" applyAlignment="1">
      <alignment horizontal="center" vertical="center"/>
    </xf>
    <xf numFmtId="205" fontId="10" fillId="2" borderId="279" xfId="49" applyNumberFormat="1" applyFont="1" applyFill="1" applyBorder="1" applyAlignment="1">
      <alignment horizontal="center" vertical="center"/>
    </xf>
    <xf numFmtId="15" fontId="13" fillId="2" borderId="0" xfId="49" applyNumberFormat="1" applyFont="1" applyFill="1" applyAlignment="1">
      <alignment horizontal="left"/>
    </xf>
    <xf numFmtId="0" fontId="13" fillId="2" borderId="0" xfId="49" applyFont="1" applyFill="1" applyAlignment="1">
      <alignment horizontal="right"/>
    </xf>
    <xf numFmtId="15" fontId="13" fillId="2" borderId="0" xfId="49" applyNumberFormat="1" applyFont="1" applyFill="1" applyAlignment="1">
      <alignment horizontal="right"/>
    </xf>
    <xf numFmtId="40" fontId="13" fillId="2" borderId="0" xfId="21" applyFont="1" applyFill="1" applyAlignment="1"/>
    <xf numFmtId="0" fontId="3" fillId="2" borderId="0" xfId="49" applyFont="1" applyFill="1" applyAlignment="1">
      <alignment horizontal="left" vertical="center"/>
    </xf>
    <xf numFmtId="0" fontId="7" fillId="3" borderId="346" xfId="49" applyFont="1" applyFill="1" applyBorder="1" applyAlignment="1">
      <alignment horizontal="center" vertical="center"/>
    </xf>
    <xf numFmtId="0" fontId="7" fillId="3" borderId="0" xfId="49" applyFont="1" applyFill="1" applyBorder="1" applyAlignment="1">
      <alignment horizontal="center" vertical="center"/>
    </xf>
    <xf numFmtId="0" fontId="7" fillId="3" borderId="347" xfId="49" applyFont="1" applyFill="1" applyBorder="1" applyAlignment="1">
      <alignment horizontal="center" vertical="center"/>
    </xf>
    <xf numFmtId="0" fontId="7" fillId="3" borderId="348" xfId="49" applyFont="1" applyFill="1" applyBorder="1" applyAlignment="1">
      <alignment horizontal="center" vertical="center"/>
    </xf>
    <xf numFmtId="0" fontId="7" fillId="3" borderId="349" xfId="49" applyFont="1" applyFill="1" applyBorder="1" applyAlignment="1">
      <alignment horizontal="center" vertical="center"/>
    </xf>
    <xf numFmtId="0" fontId="62" fillId="3" borderId="0" xfId="49" applyFont="1" applyFill="1" applyBorder="1" applyAlignment="1">
      <alignment horizontal="center" vertical="center"/>
    </xf>
    <xf numFmtId="0" fontId="62" fillId="3" borderId="349" xfId="49" applyFont="1" applyFill="1" applyBorder="1" applyAlignment="1">
      <alignment horizontal="center" vertical="center"/>
    </xf>
    <xf numFmtId="0" fontId="62" fillId="2" borderId="0" xfId="49" applyFont="1" applyFill="1" applyAlignment="1">
      <alignment vertical="center"/>
    </xf>
    <xf numFmtId="0" fontId="62" fillId="3" borderId="23" xfId="49" applyFont="1" applyFill="1" applyBorder="1" applyAlignment="1">
      <alignment horizontal="center" vertical="center" wrapText="1"/>
    </xf>
    <xf numFmtId="0" fontId="62" fillId="3" borderId="352" xfId="49" applyFont="1" applyFill="1" applyBorder="1" applyAlignment="1">
      <alignment horizontal="center" vertical="center"/>
    </xf>
    <xf numFmtId="17" fontId="3" fillId="3" borderId="22" xfId="49" applyNumberFormat="1" applyFont="1" applyFill="1" applyBorder="1" applyAlignment="1">
      <alignment horizontal="center" vertical="center"/>
    </xf>
    <xf numFmtId="173" fontId="4" fillId="2" borderId="5" xfId="49" applyNumberFormat="1" applyFont="1" applyFill="1" applyBorder="1" applyAlignment="1">
      <alignment horizontal="center" vertical="center"/>
    </xf>
    <xf numFmtId="2" fontId="4" fillId="2" borderId="5" xfId="49" applyNumberFormat="1" applyFont="1" applyFill="1" applyBorder="1" applyAlignment="1">
      <alignment horizontal="center" vertical="center"/>
    </xf>
    <xf numFmtId="2" fontId="4" fillId="2" borderId="38" xfId="49" applyNumberFormat="1" applyFont="1" applyFill="1" applyBorder="1" applyAlignment="1">
      <alignment horizontal="center" vertical="center"/>
    </xf>
    <xf numFmtId="2" fontId="4" fillId="2" borderId="348" xfId="49" applyNumberFormat="1" applyFont="1" applyFill="1" applyBorder="1" applyAlignment="1">
      <alignment horizontal="center" vertical="center"/>
    </xf>
    <xf numFmtId="2" fontId="4" fillId="2" borderId="0" xfId="49" applyNumberFormat="1" applyFont="1" applyFill="1" applyBorder="1" applyAlignment="1">
      <alignment horizontal="center" vertical="center"/>
    </xf>
    <xf numFmtId="173" fontId="4" fillId="2" borderId="347" xfId="49" applyNumberFormat="1" applyFont="1" applyFill="1" applyBorder="1" applyAlignment="1">
      <alignment horizontal="center" vertical="center"/>
    </xf>
    <xf numFmtId="173" fontId="4" fillId="2" borderId="348" xfId="49" applyNumberFormat="1" applyFont="1" applyFill="1" applyBorder="1" applyAlignment="1">
      <alignment horizontal="center" vertical="center"/>
    </xf>
    <xf numFmtId="2" fontId="4" fillId="2" borderId="349" xfId="49" applyNumberFormat="1" applyFont="1" applyFill="1" applyBorder="1" applyAlignment="1">
      <alignment horizontal="center" vertical="center"/>
    </xf>
    <xf numFmtId="166" fontId="4" fillId="2" borderId="5" xfId="49" applyNumberFormat="1" applyFont="1" applyFill="1" applyBorder="1" applyAlignment="1">
      <alignment horizontal="center" vertical="center"/>
    </xf>
    <xf numFmtId="17" fontId="7" fillId="3" borderId="22" xfId="49" applyNumberFormat="1" applyFont="1" applyFill="1" applyBorder="1" applyAlignment="1">
      <alignment horizontal="center" vertical="center"/>
    </xf>
    <xf numFmtId="2" fontId="10" fillId="2" borderId="348" xfId="49" applyNumberFormat="1" applyFont="1" applyFill="1" applyBorder="1" applyAlignment="1">
      <alignment horizontal="center" vertical="center"/>
    </xf>
    <xf numFmtId="2" fontId="10" fillId="2" borderId="0" xfId="49" applyNumberFormat="1" applyFont="1" applyFill="1" applyBorder="1" applyAlignment="1">
      <alignment horizontal="center" vertical="center"/>
    </xf>
    <xf numFmtId="173" fontId="10" fillId="2" borderId="347" xfId="49" applyNumberFormat="1" applyFont="1" applyFill="1" applyBorder="1" applyAlignment="1">
      <alignment horizontal="center" vertical="center"/>
    </xf>
    <xf numFmtId="173" fontId="10" fillId="2" borderId="348" xfId="49" applyNumberFormat="1" applyFont="1" applyFill="1" applyBorder="1" applyAlignment="1">
      <alignment horizontal="center" vertical="center"/>
    </xf>
    <xf numFmtId="2" fontId="10" fillId="2" borderId="349" xfId="49" applyNumberFormat="1" applyFont="1" applyFill="1" applyBorder="1" applyAlignment="1">
      <alignment horizontal="center" vertical="center"/>
    </xf>
    <xf numFmtId="173" fontId="10" fillId="2" borderId="349" xfId="49" applyNumberFormat="1" applyFont="1" applyFill="1" applyBorder="1" applyAlignment="1">
      <alignment horizontal="center" vertical="center"/>
    </xf>
    <xf numFmtId="173" fontId="10" fillId="2" borderId="0" xfId="49" applyNumberFormat="1" applyFont="1" applyFill="1" applyBorder="1" applyAlignment="1">
      <alignment horizontal="center" vertical="center"/>
    </xf>
    <xf numFmtId="17" fontId="7" fillId="3" borderId="34" xfId="49" applyNumberFormat="1" applyFont="1" applyFill="1" applyBorder="1" applyAlignment="1">
      <alignment horizontal="center" vertical="center"/>
    </xf>
    <xf numFmtId="2" fontId="10" fillId="2" borderId="8" xfId="49" applyNumberFormat="1" applyFont="1" applyFill="1" applyBorder="1" applyAlignment="1">
      <alignment horizontal="center" vertical="center"/>
    </xf>
    <xf numFmtId="2" fontId="10" fillId="2" borderId="35" xfId="49" applyNumberFormat="1" applyFont="1" applyFill="1" applyBorder="1" applyAlignment="1">
      <alignment horizontal="center" vertical="center"/>
    </xf>
    <xf numFmtId="2" fontId="10" fillId="2" borderId="353" xfId="49" applyNumberFormat="1" applyFont="1" applyFill="1" applyBorder="1" applyAlignment="1">
      <alignment horizontal="center" vertical="center"/>
    </xf>
    <xf numFmtId="2" fontId="10" fillId="2" borderId="36" xfId="49" applyNumberFormat="1" applyFont="1" applyFill="1" applyBorder="1" applyAlignment="1">
      <alignment horizontal="center" vertical="center"/>
    </xf>
    <xf numFmtId="2" fontId="10" fillId="2" borderId="354" xfId="49" applyNumberFormat="1" applyFont="1" applyFill="1" applyBorder="1" applyAlignment="1">
      <alignment horizontal="center" vertical="center"/>
    </xf>
    <xf numFmtId="205" fontId="10" fillId="2" borderId="353" xfId="49" applyNumberFormat="1" applyFont="1" applyFill="1" applyBorder="1" applyAlignment="1">
      <alignment horizontal="center" vertical="center"/>
    </xf>
    <xf numFmtId="168" fontId="10" fillId="2" borderId="353" xfId="49" applyNumberFormat="1" applyFont="1" applyFill="1" applyBorder="1" applyAlignment="1">
      <alignment horizontal="center" vertical="center"/>
    </xf>
    <xf numFmtId="0" fontId="10" fillId="2" borderId="353" xfId="49" applyFont="1" applyFill="1" applyBorder="1" applyAlignment="1">
      <alignment vertical="center"/>
    </xf>
    <xf numFmtId="2" fontId="10" fillId="2" borderId="355" xfId="49" applyNumberFormat="1" applyFont="1" applyFill="1" applyBorder="1" applyAlignment="1">
      <alignment horizontal="center" vertical="center"/>
    </xf>
    <xf numFmtId="15" fontId="13" fillId="2" borderId="0" xfId="49" applyNumberFormat="1" applyFont="1" applyFill="1" applyAlignment="1">
      <alignment horizontal="left" vertical="center"/>
    </xf>
    <xf numFmtId="0" fontId="22" fillId="2" borderId="0" xfId="56" applyFont="1" applyFill="1"/>
    <xf numFmtId="0" fontId="0" fillId="0" borderId="0" xfId="0" applyFill="1"/>
    <xf numFmtId="0" fontId="132" fillId="0" borderId="0" xfId="0" applyFont="1" applyFill="1"/>
    <xf numFmtId="4" fontId="132" fillId="0" borderId="0" xfId="0" applyNumberFormat="1" applyFont="1" applyFill="1"/>
    <xf numFmtId="14" fontId="0" fillId="0" borderId="0" xfId="0" applyNumberFormat="1" applyFill="1"/>
    <xf numFmtId="4" fontId="0" fillId="0" borderId="0" xfId="0" applyNumberFormat="1" applyFill="1"/>
    <xf numFmtId="4" fontId="0" fillId="0" borderId="0" xfId="0" applyNumberFormat="1" applyFont="1" applyFill="1"/>
    <xf numFmtId="173" fontId="153" fillId="0" borderId="0" xfId="0" applyNumberFormat="1" applyFont="1" applyFill="1"/>
    <xf numFmtId="0" fontId="82" fillId="0" borderId="0" xfId="41" applyFont="1" applyAlignment="1">
      <alignment horizontal="center" vertical="center"/>
    </xf>
    <xf numFmtId="0" fontId="84" fillId="0" borderId="0" xfId="41" applyFont="1" applyAlignment="1">
      <alignment vertical="center"/>
    </xf>
    <xf numFmtId="0" fontId="4" fillId="0" borderId="0" xfId="41" applyFont="1" applyAlignment="1">
      <alignment vertical="center"/>
    </xf>
    <xf numFmtId="0" fontId="82" fillId="0" borderId="0" xfId="41" applyFont="1" applyAlignment="1">
      <alignment vertical="center"/>
    </xf>
    <xf numFmtId="173" fontId="4" fillId="0" borderId="0" xfId="41" applyNumberFormat="1" applyFont="1" applyFill="1" applyBorder="1" applyAlignment="1">
      <alignment horizontal="center" vertical="center"/>
    </xf>
    <xf numFmtId="0" fontId="4" fillId="0" borderId="0" xfId="41" applyFont="1" applyBorder="1" applyAlignment="1">
      <alignment vertical="center"/>
    </xf>
    <xf numFmtId="17" fontId="26" fillId="19" borderId="22" xfId="41" applyNumberFormat="1" applyFont="1" applyFill="1" applyBorder="1" applyAlignment="1">
      <alignment horizontal="left" vertical="center"/>
    </xf>
    <xf numFmtId="173" fontId="10" fillId="0" borderId="5" xfId="41" applyNumberFormat="1" applyFont="1" applyFill="1" applyBorder="1" applyAlignment="1">
      <alignment horizontal="center" vertical="center"/>
    </xf>
    <xf numFmtId="173" fontId="10" fillId="0" borderId="6" xfId="41" applyNumberFormat="1" applyFont="1" applyFill="1" applyBorder="1" applyAlignment="1">
      <alignment horizontal="center" vertical="center"/>
    </xf>
    <xf numFmtId="0" fontId="4" fillId="0" borderId="0" xfId="41" applyFont="1" applyFill="1" applyBorder="1" applyAlignment="1">
      <alignment vertical="center"/>
    </xf>
    <xf numFmtId="17" fontId="26" fillId="3" borderId="22" xfId="41" applyNumberFormat="1" applyFont="1" applyFill="1" applyBorder="1" applyAlignment="1">
      <alignment horizontal="left" vertical="center"/>
    </xf>
    <xf numFmtId="173" fontId="10" fillId="0" borderId="0" xfId="41" applyNumberFormat="1" applyFont="1" applyFill="1" applyBorder="1" applyAlignment="1">
      <alignment horizontal="center" vertical="center"/>
    </xf>
    <xf numFmtId="0" fontId="15" fillId="0" borderId="0" xfId="41" applyFont="1" applyAlignment="1">
      <alignment horizontal="left" vertical="center"/>
    </xf>
    <xf numFmtId="0" fontId="15" fillId="0" borderId="0" xfId="41" applyFont="1" applyAlignment="1">
      <alignment vertical="center"/>
    </xf>
    <xf numFmtId="0" fontId="13" fillId="0" borderId="0" xfId="41" applyFont="1" applyAlignment="1">
      <alignment vertical="center"/>
    </xf>
    <xf numFmtId="0" fontId="62" fillId="0" borderId="0" xfId="41" applyFont="1" applyAlignment="1">
      <alignment vertical="center"/>
    </xf>
    <xf numFmtId="0" fontId="84" fillId="2" borderId="0" xfId="57" applyFont="1" applyFill="1" applyBorder="1"/>
    <xf numFmtId="0" fontId="84" fillId="2" borderId="0" xfId="57" applyFont="1" applyFill="1"/>
    <xf numFmtId="0" fontId="4" fillId="2" borderId="0" xfId="57" applyFont="1" applyFill="1"/>
    <xf numFmtId="0" fontId="4" fillId="2" borderId="356" xfId="57" applyFont="1" applyFill="1" applyBorder="1"/>
    <xf numFmtId="0" fontId="4" fillId="2" borderId="0" xfId="57" applyFont="1" applyFill="1" applyBorder="1"/>
    <xf numFmtId="173" fontId="10" fillId="2" borderId="5" xfId="57" applyNumberFormat="1" applyFont="1" applyFill="1" applyBorder="1"/>
    <xf numFmtId="173" fontId="10" fillId="2" borderId="5" xfId="57" applyNumberFormat="1" applyFont="1" applyFill="1" applyBorder="1" applyAlignment="1">
      <alignment horizontal="right"/>
    </xf>
    <xf numFmtId="173" fontId="10" fillId="2" borderId="5" xfId="57" applyNumberFormat="1" applyFont="1" applyFill="1" applyBorder="1" applyAlignment="1"/>
    <xf numFmtId="0" fontId="10" fillId="2" borderId="5" xfId="57" applyFont="1" applyFill="1" applyBorder="1"/>
    <xf numFmtId="173" fontId="10" fillId="2" borderId="8" xfId="57" applyNumberFormat="1" applyFont="1" applyFill="1" applyBorder="1"/>
    <xf numFmtId="0" fontId="10" fillId="2" borderId="8" xfId="57" applyFont="1" applyFill="1" applyBorder="1"/>
    <xf numFmtId="0" fontId="15" fillId="2" borderId="0" xfId="57" applyFont="1" applyFill="1" applyBorder="1"/>
    <xf numFmtId="0" fontId="15" fillId="2" borderId="0" xfId="57" applyFont="1" applyFill="1"/>
    <xf numFmtId="0" fontId="15" fillId="2" borderId="0" xfId="57" applyFont="1" applyFill="1" applyAlignment="1">
      <alignment horizontal="right"/>
    </xf>
    <xf numFmtId="205" fontId="15" fillId="2" borderId="0" xfId="57" applyNumberFormat="1" applyFont="1" applyFill="1"/>
    <xf numFmtId="0" fontId="13" fillId="2" borderId="0" xfId="57" applyFont="1" applyFill="1" applyBorder="1"/>
    <xf numFmtId="0" fontId="13" fillId="2" borderId="0" xfId="57" applyFont="1" applyFill="1"/>
    <xf numFmtId="205" fontId="13" fillId="2" borderId="0" xfId="57" applyNumberFormat="1" applyFont="1" applyFill="1"/>
    <xf numFmtId="0" fontId="62" fillId="2" borderId="0" xfId="57" applyFont="1" applyFill="1"/>
    <xf numFmtId="0" fontId="61" fillId="2" borderId="0" xfId="57" applyFont="1" applyFill="1"/>
    <xf numFmtId="0" fontId="26" fillId="2" borderId="8" xfId="57" applyFont="1" applyFill="1" applyBorder="1"/>
    <xf numFmtId="0" fontId="62" fillId="2" borderId="0" xfId="57" applyFont="1" applyFill="1" applyBorder="1"/>
    <xf numFmtId="0" fontId="4" fillId="2" borderId="176" xfId="57" applyFont="1" applyFill="1" applyBorder="1"/>
    <xf numFmtId="205" fontId="82" fillId="2" borderId="209" xfId="49" applyNumberFormat="1" applyFont="1" applyFill="1" applyBorder="1"/>
    <xf numFmtId="205" fontId="82" fillId="2" borderId="0" xfId="49" applyNumberFormat="1" applyFont="1" applyFill="1"/>
    <xf numFmtId="0" fontId="82" fillId="2" borderId="0" xfId="49" applyFont="1" applyFill="1" applyAlignment="1">
      <alignment vertical="center"/>
    </xf>
    <xf numFmtId="0" fontId="84" fillId="2" borderId="0" xfId="49" applyFont="1" applyFill="1"/>
    <xf numFmtId="0" fontId="15" fillId="2" borderId="0" xfId="49" applyFont="1" applyFill="1"/>
    <xf numFmtId="205" fontId="82" fillId="2" borderId="0" xfId="49" applyNumberFormat="1" applyFont="1" applyFill="1" applyBorder="1"/>
    <xf numFmtId="205" fontId="15" fillId="2" borderId="0" xfId="49" applyNumberFormat="1" applyFont="1" applyFill="1" applyBorder="1"/>
    <xf numFmtId="205" fontId="15" fillId="2" borderId="0" xfId="49" applyNumberFormat="1" applyFont="1" applyFill="1"/>
    <xf numFmtId="4" fontId="36" fillId="2" borderId="0" xfId="49" applyNumberFormat="1" applyFont="1" applyFill="1" applyAlignment="1">
      <alignment horizontal="center"/>
    </xf>
    <xf numFmtId="0" fontId="36" fillId="2" borderId="0" xfId="49" applyFont="1" applyFill="1"/>
    <xf numFmtId="207" fontId="15" fillId="2" borderId="0" xfId="49" applyNumberFormat="1" applyFont="1" applyFill="1"/>
    <xf numFmtId="204" fontId="15" fillId="2" borderId="0" xfId="49" applyNumberFormat="1" applyFont="1" applyFill="1"/>
    <xf numFmtId="204" fontId="15" fillId="0" borderId="0" xfId="49" applyNumberFormat="1" applyFont="1" applyFill="1"/>
    <xf numFmtId="207" fontId="15" fillId="0" borderId="0" xfId="49" applyNumberFormat="1" applyFont="1" applyFill="1"/>
    <xf numFmtId="204" fontId="36" fillId="2" borderId="0" xfId="49" applyNumberFormat="1" applyFont="1" applyFill="1" applyAlignment="1">
      <alignment horizontal="center"/>
    </xf>
    <xf numFmtId="205" fontId="15" fillId="2" borderId="209" xfId="49" applyNumberFormat="1" applyFont="1" applyFill="1" applyBorder="1"/>
    <xf numFmtId="175" fontId="15" fillId="2" borderId="0" xfId="49" applyNumberFormat="1" applyFont="1" applyFill="1" applyBorder="1" applyAlignment="1" applyProtection="1">
      <alignment horizontal="right"/>
    </xf>
    <xf numFmtId="0" fontId="13" fillId="2" borderId="0" xfId="49" applyFont="1" applyFill="1"/>
    <xf numFmtId="0" fontId="15" fillId="2" borderId="0" xfId="49" applyFont="1" applyFill="1" applyBorder="1" applyAlignment="1">
      <alignment horizontal="center"/>
    </xf>
    <xf numFmtId="0" fontId="15" fillId="2" borderId="0" xfId="49" applyFont="1" applyFill="1" applyBorder="1"/>
    <xf numFmtId="0" fontId="82" fillId="2" borderId="0" xfId="58" applyFont="1" applyFill="1" applyAlignment="1">
      <alignment horizontal="left" wrapText="1"/>
    </xf>
    <xf numFmtId="0" fontId="15" fillId="2" borderId="0" xfId="58" applyFont="1" applyFill="1" applyBorder="1"/>
    <xf numFmtId="0" fontId="82" fillId="2" borderId="0" xfId="58" applyFont="1" applyFill="1" applyBorder="1" applyAlignment="1">
      <alignment horizontal="left"/>
    </xf>
    <xf numFmtId="0" fontId="84" fillId="2" borderId="0" xfId="58" applyFont="1" applyFill="1" applyBorder="1" applyAlignment="1">
      <alignment horizontal="centerContinuous"/>
    </xf>
    <xf numFmtId="0" fontId="84" fillId="2" borderId="0" xfId="58" applyFont="1" applyFill="1" applyBorder="1"/>
    <xf numFmtId="0" fontId="4" fillId="2" borderId="0" xfId="58" applyFont="1" applyFill="1" applyBorder="1"/>
    <xf numFmtId="0" fontId="26" fillId="3" borderId="10" xfId="58" applyFont="1" applyFill="1" applyBorder="1" applyAlignment="1">
      <alignment horizontal="center"/>
    </xf>
    <xf numFmtId="0" fontId="3" fillId="0" borderId="0" xfId="58" applyFont="1" applyFill="1" applyBorder="1" applyAlignment="1"/>
    <xf numFmtId="0" fontId="26" fillId="3" borderId="22" xfId="58" applyFont="1" applyFill="1" applyBorder="1" applyAlignment="1">
      <alignment horizontal="center"/>
    </xf>
    <xf numFmtId="0" fontId="26" fillId="3" borderId="32" xfId="58" applyFont="1" applyFill="1" applyBorder="1" applyAlignment="1">
      <alignment horizontal="center"/>
    </xf>
    <xf numFmtId="0" fontId="26" fillId="3" borderId="303" xfId="58" applyFont="1" applyFill="1" applyBorder="1"/>
    <xf numFmtId="0" fontId="10" fillId="2" borderId="269" xfId="58" applyFont="1" applyFill="1" applyBorder="1" applyAlignment="1">
      <alignment horizontal="right"/>
    </xf>
    <xf numFmtId="0" fontId="10" fillId="2" borderId="280" xfId="58" applyFont="1" applyFill="1" applyBorder="1" applyAlignment="1">
      <alignment horizontal="right"/>
    </xf>
    <xf numFmtId="0" fontId="10" fillId="2" borderId="211" xfId="58" applyFont="1" applyFill="1" applyBorder="1" applyAlignment="1">
      <alignment horizontal="right"/>
    </xf>
    <xf numFmtId="2" fontId="15" fillId="2" borderId="0" xfId="58" applyNumberFormat="1" applyFont="1" applyFill="1" applyBorder="1"/>
    <xf numFmtId="205" fontId="15" fillId="2" borderId="0" xfId="58" applyNumberFormat="1" applyFont="1" applyFill="1" applyBorder="1"/>
    <xf numFmtId="0" fontId="26" fillId="3" borderId="176" xfId="58" applyFont="1" applyFill="1" applyBorder="1"/>
    <xf numFmtId="0" fontId="10" fillId="2" borderId="26" xfId="58" applyFont="1" applyFill="1" applyBorder="1" applyAlignment="1">
      <alignment horizontal="right"/>
    </xf>
    <xf numFmtId="0" fontId="10" fillId="2" borderId="0" xfId="58" applyFont="1" applyFill="1" applyBorder="1" applyAlignment="1">
      <alignment horizontal="right"/>
    </xf>
    <xf numFmtId="0" fontId="10" fillId="2" borderId="209" xfId="58" applyFont="1" applyFill="1" applyBorder="1" applyAlignment="1">
      <alignment horizontal="right"/>
    </xf>
    <xf numFmtId="207" fontId="15" fillId="2" borderId="0" xfId="58" applyNumberFormat="1" applyFont="1" applyFill="1" applyBorder="1"/>
    <xf numFmtId="0" fontId="26" fillId="3" borderId="292" xfId="58" applyFont="1" applyFill="1" applyBorder="1"/>
    <xf numFmtId="0" fontId="10" fillId="2" borderId="273" xfId="58" applyFont="1" applyFill="1" applyBorder="1" applyAlignment="1">
      <alignment horizontal="right"/>
    </xf>
    <xf numFmtId="0" fontId="10" fillId="2" borderId="274" xfId="58" applyFont="1" applyFill="1" applyBorder="1" applyAlignment="1">
      <alignment horizontal="right"/>
    </xf>
    <xf numFmtId="0" fontId="10" fillId="2" borderId="263" xfId="58" applyFont="1" applyFill="1" applyBorder="1" applyAlignment="1">
      <alignment horizontal="right"/>
    </xf>
    <xf numFmtId="0" fontId="17" fillId="2" borderId="0" xfId="58" applyFont="1" applyFill="1" applyBorder="1"/>
    <xf numFmtId="0" fontId="15" fillId="2" borderId="0" xfId="58" applyFont="1" applyFill="1" applyAlignment="1">
      <alignment vertical="center"/>
    </xf>
    <xf numFmtId="0" fontId="3" fillId="2" borderId="0" xfId="58" applyFont="1" applyFill="1" applyBorder="1"/>
    <xf numFmtId="0" fontId="24" fillId="2" borderId="0" xfId="58" applyFont="1" applyFill="1" applyBorder="1"/>
    <xf numFmtId="0" fontId="36" fillId="2" borderId="0" xfId="58" applyFont="1" applyFill="1" applyBorder="1" applyAlignment="1">
      <alignment horizontal="center"/>
    </xf>
    <xf numFmtId="0" fontId="26" fillId="3" borderId="14" xfId="58" applyFont="1" applyFill="1" applyBorder="1" applyAlignment="1">
      <alignment horizontal="center"/>
    </xf>
    <xf numFmtId="0" fontId="26" fillId="3" borderId="63" xfId="58" applyFont="1" applyFill="1" applyBorder="1" applyAlignment="1">
      <alignment horizontal="center"/>
    </xf>
    <xf numFmtId="0" fontId="26" fillId="3" borderId="253" xfId="58" applyFont="1" applyFill="1" applyBorder="1" applyAlignment="1">
      <alignment horizontal="center"/>
    </xf>
    <xf numFmtId="0" fontId="62" fillId="2" borderId="0" xfId="58" applyFont="1" applyFill="1" applyBorder="1" applyAlignment="1">
      <alignment horizontal="left" wrapText="1" readingOrder="1"/>
    </xf>
    <xf numFmtId="209" fontId="3" fillId="3" borderId="20" xfId="58" applyNumberFormat="1" applyFont="1" applyFill="1" applyBorder="1" applyAlignment="1">
      <alignment horizontal="left"/>
    </xf>
    <xf numFmtId="178" fontId="4" fillId="2" borderId="269" xfId="58" applyNumberFormat="1" applyFont="1" applyFill="1" applyBorder="1"/>
    <xf numFmtId="178" fontId="10" fillId="2" borderId="280" xfId="58" applyNumberFormat="1" applyFont="1" applyFill="1" applyBorder="1"/>
    <xf numFmtId="178" fontId="10" fillId="2" borderId="211" xfId="58" applyNumberFormat="1" applyFont="1" applyFill="1" applyBorder="1"/>
    <xf numFmtId="178" fontId="10" fillId="2" borderId="0" xfId="58" applyNumberFormat="1" applyFont="1" applyFill="1" applyBorder="1"/>
    <xf numFmtId="178" fontId="10" fillId="2" borderId="21" xfId="58" applyNumberFormat="1" applyFont="1" applyFill="1" applyBorder="1"/>
    <xf numFmtId="209" fontId="3" fillId="3" borderId="22" xfId="58" applyNumberFormat="1" applyFont="1" applyFill="1" applyBorder="1" applyAlignment="1">
      <alignment horizontal="left"/>
    </xf>
    <xf numFmtId="178" fontId="4" fillId="2" borderId="26" xfId="58" applyNumberFormat="1" applyFont="1" applyFill="1" applyBorder="1"/>
    <xf numFmtId="178" fontId="10" fillId="2" borderId="209" xfId="58" applyNumberFormat="1" applyFont="1" applyFill="1" applyBorder="1"/>
    <xf numFmtId="210" fontId="15" fillId="2" borderId="0" xfId="58" applyNumberFormat="1" applyFont="1" applyFill="1" applyBorder="1"/>
    <xf numFmtId="173" fontId="10" fillId="2" borderId="209" xfId="58" applyNumberFormat="1" applyFont="1" applyFill="1" applyBorder="1"/>
    <xf numFmtId="209" fontId="3" fillId="3" borderId="34" xfId="58" applyNumberFormat="1" applyFont="1" applyFill="1" applyBorder="1" applyAlignment="1">
      <alignment horizontal="left"/>
    </xf>
    <xf numFmtId="178" fontId="4" fillId="2" borderId="357" xfId="58" applyNumberFormat="1" applyFont="1" applyFill="1" applyBorder="1"/>
    <xf numFmtId="178" fontId="10" fillId="2" borderId="356" xfId="58" applyNumberFormat="1" applyFont="1" applyFill="1" applyBorder="1"/>
    <xf numFmtId="173" fontId="10" fillId="2" borderId="358" xfId="58" applyNumberFormat="1" applyFont="1" applyFill="1" applyBorder="1"/>
    <xf numFmtId="178" fontId="10" fillId="2" borderId="36" xfId="58" applyNumberFormat="1" applyFont="1" applyFill="1" applyBorder="1"/>
    <xf numFmtId="178" fontId="10" fillId="2" borderId="37" xfId="58" applyNumberFormat="1" applyFont="1" applyFill="1" applyBorder="1"/>
    <xf numFmtId="209" fontId="15" fillId="2" borderId="0" xfId="58" applyNumberFormat="1" applyFont="1" applyFill="1" applyBorder="1" applyAlignment="1">
      <alignment horizontal="left"/>
    </xf>
    <xf numFmtId="211" fontId="15" fillId="2" borderId="0" xfId="58" applyNumberFormat="1" applyFont="1" applyFill="1" applyBorder="1"/>
    <xf numFmtId="0" fontId="3" fillId="0" borderId="0" xfId="0" applyFont="1" applyFill="1" applyAlignment="1"/>
    <xf numFmtId="0" fontId="4" fillId="0" borderId="0" xfId="0" applyFont="1" applyFill="1" applyAlignment="1">
      <alignment wrapText="1"/>
    </xf>
    <xf numFmtId="0" fontId="4" fillId="0" borderId="0" xfId="0" applyFont="1" applyFill="1" applyAlignment="1"/>
    <xf numFmtId="0" fontId="15" fillId="0" borderId="0" xfId="0" applyFont="1" applyFill="1" applyBorder="1" applyAlignment="1"/>
    <xf numFmtId="0" fontId="15" fillId="0" borderId="0" xfId="0" applyFont="1" applyFill="1" applyBorder="1" applyAlignment="1">
      <alignment wrapText="1"/>
    </xf>
    <xf numFmtId="0" fontId="15" fillId="0" borderId="0" xfId="0" applyFont="1" applyFill="1" applyAlignment="1">
      <alignment wrapText="1"/>
    </xf>
    <xf numFmtId="0" fontId="13" fillId="0" borderId="0" xfId="0" applyFont="1" applyFill="1" applyBorder="1" applyAlignment="1">
      <alignment horizontal="right"/>
    </xf>
    <xf numFmtId="0" fontId="15" fillId="0" borderId="0" xfId="0" applyFont="1" applyFill="1" applyAlignment="1"/>
    <xf numFmtId="0" fontId="26" fillId="0" borderId="0" xfId="0" applyFont="1" applyFill="1" applyAlignment="1"/>
    <xf numFmtId="0" fontId="7" fillId="3" borderId="63" xfId="0" applyFont="1" applyFill="1" applyBorder="1" applyAlignment="1">
      <alignment horizontal="center" vertical="center" wrapText="1"/>
    </xf>
    <xf numFmtId="0" fontId="7" fillId="3" borderId="203" xfId="0" applyFont="1" applyFill="1" applyBorder="1" applyAlignment="1">
      <alignment horizontal="center" vertical="center" wrapText="1"/>
    </xf>
    <xf numFmtId="0" fontId="7" fillId="3" borderId="18" xfId="0" applyFont="1" applyFill="1" applyBorder="1" applyAlignment="1">
      <alignment horizontal="center" vertical="center" wrapText="1"/>
    </xf>
    <xf numFmtId="17" fontId="7" fillId="3" borderId="22" xfId="0" applyNumberFormat="1" applyFont="1" applyFill="1" applyBorder="1" applyAlignment="1">
      <alignment horizontal="left" vertical="center"/>
    </xf>
    <xf numFmtId="166" fontId="10" fillId="0" borderId="5" xfId="0" applyNumberFormat="1" applyFont="1" applyFill="1" applyBorder="1" applyAlignment="1">
      <alignment horizontal="center" vertical="center" wrapText="1"/>
    </xf>
    <xf numFmtId="166" fontId="26" fillId="0" borderId="104" xfId="0" applyNumberFormat="1" applyFont="1" applyFill="1" applyBorder="1" applyAlignment="1">
      <alignment horizontal="center" vertical="center" wrapText="1"/>
    </xf>
    <xf numFmtId="166" fontId="10" fillId="0" borderId="105" xfId="0" applyNumberFormat="1" applyFont="1" applyFill="1" applyBorder="1" applyAlignment="1">
      <alignment horizontal="center" vertical="center" wrapText="1"/>
    </xf>
    <xf numFmtId="166" fontId="10" fillId="0" borderId="38" xfId="0" applyNumberFormat="1" applyFont="1" applyFill="1" applyBorder="1" applyAlignment="1">
      <alignment horizontal="center" vertical="center" wrapText="1"/>
    </xf>
    <xf numFmtId="166" fontId="26" fillId="0" borderId="21" xfId="0" applyNumberFormat="1" applyFont="1" applyFill="1" applyBorder="1" applyAlignment="1">
      <alignment horizontal="center" vertical="center" wrapText="1"/>
    </xf>
    <xf numFmtId="166" fontId="10" fillId="0" borderId="0" xfId="0" applyNumberFormat="1" applyFont="1" applyFill="1" applyAlignment="1">
      <alignment horizontal="center"/>
    </xf>
    <xf numFmtId="0" fontId="10" fillId="0" borderId="0" xfId="0" applyFont="1" applyFill="1" applyAlignment="1"/>
    <xf numFmtId="17" fontId="7" fillId="3" borderId="20" xfId="0" applyNumberFormat="1" applyFont="1" applyFill="1" applyBorder="1" applyAlignment="1">
      <alignment horizontal="left" vertical="center"/>
    </xf>
    <xf numFmtId="166" fontId="10" fillId="0" borderId="32" xfId="0" applyNumberFormat="1" applyFont="1" applyFill="1" applyBorder="1" applyAlignment="1">
      <alignment horizontal="center" vertical="center" wrapText="1"/>
    </xf>
    <xf numFmtId="166" fontId="26" fillId="0" borderId="102" xfId="0" applyNumberFormat="1" applyFont="1" applyFill="1" applyBorder="1" applyAlignment="1">
      <alignment horizontal="center" vertical="center" wrapText="1"/>
    </xf>
    <xf numFmtId="166" fontId="10" fillId="0" borderId="103" xfId="0" applyNumberFormat="1" applyFont="1" applyFill="1" applyBorder="1" applyAlignment="1">
      <alignment horizontal="center" vertical="center" wrapText="1"/>
    </xf>
    <xf numFmtId="166" fontId="10" fillId="0" borderId="43" xfId="0" applyNumberFormat="1" applyFont="1" applyFill="1" applyBorder="1" applyAlignment="1">
      <alignment horizontal="center" vertical="center" wrapText="1"/>
    </xf>
    <xf numFmtId="166" fontId="26" fillId="0" borderId="33" xfId="0" applyNumberFormat="1" applyFont="1" applyFill="1" applyBorder="1" applyAlignment="1">
      <alignment horizontal="center" vertical="center" wrapText="1"/>
    </xf>
    <xf numFmtId="17" fontId="7" fillId="3" borderId="34" xfId="0" applyNumberFormat="1" applyFont="1" applyFill="1" applyBorder="1" applyAlignment="1">
      <alignment horizontal="left" vertical="center"/>
    </xf>
    <xf numFmtId="166" fontId="10" fillId="0" borderId="8" xfId="0" applyNumberFormat="1" applyFont="1" applyFill="1" applyBorder="1" applyAlignment="1">
      <alignment horizontal="center" vertical="center" wrapText="1"/>
    </xf>
    <xf numFmtId="166" fontId="26" fillId="0" borderId="107" xfId="0" applyNumberFormat="1" applyFont="1" applyFill="1" applyBorder="1" applyAlignment="1">
      <alignment horizontal="center" vertical="center" wrapText="1"/>
    </xf>
    <xf numFmtId="166" fontId="10" fillId="0" borderId="113" xfId="0" applyNumberFormat="1" applyFont="1" applyFill="1" applyBorder="1" applyAlignment="1">
      <alignment horizontal="center" vertical="center" wrapText="1"/>
    </xf>
    <xf numFmtId="166" fontId="10" fillId="0" borderId="35" xfId="0" applyNumberFormat="1" applyFont="1" applyFill="1" applyBorder="1" applyAlignment="1">
      <alignment horizontal="center" vertical="center" wrapText="1"/>
    </xf>
    <xf numFmtId="166" fontId="26" fillId="0" borderId="37" xfId="0" applyNumberFormat="1" applyFont="1" applyFill="1" applyBorder="1" applyAlignment="1">
      <alignment horizontal="center" vertical="center" wrapText="1"/>
    </xf>
    <xf numFmtId="0" fontId="13" fillId="0" borderId="0" xfId="0" applyFont="1" applyFill="1" applyAlignment="1"/>
    <xf numFmtId="0" fontId="61" fillId="0" borderId="0" xfId="0" applyFont="1" applyFill="1" applyAlignment="1">
      <alignment wrapText="1"/>
    </xf>
    <xf numFmtId="166" fontId="61" fillId="0" borderId="0" xfId="0" applyNumberFormat="1" applyFont="1" applyFill="1" applyAlignment="1">
      <alignment wrapText="1"/>
    </xf>
    <xf numFmtId="0" fontId="61" fillId="0" borderId="0" xfId="0" applyFont="1" applyFill="1" applyAlignment="1"/>
    <xf numFmtId="166" fontId="15" fillId="0" borderId="0" xfId="0" applyNumberFormat="1" applyFont="1" applyFill="1" applyAlignment="1">
      <alignment horizontal="center" wrapText="1"/>
    </xf>
    <xf numFmtId="166" fontId="15" fillId="0" borderId="0" xfId="0" applyNumberFormat="1" applyFont="1" applyFill="1" applyAlignment="1">
      <alignment horizontal="center"/>
    </xf>
    <xf numFmtId="166" fontId="15" fillId="0" borderId="0" xfId="0" applyNumberFormat="1" applyFont="1" applyFill="1" applyAlignment="1">
      <alignment wrapText="1"/>
    </xf>
    <xf numFmtId="0" fontId="3" fillId="0" borderId="0" xfId="0" applyFont="1" applyAlignment="1"/>
    <xf numFmtId="0" fontId="7" fillId="0" borderId="0" xfId="0" applyFont="1"/>
    <xf numFmtId="0" fontId="36" fillId="0" borderId="0" xfId="0" applyFont="1" applyAlignment="1">
      <alignment horizontal="center"/>
    </xf>
    <xf numFmtId="0" fontId="36" fillId="0" borderId="0" xfId="0" applyFont="1" applyBorder="1"/>
    <xf numFmtId="0" fontId="36" fillId="0" borderId="0" xfId="0" applyFont="1"/>
    <xf numFmtId="0" fontId="13" fillId="0" borderId="0" xfId="0" applyFont="1" applyFill="1" applyBorder="1" applyAlignment="1"/>
    <xf numFmtId="0" fontId="7" fillId="3" borderId="114" xfId="0" applyFont="1" applyFill="1" applyBorder="1" applyAlignment="1">
      <alignment horizontal="center" vertical="center" wrapText="1"/>
    </xf>
    <xf numFmtId="185" fontId="7" fillId="3" borderId="281" xfId="0" applyNumberFormat="1" applyFont="1" applyFill="1" applyBorder="1" applyAlignment="1">
      <alignment horizontal="center" vertical="center"/>
    </xf>
    <xf numFmtId="185" fontId="7" fillId="3" borderId="272" xfId="0" applyNumberFormat="1" applyFont="1" applyFill="1" applyBorder="1" applyAlignment="1">
      <alignment horizontal="center" vertical="center"/>
    </xf>
    <xf numFmtId="185" fontId="7" fillId="3" borderId="363" xfId="0" applyNumberFormat="1" applyFont="1" applyFill="1" applyBorder="1" applyAlignment="1">
      <alignment horizontal="center" vertical="center"/>
    </xf>
    <xf numFmtId="185" fontId="7" fillId="3" borderId="2" xfId="0" applyNumberFormat="1" applyFont="1" applyFill="1" applyBorder="1" applyAlignment="1">
      <alignment horizontal="center" vertical="center"/>
    </xf>
    <xf numFmtId="0" fontId="26" fillId="0" borderId="0" xfId="0" applyFont="1" applyFill="1" applyAlignment="1">
      <alignment horizontal="center" vertical="center"/>
    </xf>
    <xf numFmtId="175" fontId="10" fillId="0" borderId="209" xfId="0" applyNumberFormat="1" applyFont="1" applyFill="1" applyBorder="1" applyAlignment="1">
      <alignment horizontal="center" vertical="center" wrapText="1"/>
    </xf>
    <xf numFmtId="175" fontId="10" fillId="0" borderId="176" xfId="0" applyNumberFormat="1" applyFont="1" applyFill="1" applyBorder="1" applyAlignment="1">
      <alignment horizontal="center" vertical="center" wrapText="1"/>
    </xf>
    <xf numFmtId="175" fontId="10" fillId="0" borderId="26" xfId="0" applyNumberFormat="1" applyFont="1" applyFill="1" applyBorder="1" applyAlignment="1">
      <alignment horizontal="center" vertical="center" wrapText="1"/>
    </xf>
    <xf numFmtId="175" fontId="10" fillId="0" borderId="5" xfId="0" applyNumberFormat="1" applyFont="1" applyFill="1" applyBorder="1" applyAlignment="1">
      <alignment horizontal="center" vertical="center" wrapText="1"/>
    </xf>
    <xf numFmtId="175" fontId="10" fillId="0" borderId="0" xfId="0" applyNumberFormat="1" applyFont="1" applyFill="1"/>
    <xf numFmtId="0" fontId="10" fillId="0" borderId="0" xfId="0" applyFont="1" applyFill="1"/>
    <xf numFmtId="175" fontId="10" fillId="0" borderId="276" xfId="0" applyNumberFormat="1" applyFont="1" applyFill="1" applyBorder="1" applyAlignment="1">
      <alignment horizontal="center" vertical="center" wrapText="1"/>
    </xf>
    <xf numFmtId="175" fontId="10" fillId="0" borderId="364" xfId="0" applyNumberFormat="1" applyFont="1" applyFill="1" applyBorder="1" applyAlignment="1">
      <alignment horizontal="center" vertical="center" wrapText="1"/>
    </xf>
    <xf numFmtId="175" fontId="10" fillId="0" borderId="28" xfId="0" applyNumberFormat="1" applyFont="1" applyFill="1" applyBorder="1" applyAlignment="1">
      <alignment horizontal="center" vertical="center" wrapText="1"/>
    </xf>
    <xf numFmtId="175" fontId="10" fillId="0" borderId="17" xfId="0" applyNumberFormat="1" applyFont="1" applyFill="1" applyBorder="1" applyAlignment="1">
      <alignment horizontal="center" vertical="center" wrapText="1"/>
    </xf>
    <xf numFmtId="0" fontId="26" fillId="3" borderId="34" xfId="0" applyFont="1" applyFill="1" applyBorder="1" applyAlignment="1">
      <alignment horizontal="center" wrapText="1"/>
    </xf>
    <xf numFmtId="175" fontId="26" fillId="0" borderId="263" xfId="0" applyNumberFormat="1" applyFont="1" applyFill="1" applyBorder="1" applyAlignment="1">
      <alignment horizontal="center" vertical="center" wrapText="1"/>
    </xf>
    <xf numFmtId="175" fontId="26" fillId="0" borderId="292" xfId="0" applyNumberFormat="1" applyFont="1" applyFill="1" applyBorder="1" applyAlignment="1">
      <alignment horizontal="center" vertical="center" wrapText="1"/>
    </xf>
    <xf numFmtId="175" fontId="26" fillId="0" borderId="273" xfId="0" applyNumberFormat="1" applyFont="1" applyFill="1" applyBorder="1" applyAlignment="1">
      <alignment horizontal="center" vertical="center" wrapText="1"/>
    </xf>
    <xf numFmtId="175" fontId="26" fillId="0" borderId="8" xfId="0" applyNumberFormat="1" applyFont="1" applyFill="1" applyBorder="1" applyAlignment="1">
      <alignment horizontal="center" vertical="center" wrapText="1"/>
    </xf>
    <xf numFmtId="0" fontId="15" fillId="0" borderId="0" xfId="0" applyFont="1" applyFill="1" applyAlignment="1">
      <alignment horizontal="center"/>
    </xf>
    <xf numFmtId="0" fontId="15" fillId="0" borderId="0" xfId="0" applyFont="1" applyFill="1"/>
    <xf numFmtId="185" fontId="26" fillId="3" borderId="309" xfId="0" applyNumberFormat="1" applyFont="1" applyFill="1" applyBorder="1" applyAlignment="1">
      <alignment horizontal="center" vertical="center"/>
    </xf>
    <xf numFmtId="185" fontId="26" fillId="3" borderId="310" xfId="0" applyNumberFormat="1" applyFont="1" applyFill="1" applyBorder="1" applyAlignment="1">
      <alignment horizontal="center" vertical="center"/>
    </xf>
    <xf numFmtId="185" fontId="26" fillId="3" borderId="365" xfId="0" applyNumberFormat="1" applyFont="1" applyFill="1" applyBorder="1" applyAlignment="1">
      <alignment horizontal="center" vertical="center"/>
    </xf>
    <xf numFmtId="185" fontId="26" fillId="3" borderId="12" xfId="0" applyNumberFormat="1" applyFont="1" applyFill="1" applyBorder="1" applyAlignment="1">
      <alignment horizontal="center" vertical="center"/>
    </xf>
    <xf numFmtId="0" fontId="15" fillId="0" borderId="0" xfId="0" applyFont="1" applyFill="1" applyAlignment="1">
      <alignment vertical="center"/>
    </xf>
    <xf numFmtId="175" fontId="10" fillId="0" borderId="278" xfId="0" applyNumberFormat="1" applyFont="1" applyFill="1" applyBorder="1" applyAlignment="1">
      <alignment horizontal="center" vertical="center" wrapText="1"/>
    </xf>
    <xf numFmtId="175" fontId="10" fillId="0" borderId="366" xfId="0" applyNumberFormat="1" applyFont="1" applyFill="1" applyBorder="1" applyAlignment="1">
      <alignment horizontal="center" vertical="center" wrapText="1"/>
    </xf>
    <xf numFmtId="175" fontId="10" fillId="0" borderId="30" xfId="0" applyNumberFormat="1" applyFont="1" applyFill="1" applyBorder="1" applyAlignment="1">
      <alignment horizontal="center" vertical="center" wrapText="1"/>
    </xf>
    <xf numFmtId="175" fontId="10" fillId="0" borderId="32" xfId="0" applyNumberFormat="1" applyFont="1" applyFill="1" applyBorder="1" applyAlignment="1">
      <alignment horizontal="center" vertical="center" wrapText="1"/>
    </xf>
    <xf numFmtId="175" fontId="15" fillId="0" borderId="0" xfId="0" applyNumberFormat="1" applyFont="1" applyFill="1"/>
    <xf numFmtId="0" fontId="26" fillId="3" borderId="4" xfId="0" applyFont="1" applyFill="1" applyBorder="1" applyAlignment="1">
      <alignment horizontal="center" wrapText="1"/>
    </xf>
    <xf numFmtId="175" fontId="26" fillId="0" borderId="266" xfId="0" applyNumberFormat="1" applyFont="1" applyFill="1" applyBorder="1" applyAlignment="1">
      <alignment horizontal="center" vertical="center" wrapText="1"/>
    </xf>
    <xf numFmtId="175" fontId="26" fillId="0" borderId="182" xfId="0" applyNumberFormat="1" applyFont="1" applyFill="1" applyBorder="1" applyAlignment="1">
      <alignment horizontal="center" vertical="center" wrapText="1"/>
    </xf>
    <xf numFmtId="175" fontId="26" fillId="0" borderId="267" xfId="0" applyNumberFormat="1" applyFont="1" applyFill="1" applyBorder="1" applyAlignment="1">
      <alignment horizontal="center" vertical="center" wrapText="1"/>
    </xf>
    <xf numFmtId="175" fontId="26" fillId="0" borderId="168" xfId="0" applyNumberFormat="1" applyFont="1" applyFill="1" applyBorder="1" applyAlignment="1">
      <alignment horizontal="center" vertical="center" wrapText="1"/>
    </xf>
    <xf numFmtId="0" fontId="13" fillId="2" borderId="0" xfId="59" applyFont="1" applyFill="1" applyBorder="1" applyAlignment="1">
      <alignment vertical="center"/>
    </xf>
    <xf numFmtId="0" fontId="13" fillId="2" borderId="0" xfId="59" applyFont="1" applyFill="1" applyBorder="1" applyAlignment="1">
      <alignment vertical="center" wrapText="1"/>
    </xf>
    <xf numFmtId="0" fontId="13" fillId="0" borderId="0" xfId="26" applyFont="1" applyBorder="1" applyAlignment="1">
      <alignment vertical="center" wrapText="1"/>
    </xf>
    <xf numFmtId="0" fontId="154" fillId="2" borderId="0" xfId="26" applyFont="1" applyFill="1" applyBorder="1" applyAlignment="1">
      <alignment horizontal="left" vertical="center"/>
    </xf>
    <xf numFmtId="0" fontId="61" fillId="2" borderId="0" xfId="59" applyFont="1" applyFill="1" applyBorder="1" applyAlignment="1">
      <alignment horizontal="left" vertical="top"/>
    </xf>
    <xf numFmtId="0" fontId="13" fillId="0" borderId="0" xfId="0" applyFont="1" applyFill="1" applyAlignment="1">
      <alignment horizontal="left"/>
    </xf>
    <xf numFmtId="0" fontId="15" fillId="0" borderId="0" xfId="0" applyFont="1" applyFill="1" applyAlignment="1">
      <alignment horizontal="left" wrapText="1"/>
    </xf>
    <xf numFmtId="0" fontId="15" fillId="0" borderId="0" xfId="0" applyFont="1" applyFill="1" applyAlignment="1">
      <alignment horizontal="left"/>
    </xf>
    <xf numFmtId="0" fontId="3" fillId="2" borderId="0" xfId="0" applyFont="1" applyFill="1"/>
    <xf numFmtId="0" fontId="28" fillId="2" borderId="0" xfId="0" applyFont="1" applyFill="1"/>
    <xf numFmtId="0" fontId="28" fillId="2" borderId="0" xfId="0" applyFont="1" applyFill="1" applyBorder="1"/>
    <xf numFmtId="0" fontId="13" fillId="2" borderId="0" xfId="0" applyFont="1" applyFill="1" applyBorder="1"/>
    <xf numFmtId="0" fontId="7" fillId="3" borderId="1" xfId="0" applyFont="1" applyFill="1" applyBorder="1" applyAlignment="1">
      <alignment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17" fontId="7" fillId="3" borderId="4" xfId="0" applyNumberFormat="1" applyFont="1" applyFill="1" applyBorder="1" applyAlignment="1">
      <alignment vertical="center"/>
    </xf>
    <xf numFmtId="175" fontId="10" fillId="2" borderId="5" xfId="0" applyNumberFormat="1" applyFont="1" applyFill="1" applyBorder="1" applyAlignment="1">
      <alignment horizontal="center" wrapText="1"/>
    </xf>
    <xf numFmtId="175" fontId="26" fillId="2" borderId="6" xfId="0" applyNumberFormat="1" applyFont="1" applyFill="1" applyBorder="1" applyAlignment="1">
      <alignment horizontal="center" wrapText="1"/>
    </xf>
    <xf numFmtId="17" fontId="7" fillId="3" borderId="73" xfId="0" applyNumberFormat="1" applyFont="1" applyFill="1" applyBorder="1" applyAlignment="1">
      <alignment vertical="center"/>
    </xf>
    <xf numFmtId="175" fontId="10" fillId="2" borderId="32" xfId="0" applyNumberFormat="1" applyFont="1" applyFill="1" applyBorder="1" applyAlignment="1">
      <alignment horizontal="center" wrapText="1"/>
    </xf>
    <xf numFmtId="175" fontId="26" fillId="2" borderId="62" xfId="0" applyNumberFormat="1" applyFont="1" applyFill="1" applyBorder="1" applyAlignment="1">
      <alignment horizontal="center" wrapText="1"/>
    </xf>
    <xf numFmtId="17" fontId="7" fillId="3" borderId="7" xfId="0" applyNumberFormat="1" applyFont="1" applyFill="1" applyBorder="1" applyAlignment="1">
      <alignment vertical="center"/>
    </xf>
    <xf numFmtId="175" fontId="10" fillId="2" borderId="8" xfId="0" applyNumberFormat="1" applyFont="1" applyFill="1" applyBorder="1" applyAlignment="1">
      <alignment horizontal="center" wrapText="1"/>
    </xf>
    <xf numFmtId="175" fontId="26" fillId="2" borderId="9" xfId="0" applyNumberFormat="1" applyFont="1" applyFill="1" applyBorder="1" applyAlignment="1">
      <alignment horizontal="center" wrapText="1"/>
    </xf>
    <xf numFmtId="175" fontId="28" fillId="2" borderId="0" xfId="0" applyNumberFormat="1" applyFont="1" applyFill="1"/>
    <xf numFmtId="0" fontId="13" fillId="2" borderId="0" xfId="0" applyFont="1" applyFill="1" applyAlignment="1"/>
    <xf numFmtId="0" fontId="155" fillId="2" borderId="0" xfId="0" applyFont="1" applyFill="1"/>
    <xf numFmtId="0" fontId="13" fillId="2" borderId="0" xfId="0" applyFont="1" applyFill="1" applyAlignment="1">
      <alignment horizontal="left"/>
    </xf>
    <xf numFmtId="0" fontId="155" fillId="2" borderId="0" xfId="0" applyFont="1" applyFill="1" applyAlignment="1">
      <alignment horizontal="left"/>
    </xf>
    <xf numFmtId="166" fontId="7" fillId="0" borderId="0" xfId="0" applyNumberFormat="1" applyFont="1" applyFill="1" applyAlignment="1">
      <alignment horizontal="center"/>
    </xf>
    <xf numFmtId="166" fontId="4" fillId="0" borderId="0" xfId="0" applyNumberFormat="1" applyFont="1" applyFill="1" applyAlignment="1">
      <alignment horizontal="center"/>
    </xf>
    <xf numFmtId="171" fontId="4" fillId="0" borderId="0" xfId="1" applyNumberFormat="1" applyFont="1" applyFill="1" applyAlignment="1"/>
    <xf numFmtId="166" fontId="15" fillId="0" borderId="0" xfId="0" applyNumberFormat="1" applyFont="1" applyFill="1" applyBorder="1" applyAlignment="1">
      <alignment horizontal="center"/>
    </xf>
    <xf numFmtId="166" fontId="13" fillId="0" borderId="0" xfId="0" applyNumberFormat="1" applyFont="1" applyFill="1" applyBorder="1" applyAlignment="1">
      <alignment horizontal="center"/>
    </xf>
    <xf numFmtId="171" fontId="15" fillId="0" borderId="0" xfId="1" applyNumberFormat="1" applyFont="1" applyFill="1" applyAlignment="1"/>
    <xf numFmtId="171" fontId="10" fillId="0" borderId="0" xfId="1" applyNumberFormat="1" applyFont="1" applyFill="1" applyAlignment="1"/>
    <xf numFmtId="166" fontId="10" fillId="2" borderId="209" xfId="0" applyNumberFormat="1" applyFont="1" applyFill="1" applyBorder="1" applyAlignment="1">
      <alignment horizontal="center"/>
    </xf>
    <xf numFmtId="166" fontId="10" fillId="2" borderId="176" xfId="0" applyNumberFormat="1" applyFont="1" applyFill="1" applyBorder="1" applyAlignment="1">
      <alignment horizontal="center"/>
    </xf>
    <xf numFmtId="166" fontId="10" fillId="2" borderId="0" xfId="0" applyNumberFormat="1" applyFont="1" applyFill="1" applyBorder="1" applyAlignment="1">
      <alignment horizontal="center"/>
    </xf>
    <xf numFmtId="166" fontId="10" fillId="2" borderId="32" xfId="0" applyNumberFormat="1" applyFont="1" applyFill="1" applyBorder="1" applyAlignment="1">
      <alignment horizontal="center"/>
    </xf>
    <xf numFmtId="166" fontId="10" fillId="2" borderId="62" xfId="0" applyNumberFormat="1" applyFont="1" applyFill="1" applyBorder="1" applyAlignment="1">
      <alignment horizontal="center"/>
    </xf>
    <xf numFmtId="166" fontId="10" fillId="2" borderId="5" xfId="0" applyNumberFormat="1" applyFont="1" applyFill="1" applyBorder="1" applyAlignment="1">
      <alignment horizontal="center"/>
    </xf>
    <xf numFmtId="166" fontId="10" fillId="2" borderId="6" xfId="0" applyNumberFormat="1" applyFont="1" applyFill="1" applyBorder="1" applyAlignment="1">
      <alignment horizontal="center"/>
    </xf>
    <xf numFmtId="166" fontId="10" fillId="2" borderId="26" xfId="0" applyNumberFormat="1" applyFont="1" applyFill="1" applyBorder="1" applyAlignment="1">
      <alignment horizontal="center"/>
    </xf>
    <xf numFmtId="166" fontId="10" fillId="2" borderId="17" xfId="0" applyNumberFormat="1" applyFont="1" applyFill="1" applyBorder="1" applyAlignment="1">
      <alignment horizontal="center"/>
    </xf>
    <xf numFmtId="166" fontId="10" fillId="2" borderId="65" xfId="0" applyNumberFormat="1" applyFont="1" applyFill="1" applyBorder="1" applyAlignment="1">
      <alignment horizontal="center"/>
    </xf>
    <xf numFmtId="0" fontId="26" fillId="3" borderId="66" xfId="0" applyFont="1" applyFill="1" applyBorder="1" applyAlignment="1">
      <alignment horizontal="center" wrapText="1"/>
    </xf>
    <xf numFmtId="166" fontId="26" fillId="2" borderId="271" xfId="0" applyNumberFormat="1" applyFont="1" applyFill="1" applyBorder="1" applyAlignment="1">
      <alignment horizontal="center" vertical="center" wrapText="1"/>
    </xf>
    <xf numFmtId="166" fontId="26" fillId="2" borderId="190" xfId="0" applyNumberFormat="1" applyFont="1" applyFill="1" applyBorder="1" applyAlignment="1">
      <alignment horizontal="center" vertical="center" wrapText="1"/>
    </xf>
    <xf numFmtId="166" fontId="26" fillId="2" borderId="189" xfId="0" applyNumberFormat="1" applyFont="1" applyFill="1" applyBorder="1" applyAlignment="1">
      <alignment horizontal="center" vertical="center" wrapText="1"/>
    </xf>
    <xf numFmtId="166" fontId="26" fillId="2" borderId="17" xfId="0" applyNumberFormat="1" applyFont="1" applyFill="1" applyBorder="1" applyAlignment="1">
      <alignment horizontal="center" vertical="center" wrapText="1"/>
    </xf>
    <xf numFmtId="166" fontId="26" fillId="2" borderId="65" xfId="0" applyNumberFormat="1" applyFont="1" applyFill="1" applyBorder="1" applyAlignment="1">
      <alignment horizontal="center" vertical="center" wrapText="1"/>
    </xf>
    <xf numFmtId="166" fontId="26" fillId="2" borderId="290" xfId="0" applyNumberFormat="1" applyFont="1" applyFill="1" applyBorder="1" applyAlignment="1">
      <alignment horizontal="center" vertical="center" wrapText="1"/>
    </xf>
    <xf numFmtId="0" fontId="26" fillId="3" borderId="7" xfId="0" applyFont="1" applyFill="1" applyBorder="1" applyAlignment="1">
      <alignment horizontal="center" wrapText="1"/>
    </xf>
    <xf numFmtId="166" fontId="26" fillId="2" borderId="370" xfId="0" applyNumberFormat="1" applyFont="1" applyFill="1" applyBorder="1" applyAlignment="1">
      <alignment horizontal="center" vertical="center" wrapText="1"/>
    </xf>
    <xf numFmtId="166" fontId="26" fillId="2" borderId="371" xfId="0" applyNumberFormat="1" applyFont="1" applyFill="1" applyBorder="1" applyAlignment="1">
      <alignment horizontal="center" vertical="center" wrapText="1"/>
    </xf>
    <xf numFmtId="166" fontId="26" fillId="2" borderId="372" xfId="0" applyNumberFormat="1" applyFont="1" applyFill="1" applyBorder="1" applyAlignment="1">
      <alignment horizontal="center" vertical="center" wrapText="1"/>
    </xf>
    <xf numFmtId="166" fontId="26" fillId="2" borderId="8" xfId="0" applyNumberFormat="1" applyFont="1" applyFill="1" applyBorder="1" applyAlignment="1">
      <alignment horizontal="center" vertical="center" wrapText="1"/>
    </xf>
    <xf numFmtId="0" fontId="61" fillId="2" borderId="0" xfId="59" applyFont="1" applyFill="1" applyBorder="1" applyAlignment="1">
      <alignment vertical="center"/>
    </xf>
    <xf numFmtId="171" fontId="61" fillId="2" borderId="0" xfId="1" applyNumberFormat="1" applyFont="1" applyFill="1" applyAlignment="1">
      <alignment vertical="center"/>
    </xf>
    <xf numFmtId="0" fontId="75" fillId="2" borderId="0" xfId="26" applyFont="1" applyFill="1" applyBorder="1" applyAlignment="1">
      <alignment vertical="center"/>
    </xf>
    <xf numFmtId="166" fontId="75" fillId="2" borderId="0" xfId="26" applyNumberFormat="1" applyFont="1" applyFill="1" applyBorder="1" applyAlignment="1">
      <alignment vertical="center"/>
    </xf>
    <xf numFmtId="171" fontId="61" fillId="2" borderId="0" xfId="1" applyNumberFormat="1" applyFont="1" applyFill="1" applyBorder="1" applyAlignment="1">
      <alignment horizontal="left" vertical="top"/>
    </xf>
    <xf numFmtId="166" fontId="61" fillId="0" borderId="0" xfId="0" applyNumberFormat="1" applyFont="1" applyFill="1" applyAlignment="1">
      <alignment horizontal="center"/>
    </xf>
    <xf numFmtId="0" fontId="24" fillId="2" borderId="0" xfId="60" applyFont="1" applyFill="1" applyAlignment="1">
      <alignment vertical="center"/>
    </xf>
    <xf numFmtId="0" fontId="24" fillId="2" borderId="0" xfId="60" applyFont="1" applyFill="1" applyAlignment="1">
      <alignment horizontal="center" vertical="center"/>
    </xf>
    <xf numFmtId="166" fontId="156" fillId="2" borderId="0" xfId="60" applyNumberFormat="1" applyFont="1" applyFill="1" applyBorder="1" applyAlignment="1">
      <alignment vertical="center"/>
    </xf>
    <xf numFmtId="0" fontId="15" fillId="2" borderId="0" xfId="60" applyFont="1" applyFill="1" applyAlignment="1">
      <alignment vertical="center"/>
    </xf>
    <xf numFmtId="0" fontId="15" fillId="2" borderId="0" xfId="60" applyFont="1" applyFill="1" applyAlignment="1">
      <alignment horizontal="center" vertical="center"/>
    </xf>
    <xf numFmtId="0" fontId="36" fillId="2" borderId="0" xfId="60" applyFont="1" applyFill="1" applyAlignment="1">
      <alignment vertical="center"/>
    </xf>
    <xf numFmtId="0" fontId="4" fillId="2" borderId="0" xfId="60" applyFont="1" applyFill="1" applyAlignment="1">
      <alignment vertical="center"/>
    </xf>
    <xf numFmtId="17" fontId="36" fillId="11" borderId="22" xfId="60" applyNumberFormat="1" applyFont="1" applyFill="1" applyBorder="1" applyAlignment="1">
      <alignment horizontal="left" vertical="center"/>
    </xf>
    <xf numFmtId="1" fontId="15" fillId="2" borderId="5" xfId="60" applyNumberFormat="1" applyFont="1" applyFill="1" applyBorder="1" applyAlignment="1">
      <alignment vertical="center"/>
    </xf>
    <xf numFmtId="2" fontId="15" fillId="2" borderId="5" xfId="60" applyNumberFormat="1" applyFont="1" applyFill="1" applyBorder="1" applyAlignment="1">
      <alignment horizontal="center" vertical="center"/>
    </xf>
    <xf numFmtId="2" fontId="15" fillId="2" borderId="5" xfId="60" applyNumberFormat="1" applyFont="1" applyFill="1" applyBorder="1" applyAlignment="1">
      <alignment vertical="center"/>
    </xf>
    <xf numFmtId="43" fontId="15" fillId="2" borderId="5" xfId="61" applyFont="1" applyFill="1" applyBorder="1" applyAlignment="1">
      <alignment horizontal="right" vertical="center"/>
    </xf>
    <xf numFmtId="164" fontId="15" fillId="2" borderId="5" xfId="61" applyNumberFormat="1" applyFont="1" applyFill="1" applyBorder="1" applyAlignment="1">
      <alignment vertical="center"/>
    </xf>
    <xf numFmtId="164" fontId="15" fillId="2" borderId="6" xfId="61" applyNumberFormat="1" applyFont="1" applyFill="1" applyBorder="1" applyAlignment="1">
      <alignment vertical="center"/>
    </xf>
    <xf numFmtId="43" fontId="15" fillId="2" borderId="5" xfId="61" applyNumberFormat="1" applyFont="1" applyFill="1" applyBorder="1" applyAlignment="1">
      <alignment horizontal="center" vertical="center"/>
    </xf>
    <xf numFmtId="43" fontId="15" fillId="2" borderId="5" xfId="61" applyNumberFormat="1" applyFont="1" applyFill="1" applyBorder="1" applyAlignment="1">
      <alignment vertical="center"/>
    </xf>
    <xf numFmtId="0" fontId="15" fillId="2" borderId="5" xfId="60" applyFont="1" applyFill="1" applyBorder="1" applyAlignment="1">
      <alignment vertical="center"/>
    </xf>
    <xf numFmtId="1" fontId="15" fillId="2" borderId="5" xfId="60" applyNumberFormat="1" applyFont="1" applyFill="1" applyBorder="1" applyAlignment="1">
      <alignment horizontal="center" vertical="center"/>
    </xf>
    <xf numFmtId="43" fontId="15" fillId="2" borderId="5" xfId="61" applyFont="1" applyFill="1" applyBorder="1" applyAlignment="1">
      <alignment horizontal="center" vertical="center"/>
    </xf>
    <xf numFmtId="164" fontId="15" fillId="2" borderId="5" xfId="61" applyNumberFormat="1" applyFont="1" applyFill="1" applyBorder="1" applyAlignment="1">
      <alignment horizontal="center" vertical="center"/>
    </xf>
    <xf numFmtId="164" fontId="15" fillId="2" borderId="6" xfId="61" applyNumberFormat="1" applyFont="1" applyFill="1" applyBorder="1" applyAlignment="1">
      <alignment horizontal="center" vertical="center"/>
    </xf>
    <xf numFmtId="43" fontId="15" fillId="2" borderId="5" xfId="61" applyNumberFormat="1" applyFont="1" applyFill="1" applyBorder="1" applyAlignment="1">
      <alignment horizontal="right" vertical="center"/>
    </xf>
    <xf numFmtId="17" fontId="36" fillId="25" borderId="22" xfId="60" applyNumberFormat="1" applyFont="1" applyFill="1" applyBorder="1" applyAlignment="1">
      <alignment horizontal="left" vertical="center"/>
    </xf>
    <xf numFmtId="0" fontId="15" fillId="2" borderId="0" xfId="60" applyFont="1" applyFill="1" applyBorder="1" applyAlignment="1">
      <alignment vertical="center"/>
    </xf>
    <xf numFmtId="17" fontId="36" fillId="12" borderId="22" xfId="60" applyNumberFormat="1" applyFont="1" applyFill="1" applyBorder="1" applyAlignment="1">
      <alignment horizontal="left" vertical="center"/>
    </xf>
    <xf numFmtId="17" fontId="36" fillId="12" borderId="22" xfId="16" applyNumberFormat="1" applyFont="1" applyFill="1" applyBorder="1" applyAlignment="1">
      <alignment horizontal="left" vertical="center"/>
    </xf>
    <xf numFmtId="1" fontId="15" fillId="2" borderId="5" xfId="16" applyNumberFormat="1" applyFont="1" applyFill="1" applyBorder="1" applyAlignment="1">
      <alignment horizontal="center" vertical="center"/>
    </xf>
    <xf numFmtId="43" fontId="15" fillId="2" borderId="5" xfId="50" applyNumberFormat="1" applyFont="1" applyFill="1" applyBorder="1" applyAlignment="1">
      <alignment horizontal="center" vertical="center"/>
    </xf>
    <xf numFmtId="43" fontId="15" fillId="2" borderId="5" xfId="50" applyNumberFormat="1" applyFont="1" applyFill="1" applyBorder="1" applyAlignment="1">
      <alignment vertical="center"/>
    </xf>
    <xf numFmtId="43" fontId="15" fillId="2" borderId="5" xfId="50" applyFont="1" applyFill="1" applyBorder="1" applyAlignment="1">
      <alignment horizontal="right" vertical="center"/>
    </xf>
    <xf numFmtId="164" fontId="15" fillId="2" borderId="5" xfId="50" applyNumberFormat="1" applyFont="1" applyFill="1" applyBorder="1" applyAlignment="1">
      <alignment vertical="center"/>
    </xf>
    <xf numFmtId="164" fontId="15" fillId="2" borderId="6" xfId="50" applyNumberFormat="1" applyFont="1" applyFill="1" applyBorder="1" applyAlignment="1">
      <alignment vertical="center"/>
    </xf>
    <xf numFmtId="17" fontId="3" fillId="9" borderId="22" xfId="60" applyNumberFormat="1" applyFont="1" applyFill="1" applyBorder="1" applyAlignment="1">
      <alignment horizontal="left" vertical="center"/>
    </xf>
    <xf numFmtId="1" fontId="4" fillId="2" borderId="5" xfId="60" applyNumberFormat="1" applyFont="1" applyFill="1" applyBorder="1" applyAlignment="1">
      <alignment horizontal="center" vertical="center"/>
    </xf>
    <xf numFmtId="43" fontId="4" fillId="2" borderId="5" xfId="61" applyNumberFormat="1" applyFont="1" applyFill="1" applyBorder="1" applyAlignment="1">
      <alignment horizontal="center" vertical="center"/>
    </xf>
    <xf numFmtId="43" fontId="4" fillId="2" borderId="5" xfId="61" applyNumberFormat="1" applyFont="1" applyFill="1" applyBorder="1" applyAlignment="1">
      <alignment vertical="center"/>
    </xf>
    <xf numFmtId="43" fontId="4" fillId="2" borderId="5" xfId="61" applyNumberFormat="1" applyFont="1" applyFill="1" applyBorder="1" applyAlignment="1">
      <alignment horizontal="right" vertical="center"/>
    </xf>
    <xf numFmtId="164" fontId="4" fillId="2" borderId="5" xfId="50" applyNumberFormat="1" applyFont="1" applyFill="1" applyBorder="1" applyAlignment="1">
      <alignment vertical="center"/>
    </xf>
    <xf numFmtId="164" fontId="4" fillId="2" borderId="6" xfId="50" applyNumberFormat="1" applyFont="1" applyFill="1" applyBorder="1" applyAlignment="1">
      <alignment vertical="center"/>
    </xf>
    <xf numFmtId="0" fontId="15" fillId="0" borderId="0" xfId="60" applyFont="1" applyFill="1" applyBorder="1" applyAlignment="1">
      <alignment vertical="center"/>
    </xf>
    <xf numFmtId="43" fontId="15" fillId="2" borderId="0" xfId="62" applyFont="1" applyFill="1" applyBorder="1" applyAlignment="1">
      <alignment vertical="center"/>
    </xf>
    <xf numFmtId="17" fontId="7" fillId="3" borderId="22" xfId="60" applyNumberFormat="1" applyFont="1" applyFill="1" applyBorder="1" applyAlignment="1">
      <alignment horizontal="left" vertical="center"/>
    </xf>
    <xf numFmtId="1" fontId="10" fillId="2" borderId="5" xfId="60" applyNumberFormat="1" applyFont="1" applyFill="1" applyBorder="1" applyAlignment="1">
      <alignment horizontal="center" vertical="center"/>
    </xf>
    <xf numFmtId="43" fontId="10" fillId="2" borderId="5" xfId="61" applyNumberFormat="1" applyFont="1" applyFill="1" applyBorder="1" applyAlignment="1">
      <alignment horizontal="center" vertical="center"/>
    </xf>
    <xf numFmtId="43" fontId="10" fillId="2" borderId="5" xfId="61" applyNumberFormat="1" applyFont="1" applyFill="1" applyBorder="1" applyAlignment="1">
      <alignment vertical="center"/>
    </xf>
    <xf numFmtId="43" fontId="10" fillId="2" borderId="5" xfId="61" applyNumberFormat="1" applyFont="1" applyFill="1" applyBorder="1" applyAlignment="1">
      <alignment horizontal="right" vertical="center"/>
    </xf>
    <xf numFmtId="164" fontId="10" fillId="2" borderId="5" xfId="50" applyNumberFormat="1" applyFont="1" applyFill="1" applyBorder="1" applyAlignment="1">
      <alignment vertical="center"/>
    </xf>
    <xf numFmtId="164" fontId="10" fillId="2" borderId="6" xfId="50" applyNumberFormat="1" applyFont="1" applyFill="1" applyBorder="1" applyAlignment="1">
      <alignment vertical="center"/>
    </xf>
    <xf numFmtId="2" fontId="157" fillId="2" borderId="0" xfId="60" applyNumberFormat="1" applyFont="1" applyFill="1" applyAlignment="1">
      <alignment vertical="center"/>
    </xf>
    <xf numFmtId="0" fontId="157" fillId="2" borderId="0" xfId="60" applyFont="1" applyFill="1" applyAlignment="1">
      <alignment vertical="center"/>
    </xf>
    <xf numFmtId="2" fontId="15" fillId="2" borderId="0" xfId="60" applyNumberFormat="1" applyFont="1" applyFill="1" applyBorder="1" applyAlignment="1">
      <alignment vertical="center"/>
    </xf>
    <xf numFmtId="0" fontId="158" fillId="2" borderId="0" xfId="60" applyFont="1" applyFill="1" applyBorder="1" applyAlignment="1">
      <alignment vertical="center"/>
    </xf>
    <xf numFmtId="0" fontId="157" fillId="2" borderId="0" xfId="60" applyFont="1" applyFill="1" applyBorder="1" applyAlignment="1">
      <alignment vertical="center"/>
    </xf>
    <xf numFmtId="0" fontId="157" fillId="2" borderId="0" xfId="60" applyFont="1" applyFill="1" applyBorder="1" applyAlignment="1">
      <alignment horizontal="center" vertical="center"/>
    </xf>
    <xf numFmtId="2" fontId="157" fillId="2" borderId="0" xfId="60" applyNumberFormat="1" applyFont="1" applyFill="1" applyBorder="1" applyAlignment="1">
      <alignment vertical="center"/>
    </xf>
    <xf numFmtId="168" fontId="157" fillId="2" borderId="0" xfId="60" applyNumberFormat="1" applyFont="1" applyFill="1" applyAlignment="1">
      <alignment vertical="center"/>
    </xf>
    <xf numFmtId="0" fontId="25" fillId="2" borderId="0" xfId="60" applyFont="1" applyFill="1" applyAlignment="1">
      <alignment vertical="center"/>
    </xf>
    <xf numFmtId="0" fontId="25" fillId="2" borderId="0" xfId="60" applyFont="1" applyFill="1" applyBorder="1" applyAlignment="1">
      <alignment vertical="center"/>
    </xf>
    <xf numFmtId="2" fontId="25" fillId="2" borderId="0" xfId="60" applyNumberFormat="1" applyFont="1" applyFill="1" applyAlignment="1">
      <alignment vertical="center"/>
    </xf>
    <xf numFmtId="43" fontId="25" fillId="2" borderId="0" xfId="1" applyFont="1" applyFill="1" applyAlignment="1">
      <alignment vertical="center"/>
    </xf>
    <xf numFmtId="1" fontId="25" fillId="2" borderId="0" xfId="60" applyNumberFormat="1" applyFont="1" applyFill="1" applyAlignment="1">
      <alignment vertical="center"/>
    </xf>
    <xf numFmtId="0" fontId="161" fillId="2" borderId="0" xfId="60" applyFont="1" applyFill="1" applyAlignment="1">
      <alignment vertical="center"/>
    </xf>
    <xf numFmtId="1" fontId="161" fillId="2" borderId="0" xfId="60" applyNumberFormat="1" applyFont="1" applyFill="1" applyAlignment="1">
      <alignment vertical="center"/>
    </xf>
    <xf numFmtId="0" fontId="61" fillId="2" borderId="0" xfId="60" applyFont="1" applyFill="1" applyAlignment="1">
      <alignment vertical="center"/>
    </xf>
    <xf numFmtId="0" fontId="25" fillId="2" borderId="0" xfId="60" applyFont="1" applyFill="1" applyAlignment="1">
      <alignment horizontal="center" vertical="center"/>
    </xf>
    <xf numFmtId="4" fontId="25" fillId="2" borderId="0" xfId="60" applyNumberFormat="1" applyFont="1" applyFill="1" applyAlignment="1">
      <alignment horizontal="center" vertical="center"/>
    </xf>
    <xf numFmtId="4" fontId="25" fillId="2" borderId="0" xfId="60" applyNumberFormat="1" applyFont="1" applyFill="1" applyAlignment="1">
      <alignment vertical="center"/>
    </xf>
    <xf numFmtId="3" fontId="25" fillId="2" borderId="0" xfId="60" applyNumberFormat="1" applyFont="1" applyFill="1" applyAlignment="1">
      <alignment vertical="center"/>
    </xf>
    <xf numFmtId="0" fontId="13" fillId="2" borderId="0" xfId="60" applyFont="1" applyFill="1" applyAlignment="1">
      <alignment vertical="center"/>
    </xf>
    <xf numFmtId="0" fontId="13" fillId="2" borderId="0" xfId="60" applyFont="1" applyFill="1" applyAlignment="1">
      <alignment horizontal="center" vertical="center"/>
    </xf>
    <xf numFmtId="4" fontId="13" fillId="2" borderId="0" xfId="60" applyNumberFormat="1" applyFont="1" applyFill="1" applyAlignment="1">
      <alignment horizontal="center" vertical="center"/>
    </xf>
    <xf numFmtId="4" fontId="13" fillId="2" borderId="0" xfId="60" applyNumberFormat="1" applyFont="1" applyFill="1" applyAlignment="1">
      <alignment vertical="center"/>
    </xf>
    <xf numFmtId="3" fontId="61" fillId="2" borderId="0" xfId="60" applyNumberFormat="1" applyFont="1" applyFill="1" applyAlignment="1">
      <alignment vertical="center"/>
    </xf>
    <xf numFmtId="3" fontId="36" fillId="2" borderId="0" xfId="60" applyNumberFormat="1" applyFont="1" applyFill="1" applyAlignment="1">
      <alignment vertical="center"/>
    </xf>
    <xf numFmtId="3" fontId="36" fillId="2" borderId="0" xfId="60" applyNumberFormat="1" applyFont="1" applyFill="1" applyAlignment="1">
      <alignment horizontal="center" vertical="center"/>
    </xf>
    <xf numFmtId="17" fontId="36" fillId="19" borderId="22" xfId="60" applyNumberFormat="1" applyFont="1" applyFill="1" applyBorder="1" applyAlignment="1">
      <alignment horizontal="left" vertical="center"/>
    </xf>
    <xf numFmtId="166" fontId="15" fillId="2" borderId="5" xfId="60" applyNumberFormat="1" applyFont="1" applyFill="1" applyBorder="1" applyAlignment="1">
      <alignment horizontal="right" vertical="center"/>
    </xf>
    <xf numFmtId="166" fontId="15" fillId="2" borderId="5" xfId="60" applyNumberFormat="1" applyFont="1" applyFill="1" applyBorder="1" applyAlignment="1">
      <alignment horizontal="center" vertical="center"/>
    </xf>
    <xf numFmtId="3" fontId="15" fillId="2" borderId="6" xfId="60" quotePrefix="1" applyNumberFormat="1" applyFont="1" applyFill="1" applyBorder="1" applyAlignment="1">
      <alignment horizontal="center" vertical="center"/>
    </xf>
    <xf numFmtId="3" fontId="15" fillId="2" borderId="0" xfId="60" quotePrefix="1" applyNumberFormat="1" applyFont="1" applyFill="1" applyBorder="1" applyAlignment="1">
      <alignment horizontal="center" vertical="center"/>
    </xf>
    <xf numFmtId="3" fontId="15" fillId="2" borderId="0" xfId="60" applyNumberFormat="1" applyFont="1" applyFill="1" applyBorder="1" applyAlignment="1">
      <alignment vertical="center"/>
    </xf>
    <xf numFmtId="4" fontId="15" fillId="2" borderId="0" xfId="60" applyNumberFormat="1" applyFont="1" applyFill="1" applyBorder="1" applyAlignment="1">
      <alignment vertical="center"/>
    </xf>
    <xf numFmtId="3" fontId="15" fillId="2" borderId="0" xfId="60" applyNumberFormat="1" applyFont="1" applyFill="1" applyAlignment="1">
      <alignment vertical="center"/>
    </xf>
    <xf numFmtId="166" fontId="15" fillId="2" borderId="0" xfId="60" applyNumberFormat="1" applyFont="1" applyFill="1" applyBorder="1" applyAlignment="1">
      <alignment vertical="center"/>
    </xf>
    <xf numFmtId="2" fontId="15" fillId="2" borderId="0" xfId="60" applyNumberFormat="1" applyFont="1" applyFill="1" applyAlignment="1">
      <alignment vertical="center"/>
    </xf>
    <xf numFmtId="166" fontId="15" fillId="2" borderId="6" xfId="60" quotePrefix="1" applyNumberFormat="1" applyFont="1" applyFill="1" applyBorder="1" applyAlignment="1">
      <alignment horizontal="center" vertical="center"/>
    </xf>
    <xf numFmtId="166" fontId="15" fillId="0" borderId="5" xfId="60" applyNumberFormat="1" applyFont="1" applyFill="1" applyBorder="1" applyAlignment="1">
      <alignment horizontal="center" vertical="center"/>
    </xf>
    <xf numFmtId="166" fontId="15" fillId="2" borderId="0" xfId="60" applyNumberFormat="1" applyFont="1" applyFill="1" applyAlignment="1">
      <alignment vertical="center"/>
    </xf>
    <xf numFmtId="168" fontId="15" fillId="2" borderId="0" xfId="60" applyNumberFormat="1" applyFont="1" applyFill="1" applyAlignment="1">
      <alignment vertical="center"/>
    </xf>
    <xf numFmtId="4" fontId="15" fillId="2" borderId="0" xfId="60" applyNumberFormat="1" applyFont="1" applyFill="1" applyAlignment="1">
      <alignment vertical="center"/>
    </xf>
    <xf numFmtId="166" fontId="15" fillId="0" borderId="6" xfId="60" quotePrefix="1" applyNumberFormat="1" applyFont="1" applyFill="1" applyBorder="1" applyAlignment="1">
      <alignment horizontal="center" vertical="center"/>
    </xf>
    <xf numFmtId="17" fontId="3" fillId="3" borderId="22" xfId="60" applyNumberFormat="1" applyFont="1" applyFill="1" applyBorder="1" applyAlignment="1">
      <alignment horizontal="left" vertical="center"/>
    </xf>
    <xf numFmtId="166" fontId="4" fillId="2" borderId="5" xfId="60" applyNumberFormat="1" applyFont="1" applyFill="1" applyBorder="1" applyAlignment="1">
      <alignment horizontal="center" vertical="center"/>
    </xf>
    <xf numFmtId="166" fontId="4" fillId="2" borderId="6" xfId="60" quotePrefix="1" applyNumberFormat="1" applyFont="1" applyFill="1" applyBorder="1" applyAlignment="1">
      <alignment horizontal="center" vertical="center"/>
    </xf>
    <xf numFmtId="166" fontId="5" fillId="2" borderId="0" xfId="60" applyNumberFormat="1" applyFont="1" applyFill="1" applyBorder="1" applyAlignment="1">
      <alignment vertical="center"/>
    </xf>
    <xf numFmtId="0" fontId="5" fillId="2" borderId="0" xfId="60" applyFont="1" applyFill="1" applyAlignment="1">
      <alignment vertical="center"/>
    </xf>
    <xf numFmtId="4" fontId="4" fillId="0" borderId="0" xfId="60" applyNumberFormat="1" applyFont="1"/>
    <xf numFmtId="4" fontId="24" fillId="0" borderId="0" xfId="60" applyNumberFormat="1" applyFont="1"/>
    <xf numFmtId="166" fontId="10" fillId="2" borderId="5" xfId="60" applyNumberFormat="1" applyFont="1" applyFill="1" applyBorder="1" applyAlignment="1">
      <alignment horizontal="center" vertical="center"/>
    </xf>
    <xf numFmtId="166" fontId="10" fillId="2" borderId="6" xfId="60" quotePrefix="1" applyNumberFormat="1" applyFont="1" applyFill="1" applyBorder="1" applyAlignment="1">
      <alignment horizontal="center" vertical="center"/>
    </xf>
    <xf numFmtId="166" fontId="162" fillId="2" borderId="0" xfId="60" applyNumberFormat="1" applyFont="1" applyFill="1" applyBorder="1" applyAlignment="1">
      <alignment vertical="center"/>
    </xf>
    <xf numFmtId="43" fontId="163" fillId="0" borderId="0" xfId="1" applyFont="1" applyBorder="1"/>
    <xf numFmtId="43" fontId="15" fillId="2" borderId="0" xfId="60" applyNumberFormat="1" applyFont="1" applyFill="1" applyAlignment="1">
      <alignment vertical="center"/>
    </xf>
    <xf numFmtId="166" fontId="15" fillId="0" borderId="0" xfId="60" applyNumberFormat="1" applyFont="1" applyFill="1" applyAlignment="1">
      <alignment vertical="center"/>
    </xf>
    <xf numFmtId="4" fontId="162" fillId="2" borderId="0" xfId="60" quotePrefix="1" applyNumberFormat="1" applyFont="1" applyFill="1" applyBorder="1" applyAlignment="1">
      <alignment horizontal="left" vertical="center"/>
    </xf>
    <xf numFmtId="43" fontId="15" fillId="2" borderId="0" xfId="1" applyFont="1" applyFill="1" applyAlignment="1">
      <alignment vertical="center"/>
    </xf>
    <xf numFmtId="3" fontId="7" fillId="2" borderId="0" xfId="60" applyNumberFormat="1" applyFont="1" applyFill="1" applyBorder="1" applyAlignment="1">
      <alignment horizontal="left" vertical="center"/>
    </xf>
    <xf numFmtId="3" fontId="36" fillId="2" borderId="0" xfId="60" applyNumberFormat="1" applyFont="1" applyFill="1" applyBorder="1" applyAlignment="1">
      <alignment horizontal="center" vertical="center"/>
    </xf>
    <xf numFmtId="3" fontId="25" fillId="2" borderId="0" xfId="60" applyNumberFormat="1" applyFont="1" applyFill="1" applyAlignment="1">
      <alignment horizontal="center" vertical="center"/>
    </xf>
    <xf numFmtId="166" fontId="25" fillId="2" borderId="0" xfId="60" applyNumberFormat="1" applyFont="1" applyFill="1" applyAlignment="1">
      <alignment vertical="center"/>
    </xf>
    <xf numFmtId="166" fontId="25" fillId="2" borderId="0" xfId="60" applyNumberFormat="1" applyFont="1" applyFill="1" applyBorder="1" applyAlignment="1">
      <alignment vertical="center"/>
    </xf>
    <xf numFmtId="43" fontId="15" fillId="2" borderId="0" xfId="61" applyFont="1" applyFill="1" applyAlignment="1">
      <alignment vertical="center"/>
    </xf>
    <xf numFmtId="43" fontId="15" fillId="2" borderId="0" xfId="61" applyFont="1" applyFill="1" applyAlignment="1">
      <alignment horizontal="center" vertical="center"/>
    </xf>
    <xf numFmtId="4" fontId="15" fillId="2" borderId="0" xfId="60" applyNumberFormat="1" applyFont="1" applyFill="1" applyBorder="1" applyAlignment="1">
      <alignment horizontal="center" vertical="center"/>
    </xf>
    <xf numFmtId="3" fontId="17" fillId="2" borderId="0" xfId="60" applyNumberFormat="1" applyFont="1" applyFill="1" applyAlignment="1">
      <alignment vertical="center"/>
    </xf>
    <xf numFmtId="1" fontId="15" fillId="2" borderId="0" xfId="60" applyNumberFormat="1" applyFont="1" applyFill="1" applyBorder="1" applyAlignment="1">
      <alignment vertical="center"/>
    </xf>
    <xf numFmtId="2" fontId="15" fillId="2" borderId="0" xfId="60" applyNumberFormat="1" applyFont="1" applyFill="1" applyBorder="1" applyAlignment="1">
      <alignment horizontal="center" vertical="center"/>
    </xf>
    <xf numFmtId="168" fontId="15" fillId="2" borderId="0" xfId="60" applyNumberFormat="1" applyFont="1" applyFill="1" applyBorder="1" applyAlignment="1">
      <alignment horizontal="center" vertical="center"/>
    </xf>
    <xf numFmtId="43" fontId="15" fillId="2" borderId="0" xfId="61" applyFont="1" applyFill="1" applyBorder="1" applyAlignment="1">
      <alignment horizontal="right" vertical="center"/>
    </xf>
    <xf numFmtId="164" fontId="15" fillId="2" borderId="0" xfId="61" applyNumberFormat="1" applyFont="1" applyFill="1" applyBorder="1" applyAlignment="1">
      <alignment vertical="center"/>
    </xf>
    <xf numFmtId="17" fontId="15" fillId="2" borderId="0" xfId="60" applyNumberFormat="1" applyFont="1" applyFill="1" applyAlignment="1">
      <alignment vertical="center"/>
    </xf>
    <xf numFmtId="3" fontId="15" fillId="2" borderId="0" xfId="60" applyNumberFormat="1" applyFont="1" applyFill="1" applyAlignment="1">
      <alignment horizontal="center" vertical="center"/>
    </xf>
    <xf numFmtId="43" fontId="15" fillId="2" borderId="0" xfId="1" applyFont="1" applyFill="1" applyAlignment="1">
      <alignment horizontal="center" vertical="center"/>
    </xf>
    <xf numFmtId="176" fontId="15" fillId="2" borderId="0" xfId="1" applyNumberFormat="1" applyFont="1" applyFill="1" applyAlignment="1">
      <alignment horizontal="center" vertical="center"/>
    </xf>
    <xf numFmtId="4" fontId="15" fillId="2" borderId="0" xfId="60" applyNumberFormat="1" applyFont="1" applyFill="1" applyAlignment="1">
      <alignment horizontal="center" vertical="center"/>
    </xf>
    <xf numFmtId="0" fontId="164" fillId="2" borderId="0" xfId="60" applyFont="1" applyFill="1" applyAlignment="1">
      <alignment vertical="center"/>
    </xf>
    <xf numFmtId="0" fontId="165" fillId="2" borderId="0" xfId="60" applyFont="1" applyFill="1" applyAlignment="1">
      <alignment vertical="center"/>
    </xf>
    <xf numFmtId="0" fontId="15" fillId="2" borderId="0" xfId="4" applyFont="1" applyFill="1"/>
    <xf numFmtId="0" fontId="15" fillId="0" borderId="0" xfId="4" applyFont="1" applyFill="1"/>
    <xf numFmtId="0" fontId="15" fillId="2" borderId="0" xfId="59" applyFont="1" applyFill="1" applyAlignment="1">
      <alignment vertical="center"/>
    </xf>
    <xf numFmtId="0" fontId="7" fillId="3" borderId="10" xfId="4" applyFont="1" applyFill="1" applyBorder="1" applyAlignment="1">
      <alignment horizontal="center"/>
    </xf>
    <xf numFmtId="0" fontId="4" fillId="2" borderId="0" xfId="59" applyFont="1" applyFill="1" applyAlignment="1">
      <alignment vertical="center"/>
    </xf>
    <xf numFmtId="0" fontId="7" fillId="3" borderId="22" xfId="4" applyFont="1" applyFill="1" applyBorder="1" applyAlignment="1">
      <alignment horizontal="center"/>
    </xf>
    <xf numFmtId="0" fontId="62" fillId="3" borderId="34" xfId="4" applyFont="1" applyFill="1" applyBorder="1" applyAlignment="1">
      <alignment horizontal="center"/>
    </xf>
    <xf numFmtId="0" fontId="62" fillId="3" borderId="35" xfId="4" applyFont="1" applyFill="1" applyBorder="1" applyAlignment="1">
      <alignment horizontal="center" vertical="top"/>
    </xf>
    <xf numFmtId="0" fontId="62" fillId="3" borderId="107" xfId="4" applyFont="1" applyFill="1" applyBorder="1" applyAlignment="1">
      <alignment horizontal="center" vertical="top"/>
    </xf>
    <xf numFmtId="0" fontId="62" fillId="3" borderId="9" xfId="4" applyFont="1" applyFill="1" applyBorder="1" applyAlignment="1">
      <alignment horizontal="center" vertical="top"/>
    </xf>
    <xf numFmtId="0" fontId="62" fillId="2" borderId="0" xfId="59" applyFont="1" applyFill="1" applyAlignment="1">
      <alignment vertical="center"/>
    </xf>
    <xf numFmtId="0" fontId="7" fillId="3" borderId="22" xfId="4" applyFont="1" applyFill="1" applyBorder="1" applyAlignment="1">
      <alignment vertical="center"/>
    </xf>
    <xf numFmtId="3" fontId="10" fillId="2" borderId="5" xfId="4" applyNumberFormat="1" applyFont="1" applyFill="1" applyBorder="1" applyAlignment="1">
      <alignment horizontal="center" vertical="center"/>
    </xf>
    <xf numFmtId="3" fontId="10" fillId="2" borderId="38" xfId="4" applyNumberFormat="1" applyFont="1" applyFill="1" applyBorder="1" applyAlignment="1">
      <alignment horizontal="center" vertical="center"/>
    </xf>
    <xf numFmtId="3" fontId="10" fillId="2" borderId="105" xfId="4" applyNumberFormat="1" applyFont="1" applyFill="1" applyBorder="1" applyAlignment="1">
      <alignment horizontal="center" vertical="center"/>
    </xf>
    <xf numFmtId="3" fontId="10" fillId="2" borderId="104" xfId="4" applyNumberFormat="1" applyFont="1" applyFill="1" applyBorder="1" applyAlignment="1">
      <alignment horizontal="center" vertical="center"/>
    </xf>
    <xf numFmtId="3" fontId="10" fillId="2" borderId="44" xfId="4" applyNumberFormat="1" applyFont="1" applyFill="1" applyBorder="1" applyAlignment="1">
      <alignment horizontal="center" vertical="center"/>
    </xf>
    <xf numFmtId="3" fontId="10" fillId="2" borderId="6" xfId="4" applyNumberFormat="1" applyFont="1" applyFill="1" applyBorder="1" applyAlignment="1">
      <alignment horizontal="center" vertical="center"/>
    </xf>
    <xf numFmtId="3" fontId="10" fillId="0" borderId="38" xfId="4" applyNumberFormat="1" applyFont="1" applyFill="1" applyBorder="1" applyAlignment="1">
      <alignment horizontal="center" vertical="center"/>
    </xf>
    <xf numFmtId="3" fontId="10" fillId="0" borderId="104" xfId="4" applyNumberFormat="1" applyFont="1" applyFill="1" applyBorder="1" applyAlignment="1">
      <alignment horizontal="center" vertical="center"/>
    </xf>
    <xf numFmtId="3" fontId="10" fillId="2" borderId="201" xfId="4" applyNumberFormat="1" applyFont="1" applyFill="1" applyBorder="1" applyAlignment="1">
      <alignment horizontal="center" vertical="center"/>
    </xf>
    <xf numFmtId="3" fontId="10" fillId="0" borderId="6" xfId="4" applyNumberFormat="1" applyFont="1" applyFill="1" applyBorder="1" applyAlignment="1">
      <alignment horizontal="center" vertical="center"/>
    </xf>
    <xf numFmtId="3" fontId="10" fillId="0" borderId="105" xfId="4" applyNumberFormat="1" applyFont="1" applyFill="1" applyBorder="1" applyAlignment="1">
      <alignment horizontal="center" vertical="center"/>
    </xf>
    <xf numFmtId="3" fontId="10" fillId="0" borderId="44" xfId="4" applyNumberFormat="1" applyFont="1" applyFill="1" applyBorder="1" applyAlignment="1">
      <alignment horizontal="center" vertical="center"/>
    </xf>
    <xf numFmtId="3" fontId="10" fillId="0" borderId="201" xfId="4" applyNumberFormat="1" applyFont="1" applyFill="1" applyBorder="1" applyAlignment="1">
      <alignment horizontal="center" vertical="center"/>
    </xf>
    <xf numFmtId="3" fontId="10" fillId="0" borderId="0" xfId="4" applyNumberFormat="1" applyFont="1" applyFill="1" applyBorder="1" applyAlignment="1">
      <alignment horizontal="center" vertical="center"/>
    </xf>
    <xf numFmtId="3" fontId="10" fillId="2" borderId="104" xfId="4" quotePrefix="1" applyNumberFormat="1" applyFont="1" applyFill="1" applyBorder="1" applyAlignment="1">
      <alignment horizontal="center" vertical="center"/>
    </xf>
    <xf numFmtId="3" fontId="10" fillId="2" borderId="0" xfId="4" applyNumberFormat="1" applyFont="1" applyFill="1" applyBorder="1" applyAlignment="1">
      <alignment horizontal="center" vertical="center"/>
    </xf>
    <xf numFmtId="0" fontId="7" fillId="3" borderId="167" xfId="4" applyFont="1" applyFill="1" applyBorder="1" applyAlignment="1">
      <alignment horizontal="left" vertical="center"/>
    </xf>
    <xf numFmtId="3" fontId="7" fillId="3" borderId="168" xfId="4" applyNumberFormat="1" applyFont="1" applyFill="1" applyBorder="1" applyAlignment="1">
      <alignment horizontal="center" vertical="center"/>
    </xf>
    <xf numFmtId="3" fontId="7" fillId="3" borderId="373" xfId="4" applyNumberFormat="1" applyFont="1" applyFill="1" applyBorder="1" applyAlignment="1">
      <alignment horizontal="center" vertical="center"/>
    </xf>
    <xf numFmtId="3" fontId="7" fillId="3" borderId="374" xfId="4" applyNumberFormat="1" applyFont="1" applyFill="1" applyBorder="1" applyAlignment="1">
      <alignment horizontal="center" vertical="center"/>
    </xf>
    <xf numFmtId="3" fontId="7" fillId="3" borderId="375" xfId="4" applyNumberFormat="1" applyFont="1" applyFill="1" applyBorder="1" applyAlignment="1">
      <alignment horizontal="center" vertical="center"/>
    </xf>
    <xf numFmtId="3" fontId="7" fillId="3" borderId="294" xfId="4" applyNumberFormat="1" applyFont="1" applyFill="1" applyBorder="1" applyAlignment="1">
      <alignment horizontal="center" vertical="center"/>
    </xf>
    <xf numFmtId="3" fontId="7" fillId="3" borderId="169" xfId="4" applyNumberFormat="1" applyFont="1" applyFill="1" applyBorder="1" applyAlignment="1">
      <alignment horizontal="center" vertical="center"/>
    </xf>
    <xf numFmtId="0" fontId="13" fillId="2" borderId="0" xfId="59" applyFont="1" applyFill="1" applyAlignment="1">
      <alignment vertical="center"/>
    </xf>
    <xf numFmtId="0" fontId="13" fillId="2" borderId="0" xfId="2" applyFont="1" applyFill="1"/>
    <xf numFmtId="3" fontId="13" fillId="2" borderId="0" xfId="4" applyNumberFormat="1" applyFont="1" applyFill="1"/>
    <xf numFmtId="3" fontId="13" fillId="2" borderId="0" xfId="59" applyNumberFormat="1" applyFont="1" applyFill="1" applyAlignment="1">
      <alignment vertical="center"/>
    </xf>
    <xf numFmtId="0" fontId="13" fillId="0" borderId="0" xfId="2" applyFont="1" applyFill="1"/>
    <xf numFmtId="3" fontId="13" fillId="0" borderId="0" xfId="59" applyNumberFormat="1" applyFont="1" applyFill="1" applyAlignment="1">
      <alignment vertical="center"/>
    </xf>
    <xf numFmtId="0" fontId="61" fillId="2" borderId="0" xfId="2" applyFont="1" applyFill="1"/>
    <xf numFmtId="166" fontId="15" fillId="2" borderId="0" xfId="59" applyNumberFormat="1" applyFont="1" applyFill="1" applyAlignment="1">
      <alignment vertical="center"/>
    </xf>
    <xf numFmtId="3" fontId="15" fillId="2" borderId="0" xfId="59" applyNumberFormat="1" applyFont="1" applyFill="1" applyAlignment="1">
      <alignment vertical="center"/>
    </xf>
    <xf numFmtId="0" fontId="108" fillId="2" borderId="0" xfId="16" applyFont="1" applyFill="1"/>
    <xf numFmtId="168" fontId="15" fillId="2" borderId="0" xfId="16" applyNumberFormat="1" applyFont="1" applyFill="1"/>
    <xf numFmtId="166" fontId="15" fillId="0" borderId="0" xfId="16" applyNumberFormat="1" applyFont="1" applyFill="1"/>
    <xf numFmtId="166" fontId="15" fillId="2" borderId="0" xfId="16" applyNumberFormat="1" applyFont="1" applyFill="1" applyAlignment="1">
      <alignment vertical="center"/>
    </xf>
    <xf numFmtId="168" fontId="15" fillId="2" borderId="0" xfId="16" applyNumberFormat="1" applyFont="1" applyFill="1" applyAlignment="1">
      <alignment vertical="center"/>
    </xf>
    <xf numFmtId="0" fontId="15" fillId="0" borderId="0" xfId="16" applyFont="1" applyAlignment="1">
      <alignment vertical="center"/>
    </xf>
    <xf numFmtId="0" fontId="62" fillId="3" borderId="63" xfId="16" applyFont="1" applyFill="1" applyBorder="1" applyAlignment="1">
      <alignment horizontal="center" vertical="center"/>
    </xf>
    <xf numFmtId="0" fontId="62" fillId="3" borderId="253" xfId="16" applyFont="1" applyFill="1" applyBorder="1" applyAlignment="1">
      <alignment horizontal="center" vertical="center"/>
    </xf>
    <xf numFmtId="166" fontId="15" fillId="2" borderId="0" xfId="16" applyNumberFormat="1" applyFont="1" applyFill="1" applyAlignment="1">
      <alignment horizontal="center" vertical="center"/>
    </xf>
    <xf numFmtId="168" fontId="15" fillId="2" borderId="0" xfId="16" applyNumberFormat="1" applyFont="1" applyFill="1" applyAlignment="1">
      <alignment horizontal="center" vertical="center"/>
    </xf>
    <xf numFmtId="0" fontId="15" fillId="0" borderId="0" xfId="16" applyFont="1" applyAlignment="1">
      <alignment horizontal="center" vertical="center"/>
    </xf>
    <xf numFmtId="3" fontId="15" fillId="0" borderId="5" xfId="16" applyNumberFormat="1" applyFont="1" applyFill="1" applyBorder="1" applyAlignment="1">
      <alignment horizontal="right" vertical="center"/>
    </xf>
    <xf numFmtId="3" fontId="15" fillId="0" borderId="5" xfId="16" applyNumberFormat="1" applyFont="1" applyFill="1" applyBorder="1" applyAlignment="1">
      <alignment vertical="center"/>
    </xf>
    <xf numFmtId="168" fontId="15" fillId="0" borderId="5" xfId="16" applyNumberFormat="1" applyFont="1" applyFill="1" applyBorder="1" applyAlignment="1">
      <alignment horizontal="right" vertical="center"/>
    </xf>
    <xf numFmtId="166" fontId="36" fillId="0" borderId="5" xfId="16" applyNumberFormat="1" applyFont="1" applyFill="1" applyBorder="1" applyAlignment="1">
      <alignment vertical="center"/>
    </xf>
    <xf numFmtId="166" fontId="36" fillId="0" borderId="6" xfId="16" applyNumberFormat="1" applyFont="1" applyFill="1" applyBorder="1" applyAlignment="1">
      <alignment vertical="center"/>
    </xf>
    <xf numFmtId="3" fontId="15" fillId="0" borderId="5" xfId="40" applyNumberFormat="1" applyFont="1" applyFill="1" applyBorder="1" applyAlignment="1">
      <alignment horizontal="right" vertical="center"/>
    </xf>
    <xf numFmtId="3" fontId="15" fillId="0" borderId="5" xfId="40" applyNumberFormat="1" applyFont="1" applyFill="1" applyBorder="1" applyAlignment="1">
      <alignment vertical="center"/>
    </xf>
    <xf numFmtId="168" fontId="15" fillId="0" borderId="5" xfId="40" applyNumberFormat="1" applyFont="1" applyFill="1" applyBorder="1" applyAlignment="1">
      <alignment horizontal="right" vertical="center"/>
    </xf>
    <xf numFmtId="166" fontId="36" fillId="0" borderId="5" xfId="40" applyNumberFormat="1" applyFont="1" applyFill="1" applyBorder="1" applyAlignment="1">
      <alignment vertical="center"/>
    </xf>
    <xf numFmtId="17" fontId="3" fillId="3" borderId="22" xfId="16" quotePrefix="1" applyNumberFormat="1" applyFont="1" applyFill="1" applyBorder="1" applyAlignment="1">
      <alignment horizontal="left" vertical="center"/>
    </xf>
    <xf numFmtId="3" fontId="4" fillId="2" borderId="5" xfId="40" applyNumberFormat="1" applyFont="1" applyFill="1" applyBorder="1" applyAlignment="1">
      <alignment vertical="center"/>
    </xf>
    <xf numFmtId="3" fontId="4" fillId="2" borderId="5" xfId="40" applyNumberFormat="1" applyFont="1" applyFill="1" applyBorder="1" applyAlignment="1">
      <alignment horizontal="right" vertical="center"/>
    </xf>
    <xf numFmtId="168" fontId="4" fillId="2" borderId="5" xfId="40" applyNumberFormat="1" applyFont="1" applyFill="1" applyBorder="1" applyAlignment="1">
      <alignment horizontal="right" vertical="center"/>
    </xf>
    <xf numFmtId="166" fontId="7" fillId="2" borderId="5" xfId="16" applyNumberFormat="1" applyFont="1" applyFill="1" applyBorder="1" applyAlignment="1">
      <alignment vertical="center"/>
    </xf>
    <xf numFmtId="166" fontId="7" fillId="2" borderId="5" xfId="40" applyNumberFormat="1" applyFont="1" applyFill="1" applyBorder="1" applyAlignment="1">
      <alignment vertical="center"/>
    </xf>
    <xf numFmtId="166" fontId="7" fillId="2" borderId="6" xfId="16" applyNumberFormat="1" applyFont="1" applyFill="1" applyBorder="1" applyAlignment="1">
      <alignment vertical="center"/>
    </xf>
    <xf numFmtId="166" fontId="36" fillId="2" borderId="0" xfId="40" applyNumberFormat="1" applyFont="1" applyFill="1" applyBorder="1" applyAlignment="1">
      <alignment vertical="center"/>
    </xf>
    <xf numFmtId="17" fontId="3" fillId="3" borderId="14" xfId="16" quotePrefix="1" applyNumberFormat="1" applyFont="1" applyFill="1" applyBorder="1" applyAlignment="1">
      <alignment horizontal="left" vertical="center"/>
    </xf>
    <xf numFmtId="3" fontId="4" fillId="2" borderId="17" xfId="40" applyNumberFormat="1" applyFont="1" applyFill="1" applyBorder="1" applyAlignment="1">
      <alignment vertical="center"/>
    </xf>
    <xf numFmtId="3" fontId="4" fillId="2" borderId="17" xfId="40" applyNumberFormat="1" applyFont="1" applyFill="1" applyBorder="1" applyAlignment="1">
      <alignment horizontal="right" vertical="center"/>
    </xf>
    <xf numFmtId="168" fontId="4" fillId="2" borderId="17" xfId="40" applyNumberFormat="1" applyFont="1" applyFill="1" applyBorder="1" applyAlignment="1">
      <alignment horizontal="right" vertical="center"/>
    </xf>
    <xf numFmtId="166" fontId="7" fillId="2" borderId="17" xfId="16" applyNumberFormat="1" applyFont="1" applyFill="1" applyBorder="1" applyAlignment="1">
      <alignment vertical="center"/>
    </xf>
    <xf numFmtId="166" fontId="7" fillId="2" borderId="17" xfId="40" applyNumberFormat="1" applyFont="1" applyFill="1" applyBorder="1" applyAlignment="1">
      <alignment vertical="center"/>
    </xf>
    <xf numFmtId="166" fontId="7" fillId="2" borderId="65" xfId="16" applyNumberFormat="1" applyFont="1" applyFill="1" applyBorder="1" applyAlignment="1">
      <alignment vertical="center"/>
    </xf>
    <xf numFmtId="3" fontId="10" fillId="2" borderId="5" xfId="40" applyNumberFormat="1" applyFont="1" applyFill="1" applyBorder="1" applyAlignment="1">
      <alignment vertical="center"/>
    </xf>
    <xf numFmtId="3" fontId="10" fillId="2" borderId="5" xfId="40" applyNumberFormat="1" applyFont="1" applyFill="1" applyBorder="1" applyAlignment="1">
      <alignment horizontal="right" vertical="center"/>
    </xf>
    <xf numFmtId="168" fontId="10" fillId="2" borderId="5" xfId="40" applyNumberFormat="1" applyFont="1" applyFill="1" applyBorder="1" applyAlignment="1">
      <alignment horizontal="right" vertical="center"/>
    </xf>
    <xf numFmtId="166" fontId="26" fillId="2" borderId="5" xfId="16" applyNumberFormat="1" applyFont="1" applyFill="1" applyBorder="1" applyAlignment="1">
      <alignment vertical="center"/>
    </xf>
    <xf numFmtId="166" fontId="26" fillId="2" borderId="5" xfId="40" applyNumberFormat="1" applyFont="1" applyFill="1" applyBorder="1" applyAlignment="1">
      <alignment vertical="center"/>
    </xf>
    <xf numFmtId="166" fontId="26" fillId="2" borderId="6" xfId="16" applyNumberFormat="1" applyFont="1" applyFill="1" applyBorder="1" applyAlignment="1">
      <alignment vertical="center"/>
    </xf>
    <xf numFmtId="168" fontId="4" fillId="2" borderId="0" xfId="40" applyNumberFormat="1" applyFont="1" applyFill="1"/>
    <xf numFmtId="166" fontId="36" fillId="0" borderId="0" xfId="40" applyNumberFormat="1" applyFont="1" applyFill="1" applyBorder="1" applyAlignment="1">
      <alignment vertical="center"/>
    </xf>
    <xf numFmtId="166" fontId="13" fillId="2" borderId="0" xfId="16" applyNumberFormat="1" applyFont="1" applyFill="1" applyAlignment="1">
      <alignment vertical="center"/>
    </xf>
    <xf numFmtId="0" fontId="4" fillId="2" borderId="0" xfId="40" applyFont="1" applyFill="1" applyAlignment="1">
      <alignment vertical="center"/>
    </xf>
    <xf numFmtId="4" fontId="4" fillId="2" borderId="0" xfId="40" applyNumberFormat="1" applyFont="1" applyFill="1" applyAlignment="1">
      <alignment vertical="center"/>
    </xf>
    <xf numFmtId="0" fontId="13" fillId="0" borderId="0" xfId="16" applyFont="1" applyFill="1"/>
    <xf numFmtId="3" fontId="15" fillId="2" borderId="0" xfId="16" applyNumberFormat="1" applyFont="1" applyFill="1"/>
    <xf numFmtId="0" fontId="15" fillId="0" borderId="0" xfId="16" applyFont="1"/>
    <xf numFmtId="0" fontId="5" fillId="2" borderId="0" xfId="59" applyFont="1" applyFill="1" applyAlignment="1">
      <alignment vertical="center"/>
    </xf>
    <xf numFmtId="0" fontId="96" fillId="2" borderId="0" xfId="59" applyFont="1" applyFill="1" applyBorder="1" applyAlignment="1">
      <alignment horizontal="right" vertical="center"/>
    </xf>
    <xf numFmtId="0" fontId="61" fillId="2" borderId="0" xfId="59" applyFont="1" applyFill="1" applyBorder="1" applyAlignment="1">
      <alignment horizontal="right" vertical="center"/>
    </xf>
    <xf numFmtId="49" fontId="7" fillId="3" borderId="74" xfId="59" applyNumberFormat="1" applyFont="1" applyFill="1" applyBorder="1" applyAlignment="1">
      <alignment horizontal="center" vertical="top" wrapText="1"/>
    </xf>
    <xf numFmtId="0" fontId="7" fillId="3" borderId="12" xfId="59" applyFont="1" applyFill="1" applyBorder="1" applyAlignment="1">
      <alignment horizontal="center" vertical="top" wrapText="1"/>
    </xf>
    <xf numFmtId="49" fontId="7" fillId="3" borderId="39" xfId="59" applyNumberFormat="1" applyFont="1" applyFill="1" applyBorder="1" applyAlignment="1">
      <alignment horizontal="center" vertical="top" wrapText="1"/>
    </xf>
    <xf numFmtId="49" fontId="7" fillId="3" borderId="12" xfId="59" applyNumberFormat="1" applyFont="1" applyFill="1" applyBorder="1" applyAlignment="1">
      <alignment horizontal="center" vertical="top" wrapText="1"/>
    </xf>
    <xf numFmtId="49" fontId="7" fillId="3" borderId="135" xfId="59" applyNumberFormat="1" applyFont="1" applyFill="1" applyBorder="1" applyAlignment="1">
      <alignment horizontal="center" vertical="top" wrapText="1"/>
    </xf>
    <xf numFmtId="0" fontId="118" fillId="2" borderId="0" xfId="26" applyFont="1" applyFill="1" applyAlignment="1">
      <alignment vertical="top" wrapText="1"/>
    </xf>
    <xf numFmtId="0" fontId="7" fillId="3" borderId="20" xfId="59" applyFont="1" applyFill="1" applyBorder="1" applyAlignment="1">
      <alignment horizontal="center" vertical="center"/>
    </xf>
    <xf numFmtId="3" fontId="10" fillId="2" borderId="32" xfId="26" applyNumberFormat="1" applyFont="1" applyFill="1" applyBorder="1" applyAlignment="1">
      <alignment horizontal="center" vertical="center"/>
    </xf>
    <xf numFmtId="37" fontId="10" fillId="2" borderId="32" xfId="26" applyNumberFormat="1" applyFont="1" applyFill="1" applyBorder="1" applyAlignment="1">
      <alignment horizontal="center" vertical="center" wrapText="1"/>
    </xf>
    <xf numFmtId="0" fontId="17" fillId="2" borderId="0" xfId="59" applyFont="1" applyFill="1" applyAlignment="1">
      <alignment vertical="center"/>
    </xf>
    <xf numFmtId="0" fontId="17" fillId="0" borderId="0" xfId="59" applyFont="1" applyAlignment="1">
      <alignment vertical="center"/>
    </xf>
    <xf numFmtId="0" fontId="7" fillId="3" borderId="22" xfId="59" applyFont="1" applyFill="1" applyBorder="1" applyAlignment="1">
      <alignment horizontal="center" vertical="center"/>
    </xf>
    <xf numFmtId="3" fontId="10" fillId="2" borderId="5" xfId="26" applyNumberFormat="1" applyFont="1" applyFill="1" applyBorder="1" applyAlignment="1">
      <alignment horizontal="center" vertical="center"/>
    </xf>
    <xf numFmtId="37" fontId="10" fillId="2" borderId="5" xfId="26" applyNumberFormat="1" applyFont="1" applyFill="1" applyBorder="1" applyAlignment="1">
      <alignment horizontal="center" vertical="center" wrapText="1"/>
    </xf>
    <xf numFmtId="43" fontId="17" fillId="2" borderId="0" xfId="59" applyNumberFormat="1" applyFont="1" applyFill="1" applyAlignment="1">
      <alignment vertical="center"/>
    </xf>
    <xf numFmtId="3" fontId="17" fillId="2" borderId="0" xfId="59" applyNumberFormat="1" applyFont="1" applyFill="1" applyAlignment="1">
      <alignment vertical="center"/>
    </xf>
    <xf numFmtId="37" fontId="25" fillId="2" borderId="5" xfId="26" applyNumberFormat="1" applyFont="1" applyFill="1" applyBorder="1" applyAlignment="1">
      <alignment horizontal="center" vertical="center" wrapText="1"/>
    </xf>
    <xf numFmtId="3" fontId="25" fillId="2" borderId="5" xfId="26" applyNumberFormat="1" applyFont="1" applyFill="1" applyBorder="1" applyAlignment="1">
      <alignment horizontal="center" vertical="center"/>
    </xf>
    <xf numFmtId="0" fontId="118" fillId="2" borderId="0" xfId="59" applyFont="1" applyFill="1" applyAlignment="1">
      <alignment horizontal="center" vertical="center"/>
    </xf>
    <xf numFmtId="0" fontId="118" fillId="0" borderId="0" xfId="59" applyFont="1" applyAlignment="1">
      <alignment horizontal="center" vertical="center"/>
    </xf>
    <xf numFmtId="0" fontId="7" fillId="3" borderId="14" xfId="59" applyFont="1" applyFill="1" applyBorder="1" applyAlignment="1">
      <alignment horizontal="center" vertical="center"/>
    </xf>
    <xf numFmtId="37" fontId="10" fillId="0" borderId="17" xfId="26" applyNumberFormat="1" applyFont="1" applyFill="1" applyBorder="1" applyAlignment="1">
      <alignment horizontal="center" vertical="center" wrapText="1"/>
    </xf>
    <xf numFmtId="3" fontId="10" fillId="0" borderId="17" xfId="26" applyNumberFormat="1" applyFont="1" applyFill="1" applyBorder="1" applyAlignment="1">
      <alignment horizontal="center" vertical="center"/>
    </xf>
    <xf numFmtId="3" fontId="36" fillId="2" borderId="8" xfId="26" applyNumberFormat="1" applyFont="1" applyFill="1" applyBorder="1" applyAlignment="1">
      <alignment horizontal="center" vertical="center"/>
    </xf>
    <xf numFmtId="0" fontId="25" fillId="2" borderId="0" xfId="59" applyFont="1" applyFill="1" applyAlignment="1">
      <alignment vertical="center"/>
    </xf>
    <xf numFmtId="3" fontId="25" fillId="2" borderId="0" xfId="59" applyNumberFormat="1" applyFont="1" applyFill="1" applyAlignment="1">
      <alignment vertical="center"/>
    </xf>
    <xf numFmtId="0" fontId="25" fillId="0" borderId="0" xfId="59" applyFont="1" applyFill="1" applyAlignment="1">
      <alignment vertical="center"/>
    </xf>
    <xf numFmtId="0" fontId="25" fillId="2" borderId="0" xfId="59" applyFont="1" applyFill="1" applyAlignment="1">
      <alignment horizontal="left" vertical="top"/>
    </xf>
    <xf numFmtId="0" fontId="159" fillId="2" borderId="0" xfId="26" applyFont="1" applyFill="1" applyBorder="1" applyAlignment="1">
      <alignment horizontal="left" vertical="top" wrapText="1"/>
    </xf>
    <xf numFmtId="0" fontId="167" fillId="2" borderId="0" xfId="59" applyFont="1" applyFill="1" applyBorder="1" applyAlignment="1">
      <alignment horizontal="left" vertical="top"/>
    </xf>
    <xf numFmtId="0" fontId="61" fillId="2" borderId="0" xfId="59" applyFont="1" applyFill="1" applyBorder="1" applyAlignment="1">
      <alignment horizontal="center" vertical="center" wrapText="1"/>
    </xf>
    <xf numFmtId="0" fontId="17" fillId="2" borderId="0" xfId="59" applyFont="1" applyFill="1" applyAlignment="1">
      <alignment horizontal="center" vertical="center"/>
    </xf>
    <xf numFmtId="49" fontId="7" fillId="3" borderId="2" xfId="59" applyNumberFormat="1" applyFont="1" applyFill="1" applyBorder="1" applyAlignment="1">
      <alignment horizontal="center" vertical="top" wrapText="1"/>
    </xf>
    <xf numFmtId="49" fontId="7" fillId="3" borderId="3" xfId="59" applyNumberFormat="1" applyFont="1" applyFill="1" applyBorder="1" applyAlignment="1">
      <alignment horizontal="center" vertical="top" wrapText="1"/>
    </xf>
    <xf numFmtId="3" fontId="36" fillId="2" borderId="5" xfId="64" applyNumberFormat="1" applyFont="1" applyFill="1" applyBorder="1" applyAlignment="1">
      <alignment horizontal="center" vertical="center"/>
    </xf>
    <xf numFmtId="3" fontId="26" fillId="0" borderId="5" xfId="64" applyNumberFormat="1" applyFont="1" applyFill="1" applyBorder="1" applyAlignment="1">
      <alignment horizontal="center" vertical="center"/>
    </xf>
    <xf numFmtId="3" fontId="26" fillId="0" borderId="6" xfId="64" applyNumberFormat="1" applyFont="1" applyFill="1" applyBorder="1" applyAlignment="1">
      <alignment horizontal="center" vertical="center"/>
    </xf>
    <xf numFmtId="0" fontId="17" fillId="0" borderId="0" xfId="59" applyFont="1" applyFill="1" applyAlignment="1">
      <alignment vertical="center"/>
    </xf>
    <xf numFmtId="3" fontId="26" fillId="2" borderId="5" xfId="64" applyNumberFormat="1" applyFont="1" applyFill="1" applyBorder="1" applyAlignment="1">
      <alignment horizontal="center" vertical="center"/>
    </xf>
    <xf numFmtId="3" fontId="26" fillId="2" borderId="6" xfId="64" applyNumberFormat="1" applyFont="1" applyFill="1" applyBorder="1" applyAlignment="1">
      <alignment horizontal="center" vertical="center"/>
    </xf>
    <xf numFmtId="3" fontId="15" fillId="2" borderId="5" xfId="64" applyNumberFormat="1" applyFont="1" applyFill="1" applyBorder="1" applyAlignment="1">
      <alignment horizontal="center" vertical="center"/>
    </xf>
    <xf numFmtId="3" fontId="15" fillId="2" borderId="5" xfId="26" applyNumberFormat="1" applyFont="1" applyFill="1" applyBorder="1" applyAlignment="1">
      <alignment horizontal="center" vertical="center"/>
    </xf>
    <xf numFmtId="0" fontId="61" fillId="2" borderId="0" xfId="59" applyFont="1" applyFill="1" applyAlignment="1">
      <alignment vertical="center"/>
    </xf>
    <xf numFmtId="0" fontId="61" fillId="0" borderId="0" xfId="59" applyFont="1" applyFill="1" applyAlignment="1">
      <alignment vertical="center"/>
    </xf>
    <xf numFmtId="3" fontId="15" fillId="2" borderId="5" xfId="63" applyNumberFormat="1" applyFont="1" applyFill="1" applyBorder="1" applyAlignment="1">
      <alignment horizontal="center" vertical="center"/>
    </xf>
    <xf numFmtId="165" fontId="15" fillId="2" borderId="5" xfId="63" applyNumberFormat="1" applyFont="1" applyFill="1" applyBorder="1" applyAlignment="1">
      <alignment horizontal="center" vertical="center"/>
    </xf>
    <xf numFmtId="3" fontId="36" fillId="2" borderId="8" xfId="64" applyNumberFormat="1" applyFont="1" applyFill="1" applyBorder="1" applyAlignment="1">
      <alignment horizontal="center" vertical="center"/>
    </xf>
    <xf numFmtId="165" fontId="36" fillId="2" borderId="8" xfId="63" applyNumberFormat="1" applyFont="1" applyFill="1" applyBorder="1" applyAlignment="1">
      <alignment horizontal="center" vertical="center"/>
    </xf>
    <xf numFmtId="0" fontId="61" fillId="2" borderId="0" xfId="59" applyFont="1" applyFill="1" applyAlignment="1">
      <alignment horizontal="left" vertical="top"/>
    </xf>
    <xf numFmtId="0" fontId="10" fillId="2" borderId="0" xfId="59" applyFont="1" applyFill="1" applyAlignment="1">
      <alignment vertical="top"/>
    </xf>
    <xf numFmtId="213" fontId="17" fillId="2" borderId="0" xfId="59" applyNumberFormat="1" applyFont="1" applyFill="1" applyBorder="1" applyAlignment="1">
      <alignment horizontal="center" vertical="center"/>
    </xf>
    <xf numFmtId="0" fontId="84" fillId="2" borderId="0" xfId="26" applyFont="1" applyFill="1" applyAlignment="1">
      <alignment vertical="center"/>
    </xf>
    <xf numFmtId="0" fontId="101" fillId="2" borderId="0" xfId="26" applyFont="1" applyFill="1" applyAlignment="1">
      <alignment vertical="center"/>
    </xf>
    <xf numFmtId="0" fontId="5" fillId="2" borderId="0" xfId="26" applyFont="1" applyFill="1" applyAlignment="1">
      <alignment horizontal="center" vertical="center"/>
    </xf>
    <xf numFmtId="0" fontId="96" fillId="2" borderId="0" xfId="26" applyFont="1" applyFill="1" applyBorder="1" applyAlignment="1">
      <alignment horizontal="right" vertical="center"/>
    </xf>
    <xf numFmtId="0" fontId="5" fillId="2" borderId="0" xfId="26" applyFont="1" applyFill="1" applyAlignment="1">
      <alignment vertical="center"/>
    </xf>
    <xf numFmtId="0" fontId="61" fillId="2" borderId="0" xfId="26" applyFont="1" applyFill="1" applyBorder="1" applyAlignment="1">
      <alignment horizontal="right" vertical="center"/>
    </xf>
    <xf numFmtId="49" fontId="3" fillId="3" borderId="67" xfId="59" applyNumberFormat="1" applyFont="1" applyFill="1" applyBorder="1" applyAlignment="1">
      <alignment horizontal="center" vertical="top" wrapText="1"/>
    </xf>
    <xf numFmtId="49" fontId="3" fillId="3" borderId="2" xfId="59" applyNumberFormat="1" applyFont="1" applyFill="1" applyBorder="1" applyAlignment="1">
      <alignment horizontal="center" vertical="top" wrapText="1"/>
    </xf>
    <xf numFmtId="49" fontId="3" fillId="3" borderId="3" xfId="59" applyNumberFormat="1" applyFont="1" applyFill="1" applyBorder="1" applyAlignment="1">
      <alignment horizontal="center" vertical="top" wrapText="1"/>
    </xf>
    <xf numFmtId="0" fontId="3" fillId="3" borderId="4" xfId="59" applyFont="1" applyFill="1" applyBorder="1" applyAlignment="1">
      <alignment horizontal="center" vertical="center"/>
    </xf>
    <xf numFmtId="212" fontId="15" fillId="2" borderId="44" xfId="63" applyNumberFormat="1" applyFont="1" applyFill="1" applyBorder="1" applyAlignment="1">
      <alignment horizontal="center" vertical="center"/>
    </xf>
    <xf numFmtId="212" fontId="15" fillId="2" borderId="5" xfId="63" applyNumberFormat="1" applyFont="1" applyFill="1" applyBorder="1" applyAlignment="1">
      <alignment horizontal="center" vertical="center"/>
    </xf>
    <xf numFmtId="3" fontId="24" fillId="2" borderId="5" xfId="63" applyNumberFormat="1" applyFont="1" applyFill="1" applyBorder="1" applyAlignment="1">
      <alignment horizontal="center" vertical="center"/>
    </xf>
    <xf numFmtId="212" fontId="24" fillId="2" borderId="6" xfId="66" applyNumberFormat="1" applyFont="1" applyFill="1" applyBorder="1" applyAlignment="1">
      <alignment horizontal="center" vertical="center"/>
    </xf>
    <xf numFmtId="0" fontId="17" fillId="2" borderId="0" xfId="26" applyFont="1" applyFill="1" applyAlignment="1">
      <alignment vertical="center" wrapText="1"/>
    </xf>
    <xf numFmtId="3" fontId="24" fillId="2" borderId="6" xfId="63" applyNumberFormat="1" applyFont="1" applyFill="1" applyBorder="1" applyAlignment="1">
      <alignment horizontal="center" vertical="center"/>
    </xf>
    <xf numFmtId="212" fontId="24" fillId="2" borderId="87" xfId="66" applyNumberFormat="1" applyFont="1" applyFill="1" applyBorder="1" applyAlignment="1">
      <alignment horizontal="center" vertical="center"/>
    </xf>
    <xf numFmtId="212" fontId="24" fillId="2" borderId="5" xfId="66" applyNumberFormat="1" applyFont="1" applyFill="1" applyBorder="1" applyAlignment="1">
      <alignment horizontal="center" vertical="center"/>
    </xf>
    <xf numFmtId="188" fontId="168" fillId="2" borderId="0" xfId="64" applyNumberFormat="1" applyFont="1" applyFill="1" applyAlignment="1">
      <alignment vertical="center" wrapText="1"/>
    </xf>
    <xf numFmtId="188" fontId="118" fillId="2" borderId="0" xfId="64" applyNumberFormat="1" applyFont="1" applyFill="1" applyAlignment="1">
      <alignment vertical="center" wrapText="1"/>
    </xf>
    <xf numFmtId="0" fontId="3" fillId="3" borderId="378" xfId="59" applyFont="1" applyFill="1" applyBorder="1" applyAlignment="1">
      <alignment horizontal="center" vertical="center"/>
    </xf>
    <xf numFmtId="3" fontId="36" fillId="2" borderId="294" xfId="59" applyNumberFormat="1" applyFont="1" applyFill="1" applyBorder="1" applyAlignment="1">
      <alignment horizontal="center" vertical="center"/>
    </xf>
    <xf numFmtId="3" fontId="36" fillId="2" borderId="380" xfId="59" applyNumberFormat="1" applyFont="1" applyFill="1" applyBorder="1" applyAlignment="1">
      <alignment horizontal="center" vertical="center"/>
    </xf>
    <xf numFmtId="3" fontId="7" fillId="2" borderId="380" xfId="59" applyNumberFormat="1" applyFont="1" applyFill="1" applyBorder="1" applyAlignment="1">
      <alignment horizontal="center" vertical="center"/>
    </xf>
    <xf numFmtId="3" fontId="7" fillId="2" borderId="168" xfId="59" applyNumberFormat="1" applyFont="1" applyFill="1" applyBorder="1" applyAlignment="1">
      <alignment horizontal="center" vertical="center"/>
    </xf>
    <xf numFmtId="3" fontId="7" fillId="2" borderId="169" xfId="59" applyNumberFormat="1" applyFont="1" applyFill="1" applyBorder="1" applyAlignment="1">
      <alignment horizontal="center" vertical="center"/>
    </xf>
    <xf numFmtId="3" fontId="61" fillId="2" borderId="0" xfId="59" applyNumberFormat="1" applyFont="1" applyFill="1" applyAlignment="1">
      <alignment vertical="center"/>
    </xf>
    <xf numFmtId="0" fontId="96" fillId="2" borderId="0" xfId="26" applyFont="1" applyFill="1" applyAlignment="1">
      <alignment vertical="center"/>
    </xf>
    <xf numFmtId="188" fontId="96" fillId="2" borderId="0" xfId="26" applyNumberFormat="1" applyFont="1" applyFill="1" applyAlignment="1">
      <alignment horizontal="center" vertical="center"/>
    </xf>
    <xf numFmtId="0" fontId="5" fillId="2" borderId="0" xfId="26" applyNumberFormat="1" applyFont="1" applyFill="1" applyAlignment="1">
      <alignment vertical="center"/>
    </xf>
    <xf numFmtId="3" fontId="5" fillId="2" borderId="0" xfId="26" applyNumberFormat="1" applyFont="1" applyFill="1" applyAlignment="1">
      <alignment vertical="center"/>
    </xf>
    <xf numFmtId="3" fontId="36" fillId="2" borderId="38" xfId="59" applyNumberFormat="1" applyFont="1" applyFill="1" applyBorder="1" applyAlignment="1">
      <alignment horizontal="center" vertical="center"/>
    </xf>
    <xf numFmtId="3" fontId="36" fillId="2" borderId="71" xfId="59" applyNumberFormat="1" applyFont="1" applyFill="1" applyBorder="1" applyAlignment="1">
      <alignment horizontal="center" vertical="center"/>
    </xf>
    <xf numFmtId="3" fontId="36" fillId="2" borderId="78" xfId="59" applyNumberFormat="1" applyFont="1" applyFill="1" applyBorder="1" applyAlignment="1">
      <alignment horizontal="center" vertical="center"/>
    </xf>
    <xf numFmtId="3" fontId="3" fillId="2" borderId="5" xfId="63" applyNumberFormat="1" applyFont="1" applyFill="1" applyBorder="1" applyAlignment="1">
      <alignment horizontal="center" vertical="center"/>
    </xf>
    <xf numFmtId="3" fontId="3" fillId="2" borderId="32" xfId="63" applyNumberFormat="1" applyFont="1" applyFill="1" applyBorder="1" applyAlignment="1">
      <alignment horizontal="center" vertical="center"/>
    </xf>
    <xf numFmtId="3" fontId="3" fillId="2" borderId="62" xfId="63" applyNumberFormat="1" applyFont="1" applyFill="1" applyBorder="1" applyAlignment="1">
      <alignment horizontal="center" vertical="center"/>
    </xf>
    <xf numFmtId="0" fontId="118" fillId="2" borderId="0" xfId="26" applyFont="1" applyFill="1" applyAlignment="1">
      <alignment vertical="center"/>
    </xf>
    <xf numFmtId="3" fontId="3" fillId="2" borderId="5" xfId="59" applyNumberFormat="1" applyFont="1" applyFill="1" applyBorder="1" applyAlignment="1">
      <alignment horizontal="center" vertical="center"/>
    </xf>
    <xf numFmtId="3" fontId="3" fillId="2" borderId="6" xfId="59" applyNumberFormat="1" applyFont="1" applyFill="1" applyBorder="1" applyAlignment="1">
      <alignment horizontal="center" vertical="center"/>
    </xf>
    <xf numFmtId="0" fontId="17" fillId="2" borderId="0" xfId="26" applyFont="1" applyFill="1" applyAlignment="1">
      <alignment vertical="center"/>
    </xf>
    <xf numFmtId="212" fontId="15" fillId="2" borderId="38" xfId="59" applyNumberFormat="1" applyFont="1" applyFill="1" applyBorder="1" applyAlignment="1">
      <alignment horizontal="center" vertical="center"/>
    </xf>
    <xf numFmtId="3" fontId="15" fillId="2" borderId="71" xfId="59" applyNumberFormat="1" applyFont="1" applyFill="1" applyBorder="1" applyAlignment="1">
      <alignment horizontal="center" vertical="center"/>
    </xf>
    <xf numFmtId="3" fontId="15" fillId="2" borderId="78" xfId="59" applyNumberFormat="1" applyFont="1" applyFill="1" applyBorder="1" applyAlignment="1">
      <alignment horizontal="center" vertical="center"/>
    </xf>
    <xf numFmtId="3" fontId="24" fillId="2" borderId="5" xfId="59" applyNumberFormat="1" applyFont="1" applyFill="1" applyBorder="1" applyAlignment="1">
      <alignment horizontal="center" vertical="center"/>
    </xf>
    <xf numFmtId="212" fontId="24" fillId="2" borderId="6" xfId="59" applyNumberFormat="1" applyFont="1" applyFill="1" applyBorder="1" applyAlignment="1">
      <alignment horizontal="center" vertical="center"/>
    </xf>
    <xf numFmtId="212" fontId="24" fillId="2" borderId="5" xfId="59" applyNumberFormat="1" applyFont="1" applyFill="1" applyBorder="1" applyAlignment="1">
      <alignment horizontal="center" vertical="center"/>
    </xf>
    <xf numFmtId="3" fontId="17" fillId="2" borderId="0" xfId="26" applyNumberFormat="1" applyFont="1" applyFill="1" applyAlignment="1">
      <alignment vertical="center"/>
    </xf>
    <xf numFmtId="212" fontId="36" fillId="2" borderId="221" xfId="59" applyNumberFormat="1" applyFont="1" applyFill="1" applyBorder="1" applyAlignment="1">
      <alignment horizontal="center" vertical="center"/>
    </xf>
    <xf numFmtId="3" fontId="15" fillId="2" borderId="381" xfId="59" applyNumberFormat="1" applyFont="1" applyFill="1" applyBorder="1" applyAlignment="1">
      <alignment horizontal="center" vertical="center"/>
    </xf>
    <xf numFmtId="165" fontId="36" fillId="2" borderId="71" xfId="59" applyNumberFormat="1" applyFont="1" applyFill="1" applyBorder="1" applyAlignment="1">
      <alignment horizontal="center" vertical="center"/>
    </xf>
    <xf numFmtId="212" fontId="24" fillId="2" borderId="5" xfId="59" applyNumberFormat="1" applyFont="1" applyFill="1" applyBorder="1" applyAlignment="1">
      <alignment horizontal="center" vertical="center" wrapText="1"/>
    </xf>
    <xf numFmtId="165" fontId="36" fillId="2" borderId="78" xfId="59" applyNumberFormat="1" applyFont="1" applyFill="1" applyBorder="1" applyAlignment="1">
      <alignment horizontal="center" vertical="center"/>
    </xf>
    <xf numFmtId="0" fontId="4" fillId="3" borderId="377" xfId="59" applyFont="1" applyFill="1" applyBorder="1" applyAlignment="1">
      <alignment vertical="center"/>
    </xf>
    <xf numFmtId="3" fontId="24" fillId="2" borderId="6" xfId="59" applyNumberFormat="1" applyFont="1" applyFill="1" applyBorder="1" applyAlignment="1">
      <alignment horizontal="center" vertical="center"/>
    </xf>
    <xf numFmtId="165" fontId="15" fillId="2" borderId="71" xfId="59" applyNumberFormat="1" applyFont="1" applyFill="1" applyBorder="1" applyAlignment="1">
      <alignment horizontal="center" vertical="center"/>
    </xf>
    <xf numFmtId="165" fontId="15" fillId="2" borderId="78" xfId="59" applyNumberFormat="1" applyFont="1" applyFill="1" applyBorder="1" applyAlignment="1">
      <alignment horizontal="center" vertical="center"/>
    </xf>
    <xf numFmtId="212" fontId="24" fillId="0" borderId="5" xfId="66" applyNumberFormat="1" applyFont="1" applyFill="1" applyBorder="1" applyAlignment="1">
      <alignment horizontal="center" vertical="center"/>
    </xf>
    <xf numFmtId="212" fontId="13" fillId="2" borderId="38" xfId="59" applyNumberFormat="1" applyFont="1" applyFill="1" applyBorder="1" applyAlignment="1">
      <alignment horizontal="center" vertical="center"/>
    </xf>
    <xf numFmtId="3" fontId="13" fillId="2" borderId="78" xfId="59" applyNumberFormat="1" applyFont="1" applyFill="1" applyBorder="1" applyAlignment="1">
      <alignment horizontal="center" vertical="center"/>
    </xf>
    <xf numFmtId="0" fontId="4" fillId="3" borderId="4" xfId="26" applyFont="1" applyFill="1" applyBorder="1" applyAlignment="1">
      <alignment horizontal="left" vertical="center"/>
    </xf>
    <xf numFmtId="0" fontId="4" fillId="3" borderId="44" xfId="26" applyFont="1" applyFill="1" applyBorder="1" applyAlignment="1">
      <alignment horizontal="left" vertical="center" indent="1"/>
    </xf>
    <xf numFmtId="212" fontId="47" fillId="2" borderId="5" xfId="59" applyNumberFormat="1" applyFont="1" applyFill="1" applyBorder="1" applyAlignment="1">
      <alignment horizontal="center" vertical="center"/>
    </xf>
    <xf numFmtId="0" fontId="4" fillId="3" borderId="4" xfId="26" applyFont="1" applyFill="1" applyBorder="1" applyAlignment="1">
      <alignment horizontal="right" vertical="center"/>
    </xf>
    <xf numFmtId="212" fontId="3" fillId="2" borderId="5" xfId="59" applyNumberFormat="1" applyFont="1" applyFill="1" applyBorder="1" applyAlignment="1">
      <alignment horizontal="center" vertical="center"/>
    </xf>
    <xf numFmtId="212" fontId="36" fillId="2" borderId="35" xfId="59" applyNumberFormat="1" applyFont="1" applyFill="1" applyBorder="1" applyAlignment="1">
      <alignment horizontal="center" vertical="center"/>
    </xf>
    <xf numFmtId="165" fontId="36" fillId="2" borderId="122" xfId="59" applyNumberFormat="1" applyFont="1" applyFill="1" applyBorder="1" applyAlignment="1">
      <alignment horizontal="center" vertical="center"/>
    </xf>
    <xf numFmtId="165" fontId="36" fillId="2" borderId="383" xfId="59" applyNumberFormat="1" applyFont="1" applyFill="1" applyBorder="1" applyAlignment="1">
      <alignment horizontal="center" vertical="center"/>
    </xf>
    <xf numFmtId="212" fontId="3" fillId="2" borderId="8" xfId="59" applyNumberFormat="1" applyFont="1" applyFill="1" applyBorder="1" applyAlignment="1">
      <alignment horizontal="center" vertical="center"/>
    </xf>
    <xf numFmtId="3" fontId="3" fillId="2" borderId="9" xfId="59" applyNumberFormat="1" applyFont="1" applyFill="1" applyBorder="1" applyAlignment="1">
      <alignment horizontal="center" vertical="center"/>
    </xf>
    <xf numFmtId="0" fontId="62" fillId="2" borderId="0" xfId="59" applyFont="1" applyFill="1" applyAlignment="1">
      <alignment horizontal="left" vertical="top"/>
    </xf>
    <xf numFmtId="0" fontId="4" fillId="2" borderId="0" xfId="59" applyFont="1" applyFill="1" applyAlignment="1">
      <alignment horizontal="left"/>
    </xf>
    <xf numFmtId="0" fontId="17" fillId="2" borderId="0" xfId="26" applyFont="1" applyFill="1" applyAlignment="1">
      <alignment horizontal="center" vertical="center"/>
    </xf>
    <xf numFmtId="1" fontId="17" fillId="2" borderId="0" xfId="26" applyNumberFormat="1" applyFont="1" applyFill="1" applyAlignment="1">
      <alignment horizontal="center" vertical="center"/>
    </xf>
    <xf numFmtId="0" fontId="3" fillId="2" borderId="0" xfId="67" applyFont="1" applyFill="1" applyBorder="1" applyAlignment="1">
      <alignment vertical="center"/>
    </xf>
    <xf numFmtId="0" fontId="48" fillId="2" borderId="0" xfId="67" applyFont="1" applyFill="1" applyAlignment="1">
      <alignment vertical="center"/>
    </xf>
    <xf numFmtId="0" fontId="48" fillId="2" borderId="0" xfId="67" applyFont="1" applyFill="1" applyBorder="1" applyAlignment="1">
      <alignment horizontal="left" vertical="center"/>
    </xf>
    <xf numFmtId="0" fontId="31" fillId="2" borderId="0" xfId="67" applyFont="1" applyFill="1" applyAlignment="1">
      <alignment vertical="center"/>
    </xf>
    <xf numFmtId="0" fontId="13" fillId="2" borderId="36" xfId="67" applyFont="1" applyFill="1" applyBorder="1" applyAlignment="1"/>
    <xf numFmtId="0" fontId="13" fillId="2" borderId="36" xfId="67" applyFont="1" applyFill="1" applyBorder="1" applyAlignment="1">
      <alignment horizontal="right"/>
    </xf>
    <xf numFmtId="0" fontId="31" fillId="2" borderId="0" xfId="67" applyFont="1" applyFill="1" applyAlignment="1">
      <alignment horizontal="center" vertical="center"/>
    </xf>
    <xf numFmtId="0" fontId="169" fillId="2" borderId="0" xfId="67" applyFont="1" applyFill="1" applyAlignment="1">
      <alignment vertical="center"/>
    </xf>
    <xf numFmtId="10" fontId="25" fillId="2" borderId="401" xfId="67" applyNumberFormat="1" applyFont="1" applyFill="1" applyBorder="1" applyAlignment="1">
      <alignment horizontal="center" vertical="center" wrapText="1"/>
    </xf>
    <xf numFmtId="10" fontId="25" fillId="2" borderId="402" xfId="67" applyNumberFormat="1" applyFont="1" applyFill="1" applyBorder="1" applyAlignment="1">
      <alignment horizontal="left" vertical="center" wrapText="1" indent="2"/>
    </xf>
    <xf numFmtId="172" fontId="25" fillId="2" borderId="401" xfId="67" applyNumberFormat="1" applyFont="1" applyFill="1" applyBorder="1" applyAlignment="1">
      <alignment horizontal="left" vertical="center" wrapText="1" indent="2"/>
    </xf>
    <xf numFmtId="10" fontId="25" fillId="2" borderId="401" xfId="67" applyNumberFormat="1" applyFont="1" applyFill="1" applyBorder="1" applyAlignment="1">
      <alignment horizontal="left" vertical="center" wrapText="1" indent="2"/>
    </xf>
    <xf numFmtId="10" fontId="25" fillId="2" borderId="403" xfId="67" applyNumberFormat="1" applyFont="1" applyFill="1" applyBorder="1" applyAlignment="1">
      <alignment horizontal="center" vertical="center" wrapText="1"/>
    </xf>
    <xf numFmtId="214" fontId="34" fillId="2" borderId="0" xfId="67" applyNumberFormat="1" applyFont="1" applyFill="1" applyAlignment="1">
      <alignment vertical="center"/>
    </xf>
    <xf numFmtId="214" fontId="31" fillId="2" borderId="0" xfId="67" applyNumberFormat="1" applyFont="1" applyFill="1" applyAlignment="1">
      <alignment vertical="center"/>
    </xf>
    <xf numFmtId="172" fontId="25" fillId="2" borderId="404" xfId="67" applyNumberFormat="1" applyFont="1" applyFill="1" applyBorder="1" applyAlignment="1">
      <alignment horizontal="center" vertical="center" wrapText="1"/>
    </xf>
    <xf numFmtId="172" fontId="25" fillId="2" borderId="404" xfId="67" applyNumberFormat="1" applyFont="1" applyFill="1" applyBorder="1" applyAlignment="1">
      <alignment horizontal="left" vertical="center" wrapText="1" indent="2"/>
    </xf>
    <xf numFmtId="172" fontId="25" fillId="2" borderId="405" xfId="67" applyNumberFormat="1" applyFont="1" applyFill="1" applyBorder="1" applyAlignment="1">
      <alignment horizontal="left" vertical="center" wrapText="1" indent="2"/>
    </xf>
    <xf numFmtId="0" fontId="170" fillId="2" borderId="0" xfId="67" applyFont="1" applyFill="1" applyAlignment="1">
      <alignment vertical="center"/>
    </xf>
    <xf numFmtId="0" fontId="27" fillId="2" borderId="0" xfId="67" applyFont="1" applyFill="1" applyAlignment="1">
      <alignment vertical="center"/>
    </xf>
    <xf numFmtId="0" fontId="27" fillId="2" borderId="0" xfId="67" applyFont="1" applyFill="1"/>
    <xf numFmtId="0" fontId="31" fillId="2" borderId="0" xfId="67" applyFont="1" applyFill="1"/>
    <xf numFmtId="0" fontId="25" fillId="2" borderId="36" xfId="67" applyFont="1" applyFill="1" applyBorder="1" applyAlignment="1">
      <alignment vertical="center"/>
    </xf>
    <xf numFmtId="0" fontId="25" fillId="2" borderId="36" xfId="67" applyFont="1" applyFill="1" applyBorder="1" applyAlignment="1">
      <alignment horizontal="left" vertical="center"/>
    </xf>
    <xf numFmtId="0" fontId="26" fillId="3" borderId="10" xfId="67" applyFont="1" applyFill="1" applyBorder="1" applyAlignment="1">
      <alignment horizontal="center" vertical="center"/>
    </xf>
    <xf numFmtId="0" fontId="26" fillId="3" borderId="22" xfId="67" applyFont="1" applyFill="1" applyBorder="1" applyAlignment="1">
      <alignment horizontal="center" vertical="center"/>
    </xf>
    <xf numFmtId="0" fontId="26" fillId="3" borderId="34" xfId="67" applyFont="1" applyFill="1" applyBorder="1" applyAlignment="1">
      <alignment horizontal="center" vertical="center"/>
    </xf>
    <xf numFmtId="0" fontId="31" fillId="2" borderId="0" xfId="67" applyFont="1" applyFill="1" applyBorder="1"/>
    <xf numFmtId="0" fontId="25" fillId="2" borderId="0" xfId="67" applyFont="1" applyFill="1"/>
    <xf numFmtId="0" fontId="171" fillId="2" borderId="0" xfId="0" applyFont="1" applyFill="1" applyAlignment="1">
      <alignment vertical="center"/>
    </xf>
    <xf numFmtId="0" fontId="172" fillId="2" borderId="0" xfId="0" applyFont="1" applyFill="1" applyBorder="1" applyAlignment="1">
      <alignment horizontal="left" vertical="center"/>
    </xf>
    <xf numFmtId="0" fontId="13"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7" fillId="3" borderId="66"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53" xfId="0" applyFont="1" applyFill="1" applyBorder="1" applyAlignment="1">
      <alignment horizontal="center" vertical="center" wrapText="1"/>
    </xf>
    <xf numFmtId="3" fontId="7" fillId="3" borderId="18" xfId="0" applyNumberFormat="1" applyFont="1" applyFill="1" applyBorder="1" applyAlignment="1">
      <alignment horizontal="center" vertical="center" wrapText="1"/>
    </xf>
    <xf numFmtId="3" fontId="7" fillId="3" borderId="253" xfId="0" applyNumberFormat="1" applyFont="1" applyFill="1" applyBorder="1" applyAlignment="1">
      <alignment horizontal="center" vertical="center" wrapText="1"/>
    </xf>
    <xf numFmtId="0" fontId="0" fillId="0" borderId="0" xfId="0" applyFont="1" applyFill="1" applyAlignment="1">
      <alignment vertical="center"/>
    </xf>
    <xf numFmtId="0" fontId="25" fillId="2" borderId="20" xfId="0" applyFont="1" applyFill="1" applyBorder="1" applyAlignment="1">
      <alignment horizontal="left" vertical="center" wrapText="1" indent="1"/>
    </xf>
    <xf numFmtId="3" fontId="10" fillId="2" borderId="43" xfId="0" applyNumberFormat="1" applyFont="1" applyFill="1" applyBorder="1" applyAlignment="1">
      <alignment horizontal="center" vertical="center" wrapText="1"/>
    </xf>
    <xf numFmtId="3" fontId="10" fillId="2" borderId="62" xfId="0" applyNumberFormat="1" applyFont="1" applyFill="1" applyBorder="1" applyAlignment="1">
      <alignment horizontal="center" vertical="center" wrapText="1"/>
    </xf>
    <xf numFmtId="0" fontId="10" fillId="2" borderId="22" xfId="0" applyFont="1" applyFill="1" applyBorder="1" applyAlignment="1">
      <alignment horizontal="left" vertical="center" wrapText="1" indent="2"/>
    </xf>
    <xf numFmtId="3" fontId="10" fillId="2" borderId="38" xfId="0" applyNumberFormat="1" applyFont="1" applyFill="1" applyBorder="1" applyAlignment="1">
      <alignment horizontal="center" vertical="center" wrapText="1"/>
    </xf>
    <xf numFmtId="3" fontId="10" fillId="2" borderId="6" xfId="0" applyNumberFormat="1" applyFont="1" applyFill="1" applyBorder="1" applyAlignment="1">
      <alignment horizontal="center" vertical="center" wrapText="1"/>
    </xf>
    <xf numFmtId="0" fontId="10" fillId="2" borderId="34" xfId="0" applyFont="1" applyFill="1" applyBorder="1" applyAlignment="1">
      <alignment horizontal="left" vertical="center" wrapText="1" indent="2"/>
    </xf>
    <xf numFmtId="3" fontId="10" fillId="2" borderId="35" xfId="0" applyNumberFormat="1" applyFont="1" applyFill="1" applyBorder="1" applyAlignment="1">
      <alignment horizontal="center" vertical="center" wrapText="1"/>
    </xf>
    <xf numFmtId="3" fontId="10" fillId="2" borderId="9" xfId="0" applyNumberFormat="1" applyFont="1" applyFill="1" applyBorder="1" applyAlignment="1">
      <alignment horizontal="center" vertical="center" wrapText="1"/>
    </xf>
    <xf numFmtId="0" fontId="13" fillId="2" borderId="0" xfId="0" applyFont="1" applyFill="1" applyBorder="1" applyAlignment="1">
      <alignment horizontal="left" vertical="center" wrapText="1"/>
    </xf>
    <xf numFmtId="3" fontId="10" fillId="2" borderId="0" xfId="0" applyNumberFormat="1" applyFont="1" applyFill="1" applyBorder="1" applyAlignment="1">
      <alignment horizontal="center" vertical="center" wrapText="1"/>
    </xf>
    <xf numFmtId="0" fontId="10" fillId="2" borderId="0" xfId="0" applyFont="1" applyFill="1" applyBorder="1" applyAlignment="1">
      <alignment horizontal="left" vertical="center" wrapText="1" indent="2"/>
    </xf>
    <xf numFmtId="0" fontId="136" fillId="2" borderId="0" xfId="0" applyFont="1" applyFill="1" applyAlignment="1">
      <alignment vertical="center"/>
    </xf>
    <xf numFmtId="0" fontId="0" fillId="0" borderId="0" xfId="0" applyAlignment="1">
      <alignment vertical="center"/>
    </xf>
    <xf numFmtId="0" fontId="27" fillId="2" borderId="0" xfId="16" applyFont="1" applyFill="1" applyAlignment="1">
      <alignment vertical="top" wrapText="1"/>
    </xf>
    <xf numFmtId="0" fontId="28" fillId="2" borderId="0" xfId="16" applyFont="1" applyFill="1" applyAlignment="1">
      <alignment vertical="top" wrapText="1"/>
    </xf>
    <xf numFmtId="3" fontId="28" fillId="2" borderId="0" xfId="16" applyNumberFormat="1" applyFont="1" applyFill="1" applyAlignment="1">
      <alignment horizontal="center"/>
    </xf>
    <xf numFmtId="0" fontId="145" fillId="2" borderId="0" xfId="16" applyFont="1" applyFill="1"/>
    <xf numFmtId="0" fontId="3" fillId="3" borderId="10" xfId="16" applyFont="1" applyFill="1" applyBorder="1" applyAlignment="1">
      <alignment horizontal="center" vertical="top" wrapText="1"/>
    </xf>
    <xf numFmtId="0" fontId="2" fillId="0" borderId="0" xfId="16"/>
    <xf numFmtId="0" fontId="3" fillId="3" borderId="34" xfId="16" applyFont="1" applyFill="1" applyBorder="1" applyAlignment="1">
      <alignment horizontal="center" vertical="top" wrapText="1"/>
    </xf>
    <xf numFmtId="0" fontId="3" fillId="3" borderId="415" xfId="16" applyFont="1" applyFill="1" applyBorder="1" applyAlignment="1">
      <alignment horizontal="center" vertical="top" wrapText="1"/>
    </xf>
    <xf numFmtId="0" fontId="3" fillId="3" borderId="416" xfId="16" applyFont="1" applyFill="1" applyBorder="1" applyAlignment="1">
      <alignment horizontal="center" vertical="top" wrapText="1"/>
    </xf>
    <xf numFmtId="0" fontId="3" fillId="3" borderId="417" xfId="16" applyFont="1" applyFill="1" applyBorder="1" applyAlignment="1">
      <alignment horizontal="center" vertical="top" wrapText="1"/>
    </xf>
    <xf numFmtId="0" fontId="3" fillId="3" borderId="418" xfId="16" applyFont="1" applyFill="1" applyBorder="1" applyAlignment="1">
      <alignment horizontal="center" vertical="top" wrapText="1"/>
    </xf>
    <xf numFmtId="0" fontId="3" fillId="3" borderId="419" xfId="16" applyFont="1" applyFill="1" applyBorder="1" applyAlignment="1">
      <alignment horizontal="center" vertical="top" wrapText="1"/>
    </xf>
    <xf numFmtId="0" fontId="59" fillId="0" borderId="420" xfId="16" applyFont="1" applyBorder="1" applyAlignment="1">
      <alignment vertical="top" wrapText="1"/>
    </xf>
    <xf numFmtId="0" fontId="173" fillId="2" borderId="0" xfId="16" applyFont="1" applyFill="1"/>
    <xf numFmtId="168" fontId="2" fillId="2" borderId="0" xfId="16" applyNumberFormat="1" applyFill="1"/>
    <xf numFmtId="0" fontId="3" fillId="0" borderId="425" xfId="16" applyFont="1" applyBorder="1" applyAlignment="1">
      <alignment vertical="top" wrapText="1"/>
    </xf>
    <xf numFmtId="3" fontId="2" fillId="2" borderId="0" xfId="16" applyNumberFormat="1" applyFill="1"/>
    <xf numFmtId="0" fontId="24" fillId="0" borderId="429" xfId="16" applyFont="1" applyFill="1" applyBorder="1" applyAlignment="1">
      <alignment vertical="top" wrapText="1"/>
    </xf>
    <xf numFmtId="0" fontId="47" fillId="0" borderId="429" xfId="16" applyFont="1" applyBorder="1" applyAlignment="1">
      <alignment horizontal="left" vertical="top" wrapText="1" indent="1"/>
    </xf>
    <xf numFmtId="0" fontId="129" fillId="2" borderId="0" xfId="16" applyFont="1" applyFill="1"/>
    <xf numFmtId="0" fontId="24" fillId="0" borderId="429" xfId="16" applyFont="1" applyBorder="1" applyAlignment="1">
      <alignment vertical="top" wrapText="1"/>
    </xf>
    <xf numFmtId="0" fontId="3" fillId="0" borderId="429" xfId="16" applyFont="1" applyBorder="1" applyAlignment="1">
      <alignment vertical="top" wrapText="1"/>
    </xf>
    <xf numFmtId="0" fontId="174" fillId="2" borderId="0" xfId="16" applyFont="1" applyFill="1"/>
    <xf numFmtId="0" fontId="24" fillId="0" borderId="429" xfId="16" applyFont="1" applyBorder="1" applyAlignment="1">
      <alignment horizontal="left" vertical="top" wrapText="1" indent="2"/>
    </xf>
    <xf numFmtId="0" fontId="24" fillId="0" borderId="429" xfId="16" applyFont="1" applyBorder="1" applyAlignment="1">
      <alignment horizontal="left" vertical="top" wrapText="1" indent="1"/>
    </xf>
    <xf numFmtId="0" fontId="3" fillId="0" borderId="429" xfId="16" applyFont="1" applyBorder="1" applyAlignment="1">
      <alignment wrapText="1"/>
    </xf>
    <xf numFmtId="0" fontId="174" fillId="2" borderId="0" xfId="16" applyFont="1" applyFill="1" applyAlignment="1"/>
    <xf numFmtId="0" fontId="47" fillId="0" borderId="429" xfId="16" applyFont="1" applyBorder="1" applyAlignment="1">
      <alignment horizontal="left" vertical="top" wrapText="1" indent="2"/>
    </xf>
    <xf numFmtId="164" fontId="0" fillId="2" borderId="0" xfId="0" applyNumberFormat="1" applyFill="1"/>
    <xf numFmtId="0" fontId="47" fillId="0" borderId="431" xfId="16" applyFont="1" applyBorder="1" applyAlignment="1">
      <alignment horizontal="left" vertical="top" wrapText="1" indent="2"/>
    </xf>
    <xf numFmtId="0" fontId="3" fillId="3" borderId="378" xfId="16" applyFont="1" applyFill="1" applyBorder="1" applyAlignment="1">
      <alignment horizontal="center" vertical="top" wrapText="1"/>
    </xf>
    <xf numFmtId="0" fontId="3" fillId="3" borderId="440" xfId="16" applyFont="1" applyFill="1" applyBorder="1" applyAlignment="1">
      <alignment horizontal="center" vertical="top" wrapText="1"/>
    </xf>
    <xf numFmtId="37" fontId="3" fillId="0" borderId="446" xfId="70" applyNumberFormat="1" applyFont="1" applyFill="1" applyBorder="1" applyAlignment="1">
      <alignment vertical="top"/>
    </xf>
    <xf numFmtId="37" fontId="3" fillId="0" borderId="450" xfId="70" applyNumberFormat="1" applyFont="1" applyFill="1" applyBorder="1" applyAlignment="1">
      <alignment vertical="top"/>
    </xf>
    <xf numFmtId="0" fontId="3" fillId="3" borderId="456" xfId="16" applyFont="1" applyFill="1" applyBorder="1" applyAlignment="1">
      <alignment horizontal="center" vertical="top" wrapText="1"/>
    </xf>
    <xf numFmtId="3" fontId="3" fillId="3" borderId="444" xfId="16" applyNumberFormat="1" applyFont="1" applyFill="1" applyBorder="1" applyAlignment="1">
      <alignment horizontal="center" vertical="top" wrapText="1"/>
    </xf>
    <xf numFmtId="3" fontId="3" fillId="3" borderId="445" xfId="16" applyNumberFormat="1" applyFont="1" applyFill="1" applyBorder="1" applyAlignment="1">
      <alignment horizontal="center" vertical="top" wrapText="1"/>
    </xf>
    <xf numFmtId="0" fontId="2" fillId="2" borderId="0" xfId="16" applyFill="1" applyAlignment="1">
      <alignment vertical="top"/>
    </xf>
    <xf numFmtId="0" fontId="2" fillId="0" borderId="0" xfId="16" applyAlignment="1">
      <alignment vertical="top"/>
    </xf>
    <xf numFmtId="1" fontId="3" fillId="0" borderId="429" xfId="70" applyNumberFormat="1" applyFont="1" applyFill="1" applyBorder="1"/>
    <xf numFmtId="1" fontId="24" fillId="0" borderId="429" xfId="70" applyNumberFormat="1" applyFont="1" applyFill="1" applyBorder="1"/>
    <xf numFmtId="1" fontId="47" fillId="0" borderId="429" xfId="0" applyNumberFormat="1" applyFont="1" applyBorder="1" applyAlignment="1">
      <alignment horizontal="left" indent="1"/>
    </xf>
    <xf numFmtId="0" fontId="129" fillId="0" borderId="0" xfId="16" applyFont="1"/>
    <xf numFmtId="3" fontId="129" fillId="2" borderId="0" xfId="16" applyNumberFormat="1" applyFont="1" applyFill="1"/>
    <xf numFmtId="1" fontId="24" fillId="0" borderId="429" xfId="70" applyNumberFormat="1" applyFont="1" applyFill="1" applyBorder="1" applyAlignment="1">
      <alignment horizontal="left" indent="1"/>
    </xf>
    <xf numFmtId="1" fontId="47" fillId="0" borderId="429" xfId="0" applyNumberFormat="1" applyFont="1" applyBorder="1" applyAlignment="1">
      <alignment horizontal="left" indent="2"/>
    </xf>
    <xf numFmtId="1" fontId="24" fillId="0" borderId="429" xfId="70" applyNumberFormat="1" applyFont="1" applyFill="1" applyBorder="1" applyAlignment="1">
      <alignment horizontal="left" indent="2"/>
    </xf>
    <xf numFmtId="1" fontId="24" fillId="0" borderId="429" xfId="70" applyNumberFormat="1" applyFont="1" applyFill="1" applyBorder="1" applyAlignment="1">
      <alignment horizontal="left" indent="3"/>
    </xf>
    <xf numFmtId="1" fontId="47" fillId="0" borderId="429" xfId="0" applyNumberFormat="1" applyFont="1" applyBorder="1" applyAlignment="1">
      <alignment horizontal="left" indent="4"/>
    </xf>
    <xf numFmtId="1" fontId="24" fillId="0" borderId="446" xfId="70" applyNumberFormat="1" applyFont="1" applyFill="1" applyBorder="1" applyAlignment="1">
      <alignment horizontal="left" indent="3"/>
    </xf>
    <xf numFmtId="0" fontId="47" fillId="0" borderId="460" xfId="16" applyFont="1" applyBorder="1" applyAlignment="1">
      <alignment horizontal="left" vertical="top" wrapText="1" indent="2"/>
    </xf>
    <xf numFmtId="0" fontId="3" fillId="3" borderId="45" xfId="16" applyFont="1" applyFill="1" applyBorder="1" applyAlignment="1">
      <alignment horizontal="center" vertical="top" wrapText="1"/>
    </xf>
    <xf numFmtId="1" fontId="24" fillId="0" borderId="446" xfId="70" applyNumberFormat="1" applyFont="1" applyFill="1" applyBorder="1"/>
    <xf numFmtId="1" fontId="24" fillId="0" borderId="463" xfId="70" applyNumberFormat="1" applyFont="1" applyFill="1" applyBorder="1"/>
    <xf numFmtId="1" fontId="3" fillId="0" borderId="460" xfId="70" applyNumberFormat="1" applyFont="1" applyFill="1" applyBorder="1"/>
    <xf numFmtId="0" fontId="177" fillId="2" borderId="0" xfId="71" applyFont="1" applyFill="1" applyAlignment="1" applyProtection="1"/>
    <xf numFmtId="0" fontId="2" fillId="2" borderId="0" xfId="16" applyFill="1" applyAlignment="1"/>
    <xf numFmtId="0" fontId="62" fillId="2" borderId="0" xfId="16" applyFont="1" applyFill="1" applyAlignment="1">
      <alignment horizontal="left" wrapText="1"/>
    </xf>
    <xf numFmtId="0" fontId="28" fillId="2" borderId="0" xfId="16" applyFont="1" applyFill="1" applyAlignment="1">
      <alignment horizontal="center"/>
    </xf>
    <xf numFmtId="0" fontId="40" fillId="0" borderId="0" xfId="72" applyFont="1" applyFill="1"/>
    <xf numFmtId="0" fontId="0" fillId="0" borderId="0" xfId="0" applyAlignment="1"/>
    <xf numFmtId="0" fontId="40" fillId="2" borderId="0" xfId="72" applyFont="1" applyFill="1"/>
    <xf numFmtId="215" fontId="15" fillId="2" borderId="0" xfId="72" applyNumberFormat="1" applyFont="1" applyFill="1" applyBorder="1" applyAlignment="1">
      <alignment horizontal="left"/>
    </xf>
    <xf numFmtId="3" fontId="15" fillId="2" borderId="0" xfId="72" applyNumberFormat="1" applyFont="1" applyFill="1"/>
    <xf numFmtId="3" fontId="13" fillId="2" borderId="0" xfId="72" applyNumberFormat="1" applyFont="1" applyFill="1" applyAlignment="1">
      <alignment horizontal="right"/>
    </xf>
    <xf numFmtId="0" fontId="93" fillId="0" borderId="274" xfId="72" applyFont="1" applyFill="1" applyBorder="1" applyAlignment="1" applyProtection="1">
      <alignment horizontal="left"/>
    </xf>
    <xf numFmtId="0" fontId="15" fillId="3" borderId="469" xfId="72" applyFont="1" applyFill="1" applyBorder="1" applyAlignment="1" applyProtection="1">
      <alignment horizontal="left"/>
    </xf>
    <xf numFmtId="0" fontId="36" fillId="3" borderId="470" xfId="72" applyFont="1" applyFill="1" applyBorder="1" applyAlignment="1" applyProtection="1">
      <alignment horizontal="center"/>
    </xf>
    <xf numFmtId="0" fontId="40" fillId="0" borderId="78" xfId="72" applyFont="1" applyFill="1" applyBorder="1"/>
    <xf numFmtId="0" fontId="15" fillId="3" borderId="38" xfId="72" applyFont="1" applyFill="1" applyBorder="1"/>
    <xf numFmtId="0" fontId="15" fillId="2" borderId="5" xfId="72" applyFont="1" applyFill="1" applyBorder="1"/>
    <xf numFmtId="0" fontId="93" fillId="0" borderId="0" xfId="72" applyFont="1" applyFill="1" applyAlignment="1" applyProtection="1">
      <alignment horizontal="left"/>
    </xf>
    <xf numFmtId="0" fontId="93" fillId="0" borderId="0" xfId="72" applyFont="1" applyFill="1" applyBorder="1" applyAlignment="1" applyProtection="1">
      <alignment horizontal="left"/>
    </xf>
    <xf numFmtId="3" fontId="93" fillId="2" borderId="0" xfId="72" applyNumberFormat="1" applyFont="1" applyFill="1"/>
    <xf numFmtId="0" fontId="93" fillId="2" borderId="0" xfId="72" applyFont="1" applyFill="1"/>
    <xf numFmtId="0" fontId="93" fillId="0" borderId="0" xfId="72" applyFont="1" applyFill="1"/>
    <xf numFmtId="3" fontId="93" fillId="0" borderId="0" xfId="72" applyNumberFormat="1" applyFont="1" applyFill="1"/>
    <xf numFmtId="0" fontId="40" fillId="0" borderId="0" xfId="72" applyFont="1" applyFill="1" applyBorder="1"/>
    <xf numFmtId="3" fontId="40" fillId="2" borderId="0" xfId="72" applyNumberFormat="1" applyFont="1" applyFill="1"/>
    <xf numFmtId="0" fontId="40" fillId="0" borderId="0" xfId="72" applyFont="1" applyFill="1" applyAlignment="1" applyProtection="1">
      <alignment horizontal="left"/>
    </xf>
    <xf numFmtId="0" fontId="40" fillId="0" borderId="0" xfId="72" applyFont="1" applyFill="1" applyBorder="1" applyAlignment="1" applyProtection="1">
      <alignment horizontal="left"/>
    </xf>
    <xf numFmtId="3" fontId="40" fillId="0" borderId="0" xfId="72" applyNumberFormat="1" applyFont="1" applyFill="1"/>
    <xf numFmtId="3" fontId="156" fillId="0" borderId="0" xfId="72" applyNumberFormat="1" applyFont="1" applyFill="1"/>
    <xf numFmtId="1" fontId="40" fillId="2" borderId="0" xfId="72" applyNumberFormat="1" applyFont="1" applyFill="1"/>
    <xf numFmtId="1" fontId="40" fillId="0" borderId="0" xfId="72" applyNumberFormat="1" applyFont="1" applyFill="1"/>
    <xf numFmtId="0" fontId="156" fillId="2" borderId="0" xfId="72" applyFont="1" applyFill="1"/>
    <xf numFmtId="0" fontId="156" fillId="0" borderId="0" xfId="72" applyFont="1" applyFill="1"/>
    <xf numFmtId="3" fontId="15" fillId="2" borderId="8" xfId="72" applyNumberFormat="1" applyFont="1" applyFill="1" applyBorder="1" applyAlignment="1">
      <alignment horizontal="center"/>
    </xf>
    <xf numFmtId="0" fontId="44" fillId="0" borderId="0" xfId="72" applyFont="1" applyFill="1" applyAlignment="1" applyProtection="1">
      <alignment horizontal="left"/>
    </xf>
    <xf numFmtId="0" fontId="44" fillId="0" borderId="0" xfId="72" applyFont="1" applyFill="1" applyBorder="1" applyAlignment="1" applyProtection="1">
      <alignment horizontal="left"/>
    </xf>
    <xf numFmtId="3" fontId="44" fillId="2" borderId="0" xfId="72" applyNumberFormat="1" applyFont="1" applyFill="1"/>
    <xf numFmtId="0" fontId="44" fillId="2" borderId="0" xfId="72" applyFont="1" applyFill="1"/>
    <xf numFmtId="0" fontId="44" fillId="0" borderId="0" xfId="72" applyFont="1" applyFill="1"/>
    <xf numFmtId="0" fontId="156" fillId="0" borderId="0" xfId="72" applyFont="1" applyFill="1" applyAlignment="1" applyProtection="1">
      <alignment horizontal="left"/>
    </xf>
    <xf numFmtId="0" fontId="156" fillId="0" borderId="0" xfId="72" applyFont="1" applyFill="1" applyBorder="1" applyAlignment="1" applyProtection="1">
      <alignment horizontal="left"/>
    </xf>
    <xf numFmtId="0" fontId="40" fillId="2" borderId="0" xfId="72" applyFont="1" applyFill="1" applyBorder="1"/>
    <xf numFmtId="0" fontId="180" fillId="2" borderId="0" xfId="0" applyFont="1" applyFill="1"/>
    <xf numFmtId="0" fontId="180" fillId="2" borderId="0" xfId="0" applyFont="1" applyFill="1" applyBorder="1"/>
    <xf numFmtId="3" fontId="179" fillId="3" borderId="22" xfId="0" applyNumberFormat="1" applyFont="1" applyFill="1" applyBorder="1"/>
    <xf numFmtId="3" fontId="179" fillId="3" borderId="22" xfId="0" applyNumberFormat="1" applyFont="1" applyFill="1" applyBorder="1" applyAlignment="1">
      <alignment wrapText="1"/>
    </xf>
    <xf numFmtId="3" fontId="179" fillId="3" borderId="167" xfId="0" applyNumberFormat="1" applyFont="1" applyFill="1" applyBorder="1" applyAlignment="1">
      <alignment horizontal="left"/>
    </xf>
    <xf numFmtId="3" fontId="180" fillId="2" borderId="0" xfId="0" applyNumberFormat="1" applyFont="1" applyFill="1" applyBorder="1"/>
    <xf numFmtId="164" fontId="180" fillId="2" borderId="0" xfId="1" applyNumberFormat="1" applyFont="1" applyFill="1" applyBorder="1"/>
    <xf numFmtId="172" fontId="180" fillId="2" borderId="0" xfId="15" applyNumberFormat="1" applyFont="1" applyFill="1" applyBorder="1"/>
    <xf numFmtId="0" fontId="180" fillId="0" borderId="0" xfId="0" applyFont="1" applyFill="1" applyBorder="1"/>
    <xf numFmtId="0" fontId="180" fillId="0" borderId="0" xfId="0" applyFont="1" applyBorder="1"/>
    <xf numFmtId="0" fontId="180" fillId="0" borderId="0" xfId="0" applyFont="1"/>
    <xf numFmtId="3" fontId="81" fillId="2" borderId="0" xfId="0" applyNumberFormat="1" applyFont="1" applyFill="1" applyBorder="1"/>
    <xf numFmtId="0" fontId="81" fillId="2" borderId="0" xfId="0" applyFont="1" applyFill="1"/>
    <xf numFmtId="0" fontId="99" fillId="2" borderId="0" xfId="0" applyFont="1" applyFill="1" applyBorder="1"/>
    <xf numFmtId="43" fontId="81" fillId="2" borderId="0" xfId="0" applyNumberFormat="1" applyFont="1" applyFill="1" applyBorder="1"/>
    <xf numFmtId="171" fontId="81" fillId="2" borderId="0" xfId="1" applyNumberFormat="1" applyFont="1" applyFill="1"/>
    <xf numFmtId="0" fontId="3" fillId="2" borderId="0" xfId="16" applyFont="1" applyFill="1" applyAlignment="1">
      <alignment horizontal="left" wrapText="1"/>
    </xf>
    <xf numFmtId="0" fontId="37" fillId="2" borderId="0" xfId="16" applyFont="1" applyFill="1" applyAlignment="1">
      <alignment horizontal="left" wrapText="1"/>
    </xf>
    <xf numFmtId="0" fontId="47" fillId="2" borderId="0" xfId="16" applyFont="1" applyFill="1" applyAlignment="1">
      <alignment horizontal="left" wrapText="1"/>
    </xf>
    <xf numFmtId="0" fontId="65" fillId="0" borderId="0" xfId="34" applyFont="1" applyFill="1" applyBorder="1" applyAlignment="1">
      <alignment horizontal="center"/>
    </xf>
    <xf numFmtId="0" fontId="108" fillId="0" borderId="0" xfId="34" applyFont="1" applyFill="1" applyBorder="1"/>
    <xf numFmtId="0" fontId="65" fillId="0" borderId="0" xfId="34" applyFont="1" applyFill="1" applyBorder="1"/>
    <xf numFmtId="0" fontId="83" fillId="0" borderId="0" xfId="34" applyFont="1" applyFill="1" applyAlignment="1">
      <alignment horizontal="left" wrapText="1"/>
    </xf>
    <xf numFmtId="0" fontId="47" fillId="0" borderId="0" xfId="34" applyFont="1" applyFill="1" applyAlignment="1">
      <alignment horizontal="left" wrapText="1"/>
    </xf>
    <xf numFmtId="10" fontId="3" fillId="0" borderId="37" xfId="35" applyNumberFormat="1" applyFont="1" applyFill="1" applyBorder="1" applyAlignment="1">
      <alignment horizontal="center"/>
    </xf>
    <xf numFmtId="2" fontId="3" fillId="0" borderId="21" xfId="35" applyNumberFormat="1" applyFont="1" applyFill="1" applyBorder="1" applyAlignment="1">
      <alignment horizontal="center"/>
    </xf>
    <xf numFmtId="2" fontId="3" fillId="0" borderId="119" xfId="35" applyNumberFormat="1" applyFont="1" applyFill="1" applyBorder="1" applyAlignment="1">
      <alignment horizontal="center"/>
    </xf>
    <xf numFmtId="2" fontId="47" fillId="0" borderId="119" xfId="35" applyNumberFormat="1" applyFont="1" applyFill="1" applyBorder="1" applyAlignment="1">
      <alignment horizontal="center"/>
    </xf>
    <xf numFmtId="43" fontId="3" fillId="0" borderId="165" xfId="34" applyNumberFormat="1" applyFont="1" applyFill="1" applyBorder="1" applyAlignment="1">
      <alignment horizontal="center"/>
    </xf>
    <xf numFmtId="0" fontId="3" fillId="0" borderId="33" xfId="34" applyFont="1" applyFill="1" applyBorder="1" applyAlignment="1">
      <alignment horizontal="center"/>
    </xf>
    <xf numFmtId="0" fontId="82" fillId="3" borderId="165" xfId="34" applyFont="1" applyFill="1" applyBorder="1" applyAlignment="1">
      <alignment wrapText="1"/>
    </xf>
    <xf numFmtId="0" fontId="93" fillId="0" borderId="0" xfId="34" applyFont="1" applyFill="1"/>
    <xf numFmtId="0" fontId="40" fillId="0" borderId="0" xfId="34" applyFont="1" applyFill="1"/>
    <xf numFmtId="0" fontId="82" fillId="3" borderId="123" xfId="34" applyFont="1" applyFill="1" applyBorder="1" applyAlignment="1">
      <alignment horizontal="left" wrapText="1"/>
    </xf>
    <xf numFmtId="17" fontId="82" fillId="3" borderId="115" xfId="34" applyNumberFormat="1" applyFont="1" applyFill="1" applyBorder="1" applyAlignment="1">
      <alignment horizontal="center"/>
    </xf>
    <xf numFmtId="0" fontId="82" fillId="3" borderId="115" xfId="34" applyFont="1" applyFill="1" applyBorder="1" applyAlignment="1">
      <alignment horizontal="left" wrapText="1"/>
    </xf>
    <xf numFmtId="0" fontId="93" fillId="0" borderId="0" xfId="34" applyFont="1" applyFill="1" applyBorder="1" applyAlignment="1">
      <alignment horizontal="center" vertical="top"/>
    </xf>
    <xf numFmtId="0" fontId="13" fillId="0" borderId="0" xfId="34" applyFont="1" applyFill="1" applyBorder="1" applyAlignment="1">
      <alignment horizontal="right"/>
    </xf>
    <xf numFmtId="0" fontId="93" fillId="0" borderId="0" xfId="34" applyFont="1" applyFill="1" applyBorder="1" applyAlignment="1"/>
    <xf numFmtId="0" fontId="93" fillId="0" borderId="0" xfId="34" applyFont="1" applyFill="1" applyBorder="1" applyAlignment="1">
      <alignment horizontal="left"/>
    </xf>
    <xf numFmtId="0" fontId="47" fillId="2" borderId="36" xfId="16" applyFont="1" applyFill="1" applyBorder="1" applyAlignment="1">
      <alignment horizontal="right" wrapText="1"/>
    </xf>
    <xf numFmtId="0" fontId="110" fillId="2" borderId="0" xfId="26" applyFont="1" applyFill="1" applyBorder="1" applyAlignment="1">
      <alignment horizontal="left" vertical="top" wrapText="1"/>
    </xf>
    <xf numFmtId="0" fontId="4" fillId="3" borderId="22" xfId="26" applyFont="1" applyFill="1" applyBorder="1" applyAlignment="1">
      <alignment horizontal="left" vertical="center"/>
    </xf>
    <xf numFmtId="0" fontId="4" fillId="3" borderId="5" xfId="26" applyFont="1" applyFill="1" applyBorder="1" applyAlignment="1">
      <alignment horizontal="left" vertical="center"/>
    </xf>
    <xf numFmtId="0" fontId="82" fillId="2" borderId="0" xfId="16" applyFont="1" applyFill="1"/>
    <xf numFmtId="0" fontId="83" fillId="2" borderId="0" xfId="16" applyFont="1" applyFill="1" applyBorder="1" applyAlignment="1">
      <alignment horizontal="center"/>
    </xf>
    <xf numFmtId="0" fontId="83" fillId="2" borderId="0" xfId="16" applyFont="1" applyFill="1"/>
    <xf numFmtId="0" fontId="83" fillId="2" borderId="0" xfId="16" applyFont="1" applyFill="1" applyBorder="1" applyAlignment="1"/>
    <xf numFmtId="0" fontId="83" fillId="2" borderId="0" xfId="16" applyFont="1" applyFill="1" applyBorder="1" applyAlignment="1">
      <alignment horizontal="right"/>
    </xf>
    <xf numFmtId="3" fontId="82" fillId="3" borderId="115" xfId="16" applyNumberFormat="1" applyFont="1" applyFill="1" applyBorder="1" applyAlignment="1">
      <alignment horizontal="center"/>
    </xf>
    <xf numFmtId="17" fontId="82" fillId="3" borderId="115" xfId="16" applyNumberFormat="1" applyFont="1" applyFill="1" applyBorder="1" applyAlignment="1">
      <alignment horizontal="center"/>
    </xf>
    <xf numFmtId="17" fontId="82" fillId="3" borderId="115" xfId="16" quotePrefix="1" applyNumberFormat="1" applyFont="1" applyFill="1" applyBorder="1" applyAlignment="1">
      <alignment horizontal="center"/>
    </xf>
    <xf numFmtId="17" fontId="82" fillId="3" borderId="112" xfId="16" quotePrefix="1" applyNumberFormat="1" applyFont="1" applyFill="1" applyBorder="1" applyAlignment="1">
      <alignment horizontal="center"/>
    </xf>
    <xf numFmtId="17" fontId="82" fillId="3" borderId="117" xfId="16" quotePrefix="1" applyNumberFormat="1" applyFont="1" applyFill="1" applyBorder="1" applyAlignment="1">
      <alignment horizontal="center"/>
    </xf>
    <xf numFmtId="166" fontId="82" fillId="2" borderId="119" xfId="16" applyNumberFormat="1" applyFont="1" applyFill="1" applyBorder="1"/>
    <xf numFmtId="171" fontId="82" fillId="2" borderId="119" xfId="28" applyNumberFormat="1" applyFont="1" applyFill="1" applyBorder="1"/>
    <xf numFmtId="171" fontId="82" fillId="2" borderId="22" xfId="28" applyNumberFormat="1" applyFont="1" applyFill="1" applyBorder="1"/>
    <xf numFmtId="171" fontId="82" fillId="2" borderId="5" xfId="28" applyNumberFormat="1" applyFont="1" applyFill="1" applyBorder="1"/>
    <xf numFmtId="171" fontId="82" fillId="2" borderId="6" xfId="28" applyNumberFormat="1" applyFont="1" applyFill="1" applyBorder="1"/>
    <xf numFmtId="166" fontId="84" fillId="2" borderId="119" xfId="16" applyNumberFormat="1" applyFont="1" applyFill="1" applyBorder="1"/>
    <xf numFmtId="168" fontId="82" fillId="2" borderId="119" xfId="16" applyNumberFormat="1" applyFont="1" applyFill="1" applyBorder="1"/>
    <xf numFmtId="168" fontId="82" fillId="2" borderId="22" xfId="16" applyNumberFormat="1" applyFont="1" applyFill="1" applyBorder="1"/>
    <xf numFmtId="168" fontId="82" fillId="2" borderId="5" xfId="16" applyNumberFormat="1" applyFont="1" applyFill="1" applyBorder="1"/>
    <xf numFmtId="168" fontId="82" fillId="2" borderId="6" xfId="16" applyNumberFormat="1" applyFont="1" applyFill="1" applyBorder="1"/>
    <xf numFmtId="171" fontId="84" fillId="2" borderId="119" xfId="28" applyNumberFormat="1" applyFont="1" applyFill="1" applyBorder="1"/>
    <xf numFmtId="171" fontId="84" fillId="2" borderId="22" xfId="28" applyNumberFormat="1" applyFont="1" applyFill="1" applyBorder="1"/>
    <xf numFmtId="171" fontId="84" fillId="2" borderId="5" xfId="28" applyNumberFormat="1" applyFont="1" applyFill="1" applyBorder="1"/>
    <xf numFmtId="171" fontId="84" fillId="2" borderId="6" xfId="28" applyNumberFormat="1" applyFont="1" applyFill="1" applyBorder="1"/>
    <xf numFmtId="166" fontId="82" fillId="2" borderId="119" xfId="16" applyNumberFormat="1" applyFont="1" applyFill="1" applyBorder="1" applyAlignment="1">
      <alignment horizontal="right"/>
    </xf>
    <xf numFmtId="175" fontId="84" fillId="2" borderId="119" xfId="28" applyNumberFormat="1" applyFont="1" applyFill="1" applyBorder="1"/>
    <xf numFmtId="175" fontId="84" fillId="2" borderId="22" xfId="28" applyNumberFormat="1" applyFont="1" applyFill="1" applyBorder="1"/>
    <xf numFmtId="175" fontId="84" fillId="2" borderId="5" xfId="28" applyNumberFormat="1" applyFont="1" applyFill="1" applyBorder="1"/>
    <xf numFmtId="175" fontId="84" fillId="2" borderId="6" xfId="28" applyNumberFormat="1" applyFont="1" applyFill="1" applyBorder="1"/>
    <xf numFmtId="166" fontId="84" fillId="0" borderId="119" xfId="16" applyNumberFormat="1" applyFont="1" applyFill="1" applyBorder="1"/>
    <xf numFmtId="171" fontId="84" fillId="0" borderId="119" xfId="28" applyNumberFormat="1" applyFont="1" applyFill="1" applyBorder="1"/>
    <xf numFmtId="171" fontId="84" fillId="0" borderId="22" xfId="28" applyNumberFormat="1" applyFont="1" applyFill="1" applyBorder="1"/>
    <xf numFmtId="171" fontId="84" fillId="0" borderId="5" xfId="28" applyNumberFormat="1" applyFont="1" applyFill="1" applyBorder="1"/>
    <xf numFmtId="171" fontId="84" fillId="0" borderId="6" xfId="28" applyNumberFormat="1" applyFont="1" applyFill="1" applyBorder="1"/>
    <xf numFmtId="166" fontId="84" fillId="2" borderId="120" xfId="16" applyNumberFormat="1" applyFont="1" applyFill="1" applyBorder="1"/>
    <xf numFmtId="0" fontId="84" fillId="2" borderId="120" xfId="16" applyFont="1" applyFill="1" applyBorder="1"/>
    <xf numFmtId="168" fontId="82" fillId="2" borderId="120" xfId="16" applyNumberFormat="1" applyFont="1" applyFill="1" applyBorder="1"/>
    <xf numFmtId="168" fontId="82" fillId="2" borderId="34" xfId="16" applyNumberFormat="1" applyFont="1" applyFill="1" applyBorder="1"/>
    <xf numFmtId="168" fontId="82" fillId="2" borderId="8" xfId="16" applyNumberFormat="1" applyFont="1" applyFill="1" applyBorder="1"/>
    <xf numFmtId="168" fontId="82" fillId="2" borderId="9" xfId="16" applyNumberFormat="1" applyFont="1" applyFill="1" applyBorder="1"/>
    <xf numFmtId="166" fontId="84" fillId="2" borderId="0" xfId="16" applyNumberFormat="1" applyFont="1" applyFill="1" applyBorder="1"/>
    <xf numFmtId="0" fontId="84" fillId="2" borderId="0" xfId="16" applyFont="1" applyFill="1" applyBorder="1"/>
    <xf numFmtId="168" fontId="84" fillId="2" borderId="0" xfId="16" applyNumberFormat="1" applyFont="1" applyFill="1" applyBorder="1"/>
    <xf numFmtId="0" fontId="84" fillId="0" borderId="0" xfId="13" applyFont="1"/>
    <xf numFmtId="166" fontId="82" fillId="2" borderId="22" xfId="16" applyNumberFormat="1" applyFont="1" applyFill="1" applyBorder="1"/>
    <xf numFmtId="166" fontId="82" fillId="2" borderId="5" xfId="16" applyNumberFormat="1" applyFont="1" applyFill="1" applyBorder="1"/>
    <xf numFmtId="166" fontId="82" fillId="2" borderId="6" xfId="16" applyNumberFormat="1" applyFont="1" applyFill="1" applyBorder="1"/>
    <xf numFmtId="166" fontId="84" fillId="2" borderId="22" xfId="16" applyNumberFormat="1" applyFont="1" applyFill="1" applyBorder="1"/>
    <xf numFmtId="166" fontId="84" fillId="2" borderId="5" xfId="16" applyNumberFormat="1" applyFont="1" applyFill="1" applyBorder="1"/>
    <xf numFmtId="166" fontId="84" fillId="2" borderId="6" xfId="16" applyNumberFormat="1" applyFont="1" applyFill="1" applyBorder="1"/>
    <xf numFmtId="166" fontId="82" fillId="0" borderId="119" xfId="16" applyNumberFormat="1" applyFont="1" applyFill="1" applyBorder="1"/>
    <xf numFmtId="166" fontId="82" fillId="0" borderId="22" xfId="16" applyNumberFormat="1" applyFont="1" applyFill="1" applyBorder="1"/>
    <xf numFmtId="166" fontId="82" fillId="0" borderId="5" xfId="16" applyNumberFormat="1" applyFont="1" applyFill="1" applyBorder="1"/>
    <xf numFmtId="166" fontId="82" fillId="0" borderId="6" xfId="16" applyNumberFormat="1" applyFont="1" applyFill="1" applyBorder="1"/>
    <xf numFmtId="3" fontId="82" fillId="3" borderId="119" xfId="27" applyNumberFormat="1" applyFont="1" applyFill="1" applyBorder="1" applyAlignment="1" applyProtection="1">
      <alignment vertical="center"/>
      <protection hidden="1"/>
    </xf>
    <xf numFmtId="3" fontId="82" fillId="3" borderId="166" xfId="27" applyNumberFormat="1" applyFont="1" applyFill="1" applyBorder="1" applyAlignment="1" applyProtection="1">
      <alignment vertical="center"/>
      <protection hidden="1"/>
    </xf>
    <xf numFmtId="166" fontId="82" fillId="2" borderId="166" xfId="16" applyNumberFormat="1" applyFont="1" applyFill="1" applyBorder="1"/>
    <xf numFmtId="166" fontId="82" fillId="2" borderId="167" xfId="16" applyNumberFormat="1" applyFont="1" applyFill="1" applyBorder="1"/>
    <xf numFmtId="166" fontId="82" fillId="2" borderId="168" xfId="16" applyNumberFormat="1" applyFont="1" applyFill="1" applyBorder="1"/>
    <xf numFmtId="166" fontId="82" fillId="2" borderId="169" xfId="16" applyNumberFormat="1" applyFont="1" applyFill="1" applyBorder="1"/>
    <xf numFmtId="0" fontId="181" fillId="2" borderId="0" xfId="16" applyFont="1" applyFill="1"/>
    <xf numFmtId="166" fontId="86" fillId="2" borderId="0" xfId="16" applyNumberFormat="1" applyFont="1" applyFill="1" applyBorder="1"/>
    <xf numFmtId="0" fontId="83" fillId="2" borderId="0" xfId="16" applyFont="1" applyFill="1" applyBorder="1"/>
    <xf numFmtId="166" fontId="83" fillId="2" borderId="0" xfId="16" applyNumberFormat="1" applyFont="1" applyFill="1"/>
    <xf numFmtId="166" fontId="84" fillId="2" borderId="0" xfId="16" applyNumberFormat="1" applyFont="1" applyFill="1"/>
    <xf numFmtId="168" fontId="84" fillId="2" borderId="0" xfId="16" applyNumberFormat="1" applyFont="1" applyFill="1"/>
    <xf numFmtId="43" fontId="84" fillId="2" borderId="0" xfId="16" applyNumberFormat="1" applyFont="1" applyFill="1"/>
    <xf numFmtId="0" fontId="79" fillId="2" borderId="0" xfId="16" applyFont="1" applyFill="1"/>
    <xf numFmtId="0" fontId="24" fillId="2" borderId="0" xfId="26" applyFont="1" applyFill="1"/>
    <xf numFmtId="0" fontId="47" fillId="2" borderId="0" xfId="29" applyFont="1" applyFill="1" applyBorder="1" applyAlignment="1">
      <alignment horizontal="right"/>
    </xf>
    <xf numFmtId="0" fontId="47" fillId="2" borderId="0" xfId="26" applyFont="1" applyFill="1"/>
    <xf numFmtId="17" fontId="82" fillId="6" borderId="56" xfId="26" applyNumberFormat="1" applyFont="1" applyFill="1" applyBorder="1" applyAlignment="1">
      <alignment horizontal="centerContinuous"/>
    </xf>
    <xf numFmtId="17" fontId="82" fillId="6" borderId="171" xfId="26" applyNumberFormat="1" applyFont="1" applyFill="1" applyBorder="1" applyAlignment="1">
      <alignment horizontal="centerContinuous"/>
    </xf>
    <xf numFmtId="17" fontId="82" fillId="6" borderId="172" xfId="26" applyNumberFormat="1" applyFont="1" applyFill="1" applyBorder="1" applyAlignment="1">
      <alignment horizontal="centerContinuous"/>
    </xf>
    <xf numFmtId="17" fontId="82" fillId="6" borderId="172" xfId="26" quotePrefix="1" applyNumberFormat="1" applyFont="1" applyFill="1" applyBorder="1" applyAlignment="1">
      <alignment horizontal="centerContinuous"/>
    </xf>
    <xf numFmtId="17" fontId="82" fillId="6" borderId="173" xfId="26" quotePrefix="1" applyNumberFormat="1" applyFont="1" applyFill="1" applyBorder="1" applyAlignment="1">
      <alignment horizontal="centerContinuous"/>
    </xf>
    <xf numFmtId="17" fontId="82" fillId="6" borderId="174" xfId="26" quotePrefix="1" applyNumberFormat="1" applyFont="1" applyFill="1" applyBorder="1" applyAlignment="1">
      <alignment horizontal="centerContinuous"/>
    </xf>
    <xf numFmtId="17" fontId="82" fillId="6" borderId="175" xfId="26" quotePrefix="1" applyNumberFormat="1" applyFont="1" applyFill="1" applyBorder="1" applyAlignment="1">
      <alignment horizontal="centerContinuous"/>
    </xf>
    <xf numFmtId="0" fontId="84" fillId="2" borderId="0" xfId="26" applyFont="1" applyFill="1"/>
    <xf numFmtId="0" fontId="83" fillId="2" borderId="0" xfId="26" applyFont="1" applyFill="1" applyAlignment="1">
      <alignment horizontal="right"/>
    </xf>
    <xf numFmtId="0" fontId="182" fillId="2" borderId="0" xfId="26" applyFont="1" applyFill="1"/>
    <xf numFmtId="3" fontId="183" fillId="6" borderId="170" xfId="26" applyNumberFormat="1" applyFont="1" applyFill="1" applyBorder="1" applyAlignment="1">
      <alignment horizontal="center"/>
    </xf>
    <xf numFmtId="3" fontId="184" fillId="6" borderId="134" xfId="26" applyNumberFormat="1" applyFont="1" applyFill="1" applyBorder="1"/>
    <xf numFmtId="0" fontId="83" fillId="2" borderId="0" xfId="26" applyFont="1" applyFill="1" applyBorder="1" applyAlignment="1" applyProtection="1">
      <alignment horizontal="left"/>
    </xf>
    <xf numFmtId="0" fontId="185" fillId="2" borderId="0" xfId="26" applyFont="1" applyFill="1" applyBorder="1" applyAlignment="1" applyProtection="1"/>
    <xf numFmtId="0" fontId="185" fillId="2" borderId="0" xfId="26" applyFont="1" applyFill="1" applyBorder="1" applyAlignment="1" applyProtection="1">
      <alignment horizontal="left"/>
    </xf>
    <xf numFmtId="0" fontId="65" fillId="0" borderId="0" xfId="26" applyFont="1" applyFill="1"/>
    <xf numFmtId="0" fontId="37" fillId="2" borderId="36" xfId="16" applyFont="1" applyFill="1" applyBorder="1" applyAlignment="1">
      <alignment horizontal="left"/>
    </xf>
    <xf numFmtId="0" fontId="37" fillId="3" borderId="115" xfId="26" applyFont="1" applyFill="1" applyBorder="1" applyAlignment="1">
      <alignment horizontal="left" wrapText="1"/>
    </xf>
    <xf numFmtId="0" fontId="37" fillId="3" borderId="123" xfId="26" applyFont="1" applyFill="1" applyBorder="1" applyAlignment="1">
      <alignment horizontal="left" wrapText="1"/>
    </xf>
    <xf numFmtId="3" fontId="37" fillId="3" borderId="119" xfId="27" applyNumberFormat="1" applyFont="1" applyFill="1" applyBorder="1" applyAlignment="1" applyProtection="1">
      <alignment horizontal="left"/>
      <protection hidden="1"/>
    </xf>
    <xf numFmtId="3" fontId="101" fillId="3" borderId="119" xfId="27" applyNumberFormat="1" applyFont="1" applyFill="1" applyBorder="1" applyAlignment="1" applyProtection="1">
      <alignment horizontal="left"/>
      <protection hidden="1"/>
    </xf>
    <xf numFmtId="3" fontId="185" fillId="3" borderId="119" xfId="27" applyNumberFormat="1" applyFont="1" applyFill="1" applyBorder="1" applyAlignment="1" applyProtection="1">
      <alignment horizontal="left" indent="1"/>
      <protection hidden="1"/>
    </xf>
    <xf numFmtId="3" fontId="185" fillId="3" borderId="119" xfId="27" applyNumberFormat="1" applyFont="1" applyFill="1" applyBorder="1" applyAlignment="1" applyProtection="1">
      <alignment horizontal="left" indent="2"/>
      <protection hidden="1"/>
    </xf>
    <xf numFmtId="3" fontId="101" fillId="3" borderId="120" xfId="27" applyNumberFormat="1" applyFont="1" applyFill="1" applyBorder="1" applyAlignment="1" applyProtection="1">
      <alignment horizontal="left"/>
      <protection hidden="1"/>
    </xf>
    <xf numFmtId="3" fontId="101" fillId="0" borderId="0" xfId="27" applyNumberFormat="1" applyFont="1" applyFill="1" applyBorder="1" applyAlignment="1" applyProtection="1">
      <alignment horizontal="left" indent="1"/>
      <protection hidden="1"/>
    </xf>
    <xf numFmtId="0" fontId="37" fillId="3" borderId="165" xfId="26" applyFont="1" applyFill="1" applyBorder="1" applyAlignment="1">
      <alignment wrapText="1"/>
    </xf>
    <xf numFmtId="3" fontId="37" fillId="3" borderId="119" xfId="27" applyNumberFormat="1" applyFont="1" applyFill="1" applyBorder="1" applyProtection="1">
      <protection hidden="1"/>
    </xf>
    <xf numFmtId="3" fontId="37" fillId="3" borderId="120" xfId="27" applyNumberFormat="1" applyFont="1" applyFill="1" applyBorder="1" applyAlignment="1" applyProtection="1">
      <alignment horizontal="left"/>
      <protection hidden="1"/>
    </xf>
    <xf numFmtId="0" fontId="188" fillId="0" borderId="0" xfId="26" applyFont="1" applyFill="1" applyBorder="1"/>
    <xf numFmtId="0" fontId="62" fillId="2" borderId="0" xfId="34" applyFont="1" applyFill="1" applyBorder="1" applyAlignment="1">
      <alignment vertical="center"/>
    </xf>
    <xf numFmtId="0" fontId="65" fillId="2" borderId="0" xfId="34" applyFont="1" applyFill="1" applyAlignment="1">
      <alignment vertical="center"/>
    </xf>
    <xf numFmtId="0" fontId="47" fillId="2" borderId="0" xfId="34" applyFont="1" applyFill="1" applyAlignment="1">
      <alignment horizontal="right" vertical="center"/>
    </xf>
    <xf numFmtId="10" fontId="24" fillId="2" borderId="32" xfId="34" applyNumberFormat="1" applyFont="1" applyFill="1" applyBorder="1"/>
    <xf numFmtId="172" fontId="47" fillId="2" borderId="32" xfId="34" applyNumberFormat="1" applyFont="1" applyFill="1" applyBorder="1" applyAlignment="1">
      <alignment horizontal="center"/>
    </xf>
    <xf numFmtId="171" fontId="24" fillId="2" borderId="5" xfId="1" applyNumberFormat="1" applyFont="1" applyFill="1" applyBorder="1"/>
    <xf numFmtId="172" fontId="24" fillId="2" borderId="5" xfId="35" applyNumberFormat="1" applyFont="1" applyFill="1" applyBorder="1"/>
    <xf numFmtId="172" fontId="24" fillId="2" borderId="5" xfId="34" applyNumberFormat="1" applyFont="1" applyFill="1" applyBorder="1"/>
    <xf numFmtId="43" fontId="24" fillId="2" borderId="5" xfId="1" applyFont="1" applyFill="1" applyBorder="1"/>
    <xf numFmtId="172" fontId="24" fillId="2" borderId="17" xfId="35" applyNumberFormat="1" applyFont="1" applyFill="1" applyBorder="1"/>
    <xf numFmtId="172" fontId="24" fillId="2" borderId="17" xfId="34" applyNumberFormat="1" applyFont="1" applyFill="1" applyBorder="1"/>
    <xf numFmtId="183" fontId="3" fillId="3" borderId="63" xfId="34" applyNumberFormat="1" applyFont="1" applyFill="1" applyBorder="1" applyAlignment="1">
      <alignment horizontal="center"/>
    </xf>
    <xf numFmtId="183" fontId="3" fillId="3" borderId="63" xfId="34" applyNumberFormat="1" applyFont="1" applyFill="1" applyBorder="1" applyAlignment="1">
      <alignment horizontal="center" vertical="center"/>
    </xf>
    <xf numFmtId="183" fontId="3" fillId="3" borderId="63" xfId="34" quotePrefix="1" applyNumberFormat="1" applyFont="1" applyFill="1" applyBorder="1" applyAlignment="1">
      <alignment horizontal="center" vertical="center"/>
    </xf>
    <xf numFmtId="171" fontId="24" fillId="2" borderId="32" xfId="1" applyNumberFormat="1" applyFont="1" applyFill="1" applyBorder="1"/>
    <xf numFmtId="171" fontId="24" fillId="2" borderId="5" xfId="1" applyNumberFormat="1" applyFont="1" applyFill="1" applyBorder="1" applyAlignment="1">
      <alignment horizontal="right"/>
    </xf>
    <xf numFmtId="10" fontId="3" fillId="2" borderId="17" xfId="34" applyNumberFormat="1" applyFont="1" applyFill="1" applyBorder="1"/>
    <xf numFmtId="10" fontId="3" fillId="9" borderId="0" xfId="34" applyNumberFormat="1" applyFont="1" applyFill="1" applyBorder="1"/>
    <xf numFmtId="0" fontId="24" fillId="9" borderId="0" xfId="34" applyFont="1" applyFill="1" applyBorder="1"/>
    <xf numFmtId="0" fontId="24" fillId="9" borderId="228" xfId="34" applyFont="1" applyFill="1" applyBorder="1"/>
    <xf numFmtId="0" fontId="24" fillId="9" borderId="229" xfId="34" applyFont="1" applyFill="1" applyBorder="1"/>
    <xf numFmtId="0" fontId="24" fillId="9" borderId="230" xfId="34" applyFont="1" applyFill="1" applyBorder="1"/>
    <xf numFmtId="0" fontId="24" fillId="0" borderId="0" xfId="34" applyFont="1" applyFill="1" applyBorder="1"/>
    <xf numFmtId="0" fontId="47" fillId="2" borderId="0" xfId="34" applyFont="1" applyFill="1"/>
    <xf numFmtId="0" fontId="47" fillId="2" borderId="0" xfId="34" applyFont="1" applyFill="1" applyBorder="1"/>
    <xf numFmtId="0" fontId="47" fillId="2" borderId="0" xfId="34" applyFont="1" applyFill="1" applyBorder="1" applyAlignment="1">
      <alignment vertical="center"/>
    </xf>
    <xf numFmtId="0" fontId="65" fillId="2" borderId="0" xfId="34" applyFont="1" applyFill="1"/>
    <xf numFmtId="0" fontId="65" fillId="2" borderId="0" xfId="0" applyFont="1" applyFill="1" applyBorder="1"/>
    <xf numFmtId="0" fontId="65" fillId="2" borderId="0" xfId="34" applyFont="1" applyFill="1" applyBorder="1"/>
    <xf numFmtId="0" fontId="65" fillId="0" borderId="0" xfId="0" applyFont="1" applyFill="1" applyBorder="1"/>
    <xf numFmtId="0" fontId="65" fillId="2" borderId="0" xfId="0" applyFont="1" applyFill="1"/>
    <xf numFmtId="0" fontId="145" fillId="2" borderId="0" xfId="34" applyFont="1" applyFill="1" applyAlignment="1">
      <alignment vertical="center"/>
    </xf>
    <xf numFmtId="0" fontId="148" fillId="2" borderId="0" xfId="34" applyFont="1" applyFill="1" applyAlignment="1">
      <alignment vertical="center"/>
    </xf>
    <xf numFmtId="0" fontId="3" fillId="3" borderId="94" xfId="34" applyFont="1" applyFill="1" applyBorder="1"/>
    <xf numFmtId="0" fontId="24" fillId="3" borderId="221" xfId="34" applyFont="1" applyFill="1" applyBorder="1"/>
    <xf numFmtId="0" fontId="3" fillId="3" borderId="221" xfId="34" applyFont="1" applyFill="1" applyBorder="1"/>
    <xf numFmtId="0" fontId="47" fillId="3" borderId="221" xfId="34" applyFont="1" applyFill="1" applyBorder="1" applyAlignment="1">
      <alignment horizontal="left" indent="1"/>
    </xf>
    <xf numFmtId="0" fontId="24" fillId="3" borderId="221" xfId="36" applyFont="1" applyFill="1" applyBorder="1"/>
    <xf numFmtId="0" fontId="24" fillId="3" borderId="98" xfId="34" applyFont="1" applyFill="1" applyBorder="1"/>
    <xf numFmtId="0" fontId="3" fillId="3" borderId="224" xfId="34" applyFont="1" applyFill="1" applyBorder="1"/>
    <xf numFmtId="0" fontId="24" fillId="3" borderId="94" xfId="34" applyFont="1" applyFill="1" applyBorder="1"/>
    <xf numFmtId="0" fontId="24" fillId="3" borderId="17" xfId="34" applyFont="1" applyFill="1" applyBorder="1"/>
    <xf numFmtId="0" fontId="24" fillId="0" borderId="227" xfId="34" applyFont="1" applyFill="1" applyBorder="1"/>
    <xf numFmtId="0" fontId="46" fillId="2" borderId="78" xfId="34" applyFont="1" applyFill="1" applyBorder="1"/>
    <xf numFmtId="10" fontId="29" fillId="2" borderId="0" xfId="34" applyNumberFormat="1" applyFont="1" applyFill="1" applyBorder="1" applyAlignment="1">
      <alignment vertical="center"/>
    </xf>
    <xf numFmtId="0" fontId="101" fillId="6" borderId="232" xfId="16" applyFont="1" applyFill="1" applyBorder="1" applyAlignment="1">
      <alignment vertical="center"/>
    </xf>
    <xf numFmtId="0" fontId="37" fillId="15" borderId="119" xfId="16" applyFont="1" applyFill="1" applyBorder="1" applyAlignment="1" applyProtection="1">
      <alignment horizontal="right" vertical="center"/>
      <protection hidden="1"/>
    </xf>
    <xf numFmtId="17" fontId="37" fillId="15" borderId="119" xfId="16" applyNumberFormat="1" applyFont="1" applyFill="1" applyBorder="1" applyAlignment="1">
      <alignment horizontal="left" vertical="center"/>
    </xf>
    <xf numFmtId="17" fontId="37" fillId="16" borderId="119" xfId="16" applyNumberFormat="1" applyFont="1" applyFill="1" applyBorder="1" applyAlignment="1">
      <alignment horizontal="left" vertical="center"/>
    </xf>
    <xf numFmtId="17" fontId="37" fillId="17" borderId="119" xfId="16" applyNumberFormat="1" applyFont="1" applyFill="1" applyBorder="1" applyAlignment="1">
      <alignment horizontal="left" vertical="center"/>
    </xf>
    <xf numFmtId="17" fontId="37" fillId="18" borderId="119" xfId="16" applyNumberFormat="1" applyFont="1" applyFill="1" applyBorder="1" applyAlignment="1">
      <alignment horizontal="left" vertical="center"/>
    </xf>
    <xf numFmtId="0" fontId="82" fillId="6" borderId="123" xfId="16" applyFont="1" applyFill="1" applyBorder="1" applyAlignment="1" applyProtection="1">
      <alignment horizontal="centerContinuous" vertical="center"/>
    </xf>
    <xf numFmtId="0" fontId="82" fillId="6" borderId="13" xfId="16" applyFont="1" applyFill="1" applyBorder="1" applyAlignment="1" applyProtection="1">
      <alignment horizontal="center" vertical="center"/>
    </xf>
    <xf numFmtId="0" fontId="84" fillId="2" borderId="0" xfId="16" applyFont="1" applyFill="1" applyAlignment="1">
      <alignment vertical="center"/>
    </xf>
    <xf numFmtId="0" fontId="84" fillId="2" borderId="0" xfId="38" applyFont="1" applyFill="1" applyAlignment="1">
      <alignment vertical="center"/>
    </xf>
    <xf numFmtId="0" fontId="82" fillId="6" borderId="119" xfId="16" applyFont="1" applyFill="1" applyBorder="1" applyAlignment="1" applyProtection="1">
      <alignment horizontal="centerContinuous" vertical="center"/>
    </xf>
    <xf numFmtId="0" fontId="82" fillId="6" borderId="20" xfId="16" applyFont="1" applyFill="1" applyBorder="1" applyAlignment="1" applyProtection="1">
      <alignment horizontal="center" vertical="center"/>
    </xf>
    <xf numFmtId="0" fontId="82" fillId="6" borderId="32" xfId="16" applyFont="1" applyFill="1" applyBorder="1" applyAlignment="1" applyProtection="1">
      <alignment horizontal="center" vertical="center"/>
    </xf>
    <xf numFmtId="4" fontId="82" fillId="6" borderId="32" xfId="16" applyNumberFormat="1" applyFont="1" applyFill="1" applyBorder="1" applyAlignment="1" applyProtection="1">
      <alignment horizontal="center" vertical="center"/>
    </xf>
    <xf numFmtId="0" fontId="82" fillId="6" borderId="231" xfId="16" applyFont="1" applyFill="1" applyBorder="1" applyAlignment="1" applyProtection="1">
      <alignment horizontal="center" vertical="center"/>
    </xf>
    <xf numFmtId="0" fontId="82" fillId="6" borderId="62" xfId="16" applyFont="1" applyFill="1" applyBorder="1" applyAlignment="1" applyProtection="1">
      <alignment horizontal="center" vertical="center"/>
    </xf>
    <xf numFmtId="0" fontId="82" fillId="6" borderId="21" xfId="16" applyFont="1" applyFill="1" applyBorder="1" applyAlignment="1" applyProtection="1">
      <alignment horizontal="center" vertical="center"/>
    </xf>
    <xf numFmtId="0" fontId="82" fillId="6" borderId="22" xfId="16" applyFont="1" applyFill="1" applyBorder="1" applyAlignment="1" applyProtection="1">
      <alignment horizontal="center" vertical="center"/>
    </xf>
    <xf numFmtId="0" fontId="82" fillId="6" borderId="5" xfId="16" applyFont="1" applyFill="1" applyBorder="1" applyAlignment="1" applyProtection="1">
      <alignment horizontal="center" vertical="center"/>
    </xf>
    <xf numFmtId="4" fontId="82" fillId="6" borderId="5" xfId="16" applyNumberFormat="1" applyFont="1" applyFill="1" applyBorder="1" applyAlignment="1" applyProtection="1">
      <alignment horizontal="center" vertical="center"/>
    </xf>
    <xf numFmtId="0" fontId="82" fillId="6" borderId="6" xfId="16" applyFont="1" applyFill="1" applyBorder="1" applyAlignment="1" applyProtection="1">
      <alignment horizontal="center" vertical="center"/>
    </xf>
    <xf numFmtId="17" fontId="82" fillId="18" borderId="119" xfId="16" applyNumberFormat="1" applyFont="1" applyFill="1" applyBorder="1" applyAlignment="1">
      <alignment horizontal="left" vertical="center"/>
    </xf>
    <xf numFmtId="17" fontId="82" fillId="18" borderId="120" xfId="16" applyNumberFormat="1" applyFont="1" applyFill="1" applyBorder="1" applyAlignment="1">
      <alignment horizontal="left" vertical="center"/>
    </xf>
    <xf numFmtId="0" fontId="83" fillId="2" borderId="0" xfId="16" applyFont="1" applyFill="1" applyBorder="1" applyAlignment="1">
      <alignment vertical="center"/>
    </xf>
    <xf numFmtId="175" fontId="84" fillId="2" borderId="0" xfId="16" applyNumberFormat="1" applyFont="1" applyFill="1" applyBorder="1" applyAlignment="1" applyProtection="1">
      <alignment horizontal="center" vertical="center"/>
    </xf>
    <xf numFmtId="175" fontId="82" fillId="2" borderId="0" xfId="16" applyNumberFormat="1" applyFont="1" applyFill="1" applyBorder="1" applyAlignment="1" applyProtection="1">
      <alignment horizontal="center" vertical="center"/>
    </xf>
    <xf numFmtId="175" fontId="82" fillId="2" borderId="0" xfId="16" applyNumberFormat="1" applyFont="1" applyFill="1" applyBorder="1" applyAlignment="1" applyProtection="1">
      <alignment horizontal="right" vertical="center"/>
    </xf>
    <xf numFmtId="39" fontId="84" fillId="2" borderId="0" xfId="38" applyNumberFormat="1" applyFont="1" applyFill="1" applyAlignment="1">
      <alignment vertical="center"/>
    </xf>
    <xf numFmtId="175" fontId="84" fillId="2" borderId="0" xfId="38" applyNumberFormat="1" applyFont="1" applyFill="1" applyAlignment="1">
      <alignment vertical="center"/>
    </xf>
    <xf numFmtId="0" fontId="84" fillId="2" borderId="0" xfId="38" applyFont="1" applyFill="1" applyAlignment="1">
      <alignment horizontal="center" vertical="center"/>
    </xf>
    <xf numFmtId="2" fontId="84" fillId="2" borderId="0" xfId="38" applyNumberFormat="1" applyFont="1" applyFill="1" applyAlignment="1">
      <alignment horizontal="center" vertical="center"/>
    </xf>
    <xf numFmtId="39" fontId="84" fillId="2" borderId="0" xfId="38" applyNumberFormat="1" applyFont="1" applyFill="1" applyAlignment="1">
      <alignment horizontal="center" vertical="center"/>
    </xf>
    <xf numFmtId="4" fontId="84" fillId="2" borderId="0" xfId="38" applyNumberFormat="1" applyFont="1" applyFill="1" applyAlignment="1">
      <alignment horizontal="center" vertical="center"/>
    </xf>
    <xf numFmtId="173" fontId="84" fillId="2" borderId="0" xfId="38" applyNumberFormat="1" applyFont="1" applyFill="1" applyAlignment="1">
      <alignment horizontal="center" vertical="center"/>
    </xf>
    <xf numFmtId="4" fontId="82" fillId="2" borderId="0" xfId="38" applyNumberFormat="1" applyFont="1" applyFill="1" applyAlignment="1">
      <alignment horizontal="center" vertical="center"/>
    </xf>
    <xf numFmtId="0" fontId="84" fillId="6" borderId="196" xfId="39" applyFont="1" applyFill="1" applyBorder="1" applyAlignment="1">
      <alignment vertical="center"/>
    </xf>
    <xf numFmtId="0" fontId="82" fillId="6" borderId="109" xfId="39" applyFont="1" applyFill="1" applyBorder="1" applyAlignment="1">
      <alignment horizontal="center" vertical="center"/>
    </xf>
    <xf numFmtId="0" fontId="82" fillId="6" borderId="12" xfId="39" applyFont="1" applyFill="1" applyBorder="1" applyAlignment="1">
      <alignment horizontal="center" vertical="center"/>
    </xf>
    <xf numFmtId="4" fontId="82" fillId="6" borderId="172" xfId="39" applyNumberFormat="1" applyFont="1" applyFill="1" applyBorder="1" applyAlignment="1">
      <alignment horizontal="centerContinuous" vertical="center"/>
    </xf>
    <xf numFmtId="4" fontId="82" fillId="6" borderId="174" xfId="39" applyNumberFormat="1" applyFont="1" applyFill="1" applyBorder="1" applyAlignment="1">
      <alignment horizontal="centerContinuous" vertical="center"/>
    </xf>
    <xf numFmtId="0" fontId="82" fillId="6" borderId="133" xfId="39" applyFont="1" applyFill="1" applyBorder="1" applyAlignment="1" applyProtection="1">
      <alignment horizontal="centerContinuous" vertical="center"/>
    </xf>
    <xf numFmtId="0" fontId="82" fillId="6" borderId="105" xfId="39" applyFont="1" applyFill="1" applyBorder="1" applyAlignment="1" applyProtection="1">
      <alignment horizontal="center" vertical="center"/>
    </xf>
    <xf numFmtId="0" fontId="82" fillId="6" borderId="5" xfId="39" applyFont="1" applyFill="1" applyBorder="1" applyAlignment="1" applyProtection="1">
      <alignment horizontal="center" vertical="center"/>
    </xf>
    <xf numFmtId="0" fontId="82" fillId="6" borderId="32" xfId="39" applyFont="1" applyFill="1" applyBorder="1" applyAlignment="1" applyProtection="1">
      <alignment horizontal="center" vertical="center"/>
    </xf>
    <xf numFmtId="0" fontId="82" fillId="6" borderId="62" xfId="39" applyFont="1" applyFill="1" applyBorder="1" applyAlignment="1" applyProtection="1">
      <alignment horizontal="center" vertical="center"/>
    </xf>
    <xf numFmtId="0" fontId="84" fillId="6" borderId="134" xfId="39" applyFont="1" applyFill="1" applyBorder="1" applyAlignment="1">
      <alignment vertical="center"/>
    </xf>
    <xf numFmtId="0" fontId="82" fillId="6" borderId="113" xfId="39" applyFont="1" applyFill="1" applyBorder="1" applyAlignment="1" applyProtection="1">
      <alignment horizontal="center" vertical="center"/>
    </xf>
    <xf numFmtId="0" fontId="82" fillId="6" borderId="8" xfId="39" applyFont="1" applyFill="1" applyBorder="1" applyAlignment="1" applyProtection="1">
      <alignment horizontal="center" vertical="center"/>
    </xf>
    <xf numFmtId="0" fontId="82" fillId="6" borderId="9" xfId="39" applyFont="1" applyFill="1" applyBorder="1" applyAlignment="1" applyProtection="1">
      <alignment horizontal="center" vertical="center"/>
    </xf>
    <xf numFmtId="17" fontId="82" fillId="19" borderId="133" xfId="39" applyNumberFormat="1" applyFont="1" applyFill="1" applyBorder="1" applyAlignment="1" applyProtection="1">
      <alignment horizontal="left" vertical="center"/>
    </xf>
    <xf numFmtId="37" fontId="4" fillId="2" borderId="105" xfId="39" applyNumberFormat="1" applyFont="1" applyFill="1" applyBorder="1" applyAlignment="1" applyProtection="1">
      <alignment horizontal="center" vertical="center"/>
    </xf>
    <xf numFmtId="37" fontId="4" fillId="2" borderId="5" xfId="39" applyNumberFormat="1" applyFont="1" applyFill="1" applyBorder="1" applyAlignment="1" applyProtection="1">
      <alignment horizontal="center" vertical="center"/>
    </xf>
    <xf numFmtId="37" fontId="7" fillId="2" borderId="5" xfId="39" applyNumberFormat="1" applyFont="1" applyFill="1" applyBorder="1" applyAlignment="1" applyProtection="1">
      <alignment horizontal="center" vertical="center"/>
    </xf>
    <xf numFmtId="37" fontId="7" fillId="2" borderId="6" xfId="39" applyNumberFormat="1" applyFont="1" applyFill="1" applyBorder="1" applyAlignment="1" applyProtection="1">
      <alignment horizontal="center" vertical="center"/>
    </xf>
    <xf numFmtId="0" fontId="79" fillId="2" borderId="0" xfId="39" applyFont="1" applyFill="1" applyBorder="1" applyAlignment="1" applyProtection="1">
      <alignment horizontal="left" vertical="center"/>
    </xf>
    <xf numFmtId="0" fontId="62" fillId="2" borderId="0" xfId="32" applyFont="1" applyFill="1" applyAlignment="1">
      <alignment vertical="center"/>
    </xf>
    <xf numFmtId="37" fontId="24" fillId="2" borderId="105" xfId="39" applyNumberFormat="1" applyFont="1" applyFill="1" applyBorder="1" applyAlignment="1" applyProtection="1">
      <alignment horizontal="center" vertical="center"/>
    </xf>
    <xf numFmtId="37" fontId="24" fillId="2" borderId="5" xfId="39" applyNumberFormat="1" applyFont="1" applyFill="1" applyBorder="1" applyAlignment="1" applyProtection="1">
      <alignment horizontal="center" vertical="center"/>
    </xf>
    <xf numFmtId="37" fontId="3" fillId="2" borderId="5" xfId="39" applyNumberFormat="1" applyFont="1" applyFill="1" applyBorder="1" applyAlignment="1" applyProtection="1">
      <alignment horizontal="center" vertical="center"/>
    </xf>
    <xf numFmtId="37" fontId="3" fillId="2" borderId="6" xfId="39" applyNumberFormat="1" applyFont="1" applyFill="1" applyBorder="1" applyAlignment="1" applyProtection="1">
      <alignment horizontal="center" vertical="center"/>
    </xf>
    <xf numFmtId="37" fontId="3" fillId="2" borderId="38" xfId="39" applyNumberFormat="1" applyFont="1" applyFill="1" applyBorder="1" applyAlignment="1" applyProtection="1">
      <alignment horizontal="center" vertical="center"/>
    </xf>
    <xf numFmtId="37" fontId="24" fillId="2" borderId="113" xfId="39" applyNumberFormat="1" applyFont="1" applyFill="1" applyBorder="1" applyAlignment="1" applyProtection="1">
      <alignment horizontal="center" vertical="center"/>
    </xf>
    <xf numFmtId="37" fontId="24" fillId="2" borderId="8" xfId="39" applyNumberFormat="1" applyFont="1" applyFill="1" applyBorder="1" applyAlignment="1" applyProtection="1">
      <alignment horizontal="center" vertical="center"/>
    </xf>
    <xf numFmtId="37" fontId="3" fillId="2" borderId="35" xfId="39" applyNumberFormat="1" applyFont="1" applyFill="1" applyBorder="1" applyAlignment="1" applyProtection="1">
      <alignment horizontal="center" vertical="center"/>
    </xf>
    <xf numFmtId="37" fontId="3" fillId="2" borderId="9" xfId="39" applyNumberFormat="1" applyFont="1" applyFill="1" applyBorder="1" applyAlignment="1" applyProtection="1">
      <alignment horizontal="center" vertical="center"/>
    </xf>
    <xf numFmtId="0" fontId="82" fillId="2" borderId="0" xfId="16" applyFont="1" applyFill="1" applyAlignment="1">
      <alignment horizontal="left" vertical="center"/>
    </xf>
    <xf numFmtId="0" fontId="82" fillId="3" borderId="10" xfId="16" applyFont="1" applyFill="1" applyBorder="1" applyAlignment="1">
      <alignment vertical="center"/>
    </xf>
    <xf numFmtId="0" fontId="82" fillId="3" borderId="34" xfId="16" applyFont="1" applyFill="1" applyBorder="1" applyAlignment="1">
      <alignment horizontal="center" vertical="center" wrapText="1"/>
    </xf>
    <xf numFmtId="17" fontId="82" fillId="20" borderId="22" xfId="16" applyNumberFormat="1" applyFont="1" applyFill="1" applyBorder="1" applyAlignment="1">
      <alignment horizontal="left" vertical="center"/>
    </xf>
    <xf numFmtId="17" fontId="82" fillId="3" borderId="22" xfId="16" applyNumberFormat="1" applyFont="1" applyFill="1" applyBorder="1" applyAlignment="1">
      <alignment horizontal="left" vertical="center"/>
    </xf>
    <xf numFmtId="17" fontId="82" fillId="3" borderId="34" xfId="16" applyNumberFormat="1" applyFont="1" applyFill="1" applyBorder="1" applyAlignment="1">
      <alignment horizontal="left" vertical="center"/>
    </xf>
    <xf numFmtId="0" fontId="3" fillId="3" borderId="12" xfId="16" applyFont="1" applyFill="1" applyBorder="1" applyAlignment="1">
      <alignment vertical="center"/>
    </xf>
    <xf numFmtId="0" fontId="3" fillId="3" borderId="8" xfId="16" applyFont="1" applyFill="1" applyBorder="1" applyAlignment="1">
      <alignment horizontal="center" vertical="center" wrapText="1"/>
    </xf>
    <xf numFmtId="0" fontId="3" fillId="3" borderId="9" xfId="16" applyFont="1" applyFill="1" applyBorder="1" applyAlignment="1">
      <alignment horizontal="center" vertical="center" wrapText="1"/>
    </xf>
    <xf numFmtId="0" fontId="3" fillId="2" borderId="0" xfId="16" applyFont="1" applyFill="1" applyAlignment="1">
      <alignment vertical="center" textRotation="135"/>
    </xf>
    <xf numFmtId="3" fontId="10" fillId="2" borderId="6" xfId="16" applyNumberFormat="1" applyFont="1" applyFill="1" applyBorder="1" applyAlignment="1">
      <alignment horizontal="center" vertical="center"/>
    </xf>
    <xf numFmtId="0" fontId="127" fillId="2" borderId="0" xfId="40" applyFont="1" applyFill="1"/>
    <xf numFmtId="3" fontId="4" fillId="2" borderId="5" xfId="16" applyNumberFormat="1" applyFont="1" applyFill="1" applyBorder="1" applyAlignment="1">
      <alignment horizontal="center" vertical="center"/>
    </xf>
    <xf numFmtId="0" fontId="3" fillId="2" borderId="0" xfId="41" applyFont="1" applyFill="1" applyAlignment="1">
      <alignment vertical="center"/>
    </xf>
    <xf numFmtId="0" fontId="24" fillId="2" borderId="0" xfId="41" applyFont="1" applyFill="1" applyAlignment="1">
      <alignment horizontal="left" vertical="top"/>
    </xf>
    <xf numFmtId="0" fontId="24" fillId="2" borderId="0" xfId="41" applyFont="1" applyFill="1" applyAlignment="1">
      <alignment vertical="center"/>
    </xf>
    <xf numFmtId="0" fontId="7" fillId="3" borderId="1" xfId="41" applyFont="1" applyFill="1" applyBorder="1" applyAlignment="1">
      <alignment horizontal="center" vertical="center" wrapText="1"/>
    </xf>
    <xf numFmtId="17" fontId="7" fillId="3" borderId="234" xfId="41" applyNumberFormat="1" applyFont="1" applyFill="1" applyBorder="1" applyAlignment="1">
      <alignment horizontal="center" vertical="center" wrapText="1"/>
    </xf>
    <xf numFmtId="17" fontId="7" fillId="3" borderId="240" xfId="41" applyNumberFormat="1" applyFont="1" applyFill="1" applyBorder="1" applyAlignment="1">
      <alignment horizontal="center" vertical="center" wrapText="1"/>
    </xf>
    <xf numFmtId="17" fontId="7" fillId="3" borderId="4" xfId="41" applyNumberFormat="1" applyFont="1" applyFill="1" applyBorder="1" applyAlignment="1">
      <alignment horizontal="center" vertical="center" wrapText="1"/>
    </xf>
    <xf numFmtId="17" fontId="7" fillId="3" borderId="246" xfId="41" applyNumberFormat="1" applyFont="1" applyFill="1" applyBorder="1" applyAlignment="1">
      <alignment horizontal="center" vertical="center" wrapText="1"/>
    </xf>
    <xf numFmtId="17" fontId="7" fillId="20" borderId="4" xfId="16" applyNumberFormat="1" applyFont="1" applyFill="1" applyBorder="1" applyAlignment="1">
      <alignment horizontal="left" vertical="center"/>
    </xf>
    <xf numFmtId="0" fontId="13" fillId="2" borderId="0" xfId="41" applyFont="1" applyFill="1" applyAlignment="1">
      <alignment vertical="center"/>
    </xf>
    <xf numFmtId="0" fontId="62" fillId="2" borderId="0" xfId="41" applyFont="1" applyFill="1" applyAlignment="1">
      <alignment vertical="center"/>
    </xf>
    <xf numFmtId="0" fontId="15" fillId="2" borderId="0" xfId="41" applyFont="1" applyFill="1" applyAlignment="1">
      <alignment vertical="center"/>
    </xf>
    <xf numFmtId="0" fontId="84" fillId="2" borderId="0" xfId="41" applyFont="1" applyFill="1" applyAlignment="1">
      <alignment vertical="center"/>
    </xf>
    <xf numFmtId="0" fontId="7" fillId="3" borderId="114" xfId="41" applyFont="1" applyFill="1" applyBorder="1" applyAlignment="1">
      <alignment horizontal="center" vertical="center" wrapText="1"/>
    </xf>
    <xf numFmtId="0" fontId="7" fillId="3" borderId="67" xfId="41" applyFont="1" applyFill="1" applyBorder="1" applyAlignment="1">
      <alignment horizontal="center" vertical="center" wrapText="1"/>
    </xf>
    <xf numFmtId="0" fontId="7" fillId="3" borderId="2" xfId="41" applyFont="1" applyFill="1" applyBorder="1" applyAlignment="1">
      <alignment horizontal="center" vertical="center" wrapText="1"/>
    </xf>
    <xf numFmtId="0" fontId="7" fillId="3" borderId="40" xfId="41" applyFont="1" applyFill="1" applyBorder="1" applyAlignment="1">
      <alignment horizontal="center" vertical="center" wrapText="1"/>
    </xf>
    <xf numFmtId="0" fontId="7" fillId="3" borderId="233" xfId="41" applyFont="1" applyFill="1" applyBorder="1" applyAlignment="1">
      <alignment horizontal="center" vertical="center" wrapText="1"/>
    </xf>
    <xf numFmtId="164" fontId="10" fillId="2" borderId="235" xfId="42" applyNumberFormat="1" applyFont="1" applyFill="1" applyBorder="1" applyAlignment="1">
      <alignment horizontal="right" vertical="center" wrapText="1"/>
    </xf>
    <xf numFmtId="164" fontId="10" fillId="2" borderId="236" xfId="42" applyNumberFormat="1" applyFont="1" applyFill="1" applyBorder="1" applyAlignment="1">
      <alignment horizontal="right" vertical="center" wrapText="1"/>
    </xf>
    <xf numFmtId="164" fontId="10" fillId="2" borderId="237" xfId="42" applyNumberFormat="1" applyFont="1" applyFill="1" applyBorder="1" applyAlignment="1">
      <alignment horizontal="right" vertical="center" wrapText="1"/>
    </xf>
    <xf numFmtId="164" fontId="10" fillId="2" borderId="238" xfId="42" applyNumberFormat="1" applyFont="1" applyFill="1" applyBorder="1" applyAlignment="1">
      <alignment horizontal="right" vertical="center" wrapText="1"/>
    </xf>
    <xf numFmtId="164" fontId="10" fillId="2" borderId="239" xfId="42" applyNumberFormat="1" applyFont="1" applyFill="1" applyBorder="1" applyAlignment="1">
      <alignment horizontal="right" vertical="center" wrapText="1"/>
    </xf>
    <xf numFmtId="164" fontId="10" fillId="2" borderId="241" xfId="42" applyNumberFormat="1" applyFont="1" applyFill="1" applyBorder="1" applyAlignment="1">
      <alignment horizontal="right" vertical="center" wrapText="1"/>
    </xf>
    <xf numFmtId="164" fontId="10" fillId="2" borderId="242" xfId="42" applyNumberFormat="1" applyFont="1" applyFill="1" applyBorder="1" applyAlignment="1">
      <alignment horizontal="right" vertical="center" wrapText="1"/>
    </xf>
    <xf numFmtId="164" fontId="10" fillId="2" borderId="243" xfId="42" applyNumberFormat="1" applyFont="1" applyFill="1" applyBorder="1" applyAlignment="1">
      <alignment horizontal="right" vertical="center" wrapText="1"/>
    </xf>
    <xf numFmtId="164" fontId="10" fillId="2" borderId="244" xfId="42" applyNumberFormat="1" applyFont="1" applyFill="1" applyBorder="1" applyAlignment="1">
      <alignment horizontal="right" vertical="center" wrapText="1"/>
    </xf>
    <xf numFmtId="164" fontId="10" fillId="2" borderId="245" xfId="42" applyNumberFormat="1" applyFont="1" applyFill="1" applyBorder="1" applyAlignment="1">
      <alignment horizontal="right" vertical="center" wrapText="1"/>
    </xf>
    <xf numFmtId="164" fontId="10" fillId="2" borderId="22" xfId="42" applyNumberFormat="1" applyFont="1" applyFill="1" applyBorder="1" applyAlignment="1">
      <alignment horizontal="right" vertical="center" wrapText="1"/>
    </xf>
    <xf numFmtId="164" fontId="10" fillId="2" borderId="44" xfId="42" applyNumberFormat="1" applyFont="1" applyFill="1" applyBorder="1" applyAlignment="1">
      <alignment horizontal="right" vertical="center" wrapText="1"/>
    </xf>
    <xf numFmtId="164" fontId="10" fillId="2" borderId="5" xfId="42" applyNumberFormat="1" applyFont="1" applyFill="1" applyBorder="1" applyAlignment="1">
      <alignment horizontal="right" vertical="center" wrapText="1"/>
    </xf>
    <xf numFmtId="164" fontId="10" fillId="2" borderId="247" xfId="42" applyNumberFormat="1" applyFont="1" applyFill="1" applyBorder="1" applyAlignment="1">
      <alignment horizontal="right" vertical="center" wrapText="1"/>
    </xf>
    <xf numFmtId="164" fontId="10" fillId="2" borderId="248" xfId="42" applyNumberFormat="1" applyFont="1" applyFill="1" applyBorder="1" applyAlignment="1">
      <alignment horizontal="right" vertical="center" wrapText="1"/>
    </xf>
    <xf numFmtId="164" fontId="10" fillId="2" borderId="249" xfId="42" applyNumberFormat="1" applyFont="1" applyFill="1" applyBorder="1" applyAlignment="1">
      <alignment horizontal="right" vertical="center" wrapText="1"/>
    </xf>
    <xf numFmtId="3" fontId="10" fillId="2" borderId="22" xfId="16" applyNumberFormat="1" applyFont="1" applyFill="1" applyBorder="1" applyAlignment="1">
      <alignment horizontal="center" vertical="center"/>
    </xf>
    <xf numFmtId="3" fontId="10" fillId="2" borderId="250" xfId="16" applyNumberFormat="1" applyFont="1" applyFill="1" applyBorder="1" applyAlignment="1">
      <alignment horizontal="center" vertical="center"/>
    </xf>
    <xf numFmtId="3" fontId="10" fillId="2" borderId="21" xfId="16" applyNumberFormat="1" applyFont="1" applyFill="1" applyBorder="1" applyAlignment="1">
      <alignment horizontal="center" vertical="center"/>
    </xf>
    <xf numFmtId="3" fontId="10" fillId="2" borderId="69" xfId="16" applyNumberFormat="1" applyFont="1" applyFill="1" applyBorder="1" applyAlignment="1">
      <alignment horizontal="center" vertical="center"/>
    </xf>
    <xf numFmtId="3" fontId="10" fillId="2" borderId="34" xfId="16" applyNumberFormat="1" applyFont="1" applyFill="1" applyBorder="1" applyAlignment="1">
      <alignment horizontal="center" vertical="center"/>
    </xf>
    <xf numFmtId="3" fontId="10" fillId="2" borderId="251" xfId="16" applyNumberFormat="1" applyFont="1" applyFill="1" applyBorder="1" applyAlignment="1">
      <alignment horizontal="center" vertical="center"/>
    </xf>
    <xf numFmtId="3" fontId="10" fillId="2" borderId="252" xfId="16" applyNumberFormat="1" applyFont="1" applyFill="1" applyBorder="1" applyAlignment="1">
      <alignment horizontal="center" vertical="center"/>
    </xf>
    <xf numFmtId="183" fontId="82" fillId="3" borderId="2" xfId="41" applyNumberFormat="1" applyFont="1" applyFill="1" applyBorder="1" applyAlignment="1">
      <alignment horizontal="center" vertical="center"/>
    </xf>
    <xf numFmtId="183" fontId="82" fillId="3" borderId="3" xfId="41" applyNumberFormat="1" applyFont="1" applyFill="1" applyBorder="1" applyAlignment="1">
      <alignment horizontal="center" vertical="center"/>
    </xf>
    <xf numFmtId="0" fontId="101" fillId="2" borderId="0" xfId="41" applyFont="1" applyFill="1" applyBorder="1"/>
    <xf numFmtId="0" fontId="101" fillId="2" borderId="0" xfId="41" applyFont="1" applyFill="1"/>
    <xf numFmtId="164" fontId="101" fillId="2" borderId="0" xfId="41" applyNumberFormat="1" applyFont="1" applyFill="1"/>
    <xf numFmtId="0" fontId="37" fillId="2" borderId="0" xfId="41" applyFont="1" applyFill="1" applyBorder="1" applyAlignment="1">
      <alignment vertical="center"/>
    </xf>
    <xf numFmtId="0" fontId="101" fillId="2" borderId="0" xfId="41" applyFont="1" applyFill="1" applyBorder="1" applyAlignment="1">
      <alignment vertical="center"/>
    </xf>
    <xf numFmtId="3" fontId="101" fillId="2" borderId="5" xfId="41" applyNumberFormat="1" applyFont="1" applyFill="1" applyBorder="1" applyAlignment="1">
      <alignment horizontal="center" vertical="center"/>
    </xf>
    <xf numFmtId="3" fontId="101" fillId="2" borderId="6" xfId="41" applyNumberFormat="1" applyFont="1" applyFill="1" applyBorder="1" applyAlignment="1">
      <alignment horizontal="center" vertical="center"/>
    </xf>
    <xf numFmtId="166" fontId="101" fillId="2" borderId="5" xfId="41" applyNumberFormat="1" applyFont="1" applyFill="1" applyBorder="1" applyAlignment="1">
      <alignment horizontal="center" vertical="center"/>
    </xf>
    <xf numFmtId="166" fontId="101" fillId="0" borderId="5" xfId="41" applyNumberFormat="1" applyFont="1" applyFill="1" applyBorder="1" applyAlignment="1">
      <alignment horizontal="center" vertical="center"/>
    </xf>
    <xf numFmtId="166" fontId="101" fillId="2" borderId="6" xfId="41" applyNumberFormat="1" applyFont="1" applyFill="1" applyBorder="1" applyAlignment="1">
      <alignment horizontal="center" vertical="center"/>
    </xf>
    <xf numFmtId="3" fontId="101" fillId="2" borderId="255" xfId="41" applyNumberFormat="1" applyFont="1" applyFill="1" applyBorder="1" applyAlignment="1">
      <alignment horizontal="center" vertical="center"/>
    </xf>
    <xf numFmtId="3" fontId="101" fillId="0" borderId="255" xfId="41" applyNumberFormat="1" applyFont="1" applyFill="1" applyBorder="1" applyAlignment="1">
      <alignment horizontal="center" vertical="center"/>
    </xf>
    <xf numFmtId="164" fontId="101" fillId="2" borderId="255" xfId="41" applyNumberFormat="1" applyFont="1" applyFill="1" applyBorder="1" applyAlignment="1">
      <alignment horizontal="center" vertical="center"/>
    </xf>
    <xf numFmtId="164" fontId="101" fillId="2" borderId="256" xfId="41" applyNumberFormat="1" applyFont="1" applyFill="1" applyBorder="1" applyAlignment="1">
      <alignment horizontal="center" vertical="center"/>
    </xf>
    <xf numFmtId="3" fontId="101" fillId="0" borderId="5" xfId="41" applyNumberFormat="1" applyFont="1" applyFill="1" applyBorder="1" applyAlignment="1">
      <alignment horizontal="center" vertical="center"/>
    </xf>
    <xf numFmtId="164" fontId="101" fillId="2" borderId="5" xfId="41" applyNumberFormat="1" applyFont="1" applyFill="1" applyBorder="1" applyAlignment="1">
      <alignment horizontal="center" vertical="center"/>
    </xf>
    <xf numFmtId="164" fontId="101" fillId="2" borderId="6" xfId="41" applyNumberFormat="1" applyFont="1" applyFill="1" applyBorder="1" applyAlignment="1">
      <alignment horizontal="center" vertical="center"/>
    </xf>
    <xf numFmtId="3" fontId="101" fillId="2" borderId="124" xfId="41" applyNumberFormat="1" applyFont="1" applyFill="1" applyBorder="1" applyAlignment="1">
      <alignment horizontal="center" vertical="center"/>
    </xf>
    <xf numFmtId="3" fontId="101" fillId="0" borderId="124" xfId="41" applyNumberFormat="1" applyFont="1" applyFill="1" applyBorder="1" applyAlignment="1">
      <alignment horizontal="center" vertical="center"/>
    </xf>
    <xf numFmtId="3" fontId="101" fillId="2" borderId="257" xfId="41" applyNumberFormat="1" applyFont="1" applyFill="1" applyBorder="1" applyAlignment="1">
      <alignment horizontal="center" vertical="center"/>
    </xf>
    <xf numFmtId="164" fontId="101" fillId="0" borderId="6" xfId="41" applyNumberFormat="1" applyFont="1" applyFill="1" applyBorder="1" applyAlignment="1">
      <alignment horizontal="center" vertical="center"/>
    </xf>
    <xf numFmtId="0" fontId="101" fillId="2" borderId="5" xfId="41" applyFont="1" applyFill="1" applyBorder="1" applyAlignment="1">
      <alignment horizontal="center" vertical="center"/>
    </xf>
    <xf numFmtId="3" fontId="101" fillId="0" borderId="6" xfId="41" applyNumberFormat="1" applyFont="1" applyFill="1" applyBorder="1" applyAlignment="1">
      <alignment horizontal="center" vertical="center"/>
    </xf>
    <xf numFmtId="0" fontId="101" fillId="2" borderId="8" xfId="41" applyFont="1" applyFill="1" applyBorder="1" applyAlignment="1">
      <alignment horizontal="center" vertical="center"/>
    </xf>
    <xf numFmtId="0" fontId="101" fillId="2" borderId="9" xfId="41" applyFont="1" applyFill="1" applyBorder="1" applyAlignment="1">
      <alignment horizontal="center" vertical="center"/>
    </xf>
    <xf numFmtId="0" fontId="185" fillId="2" borderId="0" xfId="41" applyFont="1" applyFill="1" applyBorder="1" applyAlignment="1">
      <alignment vertical="center"/>
    </xf>
    <xf numFmtId="164" fontId="185" fillId="2" borderId="0" xfId="41" applyNumberFormat="1" applyFont="1" applyFill="1" applyBorder="1" applyAlignment="1">
      <alignment vertical="center"/>
    </xf>
    <xf numFmtId="17" fontId="37" fillId="2" borderId="5" xfId="41" applyNumberFormat="1" applyFont="1" applyFill="1" applyBorder="1" applyAlignment="1">
      <alignment vertical="center"/>
    </xf>
    <xf numFmtId="17" fontId="37" fillId="2" borderId="6" xfId="41" applyNumberFormat="1" applyFont="1" applyFill="1" applyBorder="1" applyAlignment="1">
      <alignment vertical="center"/>
    </xf>
    <xf numFmtId="164" fontId="101" fillId="2" borderId="5" xfId="43" applyNumberFormat="1" applyFont="1" applyFill="1" applyBorder="1" applyAlignment="1">
      <alignment horizontal="center" vertical="center"/>
    </xf>
    <xf numFmtId="164" fontId="101" fillId="2" borderId="6" xfId="43" applyNumberFormat="1" applyFont="1" applyFill="1" applyBorder="1" applyAlignment="1">
      <alignment horizontal="center" vertical="center"/>
    </xf>
    <xf numFmtId="164" fontId="101" fillId="2" borderId="255" xfId="43" applyNumberFormat="1" applyFont="1" applyFill="1" applyBorder="1" applyAlignment="1">
      <alignment horizontal="center" vertical="center"/>
    </xf>
    <xf numFmtId="164" fontId="101" fillId="2" borderId="256" xfId="43" applyNumberFormat="1" applyFont="1" applyFill="1" applyBorder="1" applyAlignment="1">
      <alignment horizontal="center" vertical="center"/>
    </xf>
    <xf numFmtId="41" fontId="101" fillId="0" borderId="8" xfId="41" applyNumberFormat="1" applyFont="1" applyFill="1" applyBorder="1" applyAlignment="1">
      <alignment horizontal="center" vertical="center"/>
    </xf>
    <xf numFmtId="164" fontId="101" fillId="0" borderId="8" xfId="41" applyNumberFormat="1" applyFont="1" applyFill="1" applyBorder="1" applyAlignment="1">
      <alignment horizontal="center" vertical="center"/>
    </xf>
    <xf numFmtId="41" fontId="101" fillId="0" borderId="9" xfId="41" applyNumberFormat="1" applyFont="1" applyFill="1" applyBorder="1" applyAlignment="1">
      <alignment horizontal="center" vertical="center"/>
    </xf>
    <xf numFmtId="164" fontId="101" fillId="0" borderId="9" xfId="41" applyNumberFormat="1" applyFont="1" applyFill="1" applyBorder="1" applyAlignment="1">
      <alignment horizontal="center" vertical="center"/>
    </xf>
    <xf numFmtId="17" fontId="37" fillId="0" borderId="5" xfId="41" applyNumberFormat="1" applyFont="1" applyFill="1" applyBorder="1" applyAlignment="1">
      <alignment horizontal="center" vertical="center"/>
    </xf>
    <xf numFmtId="17" fontId="37" fillId="0" borderId="6" xfId="41" applyNumberFormat="1" applyFont="1" applyFill="1" applyBorder="1" applyAlignment="1">
      <alignment horizontal="center" vertical="center"/>
    </xf>
    <xf numFmtId="41" fontId="101" fillId="2" borderId="8" xfId="41" applyNumberFormat="1" applyFont="1" applyFill="1" applyBorder="1" applyAlignment="1">
      <alignment horizontal="center" vertical="center"/>
    </xf>
    <xf numFmtId="41" fontId="101" fillId="2" borderId="9" xfId="41" applyNumberFormat="1" applyFont="1" applyFill="1" applyBorder="1" applyAlignment="1">
      <alignment horizontal="center" vertical="center"/>
    </xf>
    <xf numFmtId="3" fontId="101" fillId="2" borderId="21" xfId="41" applyNumberFormat="1" applyFont="1" applyFill="1" applyBorder="1" applyAlignment="1">
      <alignment horizontal="center" vertical="center"/>
    </xf>
    <xf numFmtId="166" fontId="101" fillId="2" borderId="21" xfId="41" applyNumberFormat="1" applyFont="1" applyFill="1" applyBorder="1" applyAlignment="1">
      <alignment horizontal="center" vertical="center"/>
    </xf>
    <xf numFmtId="164" fontId="101" fillId="2" borderId="334" xfId="41" applyNumberFormat="1" applyFont="1" applyFill="1" applyBorder="1" applyAlignment="1">
      <alignment horizontal="center" vertical="center"/>
    </xf>
    <xf numFmtId="164" fontId="101" fillId="2" borderId="21" xfId="41" applyNumberFormat="1" applyFont="1" applyFill="1" applyBorder="1" applyAlignment="1">
      <alignment horizontal="center" vertical="center"/>
    </xf>
    <xf numFmtId="3" fontId="101" fillId="2" borderId="332" xfId="41" applyNumberFormat="1" applyFont="1" applyFill="1" applyBorder="1" applyAlignment="1">
      <alignment horizontal="center" vertical="center"/>
    </xf>
    <xf numFmtId="164" fontId="101" fillId="0" borderId="21" xfId="41" applyNumberFormat="1" applyFont="1" applyFill="1" applyBorder="1" applyAlignment="1">
      <alignment horizontal="center" vertical="center"/>
    </xf>
    <xf numFmtId="3" fontId="101" fillId="0" borderId="21" xfId="41" applyNumberFormat="1" applyFont="1" applyFill="1" applyBorder="1" applyAlignment="1">
      <alignment horizontal="center" vertical="center"/>
    </xf>
    <xf numFmtId="0" fontId="101" fillId="2" borderId="37" xfId="41" applyFont="1" applyFill="1" applyBorder="1" applyAlignment="1">
      <alignment horizontal="center" vertical="center"/>
    </xf>
    <xf numFmtId="3" fontId="101" fillId="2" borderId="119" xfId="41" applyNumberFormat="1" applyFont="1" applyFill="1" applyBorder="1" applyAlignment="1">
      <alignment horizontal="center" vertical="center"/>
    </xf>
    <xf numFmtId="166" fontId="101" fillId="2" borderId="119" xfId="41" applyNumberFormat="1" applyFont="1" applyFill="1" applyBorder="1" applyAlignment="1">
      <alignment horizontal="center" vertical="center"/>
    </xf>
    <xf numFmtId="164" fontId="101" fillId="2" borderId="471" xfId="41" applyNumberFormat="1" applyFont="1" applyFill="1" applyBorder="1" applyAlignment="1">
      <alignment horizontal="center" vertical="center"/>
    </xf>
    <xf numFmtId="164" fontId="101" fillId="2" borderId="119" xfId="41" applyNumberFormat="1" applyFont="1" applyFill="1" applyBorder="1" applyAlignment="1">
      <alignment horizontal="center" vertical="center"/>
    </xf>
    <xf numFmtId="3" fontId="101" fillId="2" borderId="472" xfId="41" applyNumberFormat="1" applyFont="1" applyFill="1" applyBorder="1" applyAlignment="1">
      <alignment horizontal="center" vertical="center"/>
    </xf>
    <xf numFmtId="164" fontId="101" fillId="0" borderId="119" xfId="41" applyNumberFormat="1" applyFont="1" applyFill="1" applyBorder="1" applyAlignment="1">
      <alignment horizontal="center" vertical="center"/>
    </xf>
    <xf numFmtId="0" fontId="101" fillId="2" borderId="120" xfId="41" applyFont="1" applyFill="1" applyBorder="1" applyAlignment="1">
      <alignment horizontal="center" vertical="center"/>
    </xf>
    <xf numFmtId="0" fontId="79" fillId="2" borderId="0" xfId="41" applyFont="1" applyFill="1" applyBorder="1" applyAlignment="1">
      <alignment vertical="center"/>
    </xf>
    <xf numFmtId="0" fontId="84" fillId="3" borderId="22" xfId="41" applyFont="1" applyFill="1" applyBorder="1" applyAlignment="1">
      <alignment vertical="center"/>
    </xf>
    <xf numFmtId="0" fontId="84" fillId="3" borderId="22" xfId="41" applyFont="1" applyFill="1" applyBorder="1" applyAlignment="1">
      <alignment horizontal="left" vertical="center" indent="1"/>
    </xf>
    <xf numFmtId="0" fontId="82" fillId="3" borderId="22" xfId="41" applyFont="1" applyFill="1" applyBorder="1" applyAlignment="1">
      <alignment vertical="center"/>
    </xf>
    <xf numFmtId="0" fontId="84" fillId="3" borderId="34" xfId="41" applyFont="1" applyFill="1" applyBorder="1" applyAlignment="1">
      <alignment horizontal="left" vertical="center" indent="1"/>
    </xf>
    <xf numFmtId="0" fontId="82" fillId="2" borderId="0" xfId="41" applyFont="1" applyFill="1" applyBorder="1" applyAlignment="1">
      <alignment horizontal="center" vertical="center"/>
    </xf>
    <xf numFmtId="0" fontId="84" fillId="3" borderId="114" xfId="41" applyFont="1" applyFill="1" applyBorder="1" applyAlignment="1">
      <alignment horizontal="center" vertical="center"/>
    </xf>
    <xf numFmtId="183" fontId="82" fillId="3" borderId="258" xfId="41" applyNumberFormat="1" applyFont="1" applyFill="1" applyBorder="1" applyAlignment="1">
      <alignment horizontal="center" vertical="center"/>
    </xf>
    <xf numFmtId="0" fontId="84" fillId="2" borderId="0" xfId="41" applyFont="1" applyFill="1" applyAlignment="1">
      <alignment horizontal="center" vertical="center"/>
    </xf>
    <xf numFmtId="183" fontId="82" fillId="3" borderId="261" xfId="41" applyNumberFormat="1" applyFont="1" applyFill="1" applyBorder="1" applyAlignment="1">
      <alignment horizontal="center" vertical="center"/>
    </xf>
    <xf numFmtId="183" fontId="82" fillId="3" borderId="262" xfId="41" applyNumberFormat="1" applyFont="1" applyFill="1" applyBorder="1" applyAlignment="1">
      <alignment horizontal="center" vertical="center"/>
    </xf>
    <xf numFmtId="183" fontId="82" fillId="3" borderId="40" xfId="41" applyNumberFormat="1" applyFont="1" applyFill="1" applyBorder="1" applyAlignment="1">
      <alignment horizontal="center" vertical="center"/>
    </xf>
    <xf numFmtId="0" fontId="84" fillId="3" borderId="22" xfId="41" applyFont="1" applyFill="1" applyBorder="1" applyAlignment="1">
      <alignment horizontal="center" vertical="center"/>
    </xf>
    <xf numFmtId="0" fontId="84" fillId="3" borderId="22" xfId="41" applyFont="1" applyFill="1" applyBorder="1" applyAlignment="1">
      <alignment horizontal="left" vertical="center"/>
    </xf>
    <xf numFmtId="0" fontId="84" fillId="3" borderId="34" xfId="41" applyFont="1" applyFill="1" applyBorder="1" applyAlignment="1">
      <alignment horizontal="left" vertical="center"/>
    </xf>
    <xf numFmtId="183" fontId="82" fillId="3" borderId="175" xfId="41" applyNumberFormat="1" applyFont="1" applyFill="1" applyBorder="1" applyAlignment="1">
      <alignment horizontal="center" vertical="center"/>
    </xf>
    <xf numFmtId="17" fontId="37" fillId="0" borderId="119" xfId="41" applyNumberFormat="1" applyFont="1" applyFill="1" applyBorder="1" applyAlignment="1">
      <alignment horizontal="center" vertical="center"/>
    </xf>
    <xf numFmtId="164" fontId="101" fillId="2" borderId="119" xfId="43" applyNumberFormat="1" applyFont="1" applyFill="1" applyBorder="1" applyAlignment="1">
      <alignment horizontal="center" vertical="center"/>
    </xf>
    <xf numFmtId="164" fontId="101" fillId="2" borderId="471" xfId="43" applyNumberFormat="1" applyFont="1" applyFill="1" applyBorder="1" applyAlignment="1">
      <alignment horizontal="center" vertical="center"/>
    </xf>
    <xf numFmtId="41" fontId="101" fillId="2" borderId="120" xfId="41" applyNumberFormat="1" applyFont="1" applyFill="1" applyBorder="1" applyAlignment="1">
      <alignment horizontal="center" vertical="center"/>
    </xf>
    <xf numFmtId="17" fontId="37" fillId="2" borderId="119" xfId="41" applyNumberFormat="1" applyFont="1" applyFill="1" applyBorder="1" applyAlignment="1">
      <alignment vertical="center"/>
    </xf>
    <xf numFmtId="164" fontId="101" fillId="0" borderId="120" xfId="41" applyNumberFormat="1" applyFont="1" applyFill="1" applyBorder="1" applyAlignment="1">
      <alignment horizontal="center" vertical="center"/>
    </xf>
    <xf numFmtId="183" fontId="82" fillId="3" borderId="41" xfId="41" applyNumberFormat="1" applyFont="1" applyFill="1" applyBorder="1" applyAlignment="1">
      <alignment horizontal="center" vertical="center"/>
    </xf>
    <xf numFmtId="171" fontId="10" fillId="0" borderId="71" xfId="45" applyNumberFormat="1" applyFont="1" applyBorder="1" applyAlignment="1">
      <alignment horizontal="center"/>
    </xf>
    <xf numFmtId="171" fontId="10" fillId="0" borderId="71" xfId="45" applyNumberFormat="1" applyFont="1" applyBorder="1" applyAlignment="1">
      <alignment horizontal="right" indent="1"/>
    </xf>
    <xf numFmtId="171" fontId="10" fillId="2" borderId="71" xfId="45" applyNumberFormat="1" applyFont="1" applyFill="1" applyBorder="1" applyAlignment="1">
      <alignment horizontal="right" indent="1"/>
    </xf>
    <xf numFmtId="0" fontId="144" fillId="2" borderId="0" xfId="33" applyFont="1" applyFill="1"/>
    <xf numFmtId="171" fontId="10" fillId="0" borderId="71" xfId="45" applyNumberFormat="1" applyFont="1" applyFill="1" applyBorder="1" applyAlignment="1">
      <alignment horizontal="center"/>
    </xf>
    <xf numFmtId="171" fontId="10" fillId="0" borderId="71" xfId="45" applyNumberFormat="1" applyFont="1" applyFill="1" applyBorder="1" applyAlignment="1">
      <alignment horizontal="right" indent="1"/>
    </xf>
    <xf numFmtId="171" fontId="10" fillId="0" borderId="71" xfId="45" applyNumberFormat="1" applyFont="1" applyBorder="1"/>
    <xf numFmtId="171" fontId="10" fillId="2" borderId="71" xfId="45" quotePrefix="1" applyNumberFormat="1" applyFont="1" applyFill="1" applyBorder="1" applyAlignment="1"/>
    <xf numFmtId="171" fontId="25" fillId="0" borderId="71" xfId="45" applyNumberFormat="1" applyFont="1" applyBorder="1"/>
    <xf numFmtId="171" fontId="25" fillId="0" borderId="71" xfId="45" applyNumberFormat="1" applyFont="1" applyBorder="1" applyAlignment="1">
      <alignment horizontal="right" indent="1"/>
    </xf>
    <xf numFmtId="171" fontId="25" fillId="2" borderId="71" xfId="45" applyNumberFormat="1" applyFont="1" applyFill="1" applyBorder="1" applyAlignment="1">
      <alignment horizontal="right" indent="1"/>
    </xf>
    <xf numFmtId="171" fontId="25" fillId="2" borderId="0" xfId="45" applyNumberFormat="1" applyFont="1" applyFill="1" applyBorder="1" applyAlignment="1">
      <alignment horizontal="right"/>
    </xf>
    <xf numFmtId="171" fontId="10" fillId="0" borderId="70" xfId="45" applyNumberFormat="1" applyFont="1" applyBorder="1" applyAlignment="1">
      <alignment horizontal="center"/>
    </xf>
    <xf numFmtId="171" fontId="10" fillId="0" borderId="70" xfId="45" applyNumberFormat="1" applyFont="1" applyFill="1" applyBorder="1" applyAlignment="1">
      <alignment horizontal="center"/>
    </xf>
    <xf numFmtId="171" fontId="26" fillId="0" borderId="473" xfId="45" applyNumberFormat="1" applyFont="1" applyBorder="1" applyAlignment="1">
      <alignment horizontal="center"/>
    </xf>
    <xf numFmtId="0" fontId="4" fillId="3" borderId="5" xfId="44" applyFont="1" applyFill="1" applyBorder="1"/>
    <xf numFmtId="0" fontId="26" fillId="3" borderId="64" xfId="44" applyFont="1" applyFill="1" applyBorder="1" applyAlignment="1">
      <alignment horizontal="left"/>
    </xf>
    <xf numFmtId="171" fontId="10" fillId="2" borderId="78" xfId="45" applyNumberFormat="1" applyFont="1" applyFill="1" applyBorder="1" applyAlignment="1">
      <alignment horizontal="right" indent="1"/>
    </xf>
    <xf numFmtId="171" fontId="10" fillId="0" borderId="78" xfId="45" applyNumberFormat="1" applyFont="1" applyBorder="1" applyAlignment="1">
      <alignment horizontal="right" indent="1"/>
    </xf>
    <xf numFmtId="171" fontId="26" fillId="0" borderId="474" xfId="45" applyNumberFormat="1" applyFont="1" applyFill="1" applyBorder="1" applyAlignment="1">
      <alignment horizontal="right" indent="1"/>
    </xf>
    <xf numFmtId="171" fontId="10" fillId="2" borderId="70" xfId="45" applyNumberFormat="1" applyFont="1" applyFill="1" applyBorder="1" applyAlignment="1">
      <alignment horizontal="right" indent="1"/>
    </xf>
    <xf numFmtId="171" fontId="10" fillId="0" borderId="70" xfId="45" applyNumberFormat="1" applyFont="1" applyBorder="1" applyAlignment="1">
      <alignment horizontal="right" indent="1"/>
    </xf>
    <xf numFmtId="171" fontId="10" fillId="2" borderId="221" xfId="45" applyNumberFormat="1" applyFont="1" applyFill="1" applyBorder="1" applyAlignment="1">
      <alignment horizontal="right" indent="1"/>
    </xf>
    <xf numFmtId="171" fontId="10" fillId="2" borderId="475" xfId="45" applyNumberFormat="1" applyFont="1" applyFill="1" applyBorder="1" applyAlignment="1">
      <alignment horizontal="right" indent="1"/>
    </xf>
    <xf numFmtId="171" fontId="10" fillId="0" borderId="221" xfId="45" applyNumberFormat="1" applyFont="1" applyBorder="1" applyAlignment="1">
      <alignment horizontal="right" indent="1"/>
    </xf>
    <xf numFmtId="171" fontId="10" fillId="0" borderId="475" xfId="45" applyNumberFormat="1" applyFont="1" applyBorder="1" applyAlignment="1">
      <alignment horizontal="right" indent="1"/>
    </xf>
    <xf numFmtId="171" fontId="26" fillId="0" borderId="476" xfId="45" applyNumberFormat="1" applyFont="1" applyFill="1" applyBorder="1" applyAlignment="1">
      <alignment horizontal="right" indent="1"/>
    </xf>
    <xf numFmtId="171" fontId="26" fillId="0" borderId="477" xfId="45" applyNumberFormat="1" applyFont="1" applyFill="1" applyBorder="1" applyAlignment="1">
      <alignment horizontal="right" indent="1"/>
    </xf>
    <xf numFmtId="171" fontId="26" fillId="0" borderId="478" xfId="45" applyNumberFormat="1" applyFont="1" applyFill="1" applyBorder="1" applyAlignment="1">
      <alignment horizontal="right" indent="1"/>
    </xf>
    <xf numFmtId="171" fontId="26" fillId="0" borderId="479" xfId="45" applyNumberFormat="1" applyFont="1" applyFill="1" applyBorder="1" applyAlignment="1">
      <alignment horizontal="right" indent="1"/>
    </xf>
    <xf numFmtId="0" fontId="4" fillId="3" borderId="480" xfId="44" applyFont="1" applyFill="1" applyBorder="1"/>
    <xf numFmtId="0" fontId="62" fillId="3" borderId="480" xfId="44" applyFont="1" applyFill="1" applyBorder="1"/>
    <xf numFmtId="171" fontId="25" fillId="2" borderId="475" xfId="45" applyNumberFormat="1" applyFont="1" applyFill="1" applyBorder="1" applyAlignment="1">
      <alignment horizontal="right" indent="1"/>
    </xf>
    <xf numFmtId="0" fontId="26" fillId="3" borderId="481" xfId="44" applyFont="1" applyFill="1" applyBorder="1"/>
    <xf numFmtId="171" fontId="26" fillId="0" borderId="478" xfId="45" applyNumberFormat="1" applyFont="1" applyBorder="1"/>
    <xf numFmtId="171" fontId="26" fillId="0" borderId="478" xfId="45" applyNumberFormat="1" applyFont="1" applyFill="1" applyBorder="1"/>
    <xf numFmtId="171" fontId="26" fillId="2" borderId="478" xfId="45" applyNumberFormat="1" applyFont="1" applyFill="1" applyBorder="1" applyAlignment="1">
      <alignment horizontal="right" indent="1"/>
    </xf>
    <xf numFmtId="171" fontId="26" fillId="2" borderId="479" xfId="45" applyNumberFormat="1" applyFont="1" applyFill="1" applyBorder="1" applyAlignment="1">
      <alignment horizontal="right" indent="1"/>
    </xf>
    <xf numFmtId="0" fontId="25" fillId="2" borderId="0" xfId="46" applyFont="1" applyFill="1" applyBorder="1" applyAlignment="1">
      <alignment horizontal="left" vertical="top"/>
    </xf>
    <xf numFmtId="0" fontId="10" fillId="2" borderId="0" xfId="46" applyFont="1" applyFill="1" applyBorder="1" applyAlignment="1">
      <alignment horizontal="left" vertical="top"/>
    </xf>
    <xf numFmtId="0" fontId="4" fillId="2" borderId="0" xfId="46" applyFont="1" applyFill="1" applyBorder="1" applyAlignment="1">
      <alignment horizontal="left"/>
    </xf>
    <xf numFmtId="0" fontId="44" fillId="2" borderId="0" xfId="44" applyFont="1" applyFill="1" applyBorder="1" applyAlignment="1"/>
    <xf numFmtId="0" fontId="44" fillId="2" borderId="0" xfId="44" applyFont="1" applyFill="1" applyAlignment="1"/>
    <xf numFmtId="43" fontId="129" fillId="2" borderId="0" xfId="44" applyNumberFormat="1" applyFont="1" applyFill="1" applyAlignment="1"/>
    <xf numFmtId="0" fontId="129" fillId="2" borderId="0" xfId="44" applyFont="1" applyFill="1" applyAlignment="1"/>
    <xf numFmtId="0" fontId="129" fillId="2" borderId="0" xfId="33" applyFont="1" applyFill="1" applyAlignment="1"/>
    <xf numFmtId="0" fontId="7" fillId="3" borderId="63" xfId="44" applyFont="1" applyFill="1" applyBorder="1" applyAlignment="1">
      <alignment horizontal="center"/>
    </xf>
    <xf numFmtId="17" fontId="7" fillId="3" borderId="482" xfId="44" applyNumberFormat="1" applyFont="1" applyFill="1" applyBorder="1" applyAlignment="1">
      <alignment horizontal="center"/>
    </xf>
    <xf numFmtId="17" fontId="7" fillId="3" borderId="59" xfId="44" applyNumberFormat="1" applyFont="1" applyFill="1" applyBorder="1" applyAlignment="1">
      <alignment horizontal="center"/>
    </xf>
    <xf numFmtId="17" fontId="7" fillId="3" borderId="483" xfId="44" applyNumberFormat="1" applyFont="1" applyFill="1" applyBorder="1" applyAlignment="1">
      <alignment horizontal="center"/>
    </xf>
    <xf numFmtId="17" fontId="7" fillId="3" borderId="224" xfId="44" applyNumberFormat="1" applyFont="1" applyFill="1" applyBorder="1" applyAlignment="1">
      <alignment horizontal="center"/>
    </xf>
    <xf numFmtId="17" fontId="7" fillId="3" borderId="60" xfId="44" applyNumberFormat="1" applyFont="1" applyFill="1" applyBorder="1" applyAlignment="1">
      <alignment horizontal="center"/>
    </xf>
    <xf numFmtId="0" fontId="145" fillId="2" borderId="0" xfId="33" applyFont="1" applyFill="1"/>
    <xf numFmtId="0" fontId="7" fillId="3" borderId="58" xfId="44" applyFont="1" applyFill="1" applyBorder="1" applyAlignment="1">
      <alignment horizontal="center"/>
    </xf>
    <xf numFmtId="0" fontId="81" fillId="3" borderId="128" xfId="16" applyFont="1" applyFill="1" applyBorder="1"/>
    <xf numFmtId="17" fontId="79" fillId="3" borderId="150" xfId="16" applyNumberFormat="1" applyFont="1" applyFill="1" applyBorder="1" applyAlignment="1">
      <alignment horizontal="center"/>
    </xf>
    <xf numFmtId="17" fontId="79" fillId="3" borderId="151" xfId="16" applyNumberFormat="1" applyFont="1" applyFill="1" applyBorder="1" applyAlignment="1">
      <alignment horizontal="center"/>
    </xf>
    <xf numFmtId="0" fontId="81" fillId="3" borderId="133" xfId="16" applyFont="1" applyFill="1" applyBorder="1"/>
    <xf numFmtId="164" fontId="81" fillId="2" borderId="21" xfId="16" applyNumberFormat="1" applyFont="1" applyFill="1" applyBorder="1"/>
    <xf numFmtId="164" fontId="81" fillId="2" borderId="119" xfId="16" applyNumberFormat="1" applyFont="1" applyFill="1" applyBorder="1"/>
    <xf numFmtId="0" fontId="79" fillId="3" borderId="133" xfId="16" applyFont="1" applyFill="1" applyBorder="1"/>
    <xf numFmtId="164" fontId="79" fillId="2" borderId="21" xfId="16" applyNumberFormat="1" applyFont="1" applyFill="1" applyBorder="1"/>
    <xf numFmtId="164" fontId="79" fillId="2" borderId="119" xfId="16" applyNumberFormat="1" applyFont="1" applyFill="1" applyBorder="1"/>
    <xf numFmtId="171" fontId="81" fillId="2" borderId="119" xfId="16" applyNumberFormat="1" applyFont="1" applyFill="1" applyBorder="1"/>
    <xf numFmtId="0" fontId="79" fillId="3" borderId="134" xfId="16" applyFont="1" applyFill="1" applyBorder="1"/>
    <xf numFmtId="164" fontId="79" fillId="2" borderId="37" xfId="16" applyNumberFormat="1" applyFont="1" applyFill="1" applyBorder="1"/>
    <xf numFmtId="164" fontId="79" fillId="2" borderId="120" xfId="16" applyNumberFormat="1" applyFont="1" applyFill="1" applyBorder="1"/>
    <xf numFmtId="0" fontId="47" fillId="2" borderId="0" xfId="16" applyFont="1" applyFill="1" applyAlignment="1">
      <alignment horizontal="right"/>
    </xf>
    <xf numFmtId="0" fontId="79" fillId="2" borderId="0" xfId="16" applyFont="1" applyFill="1" applyBorder="1" applyAlignment="1">
      <alignment vertical="center"/>
    </xf>
    <xf numFmtId="171" fontId="180" fillId="2" borderId="5" xfId="1" applyNumberFormat="1" applyFont="1" applyFill="1" applyBorder="1"/>
    <xf numFmtId="166" fontId="179" fillId="2" borderId="6" xfId="1" applyNumberFormat="1" applyFont="1" applyFill="1" applyBorder="1"/>
    <xf numFmtId="0" fontId="193" fillId="2" borderId="0" xfId="0" applyFont="1" applyFill="1" applyBorder="1" applyAlignment="1" applyProtection="1">
      <alignment horizontal="left"/>
      <protection locked="0"/>
    </xf>
    <xf numFmtId="0" fontId="194" fillId="2" borderId="0" xfId="0" applyFont="1" applyFill="1" applyBorder="1" applyAlignment="1">
      <alignment horizontal="right"/>
    </xf>
    <xf numFmtId="0" fontId="82" fillId="2" borderId="0" xfId="47" applyFont="1" applyFill="1" applyAlignment="1">
      <alignment vertical="center"/>
    </xf>
    <xf numFmtId="17" fontId="7" fillId="6" borderId="484" xfId="47" applyNumberFormat="1" applyFont="1" applyFill="1" applyBorder="1" applyAlignment="1">
      <alignment horizontal="center" vertical="center"/>
    </xf>
    <xf numFmtId="0" fontId="62" fillId="6" borderId="339" xfId="47" applyFont="1" applyFill="1" applyBorder="1" applyAlignment="1">
      <alignment vertical="center"/>
    </xf>
    <xf numFmtId="0" fontId="4" fillId="6" borderId="38" xfId="47" applyFont="1" applyFill="1" applyBorder="1" applyAlignment="1">
      <alignment horizontal="right" vertical="center"/>
    </xf>
    <xf numFmtId="189" fontId="7" fillId="6" borderId="38" xfId="47" applyNumberFormat="1" applyFont="1" applyFill="1" applyBorder="1" applyAlignment="1">
      <alignment horizontal="center" vertical="center"/>
    </xf>
    <xf numFmtId="0" fontId="4" fillId="6" borderId="38" xfId="47" applyFont="1" applyFill="1" applyBorder="1" applyAlignment="1">
      <alignment vertical="center"/>
    </xf>
    <xf numFmtId="0" fontId="4" fillId="6" borderId="89" xfId="47" applyFont="1" applyFill="1" applyBorder="1" applyAlignment="1">
      <alignment vertical="center"/>
    </xf>
    <xf numFmtId="0" fontId="7" fillId="6" borderId="23" xfId="47" applyFont="1" applyFill="1" applyBorder="1" applyAlignment="1">
      <alignment vertical="center"/>
    </xf>
    <xf numFmtId="0" fontId="10" fillId="2" borderId="17" xfId="47" applyFont="1" applyFill="1" applyBorder="1" applyAlignment="1">
      <alignment vertical="center"/>
    </xf>
    <xf numFmtId="0" fontId="10" fillId="2" borderId="285" xfId="47" applyFont="1" applyFill="1" applyBorder="1" applyAlignment="1">
      <alignment vertical="center"/>
    </xf>
    <xf numFmtId="0" fontId="7" fillId="6" borderId="484" xfId="47" applyFont="1" applyFill="1" applyBorder="1" applyAlignment="1">
      <alignment horizontal="center" vertical="center"/>
    </xf>
    <xf numFmtId="0" fontId="4" fillId="6" borderId="339" xfId="47" applyFont="1" applyFill="1" applyBorder="1" applyAlignment="1">
      <alignment vertical="center"/>
    </xf>
    <xf numFmtId="17" fontId="7" fillId="6" borderId="283" xfId="47" applyNumberFormat="1" applyFont="1" applyFill="1" applyBorder="1" applyAlignment="1">
      <alignment horizontal="center" vertical="center"/>
    </xf>
    <xf numFmtId="3" fontId="10" fillId="2" borderId="42" xfId="47" applyNumberFormat="1" applyFont="1" applyFill="1" applyBorder="1" applyAlignment="1">
      <alignment vertical="center"/>
    </xf>
    <xf numFmtId="171" fontId="10" fillId="2" borderId="44" xfId="47" applyNumberFormat="1" applyFont="1" applyFill="1" applyBorder="1" applyAlignment="1">
      <alignment horizontal="right" vertical="center"/>
    </xf>
    <xf numFmtId="189" fontId="7" fillId="6" borderId="89" xfId="47" applyNumberFormat="1" applyFont="1" applyFill="1" applyBorder="1" applyAlignment="1">
      <alignment horizontal="center" vertical="center"/>
    </xf>
    <xf numFmtId="1" fontId="4" fillId="6" borderId="23" xfId="47" applyNumberFormat="1" applyFont="1" applyFill="1" applyBorder="1" applyAlignment="1">
      <alignment vertical="center"/>
    </xf>
    <xf numFmtId="3" fontId="10" fillId="2" borderId="17" xfId="47" applyNumberFormat="1" applyFont="1" applyFill="1" applyBorder="1" applyAlignment="1">
      <alignment horizontal="right" vertical="center"/>
    </xf>
    <xf numFmtId="3" fontId="10" fillId="2" borderId="285" xfId="47" applyNumberFormat="1" applyFont="1" applyFill="1" applyBorder="1" applyAlignment="1">
      <alignment horizontal="right" vertical="center"/>
    </xf>
    <xf numFmtId="3" fontId="10" fillId="2" borderId="83" xfId="47" applyNumberFormat="1" applyFont="1" applyFill="1" applyBorder="1" applyAlignment="1">
      <alignment horizontal="right" vertical="center"/>
    </xf>
    <xf numFmtId="0" fontId="62" fillId="2" borderId="0" xfId="49" applyFont="1" applyFill="1" applyAlignment="1"/>
    <xf numFmtId="0" fontId="3" fillId="6" borderId="280" xfId="49" applyFont="1" applyFill="1" applyBorder="1" applyAlignment="1">
      <alignment horizontal="center" vertical="center"/>
    </xf>
    <xf numFmtId="0" fontId="3" fillId="6" borderId="274" xfId="49" applyFont="1" applyFill="1" applyBorder="1" applyAlignment="1">
      <alignment vertical="center"/>
    </xf>
    <xf numFmtId="15" fontId="3" fillId="2" borderId="86" xfId="49" applyNumberFormat="1" applyFont="1" applyFill="1" applyBorder="1" applyAlignment="1">
      <alignment vertical="center"/>
    </xf>
    <xf numFmtId="15" fontId="3" fillId="2" borderId="5" xfId="49" applyNumberFormat="1" applyFont="1" applyFill="1" applyBorder="1" applyAlignment="1">
      <alignment vertical="center"/>
    </xf>
    <xf numFmtId="15" fontId="3" fillId="2" borderId="250" xfId="49" applyNumberFormat="1" applyFont="1" applyFill="1" applyBorder="1" applyAlignment="1">
      <alignment vertical="center"/>
    </xf>
    <xf numFmtId="2" fontId="24" fillId="2" borderId="87" xfId="49" applyNumberFormat="1" applyFont="1" applyFill="1" applyBorder="1" applyAlignment="1">
      <alignment horizontal="center" vertical="center"/>
    </xf>
    <xf numFmtId="2" fontId="24" fillId="2" borderId="5" xfId="49" applyNumberFormat="1" applyFont="1" applyFill="1" applyBorder="1" applyAlignment="1">
      <alignment horizontal="center" vertical="center"/>
    </xf>
    <xf numFmtId="2" fontId="24" fillId="2" borderId="250" xfId="49" applyNumberFormat="1" applyFont="1" applyFill="1" applyBorder="1" applyAlignment="1">
      <alignment horizontal="center" vertical="center"/>
    </xf>
    <xf numFmtId="3" fontId="24" fillId="2" borderId="275" xfId="49" applyNumberFormat="1" applyFont="1" applyFill="1" applyBorder="1" applyAlignment="1">
      <alignment vertical="center"/>
    </xf>
    <xf numFmtId="3" fontId="24" fillId="2" borderId="259" xfId="49" applyNumberFormat="1" applyFont="1" applyFill="1" applyBorder="1" applyAlignment="1">
      <alignment vertical="center"/>
    </xf>
    <xf numFmtId="3" fontId="24" fillId="2" borderId="279" xfId="49" applyNumberFormat="1" applyFont="1" applyFill="1" applyBorder="1" applyAlignment="1">
      <alignment vertical="center"/>
    </xf>
    <xf numFmtId="15" fontId="82" fillId="6" borderId="275" xfId="47" applyNumberFormat="1" applyFont="1" applyFill="1" applyBorder="1" applyAlignment="1">
      <alignment horizontal="center" vertical="center"/>
    </xf>
    <xf numFmtId="189" fontId="82" fillId="6" borderId="26" xfId="49" applyNumberFormat="1" applyFont="1" applyFill="1" applyBorder="1" applyAlignment="1">
      <alignment horizontal="center" vertical="center"/>
    </xf>
    <xf numFmtId="0" fontId="82" fillId="6" borderId="0" xfId="49" applyFont="1" applyFill="1" applyBorder="1" applyAlignment="1">
      <alignment vertical="center"/>
    </xf>
    <xf numFmtId="189" fontId="82" fillId="22" borderId="26" xfId="49" applyNumberFormat="1" applyFont="1" applyFill="1" applyBorder="1" applyAlignment="1">
      <alignment horizontal="center" vertical="center"/>
    </xf>
    <xf numFmtId="0" fontId="82" fillId="6" borderId="0" xfId="49" applyFont="1" applyFill="1" applyBorder="1" applyAlignment="1">
      <alignment horizontal="left" vertical="center"/>
    </xf>
    <xf numFmtId="0" fontId="82" fillId="6" borderId="273" xfId="49" applyFont="1" applyFill="1" applyBorder="1" applyAlignment="1">
      <alignment horizontal="center" vertical="center"/>
    </xf>
    <xf numFmtId="0" fontId="82" fillId="6" borderId="274" xfId="49" applyFont="1" applyFill="1" applyBorder="1" applyAlignment="1">
      <alignment vertical="center"/>
    </xf>
    <xf numFmtId="0" fontId="62" fillId="2" borderId="0" xfId="49" applyFont="1" applyFill="1" applyBorder="1" applyAlignment="1">
      <alignment horizontal="right"/>
    </xf>
    <xf numFmtId="0" fontId="82" fillId="3" borderId="170" xfId="16" applyFont="1" applyFill="1" applyBorder="1" applyAlignment="1">
      <alignment horizontal="center" vertical="center" wrapText="1"/>
    </xf>
    <xf numFmtId="0" fontId="82" fillId="3" borderId="133" xfId="16" applyFont="1" applyFill="1" applyBorder="1" applyAlignment="1">
      <alignment horizontal="center" vertical="center"/>
    </xf>
    <xf numFmtId="0" fontId="82" fillId="3" borderId="293" xfId="16" applyFont="1" applyFill="1" applyBorder="1" applyAlignment="1">
      <alignment horizontal="center" vertical="center"/>
    </xf>
    <xf numFmtId="183" fontId="37" fillId="3" borderId="133" xfId="16" applyNumberFormat="1" applyFont="1" applyFill="1" applyBorder="1" applyAlignment="1">
      <alignment horizontal="center" vertical="center"/>
    </xf>
    <xf numFmtId="183" fontId="37" fillId="3" borderId="134" xfId="16" applyNumberFormat="1" applyFont="1" applyFill="1" applyBorder="1" applyAlignment="1">
      <alignment horizontal="center" vertical="center"/>
    </xf>
    <xf numFmtId="196" fontId="3" fillId="2" borderId="6" xfId="16" applyNumberFormat="1" applyFont="1" applyFill="1" applyBorder="1" applyAlignment="1">
      <alignment horizontal="center" vertical="center"/>
    </xf>
    <xf numFmtId="3" fontId="24" fillId="2" borderId="55" xfId="16" applyNumberFormat="1" applyFont="1" applyFill="1" applyBorder="1" applyAlignment="1">
      <alignment horizontal="center" vertical="center"/>
    </xf>
    <xf numFmtId="3" fontId="24" fillId="2" borderId="8" xfId="16" applyNumberFormat="1" applyFont="1" applyFill="1" applyBorder="1" applyAlignment="1">
      <alignment horizontal="center" vertical="center"/>
    </xf>
    <xf numFmtId="196" fontId="3" fillId="2" borderId="9" xfId="16" applyNumberFormat="1" applyFont="1" applyFill="1" applyBorder="1" applyAlignment="1">
      <alignment horizontal="center" vertical="center"/>
    </xf>
    <xf numFmtId="0" fontId="37" fillId="3" borderId="67" xfId="16" applyFont="1" applyFill="1" applyBorder="1" applyAlignment="1">
      <alignment horizontal="center" vertical="center" wrapText="1"/>
    </xf>
    <xf numFmtId="0" fontId="37" fillId="3" borderId="2" xfId="16" applyFont="1" applyFill="1" applyBorder="1" applyAlignment="1">
      <alignment horizontal="center" vertical="center" wrapText="1"/>
    </xf>
    <xf numFmtId="0" fontId="37" fillId="3" borderId="3" xfId="16" applyFont="1" applyFill="1" applyBorder="1" applyAlignment="1">
      <alignment horizontal="center" vertical="center" wrapText="1"/>
    </xf>
    <xf numFmtId="0" fontId="37" fillId="3" borderId="170" xfId="16" applyFont="1" applyFill="1" applyBorder="1" applyAlignment="1">
      <alignment vertical="center"/>
    </xf>
    <xf numFmtId="0" fontId="37" fillId="2" borderId="0" xfId="16" applyFont="1" applyFill="1" applyAlignment="1">
      <alignment vertical="center"/>
    </xf>
    <xf numFmtId="17" fontId="3" fillId="6" borderId="190" xfId="47" applyNumberFormat="1" applyFont="1" applyFill="1" applyBorder="1" applyAlignment="1">
      <alignment horizontal="center" vertical="center"/>
    </xf>
    <xf numFmtId="17" fontId="3" fillId="6" borderId="271" xfId="47" applyNumberFormat="1" applyFont="1" applyFill="1" applyBorder="1" applyAlignment="1">
      <alignment horizontal="center" vertical="center"/>
    </xf>
    <xf numFmtId="17" fontId="24" fillId="6" borderId="190" xfId="47" applyNumberFormat="1" applyFont="1" applyFill="1" applyBorder="1" applyAlignment="1">
      <alignment horizontal="center" vertical="center" wrapText="1"/>
    </xf>
    <xf numFmtId="17" fontId="24" fillId="6" borderId="211" xfId="47" applyNumberFormat="1" applyFont="1" applyFill="1" applyBorder="1" applyAlignment="1">
      <alignment horizontal="center" vertical="center" wrapText="1"/>
    </xf>
    <xf numFmtId="0" fontId="3" fillId="6" borderId="269" xfId="47" applyFont="1" applyFill="1" applyBorder="1" applyAlignment="1">
      <alignment vertical="center"/>
    </xf>
    <xf numFmtId="43" fontId="24" fillId="0" borderId="303" xfId="1" applyFont="1" applyBorder="1"/>
    <xf numFmtId="0" fontId="24" fillId="0" borderId="303" xfId="0" applyFont="1" applyBorder="1" applyAlignment="1">
      <alignment horizontal="right"/>
    </xf>
    <xf numFmtId="0" fontId="3" fillId="6" borderId="26" xfId="47" applyFont="1" applyFill="1" applyBorder="1" applyAlignment="1">
      <alignment vertical="center"/>
    </xf>
    <xf numFmtId="43" fontId="24" fillId="0" borderId="176" xfId="1" applyFont="1" applyBorder="1"/>
    <xf numFmtId="0" fontId="24" fillId="0" borderId="176" xfId="0" applyFont="1" applyBorder="1" applyAlignment="1">
      <alignment horizontal="right"/>
    </xf>
    <xf numFmtId="0" fontId="3" fillId="6" borderId="273" xfId="47" applyFont="1" applyFill="1" applyBorder="1" applyAlignment="1">
      <alignment vertical="center"/>
    </xf>
    <xf numFmtId="43" fontId="24" fillId="0" borderId="292" xfId="1" applyFont="1" applyBorder="1"/>
    <xf numFmtId="0" fontId="24" fillId="0" borderId="292" xfId="0" applyFont="1" applyBorder="1" applyAlignment="1">
      <alignment horizontal="right"/>
    </xf>
    <xf numFmtId="43" fontId="3" fillId="2" borderId="270" xfId="1" applyNumberFormat="1" applyFont="1" applyFill="1" applyBorder="1" applyAlignment="1">
      <alignment horizontal="right" vertical="center"/>
    </xf>
    <xf numFmtId="171" fontId="3" fillId="2" borderId="292" xfId="1" applyNumberFormat="1" applyFont="1" applyFill="1" applyBorder="1" applyAlignment="1">
      <alignment horizontal="right" vertical="center"/>
    </xf>
    <xf numFmtId="0" fontId="37" fillId="2" borderId="0" xfId="47" applyFont="1" applyFill="1" applyAlignment="1">
      <alignment vertical="center"/>
    </xf>
    <xf numFmtId="17" fontId="3" fillId="6" borderId="271" xfId="47" applyNumberFormat="1" applyFont="1" applyFill="1" applyBorder="1" applyAlignment="1">
      <alignment horizontal="center" vertical="center" wrapText="1"/>
    </xf>
    <xf numFmtId="4" fontId="24" fillId="2" borderId="71" xfId="55" applyNumberFormat="1" applyFont="1" applyFill="1" applyBorder="1" applyAlignment="1">
      <alignment horizontal="center" vertical="center"/>
    </xf>
    <xf numFmtId="4" fontId="24" fillId="2" borderId="70" xfId="55" applyNumberFormat="1" applyFont="1" applyFill="1" applyBorder="1" applyAlignment="1">
      <alignment horizontal="center" vertical="center"/>
    </xf>
    <xf numFmtId="4" fontId="24" fillId="2" borderId="82" xfId="55" applyNumberFormat="1" applyFont="1" applyFill="1" applyBorder="1" applyAlignment="1">
      <alignment horizontal="center" vertical="center"/>
    </xf>
    <xf numFmtId="4" fontId="24" fillId="2" borderId="305" xfId="55" applyNumberFormat="1" applyFont="1" applyFill="1" applyBorder="1" applyAlignment="1">
      <alignment horizontal="center" vertical="center"/>
    </xf>
    <xf numFmtId="4" fontId="24" fillId="2" borderId="142" xfId="55" applyNumberFormat="1" applyFont="1" applyFill="1" applyBorder="1" applyAlignment="1">
      <alignment horizontal="center" vertical="center"/>
    </xf>
    <xf numFmtId="4" fontId="24" fillId="2" borderId="306" xfId="55" applyNumberFormat="1" applyFont="1" applyFill="1" applyBorder="1" applyAlignment="1">
      <alignment horizontal="center" vertical="center"/>
    </xf>
    <xf numFmtId="3" fontId="24" fillId="2" borderId="70" xfId="55" applyNumberFormat="1" applyFont="1" applyFill="1" applyBorder="1" applyAlignment="1">
      <alignment horizontal="center" vertical="center"/>
    </xf>
    <xf numFmtId="3" fontId="24" fillId="2" borderId="71" xfId="55" applyNumberFormat="1" applyFont="1" applyFill="1" applyBorder="1" applyAlignment="1">
      <alignment horizontal="center" vertical="center"/>
    </xf>
    <xf numFmtId="3" fontId="24" fillId="2" borderId="82" xfId="55" applyNumberFormat="1" applyFont="1" applyFill="1" applyBorder="1" applyAlignment="1">
      <alignment horizontal="center" vertical="center"/>
    </xf>
    <xf numFmtId="3" fontId="24" fillId="2" borderId="208" xfId="55" applyNumberFormat="1" applyFont="1" applyFill="1" applyBorder="1" applyAlignment="1">
      <alignment horizontal="center" vertical="center"/>
    </xf>
    <xf numFmtId="3" fontId="24" fillId="2" borderId="307" xfId="55" applyNumberFormat="1" applyFont="1" applyFill="1" applyBorder="1" applyAlignment="1">
      <alignment horizontal="center" vertical="center"/>
    </xf>
    <xf numFmtId="3" fontId="24" fillId="2" borderId="122" xfId="55" applyNumberFormat="1" applyFont="1" applyFill="1" applyBorder="1" applyAlignment="1">
      <alignment horizontal="center" vertical="center"/>
    </xf>
    <xf numFmtId="3" fontId="24" fillId="2" borderId="308" xfId="55" applyNumberFormat="1" applyFont="1" applyFill="1" applyBorder="1" applyAlignment="1">
      <alignment horizontal="center" vertical="center"/>
    </xf>
    <xf numFmtId="0" fontId="196" fillId="2" borderId="0" xfId="55" applyFont="1" applyFill="1" applyAlignment="1">
      <alignment horizontal="left" vertical="center"/>
    </xf>
    <xf numFmtId="3" fontId="198" fillId="2" borderId="0" xfId="55" applyNumberFormat="1" applyFont="1" applyFill="1" applyBorder="1" applyAlignment="1">
      <alignment horizontal="center" vertical="center"/>
    </xf>
    <xf numFmtId="0" fontId="197" fillId="2" borderId="0" xfId="55" applyFont="1" applyFill="1" applyAlignment="1">
      <alignment horizontal="left" vertical="center"/>
    </xf>
    <xf numFmtId="0" fontId="199" fillId="2" borderId="0" xfId="55" applyFont="1" applyFill="1" applyAlignment="1">
      <alignment vertical="center"/>
    </xf>
    <xf numFmtId="0" fontId="196" fillId="2" borderId="0" xfId="55" applyFont="1" applyFill="1" applyBorder="1" applyAlignment="1">
      <alignment horizontal="left" vertical="center"/>
    </xf>
    <xf numFmtId="0" fontId="197" fillId="2" borderId="0" xfId="55" applyFont="1" applyFill="1" applyAlignment="1">
      <alignment vertical="center"/>
    </xf>
    <xf numFmtId="0" fontId="200" fillId="0" borderId="0" xfId="0" applyFont="1"/>
    <xf numFmtId="0" fontId="7" fillId="6" borderId="309" xfId="16" applyFont="1" applyFill="1" applyBorder="1" applyAlignment="1">
      <alignment horizontal="centerContinuous" vertical="center"/>
    </xf>
    <xf numFmtId="0" fontId="7" fillId="6" borderId="310" xfId="16" applyFont="1" applyFill="1" applyBorder="1" applyAlignment="1">
      <alignment horizontal="centerContinuous" vertical="center"/>
    </xf>
    <xf numFmtId="0" fontId="7" fillId="6" borderId="311" xfId="16" applyFont="1" applyFill="1" applyBorder="1" applyAlignment="1">
      <alignment horizontal="centerContinuous" vertical="center"/>
    </xf>
    <xf numFmtId="0" fontId="7" fillId="6" borderId="12" xfId="16" applyFont="1" applyFill="1" applyBorder="1" applyAlignment="1">
      <alignment horizontal="center" vertical="center"/>
    </xf>
    <xf numFmtId="0" fontId="7" fillId="6" borderId="135" xfId="16" applyFont="1" applyFill="1" applyBorder="1" applyAlignment="1">
      <alignment horizontal="center" vertical="center"/>
    </xf>
    <xf numFmtId="0" fontId="7" fillId="6" borderId="0" xfId="16" applyFont="1" applyFill="1" applyBorder="1" applyAlignment="1">
      <alignment horizontal="center" vertical="center"/>
    </xf>
    <xf numFmtId="0" fontId="7" fillId="6" borderId="44" xfId="16" applyFont="1" applyFill="1" applyBorder="1" applyAlignment="1">
      <alignment horizontal="center" vertical="center"/>
    </xf>
    <xf numFmtId="0" fontId="7" fillId="6" borderId="5" xfId="16" applyFont="1" applyFill="1" applyBorder="1" applyAlignment="1">
      <alignment horizontal="center" vertical="center"/>
    </xf>
    <xf numFmtId="0" fontId="7" fillId="6" borderId="6" xfId="16" applyFont="1" applyFill="1" applyBorder="1" applyAlignment="1">
      <alignment horizontal="center" vertical="center"/>
    </xf>
    <xf numFmtId="0" fontId="7" fillId="6" borderId="312" xfId="16" applyFont="1" applyFill="1" applyBorder="1" applyAlignment="1">
      <alignment horizontal="center" vertical="center"/>
    </xf>
    <xf numFmtId="0" fontId="7" fillId="6" borderId="225" xfId="16" applyFont="1" applyFill="1" applyBorder="1" applyAlignment="1">
      <alignment horizontal="center" vertical="center"/>
    </xf>
    <xf numFmtId="0" fontId="7" fillId="6" borderId="313" xfId="16" applyFont="1" applyFill="1" applyBorder="1" applyAlignment="1">
      <alignment horizontal="center" vertical="center"/>
    </xf>
    <xf numFmtId="0" fontId="7" fillId="6" borderId="17" xfId="16" applyFont="1" applyFill="1" applyBorder="1" applyAlignment="1">
      <alignment horizontal="center" vertical="center"/>
    </xf>
    <xf numFmtId="0" fontId="7" fillId="6" borderId="65" xfId="16" applyFont="1" applyFill="1" applyBorder="1" applyAlignment="1">
      <alignment horizontal="center" vertical="center"/>
    </xf>
    <xf numFmtId="200" fontId="7" fillId="6" borderId="133" xfId="16" quotePrefix="1" applyNumberFormat="1" applyFont="1" applyFill="1" applyBorder="1" applyAlignment="1">
      <alignment horizontal="center" vertical="center"/>
    </xf>
    <xf numFmtId="3" fontId="4" fillId="2" borderId="109" xfId="16" applyNumberFormat="1" applyFont="1" applyFill="1" applyBorder="1" applyAlignment="1">
      <alignment horizontal="center" vertical="center"/>
    </xf>
    <xf numFmtId="3" fontId="4" fillId="2" borderId="12" xfId="16" applyNumberFormat="1" applyFont="1" applyFill="1" applyBorder="1" applyAlignment="1">
      <alignment horizontal="center" vertical="center"/>
    </xf>
    <xf numFmtId="2" fontId="4" fillId="2" borderId="12" xfId="16" applyNumberFormat="1" applyFont="1" applyFill="1" applyBorder="1" applyAlignment="1">
      <alignment horizontal="center" vertical="center"/>
    </xf>
    <xf numFmtId="2" fontId="4" fillId="2" borderId="135" xfId="16" applyNumberFormat="1" applyFont="1" applyFill="1" applyBorder="1" applyAlignment="1">
      <alignment horizontal="center" vertical="center"/>
    </xf>
    <xf numFmtId="201" fontId="4" fillId="6" borderId="133" xfId="16" applyNumberFormat="1" applyFont="1" applyFill="1" applyBorder="1" applyAlignment="1">
      <alignment horizontal="center" vertical="center"/>
    </xf>
    <xf numFmtId="3" fontId="4" fillId="2" borderId="105" xfId="16" applyNumberFormat="1" applyFont="1" applyFill="1" applyBorder="1" applyAlignment="1">
      <alignment horizontal="center" vertical="center"/>
    </xf>
    <xf numFmtId="4" fontId="4" fillId="2" borderId="5" xfId="16" applyNumberFormat="1" applyFont="1" applyFill="1" applyBorder="1" applyAlignment="1">
      <alignment horizontal="center" vertical="center"/>
    </xf>
    <xf numFmtId="4" fontId="4" fillId="2" borderId="6" xfId="16" applyNumberFormat="1" applyFont="1" applyFill="1" applyBorder="1" applyAlignment="1">
      <alignment horizontal="center" vertical="center"/>
    </xf>
    <xf numFmtId="202" fontId="4" fillId="6" borderId="314" xfId="16" applyNumberFormat="1" applyFont="1" applyFill="1" applyBorder="1" applyAlignment="1">
      <alignment horizontal="center" vertical="center"/>
    </xf>
    <xf numFmtId="3" fontId="4" fillId="2" borderId="315" xfId="16" applyNumberFormat="1" applyFont="1" applyFill="1" applyBorder="1" applyAlignment="1">
      <alignment horizontal="center" vertical="center"/>
    </xf>
    <xf numFmtId="3" fontId="4" fillId="2" borderId="316" xfId="16" applyNumberFormat="1" applyFont="1" applyFill="1" applyBorder="1" applyAlignment="1">
      <alignment horizontal="center" vertical="center"/>
    </xf>
    <xf numFmtId="4" fontId="4" fillId="2" borderId="316" xfId="16" applyNumberFormat="1" applyFont="1" applyFill="1" applyBorder="1" applyAlignment="1">
      <alignment horizontal="center" vertical="center"/>
    </xf>
    <xf numFmtId="4" fontId="4" fillId="2" borderId="317" xfId="16" applyNumberFormat="1" applyFont="1" applyFill="1" applyBorder="1" applyAlignment="1">
      <alignment horizontal="center" vertical="center"/>
    </xf>
    <xf numFmtId="16" fontId="4" fillId="6" borderId="314" xfId="16" applyNumberFormat="1" applyFont="1" applyFill="1" applyBorder="1" applyAlignment="1">
      <alignment horizontal="center" vertical="center"/>
    </xf>
    <xf numFmtId="17" fontId="7" fillId="6" borderId="133" xfId="16" applyNumberFormat="1" applyFont="1" applyFill="1" applyBorder="1" applyAlignment="1">
      <alignment horizontal="center" vertical="center"/>
    </xf>
    <xf numFmtId="2" fontId="4" fillId="2" borderId="5" xfId="16" applyNumberFormat="1" applyFont="1" applyFill="1" applyBorder="1" applyAlignment="1">
      <alignment horizontal="center" vertical="center"/>
    </xf>
    <xf numFmtId="2" fontId="4" fillId="2" borderId="6" xfId="16" applyNumberFormat="1" applyFont="1" applyFill="1" applyBorder="1" applyAlignment="1">
      <alignment horizontal="center" vertical="center"/>
    </xf>
    <xf numFmtId="17" fontId="7" fillId="6" borderId="133" xfId="16" quotePrefix="1" applyNumberFormat="1" applyFont="1" applyFill="1" applyBorder="1" applyAlignment="1">
      <alignment horizontal="center" vertical="center"/>
    </xf>
    <xf numFmtId="17" fontId="7" fillId="6" borderId="318" xfId="16" quotePrefix="1" applyNumberFormat="1" applyFont="1" applyFill="1" applyBorder="1" applyAlignment="1">
      <alignment horizontal="center" vertical="center"/>
    </xf>
    <xf numFmtId="2" fontId="4" fillId="2" borderId="319" xfId="16" applyNumberFormat="1" applyFont="1" applyFill="1" applyBorder="1" applyAlignment="1">
      <alignment horizontal="center" vertical="center"/>
    </xf>
    <xf numFmtId="0" fontId="4" fillId="2" borderId="105" xfId="16" applyFont="1" applyFill="1" applyBorder="1" applyAlignment="1">
      <alignment horizontal="center" vertical="center"/>
    </xf>
    <xf numFmtId="0" fontId="4" fillId="2" borderId="5" xfId="16" applyFont="1" applyFill="1" applyBorder="1" applyAlignment="1">
      <alignment horizontal="center" vertical="center"/>
    </xf>
    <xf numFmtId="0" fontId="4" fillId="2" borderId="6" xfId="16" applyFont="1" applyFill="1" applyBorder="1" applyAlignment="1">
      <alignment horizontal="center" vertical="center"/>
    </xf>
    <xf numFmtId="17" fontId="7" fillId="6" borderId="320" xfId="16" quotePrefix="1" applyNumberFormat="1" applyFont="1" applyFill="1" applyBorder="1" applyAlignment="1">
      <alignment horizontal="center" vertical="center"/>
    </xf>
    <xf numFmtId="3" fontId="4" fillId="2" borderId="321" xfId="16" applyNumberFormat="1" applyFont="1" applyFill="1" applyBorder="1" applyAlignment="1">
      <alignment horizontal="center" vertical="center"/>
    </xf>
    <xf numFmtId="3" fontId="4" fillId="2" borderId="322" xfId="16" applyNumberFormat="1" applyFont="1" applyFill="1" applyBorder="1" applyAlignment="1">
      <alignment horizontal="center" vertical="center"/>
    </xf>
    <xf numFmtId="2" fontId="4" fillId="2" borderId="322" xfId="16" applyNumberFormat="1" applyFont="1" applyFill="1" applyBorder="1" applyAlignment="1">
      <alignment horizontal="center" vertical="center"/>
    </xf>
    <xf numFmtId="2" fontId="4" fillId="2" borderId="323" xfId="16" applyNumberFormat="1" applyFont="1" applyFill="1" applyBorder="1" applyAlignment="1">
      <alignment horizontal="center" vertical="center"/>
    </xf>
    <xf numFmtId="17" fontId="7" fillId="6" borderId="324" xfId="16" quotePrefix="1" applyNumberFormat="1" applyFont="1" applyFill="1" applyBorder="1" applyAlignment="1">
      <alignment horizontal="center" vertical="center"/>
    </xf>
    <xf numFmtId="3" fontId="4" fillId="2" borderId="325" xfId="16" applyNumberFormat="1" applyFont="1" applyFill="1" applyBorder="1" applyAlignment="1">
      <alignment horizontal="center" vertical="center"/>
    </xf>
    <xf numFmtId="3" fontId="4" fillId="2" borderId="319" xfId="16" applyNumberFormat="1" applyFont="1" applyFill="1" applyBorder="1" applyAlignment="1">
      <alignment horizontal="center" vertical="center"/>
    </xf>
    <xf numFmtId="2" fontId="4" fillId="2" borderId="326" xfId="16" applyNumberFormat="1" applyFont="1" applyFill="1" applyBorder="1" applyAlignment="1">
      <alignment horizontal="center" vertical="center"/>
    </xf>
    <xf numFmtId="203" fontId="7" fillId="6" borderId="134" xfId="16" applyNumberFormat="1" applyFont="1" applyFill="1" applyBorder="1" applyAlignment="1">
      <alignment horizontal="left" vertical="center"/>
    </xf>
    <xf numFmtId="3" fontId="4" fillId="2" borderId="113" xfId="16" applyNumberFormat="1" applyFont="1" applyFill="1" applyBorder="1" applyAlignment="1">
      <alignment horizontal="right" vertical="center"/>
    </xf>
    <xf numFmtId="3" fontId="4" fillId="2" borderId="8" xfId="16" applyNumberFormat="1" applyFont="1" applyFill="1" applyBorder="1" applyAlignment="1">
      <alignment horizontal="right" vertical="center"/>
    </xf>
    <xf numFmtId="0" fontId="4" fillId="2" borderId="8" xfId="16" applyFont="1" applyFill="1" applyBorder="1" applyAlignment="1">
      <alignment horizontal="right" vertical="center"/>
    </xf>
    <xf numFmtId="2" fontId="4" fillId="2" borderId="9" xfId="16" applyNumberFormat="1" applyFont="1" applyFill="1" applyBorder="1" applyAlignment="1">
      <alignment horizontal="right" vertical="center"/>
    </xf>
    <xf numFmtId="17" fontId="7" fillId="3" borderId="22" xfId="41" applyNumberFormat="1" applyFont="1" applyFill="1" applyBorder="1" applyAlignment="1">
      <alignment horizontal="left" vertical="center"/>
    </xf>
    <xf numFmtId="17" fontId="7" fillId="3" borderId="34" xfId="41" applyNumberFormat="1" applyFont="1" applyFill="1" applyBorder="1" applyAlignment="1">
      <alignment horizontal="left" vertical="center"/>
    </xf>
    <xf numFmtId="0" fontId="7" fillId="0" borderId="0" xfId="41" applyFont="1" applyAlignment="1">
      <alignment horizontal="left" vertical="center"/>
    </xf>
    <xf numFmtId="0" fontId="4" fillId="3" borderId="10" xfId="41" applyFont="1" applyFill="1" applyBorder="1" applyAlignment="1">
      <alignment vertical="center"/>
    </xf>
    <xf numFmtId="0" fontId="7" fillId="3" borderId="12" xfId="41" applyFont="1" applyFill="1" applyBorder="1" applyAlignment="1">
      <alignment horizontal="center" vertical="center"/>
    </xf>
    <xf numFmtId="0" fontId="7" fillId="3" borderId="135" xfId="41" applyFont="1" applyFill="1" applyBorder="1" applyAlignment="1">
      <alignment horizontal="center" vertical="center"/>
    </xf>
    <xf numFmtId="0" fontId="7" fillId="3" borderId="5" xfId="41" applyFont="1" applyFill="1" applyBorder="1" applyAlignment="1">
      <alignment horizontal="center" vertical="center"/>
    </xf>
    <xf numFmtId="0" fontId="7" fillId="3" borderId="6" xfId="41" applyFont="1" applyFill="1" applyBorder="1" applyAlignment="1">
      <alignment horizontal="center" vertical="center"/>
    </xf>
    <xf numFmtId="0" fontId="4" fillId="3" borderId="14" xfId="41" applyFont="1" applyFill="1" applyBorder="1" applyAlignment="1">
      <alignment vertical="center"/>
    </xf>
    <xf numFmtId="173" fontId="4" fillId="0" borderId="5" xfId="41" applyNumberFormat="1" applyFont="1" applyFill="1" applyBorder="1" applyAlignment="1">
      <alignment horizontal="center" vertical="center"/>
    </xf>
    <xf numFmtId="173" fontId="4" fillId="0" borderId="6" xfId="41" applyNumberFormat="1" applyFont="1" applyFill="1" applyBorder="1" applyAlignment="1">
      <alignment horizontal="center" vertical="center"/>
    </xf>
    <xf numFmtId="173" fontId="4" fillId="0" borderId="8" xfId="41" applyNumberFormat="1" applyFont="1" applyFill="1" applyBorder="1" applyAlignment="1">
      <alignment horizontal="center" vertical="center"/>
    </xf>
    <xf numFmtId="173" fontId="4" fillId="0" borderId="9" xfId="41" applyNumberFormat="1" applyFont="1" applyFill="1" applyBorder="1" applyAlignment="1">
      <alignment horizontal="center" vertical="center"/>
    </xf>
    <xf numFmtId="0" fontId="11" fillId="0" borderId="0" xfId="41" applyFont="1" applyAlignment="1">
      <alignment horizontal="left" vertical="center"/>
    </xf>
    <xf numFmtId="49" fontId="10" fillId="0" borderId="0" xfId="41" applyNumberFormat="1" applyFont="1" applyAlignment="1">
      <alignment horizontal="left" vertical="center"/>
    </xf>
    <xf numFmtId="0" fontId="25" fillId="0" borderId="0" xfId="41" applyFont="1" applyAlignment="1">
      <alignment vertical="center"/>
    </xf>
    <xf numFmtId="17" fontId="7" fillId="3" borderId="12" xfId="57" applyNumberFormat="1" applyFont="1" applyFill="1" applyBorder="1" applyAlignment="1">
      <alignment horizontal="center"/>
    </xf>
    <xf numFmtId="17" fontId="7" fillId="3" borderId="135" xfId="57" applyNumberFormat="1" applyFont="1" applyFill="1" applyBorder="1" applyAlignment="1">
      <alignment horizontal="center"/>
    </xf>
    <xf numFmtId="0" fontId="7" fillId="3" borderId="17" xfId="57" applyFont="1" applyFill="1" applyBorder="1" applyAlignment="1">
      <alignment horizontal="center"/>
    </xf>
    <xf numFmtId="0" fontId="7" fillId="3" borderId="65" xfId="57" applyFont="1" applyFill="1" applyBorder="1" applyAlignment="1">
      <alignment horizontal="center"/>
    </xf>
    <xf numFmtId="0" fontId="10" fillId="2" borderId="0" xfId="57" applyFont="1" applyFill="1" applyBorder="1" applyAlignment="1" applyProtection="1">
      <alignment horizontal="left"/>
    </xf>
    <xf numFmtId="0" fontId="25" fillId="2" borderId="0" xfId="57" applyFont="1" applyFill="1"/>
    <xf numFmtId="0" fontId="25" fillId="2" borderId="0" xfId="57" applyFont="1" applyFill="1" applyAlignment="1">
      <alignment vertical="center"/>
    </xf>
    <xf numFmtId="0" fontId="82" fillId="2" borderId="0" xfId="57" applyFont="1" applyFill="1" applyAlignment="1">
      <alignment horizontal="left"/>
    </xf>
    <xf numFmtId="0" fontId="82" fillId="2" borderId="0" xfId="49" applyFont="1" applyFill="1" applyAlignment="1">
      <alignment horizontal="left"/>
    </xf>
    <xf numFmtId="0" fontId="3" fillId="3" borderId="10" xfId="49" applyFont="1" applyFill="1" applyBorder="1" applyAlignment="1" applyProtection="1">
      <alignment horizontal="center"/>
    </xf>
    <xf numFmtId="0" fontId="3" fillId="3" borderId="12" xfId="49" applyFont="1" applyFill="1" applyBorder="1" applyAlignment="1" applyProtection="1">
      <alignment horizontal="center"/>
    </xf>
    <xf numFmtId="0" fontId="3" fillId="3" borderId="135" xfId="49" applyFont="1" applyFill="1" applyBorder="1" applyAlignment="1" applyProtection="1">
      <alignment horizontal="center"/>
    </xf>
    <xf numFmtId="0" fontId="3" fillId="3" borderId="22" xfId="49" applyFont="1" applyFill="1" applyBorder="1" applyAlignment="1" applyProtection="1">
      <alignment horizontal="center"/>
    </xf>
    <xf numFmtId="0" fontId="3" fillId="3" borderId="5" xfId="49" applyFont="1" applyFill="1" applyBorder="1" applyAlignment="1" applyProtection="1">
      <alignment horizontal="center"/>
    </xf>
    <xf numFmtId="0" fontId="3" fillId="3" borderId="6" xfId="49" applyFont="1" applyFill="1" applyBorder="1" applyAlignment="1" applyProtection="1">
      <alignment horizontal="center"/>
    </xf>
    <xf numFmtId="0" fontId="100" fillId="3" borderId="22" xfId="49" applyFont="1" applyFill="1" applyBorder="1" applyAlignment="1" applyProtection="1">
      <alignment horizontal="left"/>
    </xf>
    <xf numFmtId="205" fontId="3" fillId="3" borderId="5" xfId="49" applyNumberFormat="1" applyFont="1" applyFill="1" applyBorder="1" applyAlignment="1" applyProtection="1">
      <alignment horizontal="center"/>
    </xf>
    <xf numFmtId="0" fontId="3" fillId="3" borderId="14" xfId="49" applyFont="1" applyFill="1" applyBorder="1"/>
    <xf numFmtId="205" fontId="3" fillId="3" borderId="17" xfId="49" applyNumberFormat="1" applyFont="1" applyFill="1" applyBorder="1" applyAlignment="1" applyProtection="1">
      <alignment horizontal="center"/>
    </xf>
    <xf numFmtId="0" fontId="3" fillId="3" borderId="65" xfId="49" applyFont="1" applyFill="1" applyBorder="1" applyAlignment="1" applyProtection="1">
      <alignment horizontal="center"/>
    </xf>
    <xf numFmtId="0" fontId="3" fillId="3" borderId="22" xfId="49" applyFont="1" applyFill="1" applyBorder="1" applyAlignment="1" applyProtection="1">
      <alignment horizontal="left"/>
    </xf>
    <xf numFmtId="0" fontId="24" fillId="3" borderId="34" xfId="49" applyFont="1" applyFill="1" applyBorder="1" applyAlignment="1" applyProtection="1">
      <alignment horizontal="left"/>
    </xf>
    <xf numFmtId="204" fontId="4" fillId="2" borderId="5" xfId="49" applyNumberFormat="1" applyFont="1" applyFill="1" applyBorder="1" applyAlignment="1">
      <alignment horizontal="center"/>
    </xf>
    <xf numFmtId="175" fontId="4" fillId="2" borderId="6" xfId="58" applyNumberFormat="1" applyFont="1" applyFill="1" applyBorder="1" applyAlignment="1" applyProtection="1">
      <alignment horizontal="center"/>
    </xf>
    <xf numFmtId="0" fontId="4" fillId="2" borderId="8" xfId="49" applyFont="1" applyFill="1" applyBorder="1" applyAlignment="1" applyProtection="1">
      <alignment horizontal="left"/>
    </xf>
    <xf numFmtId="205" fontId="4" fillId="2" borderId="8" xfId="49" applyNumberFormat="1" applyFont="1" applyFill="1" applyBorder="1"/>
    <xf numFmtId="175" fontId="4" fillId="2" borderId="9" xfId="49" applyNumberFormat="1" applyFont="1" applyFill="1" applyBorder="1" applyAlignment="1" applyProtection="1">
      <alignment horizontal="right"/>
    </xf>
    <xf numFmtId="0" fontId="82" fillId="0" borderId="0" xfId="0" applyFont="1" applyAlignment="1"/>
    <xf numFmtId="0" fontId="4" fillId="0" borderId="0" xfId="0" applyFont="1" applyFill="1"/>
    <xf numFmtId="0" fontId="62" fillId="0" borderId="0" xfId="0" applyFont="1" applyFill="1" applyBorder="1" applyAlignment="1"/>
    <xf numFmtId="0" fontId="62" fillId="0" borderId="36" xfId="0" applyFont="1" applyFill="1" applyBorder="1" applyAlignment="1"/>
    <xf numFmtId="0" fontId="7" fillId="3" borderId="12" xfId="0" applyFont="1" applyFill="1" applyBorder="1" applyAlignment="1">
      <alignment horizontal="center" vertical="center" wrapText="1"/>
    </xf>
    <xf numFmtId="0" fontId="7" fillId="3" borderId="32" xfId="0" applyFont="1" applyFill="1" applyBorder="1" applyAlignment="1">
      <alignment horizontal="left" wrapText="1"/>
    </xf>
    <xf numFmtId="0" fontId="7" fillId="3" borderId="5" xfId="0" applyFont="1" applyFill="1" applyBorder="1" applyAlignment="1">
      <alignment horizontal="left" wrapText="1"/>
    </xf>
    <xf numFmtId="0" fontId="7" fillId="3" borderId="17" xfId="0" applyFont="1" applyFill="1" applyBorder="1" applyAlignment="1">
      <alignment horizontal="left" wrapText="1"/>
    </xf>
    <xf numFmtId="0" fontId="7" fillId="3" borderId="8" xfId="0" applyFont="1" applyFill="1" applyBorder="1" applyAlignment="1">
      <alignment wrapText="1"/>
    </xf>
    <xf numFmtId="0" fontId="3" fillId="3" borderId="67" xfId="0" applyFont="1" applyFill="1" applyBorder="1" applyAlignment="1">
      <alignment horizontal="center" vertical="center" wrapText="1"/>
    </xf>
    <xf numFmtId="0" fontId="3" fillId="3" borderId="44" xfId="0" applyFont="1" applyFill="1" applyBorder="1" applyAlignment="1">
      <alignment horizontal="left" wrapText="1"/>
    </xf>
    <xf numFmtId="0" fontId="3" fillId="3" borderId="83" xfId="0" applyFont="1" applyFill="1" applyBorder="1" applyAlignment="1">
      <alignment horizontal="left" wrapText="1"/>
    </xf>
    <xf numFmtId="0" fontId="3" fillId="3" borderId="55" xfId="0" applyFont="1" applyFill="1" applyBorder="1" applyAlignment="1">
      <alignment wrapText="1"/>
    </xf>
    <xf numFmtId="0" fontId="82" fillId="0" borderId="0" xfId="0" applyFont="1" applyFill="1" applyAlignment="1">
      <alignment horizontal="left"/>
    </xf>
    <xf numFmtId="166" fontId="7" fillId="2" borderId="17" xfId="0" applyNumberFormat="1" applyFont="1" applyFill="1" applyBorder="1" applyAlignment="1">
      <alignment horizontal="center" vertical="center" wrapText="1"/>
    </xf>
    <xf numFmtId="166" fontId="7" fillId="2" borderId="211" xfId="0" applyNumberFormat="1" applyFont="1" applyFill="1" applyBorder="1" applyAlignment="1">
      <alignment horizontal="center" vertical="center" wrapText="1"/>
    </xf>
    <xf numFmtId="166" fontId="7" fillId="2" borderId="280" xfId="0" applyNumberFormat="1" applyFont="1" applyFill="1" applyBorder="1" applyAlignment="1">
      <alignment horizontal="center" vertical="center" wrapText="1"/>
    </xf>
    <xf numFmtId="166" fontId="7" fillId="2" borderId="5" xfId="0" applyNumberFormat="1" applyFont="1" applyFill="1" applyBorder="1" applyAlignment="1">
      <alignment horizontal="center" vertical="center" wrapText="1"/>
    </xf>
    <xf numFmtId="1" fontId="4" fillId="0" borderId="8" xfId="16" applyNumberFormat="1" applyFont="1" applyFill="1" applyBorder="1" applyAlignment="1">
      <alignment horizontal="center" vertical="center"/>
    </xf>
    <xf numFmtId="43" fontId="4" fillId="0" borderId="8" xfId="50" applyNumberFormat="1" applyFont="1" applyFill="1" applyBorder="1" applyAlignment="1">
      <alignment horizontal="center" vertical="center"/>
    </xf>
    <xf numFmtId="43" fontId="4" fillId="0" borderId="8" xfId="50" applyNumberFormat="1" applyFont="1" applyFill="1" applyBorder="1" applyAlignment="1">
      <alignment vertical="center"/>
    </xf>
    <xf numFmtId="43" fontId="4" fillId="0" borderId="8" xfId="50" applyFont="1" applyFill="1" applyBorder="1" applyAlignment="1">
      <alignment horizontal="right" vertical="center"/>
    </xf>
    <xf numFmtId="164" fontId="4" fillId="0" borderId="8" xfId="50" applyNumberFormat="1" applyFont="1" applyFill="1" applyBorder="1" applyAlignment="1">
      <alignment horizontal="right" vertical="center"/>
    </xf>
    <xf numFmtId="164" fontId="4" fillId="0" borderId="9" xfId="50" applyNumberFormat="1" applyFont="1" applyFill="1" applyBorder="1" applyAlignment="1">
      <alignment horizontal="right" vertical="center"/>
    </xf>
    <xf numFmtId="17" fontId="3" fillId="3" borderId="22" xfId="60" quotePrefix="1" applyNumberFormat="1" applyFont="1" applyFill="1" applyBorder="1" applyAlignment="1">
      <alignment horizontal="left" vertical="center"/>
    </xf>
    <xf numFmtId="17" fontId="3" fillId="3" borderId="34" xfId="60" quotePrefix="1" applyNumberFormat="1" applyFont="1" applyFill="1" applyBorder="1" applyAlignment="1">
      <alignment horizontal="left" vertical="center"/>
    </xf>
    <xf numFmtId="0" fontId="3" fillId="3" borderId="32" xfId="60" applyFont="1" applyFill="1" applyBorder="1" applyAlignment="1">
      <alignment horizontal="center" vertical="center"/>
    </xf>
    <xf numFmtId="0" fontId="3" fillId="3" borderId="63" xfId="60" applyFont="1" applyFill="1" applyBorder="1" applyAlignment="1">
      <alignment horizontal="center" vertical="center"/>
    </xf>
    <xf numFmtId="0" fontId="3" fillId="3" borderId="5" xfId="60" applyFont="1" applyFill="1" applyBorder="1" applyAlignment="1">
      <alignment horizontal="center" vertical="center"/>
    </xf>
    <xf numFmtId="2" fontId="3" fillId="3" borderId="32" xfId="60" applyNumberFormat="1" applyFont="1" applyFill="1" applyBorder="1" applyAlignment="1">
      <alignment horizontal="center" vertical="center"/>
    </xf>
    <xf numFmtId="0" fontId="3" fillId="3" borderId="6" xfId="60" applyFont="1" applyFill="1" applyBorder="1" applyAlignment="1">
      <alignment horizontal="center" vertical="center"/>
    </xf>
    <xf numFmtId="2" fontId="3" fillId="3" borderId="5" xfId="60" applyNumberFormat="1" applyFont="1" applyFill="1" applyBorder="1" applyAlignment="1">
      <alignment horizontal="center" vertical="center"/>
    </xf>
    <xf numFmtId="0" fontId="3" fillId="3" borderId="17" xfId="60" applyFont="1" applyFill="1" applyBorder="1" applyAlignment="1">
      <alignment horizontal="center" vertical="center"/>
    </xf>
    <xf numFmtId="2" fontId="3" fillId="3" borderId="17" xfId="60" applyNumberFormat="1" applyFont="1" applyFill="1" applyBorder="1" applyAlignment="1">
      <alignment horizontal="center" vertical="center"/>
    </xf>
    <xf numFmtId="0" fontId="3" fillId="3" borderId="65" xfId="60" applyFont="1" applyFill="1" applyBorder="1" applyAlignment="1">
      <alignment horizontal="center" vertical="center"/>
    </xf>
    <xf numFmtId="3" fontId="3" fillId="3" borderId="114" xfId="60" applyNumberFormat="1" applyFont="1" applyFill="1" applyBorder="1" applyAlignment="1">
      <alignment horizontal="center" vertical="center"/>
    </xf>
    <xf numFmtId="3" fontId="3" fillId="3" borderId="2" xfId="60" applyNumberFormat="1" applyFont="1" applyFill="1" applyBorder="1" applyAlignment="1">
      <alignment horizontal="center" vertical="center"/>
    </xf>
    <xf numFmtId="3" fontId="3" fillId="3" borderId="3" xfId="60" applyNumberFormat="1" applyFont="1" applyFill="1" applyBorder="1" applyAlignment="1">
      <alignment horizontal="center" vertical="center" wrapText="1"/>
    </xf>
    <xf numFmtId="0" fontId="62" fillId="2" borderId="0" xfId="60" applyFont="1" applyFill="1" applyBorder="1" applyAlignment="1">
      <alignment horizontal="right" vertical="center"/>
    </xf>
    <xf numFmtId="3" fontId="3" fillId="3" borderId="167" xfId="60" applyNumberFormat="1" applyFont="1" applyFill="1" applyBorder="1" applyAlignment="1">
      <alignment horizontal="left" vertical="center"/>
    </xf>
    <xf numFmtId="166" fontId="4" fillId="0" borderId="5" xfId="60" applyNumberFormat="1" applyFont="1" applyFill="1" applyBorder="1" applyAlignment="1">
      <alignment horizontal="center" vertical="center"/>
    </xf>
    <xf numFmtId="166" fontId="4" fillId="0" borderId="6" xfId="60" quotePrefix="1" applyNumberFormat="1" applyFont="1" applyFill="1" applyBorder="1" applyAlignment="1">
      <alignment horizontal="center" vertical="center"/>
    </xf>
    <xf numFmtId="166" fontId="7" fillId="3" borderId="168" xfId="60" quotePrefix="1" applyNumberFormat="1" applyFont="1" applyFill="1" applyBorder="1" applyAlignment="1">
      <alignment horizontal="center" vertical="center"/>
    </xf>
    <xf numFmtId="0" fontId="37" fillId="2" borderId="0" xfId="60" applyFont="1" applyFill="1" applyAlignment="1">
      <alignment vertical="center"/>
    </xf>
    <xf numFmtId="0" fontId="110" fillId="2" borderId="0" xfId="60" applyFont="1" applyFill="1" applyBorder="1" applyAlignment="1">
      <alignment horizontal="left" vertical="top" wrapText="1"/>
    </xf>
    <xf numFmtId="0" fontId="62" fillId="2" borderId="0" xfId="60" applyFont="1" applyFill="1" applyAlignment="1">
      <alignment vertical="center"/>
    </xf>
    <xf numFmtId="0" fontId="62" fillId="2" borderId="0" xfId="60" applyFont="1" applyFill="1" applyAlignment="1">
      <alignment horizontal="center" vertical="center"/>
    </xf>
    <xf numFmtId="4" fontId="62" fillId="2" borderId="0" xfId="60" applyNumberFormat="1" applyFont="1" applyFill="1" applyAlignment="1">
      <alignment horizontal="center" vertical="center"/>
    </xf>
    <xf numFmtId="4" fontId="62" fillId="2" borderId="0" xfId="60" applyNumberFormat="1" applyFont="1" applyFill="1" applyAlignment="1">
      <alignment vertical="center"/>
    </xf>
    <xf numFmtId="3" fontId="62" fillId="2" borderId="0" xfId="60" applyNumberFormat="1" applyFont="1" applyFill="1" applyAlignment="1">
      <alignment vertical="center"/>
    </xf>
    <xf numFmtId="0" fontId="24" fillId="3" borderId="10" xfId="16" applyFont="1" applyFill="1" applyBorder="1" applyAlignment="1">
      <alignment vertical="center"/>
    </xf>
    <xf numFmtId="0" fontId="24" fillId="3" borderId="22" xfId="16" applyFont="1" applyFill="1" applyBorder="1" applyAlignment="1">
      <alignment vertical="center"/>
    </xf>
    <xf numFmtId="0" fontId="24" fillId="3" borderId="14" xfId="16" applyFont="1" applyFill="1" applyBorder="1" applyAlignment="1">
      <alignment horizontal="center" vertical="center"/>
    </xf>
    <xf numFmtId="17" fontId="3" fillId="19" borderId="22" xfId="16" applyNumberFormat="1" applyFont="1" applyFill="1" applyBorder="1" applyAlignment="1">
      <alignment horizontal="left" vertical="center"/>
    </xf>
    <xf numFmtId="17" fontId="3" fillId="19" borderId="22" xfId="16" quotePrefix="1" applyNumberFormat="1" applyFont="1" applyFill="1" applyBorder="1" applyAlignment="1">
      <alignment horizontal="left" vertical="center"/>
    </xf>
    <xf numFmtId="17" fontId="3" fillId="3" borderId="20" xfId="16" quotePrefix="1" applyNumberFormat="1" applyFont="1" applyFill="1" applyBorder="1" applyAlignment="1">
      <alignment horizontal="left" vertical="center"/>
    </xf>
    <xf numFmtId="17" fontId="3" fillId="3" borderId="34" xfId="16" quotePrefix="1" applyNumberFormat="1" applyFont="1" applyFill="1" applyBorder="1" applyAlignment="1">
      <alignment horizontal="left" vertical="center"/>
    </xf>
    <xf numFmtId="3" fontId="4" fillId="2" borderId="32" xfId="40" applyNumberFormat="1" applyFont="1" applyFill="1" applyBorder="1" applyAlignment="1">
      <alignment vertical="center"/>
    </xf>
    <xf numFmtId="3" fontId="4" fillId="2" borderId="32" xfId="40" applyNumberFormat="1" applyFont="1" applyFill="1" applyBorder="1" applyAlignment="1">
      <alignment horizontal="right" vertical="center"/>
    </xf>
    <xf numFmtId="168" fontId="4" fillId="2" borderId="32" xfId="40" applyNumberFormat="1" applyFont="1" applyFill="1" applyBorder="1" applyAlignment="1">
      <alignment horizontal="right" vertical="center"/>
    </xf>
    <xf numFmtId="166" fontId="7" fillId="2" borderId="32" xfId="16" applyNumberFormat="1" applyFont="1" applyFill="1" applyBorder="1" applyAlignment="1">
      <alignment vertical="center"/>
    </xf>
    <xf numFmtId="166" fontId="7" fillId="2" borderId="32" xfId="40" applyNumberFormat="1" applyFont="1" applyFill="1" applyBorder="1" applyAlignment="1">
      <alignment vertical="center"/>
    </xf>
    <xf numFmtId="166" fontId="7" fillId="2" borderId="62" xfId="16" applyNumberFormat="1" applyFont="1" applyFill="1" applyBorder="1" applyAlignment="1">
      <alignment vertical="center"/>
    </xf>
    <xf numFmtId="166" fontId="7" fillId="2" borderId="6" xfId="40" applyNumberFormat="1" applyFont="1" applyFill="1" applyBorder="1" applyAlignment="1">
      <alignment vertical="center"/>
    </xf>
    <xf numFmtId="2" fontId="4" fillId="2" borderId="5" xfId="40" applyNumberFormat="1" applyFont="1" applyFill="1" applyBorder="1" applyAlignment="1">
      <alignment horizontal="right" vertical="center"/>
    </xf>
    <xf numFmtId="171" fontId="4" fillId="2" borderId="5" xfId="3" applyNumberFormat="1" applyFont="1" applyFill="1" applyBorder="1" applyAlignment="1">
      <alignment horizontal="right" vertical="center"/>
    </xf>
    <xf numFmtId="4" fontId="7" fillId="2" borderId="5" xfId="16" applyNumberFormat="1" applyFont="1" applyFill="1" applyBorder="1" applyAlignment="1">
      <alignment vertical="center"/>
    </xf>
    <xf numFmtId="166" fontId="7" fillId="2" borderId="65" xfId="40" applyNumberFormat="1" applyFont="1" applyFill="1" applyBorder="1" applyAlignment="1">
      <alignment vertical="center"/>
    </xf>
    <xf numFmtId="3" fontId="4" fillId="2" borderId="8" xfId="40" applyNumberFormat="1" applyFont="1" applyFill="1" applyBorder="1" applyAlignment="1">
      <alignment vertical="center"/>
    </xf>
    <xf numFmtId="3" fontId="4" fillId="2" borderId="8" xfId="40" applyNumberFormat="1" applyFont="1" applyFill="1" applyBorder="1" applyAlignment="1">
      <alignment horizontal="right" vertical="center"/>
    </xf>
    <xf numFmtId="168" fontId="4" fillId="2" borderId="8" xfId="40" applyNumberFormat="1" applyFont="1" applyFill="1" applyBorder="1" applyAlignment="1">
      <alignment horizontal="right" vertical="center"/>
    </xf>
    <xf numFmtId="166" fontId="7" fillId="2" borderId="8" xfId="16" applyNumberFormat="1" applyFont="1" applyFill="1" applyBorder="1" applyAlignment="1">
      <alignment vertical="center"/>
    </xf>
    <xf numFmtId="166" fontId="7" fillId="2" borderId="8" xfId="40" applyNumberFormat="1" applyFont="1" applyFill="1" applyBorder="1" applyAlignment="1">
      <alignment vertical="center"/>
    </xf>
    <xf numFmtId="166" fontId="7" fillId="2" borderId="9" xfId="40" applyNumberFormat="1" applyFont="1" applyFill="1" applyBorder="1" applyAlignment="1">
      <alignment vertical="center"/>
    </xf>
    <xf numFmtId="0" fontId="82" fillId="2" borderId="0" xfId="16" applyFont="1" applyFill="1" applyAlignment="1">
      <alignment vertical="top"/>
    </xf>
    <xf numFmtId="0" fontId="202" fillId="3" borderId="224" xfId="16" applyFont="1" applyFill="1" applyBorder="1" applyAlignment="1">
      <alignment horizontal="center" vertical="center"/>
    </xf>
    <xf numFmtId="0" fontId="202" fillId="3" borderId="225" xfId="16" applyFont="1" applyFill="1" applyBorder="1" applyAlignment="1">
      <alignment horizontal="center" vertical="center"/>
    </xf>
    <xf numFmtId="0" fontId="202" fillId="3" borderId="313" xfId="16" applyFont="1" applyFill="1" applyBorder="1" applyAlignment="1">
      <alignment horizontal="center" vertical="center"/>
    </xf>
    <xf numFmtId="0" fontId="4" fillId="3" borderId="376" xfId="59" applyFont="1" applyFill="1" applyBorder="1" applyAlignment="1">
      <alignment vertical="center" wrapText="1"/>
    </xf>
    <xf numFmtId="0" fontId="4" fillId="3" borderId="377" xfId="59" applyFont="1" applyFill="1" applyBorder="1" applyAlignment="1">
      <alignment vertical="center" wrapText="1"/>
    </xf>
    <xf numFmtId="0" fontId="4" fillId="3" borderId="98" xfId="59" applyFont="1" applyFill="1" applyBorder="1" applyAlignment="1">
      <alignment vertical="center" wrapText="1"/>
    </xf>
    <xf numFmtId="212" fontId="4" fillId="2" borderId="32" xfId="63" applyNumberFormat="1" applyFont="1" applyFill="1" applyBorder="1" applyAlignment="1">
      <alignment horizontal="center" vertical="center"/>
    </xf>
    <xf numFmtId="212" fontId="4" fillId="2" borderId="62" xfId="63" applyNumberFormat="1" applyFont="1" applyFill="1" applyBorder="1" applyAlignment="1">
      <alignment horizontal="center" vertical="center"/>
    </xf>
    <xf numFmtId="212" fontId="4" fillId="2" borderId="5" xfId="63" applyNumberFormat="1" applyFont="1" applyFill="1" applyBorder="1" applyAlignment="1">
      <alignment horizontal="center" vertical="center"/>
    </xf>
    <xf numFmtId="3" fontId="4" fillId="2" borderId="5" xfId="63" applyNumberFormat="1" applyFont="1" applyFill="1" applyBorder="1" applyAlignment="1">
      <alignment horizontal="center" vertical="center"/>
    </xf>
    <xf numFmtId="212" fontId="4" fillId="2" borderId="6" xfId="63" applyNumberFormat="1" applyFont="1" applyFill="1" applyBorder="1" applyAlignment="1">
      <alignment horizontal="center" vertical="center"/>
    </xf>
    <xf numFmtId="0" fontId="7" fillId="3" borderId="4" xfId="26" applyFont="1" applyFill="1" applyBorder="1" applyAlignment="1">
      <alignment horizontal="left" vertical="center"/>
    </xf>
    <xf numFmtId="0" fontId="7" fillId="3" borderId="44" xfId="26" applyFont="1" applyFill="1" applyBorder="1" applyAlignment="1">
      <alignment horizontal="left" vertical="center"/>
    </xf>
    <xf numFmtId="0" fontId="7" fillId="3" borderId="22" xfId="26" applyFont="1" applyFill="1" applyBorder="1" applyAlignment="1">
      <alignment horizontal="left" vertical="center"/>
    </xf>
    <xf numFmtId="0" fontId="5" fillId="2" borderId="0" xfId="59" applyFont="1" applyFill="1" applyAlignment="1"/>
    <xf numFmtId="0" fontId="62" fillId="2" borderId="0" xfId="26" applyFont="1" applyFill="1" applyBorder="1" applyAlignment="1">
      <alignment horizontal="right" vertical="center"/>
    </xf>
    <xf numFmtId="0" fontId="24" fillId="3" borderId="5" xfId="59" applyFont="1" applyFill="1" applyBorder="1" applyAlignment="1">
      <alignment vertical="center" wrapText="1"/>
    </xf>
    <xf numFmtId="0" fontId="24" fillId="3" borderId="316" xfId="59" applyFont="1" applyFill="1" applyBorder="1" applyAlignment="1">
      <alignment vertical="center" wrapText="1"/>
    </xf>
    <xf numFmtId="49" fontId="37" fillId="3" borderId="1" xfId="59" applyNumberFormat="1" applyFont="1" applyFill="1" applyBorder="1" applyAlignment="1">
      <alignment horizontal="center" vertical="top" wrapText="1"/>
    </xf>
    <xf numFmtId="0" fontId="37" fillId="3" borderId="2" xfId="59" applyFont="1" applyFill="1" applyBorder="1" applyAlignment="1">
      <alignment horizontal="center" vertical="top" wrapText="1"/>
    </xf>
    <xf numFmtId="49" fontId="37" fillId="3" borderId="67" xfId="59" applyNumberFormat="1" applyFont="1" applyFill="1" applyBorder="1" applyAlignment="1">
      <alignment horizontal="center" vertical="top" wrapText="1"/>
    </xf>
    <xf numFmtId="49" fontId="37" fillId="3" borderId="2" xfId="59" applyNumberFormat="1" applyFont="1" applyFill="1" applyBorder="1" applyAlignment="1">
      <alignment horizontal="center" vertical="top" wrapText="1"/>
    </xf>
    <xf numFmtId="49" fontId="37" fillId="3" borderId="3" xfId="59" applyNumberFormat="1" applyFont="1" applyFill="1" applyBorder="1" applyAlignment="1">
      <alignment horizontal="center" vertical="top" wrapText="1"/>
    </xf>
    <xf numFmtId="0" fontId="3" fillId="3" borderId="4" xfId="59" applyFont="1" applyFill="1" applyBorder="1" applyAlignment="1">
      <alignment horizontal="left" vertical="center"/>
    </xf>
    <xf numFmtId="0" fontId="24" fillId="3" borderId="377" xfId="59" applyFont="1" applyFill="1" applyBorder="1" applyAlignment="1">
      <alignment vertical="center"/>
    </xf>
    <xf numFmtId="0" fontId="24" fillId="3" borderId="22" xfId="26" applyFont="1" applyFill="1" applyBorder="1" applyAlignment="1">
      <alignment horizontal="left" vertical="center"/>
    </xf>
    <xf numFmtId="0" fontId="24" fillId="3" borderId="5" xfId="26" applyFont="1" applyFill="1" applyBorder="1" applyAlignment="1">
      <alignment horizontal="left" vertical="center"/>
    </xf>
    <xf numFmtId="0" fontId="24" fillId="3" borderId="4" xfId="59" applyFont="1" applyFill="1" applyBorder="1" applyAlignment="1">
      <alignment horizontal="left" vertical="center"/>
    </xf>
    <xf numFmtId="0" fontId="24" fillId="3" borderId="4" xfId="26" applyFont="1" applyFill="1" applyBorder="1" applyAlignment="1">
      <alignment horizontal="left" vertical="center"/>
    </xf>
    <xf numFmtId="0" fontId="24" fillId="3" borderId="44" xfId="26" applyFont="1" applyFill="1" applyBorder="1" applyAlignment="1">
      <alignment horizontal="left" vertical="center" indent="1"/>
    </xf>
    <xf numFmtId="0" fontId="24" fillId="3" borderId="4" xfId="26" applyFont="1" applyFill="1" applyBorder="1" applyAlignment="1">
      <alignment horizontal="right" vertical="center"/>
    </xf>
    <xf numFmtId="0" fontId="3" fillId="3" borderId="7" xfId="59" applyFont="1" applyFill="1" applyBorder="1" applyAlignment="1">
      <alignment horizontal="left" vertical="center"/>
    </xf>
    <xf numFmtId="0" fontId="24" fillId="3" borderId="382" xfId="59" applyFont="1" applyFill="1" applyBorder="1" applyAlignment="1">
      <alignment vertical="center"/>
    </xf>
    <xf numFmtId="0" fontId="62" fillId="2" borderId="0" xfId="26" applyFont="1" applyFill="1" applyBorder="1" applyAlignment="1">
      <alignment vertical="center" wrapText="1"/>
    </xf>
    <xf numFmtId="0" fontId="62" fillId="2" borderId="0" xfId="26" applyFont="1" applyFill="1" applyBorder="1" applyAlignment="1">
      <alignment vertical="center"/>
    </xf>
    <xf numFmtId="0" fontId="62" fillId="2" borderId="0" xfId="26" applyFont="1" applyFill="1" applyBorder="1" applyAlignment="1">
      <alignment horizontal="left" vertical="top"/>
    </xf>
    <xf numFmtId="0" fontId="61" fillId="2" borderId="0" xfId="59" applyFont="1" applyFill="1" applyAlignment="1">
      <alignment horizontal="left"/>
    </xf>
    <xf numFmtId="0" fontId="61" fillId="2" borderId="0" xfId="59" applyFont="1" applyFill="1" applyAlignment="1">
      <alignment horizontal="left" wrapText="1"/>
    </xf>
    <xf numFmtId="0" fontId="62" fillId="2" borderId="0" xfId="26" applyFont="1" applyFill="1" applyBorder="1" applyAlignment="1">
      <alignment horizontal="left"/>
    </xf>
    <xf numFmtId="0" fontId="110" fillId="2" borderId="0" xfId="26" applyFont="1" applyFill="1" applyBorder="1" applyAlignment="1">
      <alignment horizontal="left"/>
    </xf>
    <xf numFmtId="0" fontId="3" fillId="3" borderId="4" xfId="59" applyFont="1" applyFill="1" applyBorder="1" applyAlignment="1">
      <alignment horizontal="center" vertical="top"/>
    </xf>
    <xf numFmtId="0" fontId="24" fillId="3" borderId="5" xfId="59" applyFont="1" applyFill="1" applyBorder="1" applyAlignment="1">
      <alignment vertical="top" wrapText="1"/>
    </xf>
    <xf numFmtId="212" fontId="15" fillId="2" borderId="44" xfId="63" applyNumberFormat="1" applyFont="1" applyFill="1" applyBorder="1" applyAlignment="1">
      <alignment horizontal="center" vertical="top"/>
    </xf>
    <xf numFmtId="212" fontId="15" fillId="2" borderId="5" xfId="63" applyNumberFormat="1" applyFont="1" applyFill="1" applyBorder="1" applyAlignment="1">
      <alignment horizontal="center" vertical="top"/>
    </xf>
    <xf numFmtId="3" fontId="24" fillId="2" borderId="5" xfId="63" applyNumberFormat="1" applyFont="1" applyFill="1" applyBorder="1" applyAlignment="1">
      <alignment horizontal="center" vertical="top"/>
    </xf>
    <xf numFmtId="212" fontId="24" fillId="2" borderId="5" xfId="66" applyNumberFormat="1" applyFont="1" applyFill="1" applyBorder="1" applyAlignment="1">
      <alignment horizontal="center" vertical="top"/>
    </xf>
    <xf numFmtId="212" fontId="24" fillId="2" borderId="6" xfId="66" applyNumberFormat="1" applyFont="1" applyFill="1" applyBorder="1" applyAlignment="1">
      <alignment horizontal="center" vertical="top"/>
    </xf>
    <xf numFmtId="0" fontId="17" fillId="2" borderId="0" xfId="26" applyFont="1" applyFill="1" applyAlignment="1">
      <alignment vertical="top" wrapText="1"/>
    </xf>
    <xf numFmtId="3" fontId="24" fillId="2" borderId="6" xfId="63" applyNumberFormat="1" applyFont="1" applyFill="1" applyBorder="1" applyAlignment="1">
      <alignment horizontal="center" vertical="top"/>
    </xf>
    <xf numFmtId="0" fontId="82" fillId="2" borderId="0" xfId="67" applyFont="1" applyFill="1" applyBorder="1" applyAlignment="1">
      <alignment vertical="center"/>
    </xf>
    <xf numFmtId="0" fontId="62" fillId="2" borderId="36" xfId="67" applyFont="1" applyFill="1" applyBorder="1" applyAlignment="1">
      <alignment horizontal="right"/>
    </xf>
    <xf numFmtId="0" fontId="7" fillId="3" borderId="384" xfId="67" applyFont="1" applyFill="1" applyBorder="1" applyAlignment="1">
      <alignment horizontal="center" vertical="center" wrapText="1"/>
    </xf>
    <xf numFmtId="0" fontId="7" fillId="3" borderId="385" xfId="67" applyFont="1" applyFill="1" applyBorder="1" applyAlignment="1">
      <alignment horizontal="center" vertical="center" wrapText="1"/>
    </xf>
    <xf numFmtId="0" fontId="7" fillId="3" borderId="41" xfId="67" applyFont="1" applyFill="1" applyBorder="1" applyAlignment="1">
      <alignment horizontal="center" vertical="center" wrapText="1"/>
    </xf>
    <xf numFmtId="0" fontId="3" fillId="3" borderId="1" xfId="67" applyFont="1" applyFill="1" applyBorder="1" applyAlignment="1">
      <alignment horizontal="center" vertical="center" wrapText="1"/>
    </xf>
    <xf numFmtId="0" fontId="3" fillId="2" borderId="73" xfId="67" applyFont="1" applyFill="1" applyBorder="1" applyAlignment="1">
      <alignment horizontal="left" vertical="center" wrapText="1"/>
    </xf>
    <xf numFmtId="3" fontId="3" fillId="2" borderId="95" xfId="67" applyNumberFormat="1" applyFont="1" applyFill="1" applyBorder="1" applyAlignment="1">
      <alignment horizontal="center" vertical="center" wrapText="1"/>
    </xf>
    <xf numFmtId="0" fontId="3" fillId="2" borderId="376" xfId="67" applyFont="1" applyFill="1" applyBorder="1" applyAlignment="1">
      <alignment horizontal="center" vertical="center" wrapText="1"/>
    </xf>
    <xf numFmtId="0" fontId="3" fillId="2" borderId="95" xfId="67" applyFont="1" applyFill="1" applyBorder="1" applyAlignment="1">
      <alignment horizontal="center" vertical="center" wrapText="1"/>
    </xf>
    <xf numFmtId="3" fontId="3" fillId="2" borderId="33" xfId="67" applyNumberFormat="1" applyFont="1" applyFill="1" applyBorder="1" applyAlignment="1">
      <alignment horizontal="center" vertical="center" wrapText="1"/>
    </xf>
    <xf numFmtId="0" fontId="47" fillId="2" borderId="386" xfId="67" applyFont="1" applyFill="1" applyBorder="1" applyAlignment="1">
      <alignment horizontal="left" vertical="center" wrapText="1" indent="1"/>
    </xf>
    <xf numFmtId="3" fontId="24" fillId="2" borderId="387" xfId="67" applyNumberFormat="1" applyFont="1" applyFill="1" applyBorder="1" applyAlignment="1">
      <alignment horizontal="center" vertical="center" wrapText="1"/>
    </xf>
    <xf numFmtId="0" fontId="47" fillId="2" borderId="388" xfId="67" applyFont="1" applyFill="1" applyBorder="1" applyAlignment="1">
      <alignment horizontal="left" vertical="center" wrapText="1" indent="1"/>
    </xf>
    <xf numFmtId="0" fontId="47" fillId="2" borderId="387" xfId="67" applyFont="1" applyFill="1" applyBorder="1" applyAlignment="1">
      <alignment horizontal="left" vertical="center" wrapText="1" indent="1"/>
    </xf>
    <xf numFmtId="3" fontId="24" fillId="2" borderId="389" xfId="67" applyNumberFormat="1" applyFont="1" applyFill="1" applyBorder="1" applyAlignment="1">
      <alignment horizontal="center" vertical="center" wrapText="1"/>
    </xf>
    <xf numFmtId="0" fontId="24" fillId="2" borderId="390" xfId="67" applyFont="1" applyFill="1" applyBorder="1" applyAlignment="1">
      <alignment horizontal="left" vertical="center" wrapText="1" indent="2"/>
    </xf>
    <xf numFmtId="1" fontId="24" fillId="2" borderId="391" xfId="68" applyNumberFormat="1" applyFont="1" applyFill="1" applyBorder="1" applyAlignment="1">
      <alignment horizontal="center" vertical="center" wrapText="1"/>
    </xf>
    <xf numFmtId="1" fontId="24" fillId="2" borderId="392" xfId="68" applyNumberFormat="1" applyFont="1" applyFill="1" applyBorder="1" applyAlignment="1">
      <alignment horizontal="center" vertical="center" wrapText="1"/>
    </xf>
    <xf numFmtId="1" fontId="24" fillId="2" borderId="393" xfId="68" applyNumberFormat="1" applyFont="1" applyFill="1" applyBorder="1" applyAlignment="1">
      <alignment horizontal="center" vertical="center" wrapText="1"/>
    </xf>
    <xf numFmtId="0" fontId="24" fillId="2" borderId="394" xfId="67" applyFont="1" applyFill="1" applyBorder="1" applyAlignment="1">
      <alignment horizontal="left" vertical="center" wrapText="1" indent="2"/>
    </xf>
    <xf numFmtId="1" fontId="24" fillId="2" borderId="395" xfId="68" applyNumberFormat="1" applyFont="1" applyFill="1" applyBorder="1" applyAlignment="1">
      <alignment horizontal="center" vertical="center" wrapText="1"/>
    </xf>
    <xf numFmtId="1" fontId="24" fillId="2" borderId="382" xfId="68" applyNumberFormat="1" applyFont="1" applyFill="1" applyBorder="1" applyAlignment="1">
      <alignment horizontal="center" vertical="center" wrapText="1"/>
    </xf>
    <xf numFmtId="1" fontId="24" fillId="2" borderId="37" xfId="68" applyNumberFormat="1" applyFont="1" applyFill="1" applyBorder="1" applyAlignment="1">
      <alignment horizontal="center" vertical="center" wrapText="1"/>
    </xf>
    <xf numFmtId="3" fontId="3" fillId="2" borderId="376" xfId="68" applyNumberFormat="1" applyFont="1" applyFill="1" applyBorder="1" applyAlignment="1">
      <alignment horizontal="center" vertical="center" wrapText="1"/>
    </xf>
    <xf numFmtId="3" fontId="3" fillId="2" borderId="95" xfId="68" applyNumberFormat="1" applyFont="1" applyFill="1" applyBorder="1" applyAlignment="1">
      <alignment horizontal="center" vertical="center" wrapText="1"/>
    </xf>
    <xf numFmtId="3" fontId="3" fillId="2" borderId="33" xfId="68" applyNumberFormat="1" applyFont="1" applyFill="1" applyBorder="1" applyAlignment="1">
      <alignment horizontal="center" vertical="center" wrapText="1"/>
    </xf>
    <xf numFmtId="3" fontId="24" fillId="2" borderId="391" xfId="67" applyNumberFormat="1" applyFont="1" applyFill="1" applyBorder="1" applyAlignment="1">
      <alignment horizontal="center" vertical="center" wrapText="1"/>
    </xf>
    <xf numFmtId="0" fontId="24" fillId="2" borderId="392" xfId="67" applyFont="1" applyFill="1" applyBorder="1" applyAlignment="1">
      <alignment horizontal="left" vertical="center" wrapText="1" indent="2"/>
    </xf>
    <xf numFmtId="0" fontId="24" fillId="2" borderId="391" xfId="67" applyFont="1" applyFill="1" applyBorder="1" applyAlignment="1">
      <alignment horizontal="left" vertical="center" wrapText="1" indent="2"/>
    </xf>
    <xf numFmtId="3" fontId="24" fillId="2" borderId="393" xfId="67" applyNumberFormat="1" applyFont="1" applyFill="1" applyBorder="1" applyAlignment="1">
      <alignment horizontal="center" vertical="center" wrapText="1"/>
    </xf>
    <xf numFmtId="3" fontId="24" fillId="2" borderId="395" xfId="67" applyNumberFormat="1" applyFont="1" applyFill="1" applyBorder="1" applyAlignment="1">
      <alignment horizontal="center" vertical="center" wrapText="1"/>
    </xf>
    <xf numFmtId="1" fontId="24" fillId="2" borderId="382" xfId="67" applyNumberFormat="1" applyFont="1" applyFill="1" applyBorder="1" applyAlignment="1">
      <alignment horizontal="left" vertical="center" wrapText="1" indent="2"/>
    </xf>
    <xf numFmtId="0" fontId="24" fillId="2" borderId="395" xfId="67" applyFont="1" applyFill="1" applyBorder="1" applyAlignment="1">
      <alignment horizontal="left" vertical="center" wrapText="1" indent="2"/>
    </xf>
    <xf numFmtId="3" fontId="24" fillId="2" borderId="37" xfId="67" applyNumberFormat="1" applyFont="1" applyFill="1" applyBorder="1" applyAlignment="1">
      <alignment horizontal="center" vertical="center" wrapText="1"/>
    </xf>
    <xf numFmtId="0" fontId="3" fillId="2" borderId="396" xfId="67" applyFont="1" applyFill="1" applyBorder="1" applyAlignment="1">
      <alignment vertical="center" wrapText="1"/>
    </xf>
    <xf numFmtId="168" fontId="24" fillId="2" borderId="397" xfId="68" applyNumberFormat="1" applyFont="1" applyFill="1" applyBorder="1" applyAlignment="1">
      <alignment horizontal="center" vertical="center" wrapText="1"/>
    </xf>
    <xf numFmtId="168" fontId="24" fillId="2" borderId="398" xfId="68" applyNumberFormat="1" applyFont="1" applyFill="1" applyBorder="1" applyAlignment="1">
      <alignment horizontal="center" vertical="center" wrapText="1"/>
    </xf>
    <xf numFmtId="168" fontId="24" fillId="2" borderId="399" xfId="68" applyNumberFormat="1" applyFont="1" applyFill="1" applyBorder="1" applyAlignment="1">
      <alignment horizontal="center" vertical="center" wrapText="1"/>
    </xf>
    <xf numFmtId="214" fontId="47" fillId="2" borderId="400" xfId="67" applyNumberFormat="1" applyFont="1" applyFill="1" applyBorder="1" applyAlignment="1">
      <alignment vertical="center" wrapText="1"/>
    </xf>
    <xf numFmtId="0" fontId="3" fillId="2" borderId="386" xfId="67" applyFont="1" applyFill="1" applyBorder="1" applyAlignment="1">
      <alignment vertical="center" wrapText="1"/>
    </xf>
    <xf numFmtId="168" fontId="24" fillId="2" borderId="387" xfId="68" applyNumberFormat="1" applyFont="1" applyFill="1" applyBorder="1" applyAlignment="1">
      <alignment horizontal="center" vertical="center" wrapText="1"/>
    </xf>
    <xf numFmtId="168" fontId="24" fillId="2" borderId="388" xfId="68" applyNumberFormat="1" applyFont="1" applyFill="1" applyBorder="1" applyAlignment="1">
      <alignment horizontal="center" vertical="center" wrapText="1"/>
    </xf>
    <xf numFmtId="168" fontId="24" fillId="2" borderId="389" xfId="68" applyNumberFormat="1" applyFont="1" applyFill="1" applyBorder="1" applyAlignment="1">
      <alignment horizontal="center" vertical="center" wrapText="1"/>
    </xf>
    <xf numFmtId="214" fontId="47" fillId="2" borderId="394" xfId="67" applyNumberFormat="1" applyFont="1" applyFill="1" applyBorder="1" applyAlignment="1">
      <alignment horizontal="left" vertical="center" wrapText="1"/>
    </xf>
    <xf numFmtId="0" fontId="7" fillId="3" borderId="117" xfId="67" applyFont="1" applyFill="1" applyBorder="1" applyAlignment="1">
      <alignment horizontal="center" vertical="center" wrapText="1"/>
    </xf>
    <xf numFmtId="0" fontId="7" fillId="3" borderId="118" xfId="67" applyFont="1" applyFill="1" applyBorder="1" applyAlignment="1">
      <alignment horizontal="center" vertical="center" wrapText="1"/>
    </xf>
    <xf numFmtId="0" fontId="7" fillId="3" borderId="112" xfId="67" applyFont="1" applyFill="1" applyBorder="1" applyAlignment="1">
      <alignment horizontal="center" vertical="center" wrapText="1"/>
    </xf>
    <xf numFmtId="0" fontId="7" fillId="3" borderId="127" xfId="67" applyFont="1" applyFill="1" applyBorder="1" applyAlignment="1">
      <alignment horizontal="center" vertical="center" wrapText="1"/>
    </xf>
    <xf numFmtId="0" fontId="192" fillId="2" borderId="11" xfId="67" applyFont="1" applyFill="1" applyBorder="1" applyAlignment="1">
      <alignment vertical="center"/>
    </xf>
    <xf numFmtId="0" fontId="192" fillId="2" borderId="0" xfId="67" applyFont="1" applyFill="1" applyBorder="1" applyAlignment="1">
      <alignment vertical="center"/>
    </xf>
    <xf numFmtId="0" fontId="192" fillId="2" borderId="36" xfId="67" applyFont="1" applyFill="1" applyBorder="1" applyAlignment="1">
      <alignment vertical="center"/>
    </xf>
    <xf numFmtId="164" fontId="192" fillId="2" borderId="12" xfId="68" applyNumberFormat="1" applyFont="1" applyFill="1" applyBorder="1" applyAlignment="1">
      <alignment vertical="center"/>
    </xf>
    <xf numFmtId="164" fontId="192" fillId="2" borderId="135" xfId="68" applyNumberFormat="1" applyFont="1" applyFill="1" applyBorder="1" applyAlignment="1">
      <alignment vertical="center"/>
    </xf>
    <xf numFmtId="164" fontId="192" fillId="2" borderId="5" xfId="68" applyNumberFormat="1" applyFont="1" applyFill="1" applyBorder="1" applyAlignment="1">
      <alignment horizontal="center" vertical="center"/>
    </xf>
    <xf numFmtId="164" fontId="192" fillId="2" borderId="6" xfId="68" applyNumberFormat="1" applyFont="1" applyFill="1" applyBorder="1" applyAlignment="1">
      <alignment horizontal="center" vertical="center"/>
    </xf>
    <xf numFmtId="43" fontId="192" fillId="2" borderId="5" xfId="68" applyNumberFormat="1" applyFont="1" applyFill="1" applyBorder="1" applyAlignment="1">
      <alignment horizontal="center" vertical="center"/>
    </xf>
    <xf numFmtId="171" fontId="192" fillId="2" borderId="5" xfId="68" applyNumberFormat="1" applyFont="1" applyFill="1" applyBorder="1" applyAlignment="1">
      <alignment horizontal="center" vertical="center"/>
    </xf>
    <xf numFmtId="171" fontId="192" fillId="2" borderId="6" xfId="68" applyNumberFormat="1" applyFont="1" applyFill="1" applyBorder="1" applyAlignment="1">
      <alignment horizontal="center" vertical="center"/>
    </xf>
    <xf numFmtId="176" fontId="192" fillId="2" borderId="5" xfId="68" applyNumberFormat="1" applyFont="1" applyFill="1" applyBorder="1" applyAlignment="1">
      <alignment horizontal="center" vertical="center"/>
    </xf>
    <xf numFmtId="164" fontId="192" fillId="2" borderId="5" xfId="68" applyNumberFormat="1" applyFont="1" applyFill="1" applyBorder="1" applyAlignment="1">
      <alignment horizontal="left" vertical="center" indent="1"/>
    </xf>
    <xf numFmtId="164" fontId="192" fillId="2" borderId="8" xfId="68" applyNumberFormat="1" applyFont="1" applyFill="1" applyBorder="1" applyAlignment="1">
      <alignment horizontal="center" vertical="center"/>
    </xf>
    <xf numFmtId="164" fontId="192" fillId="2" borderId="9" xfId="68" applyNumberFormat="1" applyFont="1" applyFill="1" applyBorder="1" applyAlignment="1">
      <alignment horizontal="center" vertical="center"/>
    </xf>
    <xf numFmtId="164" fontId="202" fillId="3" borderId="117" xfId="68" applyNumberFormat="1" applyFont="1" applyFill="1" applyBorder="1" applyAlignment="1"/>
    <xf numFmtId="164" fontId="202" fillId="3" borderId="118" xfId="68" applyNumberFormat="1" applyFont="1" applyFill="1" applyBorder="1" applyAlignment="1"/>
    <xf numFmtId="3" fontId="205" fillId="2" borderId="421" xfId="69" applyNumberFormat="1" applyFont="1" applyFill="1" applyBorder="1" applyAlignment="1">
      <alignment horizontal="right" vertical="center"/>
    </xf>
    <xf numFmtId="3" fontId="205" fillId="2" borderId="422" xfId="69" applyNumberFormat="1" applyFont="1" applyFill="1" applyBorder="1" applyAlignment="1">
      <alignment horizontal="right" vertical="center"/>
    </xf>
    <xf numFmtId="3" fontId="205" fillId="2" borderId="423" xfId="69" applyNumberFormat="1" applyFont="1" applyFill="1" applyBorder="1" applyAlignment="1">
      <alignment horizontal="right" vertical="center"/>
    </xf>
    <xf numFmtId="3" fontId="205" fillId="2" borderId="424" xfId="69" applyNumberFormat="1" applyFont="1" applyFill="1" applyBorder="1" applyAlignment="1">
      <alignment horizontal="right" vertical="center"/>
    </xf>
    <xf numFmtId="3" fontId="202" fillId="2" borderId="426" xfId="69" applyNumberFormat="1" applyFont="1" applyFill="1" applyBorder="1" applyAlignment="1">
      <alignment horizontal="right" vertical="center"/>
    </xf>
    <xf numFmtId="3" fontId="202" fillId="2" borderId="391" xfId="69" applyNumberFormat="1" applyFont="1" applyFill="1" applyBorder="1" applyAlignment="1">
      <alignment horizontal="right" vertical="center"/>
    </xf>
    <xf numFmtId="3" fontId="202" fillId="2" borderId="427" xfId="69" applyNumberFormat="1" applyFont="1" applyFill="1" applyBorder="1" applyAlignment="1">
      <alignment horizontal="right" vertical="center"/>
    </xf>
    <xf numFmtId="3" fontId="202" fillId="2" borderId="428" xfId="69" applyNumberFormat="1" applyFont="1" applyFill="1" applyBorder="1" applyAlignment="1">
      <alignment horizontal="right" vertical="center"/>
    </xf>
    <xf numFmtId="3" fontId="192" fillId="2" borderId="426" xfId="69" applyNumberFormat="1" applyFont="1" applyFill="1" applyBorder="1" applyAlignment="1">
      <alignment horizontal="right" vertical="center"/>
    </xf>
    <xf numFmtId="3" fontId="192" fillId="2" borderId="391" xfId="69" applyNumberFormat="1" applyFont="1" applyFill="1" applyBorder="1" applyAlignment="1">
      <alignment horizontal="right" vertical="center"/>
    </xf>
    <xf numFmtId="3" fontId="192" fillId="2" borderId="430" xfId="69" applyNumberFormat="1" applyFont="1" applyFill="1" applyBorder="1" applyAlignment="1">
      <alignment horizontal="right" vertical="center"/>
    </xf>
    <xf numFmtId="3" fontId="192" fillId="2" borderId="428" xfId="69" applyNumberFormat="1" applyFont="1" applyFill="1" applyBorder="1" applyAlignment="1">
      <alignment horizontal="right" vertical="center"/>
    </xf>
    <xf numFmtId="3" fontId="192" fillId="2" borderId="427" xfId="69" applyNumberFormat="1" applyFont="1" applyFill="1" applyBorder="1" applyAlignment="1">
      <alignment horizontal="right" vertical="center"/>
    </xf>
    <xf numFmtId="3" fontId="206" fillId="2" borderId="426" xfId="69" applyNumberFormat="1" applyFont="1" applyFill="1" applyBorder="1" applyAlignment="1">
      <alignment horizontal="right" vertical="center"/>
    </xf>
    <xf numFmtId="3" fontId="206" fillId="2" borderId="391" xfId="69" applyNumberFormat="1" applyFont="1" applyFill="1" applyBorder="1" applyAlignment="1">
      <alignment horizontal="right" vertical="center"/>
    </xf>
    <xf numFmtId="3" fontId="206" fillId="2" borderId="430" xfId="69" applyNumberFormat="1" applyFont="1" applyFill="1" applyBorder="1" applyAlignment="1">
      <alignment horizontal="right" vertical="center"/>
    </xf>
    <xf numFmtId="3" fontId="206" fillId="2" borderId="428" xfId="69" applyNumberFormat="1" applyFont="1" applyFill="1" applyBorder="1" applyAlignment="1">
      <alignment horizontal="right" vertical="center"/>
    </xf>
    <xf numFmtId="3" fontId="206" fillId="2" borderId="427" xfId="69" applyNumberFormat="1" applyFont="1" applyFill="1" applyBorder="1" applyAlignment="1">
      <alignment horizontal="right" vertical="center"/>
    </xf>
    <xf numFmtId="3" fontId="192" fillId="0" borderId="426" xfId="69" applyNumberFormat="1" applyFont="1" applyFill="1" applyBorder="1" applyAlignment="1">
      <alignment horizontal="right" vertical="center"/>
    </xf>
    <xf numFmtId="3" fontId="192" fillId="0" borderId="391" xfId="69" applyNumberFormat="1" applyFont="1" applyFill="1" applyBorder="1" applyAlignment="1">
      <alignment horizontal="right" vertical="center"/>
    </xf>
    <xf numFmtId="3" fontId="192" fillId="0" borderId="430" xfId="69" applyNumberFormat="1" applyFont="1" applyFill="1" applyBorder="1" applyAlignment="1">
      <alignment horizontal="right" vertical="center"/>
    </xf>
    <xf numFmtId="3" fontId="202" fillId="0" borderId="426" xfId="69" applyNumberFormat="1" applyFont="1" applyFill="1" applyBorder="1" applyAlignment="1">
      <alignment horizontal="right" vertical="center"/>
    </xf>
    <xf numFmtId="3" fontId="202" fillId="0" borderId="391" xfId="69" applyNumberFormat="1" applyFont="1" applyFill="1" applyBorder="1" applyAlignment="1">
      <alignment horizontal="right" vertical="center"/>
    </xf>
    <xf numFmtId="3" fontId="202" fillId="0" borderId="430" xfId="69" applyNumberFormat="1" applyFont="1" applyFill="1" applyBorder="1" applyAlignment="1">
      <alignment horizontal="right" vertical="center"/>
    </xf>
    <xf numFmtId="3" fontId="202" fillId="2" borderId="430" xfId="69" applyNumberFormat="1" applyFont="1" applyFill="1" applyBorder="1" applyAlignment="1">
      <alignment horizontal="right" vertical="center"/>
    </xf>
    <xf numFmtId="3" fontId="202" fillId="0" borderId="428" xfId="69" applyNumberFormat="1" applyFont="1" applyFill="1" applyBorder="1" applyAlignment="1">
      <alignment horizontal="right" vertical="center"/>
    </xf>
    <xf numFmtId="3" fontId="202" fillId="0" borderId="427" xfId="69" applyNumberFormat="1" applyFont="1" applyFill="1" applyBorder="1" applyAlignment="1">
      <alignment horizontal="right" vertical="center"/>
    </xf>
    <xf numFmtId="3" fontId="202" fillId="2" borderId="426" xfId="69" applyNumberFormat="1" applyFont="1" applyFill="1" applyBorder="1" applyAlignment="1">
      <alignment horizontal="right"/>
    </xf>
    <xf numFmtId="3" fontId="202" fillId="2" borderId="391" xfId="69" applyNumberFormat="1" applyFont="1" applyFill="1" applyBorder="1" applyAlignment="1">
      <alignment horizontal="right"/>
    </xf>
    <xf numFmtId="3" fontId="202" fillId="2" borderId="430" xfId="69" applyNumberFormat="1" applyFont="1" applyFill="1" applyBorder="1" applyAlignment="1">
      <alignment horizontal="right"/>
    </xf>
    <xf numFmtId="3" fontId="202" fillId="2" borderId="428" xfId="69" applyNumberFormat="1" applyFont="1" applyFill="1" applyBorder="1" applyAlignment="1">
      <alignment horizontal="right"/>
    </xf>
    <xf numFmtId="3" fontId="202" fillId="2" borderId="427" xfId="69" applyNumberFormat="1" applyFont="1" applyFill="1" applyBorder="1" applyAlignment="1">
      <alignment horizontal="right"/>
    </xf>
    <xf numFmtId="3" fontId="206" fillId="0" borderId="426" xfId="69" applyNumberFormat="1" applyFont="1" applyFill="1" applyBorder="1" applyAlignment="1">
      <alignment horizontal="right" vertical="center"/>
    </xf>
    <xf numFmtId="3" fontId="206" fillId="0" borderId="391" xfId="69" applyNumberFormat="1" applyFont="1" applyFill="1" applyBorder="1" applyAlignment="1">
      <alignment horizontal="right" vertical="center"/>
    </xf>
    <xf numFmtId="3" fontId="206" fillId="0" borderId="430" xfId="69" applyNumberFormat="1" applyFont="1" applyFill="1" applyBorder="1" applyAlignment="1">
      <alignment horizontal="right" vertical="center"/>
    </xf>
    <xf numFmtId="3" fontId="206" fillId="0" borderId="428" xfId="69" applyNumberFormat="1" applyFont="1" applyFill="1" applyBorder="1" applyAlignment="1">
      <alignment horizontal="right" vertical="center"/>
    </xf>
    <xf numFmtId="3" fontId="192" fillId="0" borderId="428" xfId="69" applyNumberFormat="1" applyFont="1" applyFill="1" applyBorder="1" applyAlignment="1">
      <alignment horizontal="right" vertical="center"/>
    </xf>
    <xf numFmtId="3" fontId="206" fillId="2" borderId="432" xfId="69" applyNumberFormat="1" applyFont="1" applyFill="1" applyBorder="1" applyAlignment="1">
      <alignment horizontal="right" vertical="center"/>
    </xf>
    <xf numFmtId="3" fontId="206" fillId="2" borderId="404" xfId="69" applyNumberFormat="1" applyFont="1" applyFill="1" applyBorder="1" applyAlignment="1">
      <alignment horizontal="right" vertical="center"/>
    </xf>
    <xf numFmtId="3" fontId="206" fillId="2" borderId="433" xfId="69" applyNumberFormat="1" applyFont="1" applyFill="1" applyBorder="1" applyAlignment="1">
      <alignment horizontal="right" vertical="center"/>
    </xf>
    <xf numFmtId="3" fontId="206" fillId="2" borderId="434" xfId="69" applyNumberFormat="1" applyFont="1" applyFill="1" applyBorder="1" applyAlignment="1">
      <alignment horizontal="right" vertical="center"/>
    </xf>
    <xf numFmtId="3" fontId="202" fillId="0" borderId="447" xfId="70" applyNumberFormat="1" applyFont="1" applyFill="1" applyBorder="1" applyAlignment="1">
      <alignment horizontal="right" vertical="center"/>
    </xf>
    <xf numFmtId="3" fontId="202" fillId="0" borderId="387" xfId="70" applyNumberFormat="1" applyFont="1" applyFill="1" applyBorder="1" applyAlignment="1">
      <alignment horizontal="right" vertical="center"/>
    </xf>
    <xf numFmtId="3" fontId="202" fillId="0" borderId="448" xfId="70" applyNumberFormat="1" applyFont="1" applyFill="1" applyBorder="1" applyAlignment="1">
      <alignment horizontal="right" vertical="center"/>
    </xf>
    <xf numFmtId="3" fontId="202" fillId="0" borderId="388" xfId="70" applyNumberFormat="1" applyFont="1" applyFill="1" applyBorder="1" applyAlignment="1">
      <alignment horizontal="right" vertical="center"/>
    </xf>
    <xf numFmtId="3" fontId="202" fillId="0" borderId="449" xfId="70" applyNumberFormat="1" applyFont="1" applyFill="1" applyBorder="1" applyAlignment="1">
      <alignment horizontal="right" vertical="center"/>
    </xf>
    <xf numFmtId="3" fontId="202" fillId="0" borderId="451" xfId="70" applyNumberFormat="1" applyFont="1" applyFill="1" applyBorder="1" applyAlignment="1">
      <alignment horizontal="right" vertical="center"/>
    </xf>
    <xf numFmtId="3" fontId="202" fillId="0" borderId="452" xfId="70" applyNumberFormat="1" applyFont="1" applyFill="1" applyBorder="1" applyAlignment="1">
      <alignment horizontal="right" vertical="center"/>
    </xf>
    <xf numFmtId="3" fontId="202" fillId="0" borderId="453" xfId="70" applyNumberFormat="1" applyFont="1" applyFill="1" applyBorder="1" applyAlignment="1">
      <alignment horizontal="right" vertical="center"/>
    </xf>
    <xf numFmtId="3" fontId="202" fillId="0" borderId="454" xfId="70" applyNumberFormat="1" applyFont="1" applyFill="1" applyBorder="1" applyAlignment="1">
      <alignment horizontal="right" vertical="center"/>
    </xf>
    <xf numFmtId="3" fontId="202" fillId="0" borderId="455" xfId="70" applyNumberFormat="1" applyFont="1" applyFill="1" applyBorder="1" applyAlignment="1">
      <alignment horizontal="right" vertical="center"/>
    </xf>
    <xf numFmtId="4" fontId="202" fillId="0" borderId="447" xfId="70" applyNumberFormat="1" applyFont="1" applyFill="1" applyBorder="1" applyAlignment="1">
      <alignment horizontal="right" vertical="center"/>
    </xf>
    <xf numFmtId="3" fontId="202" fillId="0" borderId="426" xfId="70" applyNumberFormat="1" applyFont="1" applyFill="1" applyBorder="1" applyAlignment="1">
      <alignment horizontal="right" vertical="center"/>
    </xf>
    <xf numFmtId="3" fontId="202" fillId="0" borderId="391" xfId="70" applyNumberFormat="1" applyFont="1" applyFill="1" applyBorder="1" applyAlignment="1">
      <alignment horizontal="right" vertical="center"/>
    </xf>
    <xf numFmtId="3" fontId="202" fillId="0" borderId="430" xfId="70" applyNumberFormat="1" applyFont="1" applyFill="1" applyBorder="1" applyAlignment="1">
      <alignment horizontal="right" vertical="center"/>
    </xf>
    <xf numFmtId="3" fontId="202" fillId="0" borderId="392" xfId="70" applyNumberFormat="1" applyFont="1" applyFill="1" applyBorder="1" applyAlignment="1">
      <alignment horizontal="right" vertical="center"/>
    </xf>
    <xf numFmtId="3" fontId="202" fillId="0" borderId="427" xfId="70" applyNumberFormat="1" applyFont="1" applyFill="1" applyBorder="1" applyAlignment="1">
      <alignment horizontal="right" vertical="center"/>
    </xf>
    <xf numFmtId="3" fontId="192" fillId="0" borderId="426" xfId="70" applyNumberFormat="1" applyFont="1" applyFill="1" applyBorder="1" applyAlignment="1">
      <alignment horizontal="right" vertical="center"/>
    </xf>
    <xf numFmtId="3" fontId="192" fillId="0" borderId="391" xfId="70" applyNumberFormat="1" applyFont="1" applyFill="1" applyBorder="1" applyAlignment="1">
      <alignment horizontal="right" vertical="center"/>
    </xf>
    <xf numFmtId="3" fontId="192" fillId="0" borderId="430" xfId="70" applyNumberFormat="1" applyFont="1" applyFill="1" applyBorder="1" applyAlignment="1">
      <alignment horizontal="right" vertical="center"/>
    </xf>
    <xf numFmtId="3" fontId="192" fillId="0" borderId="392" xfId="70" applyNumberFormat="1" applyFont="1" applyFill="1" applyBorder="1" applyAlignment="1">
      <alignment horizontal="right" vertical="center"/>
    </xf>
    <xf numFmtId="3" fontId="192" fillId="0" borderId="427" xfId="70" applyNumberFormat="1" applyFont="1" applyFill="1" applyBorder="1" applyAlignment="1">
      <alignment horizontal="right" vertical="center"/>
    </xf>
    <xf numFmtId="3" fontId="206" fillId="0" borderId="426" xfId="70" applyNumberFormat="1" applyFont="1" applyFill="1" applyBorder="1" applyAlignment="1">
      <alignment horizontal="right" vertical="center"/>
    </xf>
    <xf numFmtId="3" fontId="206" fillId="0" borderId="391" xfId="70" applyNumberFormat="1" applyFont="1" applyFill="1" applyBorder="1" applyAlignment="1">
      <alignment horizontal="right" vertical="center"/>
    </xf>
    <xf numFmtId="3" fontId="206" fillId="0" borderId="430" xfId="70" applyNumberFormat="1" applyFont="1" applyFill="1" applyBorder="1" applyAlignment="1">
      <alignment horizontal="right" vertical="center"/>
    </xf>
    <xf numFmtId="3" fontId="206" fillId="0" borderId="392" xfId="70" applyNumberFormat="1" applyFont="1" applyFill="1" applyBorder="1" applyAlignment="1">
      <alignment horizontal="right" vertical="center"/>
    </xf>
    <xf numFmtId="3" fontId="206" fillId="0" borderId="427" xfId="70" applyNumberFormat="1" applyFont="1" applyFill="1" applyBorder="1" applyAlignment="1">
      <alignment horizontal="right" vertical="center"/>
    </xf>
    <xf numFmtId="3" fontId="206" fillId="2" borderId="461" xfId="69" applyNumberFormat="1" applyFont="1" applyFill="1" applyBorder="1" applyAlignment="1">
      <alignment horizontal="right" vertical="center"/>
    </xf>
    <xf numFmtId="3" fontId="206" fillId="2" borderId="462" xfId="69" applyNumberFormat="1" applyFont="1" applyFill="1" applyBorder="1" applyAlignment="1">
      <alignment horizontal="right" vertical="center"/>
    </xf>
    <xf numFmtId="3" fontId="192" fillId="0" borderId="447" xfId="70" applyNumberFormat="1" applyFont="1" applyFill="1" applyBorder="1" applyAlignment="1">
      <alignment horizontal="right" vertical="center"/>
    </xf>
    <xf numFmtId="3" fontId="192" fillId="0" borderId="387" xfId="70" applyNumberFormat="1" applyFont="1" applyFill="1" applyBorder="1" applyAlignment="1">
      <alignment horizontal="right" vertical="center"/>
    </xf>
    <xf numFmtId="3" fontId="192" fillId="0" borderId="448" xfId="70" applyNumberFormat="1" applyFont="1" applyFill="1" applyBorder="1" applyAlignment="1">
      <alignment horizontal="right" vertical="center"/>
    </xf>
    <xf numFmtId="3" fontId="192" fillId="0" borderId="388" xfId="70" applyNumberFormat="1" applyFont="1" applyFill="1" applyBorder="1" applyAlignment="1">
      <alignment horizontal="right" vertical="center"/>
    </xf>
    <xf numFmtId="3" fontId="192" fillId="0" borderId="449" xfId="70" applyNumberFormat="1" applyFont="1" applyFill="1" applyBorder="1" applyAlignment="1">
      <alignment horizontal="right" vertical="center"/>
    </xf>
    <xf numFmtId="3" fontId="192" fillId="0" borderId="464" xfId="70" applyNumberFormat="1" applyFont="1" applyFill="1" applyBorder="1" applyAlignment="1">
      <alignment horizontal="right" vertical="center"/>
    </xf>
    <xf numFmtId="3" fontId="192" fillId="0" borderId="465" xfId="70" applyNumberFormat="1" applyFont="1" applyFill="1" applyBorder="1" applyAlignment="1">
      <alignment horizontal="right" vertical="center"/>
    </xf>
    <xf numFmtId="3" fontId="192" fillId="0" borderId="466" xfId="70" applyNumberFormat="1" applyFont="1" applyFill="1" applyBorder="1" applyAlignment="1">
      <alignment horizontal="right" vertical="center"/>
    </xf>
    <xf numFmtId="3" fontId="192" fillId="0" borderId="467" xfId="70" applyNumberFormat="1" applyFont="1" applyFill="1" applyBorder="1" applyAlignment="1">
      <alignment horizontal="right" vertical="center"/>
    </xf>
    <xf numFmtId="3" fontId="192" fillId="0" borderId="468" xfId="70" applyNumberFormat="1" applyFont="1" applyFill="1" applyBorder="1" applyAlignment="1">
      <alignment horizontal="right" vertical="center"/>
    </xf>
    <xf numFmtId="3" fontId="192" fillId="0" borderId="432" xfId="70" applyNumberFormat="1" applyFont="1" applyFill="1" applyBorder="1" applyAlignment="1">
      <alignment horizontal="right" vertical="center"/>
    </xf>
    <xf numFmtId="3" fontId="192" fillId="0" borderId="404" xfId="70" applyNumberFormat="1" applyFont="1" applyFill="1" applyBorder="1" applyAlignment="1">
      <alignment horizontal="right" vertical="center"/>
    </xf>
    <xf numFmtId="3" fontId="202" fillId="0" borderId="461" xfId="70" applyNumberFormat="1" applyFont="1" applyFill="1" applyBorder="1" applyAlignment="1">
      <alignment horizontal="right" vertical="center"/>
    </xf>
    <xf numFmtId="3" fontId="192" fillId="0" borderId="462" xfId="70" applyNumberFormat="1" applyFont="1" applyFill="1" applyBorder="1" applyAlignment="1">
      <alignment horizontal="right" vertical="center"/>
    </xf>
    <xf numFmtId="3" fontId="202" fillId="0" borderId="433" xfId="70" applyNumberFormat="1" applyFont="1" applyFill="1" applyBorder="1" applyAlignment="1">
      <alignment horizontal="right" vertical="center"/>
    </xf>
    <xf numFmtId="0" fontId="25" fillId="2" borderId="0" xfId="16" applyFont="1" applyFill="1" applyAlignment="1">
      <alignment horizontal="left" wrapText="1"/>
    </xf>
    <xf numFmtId="0" fontId="25" fillId="2" borderId="0" xfId="16" applyFont="1" applyFill="1" applyAlignment="1">
      <alignment horizontal="left"/>
    </xf>
    <xf numFmtId="3" fontId="36" fillId="3" borderId="441" xfId="16" applyNumberFormat="1" applyFont="1" applyFill="1" applyBorder="1" applyAlignment="1">
      <alignment horizontal="center" vertical="center" wrapText="1"/>
    </xf>
    <xf numFmtId="3" fontId="36" fillId="3" borderId="442" xfId="16" applyNumberFormat="1" applyFont="1" applyFill="1" applyBorder="1" applyAlignment="1">
      <alignment horizontal="center" vertical="center" wrapText="1"/>
    </xf>
    <xf numFmtId="3" fontId="36" fillId="3" borderId="443" xfId="16" applyNumberFormat="1" applyFont="1" applyFill="1" applyBorder="1" applyAlignment="1">
      <alignment horizontal="center" vertical="center" wrapText="1"/>
    </xf>
    <xf numFmtId="3" fontId="36" fillId="3" borderId="444" xfId="16" applyNumberFormat="1" applyFont="1" applyFill="1" applyBorder="1" applyAlignment="1">
      <alignment horizontal="center" vertical="top" wrapText="1"/>
    </xf>
    <xf numFmtId="3" fontId="36" fillId="3" borderId="445" xfId="16" applyNumberFormat="1" applyFont="1" applyFill="1" applyBorder="1" applyAlignment="1">
      <alignment horizontal="center" vertical="top" wrapText="1"/>
    </xf>
    <xf numFmtId="3" fontId="3" fillId="3" borderId="441" xfId="16" applyNumberFormat="1" applyFont="1" applyFill="1" applyBorder="1" applyAlignment="1">
      <alignment horizontal="center" vertical="top" wrapText="1"/>
    </xf>
    <xf numFmtId="3" fontId="3" fillId="3" borderId="442" xfId="16" applyNumberFormat="1" applyFont="1" applyFill="1" applyBorder="1" applyAlignment="1">
      <alignment horizontal="center" vertical="top" wrapText="1"/>
    </xf>
    <xf numFmtId="3" fontId="3" fillId="3" borderId="443" xfId="16" applyNumberFormat="1" applyFont="1" applyFill="1" applyBorder="1" applyAlignment="1">
      <alignment horizontal="center" vertical="top" wrapText="1"/>
    </xf>
    <xf numFmtId="1" fontId="7" fillId="0" borderId="446" xfId="70" applyNumberFormat="1" applyFont="1" applyFill="1" applyBorder="1" applyAlignment="1">
      <alignment vertical="top" wrapText="1"/>
    </xf>
    <xf numFmtId="3" fontId="36" fillId="3" borderId="444" xfId="16" applyNumberFormat="1" applyFont="1" applyFill="1" applyBorder="1" applyAlignment="1">
      <alignment horizontal="center" vertical="center" wrapText="1"/>
    </xf>
    <xf numFmtId="0" fontId="4" fillId="3" borderId="38" xfId="72" applyFont="1" applyFill="1" applyBorder="1"/>
    <xf numFmtId="0" fontId="7" fillId="3" borderId="38" xfId="72" applyFont="1" applyFill="1" applyBorder="1" applyAlignment="1" applyProtection="1">
      <alignment horizontal="left"/>
    </xf>
    <xf numFmtId="3" fontId="7" fillId="2" borderId="5" xfId="72" applyNumberFormat="1" applyFont="1" applyFill="1" applyBorder="1" applyAlignment="1" applyProtection="1">
      <alignment horizontal="center"/>
    </xf>
    <xf numFmtId="3" fontId="4" fillId="2" borderId="5" xfId="72" applyNumberFormat="1" applyFont="1" applyFill="1" applyBorder="1" applyAlignment="1">
      <alignment horizontal="center"/>
    </xf>
    <xf numFmtId="3" fontId="4" fillId="2" borderId="5" xfId="72" applyNumberFormat="1" applyFont="1" applyFill="1" applyBorder="1" applyAlignment="1" applyProtection="1">
      <alignment horizontal="center"/>
    </xf>
    <xf numFmtId="3" fontId="62" fillId="2" borderId="5" xfId="72" applyNumberFormat="1" applyFont="1" applyFill="1" applyBorder="1" applyAlignment="1">
      <alignment horizontal="center"/>
    </xf>
    <xf numFmtId="0" fontId="4" fillId="2" borderId="5" xfId="72" applyFont="1" applyFill="1" applyBorder="1" applyAlignment="1">
      <alignment horizontal="center"/>
    </xf>
    <xf numFmtId="0" fontId="4" fillId="3" borderId="35" xfId="72" applyFont="1" applyFill="1" applyBorder="1" applyAlignment="1" applyProtection="1">
      <alignment horizontal="left"/>
    </xf>
    <xf numFmtId="0" fontId="7" fillId="3" borderId="329" xfId="72" applyFont="1" applyFill="1" applyBorder="1" applyAlignment="1" applyProtection="1">
      <alignment horizontal="left"/>
    </xf>
    <xf numFmtId="3" fontId="7" fillId="2" borderId="12" xfId="72" applyNumberFormat="1" applyFont="1" applyFill="1" applyBorder="1" applyAlignment="1" applyProtection="1">
      <alignment horizontal="center"/>
    </xf>
    <xf numFmtId="3" fontId="62" fillId="2" borderId="5" xfId="72" applyNumberFormat="1" applyFont="1" applyFill="1" applyBorder="1" applyAlignment="1" applyProtection="1">
      <alignment horizontal="center"/>
    </xf>
    <xf numFmtId="3" fontId="4" fillId="2" borderId="17" xfId="72" applyNumberFormat="1" applyFont="1" applyFill="1" applyBorder="1" applyAlignment="1">
      <alignment horizontal="center"/>
    </xf>
    <xf numFmtId="0" fontId="4" fillId="2" borderId="17" xfId="72" applyFont="1" applyFill="1" applyBorder="1" applyAlignment="1">
      <alignment horizontal="center"/>
    </xf>
    <xf numFmtId="0" fontId="25" fillId="2" borderId="0" xfId="33" applyFont="1" applyFill="1"/>
    <xf numFmtId="0" fontId="25" fillId="2" borderId="0" xfId="0" applyFont="1" applyFill="1" applyAlignment="1"/>
    <xf numFmtId="0" fontId="192" fillId="3" borderId="38" xfId="72" applyFont="1" applyFill="1" applyBorder="1" applyAlignment="1" applyProtection="1">
      <alignment horizontal="left"/>
    </xf>
    <xf numFmtId="0" fontId="206" fillId="3" borderId="38" xfId="72" applyFont="1" applyFill="1" applyBorder="1" applyAlignment="1" applyProtection="1">
      <alignment horizontal="left"/>
    </xf>
    <xf numFmtId="0" fontId="192" fillId="3" borderId="89" xfId="72" applyFont="1" applyFill="1" applyBorder="1" applyAlignment="1" applyProtection="1">
      <alignment horizontal="left"/>
    </xf>
    <xf numFmtId="0" fontId="13" fillId="2" borderId="0" xfId="13" applyFont="1" applyFill="1" applyAlignment="1">
      <alignment horizontal="left"/>
    </xf>
    <xf numFmtId="0" fontId="62" fillId="2" borderId="0" xfId="13" applyFont="1" applyFill="1" applyAlignment="1">
      <alignment horizontal="left"/>
    </xf>
    <xf numFmtId="17" fontId="3" fillId="2" borderId="73" xfId="13" quotePrefix="1" applyNumberFormat="1" applyFont="1" applyFill="1" applyBorder="1" applyAlignment="1">
      <alignment horizontal="right"/>
    </xf>
    <xf numFmtId="17" fontId="3" fillId="2" borderId="4" xfId="13" applyNumberFormat="1" applyFont="1" applyFill="1" applyBorder="1" applyAlignment="1">
      <alignment horizontal="right"/>
    </xf>
    <xf numFmtId="17" fontId="3" fillId="2" borderId="68" xfId="13" applyNumberFormat="1" applyFont="1" applyFill="1" applyBorder="1" applyAlignment="1">
      <alignment horizontal="right"/>
    </xf>
    <xf numFmtId="17" fontId="3" fillId="2" borderId="4" xfId="13" quotePrefix="1" applyNumberFormat="1" applyFont="1" applyFill="1" applyBorder="1" applyAlignment="1">
      <alignment horizontal="left"/>
    </xf>
    <xf numFmtId="1" fontId="3" fillId="2" borderId="73" xfId="13" applyNumberFormat="1" applyFont="1" applyFill="1" applyBorder="1" applyAlignment="1">
      <alignment horizontal="left"/>
    </xf>
    <xf numFmtId="1" fontId="3" fillId="2" borderId="7" xfId="13" applyNumberFormat="1" applyFont="1" applyFill="1" applyBorder="1" applyAlignment="1">
      <alignment horizontal="left"/>
    </xf>
    <xf numFmtId="17" fontId="37" fillId="2" borderId="42" xfId="13" applyNumberFormat="1" applyFont="1" applyFill="1" applyBorder="1" applyAlignment="1">
      <alignment horizontal="right"/>
    </xf>
    <xf numFmtId="17" fontId="37" fillId="2" borderId="44" xfId="13" applyNumberFormat="1" applyFont="1" applyFill="1" applyBorder="1" applyAlignment="1">
      <alignment horizontal="right"/>
    </xf>
    <xf numFmtId="17" fontId="37" fillId="2" borderId="83" xfId="13" applyNumberFormat="1" applyFont="1" applyFill="1" applyBorder="1" applyAlignment="1">
      <alignment horizontal="right"/>
    </xf>
    <xf numFmtId="17" fontId="37" fillId="2" borderId="55" xfId="13" applyNumberFormat="1" applyFont="1" applyFill="1" applyBorder="1" applyAlignment="1">
      <alignment horizontal="right"/>
    </xf>
    <xf numFmtId="164" fontId="37" fillId="2" borderId="44" xfId="3" applyNumberFormat="1" applyFont="1" applyFill="1" applyBorder="1" applyAlignment="1">
      <alignment horizontal="right" vertical="center"/>
    </xf>
    <xf numFmtId="164" fontId="101" fillId="2" borderId="32" xfId="3" applyNumberFormat="1" applyFont="1" applyFill="1" applyBorder="1" applyAlignment="1">
      <alignment horizontal="right" vertical="center"/>
    </xf>
    <xf numFmtId="164" fontId="101" fillId="2" borderId="102" xfId="13" applyNumberFormat="1" applyFont="1" applyFill="1" applyBorder="1" applyAlignment="1">
      <alignment horizontal="right" vertical="center"/>
    </xf>
    <xf numFmtId="164" fontId="37" fillId="2" borderId="103" xfId="3" applyNumberFormat="1" applyFont="1" applyFill="1" applyBorder="1" applyAlignment="1">
      <alignment horizontal="right" vertical="center"/>
    </xf>
    <xf numFmtId="164" fontId="101" fillId="2" borderId="32" xfId="3" applyNumberFormat="1" applyFont="1" applyFill="1" applyBorder="1" applyAlignment="1">
      <alignment vertical="center"/>
    </xf>
    <xf numFmtId="164" fontId="101" fillId="2" borderId="5" xfId="3" applyNumberFormat="1" applyFont="1" applyFill="1" applyBorder="1" applyAlignment="1">
      <alignment vertical="center"/>
    </xf>
    <xf numFmtId="179" fontId="101" fillId="2" borderId="5" xfId="3" applyNumberFormat="1" applyFont="1" applyFill="1" applyBorder="1" applyAlignment="1">
      <alignment vertical="center"/>
    </xf>
    <xf numFmtId="164" fontId="101" fillId="2" borderId="5" xfId="3" applyNumberFormat="1" applyFont="1" applyFill="1" applyBorder="1" applyAlignment="1">
      <alignment horizontal="right" vertical="center"/>
    </xf>
    <xf numFmtId="164" fontId="101" fillId="2" borderId="104" xfId="13" applyNumberFormat="1" applyFont="1" applyFill="1" applyBorder="1" applyAlignment="1">
      <alignment horizontal="right" vertical="center"/>
    </xf>
    <xf numFmtId="164" fontId="37" fillId="2" borderId="105" xfId="3" applyNumberFormat="1" applyFont="1" applyFill="1" applyBorder="1" applyAlignment="1">
      <alignment vertical="center"/>
    </xf>
    <xf numFmtId="179" fontId="37" fillId="2" borderId="44" xfId="13" applyNumberFormat="1" applyFont="1" applyFill="1" applyBorder="1" applyAlignment="1">
      <alignment horizontal="right" vertical="center"/>
    </xf>
    <xf numFmtId="164" fontId="37" fillId="2" borderId="17" xfId="3" applyNumberFormat="1" applyFont="1" applyFill="1" applyBorder="1" applyAlignment="1">
      <alignment vertical="center"/>
    </xf>
    <xf numFmtId="164" fontId="101" fillId="2" borderId="17" xfId="3" applyNumberFormat="1" applyFont="1" applyFill="1" applyBorder="1" applyAlignment="1">
      <alignment vertical="center"/>
    </xf>
    <xf numFmtId="164" fontId="101" fillId="2" borderId="110" xfId="3" applyNumberFormat="1" applyFont="1" applyFill="1" applyBorder="1" applyAlignment="1">
      <alignment vertical="center"/>
    </xf>
    <xf numFmtId="164" fontId="37" fillId="2" borderId="106" xfId="3" applyNumberFormat="1" applyFont="1" applyFill="1" applyBorder="1" applyAlignment="1">
      <alignment vertical="center"/>
    </xf>
    <xf numFmtId="179" fontId="101" fillId="2" borderId="17" xfId="3" applyNumberFormat="1" applyFont="1" applyFill="1" applyBorder="1" applyAlignment="1">
      <alignment vertical="center"/>
    </xf>
    <xf numFmtId="164" fontId="37" fillId="2" borderId="42" xfId="3" applyNumberFormat="1" applyFont="1" applyFill="1" applyBorder="1" applyAlignment="1">
      <alignment vertical="center"/>
    </xf>
    <xf numFmtId="164" fontId="37" fillId="2" borderId="103" xfId="3" applyNumberFormat="1" applyFont="1" applyFill="1" applyBorder="1" applyAlignment="1">
      <alignment vertical="center"/>
    </xf>
    <xf numFmtId="179" fontId="101" fillId="2" borderId="32" xfId="3" applyNumberFormat="1" applyFont="1" applyFill="1" applyBorder="1" applyAlignment="1">
      <alignment vertical="center"/>
    </xf>
    <xf numFmtId="164" fontId="37" fillId="2" borderId="44" xfId="3" applyNumberFormat="1" applyFont="1" applyFill="1" applyBorder="1" applyAlignment="1">
      <alignment vertical="center"/>
    </xf>
    <xf numFmtId="164" fontId="37" fillId="2" borderId="5" xfId="3" applyNumberFormat="1" applyFont="1" applyFill="1" applyBorder="1" applyAlignment="1">
      <alignment vertical="center"/>
    </xf>
    <xf numFmtId="164" fontId="101" fillId="2" borderId="104" xfId="3" applyNumberFormat="1" applyFont="1" applyFill="1" applyBorder="1" applyAlignment="1">
      <alignment vertical="center"/>
    </xf>
    <xf numFmtId="164" fontId="101" fillId="2" borderId="102" xfId="3" applyNumberFormat="1" applyFont="1" applyFill="1" applyBorder="1" applyAlignment="1">
      <alignment vertical="center"/>
    </xf>
    <xf numFmtId="164" fontId="37" fillId="2" borderId="83" xfId="3" applyNumberFormat="1" applyFont="1" applyFill="1" applyBorder="1" applyAlignment="1">
      <alignment horizontal="right" vertical="center"/>
    </xf>
    <xf numFmtId="164" fontId="101" fillId="2" borderId="111" xfId="3" applyNumberFormat="1" applyFont="1" applyFill="1" applyBorder="1" applyAlignment="1">
      <alignment vertical="center"/>
    </xf>
    <xf numFmtId="164" fontId="37" fillId="2" borderId="32" xfId="3" applyNumberFormat="1" applyFont="1" applyFill="1" applyBorder="1" applyAlignment="1">
      <alignment horizontal="right" vertical="center"/>
    </xf>
    <xf numFmtId="164" fontId="37" fillId="2" borderId="31" xfId="3" applyNumberFormat="1" applyFont="1" applyFill="1" applyBorder="1" applyAlignment="1">
      <alignment vertical="center"/>
    </xf>
    <xf numFmtId="164" fontId="37" fillId="2" borderId="5" xfId="3" applyNumberFormat="1" applyFont="1" applyFill="1" applyBorder="1" applyAlignment="1">
      <alignment horizontal="right" vertical="center"/>
    </xf>
    <xf numFmtId="164" fontId="37" fillId="2" borderId="0" xfId="3" applyNumberFormat="1" applyFont="1" applyFill="1" applyBorder="1" applyAlignment="1">
      <alignment vertical="center"/>
    </xf>
    <xf numFmtId="164" fontId="37" fillId="2" borderId="8" xfId="3" applyNumberFormat="1" applyFont="1" applyFill="1" applyBorder="1" applyAlignment="1">
      <alignment horizontal="right" vertical="center"/>
    </xf>
    <xf numFmtId="164" fontId="101" fillId="2" borderId="8" xfId="3" applyNumberFormat="1" applyFont="1" applyFill="1" applyBorder="1" applyAlignment="1">
      <alignment vertical="center"/>
    </xf>
    <xf numFmtId="164" fontId="101" fillId="2" borderId="107" xfId="3" applyNumberFormat="1" applyFont="1" applyFill="1" applyBorder="1" applyAlignment="1">
      <alignment vertical="center"/>
    </xf>
    <xf numFmtId="164" fontId="37" fillId="2" borderId="55" xfId="3" applyNumberFormat="1" applyFont="1" applyFill="1" applyBorder="1" applyAlignment="1">
      <alignment vertical="center"/>
    </xf>
    <xf numFmtId="179" fontId="101" fillId="2" borderId="8" xfId="3" applyNumberFormat="1" applyFont="1" applyFill="1" applyBorder="1" applyAlignment="1">
      <alignment vertical="center"/>
    </xf>
    <xf numFmtId="0" fontId="47" fillId="2" borderId="0" xfId="13" applyFont="1" applyFill="1" applyAlignment="1">
      <alignment horizontal="left"/>
    </xf>
    <xf numFmtId="164" fontId="36" fillId="2" borderId="0" xfId="3" applyNumberFormat="1" applyFont="1" applyFill="1" applyBorder="1" applyAlignment="1">
      <alignment horizontal="left"/>
    </xf>
    <xf numFmtId="164" fontId="15" fillId="2" borderId="0" xfId="3" applyNumberFormat="1" applyFont="1" applyFill="1" applyBorder="1" applyAlignment="1">
      <alignment horizontal="left"/>
    </xf>
    <xf numFmtId="179" fontId="15" fillId="2" borderId="0" xfId="3" applyNumberFormat="1" applyFont="1" applyFill="1" applyBorder="1" applyAlignment="1">
      <alignment horizontal="left"/>
    </xf>
    <xf numFmtId="0" fontId="15" fillId="2" borderId="0" xfId="13" applyFont="1" applyFill="1" applyAlignment="1"/>
    <xf numFmtId="164" fontId="15" fillId="2" borderId="0" xfId="13" applyNumberFormat="1" applyFont="1" applyFill="1" applyAlignment="1"/>
    <xf numFmtId="0" fontId="13" fillId="2" borderId="0" xfId="13" applyFont="1" applyFill="1" applyAlignment="1"/>
    <xf numFmtId="0" fontId="183" fillId="2" borderId="0" xfId="13" applyFont="1" applyFill="1" applyAlignment="1">
      <alignment vertical="center"/>
    </xf>
    <xf numFmtId="17" fontId="3" fillId="6" borderId="151" xfId="16" applyNumberFormat="1" applyFont="1" applyFill="1" applyBorder="1" applyAlignment="1">
      <alignment horizontal="center" vertical="center"/>
    </xf>
    <xf numFmtId="0" fontId="37" fillId="6" borderId="133" xfId="16" applyFont="1" applyFill="1" applyBorder="1" applyAlignment="1">
      <alignment horizontal="center" vertical="center"/>
    </xf>
    <xf numFmtId="0" fontId="37" fillId="6" borderId="133" xfId="16" applyFont="1" applyFill="1" applyBorder="1" applyAlignment="1">
      <alignment vertical="center"/>
    </xf>
    <xf numFmtId="0" fontId="101" fillId="6" borderId="133" xfId="16" applyFont="1" applyFill="1" applyBorder="1" applyAlignment="1">
      <alignment vertical="center"/>
    </xf>
    <xf numFmtId="166" fontId="101" fillId="6" borderId="133" xfId="16" applyNumberFormat="1" applyFont="1" applyFill="1" applyBorder="1" applyAlignment="1">
      <alignment vertical="center"/>
    </xf>
    <xf numFmtId="0" fontId="101" fillId="6" borderId="133" xfId="16" applyFont="1" applyFill="1" applyBorder="1" applyAlignment="1">
      <alignment horizontal="left" vertical="center"/>
    </xf>
    <xf numFmtId="0" fontId="185" fillId="6" borderId="133" xfId="16" applyFont="1" applyFill="1" applyBorder="1" applyAlignment="1">
      <alignment vertical="center"/>
    </xf>
    <xf numFmtId="0" fontId="101" fillId="6" borderId="134" xfId="16" applyFont="1" applyFill="1" applyBorder="1" applyAlignment="1">
      <alignment vertical="center"/>
    </xf>
    <xf numFmtId="0" fontId="62" fillId="2" borderId="0" xfId="16" applyFont="1" applyFill="1" applyBorder="1"/>
    <xf numFmtId="0" fontId="82" fillId="2" borderId="0" xfId="24" applyFont="1" applyFill="1" applyBorder="1" applyAlignment="1">
      <alignment vertical="center"/>
    </xf>
    <xf numFmtId="17" fontId="3" fillId="6" borderId="115" xfId="16" applyNumberFormat="1" applyFont="1" applyFill="1" applyBorder="1" applyAlignment="1">
      <alignment horizontal="center" vertical="center"/>
    </xf>
    <xf numFmtId="0" fontId="37" fillId="6" borderId="4" xfId="16" applyFont="1" applyFill="1" applyBorder="1" applyAlignment="1">
      <alignment horizontal="center" vertical="center"/>
    </xf>
    <xf numFmtId="0" fontId="37" fillId="6" borderId="4" xfId="16" applyFont="1" applyFill="1" applyBorder="1" applyAlignment="1">
      <alignment vertical="center"/>
    </xf>
    <xf numFmtId="0" fontId="101" fillId="6" borderId="4" xfId="16" applyFont="1" applyFill="1" applyBorder="1" applyAlignment="1">
      <alignment vertical="center"/>
    </xf>
    <xf numFmtId="166" fontId="101" fillId="6" borderId="4" xfId="16" applyNumberFormat="1" applyFont="1" applyFill="1" applyBorder="1" applyAlignment="1">
      <alignment vertical="center"/>
    </xf>
    <xf numFmtId="0" fontId="101" fillId="6" borderId="4" xfId="16" applyFont="1" applyFill="1" applyBorder="1" applyAlignment="1">
      <alignment horizontal="left" vertical="center"/>
    </xf>
    <xf numFmtId="0" fontId="185" fillId="6" borderId="4" xfId="16" applyFont="1" applyFill="1" applyBorder="1" applyAlignment="1">
      <alignment vertical="center"/>
    </xf>
    <xf numFmtId="0" fontId="101" fillId="6" borderId="7" xfId="16" applyFont="1" applyFill="1" applyBorder="1" applyAlignment="1">
      <alignment vertical="center"/>
    </xf>
    <xf numFmtId="0" fontId="25" fillId="2" borderId="0" xfId="16" applyFont="1" applyFill="1" applyBorder="1" applyAlignment="1">
      <alignment vertical="center"/>
    </xf>
    <xf numFmtId="0" fontId="25" fillId="2" borderId="0" xfId="16" applyFont="1" applyFill="1" applyBorder="1"/>
    <xf numFmtId="0" fontId="82" fillId="2" borderId="0" xfId="24" applyFont="1" applyFill="1" applyBorder="1" applyAlignment="1"/>
    <xf numFmtId="0" fontId="84" fillId="6" borderId="4" xfId="16" applyFont="1" applyFill="1" applyBorder="1" applyAlignment="1">
      <alignment vertical="center"/>
    </xf>
    <xf numFmtId="0" fontId="82" fillId="6" borderId="4" xfId="16" applyFont="1" applyFill="1" applyBorder="1" applyAlignment="1">
      <alignment vertical="center"/>
    </xf>
    <xf numFmtId="0" fontId="84" fillId="6" borderId="7" xfId="16" applyFont="1" applyFill="1" applyBorder="1" applyAlignment="1">
      <alignment vertical="center"/>
    </xf>
    <xf numFmtId="0" fontId="82" fillId="2" borderId="0" xfId="26" applyFont="1" applyFill="1" applyAlignment="1">
      <alignment vertical="center"/>
    </xf>
    <xf numFmtId="183" fontId="82" fillId="3" borderId="115" xfId="26" applyNumberFormat="1" applyFont="1" applyFill="1" applyBorder="1" applyAlignment="1">
      <alignment horizontal="center" vertical="center"/>
    </xf>
    <xf numFmtId="0" fontId="47" fillId="2" borderId="0" xfId="26" applyFont="1" applyFill="1" applyAlignment="1">
      <alignment horizontal="right" vertical="center"/>
    </xf>
    <xf numFmtId="0" fontId="37" fillId="3" borderId="163" xfId="26" applyFont="1" applyFill="1" applyBorder="1" applyAlignment="1">
      <alignment horizontal="center" vertical="center"/>
    </xf>
    <xf numFmtId="0" fontId="37" fillId="3" borderId="125" xfId="26" applyFont="1" applyFill="1" applyBorder="1" applyAlignment="1">
      <alignment horizontal="center" vertical="center"/>
    </xf>
    <xf numFmtId="0" fontId="185" fillId="2" borderId="0" xfId="26" applyFont="1" applyFill="1" applyAlignment="1">
      <alignment vertical="center"/>
    </xf>
    <xf numFmtId="183" fontId="37" fillId="3" borderId="125" xfId="26" applyNumberFormat="1" applyFont="1" applyFill="1" applyBorder="1" applyAlignment="1">
      <alignment horizontal="center" vertical="center"/>
    </xf>
    <xf numFmtId="0" fontId="101" fillId="3" borderId="133" xfId="26" applyFont="1" applyFill="1" applyBorder="1" applyAlignment="1">
      <alignment vertical="center"/>
    </xf>
    <xf numFmtId="0" fontId="185" fillId="3" borderId="133" xfId="26" applyFont="1" applyFill="1" applyBorder="1" applyAlignment="1">
      <alignment vertical="center"/>
    </xf>
    <xf numFmtId="0" fontId="37" fillId="3" borderId="133" xfId="26" applyFont="1" applyFill="1" applyBorder="1" applyAlignment="1">
      <alignment vertical="center"/>
    </xf>
    <xf numFmtId="0" fontId="101" fillId="3" borderId="134" xfId="26" applyFont="1" applyFill="1" applyBorder="1" applyAlignment="1">
      <alignment vertical="center"/>
    </xf>
    <xf numFmtId="0" fontId="208" fillId="3" borderId="133" xfId="26" applyFont="1" applyFill="1" applyBorder="1" applyAlignment="1">
      <alignment vertical="center"/>
    </xf>
    <xf numFmtId="0" fontId="185" fillId="3" borderId="133" xfId="26" applyFont="1" applyFill="1" applyBorder="1" applyAlignment="1">
      <alignment horizontal="left" vertical="center"/>
    </xf>
    <xf numFmtId="0" fontId="186" fillId="2" borderId="0" xfId="26" applyFont="1" applyFill="1" applyBorder="1"/>
    <xf numFmtId="0" fontId="47" fillId="2" borderId="0" xfId="26" applyFont="1" applyFill="1" applyAlignment="1">
      <alignment vertical="center"/>
    </xf>
    <xf numFmtId="0" fontId="101" fillId="2" borderId="123" xfId="26" applyFont="1" applyFill="1" applyBorder="1" applyAlignment="1">
      <alignment vertical="center"/>
    </xf>
    <xf numFmtId="3" fontId="101" fillId="2" borderId="119" xfId="26" applyNumberFormat="1" applyFont="1" applyFill="1" applyBorder="1" applyAlignment="1">
      <alignment vertical="center"/>
    </xf>
    <xf numFmtId="3" fontId="185" fillId="2" borderId="119" xfId="26" applyNumberFormat="1" applyFont="1" applyFill="1" applyBorder="1" applyAlignment="1">
      <alignment vertical="center"/>
    </xf>
    <xf numFmtId="3" fontId="37" fillId="2" borderId="119" xfId="26" applyNumberFormat="1" applyFont="1" applyFill="1" applyBorder="1" applyAlignment="1">
      <alignment vertical="center"/>
    </xf>
    <xf numFmtId="3" fontId="101" fillId="0" borderId="164" xfId="26" applyNumberFormat="1" applyFont="1" applyFill="1" applyBorder="1" applyAlignment="1">
      <alignment vertical="center"/>
    </xf>
    <xf numFmtId="0" fontId="101" fillId="2" borderId="120" xfId="26" applyFont="1" applyFill="1" applyBorder="1" applyAlignment="1">
      <alignment vertical="center"/>
    </xf>
    <xf numFmtId="3" fontId="208" fillId="2" borderId="119" xfId="26" applyNumberFormat="1" applyFont="1" applyFill="1" applyBorder="1" applyAlignment="1">
      <alignment vertical="center"/>
    </xf>
    <xf numFmtId="0" fontId="101" fillId="2" borderId="119" xfId="26" applyFont="1" applyFill="1" applyBorder="1" applyAlignment="1">
      <alignment vertical="center"/>
    </xf>
    <xf numFmtId="3" fontId="101" fillId="2" borderId="164" xfId="26" applyNumberFormat="1" applyFont="1" applyFill="1" applyBorder="1" applyAlignment="1">
      <alignment vertical="center"/>
    </xf>
    <xf numFmtId="0" fontId="24" fillId="2" borderId="0" xfId="16" applyFont="1" applyFill="1" applyAlignment="1"/>
    <xf numFmtId="17" fontId="3" fillId="3" borderId="115" xfId="16" quotePrefix="1" applyNumberFormat="1" applyFont="1" applyFill="1" applyBorder="1" applyAlignment="1">
      <alignment horizontal="center"/>
    </xf>
    <xf numFmtId="3" fontId="3" fillId="0" borderId="119" xfId="16" quotePrefix="1" applyNumberFormat="1" applyFont="1" applyFill="1" applyBorder="1" applyAlignment="1">
      <alignment horizontal="center"/>
    </xf>
    <xf numFmtId="3" fontId="3" fillId="2" borderId="119" xfId="1" applyNumberFormat="1" applyFont="1" applyFill="1" applyBorder="1" applyAlignment="1">
      <alignment horizontal="center"/>
    </xf>
    <xf numFmtId="3" fontId="24" fillId="2" borderId="119" xfId="1" applyNumberFormat="1" applyFont="1" applyFill="1" applyBorder="1" applyAlignment="1">
      <alignment horizontal="center"/>
    </xf>
    <xf numFmtId="3" fontId="47" fillId="2" borderId="119" xfId="1" applyNumberFormat="1" applyFont="1" applyFill="1" applyBorder="1" applyAlignment="1">
      <alignment horizontal="center"/>
    </xf>
    <xf numFmtId="3" fontId="24" fillId="2" borderId="120" xfId="1" applyNumberFormat="1" applyFont="1" applyFill="1" applyBorder="1" applyAlignment="1">
      <alignment horizontal="center"/>
    </xf>
    <xf numFmtId="3" fontId="24" fillId="0" borderId="0" xfId="1" applyNumberFormat="1" applyFont="1" applyFill="1" applyBorder="1" applyAlignment="1">
      <alignment horizontal="center"/>
    </xf>
    <xf numFmtId="37" fontId="3" fillId="0" borderId="73" xfId="1" quotePrefix="1" applyNumberFormat="1" applyFont="1" applyFill="1" applyBorder="1" applyAlignment="1">
      <alignment horizontal="center"/>
    </xf>
    <xf numFmtId="37" fontId="3" fillId="0" borderId="165" xfId="1" quotePrefix="1" applyNumberFormat="1" applyFont="1" applyFill="1" applyBorder="1" applyAlignment="1">
      <alignment horizontal="center"/>
    </xf>
    <xf numFmtId="37" fontId="47" fillId="0" borderId="4" xfId="1" applyNumberFormat="1" applyFont="1" applyFill="1" applyBorder="1" applyAlignment="1" applyProtection="1">
      <alignment horizontal="center"/>
      <protection hidden="1"/>
    </xf>
    <xf numFmtId="37" fontId="47" fillId="0" borderId="119" xfId="1" applyNumberFormat="1" applyFont="1" applyFill="1" applyBorder="1" applyAlignment="1" applyProtection="1">
      <alignment horizontal="center"/>
      <protection hidden="1"/>
    </xf>
    <xf numFmtId="37" fontId="3" fillId="0" borderId="4" xfId="1" applyNumberFormat="1" applyFont="1" applyFill="1" applyBorder="1" applyAlignment="1" applyProtection="1">
      <alignment horizontal="center"/>
      <protection hidden="1"/>
    </xf>
    <xf numFmtId="37" fontId="3" fillId="0" borderId="119" xfId="1" applyNumberFormat="1" applyFont="1" applyFill="1" applyBorder="1" applyAlignment="1" applyProtection="1">
      <alignment horizontal="center"/>
      <protection hidden="1"/>
    </xf>
    <xf numFmtId="37" fontId="3" fillId="0" borderId="73" xfId="1" applyNumberFormat="1" applyFont="1" applyFill="1" applyBorder="1" applyAlignment="1" applyProtection="1">
      <alignment horizontal="center"/>
      <protection hidden="1"/>
    </xf>
    <xf numFmtId="37" fontId="3" fillId="0" borderId="165" xfId="1" applyNumberFormat="1" applyFont="1" applyFill="1" applyBorder="1" applyAlignment="1" applyProtection="1">
      <alignment horizontal="center"/>
      <protection hidden="1"/>
    </xf>
    <xf numFmtId="37" fontId="3" fillId="0" borderId="7" xfId="1" applyNumberFormat="1" applyFont="1" applyFill="1" applyBorder="1" applyAlignment="1" applyProtection="1">
      <alignment horizontal="center"/>
      <protection hidden="1"/>
    </xf>
    <xf numFmtId="37" fontId="3" fillId="0" borderId="120" xfId="1" applyNumberFormat="1" applyFont="1" applyFill="1" applyBorder="1" applyAlignment="1" applyProtection="1">
      <alignment horizontal="center"/>
      <protection hidden="1"/>
    </xf>
    <xf numFmtId="37" fontId="3" fillId="9" borderId="162" xfId="1" applyNumberFormat="1" applyFont="1" applyFill="1" applyBorder="1" applyAlignment="1" applyProtection="1">
      <alignment horizontal="center"/>
      <protection hidden="1"/>
    </xf>
    <xf numFmtId="37" fontId="3" fillId="9" borderId="115" xfId="1" applyNumberFormat="1" applyFont="1" applyFill="1" applyBorder="1" applyAlignment="1" applyProtection="1">
      <alignment horizontal="center"/>
      <protection hidden="1"/>
    </xf>
    <xf numFmtId="3" fontId="3" fillId="3" borderId="119" xfId="16" applyNumberFormat="1" applyFont="1" applyFill="1" applyBorder="1" applyAlignment="1">
      <alignment horizontal="left"/>
    </xf>
    <xf numFmtId="3" fontId="3" fillId="3" borderId="119" xfId="27" applyNumberFormat="1" applyFont="1" applyFill="1" applyBorder="1" applyProtection="1">
      <protection hidden="1"/>
    </xf>
    <xf numFmtId="3" fontId="24" fillId="3" borderId="119" xfId="27" applyNumberFormat="1" applyFont="1" applyFill="1" applyBorder="1" applyProtection="1">
      <protection hidden="1"/>
    </xf>
    <xf numFmtId="3" fontId="47" fillId="3" borderId="119" xfId="27" applyNumberFormat="1" applyFont="1" applyFill="1" applyBorder="1" applyProtection="1">
      <protection hidden="1"/>
    </xf>
    <xf numFmtId="3" fontId="24" fillId="3" borderId="120" xfId="27" applyNumberFormat="1" applyFont="1" applyFill="1" applyBorder="1" applyProtection="1">
      <protection hidden="1"/>
    </xf>
    <xf numFmtId="3" fontId="47" fillId="0" borderId="0" xfId="27" applyNumberFormat="1" applyFont="1" applyFill="1" applyBorder="1" applyProtection="1">
      <protection hidden="1"/>
    </xf>
    <xf numFmtId="3" fontId="24" fillId="0" borderId="0" xfId="27" applyNumberFormat="1" applyFont="1" applyFill="1" applyBorder="1" applyProtection="1">
      <protection hidden="1"/>
    </xf>
    <xf numFmtId="3" fontId="3" fillId="3" borderId="115" xfId="16" applyNumberFormat="1" applyFont="1" applyFill="1" applyBorder="1" applyAlignment="1">
      <alignment horizontal="left"/>
    </xf>
    <xf numFmtId="3" fontId="3" fillId="3" borderId="165" xfId="16" applyNumberFormat="1" applyFont="1" applyFill="1" applyBorder="1" applyAlignment="1">
      <alignment horizontal="left"/>
    </xf>
    <xf numFmtId="3" fontId="3" fillId="3" borderId="165" xfId="27" applyNumberFormat="1" applyFont="1" applyFill="1" applyBorder="1" applyProtection="1">
      <protection hidden="1"/>
    </xf>
    <xf numFmtId="3" fontId="3" fillId="3" borderId="120" xfId="27" applyNumberFormat="1" applyFont="1" applyFill="1" applyBorder="1" applyProtection="1">
      <protection hidden="1"/>
    </xf>
    <xf numFmtId="3" fontId="3" fillId="3" borderId="115" xfId="27" applyNumberFormat="1" applyFont="1" applyFill="1" applyBorder="1" applyProtection="1">
      <protection hidden="1"/>
    </xf>
    <xf numFmtId="0" fontId="62" fillId="2" borderId="0" xfId="16" applyFont="1" applyFill="1" applyAlignment="1">
      <alignment horizontal="left" vertical="top" wrapText="1"/>
    </xf>
    <xf numFmtId="164" fontId="29" fillId="2" borderId="0" xfId="16" applyNumberFormat="1" applyFont="1" applyFill="1" applyAlignment="1"/>
    <xf numFmtId="0" fontId="62" fillId="2" borderId="0" xfId="16" applyFont="1" applyFill="1" applyAlignment="1"/>
    <xf numFmtId="0" fontId="62" fillId="2" borderId="0" xfId="16" applyFont="1" applyFill="1" applyAlignment="1">
      <alignment horizontal="left"/>
    </xf>
    <xf numFmtId="4" fontId="101" fillId="2" borderId="22" xfId="13" applyNumberFormat="1" applyFont="1" applyFill="1" applyBorder="1" applyAlignment="1">
      <alignment horizontal="right"/>
    </xf>
    <xf numFmtId="4" fontId="101" fillId="2" borderId="5" xfId="13" applyNumberFormat="1" applyFont="1" applyFill="1" applyBorder="1" applyAlignment="1">
      <alignment horizontal="right"/>
    </xf>
    <xf numFmtId="4" fontId="101" fillId="2" borderId="6" xfId="13" applyNumberFormat="1" applyFont="1" applyFill="1" applyBorder="1" applyAlignment="1">
      <alignment horizontal="right"/>
    </xf>
    <xf numFmtId="0" fontId="101" fillId="2" borderId="22" xfId="13" applyFont="1" applyFill="1" applyBorder="1" applyAlignment="1">
      <alignment horizontal="right"/>
    </xf>
    <xf numFmtId="0" fontId="101" fillId="2" borderId="5" xfId="13" applyFont="1" applyFill="1" applyBorder="1" applyAlignment="1">
      <alignment horizontal="right"/>
    </xf>
    <xf numFmtId="0" fontId="101" fillId="2" borderId="6" xfId="13" applyFont="1" applyFill="1" applyBorder="1" applyAlignment="1">
      <alignment horizontal="right"/>
    </xf>
    <xf numFmtId="0" fontId="37" fillId="2" borderId="22" xfId="13" applyFont="1" applyFill="1" applyBorder="1" applyAlignment="1">
      <alignment horizontal="right"/>
    </xf>
    <xf numFmtId="0" fontId="37" fillId="2" borderId="5" xfId="13" applyFont="1" applyFill="1" applyBorder="1" applyAlignment="1">
      <alignment horizontal="right"/>
    </xf>
    <xf numFmtId="0" fontId="37" fillId="2" borderId="6" xfId="13" applyFont="1" applyFill="1" applyBorder="1" applyAlignment="1">
      <alignment horizontal="right"/>
    </xf>
    <xf numFmtId="2" fontId="101" fillId="2" borderId="22" xfId="13" applyNumberFormat="1" applyFont="1" applyFill="1" applyBorder="1" applyAlignment="1">
      <alignment horizontal="right"/>
    </xf>
    <xf numFmtId="2" fontId="101" fillId="2" borderId="5" xfId="13" applyNumberFormat="1" applyFont="1" applyFill="1" applyBorder="1" applyAlignment="1">
      <alignment horizontal="right"/>
    </xf>
    <xf numFmtId="2" fontId="101" fillId="2" borderId="6" xfId="13" applyNumberFormat="1" applyFont="1" applyFill="1" applyBorder="1" applyAlignment="1">
      <alignment horizontal="right"/>
    </xf>
    <xf numFmtId="0" fontId="101" fillId="2" borderId="22" xfId="13" applyFont="1" applyFill="1" applyBorder="1" applyAlignment="1">
      <alignment horizontal="right" indent="2"/>
    </xf>
    <xf numFmtId="2" fontId="101" fillId="2" borderId="22" xfId="26" applyNumberFormat="1" applyFont="1" applyFill="1" applyBorder="1" applyAlignment="1">
      <alignment horizontal="right"/>
    </xf>
    <xf numFmtId="2" fontId="101" fillId="2" borderId="5" xfId="26" applyNumberFormat="1" applyFont="1" applyFill="1" applyBorder="1" applyAlignment="1">
      <alignment horizontal="right"/>
    </xf>
    <xf numFmtId="2" fontId="101" fillId="2" borderId="6" xfId="26" applyNumberFormat="1" applyFont="1" applyFill="1" applyBorder="1" applyAlignment="1">
      <alignment horizontal="right"/>
    </xf>
    <xf numFmtId="2" fontId="101" fillId="0" borderId="22" xfId="26" applyNumberFormat="1" applyFont="1" applyFill="1" applyBorder="1" applyAlignment="1">
      <alignment horizontal="right"/>
    </xf>
    <xf numFmtId="2" fontId="101" fillId="0" borderId="5" xfId="26" applyNumberFormat="1" applyFont="1" applyFill="1" applyBorder="1" applyAlignment="1">
      <alignment horizontal="right"/>
    </xf>
    <xf numFmtId="2" fontId="101" fillId="0" borderId="6" xfId="26" applyNumberFormat="1" applyFont="1" applyFill="1" applyBorder="1" applyAlignment="1">
      <alignment horizontal="right"/>
    </xf>
    <xf numFmtId="2" fontId="101" fillId="0" borderId="22" xfId="13" applyNumberFormat="1" applyFont="1" applyFill="1" applyBorder="1" applyAlignment="1">
      <alignment horizontal="right"/>
    </xf>
    <xf numFmtId="2" fontId="101" fillId="0" borderId="5" xfId="13" applyNumberFormat="1" applyFont="1" applyFill="1" applyBorder="1" applyAlignment="1">
      <alignment horizontal="right"/>
    </xf>
    <xf numFmtId="2" fontId="101" fillId="0" borderId="6" xfId="13" applyNumberFormat="1" applyFont="1" applyFill="1" applyBorder="1" applyAlignment="1">
      <alignment horizontal="right"/>
    </xf>
    <xf numFmtId="2" fontId="101" fillId="2" borderId="22" xfId="13" applyNumberFormat="1" applyFont="1" applyFill="1" applyBorder="1" applyAlignment="1">
      <alignment horizontal="center"/>
    </xf>
    <xf numFmtId="2" fontId="37" fillId="2" borderId="22" xfId="26" applyNumberFormat="1" applyFont="1" applyFill="1" applyBorder="1" applyAlignment="1">
      <alignment horizontal="right"/>
    </xf>
    <xf numFmtId="2" fontId="37" fillId="2" borderId="5" xfId="26" applyNumberFormat="1" applyFont="1" applyFill="1" applyBorder="1" applyAlignment="1">
      <alignment horizontal="right"/>
    </xf>
    <xf numFmtId="2" fontId="37" fillId="2" borderId="6" xfId="26" applyNumberFormat="1" applyFont="1" applyFill="1" applyBorder="1" applyAlignment="1">
      <alignment horizontal="right"/>
    </xf>
    <xf numFmtId="2" fontId="101" fillId="2" borderId="6" xfId="13" applyNumberFormat="1" applyFont="1" applyFill="1" applyBorder="1" applyAlignment="1">
      <alignment horizontal="center"/>
    </xf>
    <xf numFmtId="3" fontId="79" fillId="6" borderId="133" xfId="26" applyNumberFormat="1" applyFont="1" applyFill="1" applyBorder="1"/>
    <xf numFmtId="3" fontId="81" fillId="6" borderId="133" xfId="26" applyNumberFormat="1" applyFont="1" applyFill="1" applyBorder="1"/>
    <xf numFmtId="3" fontId="99" fillId="6" borderId="133" xfId="26" applyNumberFormat="1" applyFont="1" applyFill="1" applyBorder="1"/>
    <xf numFmtId="2" fontId="7" fillId="0" borderId="21" xfId="25" applyNumberFormat="1" applyFont="1" applyFill="1" applyBorder="1" applyAlignment="1">
      <alignment horizontal="center"/>
    </xf>
    <xf numFmtId="2" fontId="4" fillId="0" borderId="21" xfId="25" applyNumberFormat="1" applyFont="1" applyFill="1" applyBorder="1" applyAlignment="1">
      <alignment horizontal="center"/>
    </xf>
    <xf numFmtId="2" fontId="4" fillId="0" borderId="37" xfId="25" applyNumberFormat="1" applyFont="1" applyFill="1" applyBorder="1" applyAlignment="1">
      <alignment horizontal="center"/>
    </xf>
    <xf numFmtId="17" fontId="82" fillId="3" borderId="120" xfId="26" applyNumberFormat="1" applyFont="1" applyFill="1" applyBorder="1" applyAlignment="1">
      <alignment horizontal="center"/>
    </xf>
    <xf numFmtId="0" fontId="62" fillId="0" borderId="36" xfId="26" applyFont="1" applyFill="1" applyBorder="1" applyAlignment="1">
      <alignment horizontal="right"/>
    </xf>
    <xf numFmtId="0" fontId="7" fillId="0" borderId="33" xfId="26" applyFont="1" applyFill="1" applyBorder="1" applyAlignment="1">
      <alignment horizontal="center"/>
    </xf>
    <xf numFmtId="2" fontId="4" fillId="0" borderId="119" xfId="25" applyNumberFormat="1" applyFont="1" applyFill="1" applyBorder="1" applyAlignment="1">
      <alignment horizontal="center"/>
    </xf>
    <xf numFmtId="10" fontId="7" fillId="0" borderId="21" xfId="25" applyNumberFormat="1" applyFont="1" applyFill="1" applyBorder="1" applyAlignment="1">
      <alignment horizontal="center"/>
    </xf>
    <xf numFmtId="10" fontId="7" fillId="0" borderId="37" xfId="25" applyNumberFormat="1" applyFont="1" applyFill="1" applyBorder="1" applyAlignment="1">
      <alignment horizontal="center"/>
    </xf>
    <xf numFmtId="0" fontId="47" fillId="10" borderId="0" xfId="26" applyFont="1" applyFill="1" applyAlignment="1">
      <alignment horizontal="left" vertical="top"/>
    </xf>
    <xf numFmtId="0" fontId="88" fillId="10" borderId="0" xfId="26" applyFont="1" applyFill="1" applyAlignment="1">
      <alignment vertical="top"/>
    </xf>
    <xf numFmtId="0" fontId="89" fillId="10" borderId="0" xfId="31" applyFont="1" applyFill="1" applyAlignment="1">
      <alignment horizontal="left" vertical="top"/>
    </xf>
    <xf numFmtId="3" fontId="62" fillId="0" borderId="0" xfId="27" applyNumberFormat="1" applyFont="1" applyFill="1" applyBorder="1" applyAlignment="1" applyProtection="1">
      <alignment horizontal="left"/>
      <protection hidden="1"/>
    </xf>
    <xf numFmtId="0" fontId="82" fillId="2" borderId="0" xfId="16" applyFont="1" applyFill="1" applyAlignment="1">
      <alignment horizontal="left"/>
    </xf>
    <xf numFmtId="0" fontId="83" fillId="2" borderId="0" xfId="16" applyFont="1" applyFill="1" applyAlignment="1">
      <alignment wrapText="1"/>
    </xf>
    <xf numFmtId="17" fontId="37" fillId="6" borderId="133" xfId="39" applyNumberFormat="1" applyFont="1" applyFill="1" applyBorder="1" applyAlignment="1" applyProtection="1">
      <alignment horizontal="left" vertical="center"/>
    </xf>
    <xf numFmtId="17" fontId="37" fillId="6" borderId="4" xfId="39" applyNumberFormat="1" applyFont="1" applyFill="1" applyBorder="1" applyAlignment="1" applyProtection="1">
      <alignment horizontal="left" vertical="center"/>
    </xf>
    <xf numFmtId="17" fontId="37" fillId="6" borderId="134" xfId="39" applyNumberFormat="1" applyFont="1" applyFill="1" applyBorder="1" applyAlignment="1" applyProtection="1">
      <alignment horizontal="left" vertical="center"/>
    </xf>
    <xf numFmtId="0" fontId="47" fillId="2" borderId="0" xfId="32" applyFont="1" applyFill="1" applyAlignment="1">
      <alignment vertical="center"/>
    </xf>
    <xf numFmtId="3" fontId="24" fillId="2" borderId="9" xfId="16" applyNumberFormat="1" applyFont="1" applyFill="1" applyBorder="1" applyAlignment="1">
      <alignment horizontal="center" vertical="center"/>
    </xf>
    <xf numFmtId="0" fontId="206" fillId="2" borderId="0" xfId="16" applyFont="1" applyFill="1" applyAlignment="1">
      <alignment vertical="center"/>
    </xf>
    <xf numFmtId="0" fontId="206" fillId="2" borderId="0" xfId="16" applyFont="1" applyFill="1"/>
    <xf numFmtId="17" fontId="3" fillId="3" borderId="4" xfId="16" applyNumberFormat="1" applyFont="1" applyFill="1" applyBorder="1" applyAlignment="1">
      <alignment horizontal="left" vertical="center"/>
    </xf>
    <xf numFmtId="17" fontId="3" fillId="3" borderId="120" xfId="16" applyNumberFormat="1" applyFont="1" applyFill="1" applyBorder="1" applyAlignment="1">
      <alignment horizontal="left" vertical="center"/>
    </xf>
    <xf numFmtId="0" fontId="13" fillId="2" borderId="0" xfId="41" applyFont="1" applyFill="1" applyAlignment="1"/>
    <xf numFmtId="0" fontId="15" fillId="2" borderId="0" xfId="41" applyFont="1" applyFill="1" applyAlignment="1"/>
    <xf numFmtId="0" fontId="4" fillId="2" borderId="0" xfId="41" applyFont="1" applyFill="1" applyAlignment="1"/>
    <xf numFmtId="0" fontId="121" fillId="2" borderId="0" xfId="41" applyFont="1" applyFill="1" applyAlignment="1"/>
    <xf numFmtId="0" fontId="185" fillId="2" borderId="11" xfId="16" applyFont="1" applyFill="1" applyBorder="1" applyAlignment="1">
      <alignment horizontal="left"/>
    </xf>
    <xf numFmtId="0" fontId="47" fillId="2" borderId="11" xfId="16" applyFont="1" applyFill="1" applyBorder="1" applyAlignment="1">
      <alignment horizontal="left"/>
    </xf>
    <xf numFmtId="0" fontId="185" fillId="2" borderId="0" xfId="16" applyFont="1" applyFill="1" applyBorder="1" applyAlignment="1">
      <alignment horizontal="left"/>
    </xf>
    <xf numFmtId="3" fontId="179" fillId="3" borderId="22" xfId="0" applyNumberFormat="1" applyFont="1" applyFill="1" applyBorder="1" applyAlignment="1">
      <alignment vertical="top"/>
    </xf>
    <xf numFmtId="171" fontId="180" fillId="2" borderId="5" xfId="1" applyNumberFormat="1" applyFont="1" applyFill="1" applyBorder="1" applyAlignment="1">
      <alignment vertical="top"/>
    </xf>
    <xf numFmtId="166" fontId="179" fillId="2" borderId="6" xfId="1" applyNumberFormat="1" applyFont="1" applyFill="1" applyBorder="1" applyAlignment="1">
      <alignment vertical="top"/>
    </xf>
    <xf numFmtId="4" fontId="15" fillId="2" borderId="0" xfId="0" applyNumberFormat="1" applyFont="1" applyFill="1" applyAlignment="1">
      <alignment vertical="top"/>
    </xf>
    <xf numFmtId="166" fontId="212" fillId="0" borderId="168" xfId="1" applyNumberFormat="1" applyFont="1" applyFill="1" applyBorder="1"/>
    <xf numFmtId="15" fontId="3" fillId="6" borderId="288" xfId="49" applyNumberFormat="1" applyFont="1" applyFill="1" applyBorder="1" applyAlignment="1">
      <alignment horizontal="center" vertical="center"/>
    </xf>
    <xf numFmtId="15" fontId="3" fillId="6" borderId="190" xfId="40" applyNumberFormat="1" applyFont="1" applyFill="1" applyBorder="1" applyAlignment="1">
      <alignment horizontal="center" vertical="center"/>
    </xf>
    <xf numFmtId="195" fontId="3" fillId="6" borderId="290" xfId="49" quotePrefix="1" applyNumberFormat="1" applyFont="1" applyFill="1" applyBorder="1" applyAlignment="1">
      <alignment horizontal="center" vertical="center"/>
    </xf>
    <xf numFmtId="193" fontId="3" fillId="6" borderId="290" xfId="49" quotePrefix="1" applyNumberFormat="1" applyFont="1" applyFill="1" applyBorder="1" applyAlignment="1">
      <alignment horizontal="center" vertical="center"/>
    </xf>
    <xf numFmtId="193" fontId="3" fillId="6" borderId="17" xfId="49" applyNumberFormat="1" applyFont="1" applyFill="1" applyBorder="1" applyAlignment="1">
      <alignment horizontal="center" vertical="center" wrapText="1"/>
    </xf>
    <xf numFmtId="166" fontId="3" fillId="2" borderId="5" xfId="50" applyNumberFormat="1" applyFont="1" applyFill="1" applyBorder="1" applyAlignment="1">
      <alignment horizontal="center" vertical="center" wrapText="1"/>
    </xf>
    <xf numFmtId="2" fontId="3" fillId="2" borderId="5" xfId="50" applyNumberFormat="1" applyFont="1" applyFill="1" applyBorder="1" applyAlignment="1">
      <alignment horizontal="center" vertical="center" wrapText="1"/>
    </xf>
    <xf numFmtId="173" fontId="3" fillId="2" borderId="5" xfId="50" applyNumberFormat="1" applyFont="1" applyFill="1" applyBorder="1" applyAlignment="1">
      <alignment horizontal="center" vertical="center" wrapText="1"/>
    </xf>
    <xf numFmtId="0" fontId="3" fillId="6" borderId="269" xfId="49" applyFont="1" applyFill="1" applyBorder="1" applyAlignment="1">
      <alignment vertical="center"/>
    </xf>
    <xf numFmtId="0" fontId="3" fillId="6" borderId="287" xfId="49" applyFont="1" applyFill="1" applyBorder="1" applyAlignment="1">
      <alignment horizontal="center" vertical="center"/>
    </xf>
    <xf numFmtId="0" fontId="3" fillId="6" borderId="26" xfId="49" applyFont="1" applyFill="1" applyBorder="1" applyAlignment="1">
      <alignment vertical="center"/>
    </xf>
    <xf numFmtId="0" fontId="3" fillId="6" borderId="289" xfId="49" applyFont="1" applyFill="1" applyBorder="1" applyAlignment="1">
      <alignment vertical="center"/>
    </xf>
    <xf numFmtId="189" fontId="3" fillId="6" borderId="26" xfId="49" applyNumberFormat="1" applyFont="1" applyFill="1" applyBorder="1" applyAlignment="1">
      <alignment horizontal="center" vertical="center"/>
    </xf>
    <xf numFmtId="0" fontId="3" fillId="6" borderId="289" xfId="49" applyFont="1" applyFill="1" applyBorder="1" applyAlignment="1">
      <alignment horizontal="left" vertical="center"/>
    </xf>
    <xf numFmtId="0" fontId="24" fillId="6" borderId="273" xfId="49" applyFont="1" applyFill="1" applyBorder="1" applyAlignment="1">
      <alignment vertical="center"/>
    </xf>
    <xf numFmtId="0" fontId="3" fillId="6" borderId="291" xfId="49" applyFont="1" applyFill="1" applyBorder="1" applyAlignment="1">
      <alignment vertical="center"/>
    </xf>
    <xf numFmtId="0" fontId="24" fillId="2" borderId="8" xfId="57" applyFont="1" applyFill="1" applyBorder="1"/>
    <xf numFmtId="0" fontId="24" fillId="2" borderId="9" xfId="57" applyFont="1" applyFill="1" applyBorder="1"/>
    <xf numFmtId="0" fontId="202" fillId="3" borderId="10" xfId="57" applyFont="1" applyFill="1" applyBorder="1" applyAlignment="1">
      <alignment horizontal="center"/>
    </xf>
    <xf numFmtId="0" fontId="202" fillId="3" borderId="14" xfId="57" applyFont="1" applyFill="1" applyBorder="1" applyAlignment="1" applyProtection="1">
      <alignment horizontal="center"/>
    </xf>
    <xf numFmtId="0" fontId="202" fillId="3" borderId="22" xfId="57" applyFont="1" applyFill="1" applyBorder="1" applyAlignment="1" applyProtection="1">
      <alignment horizontal="left"/>
    </xf>
    <xf numFmtId="0" fontId="192" fillId="3" borderId="34" xfId="57" applyFont="1" applyFill="1" applyBorder="1" applyAlignment="1" applyProtection="1">
      <alignment horizontal="left"/>
    </xf>
    <xf numFmtId="0" fontId="202" fillId="3" borderId="14" xfId="57" applyFont="1" applyFill="1" applyBorder="1" applyAlignment="1">
      <alignment horizontal="center"/>
    </xf>
    <xf numFmtId="173" fontId="192" fillId="2" borderId="5" xfId="57" applyNumberFormat="1" applyFont="1" applyFill="1" applyBorder="1"/>
    <xf numFmtId="173" fontId="192" fillId="2" borderId="6" xfId="57" applyNumberFormat="1" applyFont="1" applyFill="1" applyBorder="1"/>
    <xf numFmtId="0" fontId="192" fillId="2" borderId="8" xfId="57" applyFont="1" applyFill="1" applyBorder="1"/>
    <xf numFmtId="0" fontId="192" fillId="2" borderId="9" xfId="57" applyFont="1" applyFill="1" applyBorder="1"/>
    <xf numFmtId="0" fontId="7" fillId="3" borderId="22" xfId="0" applyFont="1" applyFill="1" applyBorder="1" applyAlignment="1">
      <alignment horizontal="center" wrapText="1"/>
    </xf>
    <xf numFmtId="0" fontId="7" fillId="3" borderId="14" xfId="0" applyFont="1" applyFill="1" applyBorder="1" applyAlignment="1">
      <alignment horizontal="center" wrapText="1"/>
    </xf>
    <xf numFmtId="0" fontId="7" fillId="3" borderId="73" xfId="0" applyFont="1" applyFill="1" applyBorder="1" applyAlignment="1">
      <alignment horizontal="center" wrapText="1"/>
    </xf>
    <xf numFmtId="0" fontId="7" fillId="3" borderId="4" xfId="0" applyFont="1" applyFill="1" applyBorder="1" applyAlignment="1">
      <alignment horizontal="center" wrapText="1"/>
    </xf>
    <xf numFmtId="0" fontId="7" fillId="3" borderId="68" xfId="0" applyFont="1" applyFill="1" applyBorder="1" applyAlignment="1">
      <alignment horizontal="center" wrapText="1"/>
    </xf>
    <xf numFmtId="0" fontId="7" fillId="3" borderId="7" xfId="0" applyFont="1" applyFill="1" applyBorder="1" applyAlignment="1">
      <alignment horizontal="center" wrapText="1"/>
    </xf>
    <xf numFmtId="0" fontId="7" fillId="3" borderId="74" xfId="0" applyFont="1" applyFill="1" applyBorder="1" applyAlignment="1">
      <alignment horizontal="center" vertical="center" wrapText="1"/>
    </xf>
    <xf numFmtId="175" fontId="24" fillId="0" borderId="5" xfId="0" applyNumberFormat="1" applyFont="1" applyFill="1" applyBorder="1" applyAlignment="1">
      <alignment horizontal="center" vertical="center" wrapText="1"/>
    </xf>
    <xf numFmtId="175" fontId="24" fillId="0" borderId="38" xfId="0" applyNumberFormat="1" applyFont="1" applyFill="1" applyBorder="1" applyAlignment="1">
      <alignment horizontal="center" vertical="center" wrapText="1"/>
    </xf>
    <xf numFmtId="175" fontId="24" fillId="0" borderId="62" xfId="0" applyNumberFormat="1" applyFont="1" applyFill="1" applyBorder="1" applyAlignment="1">
      <alignment horizontal="center" vertical="center" wrapText="1"/>
    </xf>
    <xf numFmtId="175" fontId="24" fillId="0" borderId="6" xfId="0" applyNumberFormat="1" applyFont="1" applyFill="1" applyBorder="1" applyAlignment="1">
      <alignment horizontal="center" vertical="center" wrapText="1"/>
    </xf>
    <xf numFmtId="175" fontId="24" fillId="0" borderId="17" xfId="0" applyNumberFormat="1" applyFont="1" applyFill="1" applyBorder="1" applyAlignment="1">
      <alignment horizontal="center" vertical="center" wrapText="1"/>
    </xf>
    <xf numFmtId="175" fontId="24" fillId="0" borderId="89" xfId="0" applyNumberFormat="1" applyFont="1" applyFill="1" applyBorder="1" applyAlignment="1">
      <alignment horizontal="center" vertical="center" wrapText="1"/>
    </xf>
    <xf numFmtId="175" fontId="24" fillId="0" borderId="65" xfId="0" applyNumberFormat="1" applyFont="1" applyFill="1" applyBorder="1" applyAlignment="1">
      <alignment horizontal="center" vertical="center" wrapText="1"/>
    </xf>
    <xf numFmtId="175" fontId="3" fillId="0" borderId="8" xfId="0" applyNumberFormat="1" applyFont="1" applyFill="1" applyBorder="1" applyAlignment="1">
      <alignment horizontal="center" vertical="center" wrapText="1"/>
    </xf>
    <xf numFmtId="175" fontId="3" fillId="0" borderId="35" xfId="0" applyNumberFormat="1" applyFont="1" applyFill="1" applyBorder="1" applyAlignment="1">
      <alignment horizontal="center" vertical="center" wrapText="1"/>
    </xf>
    <xf numFmtId="175" fontId="3" fillId="0" borderId="169" xfId="0" applyNumberFormat="1" applyFont="1" applyFill="1" applyBorder="1" applyAlignment="1">
      <alignment horizontal="center" vertical="center" wrapText="1"/>
    </xf>
    <xf numFmtId="185" fontId="3" fillId="3" borderId="2" xfId="0" applyNumberFormat="1" applyFont="1" applyFill="1" applyBorder="1" applyAlignment="1">
      <alignment horizontal="center" vertical="center"/>
    </xf>
    <xf numFmtId="185" fontId="3" fillId="3" borderId="40" xfId="0" applyNumberFormat="1" applyFont="1" applyFill="1" applyBorder="1" applyAlignment="1">
      <alignment horizontal="center" vertical="center"/>
    </xf>
    <xf numFmtId="185" fontId="3" fillId="3" borderId="135" xfId="0" applyNumberFormat="1" applyFont="1" applyFill="1" applyBorder="1" applyAlignment="1">
      <alignment horizontal="center" vertical="center"/>
    </xf>
    <xf numFmtId="185" fontId="3" fillId="3" borderId="12" xfId="0" applyNumberFormat="1" applyFont="1" applyFill="1" applyBorder="1" applyAlignment="1">
      <alignment horizontal="center" vertical="center"/>
    </xf>
    <xf numFmtId="175" fontId="24" fillId="0" borderId="32" xfId="0" applyNumberFormat="1" applyFont="1" applyFill="1" applyBorder="1" applyAlignment="1">
      <alignment horizontal="center" vertical="center" wrapText="1"/>
    </xf>
    <xf numFmtId="175" fontId="3" fillId="0" borderId="168" xfId="0" applyNumberFormat="1" applyFont="1" applyFill="1" applyBorder="1" applyAlignment="1">
      <alignment horizontal="center" vertical="center" wrapText="1"/>
    </xf>
    <xf numFmtId="0" fontId="7" fillId="3" borderId="22" xfId="0" applyFont="1" applyFill="1" applyBorder="1" applyAlignment="1">
      <alignment horizontal="center" vertical="top" wrapText="1"/>
    </xf>
    <xf numFmtId="0" fontId="7" fillId="3" borderId="4" xfId="0" applyFont="1" applyFill="1" applyBorder="1" applyAlignment="1">
      <alignment horizontal="center" vertical="top" wrapText="1"/>
    </xf>
    <xf numFmtId="166" fontId="24" fillId="2" borderId="32" xfId="0" applyNumberFormat="1" applyFont="1" applyFill="1" applyBorder="1" applyAlignment="1">
      <alignment horizontal="center"/>
    </xf>
    <xf numFmtId="166" fontId="24" fillId="2" borderId="62" xfId="0" applyNumberFormat="1" applyFont="1" applyFill="1" applyBorder="1" applyAlignment="1">
      <alignment horizontal="center"/>
    </xf>
    <xf numFmtId="166" fontId="24" fillId="2" borderId="5" xfId="0" applyNumberFormat="1" applyFont="1" applyFill="1" applyBorder="1" applyAlignment="1">
      <alignment horizontal="center"/>
    </xf>
    <xf numFmtId="166" fontId="24" fillId="2" borderId="6" xfId="0" applyNumberFormat="1" applyFont="1" applyFill="1" applyBorder="1" applyAlignment="1">
      <alignment horizontal="center"/>
    </xf>
    <xf numFmtId="166" fontId="24" fillId="2" borderId="17" xfId="0" applyNumberFormat="1" applyFont="1" applyFill="1" applyBorder="1" applyAlignment="1">
      <alignment horizontal="center"/>
    </xf>
    <xf numFmtId="166" fontId="24" fillId="2" borderId="65" xfId="0" applyNumberFormat="1" applyFont="1" applyFill="1" applyBorder="1" applyAlignment="1">
      <alignment horizontal="center"/>
    </xf>
    <xf numFmtId="166" fontId="3" fillId="2" borderId="17" xfId="0" applyNumberFormat="1" applyFont="1" applyFill="1" applyBorder="1" applyAlignment="1">
      <alignment horizontal="center" vertical="center" wrapText="1"/>
    </xf>
    <xf numFmtId="166" fontId="3" fillId="2" borderId="65" xfId="0" applyNumberFormat="1" applyFont="1" applyFill="1" applyBorder="1" applyAlignment="1">
      <alignment horizontal="center" vertical="center" wrapText="1"/>
    </xf>
    <xf numFmtId="166" fontId="24" fillId="2" borderId="43" xfId="0" applyNumberFormat="1" applyFont="1" applyFill="1" applyBorder="1" applyAlignment="1">
      <alignment horizontal="center"/>
    </xf>
    <xf numFmtId="166" fontId="24" fillId="2" borderId="38" xfId="0" applyNumberFormat="1" applyFont="1" applyFill="1" applyBorder="1" applyAlignment="1">
      <alignment horizontal="center"/>
    </xf>
    <xf numFmtId="166" fontId="24" fillId="2" borderId="89" xfId="0" applyNumberFormat="1" applyFont="1" applyFill="1" applyBorder="1" applyAlignment="1">
      <alignment horizontal="center"/>
    </xf>
    <xf numFmtId="166" fontId="3" fillId="2" borderId="89" xfId="0" applyNumberFormat="1" applyFont="1" applyFill="1" applyBorder="1" applyAlignment="1">
      <alignment horizontal="center" vertical="center" wrapText="1"/>
    </xf>
    <xf numFmtId="0" fontId="4" fillId="3" borderId="4" xfId="0" applyFont="1" applyFill="1" applyBorder="1" applyAlignment="1">
      <alignment horizontal="center"/>
    </xf>
    <xf numFmtId="0" fontId="4" fillId="3" borderId="20" xfId="0" applyFont="1" applyFill="1" applyBorder="1" applyAlignment="1">
      <alignment horizontal="center"/>
    </xf>
    <xf numFmtId="0" fontId="4" fillId="3" borderId="22" xfId="0" applyFont="1" applyFill="1" applyBorder="1" applyAlignment="1">
      <alignment horizontal="center"/>
    </xf>
    <xf numFmtId="0" fontId="4" fillId="3" borderId="14" xfId="0" applyFont="1" applyFill="1" applyBorder="1" applyAlignment="1">
      <alignment horizontal="center"/>
    </xf>
    <xf numFmtId="0" fontId="3" fillId="3" borderId="168" xfId="0" applyFont="1" applyFill="1" applyBorder="1" applyAlignment="1">
      <alignment vertical="center" wrapText="1"/>
    </xf>
    <xf numFmtId="0" fontId="24" fillId="3" borderId="32" xfId="0" applyFont="1" applyFill="1" applyBorder="1" applyAlignment="1"/>
    <xf numFmtId="0" fontId="24" fillId="3" borderId="5" xfId="0" applyFont="1" applyFill="1" applyBorder="1" applyAlignment="1"/>
    <xf numFmtId="0" fontId="24" fillId="3" borderId="17" xfId="0" applyFont="1" applyFill="1" applyBorder="1" applyAlignment="1"/>
    <xf numFmtId="0" fontId="3" fillId="3" borderId="17" xfId="0" applyFont="1" applyFill="1" applyBorder="1" applyAlignment="1">
      <alignment vertical="center" wrapText="1"/>
    </xf>
    <xf numFmtId="0" fontId="3" fillId="3" borderId="5" xfId="0" applyFont="1" applyFill="1" applyBorder="1" applyAlignment="1">
      <alignment vertical="center" wrapText="1"/>
    </xf>
    <xf numFmtId="166" fontId="37" fillId="3" borderId="271" xfId="0" applyNumberFormat="1" applyFont="1" applyFill="1" applyBorder="1" applyAlignment="1">
      <alignment horizontal="center"/>
    </xf>
    <xf numFmtId="166" fontId="37" fillId="3" borderId="292" xfId="0" applyNumberFormat="1" applyFont="1" applyFill="1" applyBorder="1" applyAlignment="1">
      <alignment horizontal="center"/>
    </xf>
    <xf numFmtId="166" fontId="37" fillId="3" borderId="190" xfId="0" applyNumberFormat="1" applyFont="1" applyFill="1" applyBorder="1" applyAlignment="1">
      <alignment horizontal="center"/>
    </xf>
    <xf numFmtId="166" fontId="37" fillId="3" borderId="273" xfId="0" applyNumberFormat="1" applyFont="1" applyFill="1" applyBorder="1" applyAlignment="1">
      <alignment horizontal="center"/>
    </xf>
    <xf numFmtId="166" fontId="37" fillId="3" borderId="63" xfId="0" applyNumberFormat="1" applyFont="1" applyFill="1" applyBorder="1" applyAlignment="1">
      <alignment horizontal="center"/>
    </xf>
    <xf numFmtId="166" fontId="37" fillId="3" borderId="253" xfId="0" applyNumberFormat="1" applyFont="1" applyFill="1" applyBorder="1" applyAlignment="1">
      <alignment horizontal="center"/>
    </xf>
    <xf numFmtId="212" fontId="24" fillId="2" borderId="5" xfId="63" applyNumberFormat="1" applyFont="1" applyFill="1" applyBorder="1" applyAlignment="1">
      <alignment horizontal="center" vertical="center"/>
    </xf>
    <xf numFmtId="212" fontId="24" fillId="2" borderId="6" xfId="63" applyNumberFormat="1" applyFont="1" applyFill="1" applyBorder="1" applyAlignment="1">
      <alignment horizontal="center" vertical="center"/>
    </xf>
    <xf numFmtId="3" fontId="47" fillId="2" borderId="5" xfId="63" applyNumberFormat="1" applyFont="1" applyFill="1" applyBorder="1" applyAlignment="1">
      <alignment horizontal="center" vertical="center"/>
    </xf>
    <xf numFmtId="3" fontId="47" fillId="2" borderId="6" xfId="63" applyNumberFormat="1" applyFont="1" applyFill="1" applyBorder="1" applyAlignment="1">
      <alignment horizontal="center" vertical="center"/>
    </xf>
    <xf numFmtId="212" fontId="24" fillId="2" borderId="17" xfId="63" applyNumberFormat="1" applyFont="1" applyFill="1" applyBorder="1" applyAlignment="1">
      <alignment horizontal="center" vertical="center"/>
    </xf>
    <xf numFmtId="212" fontId="24" fillId="2" borderId="65" xfId="63" applyNumberFormat="1" applyFont="1" applyFill="1" applyBorder="1" applyAlignment="1">
      <alignment horizontal="center" vertical="center"/>
    </xf>
    <xf numFmtId="3" fontId="3" fillId="2" borderId="8" xfId="26" applyNumberFormat="1" applyFont="1" applyFill="1" applyBorder="1" applyAlignment="1">
      <alignment horizontal="center" vertical="center"/>
    </xf>
    <xf numFmtId="3" fontId="3" fillId="2" borderId="9" xfId="26" applyNumberFormat="1" applyFont="1" applyFill="1" applyBorder="1" applyAlignment="1">
      <alignment horizontal="center" vertical="center"/>
    </xf>
    <xf numFmtId="3" fontId="24" fillId="2" borderId="5" xfId="64" applyNumberFormat="1" applyFont="1" applyFill="1" applyBorder="1" applyAlignment="1">
      <alignment horizontal="center" vertical="center"/>
    </xf>
    <xf numFmtId="3" fontId="24" fillId="2" borderId="6" xfId="64" applyNumberFormat="1" applyFont="1" applyFill="1" applyBorder="1" applyAlignment="1">
      <alignment horizontal="center" vertical="center"/>
    </xf>
    <xf numFmtId="3" fontId="24" fillId="2" borderId="5" xfId="26" applyNumberFormat="1" applyFont="1" applyFill="1" applyBorder="1" applyAlignment="1">
      <alignment horizontal="center" vertical="center"/>
    </xf>
    <xf numFmtId="3" fontId="24" fillId="2" borderId="6" xfId="26" applyNumberFormat="1" applyFont="1" applyFill="1" applyBorder="1" applyAlignment="1">
      <alignment horizontal="center" vertical="center"/>
    </xf>
    <xf numFmtId="3" fontId="24" fillId="0" borderId="6" xfId="26" applyNumberFormat="1" applyFont="1" applyFill="1" applyBorder="1" applyAlignment="1">
      <alignment horizontal="center" vertical="center"/>
    </xf>
    <xf numFmtId="3" fontId="3" fillId="2" borderId="5" xfId="64" applyNumberFormat="1" applyFont="1" applyFill="1" applyBorder="1" applyAlignment="1">
      <alignment horizontal="center" vertical="center"/>
    </xf>
    <xf numFmtId="3" fontId="3" fillId="2" borderId="6" xfId="64" applyNumberFormat="1" applyFont="1" applyFill="1" applyBorder="1" applyAlignment="1">
      <alignment horizontal="center" vertical="center"/>
    </xf>
    <xf numFmtId="3" fontId="24" fillId="2" borderId="6" xfId="65" applyNumberFormat="1" applyFont="1" applyFill="1" applyBorder="1" applyAlignment="1">
      <alignment horizontal="center" vertical="center"/>
    </xf>
    <xf numFmtId="212" fontId="24" fillId="2" borderId="8" xfId="63" applyNumberFormat="1" applyFont="1" applyFill="1" applyBorder="1" applyAlignment="1">
      <alignment horizontal="center" vertical="center"/>
    </xf>
    <xf numFmtId="3" fontId="3" fillId="2" borderId="8" xfId="64" applyNumberFormat="1" applyFont="1" applyFill="1" applyBorder="1" applyAlignment="1">
      <alignment horizontal="center" vertical="center"/>
    </xf>
    <xf numFmtId="3" fontId="3" fillId="2" borderId="9" xfId="64" applyNumberFormat="1" applyFont="1" applyFill="1" applyBorder="1" applyAlignment="1">
      <alignment horizontal="center" vertical="center"/>
    </xf>
    <xf numFmtId="0" fontId="10" fillId="2" borderId="0" xfId="48" applyFont="1" applyFill="1"/>
    <xf numFmtId="0" fontId="24" fillId="3" borderId="119" xfId="23" applyFont="1" applyFill="1" applyBorder="1" applyAlignment="1">
      <alignment horizontal="center"/>
    </xf>
    <xf numFmtId="0" fontId="3" fillId="3" borderId="119" xfId="23" applyFont="1" applyFill="1" applyBorder="1"/>
    <xf numFmtId="0" fontId="24" fillId="3" borderId="119" xfId="23" applyFont="1" applyFill="1" applyBorder="1"/>
    <xf numFmtId="0" fontId="24" fillId="3" borderId="119" xfId="23" applyFont="1" applyFill="1" applyBorder="1" applyAlignment="1">
      <alignment horizontal="left" indent="1"/>
    </xf>
    <xf numFmtId="0" fontId="24" fillId="3" borderId="120" xfId="16" applyFont="1" applyFill="1" applyBorder="1"/>
    <xf numFmtId="0" fontId="82" fillId="2" borderId="0" xfId="22" applyFont="1" applyFill="1" applyBorder="1" applyAlignment="1"/>
    <xf numFmtId="0" fontId="24" fillId="3" borderId="119" xfId="16" applyFont="1" applyFill="1" applyBorder="1"/>
    <xf numFmtId="0" fontId="24" fillId="3" borderId="119" xfId="23" applyFont="1" applyFill="1" applyBorder="1" applyAlignment="1">
      <alignment horizontal="left" indent="2"/>
    </xf>
    <xf numFmtId="0" fontId="3" fillId="3" borderId="120" xfId="23" applyFont="1" applyFill="1" applyBorder="1"/>
    <xf numFmtId="0" fontId="3" fillId="3" borderId="115" xfId="23" applyFont="1" applyFill="1" applyBorder="1" applyAlignment="1">
      <alignment horizontal="center"/>
    </xf>
    <xf numFmtId="17" fontId="3" fillId="3" borderId="115" xfId="16" applyNumberFormat="1" applyFont="1" applyFill="1" applyBorder="1" applyAlignment="1">
      <alignment horizontal="center"/>
    </xf>
    <xf numFmtId="166" fontId="7" fillId="0" borderId="119" xfId="16" applyNumberFormat="1" applyFont="1" applyFill="1" applyBorder="1"/>
    <xf numFmtId="0" fontId="4" fillId="0" borderId="119" xfId="16" applyFont="1" applyFill="1" applyBorder="1"/>
    <xf numFmtId="166" fontId="4" fillId="0" borderId="119" xfId="16" applyNumberFormat="1" applyFont="1" applyFill="1" applyBorder="1"/>
    <xf numFmtId="166" fontId="3" fillId="0" borderId="119" xfId="16" applyNumberFormat="1" applyFont="1" applyFill="1" applyBorder="1"/>
    <xf numFmtId="0" fontId="24" fillId="0" borderId="119" xfId="16" applyFont="1" applyFill="1" applyBorder="1"/>
    <xf numFmtId="166" fontId="24" fillId="0" borderId="119" xfId="16" applyNumberFormat="1" applyFont="1" applyFill="1" applyBorder="1"/>
    <xf numFmtId="0" fontId="159" fillId="2" borderId="0" xfId="16" applyFont="1" applyFill="1"/>
    <xf numFmtId="0" fontId="25" fillId="2" borderId="0" xfId="16" applyFont="1" applyFill="1"/>
    <xf numFmtId="166" fontId="4" fillId="2" borderId="119" xfId="23" applyNumberFormat="1" applyFont="1" applyFill="1" applyBorder="1"/>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13" fillId="2" borderId="0" xfId="12" quotePrefix="1" applyFont="1" applyFill="1" applyAlignment="1">
      <alignment horizontal="left" vertical="center" wrapText="1"/>
    </xf>
    <xf numFmtId="0" fontId="7" fillId="3" borderId="10" xfId="13" applyFont="1" applyFill="1" applyBorder="1" applyAlignment="1">
      <alignment horizontal="right" vertical="center" indent="1"/>
    </xf>
    <xf numFmtId="0" fontId="7" fillId="3" borderId="14" xfId="13" applyFont="1" applyFill="1" applyBorder="1" applyAlignment="1">
      <alignment horizontal="right" vertical="center" indent="1"/>
    </xf>
    <xf numFmtId="0" fontId="7" fillId="3" borderId="11" xfId="13" applyFont="1" applyFill="1" applyBorder="1" applyAlignment="1">
      <alignment horizontal="center" vertical="center" wrapText="1"/>
    </xf>
    <xf numFmtId="0" fontId="7" fillId="3" borderId="12" xfId="13" applyFont="1" applyFill="1" applyBorder="1" applyAlignment="1">
      <alignment horizontal="right" vertical="center" indent="1"/>
    </xf>
    <xf numFmtId="0" fontId="7" fillId="3" borderId="17" xfId="13" applyFont="1" applyFill="1" applyBorder="1" applyAlignment="1">
      <alignment horizontal="right" vertical="center" indent="1"/>
    </xf>
    <xf numFmtId="0" fontId="7" fillId="3" borderId="13" xfId="13"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0" xfId="13" applyFont="1" applyFill="1" applyBorder="1" applyAlignment="1">
      <alignment horizontal="center" vertical="center" wrapText="1"/>
    </xf>
    <xf numFmtId="0" fontId="7" fillId="0" borderId="14" xfId="13" applyFont="1" applyBorder="1" applyAlignment="1">
      <alignment horizontal="center" vertical="center" wrapText="1"/>
    </xf>
    <xf numFmtId="0" fontId="7" fillId="3" borderId="11" xfId="13" applyFont="1" applyFill="1" applyBorder="1" applyAlignment="1">
      <alignment horizontal="center" vertical="center"/>
    </xf>
    <xf numFmtId="0" fontId="7" fillId="3" borderId="39" xfId="13" applyFont="1" applyFill="1" applyBorder="1" applyAlignment="1">
      <alignment horizontal="center" vertical="center"/>
    </xf>
    <xf numFmtId="0" fontId="7" fillId="3" borderId="40" xfId="13" applyFont="1" applyFill="1" applyBorder="1" applyAlignment="1">
      <alignment horizontal="center" vertical="center"/>
    </xf>
    <xf numFmtId="0" fontId="7" fillId="3" borderId="41" xfId="13" applyFont="1" applyFill="1" applyBorder="1" applyAlignment="1">
      <alignment horizontal="center" vertical="center"/>
    </xf>
    <xf numFmtId="0" fontId="7" fillId="3" borderId="62" xfId="13" applyFont="1" applyFill="1" applyBorder="1" applyAlignment="1">
      <alignment horizontal="center" vertical="center" wrapText="1"/>
    </xf>
    <xf numFmtId="0" fontId="7" fillId="3" borderId="65" xfId="13" applyFont="1" applyFill="1" applyBorder="1" applyAlignment="1">
      <alignment horizontal="center" vertical="center" wrapText="1"/>
    </xf>
    <xf numFmtId="173" fontId="29" fillId="3" borderId="18" xfId="13" applyNumberFormat="1" applyFont="1" applyFill="1" applyBorder="1" applyAlignment="1">
      <alignment horizontal="center" vertical="center"/>
    </xf>
    <xf numFmtId="173" fontId="29" fillId="3" borderId="15" xfId="13" applyNumberFormat="1" applyFont="1" applyFill="1" applyBorder="1" applyAlignment="1">
      <alignment horizontal="center" vertical="center"/>
    </xf>
    <xf numFmtId="173" fontId="29" fillId="3" borderId="19" xfId="13" applyNumberFormat="1" applyFont="1" applyFill="1" applyBorder="1" applyAlignment="1">
      <alignment horizontal="center" vertical="center"/>
    </xf>
    <xf numFmtId="0" fontId="7" fillId="3" borderId="10" xfId="13" applyFont="1" applyFill="1" applyBorder="1" applyAlignment="1">
      <alignment horizontal="center" vertical="center"/>
    </xf>
    <xf numFmtId="0" fontId="7" fillId="3" borderId="22" xfId="13" applyFont="1" applyFill="1" applyBorder="1" applyAlignment="1">
      <alignment horizontal="center" vertical="center"/>
    </xf>
    <xf numFmtId="0" fontId="7" fillId="3" borderId="56" xfId="13" applyFont="1" applyFill="1" applyBorder="1" applyAlignment="1">
      <alignment horizontal="center" vertical="center"/>
    </xf>
    <xf numFmtId="0" fontId="7" fillId="3" borderId="32" xfId="13" applyFont="1" applyFill="1" applyBorder="1" applyAlignment="1">
      <alignment horizontal="center" vertical="center"/>
    </xf>
    <xf numFmtId="0" fontId="7" fillId="3" borderId="17" xfId="13" applyFont="1" applyFill="1" applyBorder="1" applyAlignment="1">
      <alignment horizontal="center" vertical="center"/>
    </xf>
    <xf numFmtId="0" fontId="7" fillId="3" borderId="0" xfId="13" applyFont="1" applyFill="1" applyBorder="1" applyAlignment="1">
      <alignment horizontal="center" vertical="center"/>
    </xf>
    <xf numFmtId="0" fontId="7" fillId="3" borderId="57" xfId="13" applyFont="1" applyFill="1" applyBorder="1" applyAlignment="1">
      <alignment horizontal="center" vertical="center"/>
    </xf>
    <xf numFmtId="0" fontId="7" fillId="3" borderId="19" xfId="13" applyFont="1" applyFill="1" applyBorder="1" applyAlignment="1">
      <alignment horizontal="center" vertical="center"/>
    </xf>
    <xf numFmtId="0" fontId="7" fillId="3" borderId="58" xfId="13" applyFont="1" applyFill="1" applyBorder="1" applyAlignment="1">
      <alignment horizontal="center" vertical="center"/>
    </xf>
    <xf numFmtId="0" fontId="7" fillId="3" borderId="59" xfId="13" applyFont="1" applyFill="1" applyBorder="1" applyAlignment="1">
      <alignment horizontal="center" vertical="center"/>
    </xf>
    <xf numFmtId="0" fontId="7" fillId="3" borderId="60" xfId="13" applyFont="1" applyFill="1" applyBorder="1" applyAlignment="1">
      <alignment horizontal="center" vertical="center"/>
    </xf>
    <xf numFmtId="0" fontId="7" fillId="3" borderId="58" xfId="13" applyFont="1" applyFill="1" applyBorder="1" applyAlignment="1">
      <alignment horizontal="center" vertical="center" wrapText="1"/>
    </xf>
    <xf numFmtId="0" fontId="7" fillId="3" borderId="59" xfId="13" applyFont="1" applyFill="1" applyBorder="1" applyAlignment="1">
      <alignment horizontal="center" vertical="center" wrapText="1"/>
    </xf>
    <xf numFmtId="0" fontId="7" fillId="3" borderId="60" xfId="13" applyFont="1" applyFill="1" applyBorder="1" applyAlignment="1">
      <alignment horizontal="center" vertical="center" wrapText="1"/>
    </xf>
    <xf numFmtId="0" fontId="7" fillId="3" borderId="61" xfId="13" applyFont="1" applyFill="1" applyBorder="1" applyAlignment="1">
      <alignment horizontal="center" vertical="center" wrapText="1"/>
    </xf>
    <xf numFmtId="0" fontId="7" fillId="3" borderId="64" xfId="13" applyFont="1" applyFill="1" applyBorder="1" applyAlignment="1">
      <alignment horizontal="center" vertical="center" wrapText="1"/>
    </xf>
    <xf numFmtId="0" fontId="7" fillId="3" borderId="32" xfId="13" applyFont="1" applyFill="1" applyBorder="1" applyAlignment="1">
      <alignment horizontal="center" vertical="center" wrapText="1"/>
    </xf>
    <xf numFmtId="0" fontId="7" fillId="3" borderId="17" xfId="13" applyFont="1" applyFill="1" applyBorder="1" applyAlignment="1">
      <alignment horizontal="center" vertical="center" wrapText="1"/>
    </xf>
    <xf numFmtId="0" fontId="7" fillId="3" borderId="68" xfId="13" applyFont="1" applyFill="1" applyBorder="1" applyAlignment="1">
      <alignment horizontal="center" vertical="center" wrapText="1"/>
    </xf>
    <xf numFmtId="0" fontId="7" fillId="3" borderId="67" xfId="13" applyFont="1" applyFill="1" applyBorder="1" applyAlignment="1">
      <alignment horizontal="center" vertical="center"/>
    </xf>
    <xf numFmtId="173" fontId="33" fillId="3" borderId="70" xfId="13" applyNumberFormat="1" applyFont="1" applyFill="1" applyBorder="1" applyAlignment="1">
      <alignment horizontal="center" vertical="center"/>
    </xf>
    <xf numFmtId="173" fontId="33" fillId="3" borderId="71" xfId="13" applyNumberFormat="1" applyFont="1" applyFill="1" applyBorder="1" applyAlignment="1">
      <alignment horizontal="center" vertical="center"/>
    </xf>
    <xf numFmtId="173" fontId="33" fillId="3" borderId="72" xfId="13" applyNumberFormat="1" applyFont="1" applyFill="1" applyBorder="1" applyAlignment="1">
      <alignment horizontal="center" vertical="center"/>
    </xf>
    <xf numFmtId="0" fontId="7" fillId="3" borderId="63" xfId="13" applyFont="1" applyFill="1" applyBorder="1" applyAlignment="1">
      <alignment horizontal="center"/>
    </xf>
    <xf numFmtId="0" fontId="7" fillId="3" borderId="15" xfId="13" applyFont="1" applyFill="1" applyBorder="1" applyAlignment="1">
      <alignment horizontal="center"/>
    </xf>
    <xf numFmtId="0" fontId="7" fillId="3" borderId="16" xfId="13" applyFont="1" applyFill="1" applyBorder="1" applyAlignment="1">
      <alignment horizontal="center"/>
    </xf>
    <xf numFmtId="0" fontId="7" fillId="3" borderId="19" xfId="13" applyFont="1" applyFill="1" applyBorder="1" applyAlignment="1">
      <alignment horizontal="center"/>
    </xf>
    <xf numFmtId="0" fontId="7" fillId="3" borderId="75" xfId="13" applyFont="1" applyFill="1" applyBorder="1" applyAlignment="1">
      <alignment horizontal="center" vertical="center"/>
    </xf>
    <xf numFmtId="0" fontId="7" fillId="3" borderId="76" xfId="13" applyFont="1" applyFill="1" applyBorder="1" applyAlignment="1">
      <alignment horizontal="center" vertical="center"/>
    </xf>
    <xf numFmtId="0" fontId="7" fillId="3" borderId="77" xfId="13" applyFont="1" applyFill="1" applyBorder="1" applyAlignment="1">
      <alignment horizontal="center" vertical="center"/>
    </xf>
    <xf numFmtId="0" fontId="7" fillId="3" borderId="32" xfId="13" applyFont="1" applyFill="1" applyBorder="1" applyAlignment="1">
      <alignment horizontal="center"/>
    </xf>
    <xf numFmtId="0" fontId="7" fillId="3" borderId="5" xfId="13" applyFont="1" applyFill="1" applyBorder="1" applyAlignment="1">
      <alignment horizontal="center"/>
    </xf>
    <xf numFmtId="0" fontId="7" fillId="3" borderId="78" xfId="13" applyFont="1" applyFill="1" applyBorder="1" applyAlignment="1">
      <alignment horizontal="center" wrapText="1"/>
    </xf>
    <xf numFmtId="0" fontId="7" fillId="3" borderId="79" xfId="13" applyFont="1" applyFill="1" applyBorder="1" applyAlignment="1">
      <alignment horizontal="center"/>
    </xf>
    <xf numFmtId="0" fontId="7" fillId="3" borderId="80" xfId="13" applyFont="1" applyFill="1" applyBorder="1" applyAlignment="1">
      <alignment horizontal="center"/>
    </xf>
    <xf numFmtId="0" fontId="7" fillId="3" borderId="81" xfId="13" applyFont="1" applyFill="1" applyBorder="1" applyAlignment="1">
      <alignment horizontal="center"/>
    </xf>
    <xf numFmtId="0" fontId="7" fillId="3" borderId="70" xfId="13" applyFont="1" applyFill="1" applyBorder="1" applyAlignment="1">
      <alignment horizontal="center"/>
    </xf>
    <xf numFmtId="0" fontId="7" fillId="3" borderId="71" xfId="13" applyFont="1" applyFill="1" applyBorder="1" applyAlignment="1">
      <alignment horizontal="center"/>
    </xf>
    <xf numFmtId="0" fontId="7" fillId="3" borderId="82" xfId="13" applyFont="1" applyFill="1" applyBorder="1" applyAlignment="1">
      <alignment horizontal="center"/>
    </xf>
    <xf numFmtId="0" fontId="7" fillId="2" borderId="4" xfId="13" applyFont="1" applyFill="1" applyBorder="1" applyAlignment="1">
      <alignment horizontal="center" vertical="center"/>
    </xf>
    <xf numFmtId="0" fontId="7" fillId="2" borderId="44" xfId="13" applyFont="1" applyFill="1" applyBorder="1" applyAlignment="1">
      <alignment horizontal="center" vertical="center"/>
    </xf>
    <xf numFmtId="17" fontId="7" fillId="2" borderId="68" xfId="13" applyNumberFormat="1" applyFont="1" applyFill="1" applyBorder="1" applyAlignment="1">
      <alignment horizontal="center"/>
    </xf>
    <xf numFmtId="17" fontId="7" fillId="2" borderId="83" xfId="13" applyNumberFormat="1" applyFont="1" applyFill="1" applyBorder="1" applyAlignment="1">
      <alignment horizontal="center"/>
    </xf>
    <xf numFmtId="0" fontId="62" fillId="2" borderId="0" xfId="13" applyFont="1" applyFill="1" applyAlignment="1">
      <alignment horizontal="left"/>
    </xf>
    <xf numFmtId="0" fontId="3" fillId="3" borderId="74" xfId="13" applyFont="1" applyFill="1" applyBorder="1" applyAlignment="1">
      <alignment horizontal="center"/>
    </xf>
    <xf numFmtId="0" fontId="3" fillId="3" borderId="39" xfId="13" applyFont="1" applyFill="1" applyBorder="1" applyAlignment="1">
      <alignment horizontal="center"/>
    </xf>
    <xf numFmtId="0" fontId="3" fillId="3" borderId="4" xfId="13" applyFont="1" applyFill="1" applyBorder="1" applyAlignment="1">
      <alignment horizontal="center"/>
    </xf>
    <xf numFmtId="0" fontId="3" fillId="3" borderId="44" xfId="13" applyFont="1" applyFill="1" applyBorder="1" applyAlignment="1">
      <alignment horizontal="center"/>
    </xf>
    <xf numFmtId="0" fontId="3" fillId="3" borderId="11" xfId="13" applyFont="1" applyFill="1" applyBorder="1" applyAlignment="1">
      <alignment horizontal="center" vertical="center"/>
    </xf>
    <xf numFmtId="0" fontId="3" fillId="3" borderId="92" xfId="13" applyFont="1" applyFill="1" applyBorder="1" applyAlignment="1">
      <alignment horizontal="center" vertical="center"/>
    </xf>
    <xf numFmtId="0" fontId="3" fillId="3" borderId="93" xfId="13" applyFont="1" applyFill="1" applyBorder="1" applyAlignment="1">
      <alignment horizontal="center" vertical="center"/>
    </xf>
    <xf numFmtId="0" fontId="3" fillId="3" borderId="56" xfId="13" applyFont="1" applyFill="1" applyBorder="1" applyAlignment="1">
      <alignment horizontal="center" vertical="center"/>
    </xf>
    <xf numFmtId="0" fontId="3" fillId="3" borderId="67" xfId="13" applyFont="1" applyFill="1" applyBorder="1" applyAlignment="1">
      <alignment horizontal="center" vertical="center"/>
    </xf>
    <xf numFmtId="0" fontId="3" fillId="3" borderId="42" xfId="13" applyFont="1" applyFill="1" applyBorder="1" applyAlignment="1">
      <alignment horizontal="center" vertical="center" wrapText="1"/>
    </xf>
    <xf numFmtId="0" fontId="24" fillId="0" borderId="83" xfId="13" applyFont="1" applyBorder="1" applyAlignment="1">
      <alignment horizontal="center" vertical="center" wrapText="1"/>
    </xf>
    <xf numFmtId="0" fontId="3" fillId="3" borderId="94" xfId="13" applyFont="1" applyFill="1" applyBorder="1" applyAlignment="1">
      <alignment horizontal="center" vertical="center" wrapText="1"/>
    </xf>
    <xf numFmtId="0" fontId="3" fillId="3" borderId="98" xfId="13" applyFont="1" applyFill="1" applyBorder="1" applyAlignment="1">
      <alignment horizontal="center" vertical="center" wrapText="1"/>
    </xf>
    <xf numFmtId="0" fontId="3" fillId="3" borderId="95" xfId="13" applyFont="1" applyFill="1" applyBorder="1" applyAlignment="1">
      <alignment horizontal="center" vertical="center" wrapText="1"/>
    </xf>
    <xf numFmtId="0" fontId="3" fillId="3" borderId="99" xfId="13" applyFont="1" applyFill="1" applyBorder="1" applyAlignment="1">
      <alignment horizontal="center" vertical="center" wrapText="1"/>
    </xf>
    <xf numFmtId="0" fontId="3" fillId="3" borderId="96" xfId="13" applyFont="1" applyFill="1" applyBorder="1" applyAlignment="1">
      <alignment horizontal="center" vertical="center"/>
    </xf>
    <xf numFmtId="0" fontId="3" fillId="3" borderId="100" xfId="13" applyFont="1" applyFill="1" applyBorder="1" applyAlignment="1">
      <alignment horizontal="center" vertical="center"/>
    </xf>
    <xf numFmtId="0" fontId="3" fillId="3" borderId="97" xfId="13" applyFont="1" applyFill="1" applyBorder="1" applyAlignment="1">
      <alignment horizontal="center" vertical="center"/>
    </xf>
    <xf numFmtId="0" fontId="3" fillId="3" borderId="101" xfId="13" applyFont="1" applyFill="1" applyBorder="1" applyAlignment="1">
      <alignment horizontal="center" vertical="center"/>
    </xf>
    <xf numFmtId="0" fontId="3" fillId="3" borderId="32" xfId="13" applyFont="1" applyFill="1" applyBorder="1" applyAlignment="1">
      <alignment horizontal="center" vertical="center" wrapText="1"/>
    </xf>
    <xf numFmtId="0" fontId="24" fillId="0" borderId="17" xfId="13" applyFont="1" applyBorder="1" applyAlignment="1">
      <alignment horizontal="center" vertical="center" wrapText="1"/>
    </xf>
    <xf numFmtId="0" fontId="3" fillId="3" borderId="17" xfId="13" applyFont="1" applyFill="1" applyBorder="1" applyAlignment="1">
      <alignment horizontal="center" vertical="center" wrapText="1"/>
    </xf>
    <xf numFmtId="0" fontId="3" fillId="3" borderId="68" xfId="13" applyFont="1" applyFill="1" applyBorder="1" applyAlignment="1">
      <alignment horizontal="center"/>
    </xf>
    <xf numFmtId="0" fontId="3" fillId="3" borderId="83" xfId="13" applyFont="1" applyFill="1" applyBorder="1" applyAlignment="1">
      <alignment horizontal="center"/>
    </xf>
    <xf numFmtId="0" fontId="13" fillId="2" borderId="36" xfId="16" applyFont="1" applyFill="1" applyBorder="1" applyAlignment="1">
      <alignment horizontal="right"/>
    </xf>
    <xf numFmtId="17" fontId="7" fillId="3" borderId="12" xfId="12" applyNumberFormat="1" applyFont="1" applyFill="1" applyBorder="1" applyAlignment="1">
      <alignment horizontal="center" vertical="center" wrapText="1"/>
    </xf>
    <xf numFmtId="17" fontId="7" fillId="3" borderId="8" xfId="12" applyNumberFormat="1" applyFont="1" applyFill="1" applyBorder="1" applyAlignment="1">
      <alignment horizontal="center" vertical="center" wrapText="1"/>
    </xf>
    <xf numFmtId="17" fontId="7" fillId="3" borderId="12" xfId="12" applyNumberFormat="1" applyFont="1" applyFill="1" applyBorder="1" applyAlignment="1">
      <alignment horizontal="center" vertical="center"/>
    </xf>
    <xf numFmtId="17" fontId="7" fillId="3" borderId="8" xfId="12" applyNumberFormat="1" applyFont="1" applyFill="1" applyBorder="1" applyAlignment="1">
      <alignment horizontal="center" vertical="center"/>
    </xf>
    <xf numFmtId="17" fontId="26" fillId="3" borderId="11" xfId="12" applyNumberFormat="1" applyFont="1" applyFill="1" applyBorder="1" applyAlignment="1">
      <alignment horizontal="center" vertical="center"/>
    </xf>
    <xf numFmtId="17" fontId="26" fillId="3" borderId="36" xfId="12" applyNumberFormat="1" applyFont="1" applyFill="1" applyBorder="1" applyAlignment="1">
      <alignment horizontal="center" vertical="center"/>
    </xf>
    <xf numFmtId="17" fontId="26" fillId="3" borderId="10" xfId="12" applyNumberFormat="1" applyFont="1" applyFill="1" applyBorder="1" applyAlignment="1">
      <alignment horizontal="center" vertical="center"/>
    </xf>
    <xf numFmtId="17" fontId="26" fillId="3" borderId="34" xfId="12" applyNumberFormat="1" applyFont="1" applyFill="1" applyBorder="1" applyAlignment="1">
      <alignment horizontal="center" vertical="center"/>
    </xf>
    <xf numFmtId="17" fontId="26" fillId="3" borderId="12" xfId="12" applyNumberFormat="1" applyFont="1" applyFill="1" applyBorder="1" applyAlignment="1">
      <alignment horizontal="center" vertical="center"/>
    </xf>
    <xf numFmtId="17" fontId="26" fillId="3" borderId="8" xfId="12" applyNumberFormat="1" applyFont="1" applyFill="1" applyBorder="1" applyAlignment="1">
      <alignment horizontal="center" vertical="center"/>
    </xf>
    <xf numFmtId="0" fontId="13" fillId="0" borderId="0" xfId="13" applyFont="1" applyFill="1" applyAlignment="1">
      <alignment horizontal="left" vertical="top" wrapText="1"/>
    </xf>
    <xf numFmtId="0" fontId="13" fillId="0" borderId="0" xfId="13" applyFont="1" applyAlignment="1">
      <alignment vertical="top"/>
    </xf>
    <xf numFmtId="0" fontId="3" fillId="0" borderId="0" xfId="13" applyFont="1" applyFill="1" applyAlignment="1" applyProtection="1">
      <alignment horizontal="left" wrapText="1"/>
    </xf>
    <xf numFmtId="0" fontId="7" fillId="3" borderId="126" xfId="13" applyFont="1" applyFill="1" applyBorder="1" applyAlignment="1">
      <alignment horizontal="center" vertical="center"/>
    </xf>
    <xf numFmtId="0" fontId="7" fillId="3" borderId="127" xfId="13" applyFont="1" applyFill="1" applyBorder="1" applyAlignment="1">
      <alignment horizontal="center" vertical="center"/>
    </xf>
    <xf numFmtId="0" fontId="7" fillId="3" borderId="116" xfId="13" applyFont="1" applyFill="1" applyBorder="1" applyAlignment="1">
      <alignment horizontal="center" vertical="center"/>
    </xf>
    <xf numFmtId="0" fontId="13" fillId="0" borderId="0" xfId="13" applyFont="1" applyBorder="1" applyAlignment="1">
      <alignment horizontal="left" vertical="center" wrapText="1"/>
    </xf>
    <xf numFmtId="0" fontId="13" fillId="0" borderId="0" xfId="13" applyFont="1" applyAlignment="1">
      <alignment horizontal="left" vertical="top"/>
    </xf>
    <xf numFmtId="0" fontId="13" fillId="2" borderId="0" xfId="13" applyFont="1" applyFill="1" applyBorder="1" applyAlignment="1">
      <alignment horizontal="left" vertical="top"/>
    </xf>
    <xf numFmtId="0" fontId="62" fillId="2" borderId="0" xfId="16" applyFont="1" applyFill="1" applyBorder="1" applyAlignment="1">
      <alignment horizontal="center"/>
    </xf>
    <xf numFmtId="0" fontId="13" fillId="2" borderId="0" xfId="16" applyFont="1" applyFill="1" applyBorder="1" applyAlignment="1">
      <alignment horizontal="left" vertical="top" wrapText="1"/>
    </xf>
    <xf numFmtId="0" fontId="69" fillId="2" borderId="0" xfId="16" applyFont="1" applyFill="1" applyBorder="1" applyAlignment="1">
      <alignment horizontal="center"/>
    </xf>
    <xf numFmtId="0" fontId="61" fillId="2" borderId="0" xfId="16" applyFont="1" applyFill="1" applyBorder="1" applyAlignment="1">
      <alignment horizontal="center" vertical="center"/>
    </xf>
    <xf numFmtId="0" fontId="47" fillId="2" borderId="0" xfId="26" applyFont="1" applyFill="1" applyAlignment="1">
      <alignment horizontal="left" vertical="center" wrapText="1"/>
    </xf>
    <xf numFmtId="0" fontId="3" fillId="2" borderId="0" xfId="16" applyFont="1" applyFill="1" applyAlignment="1">
      <alignment horizontal="left" wrapText="1"/>
    </xf>
    <xf numFmtId="0" fontId="62" fillId="0" borderId="0" xfId="0" applyFont="1" applyAlignment="1">
      <alignment horizontal="left" wrapText="1"/>
    </xf>
    <xf numFmtId="0" fontId="62" fillId="2" borderId="0" xfId="16" applyFont="1" applyFill="1" applyAlignment="1">
      <alignment horizontal="left" wrapText="1"/>
    </xf>
    <xf numFmtId="0" fontId="47" fillId="0" borderId="0" xfId="0" applyFont="1" applyAlignment="1">
      <alignment horizontal="left" vertical="top" wrapText="1"/>
    </xf>
    <xf numFmtId="0" fontId="47" fillId="0" borderId="0" xfId="0" applyFont="1" applyAlignment="1">
      <alignment horizontal="left" wrapText="1"/>
    </xf>
    <xf numFmtId="0" fontId="47" fillId="2" borderId="0" xfId="16" applyFont="1" applyFill="1" applyAlignment="1">
      <alignment horizontal="left" wrapText="1"/>
    </xf>
    <xf numFmtId="0" fontId="13" fillId="0" borderId="0" xfId="26" applyFont="1" applyAlignment="1">
      <alignment horizontal="left" wrapText="1"/>
    </xf>
    <xf numFmtId="0" fontId="47" fillId="0" borderId="0" xfId="26" applyFont="1" applyAlignment="1">
      <alignment horizontal="left" wrapText="1"/>
    </xf>
    <xf numFmtId="0" fontId="82" fillId="2" borderId="0" xfId="16" applyFont="1" applyFill="1" applyAlignment="1">
      <alignment horizontal="left" wrapText="1"/>
    </xf>
    <xf numFmtId="0" fontId="102" fillId="2" borderId="0" xfId="16" applyFont="1" applyFill="1" applyBorder="1" applyAlignment="1">
      <alignment horizontal="left" wrapText="1"/>
    </xf>
    <xf numFmtId="0" fontId="37" fillId="2" borderId="0" xfId="16" applyFont="1" applyFill="1" applyAlignment="1">
      <alignment horizontal="left" wrapText="1"/>
    </xf>
    <xf numFmtId="0" fontId="79" fillId="2" borderId="0" xfId="16" applyFont="1" applyFill="1" applyBorder="1" applyAlignment="1">
      <alignment horizontal="left" wrapText="1"/>
    </xf>
    <xf numFmtId="186" fontId="7" fillId="6" borderId="18" xfId="32" applyNumberFormat="1" applyFont="1" applyFill="1" applyBorder="1" applyAlignment="1">
      <alignment horizontal="center" vertical="center"/>
    </xf>
    <xf numFmtId="186" fontId="7" fillId="6" borderId="16" xfId="32" applyNumberFormat="1" applyFont="1" applyFill="1" applyBorder="1" applyAlignment="1">
      <alignment horizontal="center" vertical="center"/>
    </xf>
    <xf numFmtId="0" fontId="13" fillId="2" borderId="0" xfId="32" applyFont="1" applyFill="1" applyAlignment="1">
      <alignment horizontal="left" vertical="center" wrapText="1"/>
    </xf>
    <xf numFmtId="186" fontId="7" fillId="6" borderId="15" xfId="32" applyNumberFormat="1" applyFont="1" applyFill="1" applyBorder="1" applyAlignment="1">
      <alignment horizontal="center" vertical="center"/>
    </xf>
    <xf numFmtId="0" fontId="62" fillId="0" borderId="205" xfId="32" applyFont="1" applyFill="1" applyBorder="1" applyAlignment="1">
      <alignment horizontal="center"/>
    </xf>
    <xf numFmtId="0" fontId="62" fillId="0" borderId="206" xfId="32" applyFont="1" applyFill="1" applyBorder="1" applyAlignment="1">
      <alignment horizontal="center"/>
    </xf>
    <xf numFmtId="0" fontId="62" fillId="0" borderId="207" xfId="32" applyFont="1" applyFill="1" applyBorder="1" applyAlignment="1">
      <alignment horizontal="center"/>
    </xf>
    <xf numFmtId="0" fontId="62" fillId="14" borderId="206" xfId="32" applyFont="1" applyFill="1" applyBorder="1" applyAlignment="1">
      <alignment horizontal="center"/>
    </xf>
    <xf numFmtId="0" fontId="62" fillId="14" borderId="207" xfId="32" applyFont="1" applyFill="1" applyBorder="1" applyAlignment="1">
      <alignment horizontal="center"/>
    </xf>
    <xf numFmtId="0" fontId="13" fillId="0" borderId="0" xfId="32" applyFont="1" applyFill="1" applyAlignment="1">
      <alignment horizontal="left" vertical="center" wrapText="1"/>
    </xf>
    <xf numFmtId="0" fontId="7" fillId="6" borderId="102" xfId="32" applyFont="1" applyFill="1" applyBorder="1" applyAlignment="1">
      <alignment horizontal="center" vertical="center"/>
    </xf>
    <xf numFmtId="0" fontId="7" fillId="6" borderId="104" xfId="32" applyFont="1" applyFill="1" applyBorder="1" applyAlignment="1">
      <alignment horizontal="center" vertical="center"/>
    </xf>
    <xf numFmtId="0" fontId="7" fillId="6" borderId="204" xfId="32" applyFont="1" applyFill="1" applyBorder="1" applyAlignment="1">
      <alignment horizontal="center" vertical="center"/>
    </xf>
    <xf numFmtId="0" fontId="7" fillId="6" borderId="200" xfId="32" applyFont="1" applyFill="1" applyBorder="1" applyAlignment="1">
      <alignment horizontal="center" vertical="center" wrapText="1"/>
    </xf>
    <xf numFmtId="0" fontId="7" fillId="6" borderId="42" xfId="32" applyFont="1" applyFill="1" applyBorder="1" applyAlignment="1">
      <alignment horizontal="center" vertical="center" wrapText="1"/>
    </xf>
    <xf numFmtId="0" fontId="7" fillId="6" borderId="31" xfId="32" applyFont="1" applyFill="1" applyBorder="1" applyAlignment="1">
      <alignment horizontal="center" vertical="center" wrapText="1"/>
    </xf>
    <xf numFmtId="0" fontId="7" fillId="6" borderId="43" xfId="32" applyFont="1" applyFill="1" applyBorder="1" applyAlignment="1">
      <alignment horizontal="center" vertical="center" wrapText="1"/>
    </xf>
    <xf numFmtId="0" fontId="7" fillId="6" borderId="38" xfId="32" applyFont="1" applyFill="1" applyBorder="1" applyAlignment="1">
      <alignment horizontal="center" vertical="center" wrapText="1"/>
    </xf>
    <xf numFmtId="0" fontId="7" fillId="6" borderId="44" xfId="32" applyFont="1" applyFill="1" applyBorder="1" applyAlignment="1">
      <alignment horizontal="center" vertical="center" wrapText="1"/>
    </xf>
    <xf numFmtId="0" fontId="7" fillId="6" borderId="202" xfId="32" applyFont="1" applyFill="1" applyBorder="1" applyAlignment="1">
      <alignment horizontal="center" vertical="center"/>
    </xf>
    <xf numFmtId="0" fontId="7" fillId="6" borderId="16" xfId="32" applyFont="1" applyFill="1" applyBorder="1" applyAlignment="1">
      <alignment horizontal="center" vertical="center"/>
    </xf>
    <xf numFmtId="0" fontId="7" fillId="6" borderId="123" xfId="33" applyFont="1" applyFill="1" applyBorder="1" applyAlignment="1">
      <alignment horizontal="center" vertical="center"/>
    </xf>
    <xf numFmtId="0" fontId="7" fillId="6" borderId="119" xfId="33" applyFont="1" applyFill="1" applyBorder="1" applyAlignment="1">
      <alignment horizontal="center" vertical="center"/>
    </xf>
    <xf numFmtId="0" fontId="7" fillId="6" borderId="120" xfId="33" applyFont="1" applyFill="1" applyBorder="1" applyAlignment="1">
      <alignment horizontal="center" vertical="center"/>
    </xf>
    <xf numFmtId="0" fontId="7" fillId="6" borderId="32" xfId="33" applyFont="1" applyFill="1" applyBorder="1" applyAlignment="1">
      <alignment horizontal="center" vertical="center"/>
    </xf>
    <xf numFmtId="0" fontId="7" fillId="6" borderId="8" xfId="33" applyFont="1" applyFill="1" applyBorder="1" applyAlignment="1">
      <alignment horizontal="center" vertical="center"/>
    </xf>
    <xf numFmtId="0" fontId="7" fillId="6" borderId="62" xfId="33" applyFont="1" applyFill="1" applyBorder="1" applyAlignment="1">
      <alignment horizontal="center" vertical="center"/>
    </xf>
    <xf numFmtId="0" fontId="7" fillId="6" borderId="9" xfId="33" applyFont="1" applyFill="1" applyBorder="1" applyAlignment="1">
      <alignment horizontal="center" vertical="center"/>
    </xf>
    <xf numFmtId="0" fontId="13" fillId="2" borderId="0" xfId="34" applyFont="1" applyFill="1" applyBorder="1" applyAlignment="1">
      <alignment horizontal="left" vertical="top" wrapText="1"/>
    </xf>
    <xf numFmtId="183" fontId="3" fillId="3" borderId="216" xfId="34" applyNumberFormat="1" applyFont="1" applyFill="1" applyBorder="1" applyAlignment="1">
      <alignment horizontal="center" vertical="center"/>
    </xf>
    <xf numFmtId="183" fontId="3" fillId="3" borderId="220" xfId="34" applyNumberFormat="1" applyFont="1" applyFill="1" applyBorder="1" applyAlignment="1">
      <alignment horizontal="center" vertical="center"/>
    </xf>
    <xf numFmtId="183" fontId="3" fillId="3" borderId="216" xfId="34" quotePrefix="1" applyNumberFormat="1" applyFont="1" applyFill="1" applyBorder="1" applyAlignment="1">
      <alignment horizontal="center" vertical="center"/>
    </xf>
    <xf numFmtId="0" fontId="13" fillId="2" borderId="0" xfId="34" applyFont="1" applyFill="1" applyBorder="1" applyAlignment="1">
      <alignment horizontal="left" vertical="justify"/>
    </xf>
    <xf numFmtId="0" fontId="13" fillId="2" borderId="0" xfId="34" applyFont="1" applyFill="1" applyBorder="1" applyAlignment="1">
      <alignment horizontal="justify" vertical="justify"/>
    </xf>
    <xf numFmtId="0" fontId="3" fillId="0" borderId="0" xfId="34" applyFont="1" applyFill="1" applyBorder="1" applyAlignment="1">
      <alignment horizontal="left" vertical="center" wrapText="1"/>
    </xf>
    <xf numFmtId="0" fontId="3" fillId="3" borderId="213" xfId="34" applyFont="1" applyFill="1" applyBorder="1" applyAlignment="1">
      <alignment horizontal="left" vertical="center"/>
    </xf>
    <xf numFmtId="0" fontId="3" fillId="3" borderId="217" xfId="34" applyFont="1" applyFill="1" applyBorder="1" applyAlignment="1">
      <alignment horizontal="left" vertical="center"/>
    </xf>
    <xf numFmtId="183" fontId="26" fillId="3" borderId="215" xfId="34" applyNumberFormat="1" applyFont="1" applyFill="1" applyBorder="1" applyAlignment="1">
      <alignment horizontal="center" vertical="center"/>
    </xf>
    <xf numFmtId="183" fontId="26" fillId="3" borderId="219" xfId="34" applyNumberFormat="1" applyFont="1" applyFill="1" applyBorder="1" applyAlignment="1">
      <alignment horizontal="center" vertical="center"/>
    </xf>
    <xf numFmtId="4" fontId="82" fillId="6" borderId="11" xfId="16" applyNumberFormat="1" applyFont="1" applyFill="1" applyBorder="1" applyAlignment="1" applyProtection="1">
      <alignment horizontal="center" vertical="center"/>
    </xf>
    <xf numFmtId="0" fontId="82" fillId="6" borderId="11" xfId="16" applyFont="1" applyFill="1" applyBorder="1" applyAlignment="1" applyProtection="1">
      <alignment horizontal="center" vertical="center"/>
    </xf>
    <xf numFmtId="0" fontId="3" fillId="3" borderId="2" xfId="16" applyFont="1" applyFill="1" applyBorder="1" applyAlignment="1">
      <alignment horizontal="center" vertical="center"/>
    </xf>
    <xf numFmtId="0" fontId="3" fillId="3" borderId="3" xfId="16" applyFont="1" applyFill="1" applyBorder="1" applyAlignment="1">
      <alignment horizontal="center" vertical="center"/>
    </xf>
    <xf numFmtId="0" fontId="206" fillId="2" borderId="0" xfId="16" applyFont="1" applyFill="1" applyBorder="1" applyAlignment="1">
      <alignment horizontal="left" vertical="center" wrapText="1"/>
    </xf>
    <xf numFmtId="3" fontId="84" fillId="2" borderId="0" xfId="0" applyNumberFormat="1" applyFont="1" applyFill="1" applyBorder="1" applyAlignment="1">
      <alignment horizontal="left" vertical="center" wrapText="1"/>
    </xf>
    <xf numFmtId="3" fontId="179" fillId="3" borderId="10" xfId="0" applyNumberFormat="1" applyFont="1" applyFill="1" applyBorder="1" applyAlignment="1">
      <alignment horizontal="center" vertical="center"/>
    </xf>
    <xf numFmtId="3" fontId="179" fillId="3" borderId="22" xfId="0" applyNumberFormat="1" applyFont="1" applyFill="1" applyBorder="1" applyAlignment="1">
      <alignment horizontal="center" vertical="center"/>
    </xf>
    <xf numFmtId="0" fontId="179" fillId="3" borderId="14" xfId="0" applyFont="1" applyFill="1" applyBorder="1" applyAlignment="1">
      <alignment horizontal="center" vertical="center"/>
    </xf>
    <xf numFmtId="3" fontId="182" fillId="3" borderId="12" xfId="0" applyNumberFormat="1" applyFont="1" applyFill="1" applyBorder="1" applyAlignment="1">
      <alignment horizontal="center" vertical="center" wrapText="1"/>
    </xf>
    <xf numFmtId="0" fontId="182" fillId="3" borderId="5" xfId="0" applyFont="1" applyFill="1" applyBorder="1" applyAlignment="1">
      <alignment horizontal="center" vertical="center" wrapText="1"/>
    </xf>
    <xf numFmtId="0" fontId="182" fillId="3" borderId="17" xfId="0" applyFont="1" applyFill="1" applyBorder="1" applyAlignment="1">
      <alignment horizontal="center" vertical="center" wrapText="1"/>
    </xf>
    <xf numFmtId="3" fontId="182" fillId="3" borderId="40" xfId="0" applyNumberFormat="1" applyFont="1" applyFill="1" applyBorder="1" applyAlignment="1">
      <alignment horizontal="center" vertical="top"/>
    </xf>
    <xf numFmtId="3" fontId="182" fillId="3" borderId="56" xfId="0" applyNumberFormat="1" applyFont="1" applyFill="1" applyBorder="1" applyAlignment="1">
      <alignment horizontal="center" vertical="top"/>
    </xf>
    <xf numFmtId="3" fontId="182" fillId="3" borderId="67" xfId="0" applyNumberFormat="1" applyFont="1" applyFill="1" applyBorder="1" applyAlignment="1">
      <alignment horizontal="center" vertical="top"/>
    </xf>
    <xf numFmtId="3" fontId="182" fillId="3" borderId="135" xfId="0" applyNumberFormat="1" applyFont="1" applyFill="1" applyBorder="1" applyAlignment="1">
      <alignment horizontal="center" vertical="center" wrapText="1"/>
    </xf>
    <xf numFmtId="3" fontId="182" fillId="3" borderId="6" xfId="0" applyNumberFormat="1" applyFont="1" applyFill="1" applyBorder="1" applyAlignment="1">
      <alignment horizontal="center" vertical="center" wrapText="1"/>
    </xf>
    <xf numFmtId="3" fontId="182" fillId="3" borderId="65" xfId="0" applyNumberFormat="1" applyFont="1" applyFill="1" applyBorder="1" applyAlignment="1">
      <alignment horizontal="center" vertical="center" wrapText="1"/>
    </xf>
    <xf numFmtId="3" fontId="182" fillId="3" borderId="32" xfId="0" applyNumberFormat="1" applyFont="1" applyFill="1" applyBorder="1" applyAlignment="1">
      <alignment horizontal="center" vertical="top" wrapText="1"/>
    </xf>
    <xf numFmtId="0" fontId="182" fillId="3" borderId="17" xfId="0" applyFont="1" applyFill="1" applyBorder="1" applyAlignment="1">
      <alignment horizontal="center" vertical="top" wrapText="1"/>
    </xf>
    <xf numFmtId="0" fontId="7" fillId="6" borderId="269" xfId="47" applyFont="1" applyFill="1" applyBorder="1" applyAlignment="1">
      <alignment horizontal="center" vertical="center"/>
    </xf>
    <xf numFmtId="0" fontId="7" fillId="6" borderId="211" xfId="47" applyFont="1" applyFill="1" applyBorder="1" applyAlignment="1">
      <alignment horizontal="center" vertical="center"/>
    </xf>
    <xf numFmtId="0" fontId="7" fillId="6" borderId="270" xfId="47" applyFont="1" applyFill="1" applyBorder="1" applyAlignment="1">
      <alignment horizontal="center" vertical="center"/>
    </xf>
    <xf numFmtId="0" fontId="0" fillId="0" borderId="189" xfId="0" applyBorder="1" applyAlignment="1"/>
    <xf numFmtId="0" fontId="0" fillId="0" borderId="271" xfId="0" applyBorder="1" applyAlignment="1"/>
    <xf numFmtId="0" fontId="62" fillId="6" borderId="270" xfId="47" applyFont="1" applyFill="1" applyBorder="1" applyAlignment="1">
      <alignment horizontal="center" vertical="center"/>
    </xf>
    <xf numFmtId="0" fontId="62" fillId="6" borderId="189" xfId="47" applyFont="1" applyFill="1" applyBorder="1" applyAlignment="1">
      <alignment horizontal="center" vertical="center"/>
    </xf>
    <xf numFmtId="0" fontId="62" fillId="3" borderId="270" xfId="47" applyFont="1" applyFill="1" applyBorder="1" applyAlignment="1">
      <alignment horizontal="center" vertical="center"/>
    </xf>
    <xf numFmtId="0" fontId="62" fillId="3" borderId="189" xfId="47" applyFont="1" applyFill="1" applyBorder="1" applyAlignment="1">
      <alignment horizontal="center" vertical="center"/>
    </xf>
    <xf numFmtId="0" fontId="62" fillId="3" borderId="271" xfId="47" applyFont="1" applyFill="1" applyBorder="1" applyAlignment="1">
      <alignment horizontal="center" vertical="center"/>
    </xf>
    <xf numFmtId="0" fontId="25" fillId="6" borderId="189" xfId="47" applyFont="1" applyFill="1" applyBorder="1" applyAlignment="1">
      <alignment horizontal="center"/>
    </xf>
    <xf numFmtId="0" fontId="25" fillId="6" borderId="271" xfId="47" applyFont="1" applyFill="1" applyBorder="1" applyAlignment="1">
      <alignment horizontal="center"/>
    </xf>
    <xf numFmtId="0" fontId="7" fillId="6" borderId="43" xfId="47" applyFont="1" applyFill="1" applyBorder="1" applyAlignment="1">
      <alignment horizontal="center" vertical="center"/>
    </xf>
    <xf numFmtId="0" fontId="7" fillId="6" borderId="31" xfId="47" applyFont="1" applyFill="1" applyBorder="1" applyAlignment="1">
      <alignment horizontal="center" vertical="center"/>
    </xf>
    <xf numFmtId="0" fontId="7" fillId="6" borderId="486" xfId="47" applyFont="1" applyFill="1" applyBorder="1" applyAlignment="1">
      <alignment horizontal="center" vertical="center"/>
    </xf>
    <xf numFmtId="0" fontId="52" fillId="0" borderId="487" xfId="0" applyFont="1" applyBorder="1" applyAlignment="1">
      <alignment horizontal="center" vertical="center"/>
    </xf>
    <xf numFmtId="0" fontId="52" fillId="0" borderId="488" xfId="0" applyFont="1" applyBorder="1" applyAlignment="1">
      <alignment horizontal="center" vertical="center"/>
    </xf>
    <xf numFmtId="0" fontId="4" fillId="6" borderId="43" xfId="47" applyFont="1" applyFill="1" applyBorder="1" applyAlignment="1">
      <alignment horizontal="center" vertical="center"/>
    </xf>
    <xf numFmtId="0" fontId="4" fillId="6" borderId="278" xfId="47" applyFont="1" applyFill="1" applyBorder="1" applyAlignment="1">
      <alignment horizontal="center" vertical="center"/>
    </xf>
    <xf numFmtId="0" fontId="25" fillId="6" borderId="270" xfId="47" applyFont="1" applyFill="1" applyBorder="1" applyAlignment="1">
      <alignment horizontal="center" vertical="center"/>
    </xf>
    <xf numFmtId="0" fontId="25" fillId="6" borderId="189" xfId="47" applyFont="1" applyFill="1" applyBorder="1" applyAlignment="1">
      <alignment horizontal="center" vertical="center"/>
    </xf>
    <xf numFmtId="0" fontId="25" fillId="6" borderId="485" xfId="47" applyFont="1" applyFill="1" applyBorder="1" applyAlignment="1">
      <alignment horizontal="center" vertical="center"/>
    </xf>
    <xf numFmtId="0" fontId="82" fillId="2" borderId="0" xfId="49" applyFont="1" applyFill="1" applyAlignment="1">
      <alignment horizontal="left" vertical="top"/>
    </xf>
    <xf numFmtId="0" fontId="82" fillId="6" borderId="270" xfId="49" applyFont="1" applyFill="1" applyBorder="1" applyAlignment="1">
      <alignment horizontal="center" vertical="center"/>
    </xf>
    <xf numFmtId="0" fontId="195" fillId="0" borderId="189" xfId="0" applyFont="1" applyBorder="1" applyAlignment="1">
      <alignment horizontal="center" vertical="center"/>
    </xf>
    <xf numFmtId="0" fontId="195" fillId="0" borderId="271" xfId="0" applyFont="1" applyBorder="1" applyAlignment="1">
      <alignment horizontal="center" vertical="center"/>
    </xf>
    <xf numFmtId="0" fontId="7" fillId="6" borderId="284" xfId="49" applyFont="1" applyFill="1" applyBorder="1" applyAlignment="1">
      <alignment horizontal="center" vertical="center" wrapText="1"/>
    </xf>
    <xf numFmtId="0" fontId="7" fillId="6" borderId="281" xfId="49" applyFont="1" applyFill="1" applyBorder="1" applyAlignment="1">
      <alignment horizontal="center" vertical="center" wrapText="1"/>
    </xf>
    <xf numFmtId="0" fontId="3" fillId="2" borderId="0" xfId="47" applyFont="1" applyFill="1" applyAlignment="1">
      <alignment horizontal="left" wrapText="1"/>
    </xf>
    <xf numFmtId="0" fontId="7" fillId="6" borderId="282" xfId="49" applyFont="1" applyFill="1" applyBorder="1" applyAlignment="1">
      <alignment horizontal="center" vertical="center" wrapText="1"/>
    </xf>
    <xf numFmtId="0" fontId="7" fillId="6" borderId="283" xfId="49" applyFont="1" applyFill="1" applyBorder="1" applyAlignment="1">
      <alignment horizontal="center" vertical="center" wrapText="1"/>
    </xf>
    <xf numFmtId="15" fontId="3" fillId="6" borderId="270" xfId="49" applyNumberFormat="1" applyFont="1" applyFill="1" applyBorder="1" applyAlignment="1">
      <alignment horizontal="center" vertical="center"/>
    </xf>
    <xf numFmtId="15" fontId="3" fillId="6" borderId="271" xfId="49" applyNumberFormat="1" applyFont="1" applyFill="1" applyBorder="1" applyAlignment="1">
      <alignment horizontal="center" vertical="center"/>
    </xf>
    <xf numFmtId="173" fontId="31" fillId="2" borderId="26" xfId="41" applyNumberFormat="1" applyFont="1" applyFill="1" applyBorder="1" applyAlignment="1">
      <alignment horizontal="center"/>
    </xf>
    <xf numFmtId="173" fontId="31" fillId="2" borderId="209" xfId="41" applyNumberFormat="1" applyFont="1" applyFill="1" applyBorder="1" applyAlignment="1">
      <alignment horizontal="center"/>
    </xf>
    <xf numFmtId="0" fontId="48" fillId="2" borderId="273" xfId="41" applyFont="1" applyFill="1" applyBorder="1" applyAlignment="1">
      <alignment horizontal="center"/>
    </xf>
    <xf numFmtId="0" fontId="48" fillId="2" borderId="263" xfId="41" applyFont="1" applyFill="1" applyBorder="1" applyAlignment="1">
      <alignment horizontal="center"/>
    </xf>
    <xf numFmtId="166" fontId="7" fillId="6" borderId="269" xfId="49" applyNumberFormat="1" applyFont="1" applyFill="1" applyBorder="1" applyAlignment="1">
      <alignment horizontal="center" vertical="center"/>
    </xf>
    <xf numFmtId="166" fontId="7" fillId="6" borderId="211" xfId="49" applyNumberFormat="1" applyFont="1" applyFill="1" applyBorder="1" applyAlignment="1">
      <alignment horizontal="center" vertical="center"/>
    </xf>
    <xf numFmtId="166" fontId="7" fillId="6" borderId="270" xfId="49" applyNumberFormat="1" applyFont="1" applyFill="1" applyBorder="1" applyAlignment="1">
      <alignment horizontal="center" vertical="center"/>
    </xf>
    <xf numFmtId="166" fontId="7" fillId="6" borderId="271" xfId="49" applyNumberFormat="1" applyFont="1" applyFill="1" applyBorder="1" applyAlignment="1">
      <alignment horizontal="center" vertical="center"/>
    </xf>
    <xf numFmtId="168" fontId="31" fillId="2" borderId="269" xfId="41" applyNumberFormat="1" applyFont="1" applyFill="1" applyBorder="1" applyAlignment="1">
      <alignment horizontal="center"/>
    </xf>
    <xf numFmtId="168" fontId="31" fillId="2" borderId="211" xfId="41" applyNumberFormat="1" applyFont="1" applyFill="1" applyBorder="1" applyAlignment="1">
      <alignment horizontal="center"/>
    </xf>
    <xf numFmtId="168" fontId="31" fillId="2" borderId="26" xfId="41" applyNumberFormat="1" applyFont="1" applyFill="1" applyBorder="1" applyAlignment="1">
      <alignment horizontal="center"/>
    </xf>
    <xf numFmtId="168" fontId="31" fillId="2" borderId="209" xfId="41" applyNumberFormat="1" applyFont="1" applyFill="1" applyBorder="1" applyAlignment="1">
      <alignment horizontal="center"/>
    </xf>
    <xf numFmtId="0" fontId="7" fillId="3" borderId="295" xfId="47" applyFont="1" applyFill="1" applyBorder="1" applyAlignment="1">
      <alignment horizontal="center"/>
    </xf>
    <xf numFmtId="0" fontId="7" fillId="3" borderId="296" xfId="47" applyFont="1" applyFill="1" applyBorder="1" applyAlignment="1">
      <alignment horizontal="center"/>
    </xf>
    <xf numFmtId="4" fontId="2" fillId="2" borderId="0" xfId="55" applyNumberFormat="1" applyFont="1" applyFill="1" applyBorder="1" applyAlignment="1">
      <alignment horizontal="center" vertical="center"/>
    </xf>
    <xf numFmtId="0" fontId="196" fillId="2" borderId="0" xfId="55" applyFont="1" applyFill="1" applyAlignment="1">
      <alignment horizontal="left" vertical="center"/>
    </xf>
    <xf numFmtId="0" fontId="7" fillId="6" borderId="196" xfId="16" applyFont="1" applyFill="1" applyBorder="1" applyAlignment="1">
      <alignment horizontal="center" vertical="center"/>
    </xf>
    <xf numFmtId="0" fontId="7" fillId="6" borderId="133" xfId="16" applyFont="1" applyFill="1" applyBorder="1" applyAlignment="1">
      <alignment horizontal="center" vertical="center"/>
    </xf>
    <xf numFmtId="0" fontId="7" fillId="6" borderId="134" xfId="16" applyFont="1" applyFill="1" applyBorder="1" applyAlignment="1">
      <alignment horizontal="center" vertical="center"/>
    </xf>
    <xf numFmtId="0" fontId="29" fillId="6" borderId="36" xfId="16" applyFont="1" applyFill="1" applyBorder="1" applyAlignment="1">
      <alignment horizontal="center" vertical="center"/>
    </xf>
    <xf numFmtId="0" fontId="29" fillId="6" borderId="266" xfId="16" applyFont="1" applyFill="1" applyBorder="1" applyAlignment="1">
      <alignment horizontal="center" vertical="center"/>
    </xf>
    <xf numFmtId="0" fontId="29" fillId="6" borderId="267" xfId="16" applyFont="1" applyFill="1" applyBorder="1" applyAlignment="1">
      <alignment horizontal="center" vertical="center"/>
    </xf>
    <xf numFmtId="0" fontId="29" fillId="6" borderId="37" xfId="16" applyFont="1" applyFill="1" applyBorder="1" applyAlignment="1">
      <alignment horizontal="center" vertical="center"/>
    </xf>
    <xf numFmtId="0" fontId="7" fillId="3" borderId="327" xfId="16" applyFont="1" applyFill="1" applyBorder="1" applyAlignment="1">
      <alignment horizontal="center" vertical="center"/>
    </xf>
    <xf numFmtId="0" fontId="7" fillId="3" borderId="328" xfId="16" applyFont="1" applyFill="1" applyBorder="1" applyAlignment="1">
      <alignment horizontal="center" vertical="center"/>
    </xf>
    <xf numFmtId="0" fontId="7" fillId="3" borderId="329" xfId="16" applyFont="1" applyFill="1" applyBorder="1" applyAlignment="1">
      <alignment horizontal="center" vertical="center"/>
    </xf>
    <xf numFmtId="0" fontId="7" fillId="3" borderId="13" xfId="16" applyFont="1" applyFill="1" applyBorder="1" applyAlignment="1">
      <alignment horizontal="center" vertical="center"/>
    </xf>
    <xf numFmtId="0" fontId="7" fillId="3" borderId="38" xfId="16" applyFont="1" applyFill="1" applyBorder="1" applyAlignment="1">
      <alignment horizontal="center" vertical="center"/>
    </xf>
    <xf numFmtId="0" fontId="7" fillId="3" borderId="21" xfId="16" applyFont="1" applyFill="1" applyBorder="1" applyAlignment="1">
      <alignment horizontal="center" vertical="center"/>
    </xf>
    <xf numFmtId="0" fontId="25" fillId="3" borderId="89" xfId="16" applyFont="1" applyFill="1" applyBorder="1" applyAlignment="1">
      <alignment horizontal="center" vertical="center"/>
    </xf>
    <xf numFmtId="0" fontId="25" fillId="3" borderId="24" xfId="16" applyFont="1" applyFill="1" applyBorder="1" applyAlignment="1">
      <alignment horizontal="center" vertical="center"/>
    </xf>
    <xf numFmtId="205" fontId="10" fillId="2" borderId="331" xfId="16" applyNumberFormat="1" applyFont="1" applyFill="1" applyBorder="1" applyAlignment="1">
      <alignment horizontal="center" vertical="center"/>
    </xf>
    <xf numFmtId="205" fontId="10" fillId="2" borderId="332" xfId="16" applyNumberFormat="1" applyFont="1" applyFill="1" applyBorder="1" applyAlignment="1">
      <alignment horizontal="center" vertical="center"/>
    </xf>
    <xf numFmtId="2" fontId="10" fillId="2" borderId="333" xfId="16" applyNumberFormat="1" applyFont="1" applyFill="1" applyBorder="1" applyAlignment="1">
      <alignment horizontal="center" vertical="center"/>
    </xf>
    <xf numFmtId="2" fontId="10" fillId="2" borderId="334" xfId="16" applyNumberFormat="1" applyFont="1" applyFill="1" applyBorder="1" applyAlignment="1">
      <alignment horizontal="center" vertical="center"/>
    </xf>
    <xf numFmtId="2" fontId="10" fillId="2" borderId="38" xfId="16" applyNumberFormat="1" applyFont="1" applyFill="1" applyBorder="1" applyAlignment="1">
      <alignment horizontal="center" vertical="center"/>
    </xf>
    <xf numFmtId="2" fontId="10" fillId="2" borderId="21" xfId="16" applyNumberFormat="1" applyFont="1" applyFill="1" applyBorder="1" applyAlignment="1">
      <alignment horizontal="center" vertical="center"/>
    </xf>
    <xf numFmtId="0" fontId="26" fillId="2" borderId="43" xfId="16" applyFont="1" applyFill="1" applyBorder="1" applyAlignment="1">
      <alignment horizontal="center" vertical="center"/>
    </xf>
    <xf numFmtId="0" fontId="26" fillId="2" borderId="33" xfId="16" applyFont="1" applyFill="1" applyBorder="1" applyAlignment="1">
      <alignment horizontal="center" vertical="center"/>
    </xf>
    <xf numFmtId="205" fontId="10" fillId="2" borderId="38" xfId="16" applyNumberFormat="1" applyFont="1" applyFill="1" applyBorder="1" applyAlignment="1">
      <alignment horizontal="center" vertical="center"/>
    </xf>
    <xf numFmtId="205" fontId="10" fillId="2" borderId="21" xfId="16" applyNumberFormat="1" applyFont="1" applyFill="1" applyBorder="1" applyAlignment="1">
      <alignment horizontal="center" vertical="center"/>
    </xf>
    <xf numFmtId="205" fontId="10" fillId="2" borderId="35" xfId="16" applyNumberFormat="1" applyFont="1" applyFill="1" applyBorder="1" applyAlignment="1">
      <alignment horizontal="center" vertical="center"/>
    </xf>
    <xf numFmtId="205" fontId="10" fillId="2" borderId="37" xfId="16" applyNumberFormat="1" applyFont="1" applyFill="1" applyBorder="1" applyAlignment="1">
      <alignment horizontal="center" vertical="center"/>
    </xf>
    <xf numFmtId="0" fontId="62" fillId="3" borderId="348" xfId="49" applyFont="1" applyFill="1" applyBorder="1" applyAlignment="1">
      <alignment horizontal="center" vertical="center" wrapText="1"/>
    </xf>
    <xf numFmtId="0" fontId="62" fillId="3" borderId="350" xfId="49" applyFont="1" applyFill="1" applyBorder="1" applyAlignment="1">
      <alignment horizontal="center" vertical="center" wrapText="1"/>
    </xf>
    <xf numFmtId="0" fontId="7" fillId="3" borderId="336" xfId="49" applyFont="1" applyFill="1" applyBorder="1" applyAlignment="1">
      <alignment horizontal="center" vertical="center"/>
    </xf>
    <xf numFmtId="0" fontId="7" fillId="3" borderId="87" xfId="49" applyFont="1" applyFill="1" applyBorder="1" applyAlignment="1">
      <alignment horizontal="center" vertical="center"/>
    </xf>
    <xf numFmtId="0" fontId="7" fillId="3" borderId="88" xfId="49" applyFont="1" applyFill="1" applyBorder="1" applyAlignment="1">
      <alignment horizontal="center" vertical="center"/>
    </xf>
    <xf numFmtId="0" fontId="7" fillId="3" borderId="73" xfId="49" applyFont="1" applyFill="1" applyBorder="1" applyAlignment="1">
      <alignment horizontal="center" vertical="center"/>
    </xf>
    <xf numFmtId="0" fontId="7" fillId="3" borderId="4" xfId="49" applyFont="1" applyFill="1" applyBorder="1" applyAlignment="1">
      <alignment horizontal="center" vertical="center"/>
    </xf>
    <xf numFmtId="0" fontId="7" fillId="3" borderId="68" xfId="49" applyFont="1" applyFill="1" applyBorder="1" applyAlignment="1">
      <alignment horizontal="center" vertical="center"/>
    </xf>
    <xf numFmtId="0" fontId="7" fillId="3" borderId="341" xfId="49" applyFont="1" applyFill="1" applyBorder="1" applyAlignment="1">
      <alignment horizontal="center" vertical="center"/>
    </xf>
    <xf numFmtId="0" fontId="7" fillId="3" borderId="342" xfId="49" applyFont="1" applyFill="1" applyBorder="1" applyAlignment="1">
      <alignment horizontal="center" vertical="center"/>
    </xf>
    <xf numFmtId="0" fontId="7" fillId="3" borderId="343" xfId="49" applyFont="1" applyFill="1" applyBorder="1" applyAlignment="1">
      <alignment horizontal="center" vertical="center"/>
    </xf>
    <xf numFmtId="0" fontId="7" fillId="3" borderId="344" xfId="49" applyFont="1" applyFill="1" applyBorder="1" applyAlignment="1">
      <alignment horizontal="center" vertical="center"/>
    </xf>
    <xf numFmtId="0" fontId="7" fillId="3" borderId="345" xfId="49" applyFont="1" applyFill="1" applyBorder="1" applyAlignment="1">
      <alignment horizontal="center" vertical="center"/>
    </xf>
    <xf numFmtId="0" fontId="62" fillId="3" borderId="5" xfId="49" applyFont="1" applyFill="1" applyBorder="1" applyAlignment="1">
      <alignment horizontal="center" vertical="center" wrapText="1"/>
    </xf>
    <xf numFmtId="0" fontId="62" fillId="3" borderId="17" xfId="49" applyFont="1" applyFill="1" applyBorder="1" applyAlignment="1">
      <alignment horizontal="center" vertical="center" wrapText="1"/>
    </xf>
    <xf numFmtId="0" fontId="62" fillId="3" borderId="38" xfId="49" applyFont="1" applyFill="1" applyBorder="1" applyAlignment="1">
      <alignment horizontal="center" vertical="center" wrapText="1"/>
    </xf>
    <xf numFmtId="0" fontId="62" fillId="3" borderId="89" xfId="49" applyFont="1" applyFill="1" applyBorder="1" applyAlignment="1">
      <alignment horizontal="center" vertical="center" wrapText="1"/>
    </xf>
    <xf numFmtId="0" fontId="62" fillId="3" borderId="347" xfId="49" applyFont="1" applyFill="1" applyBorder="1" applyAlignment="1">
      <alignment horizontal="center" vertical="center" wrapText="1"/>
    </xf>
    <xf numFmtId="0" fontId="62" fillId="3" borderId="351" xfId="49" applyFont="1" applyFill="1" applyBorder="1" applyAlignment="1">
      <alignment horizontal="center" vertical="center" wrapText="1"/>
    </xf>
    <xf numFmtId="0" fontId="7" fillId="3" borderId="63" xfId="41" applyFont="1" applyFill="1" applyBorder="1" applyAlignment="1">
      <alignment horizontal="center" vertical="center"/>
    </xf>
    <xf numFmtId="0" fontId="7" fillId="3" borderId="253" xfId="41" applyFont="1" applyFill="1" applyBorder="1" applyAlignment="1">
      <alignment horizontal="center" vertical="center"/>
    </xf>
    <xf numFmtId="0" fontId="3" fillId="2" borderId="0" xfId="58" applyFont="1" applyFill="1" applyAlignment="1">
      <alignment horizontal="left" wrapText="1"/>
    </xf>
    <xf numFmtId="0" fontId="26" fillId="3" borderId="40" xfId="58" applyFont="1" applyFill="1" applyBorder="1" applyAlignment="1">
      <alignment horizontal="center"/>
    </xf>
    <xf numFmtId="0" fontId="26" fillId="3" borderId="56" xfId="58" applyFont="1" applyFill="1" applyBorder="1" applyAlignment="1">
      <alignment horizontal="center"/>
    </xf>
    <xf numFmtId="0" fontId="26" fillId="3" borderId="67" xfId="58" applyFont="1" applyFill="1" applyBorder="1" applyAlignment="1">
      <alignment horizontal="center"/>
    </xf>
    <xf numFmtId="0" fontId="15" fillId="2" borderId="0" xfId="58" applyFont="1" applyFill="1" applyBorder="1" applyAlignment="1">
      <alignment horizontal="left" wrapText="1" readingOrder="1"/>
    </xf>
    <xf numFmtId="0" fontId="7" fillId="3" borderId="10"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40"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7" fillId="3" borderId="359" xfId="0" applyFont="1" applyFill="1" applyBorder="1" applyAlignment="1">
      <alignment horizontal="center" vertical="center" wrapText="1"/>
    </xf>
    <xf numFmtId="0" fontId="7" fillId="3" borderId="36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361" xfId="0" applyFont="1" applyFill="1" applyBorder="1" applyAlignment="1">
      <alignment horizontal="center" vertical="center" wrapText="1"/>
    </xf>
    <xf numFmtId="0" fontId="7" fillId="3" borderId="362"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02" xfId="0" applyFont="1" applyFill="1" applyBorder="1" applyAlignment="1">
      <alignment horizontal="center" vertical="center" wrapText="1"/>
    </xf>
    <xf numFmtId="0" fontId="7" fillId="3" borderId="110" xfId="0" applyFont="1" applyFill="1" applyBorder="1" applyAlignment="1">
      <alignment horizontal="center" vertical="center" wrapText="1"/>
    </xf>
    <xf numFmtId="0" fontId="7" fillId="3" borderId="280" xfId="0" applyFont="1" applyFill="1" applyBorder="1" applyAlignment="1">
      <alignment horizontal="center" vertical="center" wrapText="1"/>
    </xf>
    <xf numFmtId="0" fontId="62" fillId="0" borderId="36" xfId="0" applyFont="1" applyFill="1" applyBorder="1" applyAlignment="1">
      <alignment horizontal="right"/>
    </xf>
    <xf numFmtId="0" fontId="82" fillId="0" borderId="0" xfId="0" applyFont="1" applyAlignment="1">
      <alignment horizontal="left"/>
    </xf>
    <xf numFmtId="0" fontId="13" fillId="2" borderId="0" xfId="59" applyFont="1" applyFill="1" applyBorder="1" applyAlignment="1">
      <alignment horizontal="left" vertical="center"/>
    </xf>
    <xf numFmtId="0" fontId="154" fillId="2" borderId="0" xfId="26" applyFont="1" applyFill="1" applyBorder="1" applyAlignment="1">
      <alignment horizontal="left" vertical="center"/>
    </xf>
    <xf numFmtId="166" fontId="13" fillId="0" borderId="0" xfId="0" applyNumberFormat="1" applyFont="1" applyFill="1" applyBorder="1" applyAlignment="1">
      <alignment horizontal="center"/>
    </xf>
    <xf numFmtId="166" fontId="62" fillId="0" borderId="0" xfId="0" applyNumberFormat="1" applyFont="1" applyFill="1" applyBorder="1" applyAlignment="1">
      <alignment horizontal="right"/>
    </xf>
    <xf numFmtId="0" fontId="37" fillId="3" borderId="10"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37" fillId="3" borderId="12" xfId="0" applyFont="1" applyFill="1" applyBorder="1" applyAlignment="1">
      <alignment horizontal="center" vertical="center"/>
    </xf>
    <xf numFmtId="0" fontId="37" fillId="3" borderId="17" xfId="0" applyFont="1" applyFill="1" applyBorder="1" applyAlignment="1">
      <alignment horizontal="center" vertical="center"/>
    </xf>
    <xf numFmtId="185" fontId="37" fillId="3" borderId="360" xfId="0" applyNumberFormat="1" applyFont="1" applyFill="1" applyBorder="1" applyAlignment="1">
      <alignment horizontal="center"/>
    </xf>
    <xf numFmtId="185" fontId="37" fillId="3" borderId="367" xfId="0" applyNumberFormat="1" applyFont="1" applyFill="1" applyBorder="1" applyAlignment="1">
      <alignment horizontal="center"/>
    </xf>
    <xf numFmtId="185" fontId="37" fillId="3" borderId="368" xfId="0" applyNumberFormat="1" applyFont="1" applyFill="1" applyBorder="1" applyAlignment="1">
      <alignment horizontal="center"/>
    </xf>
    <xf numFmtId="185" fontId="7" fillId="3" borderId="4" xfId="0" applyNumberFormat="1" applyFont="1" applyFill="1" applyBorder="1" applyAlignment="1">
      <alignment horizontal="center"/>
    </xf>
    <xf numFmtId="185" fontId="7" fillId="3" borderId="0" xfId="0" applyNumberFormat="1" applyFont="1" applyFill="1" applyBorder="1" applyAlignment="1">
      <alignment horizontal="center"/>
    </xf>
    <xf numFmtId="185" fontId="7" fillId="3" borderId="189" xfId="0" applyNumberFormat="1" applyFont="1" applyFill="1" applyBorder="1" applyAlignment="1">
      <alignment horizontal="center"/>
    </xf>
    <xf numFmtId="185" fontId="7" fillId="3" borderId="21" xfId="0" applyNumberFormat="1" applyFont="1" applyFill="1" applyBorder="1" applyAlignment="1">
      <alignment horizontal="center"/>
    </xf>
    <xf numFmtId="185" fontId="7" fillId="3" borderId="369" xfId="0" applyNumberFormat="1" applyFont="1" applyFill="1" applyBorder="1" applyAlignment="1">
      <alignment horizontal="center"/>
    </xf>
    <xf numFmtId="185" fontId="7" fillId="3" borderId="15" xfId="0" applyNumberFormat="1" applyFont="1" applyFill="1" applyBorder="1" applyAlignment="1">
      <alignment horizontal="center"/>
    </xf>
    <xf numFmtId="185" fontId="7" fillId="3" borderId="19" xfId="0" applyNumberFormat="1" applyFont="1" applyFill="1" applyBorder="1" applyAlignment="1">
      <alignment horizontal="center"/>
    </xf>
    <xf numFmtId="185" fontId="37" fillId="3" borderId="2" xfId="0" applyNumberFormat="1" applyFont="1" applyFill="1" applyBorder="1" applyAlignment="1">
      <alignment horizontal="center"/>
    </xf>
    <xf numFmtId="185" fontId="37" fillId="3" borderId="3" xfId="0" applyNumberFormat="1" applyFont="1" applyFill="1" applyBorder="1" applyAlignment="1">
      <alignment horizontal="center"/>
    </xf>
    <xf numFmtId="185" fontId="3" fillId="3" borderId="68" xfId="0" applyNumberFormat="1" applyFont="1" applyFill="1" applyBorder="1" applyAlignment="1">
      <alignment horizontal="center"/>
    </xf>
    <xf numFmtId="185" fontId="3" fillId="3" borderId="23" xfId="0" applyNumberFormat="1" applyFont="1" applyFill="1" applyBorder="1" applyAlignment="1">
      <alignment horizontal="center"/>
    </xf>
    <xf numFmtId="185" fontId="3" fillId="3" borderId="282" xfId="0" applyNumberFormat="1" applyFont="1" applyFill="1" applyBorder="1" applyAlignment="1">
      <alignment horizontal="center"/>
    </xf>
    <xf numFmtId="185" fontId="3" fillId="3" borderId="24" xfId="0" applyNumberFormat="1" applyFont="1" applyFill="1" applyBorder="1" applyAlignment="1">
      <alignment horizontal="center"/>
    </xf>
    <xf numFmtId="0" fontId="3" fillId="3" borderId="10" xfId="60" applyFont="1" applyFill="1" applyBorder="1" applyAlignment="1">
      <alignment horizontal="center" vertical="center"/>
    </xf>
    <xf numFmtId="0" fontId="171" fillId="0" borderId="22" xfId="0" applyFont="1" applyBorder="1" applyAlignment="1">
      <alignment horizontal="center" vertical="center"/>
    </xf>
    <xf numFmtId="0" fontId="171" fillId="0" borderId="14" xfId="0" applyFont="1" applyBorder="1" applyAlignment="1">
      <alignment horizontal="center" vertical="center"/>
    </xf>
    <xf numFmtId="0" fontId="3" fillId="3" borderId="56" xfId="60" applyFont="1" applyFill="1" applyBorder="1" applyAlignment="1">
      <alignment horizontal="center" vertical="center"/>
    </xf>
    <xf numFmtId="0" fontId="3" fillId="3" borderId="41" xfId="60" applyFont="1" applyFill="1" applyBorder="1" applyAlignment="1">
      <alignment horizontal="center" vertical="center"/>
    </xf>
    <xf numFmtId="0" fontId="3" fillId="3" borderId="63" xfId="60" applyFont="1" applyFill="1" applyBorder="1" applyAlignment="1">
      <alignment horizontal="center" vertical="center"/>
    </xf>
    <xf numFmtId="0" fontId="3" fillId="3" borderId="253" xfId="60" applyFont="1" applyFill="1" applyBorder="1" applyAlignment="1">
      <alignment horizontal="center" vertical="center"/>
    </xf>
    <xf numFmtId="0" fontId="159" fillId="2" borderId="0" xfId="60" applyFont="1" applyFill="1" applyBorder="1" applyAlignment="1">
      <alignment horizontal="left" vertical="top" wrapText="1"/>
    </xf>
    <xf numFmtId="0" fontId="110" fillId="2" borderId="0" xfId="60" applyFont="1" applyFill="1" applyBorder="1" applyAlignment="1">
      <alignment horizontal="left" vertical="top" wrapText="1"/>
    </xf>
    <xf numFmtId="0" fontId="7" fillId="3" borderId="93" xfId="4" applyFont="1" applyFill="1" applyBorder="1" applyAlignment="1">
      <alignment horizontal="center" vertical="center"/>
    </xf>
    <xf numFmtId="0" fontId="7" fillId="3" borderId="41" xfId="4" applyFont="1" applyFill="1" applyBorder="1" applyAlignment="1">
      <alignment horizontal="center" vertical="center"/>
    </xf>
    <xf numFmtId="0" fontId="7" fillId="3" borderId="32" xfId="4" applyFont="1" applyFill="1" applyBorder="1" applyAlignment="1">
      <alignment horizontal="center" vertical="top" wrapText="1"/>
    </xf>
    <xf numFmtId="0" fontId="7" fillId="3" borderId="5" xfId="4" applyFont="1" applyFill="1" applyBorder="1" applyAlignment="1">
      <alignment horizontal="center" vertical="top" wrapText="1"/>
    </xf>
    <xf numFmtId="0" fontId="7" fillId="3" borderId="8" xfId="4" applyFont="1" applyFill="1" applyBorder="1" applyAlignment="1">
      <alignment horizontal="center" vertical="top" wrapText="1"/>
    </xf>
    <xf numFmtId="0" fontId="7" fillId="3" borderId="43" xfId="4" applyFont="1" applyFill="1" applyBorder="1" applyAlignment="1">
      <alignment horizontal="center" vertical="center" wrapText="1"/>
    </xf>
    <xf numFmtId="0" fontId="7" fillId="3" borderId="38" xfId="4" applyFont="1" applyFill="1" applyBorder="1" applyAlignment="1">
      <alignment horizontal="center" vertical="center" wrapText="1"/>
    </xf>
    <xf numFmtId="0" fontId="7" fillId="3" borderId="103" xfId="4" applyFont="1" applyFill="1" applyBorder="1" applyAlignment="1">
      <alignment horizontal="center" vertical="top" wrapText="1"/>
    </xf>
    <xf numFmtId="0" fontId="7" fillId="3" borderId="105" xfId="4" applyFont="1" applyFill="1" applyBorder="1" applyAlignment="1">
      <alignment horizontal="center" vertical="top" wrapText="1"/>
    </xf>
    <xf numFmtId="0" fontId="7" fillId="3" borderId="113" xfId="4" applyFont="1" applyFill="1" applyBorder="1" applyAlignment="1">
      <alignment horizontal="center" vertical="top" wrapText="1"/>
    </xf>
    <xf numFmtId="0" fontId="7" fillId="3" borderId="102" xfId="4" applyFont="1" applyFill="1" applyBorder="1" applyAlignment="1">
      <alignment horizontal="center" vertical="center" wrapText="1"/>
    </xf>
    <xf numFmtId="0" fontId="7" fillId="3" borderId="104" xfId="4" applyFont="1" applyFill="1" applyBorder="1" applyAlignment="1">
      <alignment horizontal="center" vertical="center" wrapText="1"/>
    </xf>
    <xf numFmtId="0" fontId="7" fillId="3" borderId="42" xfId="4" applyFont="1" applyFill="1" applyBorder="1" applyAlignment="1">
      <alignment horizontal="center" vertical="top" wrapText="1"/>
    </xf>
    <xf numFmtId="0" fontId="7" fillId="3" borderId="44" xfId="4" applyFont="1" applyFill="1" applyBorder="1" applyAlignment="1">
      <alignment horizontal="center" vertical="top" wrapText="1"/>
    </xf>
    <xf numFmtId="0" fontId="7" fillId="3" borderId="55" xfId="4" applyFont="1" applyFill="1" applyBorder="1" applyAlignment="1">
      <alignment horizontal="center" vertical="top" wrapText="1"/>
    </xf>
    <xf numFmtId="0" fontId="7" fillId="3" borderId="62" xfId="4" applyFont="1" applyFill="1" applyBorder="1" applyAlignment="1">
      <alignment horizontal="center" vertical="center" wrapText="1"/>
    </xf>
    <xf numFmtId="0" fontId="7" fillId="3" borderId="6" xfId="4" applyFont="1" applyFill="1" applyBorder="1" applyAlignment="1">
      <alignment horizontal="center" vertical="center" wrapText="1"/>
    </xf>
    <xf numFmtId="0" fontId="13" fillId="2" borderId="11" xfId="2" applyFont="1" applyFill="1" applyBorder="1" applyAlignment="1">
      <alignment horizontal="left" wrapText="1"/>
    </xf>
    <xf numFmtId="0" fontId="7" fillId="3" borderId="12" xfId="4" applyFont="1" applyFill="1" applyBorder="1" applyAlignment="1">
      <alignment horizontal="center" vertical="center"/>
    </xf>
    <xf numFmtId="0" fontId="7" fillId="3" borderId="329" xfId="4" applyFont="1" applyFill="1" applyBorder="1" applyAlignment="1">
      <alignment horizontal="center" vertical="center"/>
    </xf>
    <xf numFmtId="0" fontId="7" fillId="3" borderId="109" xfId="4" applyFont="1" applyFill="1" applyBorder="1" applyAlignment="1">
      <alignment horizontal="center" vertical="center"/>
    </xf>
    <xf numFmtId="0" fontId="7" fillId="3" borderId="108" xfId="4" applyFont="1" applyFill="1" applyBorder="1" applyAlignment="1">
      <alignment horizontal="center" vertical="center"/>
    </xf>
    <xf numFmtId="0" fontId="7" fillId="3" borderId="39" xfId="4" applyFont="1" applyFill="1" applyBorder="1" applyAlignment="1">
      <alignment horizontal="center" vertical="center"/>
    </xf>
    <xf numFmtId="0" fontId="62" fillId="3" borderId="17" xfId="16" applyFont="1" applyFill="1" applyBorder="1" applyAlignment="1">
      <alignment horizontal="center" vertical="center"/>
    </xf>
    <xf numFmtId="0" fontId="13" fillId="2" borderId="0" xfId="0" applyFont="1" applyFill="1" applyBorder="1" applyAlignment="1">
      <alignment horizontal="left" vertical="center" wrapText="1"/>
    </xf>
    <xf numFmtId="0" fontId="202" fillId="3" borderId="12" xfId="16" applyFont="1" applyFill="1" applyBorder="1" applyAlignment="1">
      <alignment horizontal="center" vertical="center"/>
    </xf>
    <xf numFmtId="0" fontId="202" fillId="3" borderId="12" xfId="16" applyFont="1" applyFill="1" applyBorder="1" applyAlignment="1">
      <alignment horizontal="center" vertical="center" wrapText="1"/>
    </xf>
    <xf numFmtId="0" fontId="192" fillId="3" borderId="5" xfId="40" applyFont="1" applyFill="1" applyBorder="1" applyAlignment="1">
      <alignment horizontal="center" vertical="center" wrapText="1"/>
    </xf>
    <xf numFmtId="0" fontId="192" fillId="3" borderId="17" xfId="40" applyFont="1" applyFill="1" applyBorder="1" applyAlignment="1">
      <alignment horizontal="center" vertical="center" wrapText="1"/>
    </xf>
    <xf numFmtId="0" fontId="202" fillId="3" borderId="135" xfId="16" applyFont="1" applyFill="1" applyBorder="1" applyAlignment="1">
      <alignment horizontal="center" vertical="center" wrapText="1"/>
    </xf>
    <xf numFmtId="0" fontId="192" fillId="3" borderId="6" xfId="40" applyFont="1" applyFill="1" applyBorder="1" applyAlignment="1">
      <alignment horizontal="center" vertical="center" wrapText="1"/>
    </xf>
    <xf numFmtId="0" fontId="192" fillId="3" borderId="65" xfId="40" applyFont="1" applyFill="1" applyBorder="1" applyAlignment="1">
      <alignment horizontal="center" vertical="center" wrapText="1"/>
    </xf>
    <xf numFmtId="0" fontId="202" fillId="3" borderId="5" xfId="16" applyFont="1" applyFill="1" applyBorder="1" applyAlignment="1">
      <alignment horizontal="center" vertical="center"/>
    </xf>
    <xf numFmtId="0" fontId="110" fillId="2" borderId="0" xfId="26" applyFont="1" applyFill="1" applyBorder="1" applyAlignment="1">
      <alignment horizontal="left" vertical="top" wrapText="1"/>
    </xf>
    <xf numFmtId="0" fontId="166" fillId="2" borderId="0" xfId="59" applyFont="1" applyFill="1" applyAlignment="1">
      <alignment horizontal="left" wrapText="1"/>
    </xf>
    <xf numFmtId="188" fontId="26" fillId="3" borderId="34" xfId="64" applyNumberFormat="1" applyFont="1" applyFill="1" applyBorder="1" applyAlignment="1">
      <alignment horizontal="center" vertical="center" wrapText="1"/>
    </xf>
    <xf numFmtId="188" fontId="26" fillId="3" borderId="8" xfId="64" applyNumberFormat="1" applyFont="1" applyFill="1" applyBorder="1" applyAlignment="1">
      <alignment horizontal="center" vertical="center" wrapText="1"/>
    </xf>
    <xf numFmtId="0" fontId="62" fillId="2" borderId="11" xfId="26" applyFont="1" applyFill="1" applyBorder="1" applyAlignment="1">
      <alignment vertical="center" wrapText="1"/>
    </xf>
    <xf numFmtId="0" fontId="62" fillId="2" borderId="0" xfId="26" applyFont="1" applyFill="1" applyBorder="1" applyAlignment="1">
      <alignment vertical="center" wrapText="1"/>
    </xf>
    <xf numFmtId="0" fontId="62" fillId="2" borderId="0" xfId="26" applyFont="1" applyFill="1" applyBorder="1" applyAlignment="1">
      <alignment horizontal="left" vertical="top" wrapText="1"/>
    </xf>
    <xf numFmtId="0" fontId="4" fillId="3" borderId="22" xfId="26" applyFont="1" applyFill="1" applyBorder="1" applyAlignment="1">
      <alignment horizontal="left" vertical="center"/>
    </xf>
    <xf numFmtId="0" fontId="4" fillId="3" borderId="5" xfId="26" applyFont="1" applyFill="1" applyBorder="1" applyAlignment="1">
      <alignment horizontal="left" vertical="center"/>
    </xf>
    <xf numFmtId="49" fontId="7" fillId="3" borderId="1" xfId="59" applyNumberFormat="1" applyFont="1" applyFill="1" applyBorder="1" applyAlignment="1">
      <alignment horizontal="center" vertical="top" wrapText="1"/>
    </xf>
    <xf numFmtId="49" fontId="7" fillId="3" borderId="67" xfId="59" applyNumberFormat="1" applyFont="1" applyFill="1" applyBorder="1" applyAlignment="1">
      <alignment horizontal="center" vertical="top" wrapText="1"/>
    </xf>
    <xf numFmtId="0" fontId="62" fillId="2" borderId="0" xfId="26" applyFont="1" applyFill="1" applyAlignment="1">
      <alignment horizontal="left" vertical="top"/>
    </xf>
    <xf numFmtId="0" fontId="7" fillId="3" borderId="34" xfId="26" applyFont="1" applyFill="1" applyBorder="1" applyAlignment="1">
      <alignment horizontal="left" vertical="center"/>
    </xf>
    <xf numFmtId="0" fontId="7" fillId="3" borderId="8" xfId="26" applyFont="1" applyFill="1" applyBorder="1" applyAlignment="1">
      <alignment horizontal="left" vertical="center"/>
    </xf>
    <xf numFmtId="49" fontId="3" fillId="3" borderId="1" xfId="59" applyNumberFormat="1" applyFont="1" applyFill="1" applyBorder="1" applyAlignment="1">
      <alignment horizontal="center" vertical="top" wrapText="1"/>
    </xf>
    <xf numFmtId="49" fontId="3" fillId="3" borderId="67" xfId="59" applyNumberFormat="1" applyFont="1" applyFill="1" applyBorder="1" applyAlignment="1">
      <alignment horizontal="center" vertical="top" wrapText="1"/>
    </xf>
    <xf numFmtId="0" fontId="204" fillId="2" borderId="0" xfId="59" applyFont="1" applyFill="1" applyAlignment="1">
      <alignment horizontal="left" vertical="center" wrapText="1"/>
    </xf>
    <xf numFmtId="0" fontId="37" fillId="2" borderId="0" xfId="59" applyFont="1" applyFill="1" applyAlignment="1">
      <alignment horizontal="left" vertical="top" wrapText="1"/>
    </xf>
    <xf numFmtId="0" fontId="7" fillId="3" borderId="379" xfId="59" applyFont="1" applyFill="1" applyBorder="1" applyAlignment="1">
      <alignment horizontal="center" vertical="center"/>
    </xf>
    <xf numFmtId="0" fontId="7" fillId="3" borderId="294" xfId="59" applyFont="1" applyFill="1" applyBorder="1" applyAlignment="1">
      <alignment horizontal="center" vertical="center"/>
    </xf>
    <xf numFmtId="0" fontId="110" fillId="2" borderId="0" xfId="26" applyFont="1" applyFill="1" applyBorder="1" applyAlignment="1">
      <alignment horizontal="left" wrapText="1"/>
    </xf>
    <xf numFmtId="0" fontId="24" fillId="3" borderId="22" xfId="26" applyFont="1" applyFill="1" applyBorder="1" applyAlignment="1">
      <alignment horizontal="left" vertical="center"/>
    </xf>
    <xf numFmtId="0" fontId="24" fillId="3" borderId="5" xfId="26" applyFont="1" applyFill="1" applyBorder="1" applyAlignment="1">
      <alignment horizontal="left" vertical="center"/>
    </xf>
    <xf numFmtId="0" fontId="3" fillId="3" borderId="4" xfId="59" applyFont="1" applyFill="1" applyBorder="1" applyAlignment="1">
      <alignment horizontal="left" vertical="center"/>
    </xf>
    <xf numFmtId="0" fontId="3" fillId="3" borderId="44" xfId="59" applyFont="1" applyFill="1" applyBorder="1" applyAlignment="1">
      <alignment horizontal="left" vertical="center"/>
    </xf>
    <xf numFmtId="0" fontId="3" fillId="3" borderId="377" xfId="59" applyFont="1" applyFill="1" applyBorder="1" applyAlignment="1">
      <alignment horizontal="left" vertical="center"/>
    </xf>
    <xf numFmtId="0" fontId="62" fillId="2" borderId="0" xfId="26" applyFont="1" applyFill="1" applyAlignment="1">
      <alignment horizontal="left"/>
    </xf>
    <xf numFmtId="0" fontId="25" fillId="2" borderId="0" xfId="67" applyFont="1" applyFill="1" applyBorder="1" applyAlignment="1">
      <alignment horizontal="left" vertical="center" wrapText="1"/>
    </xf>
    <xf numFmtId="0" fontId="25" fillId="2" borderId="11" xfId="67" applyFont="1" applyFill="1" applyBorder="1" applyAlignment="1">
      <alignment horizontal="left" vertical="center" wrapText="1"/>
    </xf>
    <xf numFmtId="0" fontId="61" fillId="2" borderId="0" xfId="67" applyFont="1" applyFill="1" applyBorder="1" applyAlignment="1">
      <alignment horizontal="left" vertical="center" wrapText="1"/>
    </xf>
    <xf numFmtId="0" fontId="82" fillId="2" borderId="0" xfId="67" applyFont="1" applyFill="1" applyBorder="1" applyAlignment="1">
      <alignment horizontal="left" vertical="center" wrapText="1"/>
    </xf>
    <xf numFmtId="43" fontId="7" fillId="3" borderId="162" xfId="68" applyFont="1" applyFill="1" applyBorder="1" applyAlignment="1">
      <alignment horizontal="center"/>
    </xf>
    <xf numFmtId="43" fontId="7" fillId="3" borderId="406" xfId="68" applyFont="1" applyFill="1" applyBorder="1" applyAlignment="1">
      <alignment horizontal="center"/>
    </xf>
    <xf numFmtId="0" fontId="25" fillId="2" borderId="11" xfId="26" applyFont="1" applyFill="1" applyBorder="1" applyAlignment="1">
      <alignment horizontal="left" wrapText="1"/>
    </xf>
    <xf numFmtId="0" fontId="3" fillId="2" borderId="0" xfId="0" applyFont="1" applyFill="1" applyBorder="1" applyAlignment="1">
      <alignment horizontal="left" vertical="center" wrapText="1"/>
    </xf>
    <xf numFmtId="0" fontId="7" fillId="3" borderId="407" xfId="0" applyFont="1" applyFill="1" applyBorder="1" applyAlignment="1">
      <alignment horizontal="center" vertical="center" wrapText="1"/>
    </xf>
    <xf numFmtId="0" fontId="7" fillId="3" borderId="408" xfId="0" applyFont="1" applyFill="1" applyBorder="1" applyAlignment="1">
      <alignment horizontal="center" vertical="center" wrapText="1"/>
    </xf>
    <xf numFmtId="0" fontId="7" fillId="3" borderId="261" xfId="0" applyFont="1" applyFill="1" applyBorder="1" applyAlignment="1">
      <alignment horizontal="center" vertical="center" wrapText="1"/>
    </xf>
    <xf numFmtId="0" fontId="7" fillId="3" borderId="409" xfId="0" applyFont="1" applyFill="1" applyBorder="1" applyAlignment="1">
      <alignment horizontal="center" vertical="center" wrapText="1"/>
    </xf>
    <xf numFmtId="3" fontId="3" fillId="3" borderId="435" xfId="16" applyNumberFormat="1" applyFont="1" applyFill="1" applyBorder="1" applyAlignment="1">
      <alignment horizontal="center" vertical="top" wrapText="1"/>
    </xf>
    <xf numFmtId="3" fontId="3" fillId="3" borderId="436" xfId="16" applyNumberFormat="1" applyFont="1" applyFill="1" applyBorder="1" applyAlignment="1">
      <alignment horizontal="center" vertical="top" wrapText="1"/>
    </xf>
    <xf numFmtId="3" fontId="3" fillId="3" borderId="437" xfId="16" applyNumberFormat="1" applyFont="1" applyFill="1" applyBorder="1" applyAlignment="1">
      <alignment horizontal="center" vertical="top" wrapText="1"/>
    </xf>
    <xf numFmtId="1" fontId="3" fillId="3" borderId="438" xfId="16" applyNumberFormat="1" applyFont="1" applyFill="1" applyBorder="1" applyAlignment="1">
      <alignment horizontal="center" vertical="top" wrapText="1"/>
    </xf>
    <xf numFmtId="1" fontId="3" fillId="3" borderId="436" xfId="16" applyNumberFormat="1" applyFont="1" applyFill="1" applyBorder="1" applyAlignment="1">
      <alignment horizontal="center" vertical="top" wrapText="1"/>
    </xf>
    <xf numFmtId="1" fontId="3" fillId="3" borderId="439" xfId="16" applyNumberFormat="1" applyFont="1" applyFill="1" applyBorder="1" applyAlignment="1">
      <alignment horizontal="center" vertical="top" wrapText="1"/>
    </xf>
    <xf numFmtId="0" fontId="25" fillId="2" borderId="11" xfId="16" applyFont="1" applyFill="1" applyBorder="1" applyAlignment="1">
      <alignment horizontal="left" wrapText="1"/>
    </xf>
    <xf numFmtId="0" fontId="176" fillId="2" borderId="11" xfId="71" applyFont="1" applyFill="1" applyBorder="1" applyAlignment="1" applyProtection="1">
      <alignment horizontal="left"/>
    </xf>
    <xf numFmtId="0" fontId="82" fillId="2" borderId="0" xfId="0" applyFont="1" applyFill="1" applyBorder="1" applyAlignment="1">
      <alignment horizontal="left" vertical="center" wrapText="1"/>
    </xf>
    <xf numFmtId="0" fontId="3" fillId="3" borderId="410" xfId="16" applyFont="1" applyFill="1" applyBorder="1" applyAlignment="1">
      <alignment horizontal="center" vertical="top" wrapText="1"/>
    </xf>
    <xf numFmtId="0" fontId="3" fillId="3" borderId="411" xfId="16" applyFont="1" applyFill="1" applyBorder="1" applyAlignment="1">
      <alignment horizontal="center" vertical="top" wrapText="1"/>
    </xf>
    <xf numFmtId="0" fontId="3" fillId="3" borderId="412" xfId="16" applyFont="1" applyFill="1" applyBorder="1" applyAlignment="1">
      <alignment horizontal="center" vertical="top" wrapText="1"/>
    </xf>
    <xf numFmtId="0" fontId="3" fillId="3" borderId="413" xfId="16" applyFont="1" applyFill="1" applyBorder="1" applyAlignment="1">
      <alignment horizontal="center" vertical="top" wrapText="1"/>
    </xf>
    <xf numFmtId="0" fontId="3" fillId="3" borderId="414" xfId="16" applyFont="1" applyFill="1" applyBorder="1" applyAlignment="1">
      <alignment horizontal="center" vertical="top" wrapText="1"/>
    </xf>
    <xf numFmtId="3" fontId="3" fillId="3" borderId="457" xfId="16" applyNumberFormat="1" applyFont="1" applyFill="1" applyBorder="1" applyAlignment="1">
      <alignment horizontal="center" vertical="top" wrapText="1"/>
    </xf>
    <xf numFmtId="3" fontId="3" fillId="3" borderId="458" xfId="16" applyNumberFormat="1" applyFont="1" applyFill="1" applyBorder="1" applyAlignment="1">
      <alignment horizontal="center" vertical="top" wrapText="1"/>
    </xf>
    <xf numFmtId="3" fontId="3" fillId="3" borderId="459" xfId="16" applyNumberFormat="1" applyFont="1" applyFill="1" applyBorder="1" applyAlignment="1">
      <alignment horizontal="center" vertical="top" wrapText="1"/>
    </xf>
    <xf numFmtId="1" fontId="3" fillId="3" borderId="444" xfId="16" applyNumberFormat="1" applyFont="1" applyFill="1" applyBorder="1" applyAlignment="1">
      <alignment horizontal="center" vertical="top" wrapText="1"/>
    </xf>
    <xf numFmtId="1" fontId="3" fillId="3" borderId="442" xfId="16" applyNumberFormat="1" applyFont="1" applyFill="1" applyBorder="1" applyAlignment="1">
      <alignment horizontal="center" vertical="top" wrapText="1"/>
    </xf>
    <xf numFmtId="1" fontId="3" fillId="3" borderId="445" xfId="16" applyNumberFormat="1" applyFont="1" applyFill="1" applyBorder="1" applyAlignment="1">
      <alignment horizontal="center" vertical="top" wrapText="1"/>
    </xf>
    <xf numFmtId="0" fontId="3" fillId="2" borderId="0" xfId="33" applyFont="1" applyFill="1" applyBorder="1" applyAlignment="1" applyProtection="1">
      <alignment horizontal="left" wrapText="1"/>
    </xf>
    <xf numFmtId="0" fontId="0" fillId="0" borderId="0" xfId="0" applyAlignment="1">
      <alignment horizontal="left" wrapText="1"/>
    </xf>
  </cellXfs>
  <cellStyles count="73">
    <cellStyle name="]_x000d__x000a_Width=797_x000d__x000a_Height=554_x000d__x000a__x000d__x000a_[Code]_x000d__x000a_Code0=/nyf50_x000d__x000a_Code1=4500000136_x000d__x000a_Code2=ME23_x000d__x000a_Code3=4500002322_x000d__x000a_Code4=#_x000d__x000a_Code5=MB01_x000d__x000a_" xfId="36"/>
    <cellStyle name="Comma" xfId="1" builtinId="3"/>
    <cellStyle name="Comma 14 2" xfId="64"/>
    <cellStyle name="Comma 2" xfId="3"/>
    <cellStyle name="Comma 2 2" xfId="69"/>
    <cellStyle name="Comma 2 2 2" xfId="43"/>
    <cellStyle name="Comma 2 3 2" xfId="65"/>
    <cellStyle name="Comma 2 5" xfId="66"/>
    <cellStyle name="Comma 282" xfId="7"/>
    <cellStyle name="Comma 283" xfId="30"/>
    <cellStyle name="Comma 285 2" xfId="61"/>
    <cellStyle name="Comma 3" xfId="52"/>
    <cellStyle name="Comma 3 2" xfId="6"/>
    <cellStyle name="Comma 3 3" xfId="45"/>
    <cellStyle name="Comma 3 3 2" xfId="28"/>
    <cellStyle name="Comma 4" xfId="68"/>
    <cellStyle name="Comma 4 2" xfId="42"/>
    <cellStyle name="Comma 4 3 2" xfId="51"/>
    <cellStyle name="Comma 5" xfId="21"/>
    <cellStyle name="Comma 5 2" xfId="70"/>
    <cellStyle name="Comma 6" xfId="50"/>
    <cellStyle name="Comma 8" xfId="62"/>
    <cellStyle name="Comma_Table 1 2" xfId="5"/>
    <cellStyle name="Comma_Table 1 2 2" xfId="9"/>
    <cellStyle name="Comma_Table 41a-41b" xfId="63"/>
    <cellStyle name="Hyperlink" xfId="31" builtinId="8"/>
    <cellStyle name="Hyperlink 2" xfId="71"/>
    <cellStyle name="Normal" xfId="0" builtinId="0"/>
    <cellStyle name="Normal 10" xfId="34"/>
    <cellStyle name="Normal 10 10 6" xfId="41"/>
    <cellStyle name="Normal 10 10 8 2 2 2 5" xfId="58"/>
    <cellStyle name="Normal 10 10 8 3 2 5" xfId="57"/>
    <cellStyle name="Normal 139" xfId="40"/>
    <cellStyle name="Normal 143" xfId="13"/>
    <cellStyle name="Normal 144 2" xfId="26"/>
    <cellStyle name="Normal 145" xfId="55"/>
    <cellStyle name="Normal 146" xfId="48"/>
    <cellStyle name="Normal 146 3" xfId="60"/>
    <cellStyle name="Normal 2" xfId="67"/>
    <cellStyle name="Normal 2 10" xfId="16"/>
    <cellStyle name="Normal 2 10 2" xfId="46"/>
    <cellStyle name="Normal 2 2" xfId="11"/>
    <cellStyle name="Normal 2 3 2" xfId="12"/>
    <cellStyle name="Normal 2 3 3 2" xfId="59"/>
    <cellStyle name="Normal 3" xfId="19"/>
    <cellStyle name="Normal 3 10" xfId="4"/>
    <cellStyle name="Normal 3 10 2" xfId="10"/>
    <cellStyle name="Normal 5 10" xfId="33"/>
    <cellStyle name="Normal 5 12" xfId="49"/>
    <cellStyle name="Normal 5 2" xfId="47"/>
    <cellStyle name="Normal 5 3" xfId="54"/>
    <cellStyle name="Normal 6" xfId="56"/>
    <cellStyle name="Normal 6 2" xfId="53"/>
    <cellStyle name="Normal 90" xfId="44"/>
    <cellStyle name="Normal_Book1" xfId="37"/>
    <cellStyle name="Normal_CGDD-Jan-09" xfId="18"/>
    <cellStyle name="Normal_GF98.xlw" xfId="17"/>
    <cellStyle name="Normal_ODCS" xfId="23"/>
    <cellStyle name="Normal_RHABMCPC010731" xfId="27"/>
    <cellStyle name="Normal_Sheet1" xfId="20"/>
    <cellStyle name="Normal_TAB2.11" xfId="39"/>
    <cellStyle name="Normal_Tab2.3" xfId="38"/>
    <cellStyle name="Normal_Table 1 2" xfId="2"/>
    <cellStyle name="Normal_Table 1 2 2" xfId="8"/>
    <cellStyle name="Normal_Table 20-21" xfId="32"/>
    <cellStyle name="Normal_Table 25f" xfId="22"/>
    <cellStyle name="Normal_Table 25f 2" xfId="24"/>
    <cellStyle name="Normal_Table 30" xfId="29"/>
    <cellStyle name="Normal_Template" xfId="72"/>
    <cellStyle name="Percent" xfId="15" builtinId="5"/>
    <cellStyle name="Percent 10" xfId="35"/>
    <cellStyle name="Percent 2" xfId="14"/>
    <cellStyle name="Percent 2 2"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Statistics/MFS/XBRL_MFS/PSC100-Interest%20Rates/Conso/2018/PSCI_1805.xlsx" TargetMode="External"/><Relationship Id="rId1" Type="http://schemas.openxmlformats.org/officeDocument/2006/relationships/externalLinkPath" Target="/Statistics/MFS/XBRL_MFS/PSC100-Interest%20Rates/Conso/2018/PSCI_1805.xlsx"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externalLinkPath" Target="/Statistics/MFS/XBRL_MFS/PSC100-Interest%20Rates/Conso/2018/PSCI_1805.xlsx" TargetMode="External"/><Relationship Id="rId1" Type="http://schemas.openxmlformats.org/officeDocument/2006/relationships/externalLinkPath" Target="/Statistics/MFS/XBRL_MFS/PSC100-Interest%20Rates/Conso/2018/PSCI_1805.xlsx"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W56"/>
  <sheetViews>
    <sheetView showGridLines="0" tabSelected="1" zoomScale="90" zoomScaleNormal="90" zoomScaleSheetLayoutView="80" workbookViewId="0">
      <pane xSplit="2" ySplit="3" topLeftCell="C4" activePane="bottomRight" state="frozen"/>
      <selection activeCell="E182" sqref="E182"/>
      <selection pane="topRight" activeCell="E182" sqref="E182"/>
      <selection pane="bottomLeft" activeCell="E182" sqref="E182"/>
      <selection pane="bottomRight" activeCell="A18" sqref="A18"/>
    </sheetView>
  </sheetViews>
  <sheetFormatPr defaultColWidth="9.140625" defaultRowHeight="15" x14ac:dyDescent="0.25"/>
  <cols>
    <col min="1" max="1" width="74.42578125" style="11" customWidth="1"/>
    <col min="2" max="2" width="16.42578125" style="11" bestFit="1" customWidth="1"/>
    <col min="3" max="3" width="11.7109375" style="11" customWidth="1"/>
    <col min="4" max="4" width="12.42578125" style="10" hidden="1" customWidth="1"/>
    <col min="5" max="15" width="11" style="10" customWidth="1"/>
    <col min="16" max="16" width="14" style="10" bestFit="1" customWidth="1"/>
    <col min="17" max="49" width="9.140625" style="10"/>
    <col min="50" max="16384" width="9.140625" style="11"/>
  </cols>
  <sheetData>
    <row r="1" spans="1:49" s="5" customFormat="1" ht="18" customHeight="1" x14ac:dyDescent="0.25">
      <c r="A1" s="4135" t="s">
        <v>115</v>
      </c>
      <c r="B1" s="1"/>
      <c r="C1" s="1"/>
      <c r="D1" s="2"/>
      <c r="E1" s="2"/>
      <c r="F1" s="2"/>
      <c r="G1" s="2"/>
      <c r="H1" s="2"/>
      <c r="I1" s="2"/>
      <c r="J1" s="2"/>
      <c r="K1" s="2"/>
      <c r="L1" s="3"/>
      <c r="M1" s="3"/>
      <c r="N1" s="3"/>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3.5" customHeight="1" thickBot="1" x14ac:dyDescent="0.3">
      <c r="A2" s="4136"/>
      <c r="B2" s="1"/>
      <c r="C2" s="1"/>
      <c r="D2" s="6"/>
      <c r="E2" s="6"/>
      <c r="F2" s="6"/>
      <c r="G2" s="6"/>
      <c r="H2" s="6"/>
      <c r="I2" s="6"/>
      <c r="J2" s="6"/>
      <c r="K2" s="6"/>
      <c r="L2" s="6"/>
      <c r="M2" s="6"/>
      <c r="N2" s="6"/>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28.5" customHeight="1" thickTop="1" thickBot="1" x14ac:dyDescent="0.3">
      <c r="A3" s="7"/>
      <c r="B3" s="8" t="s">
        <v>0</v>
      </c>
      <c r="C3" s="8" t="s">
        <v>1</v>
      </c>
      <c r="D3" s="8">
        <v>2007</v>
      </c>
      <c r="E3" s="8">
        <v>2008</v>
      </c>
      <c r="F3" s="8">
        <v>2009</v>
      </c>
      <c r="G3" s="8">
        <v>2010</v>
      </c>
      <c r="H3" s="8">
        <v>2011</v>
      </c>
      <c r="I3" s="8">
        <v>2012</v>
      </c>
      <c r="J3" s="8">
        <v>2013</v>
      </c>
      <c r="K3" s="8">
        <v>2014</v>
      </c>
      <c r="L3" s="8">
        <v>2015</v>
      </c>
      <c r="M3" s="8">
        <v>2016</v>
      </c>
      <c r="N3" s="8">
        <v>2017</v>
      </c>
      <c r="O3" s="9">
        <v>2018</v>
      </c>
    </row>
    <row r="4" spans="1:49" ht="21.95" customHeight="1" x14ac:dyDescent="0.25">
      <c r="A4" s="12" t="s">
        <v>2</v>
      </c>
      <c r="B4" s="13" t="s">
        <v>3</v>
      </c>
      <c r="C4" s="14"/>
      <c r="D4" s="15">
        <v>1239630</v>
      </c>
      <c r="E4" s="15">
        <v>1244121</v>
      </c>
      <c r="F4" s="15">
        <v>1247429</v>
      </c>
      <c r="G4" s="16">
        <v>1250400</v>
      </c>
      <c r="H4" s="16">
        <v>1252404</v>
      </c>
      <c r="I4" s="16">
        <v>1255882</v>
      </c>
      <c r="J4" s="16">
        <v>1258653</v>
      </c>
      <c r="K4" s="16">
        <v>1260934</v>
      </c>
      <c r="L4" s="16">
        <v>1262605</v>
      </c>
      <c r="M4" s="16">
        <v>1263473</v>
      </c>
      <c r="N4" s="16">
        <v>1264613</v>
      </c>
      <c r="O4" s="17">
        <v>1265303</v>
      </c>
      <c r="Q4" s="18"/>
      <c r="R4" s="18"/>
      <c r="S4" s="18"/>
    </row>
    <row r="5" spans="1:49" ht="21.95" customHeight="1" x14ac:dyDescent="0.25">
      <c r="A5" s="12" t="s">
        <v>4</v>
      </c>
      <c r="B5" s="13" t="s">
        <v>5</v>
      </c>
      <c r="C5" s="14"/>
      <c r="D5" s="15">
        <v>906971</v>
      </c>
      <c r="E5" s="15">
        <v>930456</v>
      </c>
      <c r="F5" s="15">
        <v>871356</v>
      </c>
      <c r="G5" s="16">
        <v>934827</v>
      </c>
      <c r="H5" s="16">
        <v>964642</v>
      </c>
      <c r="I5" s="19">
        <v>965441</v>
      </c>
      <c r="J5" s="19">
        <v>992503</v>
      </c>
      <c r="K5" s="19">
        <v>1038334</v>
      </c>
      <c r="L5" s="19">
        <v>1151252</v>
      </c>
      <c r="M5" s="19">
        <v>1275227</v>
      </c>
      <c r="N5" s="19">
        <v>1341860</v>
      </c>
      <c r="O5" s="20" t="s">
        <v>101</v>
      </c>
      <c r="Q5" s="18"/>
    </row>
    <row r="6" spans="1:49" ht="21.95" customHeight="1" x14ac:dyDescent="0.25">
      <c r="A6" s="12" t="s">
        <v>6</v>
      </c>
      <c r="B6" s="13" t="s">
        <v>5</v>
      </c>
      <c r="C6" s="14" t="s">
        <v>7</v>
      </c>
      <c r="D6" s="15">
        <v>40687</v>
      </c>
      <c r="E6" s="15">
        <v>41213</v>
      </c>
      <c r="F6" s="15">
        <v>35693</v>
      </c>
      <c r="G6" s="15">
        <v>39457</v>
      </c>
      <c r="H6" s="15">
        <v>42717</v>
      </c>
      <c r="I6" s="21">
        <v>44378</v>
      </c>
      <c r="J6" s="21">
        <v>40557</v>
      </c>
      <c r="K6" s="21">
        <v>44304</v>
      </c>
      <c r="L6" s="21">
        <v>50191</v>
      </c>
      <c r="M6" s="21">
        <v>55867</v>
      </c>
      <c r="N6" s="19">
        <v>60262</v>
      </c>
      <c r="O6" s="20" t="s">
        <v>8</v>
      </c>
    </row>
    <row r="7" spans="1:49" ht="21.95" customHeight="1" x14ac:dyDescent="0.25">
      <c r="A7" s="12" t="s">
        <v>9</v>
      </c>
      <c r="B7" s="13" t="s">
        <v>5</v>
      </c>
      <c r="C7" s="13" t="s">
        <v>10</v>
      </c>
      <c r="D7" s="22">
        <v>5.6</v>
      </c>
      <c r="E7" s="22">
        <v>5.3</v>
      </c>
      <c r="F7" s="22">
        <v>3.4</v>
      </c>
      <c r="G7" s="22">
        <v>4.5</v>
      </c>
      <c r="H7" s="22">
        <v>3.9</v>
      </c>
      <c r="I7" s="22">
        <v>3.6</v>
      </c>
      <c r="J7" s="22">
        <v>3.4</v>
      </c>
      <c r="K7" s="22">
        <v>3.6</v>
      </c>
      <c r="L7" s="22">
        <v>3.1</v>
      </c>
      <c r="M7" s="22">
        <v>3.6</v>
      </c>
      <c r="N7" s="19" t="s">
        <v>11</v>
      </c>
      <c r="O7" s="20" t="s">
        <v>110</v>
      </c>
      <c r="P7" s="23"/>
    </row>
    <row r="8" spans="1:49" ht="21.95" customHeight="1" x14ac:dyDescent="0.25">
      <c r="A8" s="12" t="s">
        <v>12</v>
      </c>
      <c r="B8" s="13" t="s">
        <v>5</v>
      </c>
      <c r="C8" s="13" t="s">
        <v>10</v>
      </c>
      <c r="D8" s="22">
        <v>5.7</v>
      </c>
      <c r="E8" s="22">
        <v>5.4</v>
      </c>
      <c r="F8" s="22">
        <v>3.3</v>
      </c>
      <c r="G8" s="22">
        <v>4.4000000000000004</v>
      </c>
      <c r="H8" s="22">
        <v>4.0999999999999996</v>
      </c>
      <c r="I8" s="22">
        <v>3.5</v>
      </c>
      <c r="J8" s="22">
        <v>3.4</v>
      </c>
      <c r="K8" s="22">
        <v>3.7</v>
      </c>
      <c r="L8" s="22">
        <v>3.6</v>
      </c>
      <c r="M8" s="22">
        <v>3.8</v>
      </c>
      <c r="N8" s="19" t="s">
        <v>106</v>
      </c>
      <c r="O8" s="20" t="s">
        <v>106</v>
      </c>
    </row>
    <row r="9" spans="1:49" ht="21.95" customHeight="1" x14ac:dyDescent="0.25">
      <c r="A9" s="12" t="s">
        <v>13</v>
      </c>
      <c r="B9" s="13" t="s">
        <v>5</v>
      </c>
      <c r="C9" s="13" t="s">
        <v>7</v>
      </c>
      <c r="D9" s="24">
        <v>255211</v>
      </c>
      <c r="E9" s="24">
        <v>284254</v>
      </c>
      <c r="F9" s="24">
        <v>291756</v>
      </c>
      <c r="G9" s="24">
        <v>307957</v>
      </c>
      <c r="H9" s="24">
        <v>330647</v>
      </c>
      <c r="I9" s="24">
        <v>350644</v>
      </c>
      <c r="J9" s="24">
        <v>372397</v>
      </c>
      <c r="K9" s="24">
        <v>392062</v>
      </c>
      <c r="L9" s="24">
        <v>409893</v>
      </c>
      <c r="M9" s="24">
        <v>434765</v>
      </c>
      <c r="N9" s="77" t="s">
        <v>107</v>
      </c>
      <c r="O9" s="78" t="s">
        <v>111</v>
      </c>
    </row>
    <row r="10" spans="1:49" ht="21.95" customHeight="1" x14ac:dyDescent="0.25">
      <c r="A10" s="12" t="s">
        <v>14</v>
      </c>
      <c r="B10" s="13" t="s">
        <v>5</v>
      </c>
      <c r="C10" s="13" t="s">
        <v>7</v>
      </c>
      <c r="D10" s="24" t="s">
        <v>15</v>
      </c>
      <c r="E10" s="24" t="s">
        <v>16</v>
      </c>
      <c r="F10" s="24" t="s">
        <v>17</v>
      </c>
      <c r="G10" s="24" t="s">
        <v>18</v>
      </c>
      <c r="H10" s="24" t="s">
        <v>19</v>
      </c>
      <c r="I10" s="24" t="s">
        <v>20</v>
      </c>
      <c r="J10" s="24" t="s">
        <v>21</v>
      </c>
      <c r="K10" s="24" t="s">
        <v>22</v>
      </c>
      <c r="L10" s="24" t="s">
        <v>23</v>
      </c>
      <c r="M10" s="24" t="s">
        <v>24</v>
      </c>
      <c r="N10" s="77" t="s">
        <v>108</v>
      </c>
      <c r="O10" s="78" t="s">
        <v>112</v>
      </c>
    </row>
    <row r="11" spans="1:49" ht="21.95" customHeight="1" x14ac:dyDescent="0.25">
      <c r="A11" s="12" t="s">
        <v>25</v>
      </c>
      <c r="B11" s="13" t="s">
        <v>26</v>
      </c>
      <c r="C11" s="13" t="s">
        <v>27</v>
      </c>
      <c r="D11" s="24" t="s">
        <v>28</v>
      </c>
      <c r="E11" s="24" t="s">
        <v>29</v>
      </c>
      <c r="F11" s="24" t="s">
        <v>30</v>
      </c>
      <c r="G11" s="24" t="s">
        <v>31</v>
      </c>
      <c r="H11" s="24" t="s">
        <v>32</v>
      </c>
      <c r="I11" s="24" t="s">
        <v>33</v>
      </c>
      <c r="J11" s="24" t="s">
        <v>34</v>
      </c>
      <c r="K11" s="24" t="s">
        <v>35</v>
      </c>
      <c r="L11" s="24" t="s">
        <v>36</v>
      </c>
      <c r="M11" s="24" t="s">
        <v>37</v>
      </c>
      <c r="N11" s="77" t="s">
        <v>109</v>
      </c>
      <c r="O11" s="78" t="s">
        <v>113</v>
      </c>
    </row>
    <row r="12" spans="1:49" ht="21.95" customHeight="1" x14ac:dyDescent="0.25">
      <c r="A12" s="12" t="s">
        <v>38</v>
      </c>
      <c r="B12" s="13" t="s">
        <v>39</v>
      </c>
      <c r="C12" s="14" t="s">
        <v>10</v>
      </c>
      <c r="D12" s="25">
        <v>10.7</v>
      </c>
      <c r="E12" s="26">
        <v>8.8000000000000007</v>
      </c>
      <c r="F12" s="26">
        <v>6.9</v>
      </c>
      <c r="G12" s="26">
        <v>1.7</v>
      </c>
      <c r="H12" s="26">
        <v>5.0999999999999996</v>
      </c>
      <c r="I12" s="26">
        <v>5.0999999999999996</v>
      </c>
      <c r="J12" s="26">
        <v>3.6</v>
      </c>
      <c r="K12" s="27">
        <v>4</v>
      </c>
      <c r="L12" s="27">
        <v>1.7</v>
      </c>
      <c r="M12" s="27">
        <v>0.9</v>
      </c>
      <c r="N12" s="27">
        <v>2.4</v>
      </c>
      <c r="O12" s="28">
        <v>4.3</v>
      </c>
    </row>
    <row r="13" spans="1:49" ht="21.95" customHeight="1" x14ac:dyDescent="0.25">
      <c r="A13" s="12" t="s">
        <v>40</v>
      </c>
      <c r="B13" s="13" t="s">
        <v>26</v>
      </c>
      <c r="C13" s="14" t="s">
        <v>10</v>
      </c>
      <c r="D13" s="26">
        <v>8.8000000000000007</v>
      </c>
      <c r="E13" s="26">
        <v>9.6999999999999993</v>
      </c>
      <c r="F13" s="26">
        <v>2.5</v>
      </c>
      <c r="G13" s="26">
        <v>2.9</v>
      </c>
      <c r="H13" s="26">
        <v>6.5</v>
      </c>
      <c r="I13" s="26">
        <v>3.9</v>
      </c>
      <c r="J13" s="26">
        <v>3.5</v>
      </c>
      <c r="K13" s="29">
        <v>3.2</v>
      </c>
      <c r="L13" s="29">
        <v>1.3</v>
      </c>
      <c r="M13" s="29">
        <v>1</v>
      </c>
      <c r="N13" s="19" t="s">
        <v>41</v>
      </c>
      <c r="O13" s="20" t="s">
        <v>42</v>
      </c>
    </row>
    <row r="14" spans="1:49" ht="21.95" customHeight="1" x14ac:dyDescent="0.25">
      <c r="A14" s="12" t="s">
        <v>43</v>
      </c>
      <c r="B14" s="13" t="s">
        <v>26</v>
      </c>
      <c r="C14" s="13" t="s">
        <v>10</v>
      </c>
      <c r="D14" s="26">
        <v>8.5</v>
      </c>
      <c r="E14" s="26">
        <v>7.2</v>
      </c>
      <c r="F14" s="26">
        <v>7.3</v>
      </c>
      <c r="G14" s="26">
        <v>7.6</v>
      </c>
      <c r="H14" s="26">
        <v>7.8</v>
      </c>
      <c r="I14" s="26">
        <v>8</v>
      </c>
      <c r="J14" s="26">
        <v>8</v>
      </c>
      <c r="K14" s="30">
        <v>7.8</v>
      </c>
      <c r="L14" s="30">
        <v>7.9</v>
      </c>
      <c r="M14" s="30">
        <v>7.3</v>
      </c>
      <c r="N14" s="31" t="s">
        <v>44</v>
      </c>
      <c r="O14" s="32" t="s">
        <v>45</v>
      </c>
    </row>
    <row r="15" spans="1:49" ht="21.95" customHeight="1" x14ac:dyDescent="0.25">
      <c r="A15" s="12" t="s">
        <v>46</v>
      </c>
      <c r="B15" s="14" t="s">
        <v>39</v>
      </c>
      <c r="C15" s="14" t="s">
        <v>7</v>
      </c>
      <c r="D15" s="79">
        <v>-17415</v>
      </c>
      <c r="E15" s="79">
        <v>-22232</v>
      </c>
      <c r="F15" s="79">
        <v>-24771</v>
      </c>
      <c r="G15" s="79">
        <v>-24655</v>
      </c>
      <c r="H15" s="86">
        <v>-34405</v>
      </c>
      <c r="I15" s="80">
        <v>-36021</v>
      </c>
      <c r="J15" s="80">
        <v>-29698</v>
      </c>
      <c r="K15" s="80" t="s">
        <v>118</v>
      </c>
      <c r="L15" s="80" t="s">
        <v>119</v>
      </c>
      <c r="M15" s="80" t="s">
        <v>120</v>
      </c>
      <c r="N15" s="80" t="s">
        <v>102</v>
      </c>
      <c r="O15" s="85" t="s">
        <v>121</v>
      </c>
      <c r="P15" s="87"/>
    </row>
    <row r="16" spans="1:49" ht="21.95" customHeight="1" x14ac:dyDescent="0.25">
      <c r="A16" s="12" t="s">
        <v>47</v>
      </c>
      <c r="B16" s="14" t="s">
        <v>26</v>
      </c>
      <c r="C16" s="14" t="s">
        <v>7</v>
      </c>
      <c r="D16" s="79">
        <v>-13248</v>
      </c>
      <c r="E16" s="21">
        <v>-27633</v>
      </c>
      <c r="F16" s="79">
        <v>-20836</v>
      </c>
      <c r="G16" s="21">
        <v>-30985</v>
      </c>
      <c r="H16" s="24">
        <v>-44630</v>
      </c>
      <c r="I16" s="86">
        <v>-25057</v>
      </c>
      <c r="J16" s="86">
        <v>-23124</v>
      </c>
      <c r="K16" s="86" t="s">
        <v>122</v>
      </c>
      <c r="L16" s="80" t="s">
        <v>123</v>
      </c>
      <c r="M16" s="80" t="s">
        <v>124</v>
      </c>
      <c r="N16" s="80" t="s">
        <v>103</v>
      </c>
      <c r="O16" s="85" t="s">
        <v>125</v>
      </c>
      <c r="P16" s="87"/>
    </row>
    <row r="17" spans="1:49" ht="21.95" customHeight="1" x14ac:dyDescent="0.25">
      <c r="A17" s="12" t="s">
        <v>48</v>
      </c>
      <c r="B17" s="14" t="s">
        <v>39</v>
      </c>
      <c r="C17" s="14" t="s">
        <v>7</v>
      </c>
      <c r="D17" s="81" t="s">
        <v>49</v>
      </c>
      <c r="E17" s="82">
        <v>9110</v>
      </c>
      <c r="F17" s="82">
        <v>2484</v>
      </c>
      <c r="G17" s="82" t="s">
        <v>50</v>
      </c>
      <c r="H17" s="88" t="s">
        <v>51</v>
      </c>
      <c r="I17" s="88" t="s">
        <v>52</v>
      </c>
      <c r="J17" s="88" t="s">
        <v>53</v>
      </c>
      <c r="K17" s="88" t="s">
        <v>54</v>
      </c>
      <c r="L17" s="80" t="s">
        <v>55</v>
      </c>
      <c r="M17" s="80" t="s">
        <v>56</v>
      </c>
      <c r="N17" s="80" t="s">
        <v>104</v>
      </c>
      <c r="O17" s="85" t="s">
        <v>57</v>
      </c>
      <c r="P17" s="87"/>
    </row>
    <row r="18" spans="1:49" ht="21.95" customHeight="1" x14ac:dyDescent="0.25">
      <c r="A18" s="12" t="s">
        <v>58</v>
      </c>
      <c r="B18" s="14" t="s">
        <v>26</v>
      </c>
      <c r="C18" s="14" t="s">
        <v>7</v>
      </c>
      <c r="D18" s="83" t="s">
        <v>59</v>
      </c>
      <c r="E18" s="82">
        <v>4624</v>
      </c>
      <c r="F18" s="82">
        <v>12103</v>
      </c>
      <c r="G18" s="82" t="s">
        <v>60</v>
      </c>
      <c r="H18" s="88" t="s">
        <v>61</v>
      </c>
      <c r="I18" s="88" t="s">
        <v>62</v>
      </c>
      <c r="J18" s="88" t="s">
        <v>63</v>
      </c>
      <c r="K18" s="88">
        <v>23019</v>
      </c>
      <c r="L18" s="88">
        <v>19960</v>
      </c>
      <c r="M18" s="88">
        <v>26227</v>
      </c>
      <c r="N18" s="80" t="s">
        <v>126</v>
      </c>
      <c r="O18" s="89" t="s">
        <v>105</v>
      </c>
      <c r="P18" s="87"/>
    </row>
    <row r="19" spans="1:49" ht="21.95" customHeight="1" x14ac:dyDescent="0.3">
      <c r="A19" s="12" t="s">
        <v>64</v>
      </c>
      <c r="B19" s="14" t="s">
        <v>65</v>
      </c>
      <c r="C19" s="33" t="s">
        <v>7</v>
      </c>
      <c r="D19" s="34">
        <v>51386</v>
      </c>
      <c r="E19" s="34">
        <v>56535</v>
      </c>
      <c r="F19" s="34">
        <v>69742</v>
      </c>
      <c r="G19" s="34">
        <v>79044</v>
      </c>
      <c r="H19" s="90">
        <v>81474</v>
      </c>
      <c r="I19" s="90">
        <v>92988</v>
      </c>
      <c r="J19" s="90">
        <v>105009</v>
      </c>
      <c r="K19" s="90">
        <v>124344</v>
      </c>
      <c r="L19" s="90">
        <v>152902</v>
      </c>
      <c r="M19" s="90">
        <v>178858</v>
      </c>
      <c r="N19" s="77">
        <v>200368</v>
      </c>
      <c r="O19" s="78">
        <v>217585</v>
      </c>
      <c r="P19" s="87"/>
    </row>
    <row r="20" spans="1:49" ht="21.95" customHeight="1" x14ac:dyDescent="0.25">
      <c r="A20" s="12" t="s">
        <v>66</v>
      </c>
      <c r="B20" s="14" t="s">
        <v>5</v>
      </c>
      <c r="C20" s="14" t="s">
        <v>7</v>
      </c>
      <c r="D20" s="15">
        <v>121037</v>
      </c>
      <c r="E20" s="15">
        <v>132165</v>
      </c>
      <c r="F20" s="15">
        <v>118444</v>
      </c>
      <c r="G20" s="16">
        <v>134882</v>
      </c>
      <c r="H20" s="77">
        <v>147815</v>
      </c>
      <c r="I20" s="77">
        <v>160996</v>
      </c>
      <c r="J20" s="77">
        <v>165594</v>
      </c>
      <c r="K20" s="77">
        <v>172038</v>
      </c>
      <c r="L20" s="77">
        <v>168023</v>
      </c>
      <c r="M20" s="77" t="s">
        <v>67</v>
      </c>
      <c r="N20" s="24" t="s">
        <v>127</v>
      </c>
      <c r="O20" s="91" t="s">
        <v>128</v>
      </c>
      <c r="P20" s="87"/>
    </row>
    <row r="21" spans="1:49" ht="21.95" customHeight="1" x14ac:dyDescent="0.25">
      <c r="A21" s="12" t="s">
        <v>68</v>
      </c>
      <c r="B21" s="14" t="s">
        <v>5</v>
      </c>
      <c r="C21" s="14" t="s">
        <v>7</v>
      </c>
      <c r="D21" s="15">
        <v>69708</v>
      </c>
      <c r="E21" s="15">
        <v>67970</v>
      </c>
      <c r="F21" s="15">
        <v>61681</v>
      </c>
      <c r="G21" s="16">
        <v>69550</v>
      </c>
      <c r="H21" s="77" t="s">
        <v>69</v>
      </c>
      <c r="I21" s="77">
        <v>79658</v>
      </c>
      <c r="J21" s="77">
        <v>88048</v>
      </c>
      <c r="K21" s="77">
        <v>94776</v>
      </c>
      <c r="L21" s="77">
        <v>93290</v>
      </c>
      <c r="M21" s="77" t="s">
        <v>70</v>
      </c>
      <c r="N21" s="24" t="s">
        <v>129</v>
      </c>
      <c r="O21" s="91" t="s">
        <v>130</v>
      </c>
      <c r="P21" s="36"/>
    </row>
    <row r="22" spans="1:49" ht="21.95" customHeight="1" x14ac:dyDescent="0.25">
      <c r="A22" s="12" t="s">
        <v>71</v>
      </c>
      <c r="B22" s="13" t="s">
        <v>72</v>
      </c>
      <c r="C22" s="13" t="s">
        <v>10</v>
      </c>
      <c r="D22" s="35">
        <v>4</v>
      </c>
      <c r="E22" s="35">
        <v>2.6</v>
      </c>
      <c r="F22" s="35" t="s">
        <v>73</v>
      </c>
      <c r="G22" s="35" t="s">
        <v>74</v>
      </c>
      <c r="H22" s="35" t="s">
        <v>75</v>
      </c>
      <c r="I22" s="35" t="s">
        <v>76</v>
      </c>
      <c r="J22" s="35" t="s">
        <v>77</v>
      </c>
      <c r="K22" s="31">
        <v>3.2</v>
      </c>
      <c r="L22" s="31">
        <v>3.5</v>
      </c>
      <c r="M22" s="31">
        <v>3.5</v>
      </c>
      <c r="N22" s="31">
        <v>3.2</v>
      </c>
      <c r="O22" s="20" t="s">
        <v>78</v>
      </c>
    </row>
    <row r="23" spans="1:49" s="37" customFormat="1" ht="21.95" customHeight="1" x14ac:dyDescent="0.25">
      <c r="A23" s="12" t="s">
        <v>79</v>
      </c>
      <c r="B23" s="13" t="s">
        <v>80</v>
      </c>
      <c r="C23" s="13" t="s">
        <v>7</v>
      </c>
      <c r="D23" s="15">
        <v>14207</v>
      </c>
      <c r="E23" s="15">
        <v>13152</v>
      </c>
      <c r="F23" s="21">
        <v>21617</v>
      </c>
      <c r="G23" s="15">
        <v>26791</v>
      </c>
      <c r="H23" s="15">
        <v>31351</v>
      </c>
      <c r="I23" s="15">
        <v>35947</v>
      </c>
      <c r="J23" s="15">
        <v>47162</v>
      </c>
      <c r="K23" s="19">
        <v>51429</v>
      </c>
      <c r="L23" s="19">
        <v>54676</v>
      </c>
      <c r="M23" s="19">
        <v>51637</v>
      </c>
      <c r="N23" s="31" t="s">
        <v>81</v>
      </c>
      <c r="O23" s="85" t="s">
        <v>82</v>
      </c>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s="37" customFormat="1" ht="21.95" customHeight="1" x14ac:dyDescent="0.25">
      <c r="A24" s="12" t="s">
        <v>83</v>
      </c>
      <c r="B24" s="13" t="s">
        <v>80</v>
      </c>
      <c r="C24" s="13" t="s">
        <v>10</v>
      </c>
      <c r="D24" s="26">
        <v>6</v>
      </c>
      <c r="E24" s="26">
        <v>4.9000000000000004</v>
      </c>
      <c r="F24" s="26">
        <v>7.4</v>
      </c>
      <c r="G24" s="26">
        <v>8.6999999999999993</v>
      </c>
      <c r="H24" s="26">
        <v>9.5</v>
      </c>
      <c r="I24" s="26">
        <v>10.3</v>
      </c>
      <c r="J24" s="26">
        <v>12.7</v>
      </c>
      <c r="K24" s="29">
        <v>13.1</v>
      </c>
      <c r="L24" s="29">
        <v>13.3</v>
      </c>
      <c r="M24" s="29">
        <v>11.9</v>
      </c>
      <c r="N24" s="31">
        <v>9.9</v>
      </c>
      <c r="O24" s="85" t="s">
        <v>116</v>
      </c>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s="37" customFormat="1" ht="21.95" customHeight="1" x14ac:dyDescent="0.25">
      <c r="A25" s="12" t="s">
        <v>84</v>
      </c>
      <c r="B25" s="13" t="s">
        <v>80</v>
      </c>
      <c r="C25" s="13" t="s">
        <v>7</v>
      </c>
      <c r="D25" s="15">
        <v>108668</v>
      </c>
      <c r="E25" s="15">
        <v>109836</v>
      </c>
      <c r="F25" s="15">
        <v>125644</v>
      </c>
      <c r="G25" s="15">
        <v>128557</v>
      </c>
      <c r="H25" s="15">
        <v>137219</v>
      </c>
      <c r="I25" s="15">
        <v>140806</v>
      </c>
      <c r="J25" s="15">
        <v>149960</v>
      </c>
      <c r="K25" s="15">
        <v>165285</v>
      </c>
      <c r="L25" s="19">
        <v>181649</v>
      </c>
      <c r="M25" s="19">
        <v>206280</v>
      </c>
      <c r="N25" s="31" t="s">
        <v>85</v>
      </c>
      <c r="O25" s="78" t="s">
        <v>114</v>
      </c>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s="37" customFormat="1" ht="21.95" customHeight="1" x14ac:dyDescent="0.25">
      <c r="A26" s="12" t="s">
        <v>86</v>
      </c>
      <c r="B26" s="13" t="s">
        <v>80</v>
      </c>
      <c r="C26" s="13" t="s">
        <v>10</v>
      </c>
      <c r="D26" s="25">
        <v>45.8</v>
      </c>
      <c r="E26" s="25">
        <v>40.700000000000003</v>
      </c>
      <c r="F26" s="25">
        <v>43.2</v>
      </c>
      <c r="G26" s="25">
        <v>41.9</v>
      </c>
      <c r="H26" s="25">
        <v>41.6</v>
      </c>
      <c r="I26" s="25">
        <v>40.200000000000003</v>
      </c>
      <c r="J26" s="25">
        <v>40.299999999999997</v>
      </c>
      <c r="K26" s="25">
        <v>42.2</v>
      </c>
      <c r="L26" s="38">
        <v>44.3</v>
      </c>
      <c r="M26" s="38">
        <v>47.4</v>
      </c>
      <c r="N26" s="31">
        <v>47.4</v>
      </c>
      <c r="O26" s="85" t="s">
        <v>117</v>
      </c>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ht="21.95" customHeight="1" x14ac:dyDescent="0.3">
      <c r="A27" s="12" t="s">
        <v>87</v>
      </c>
      <c r="B27" s="13" t="s">
        <v>65</v>
      </c>
      <c r="C27" s="39" t="s">
        <v>7</v>
      </c>
      <c r="D27" s="40">
        <v>14260</v>
      </c>
      <c r="E27" s="41">
        <v>16156</v>
      </c>
      <c r="F27" s="41">
        <v>17153</v>
      </c>
      <c r="G27" s="42">
        <v>18975</v>
      </c>
      <c r="H27" s="42">
        <v>20308</v>
      </c>
      <c r="I27" s="42">
        <v>22170</v>
      </c>
      <c r="J27" s="42">
        <v>23316.684992015878</v>
      </c>
      <c r="K27" s="42">
        <v>25391.16857677501</v>
      </c>
      <c r="L27" s="42">
        <v>27638</v>
      </c>
      <c r="M27" s="42">
        <v>29731.251114000625</v>
      </c>
      <c r="N27" s="43">
        <v>32218.438809848714</v>
      </c>
      <c r="O27" s="44">
        <v>31636.023138115845</v>
      </c>
    </row>
    <row r="28" spans="1:49" ht="21.95" customHeight="1" x14ac:dyDescent="0.3">
      <c r="A28" s="12" t="s">
        <v>88</v>
      </c>
      <c r="B28" s="13" t="s">
        <v>65</v>
      </c>
      <c r="C28" s="39" t="s">
        <v>7</v>
      </c>
      <c r="D28" s="45">
        <v>239318</v>
      </c>
      <c r="E28" s="45">
        <v>274314</v>
      </c>
      <c r="F28" s="45">
        <v>296480</v>
      </c>
      <c r="G28" s="45">
        <v>300231.38741758827</v>
      </c>
      <c r="H28" s="45">
        <v>319536.66994800232</v>
      </c>
      <c r="I28" s="45">
        <v>345617</v>
      </c>
      <c r="J28" s="45">
        <v>365608.73772902408</v>
      </c>
      <c r="K28" s="45">
        <v>397556.54743014235</v>
      </c>
      <c r="L28" s="45">
        <v>437999</v>
      </c>
      <c r="M28" s="45">
        <v>477789</v>
      </c>
      <c r="N28" s="45">
        <v>522082.88855707517</v>
      </c>
      <c r="O28" s="44">
        <v>555013.64200363262</v>
      </c>
    </row>
    <row r="29" spans="1:49" ht="21.95" customHeight="1" x14ac:dyDescent="0.3">
      <c r="A29" s="12" t="s">
        <v>89</v>
      </c>
      <c r="B29" s="13" t="s">
        <v>5</v>
      </c>
      <c r="C29" s="39" t="s">
        <v>10</v>
      </c>
      <c r="D29" s="46">
        <v>15.321193313512238</v>
      </c>
      <c r="E29" s="47">
        <v>14.623220986302742</v>
      </c>
      <c r="F29" s="47">
        <v>8.0805208629526746</v>
      </c>
      <c r="G29" s="48">
        <v>1.2653087620035979</v>
      </c>
      <c r="H29" s="48">
        <v>6.4301346692851178</v>
      </c>
      <c r="I29" s="48">
        <v>8.1619208387699871</v>
      </c>
      <c r="J29" s="48">
        <v>5.7843618019437946</v>
      </c>
      <c r="K29" s="48">
        <v>8.738251142344641</v>
      </c>
      <c r="L29" s="49">
        <v>10.172754751816557</v>
      </c>
      <c r="M29" s="49">
        <v>9.1</v>
      </c>
      <c r="N29" s="49">
        <v>9.270616174818743</v>
      </c>
      <c r="O29" s="50">
        <v>6.3075718757170609</v>
      </c>
    </row>
    <row r="30" spans="1:49" ht="21.95" customHeight="1" x14ac:dyDescent="0.3">
      <c r="A30" s="12" t="s">
        <v>90</v>
      </c>
      <c r="B30" s="13" t="s">
        <v>65</v>
      </c>
      <c r="C30" s="39" t="s">
        <v>7</v>
      </c>
      <c r="D30" s="40">
        <v>179168</v>
      </c>
      <c r="E30" s="41">
        <v>225468</v>
      </c>
      <c r="F30" s="41">
        <v>227569</v>
      </c>
      <c r="G30" s="42">
        <v>279011.9005774298</v>
      </c>
      <c r="H30" s="42">
        <v>311128.60589472816</v>
      </c>
      <c r="I30" s="42">
        <v>364273.63872408587</v>
      </c>
      <c r="J30" s="42">
        <v>413415.51091962057</v>
      </c>
      <c r="K30" s="42">
        <v>402034.57576756674</v>
      </c>
      <c r="L30" s="42">
        <v>434672</v>
      </c>
      <c r="M30" s="42">
        <v>439052</v>
      </c>
      <c r="N30" s="43">
        <v>504899.96303005406</v>
      </c>
      <c r="O30" s="44">
        <v>460261.97833692952</v>
      </c>
    </row>
    <row r="31" spans="1:49" ht="21.95" customHeight="1" x14ac:dyDescent="0.3">
      <c r="A31" s="12" t="s">
        <v>91</v>
      </c>
      <c r="B31" s="13" t="s">
        <v>5</v>
      </c>
      <c r="C31" s="39" t="s">
        <v>10</v>
      </c>
      <c r="D31" s="46">
        <v>11.85695734691839</v>
      </c>
      <c r="E31" s="47">
        <v>25.841668155027687</v>
      </c>
      <c r="F31" s="47">
        <v>0.93183955151063569</v>
      </c>
      <c r="G31" s="48">
        <v>22.605407844403146</v>
      </c>
      <c r="H31" s="48">
        <v>11.510872923639152</v>
      </c>
      <c r="I31" s="48">
        <v>17.081371440123895</v>
      </c>
      <c r="J31" s="48">
        <v>13.490372887717122</v>
      </c>
      <c r="K31" s="48">
        <v>-2.7529047293696247</v>
      </c>
      <c r="L31" s="48">
        <v>8.1180640172855032</v>
      </c>
      <c r="M31" s="48">
        <v>1</v>
      </c>
      <c r="N31" s="51">
        <v>15</v>
      </c>
      <c r="O31" s="52">
        <v>-8.8409562213549773</v>
      </c>
    </row>
    <row r="32" spans="1:49" ht="3.75" customHeight="1" thickBot="1" x14ac:dyDescent="0.3">
      <c r="A32" s="53"/>
      <c r="B32" s="54"/>
      <c r="C32" s="55"/>
      <c r="D32" s="56"/>
      <c r="E32" s="56"/>
      <c r="F32" s="56"/>
      <c r="G32" s="56"/>
      <c r="H32" s="56"/>
      <c r="I32" s="56"/>
      <c r="J32" s="56"/>
      <c r="K32" s="56"/>
      <c r="L32" s="56"/>
      <c r="M32" s="56"/>
      <c r="N32" s="56"/>
      <c r="O32" s="57"/>
    </row>
    <row r="33" spans="1:49" s="62" customFormat="1" ht="16.5" thickTop="1" x14ac:dyDescent="0.25">
      <c r="A33" s="58" t="s">
        <v>92</v>
      </c>
      <c r="B33" s="59"/>
      <c r="C33" s="59"/>
      <c r="D33" s="58"/>
      <c r="E33" s="59" t="s">
        <v>93</v>
      </c>
      <c r="F33" s="58"/>
      <c r="G33" s="58"/>
      <c r="H33" s="60"/>
      <c r="I33" s="60"/>
      <c r="J33" s="60"/>
      <c r="K33" s="60"/>
      <c r="L33" s="60"/>
      <c r="M33" s="84"/>
      <c r="N33" s="84"/>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s="62" customFormat="1" ht="15.75" x14ac:dyDescent="0.25">
      <c r="A34" s="63" t="s">
        <v>94</v>
      </c>
      <c r="B34" s="59"/>
      <c r="C34" s="58"/>
      <c r="D34" s="64"/>
      <c r="E34" s="64"/>
      <c r="F34" s="64"/>
      <c r="G34" s="64"/>
      <c r="H34" s="60"/>
      <c r="I34" s="60"/>
      <c r="J34" s="60"/>
      <c r="K34" s="60"/>
      <c r="L34" s="60"/>
      <c r="M34" s="60"/>
      <c r="N34" s="60"/>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s="62" customFormat="1" ht="15.75" x14ac:dyDescent="0.25">
      <c r="A35" s="63" t="s">
        <v>95</v>
      </c>
      <c r="B35" s="59"/>
      <c r="C35" s="58"/>
      <c r="D35" s="60"/>
      <c r="E35" s="60"/>
      <c r="F35" s="60"/>
      <c r="G35" s="60"/>
      <c r="H35" s="60"/>
      <c r="I35" s="60"/>
      <c r="J35" s="65"/>
      <c r="K35" s="60"/>
      <c r="L35" s="60"/>
      <c r="M35" s="60"/>
      <c r="N35" s="60"/>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s="62" customFormat="1" ht="15.75" x14ac:dyDescent="0.25">
      <c r="A36" s="66" t="s">
        <v>96</v>
      </c>
      <c r="B36" s="59"/>
      <c r="C36" s="58"/>
      <c r="D36" s="60"/>
      <c r="E36" s="60"/>
      <c r="F36" s="60"/>
      <c r="G36" s="60"/>
      <c r="H36" s="60"/>
      <c r="I36" s="60"/>
      <c r="J36" s="60"/>
      <c r="K36" s="60"/>
      <c r="L36" s="60"/>
      <c r="M36" s="60"/>
      <c r="N36" s="60"/>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s="62" customFormat="1" ht="29.25" customHeight="1" x14ac:dyDescent="0.25">
      <c r="A37" s="4137" t="s">
        <v>97</v>
      </c>
      <c r="B37" s="4137"/>
      <c r="C37" s="4137"/>
      <c r="D37" s="4137"/>
      <c r="E37" s="4137"/>
      <c r="F37" s="4137"/>
      <c r="G37" s="4137"/>
      <c r="H37" s="4137"/>
      <c r="I37" s="4137"/>
      <c r="J37" s="4137"/>
      <c r="K37" s="4137"/>
      <c r="L37" s="4137"/>
      <c r="M37" s="4137"/>
      <c r="N37" s="4137"/>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row>
    <row r="38" spans="1:49" s="62" customFormat="1" ht="15.75" x14ac:dyDescent="0.25">
      <c r="A38" s="66" t="s">
        <v>98</v>
      </c>
      <c r="B38" s="63"/>
      <c r="C38" s="66"/>
      <c r="D38" s="63"/>
      <c r="E38" s="63"/>
      <c r="F38" s="63"/>
      <c r="G38" s="63"/>
      <c r="H38" s="63"/>
      <c r="I38" s="63"/>
      <c r="J38" s="63"/>
      <c r="K38" s="63"/>
      <c r="L38" s="60"/>
      <c r="M38" s="60"/>
      <c r="N38" s="60"/>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row>
    <row r="39" spans="1:49" s="62" customFormat="1" ht="15.75" x14ac:dyDescent="0.25">
      <c r="A39" s="59" t="s">
        <v>99</v>
      </c>
      <c r="B39" s="58"/>
      <c r="C39" s="59"/>
      <c r="D39" s="60"/>
      <c r="E39" s="60"/>
      <c r="F39" s="60"/>
      <c r="G39" s="60"/>
      <c r="H39" s="60"/>
      <c r="I39" s="60"/>
      <c r="J39" s="60"/>
      <c r="K39" s="60"/>
      <c r="L39" s="60"/>
      <c r="M39" s="60"/>
      <c r="N39" s="60"/>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row>
    <row r="40" spans="1:49" s="62" customFormat="1" ht="14.25" x14ac:dyDescent="0.25">
      <c r="A40" s="59" t="s">
        <v>100</v>
      </c>
      <c r="B40" s="59"/>
      <c r="C40" s="59"/>
      <c r="D40" s="60"/>
      <c r="E40" s="60"/>
      <c r="F40" s="60"/>
      <c r="G40" s="60"/>
      <c r="H40" s="60"/>
      <c r="I40" s="60"/>
      <c r="J40" s="60"/>
      <c r="K40" s="60"/>
      <c r="L40" s="60"/>
      <c r="M40" s="60"/>
      <c r="N40" s="60"/>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row>
    <row r="41" spans="1:49" ht="16.5" x14ac:dyDescent="0.25">
      <c r="A41" s="67"/>
      <c r="B41" s="68"/>
      <c r="C41" s="67"/>
      <c r="D41" s="69"/>
      <c r="E41" s="69"/>
      <c r="F41" s="69"/>
      <c r="G41" s="69"/>
      <c r="H41" s="69"/>
      <c r="I41" s="69"/>
      <c r="J41" s="70"/>
      <c r="K41" s="70"/>
      <c r="L41" s="6"/>
      <c r="M41" s="6"/>
      <c r="N41" s="6"/>
    </row>
    <row r="42" spans="1:49" x14ac:dyDescent="0.25">
      <c r="A42" s="71"/>
      <c r="B42" s="72"/>
      <c r="C42" s="72"/>
      <c r="D42" s="73"/>
      <c r="E42" s="73"/>
      <c r="F42" s="73"/>
      <c r="G42" s="73"/>
      <c r="H42" s="73"/>
      <c r="I42" s="73"/>
      <c r="J42" s="73"/>
      <c r="K42" s="73"/>
      <c r="L42" s="4"/>
      <c r="M42" s="4"/>
      <c r="N42" s="4"/>
    </row>
    <row r="43" spans="1:49" x14ac:dyDescent="0.25">
      <c r="A43" s="71"/>
      <c r="B43" s="72"/>
      <c r="C43" s="72"/>
      <c r="D43" s="73"/>
      <c r="E43" s="73"/>
      <c r="F43" s="73"/>
      <c r="G43" s="73"/>
      <c r="H43" s="73"/>
      <c r="I43" s="73"/>
      <c r="J43" s="73"/>
      <c r="K43" s="73"/>
      <c r="L43" s="4"/>
      <c r="M43" s="4"/>
      <c r="N43" s="4"/>
    </row>
    <row r="44" spans="1:49" x14ac:dyDescent="0.25">
      <c r="A44" s="74"/>
      <c r="B44" s="5"/>
      <c r="C44" s="5"/>
      <c r="D44" s="4"/>
      <c r="E44" s="4"/>
      <c r="F44" s="4"/>
      <c r="G44" s="4"/>
      <c r="H44" s="4"/>
      <c r="I44" s="4"/>
      <c r="J44" s="4"/>
      <c r="K44" s="4"/>
      <c r="L44" s="4"/>
      <c r="M44" s="4"/>
      <c r="N44" s="4"/>
    </row>
    <row r="45" spans="1:49" x14ac:dyDescent="0.25">
      <c r="A45" s="74"/>
      <c r="B45" s="5"/>
      <c r="C45" s="5"/>
      <c r="D45" s="4"/>
      <c r="E45" s="4"/>
      <c r="F45" s="4"/>
      <c r="G45" s="4"/>
      <c r="H45" s="4"/>
      <c r="I45" s="4"/>
      <c r="J45" s="4"/>
      <c r="K45" s="4"/>
      <c r="L45" s="4"/>
      <c r="M45" s="4"/>
      <c r="N45" s="4"/>
    </row>
    <row r="46" spans="1:49" x14ac:dyDescent="0.25">
      <c r="A46" s="74"/>
      <c r="B46" s="5"/>
      <c r="C46" s="5"/>
      <c r="D46" s="75"/>
      <c r="E46" s="75"/>
      <c r="F46" s="75"/>
      <c r="G46" s="75"/>
      <c r="H46" s="75"/>
      <c r="I46" s="75"/>
      <c r="J46" s="75"/>
      <c r="K46" s="75"/>
      <c r="L46" s="75"/>
      <c r="M46" s="75"/>
      <c r="N46" s="75"/>
    </row>
    <row r="47" spans="1:49" x14ac:dyDescent="0.25">
      <c r="A47" s="74"/>
      <c r="B47" s="5"/>
      <c r="C47" s="5"/>
      <c r="D47" s="4"/>
      <c r="E47" s="4"/>
      <c r="F47" s="4"/>
      <c r="G47" s="4"/>
      <c r="H47" s="4"/>
      <c r="I47" s="4"/>
      <c r="J47" s="4"/>
      <c r="K47" s="4"/>
      <c r="L47" s="4"/>
      <c r="M47" s="4"/>
      <c r="N47" s="4"/>
    </row>
    <row r="48" spans="1:49" x14ac:dyDescent="0.25">
      <c r="A48" s="74"/>
      <c r="B48" s="5"/>
      <c r="C48" s="5"/>
      <c r="D48" s="4"/>
      <c r="E48" s="4"/>
      <c r="F48" s="4"/>
      <c r="G48" s="4"/>
      <c r="H48" s="4"/>
      <c r="I48" s="4"/>
      <c r="J48" s="4"/>
      <c r="K48" s="4"/>
      <c r="L48" s="4"/>
      <c r="M48" s="4"/>
      <c r="N48" s="4"/>
    </row>
    <row r="49" spans="1:14" x14ac:dyDescent="0.25">
      <c r="A49" s="74"/>
      <c r="B49" s="5"/>
      <c r="C49" s="5"/>
      <c r="D49" s="4"/>
      <c r="E49" s="4"/>
      <c r="F49" s="4"/>
      <c r="G49" s="4"/>
      <c r="H49" s="4"/>
      <c r="I49" s="4"/>
      <c r="J49" s="4"/>
      <c r="K49" s="4"/>
      <c r="L49" s="4"/>
      <c r="M49" s="4"/>
      <c r="N49" s="4"/>
    </row>
    <row r="50" spans="1:14" x14ac:dyDescent="0.25">
      <c r="A50" s="74"/>
      <c r="B50" s="5"/>
      <c r="C50" s="5"/>
      <c r="D50" s="4"/>
      <c r="E50" s="4"/>
      <c r="F50" s="4"/>
      <c r="G50" s="4"/>
      <c r="H50" s="4"/>
      <c r="I50" s="4"/>
      <c r="J50" s="4"/>
      <c r="K50" s="4"/>
      <c r="L50" s="4"/>
      <c r="M50" s="4"/>
      <c r="N50" s="4"/>
    </row>
    <row r="51" spans="1:14" x14ac:dyDescent="0.25">
      <c r="A51" s="74"/>
      <c r="B51" s="5"/>
      <c r="C51" s="5"/>
      <c r="D51" s="4"/>
      <c r="E51" s="4"/>
      <c r="F51" s="4"/>
      <c r="G51" s="4"/>
      <c r="H51" s="4"/>
      <c r="I51" s="4"/>
      <c r="J51" s="4"/>
      <c r="K51" s="4"/>
      <c r="L51" s="4"/>
      <c r="M51" s="4"/>
      <c r="N51" s="4"/>
    </row>
    <row r="52" spans="1:14" x14ac:dyDescent="0.25">
      <c r="A52" s="74"/>
      <c r="B52" s="5"/>
      <c r="C52" s="5"/>
      <c r="D52" s="4"/>
      <c r="E52" s="4"/>
      <c r="F52" s="4"/>
      <c r="G52" s="4"/>
      <c r="H52" s="4"/>
      <c r="I52" s="4"/>
      <c r="J52" s="4"/>
      <c r="K52" s="4"/>
      <c r="L52" s="4"/>
      <c r="M52" s="4"/>
      <c r="N52" s="4"/>
    </row>
    <row r="53" spans="1:14" x14ac:dyDescent="0.25">
      <c r="A53" s="74"/>
      <c r="B53" s="5"/>
      <c r="C53" s="5"/>
      <c r="D53" s="4"/>
      <c r="E53" s="4"/>
      <c r="F53" s="4"/>
      <c r="G53" s="4"/>
      <c r="H53" s="4"/>
      <c r="I53" s="4"/>
      <c r="J53" s="4"/>
      <c r="K53" s="4"/>
      <c r="L53" s="4"/>
      <c r="M53" s="4"/>
      <c r="N53" s="4"/>
    </row>
    <row r="54" spans="1:14" x14ac:dyDescent="0.25">
      <c r="A54" s="76"/>
    </row>
    <row r="55" spans="1:14" x14ac:dyDescent="0.25">
      <c r="A55" s="76"/>
    </row>
    <row r="56" spans="1:14" x14ac:dyDescent="0.25">
      <c r="A56" s="76"/>
    </row>
  </sheetData>
  <mergeCells count="2">
    <mergeCell ref="A1:A2"/>
    <mergeCell ref="A37:N37"/>
  </mergeCells>
  <printOptions horizontalCentered="1" verticalCentered="1"/>
  <pageMargins left="0.25" right="0" top="0.75" bottom="0.75" header="0.3" footer="0.3"/>
  <pageSetup paperSize="9" scale="60" orientation="landscape" r:id="rId1"/>
  <headerFooter alignWithMargins="0"/>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CM147"/>
  <sheetViews>
    <sheetView showGridLines="0" zoomScaleNormal="100" zoomScaleSheetLayoutView="100" workbookViewId="0">
      <pane xSplit="1" ySplit="4" topLeftCell="B5" activePane="bottomRight" state="frozen"/>
      <selection activeCell="E21" sqref="E21"/>
      <selection pane="topRight" activeCell="E21" sqref="E21"/>
      <selection pane="bottomLeft" activeCell="E21" sqref="E21"/>
      <selection pane="bottomRight" activeCell="A9" sqref="A9"/>
    </sheetView>
  </sheetViews>
  <sheetFormatPr defaultColWidth="9.140625" defaultRowHeight="15" customHeight="1" x14ac:dyDescent="0.25"/>
  <cols>
    <col min="1" max="1" width="66.5703125" style="428" customWidth="1"/>
    <col min="2" max="2" width="15.7109375" style="431" hidden="1" customWidth="1"/>
    <col min="3" max="5" width="12.7109375" style="431" hidden="1" customWidth="1"/>
    <col min="6" max="14" width="12.7109375" style="428" customWidth="1"/>
    <col min="15" max="186" width="5.7109375" style="428" customWidth="1"/>
    <col min="187" max="187" width="49.140625" style="428" customWidth="1"/>
    <col min="188" max="190" width="9.140625" style="428" hidden="1" customWidth="1"/>
    <col min="191" max="191" width="49.140625" style="428" customWidth="1"/>
    <col min="192" max="195" width="12" style="428" customWidth="1"/>
    <col min="196" max="196" width="4.42578125" style="428" customWidth="1"/>
    <col min="197" max="197" width="3" style="428" customWidth="1"/>
    <col min="198" max="202" width="10.85546875" style="428" bestFit="1" customWidth="1"/>
    <col min="203" max="203" width="14" style="428" bestFit="1" customWidth="1"/>
    <col min="204" max="227" width="9.140625" style="428" hidden="1" customWidth="1"/>
    <col min="228" max="228" width="5.7109375" style="428" customWidth="1"/>
    <col min="229" max="229" width="6.140625" style="428" bestFit="1" customWidth="1"/>
    <col min="230" max="442" width="5.7109375" style="428" customWidth="1"/>
    <col min="443" max="443" width="49.140625" style="428" customWidth="1"/>
    <col min="444" max="446" width="9.140625" style="428" hidden="1" customWidth="1"/>
    <col min="447" max="447" width="49.140625" style="428" customWidth="1"/>
    <col min="448" max="451" width="12" style="428" customWidth="1"/>
    <col min="452" max="452" width="4.42578125" style="428" customWidth="1"/>
    <col min="453" max="453" width="3" style="428" customWidth="1"/>
    <col min="454" max="458" width="10.85546875" style="428" bestFit="1" customWidth="1"/>
    <col min="459" max="459" width="14" style="428" bestFit="1" customWidth="1"/>
    <col min="460" max="483" width="9.140625" style="428" hidden="1" customWidth="1"/>
    <col min="484" max="484" width="5.7109375" style="428" customWidth="1"/>
    <col min="485" max="485" width="6.140625" style="428" bestFit="1" customWidth="1"/>
    <col min="486" max="698" width="5.7109375" style="428" customWidth="1"/>
    <col min="699" max="699" width="49.140625" style="428" customWidth="1"/>
    <col min="700" max="702" width="9.140625" style="428" hidden="1" customWidth="1"/>
    <col min="703" max="703" width="49.140625" style="428" customWidth="1"/>
    <col min="704" max="707" width="12" style="428" customWidth="1"/>
    <col min="708" max="708" width="4.42578125" style="428" customWidth="1"/>
    <col min="709" max="709" width="3" style="428" customWidth="1"/>
    <col min="710" max="714" width="10.85546875" style="428" bestFit="1" customWidth="1"/>
    <col min="715" max="715" width="14" style="428" bestFit="1" customWidth="1"/>
    <col min="716" max="739" width="9.140625" style="428" hidden="1" customWidth="1"/>
    <col min="740" max="740" width="5.7109375" style="428" customWidth="1"/>
    <col min="741" max="741" width="6.140625" style="428" bestFit="1" customWidth="1"/>
    <col min="742" max="954" width="5.7109375" style="428" customWidth="1"/>
    <col min="955" max="955" width="49.140625" style="428" customWidth="1"/>
    <col min="956" max="958" width="9.140625" style="428" hidden="1" customWidth="1"/>
    <col min="959" max="959" width="49.140625" style="428" customWidth="1"/>
    <col min="960" max="963" width="12" style="428" customWidth="1"/>
    <col min="964" max="964" width="4.42578125" style="428" customWidth="1"/>
    <col min="965" max="965" width="3" style="428" customWidth="1"/>
    <col min="966" max="970" width="10.85546875" style="428" bestFit="1" customWidth="1"/>
    <col min="971" max="971" width="14" style="428" bestFit="1" customWidth="1"/>
    <col min="972" max="995" width="9.140625" style="428" hidden="1" customWidth="1"/>
    <col min="996" max="996" width="5.7109375" style="428" customWidth="1"/>
    <col min="997" max="997" width="6.140625" style="428" bestFit="1" customWidth="1"/>
    <col min="998" max="1210" width="5.7109375" style="428" customWidth="1"/>
    <col min="1211" max="1211" width="49.140625" style="428" customWidth="1"/>
    <col min="1212" max="1214" width="9.140625" style="428" hidden="1" customWidth="1"/>
    <col min="1215" max="1215" width="49.140625" style="428" customWidth="1"/>
    <col min="1216" max="1219" width="12" style="428" customWidth="1"/>
    <col min="1220" max="1220" width="4.42578125" style="428" customWidth="1"/>
    <col min="1221" max="1221" width="3" style="428" customWidth="1"/>
    <col min="1222" max="1226" width="10.85546875" style="428" bestFit="1" customWidth="1"/>
    <col min="1227" max="1227" width="14" style="428" bestFit="1" customWidth="1"/>
    <col min="1228" max="1251" width="9.140625" style="428" hidden="1" customWidth="1"/>
    <col min="1252" max="1252" width="5.7109375" style="428" customWidth="1"/>
    <col min="1253" max="1253" width="6.140625" style="428" bestFit="1" customWidth="1"/>
    <col min="1254" max="1466" width="5.7109375" style="428" customWidth="1"/>
    <col min="1467" max="1467" width="49.140625" style="428" customWidth="1"/>
    <col min="1468" max="1470" width="9.140625" style="428" hidden="1" customWidth="1"/>
    <col min="1471" max="1471" width="49.140625" style="428" customWidth="1"/>
    <col min="1472" max="1475" width="12" style="428" customWidth="1"/>
    <col min="1476" max="1476" width="4.42578125" style="428" customWidth="1"/>
    <col min="1477" max="1477" width="3" style="428" customWidth="1"/>
    <col min="1478" max="1482" width="10.85546875" style="428" bestFit="1" customWidth="1"/>
    <col min="1483" max="1483" width="14" style="428" bestFit="1" customWidth="1"/>
    <col min="1484" max="1507" width="9.140625" style="428" hidden="1" customWidth="1"/>
    <col min="1508" max="1508" width="5.7109375" style="428" customWidth="1"/>
    <col min="1509" max="1509" width="6.140625" style="428" bestFit="1" customWidth="1"/>
    <col min="1510" max="1722" width="5.7109375" style="428" customWidth="1"/>
    <col min="1723" max="1723" width="49.140625" style="428" customWidth="1"/>
    <col min="1724" max="1726" width="9.140625" style="428" hidden="1" customWidth="1"/>
    <col min="1727" max="1727" width="49.140625" style="428" customWidth="1"/>
    <col min="1728" max="1731" width="12" style="428" customWidth="1"/>
    <col min="1732" max="1732" width="4.42578125" style="428" customWidth="1"/>
    <col min="1733" max="1733" width="3" style="428" customWidth="1"/>
    <col min="1734" max="1738" width="10.85546875" style="428" bestFit="1" customWidth="1"/>
    <col min="1739" max="1739" width="14" style="428" bestFit="1" customWidth="1"/>
    <col min="1740" max="1763" width="9.140625" style="428" hidden="1" customWidth="1"/>
    <col min="1764" max="1764" width="5.7109375" style="428" customWidth="1"/>
    <col min="1765" max="1765" width="6.140625" style="428" bestFit="1" customWidth="1"/>
    <col min="1766" max="1978" width="5.7109375" style="428" customWidth="1"/>
    <col min="1979" max="1979" width="49.140625" style="428" customWidth="1"/>
    <col min="1980" max="1982" width="9.140625" style="428" hidden="1" customWidth="1"/>
    <col min="1983" max="1983" width="49.140625" style="428" customWidth="1"/>
    <col min="1984" max="1987" width="12" style="428" customWidth="1"/>
    <col min="1988" max="1988" width="4.42578125" style="428" customWidth="1"/>
    <col min="1989" max="1989" width="3" style="428" customWidth="1"/>
    <col min="1990" max="1994" width="10.85546875" style="428" bestFit="1" customWidth="1"/>
    <col min="1995" max="1995" width="14" style="428" bestFit="1" customWidth="1"/>
    <col min="1996" max="2019" width="9.140625" style="428" hidden="1" customWidth="1"/>
    <col min="2020" max="2020" width="5.7109375" style="428" customWidth="1"/>
    <col min="2021" max="2021" width="6.140625" style="428" bestFit="1" customWidth="1"/>
    <col min="2022" max="2234" width="5.7109375" style="428" customWidth="1"/>
    <col min="2235" max="2235" width="49.140625" style="428" customWidth="1"/>
    <col min="2236" max="2238" width="9.140625" style="428" hidden="1" customWidth="1"/>
    <col min="2239" max="2239" width="49.140625" style="428" customWidth="1"/>
    <col min="2240" max="2243" width="12" style="428" customWidth="1"/>
    <col min="2244" max="2244" width="4.42578125" style="428" customWidth="1"/>
    <col min="2245" max="2245" width="3" style="428" customWidth="1"/>
    <col min="2246" max="2250" width="10.85546875" style="428" bestFit="1" customWidth="1"/>
    <col min="2251" max="2251" width="14" style="428" bestFit="1" customWidth="1"/>
    <col min="2252" max="2275" width="9.140625" style="428" hidden="1" customWidth="1"/>
    <col min="2276" max="2276" width="5.7109375" style="428" customWidth="1"/>
    <col min="2277" max="2277" width="6.140625" style="428" bestFit="1" customWidth="1"/>
    <col min="2278" max="2490" width="5.7109375" style="428" customWidth="1"/>
    <col min="2491" max="2491" width="49.140625" style="428" customWidth="1"/>
    <col min="2492" max="2494" width="9.140625" style="428" hidden="1" customWidth="1"/>
    <col min="2495" max="2495" width="49.140625" style="428" customWidth="1"/>
    <col min="2496" max="2499" width="12" style="428" customWidth="1"/>
    <col min="2500" max="2500" width="4.42578125" style="428" customWidth="1"/>
    <col min="2501" max="2501" width="3" style="428" customWidth="1"/>
    <col min="2502" max="2506" width="10.85546875" style="428" bestFit="1" customWidth="1"/>
    <col min="2507" max="2507" width="14" style="428" bestFit="1" customWidth="1"/>
    <col min="2508" max="2531" width="9.140625" style="428" hidden="1" customWidth="1"/>
    <col min="2532" max="2532" width="5.7109375" style="428" customWidth="1"/>
    <col min="2533" max="2533" width="6.140625" style="428" bestFit="1" customWidth="1"/>
    <col min="2534" max="2746" width="5.7109375" style="428" customWidth="1"/>
    <col min="2747" max="2747" width="49.140625" style="428" customWidth="1"/>
    <col min="2748" max="2750" width="9.140625" style="428" hidden="1" customWidth="1"/>
    <col min="2751" max="2751" width="49.140625" style="428" customWidth="1"/>
    <col min="2752" max="2755" width="12" style="428" customWidth="1"/>
    <col min="2756" max="2756" width="4.42578125" style="428" customWidth="1"/>
    <col min="2757" max="2757" width="3" style="428" customWidth="1"/>
    <col min="2758" max="2762" width="10.85546875" style="428" bestFit="1" customWidth="1"/>
    <col min="2763" max="2763" width="14" style="428" bestFit="1" customWidth="1"/>
    <col min="2764" max="2787" width="9.140625" style="428" hidden="1" customWidth="1"/>
    <col min="2788" max="2788" width="5.7109375" style="428" customWidth="1"/>
    <col min="2789" max="2789" width="6.140625" style="428" bestFit="1" customWidth="1"/>
    <col min="2790" max="3002" width="5.7109375" style="428" customWidth="1"/>
    <col min="3003" max="3003" width="49.140625" style="428" customWidth="1"/>
    <col min="3004" max="3006" width="9.140625" style="428" hidden="1" customWidth="1"/>
    <col min="3007" max="3007" width="49.140625" style="428" customWidth="1"/>
    <col min="3008" max="3011" width="12" style="428" customWidth="1"/>
    <col min="3012" max="3012" width="4.42578125" style="428" customWidth="1"/>
    <col min="3013" max="3013" width="3" style="428" customWidth="1"/>
    <col min="3014" max="3018" width="10.85546875" style="428" bestFit="1" customWidth="1"/>
    <col min="3019" max="3019" width="14" style="428" bestFit="1" customWidth="1"/>
    <col min="3020" max="3043" width="9.140625" style="428" hidden="1" customWidth="1"/>
    <col min="3044" max="3044" width="5.7109375" style="428" customWidth="1"/>
    <col min="3045" max="3045" width="6.140625" style="428" bestFit="1" customWidth="1"/>
    <col min="3046" max="3258" width="5.7109375" style="428" customWidth="1"/>
    <col min="3259" max="3259" width="49.140625" style="428" customWidth="1"/>
    <col min="3260" max="3262" width="9.140625" style="428" hidden="1" customWidth="1"/>
    <col min="3263" max="3263" width="49.140625" style="428" customWidth="1"/>
    <col min="3264" max="3267" width="12" style="428" customWidth="1"/>
    <col min="3268" max="3268" width="4.42578125" style="428" customWidth="1"/>
    <col min="3269" max="3269" width="3" style="428" customWidth="1"/>
    <col min="3270" max="3274" width="10.85546875" style="428" bestFit="1" customWidth="1"/>
    <col min="3275" max="3275" width="14" style="428" bestFit="1" customWidth="1"/>
    <col min="3276" max="3299" width="9.140625" style="428" hidden="1" customWidth="1"/>
    <col min="3300" max="3300" width="5.7109375" style="428" customWidth="1"/>
    <col min="3301" max="3301" width="6.140625" style="428" bestFit="1" customWidth="1"/>
    <col min="3302" max="3514" width="5.7109375" style="428" customWidth="1"/>
    <col min="3515" max="3515" width="49.140625" style="428" customWidth="1"/>
    <col min="3516" max="3518" width="9.140625" style="428" hidden="1" customWidth="1"/>
    <col min="3519" max="3519" width="49.140625" style="428" customWidth="1"/>
    <col min="3520" max="3523" width="12" style="428" customWidth="1"/>
    <col min="3524" max="3524" width="4.42578125" style="428" customWidth="1"/>
    <col min="3525" max="3525" width="3" style="428" customWidth="1"/>
    <col min="3526" max="3530" width="10.85546875" style="428" bestFit="1" customWidth="1"/>
    <col min="3531" max="3531" width="14" style="428" bestFit="1" customWidth="1"/>
    <col min="3532" max="3555" width="9.140625" style="428" hidden="1" customWidth="1"/>
    <col min="3556" max="3556" width="5.7109375" style="428" customWidth="1"/>
    <col min="3557" max="3557" width="6.140625" style="428" bestFit="1" customWidth="1"/>
    <col min="3558" max="3770" width="5.7109375" style="428" customWidth="1"/>
    <col min="3771" max="3771" width="49.140625" style="428" customWidth="1"/>
    <col min="3772" max="3774" width="9.140625" style="428" hidden="1" customWidth="1"/>
    <col min="3775" max="3775" width="49.140625" style="428" customWidth="1"/>
    <col min="3776" max="3779" width="12" style="428" customWidth="1"/>
    <col min="3780" max="3780" width="4.42578125" style="428" customWidth="1"/>
    <col min="3781" max="3781" width="3" style="428" customWidth="1"/>
    <col min="3782" max="3786" width="10.85546875" style="428" bestFit="1" customWidth="1"/>
    <col min="3787" max="3787" width="14" style="428" bestFit="1" customWidth="1"/>
    <col min="3788" max="3811" width="9.140625" style="428" hidden="1" customWidth="1"/>
    <col min="3812" max="3812" width="5.7109375" style="428" customWidth="1"/>
    <col min="3813" max="3813" width="6.140625" style="428" bestFit="1" customWidth="1"/>
    <col min="3814" max="4026" width="5.7109375" style="428" customWidth="1"/>
    <col min="4027" max="4027" width="49.140625" style="428" customWidth="1"/>
    <col min="4028" max="4030" width="9.140625" style="428" hidden="1" customWidth="1"/>
    <col min="4031" max="4031" width="49.140625" style="428" customWidth="1"/>
    <col min="4032" max="4035" width="12" style="428" customWidth="1"/>
    <col min="4036" max="4036" width="4.42578125" style="428" customWidth="1"/>
    <col min="4037" max="4037" width="3" style="428" customWidth="1"/>
    <col min="4038" max="4042" width="10.85546875" style="428" bestFit="1" customWidth="1"/>
    <col min="4043" max="4043" width="14" style="428" bestFit="1" customWidth="1"/>
    <col min="4044" max="4067" width="9.140625" style="428" hidden="1" customWidth="1"/>
    <col min="4068" max="4068" width="5.7109375" style="428" customWidth="1"/>
    <col min="4069" max="4069" width="6.140625" style="428" bestFit="1" customWidth="1"/>
    <col min="4070" max="4282" width="5.7109375" style="428" customWidth="1"/>
    <col min="4283" max="4283" width="49.140625" style="428" customWidth="1"/>
    <col min="4284" max="4286" width="9.140625" style="428" hidden="1" customWidth="1"/>
    <col min="4287" max="4287" width="49.140625" style="428" customWidth="1"/>
    <col min="4288" max="4291" width="12" style="428" customWidth="1"/>
    <col min="4292" max="4292" width="4.42578125" style="428" customWidth="1"/>
    <col min="4293" max="4293" width="3" style="428" customWidth="1"/>
    <col min="4294" max="4298" width="10.85546875" style="428" bestFit="1" customWidth="1"/>
    <col min="4299" max="4299" width="14" style="428" bestFit="1" customWidth="1"/>
    <col min="4300" max="4323" width="9.140625" style="428" hidden="1" customWidth="1"/>
    <col min="4324" max="4324" width="5.7109375" style="428" customWidth="1"/>
    <col min="4325" max="4325" width="6.140625" style="428" bestFit="1" customWidth="1"/>
    <col min="4326" max="4538" width="5.7109375" style="428" customWidth="1"/>
    <col min="4539" max="4539" width="49.140625" style="428" customWidth="1"/>
    <col min="4540" max="4542" width="9.140625" style="428" hidden="1" customWidth="1"/>
    <col min="4543" max="4543" width="49.140625" style="428" customWidth="1"/>
    <col min="4544" max="4547" width="12" style="428" customWidth="1"/>
    <col min="4548" max="4548" width="4.42578125" style="428" customWidth="1"/>
    <col min="4549" max="4549" width="3" style="428" customWidth="1"/>
    <col min="4550" max="4554" width="10.85546875" style="428" bestFit="1" customWidth="1"/>
    <col min="4555" max="4555" width="14" style="428" bestFit="1" customWidth="1"/>
    <col min="4556" max="4579" width="9.140625" style="428" hidden="1" customWidth="1"/>
    <col min="4580" max="4580" width="5.7109375" style="428" customWidth="1"/>
    <col min="4581" max="4581" width="6.140625" style="428" bestFit="1" customWidth="1"/>
    <col min="4582" max="4794" width="5.7109375" style="428" customWidth="1"/>
    <col min="4795" max="4795" width="49.140625" style="428" customWidth="1"/>
    <col min="4796" max="4798" width="9.140625" style="428" hidden="1" customWidth="1"/>
    <col min="4799" max="4799" width="49.140625" style="428" customWidth="1"/>
    <col min="4800" max="4803" width="12" style="428" customWidth="1"/>
    <col min="4804" max="4804" width="4.42578125" style="428" customWidth="1"/>
    <col min="4805" max="4805" width="3" style="428" customWidth="1"/>
    <col min="4806" max="4810" width="10.85546875" style="428" bestFit="1" customWidth="1"/>
    <col min="4811" max="4811" width="14" style="428" bestFit="1" customWidth="1"/>
    <col min="4812" max="4835" width="9.140625" style="428" hidden="1" customWidth="1"/>
    <col min="4836" max="4836" width="5.7109375" style="428" customWidth="1"/>
    <col min="4837" max="4837" width="6.140625" style="428" bestFit="1" customWidth="1"/>
    <col min="4838" max="5050" width="5.7109375" style="428" customWidth="1"/>
    <col min="5051" max="5051" width="49.140625" style="428" customWidth="1"/>
    <col min="5052" max="5054" width="9.140625" style="428" hidden="1" customWidth="1"/>
    <col min="5055" max="5055" width="49.140625" style="428" customWidth="1"/>
    <col min="5056" max="5059" width="12" style="428" customWidth="1"/>
    <col min="5060" max="5060" width="4.42578125" style="428" customWidth="1"/>
    <col min="5061" max="5061" width="3" style="428" customWidth="1"/>
    <col min="5062" max="5066" width="10.85546875" style="428" bestFit="1" customWidth="1"/>
    <col min="5067" max="5067" width="14" style="428" bestFit="1" customWidth="1"/>
    <col min="5068" max="5091" width="9.140625" style="428" hidden="1" customWidth="1"/>
    <col min="5092" max="5092" width="5.7109375" style="428" customWidth="1"/>
    <col min="5093" max="5093" width="6.140625" style="428" bestFit="1" customWidth="1"/>
    <col min="5094" max="5306" width="5.7109375" style="428" customWidth="1"/>
    <col min="5307" max="5307" width="49.140625" style="428" customWidth="1"/>
    <col min="5308" max="5310" width="9.140625" style="428" hidden="1" customWidth="1"/>
    <col min="5311" max="5311" width="49.140625" style="428" customWidth="1"/>
    <col min="5312" max="5315" width="12" style="428" customWidth="1"/>
    <col min="5316" max="5316" width="4.42578125" style="428" customWidth="1"/>
    <col min="5317" max="5317" width="3" style="428" customWidth="1"/>
    <col min="5318" max="5322" width="10.85546875" style="428" bestFit="1" customWidth="1"/>
    <col min="5323" max="5323" width="14" style="428" bestFit="1" customWidth="1"/>
    <col min="5324" max="5347" width="9.140625" style="428" hidden="1" customWidth="1"/>
    <col min="5348" max="5348" width="5.7109375" style="428" customWidth="1"/>
    <col min="5349" max="5349" width="6.140625" style="428" bestFit="1" customWidth="1"/>
    <col min="5350" max="5562" width="5.7109375" style="428" customWidth="1"/>
    <col min="5563" max="5563" width="49.140625" style="428" customWidth="1"/>
    <col min="5564" max="5566" width="9.140625" style="428" hidden="1" customWidth="1"/>
    <col min="5567" max="5567" width="49.140625" style="428" customWidth="1"/>
    <col min="5568" max="5571" width="12" style="428" customWidth="1"/>
    <col min="5572" max="5572" width="4.42578125" style="428" customWidth="1"/>
    <col min="5573" max="5573" width="3" style="428" customWidth="1"/>
    <col min="5574" max="5578" width="10.85546875" style="428" bestFit="1" customWidth="1"/>
    <col min="5579" max="5579" width="14" style="428" bestFit="1" customWidth="1"/>
    <col min="5580" max="5603" width="9.140625" style="428" hidden="1" customWidth="1"/>
    <col min="5604" max="5604" width="5.7109375" style="428" customWidth="1"/>
    <col min="5605" max="5605" width="6.140625" style="428" bestFit="1" customWidth="1"/>
    <col min="5606" max="5818" width="5.7109375" style="428" customWidth="1"/>
    <col min="5819" max="5819" width="49.140625" style="428" customWidth="1"/>
    <col min="5820" max="5822" width="9.140625" style="428" hidden="1" customWidth="1"/>
    <col min="5823" max="5823" width="49.140625" style="428" customWidth="1"/>
    <col min="5824" max="5827" width="12" style="428" customWidth="1"/>
    <col min="5828" max="5828" width="4.42578125" style="428" customWidth="1"/>
    <col min="5829" max="5829" width="3" style="428" customWidth="1"/>
    <col min="5830" max="5834" width="10.85546875" style="428" bestFit="1" customWidth="1"/>
    <col min="5835" max="5835" width="14" style="428" bestFit="1" customWidth="1"/>
    <col min="5836" max="5859" width="9.140625" style="428" hidden="1" customWidth="1"/>
    <col min="5860" max="5860" width="5.7109375" style="428" customWidth="1"/>
    <col min="5861" max="5861" width="6.140625" style="428" bestFit="1" customWidth="1"/>
    <col min="5862" max="6074" width="5.7109375" style="428" customWidth="1"/>
    <col min="6075" max="6075" width="49.140625" style="428" customWidth="1"/>
    <col min="6076" max="6078" width="9.140625" style="428" hidden="1" customWidth="1"/>
    <col min="6079" max="6079" width="49.140625" style="428" customWidth="1"/>
    <col min="6080" max="6083" width="12" style="428" customWidth="1"/>
    <col min="6084" max="6084" width="4.42578125" style="428" customWidth="1"/>
    <col min="6085" max="6085" width="3" style="428" customWidth="1"/>
    <col min="6086" max="6090" width="10.85546875" style="428" bestFit="1" customWidth="1"/>
    <col min="6091" max="6091" width="14" style="428" bestFit="1" customWidth="1"/>
    <col min="6092" max="6115" width="9.140625" style="428" hidden="1" customWidth="1"/>
    <col min="6116" max="6116" width="5.7109375" style="428" customWidth="1"/>
    <col min="6117" max="6117" width="6.140625" style="428" bestFit="1" customWidth="1"/>
    <col min="6118" max="6330" width="5.7109375" style="428" customWidth="1"/>
    <col min="6331" max="6331" width="49.140625" style="428" customWidth="1"/>
    <col min="6332" max="6334" width="9.140625" style="428" hidden="1" customWidth="1"/>
    <col min="6335" max="6335" width="49.140625" style="428" customWidth="1"/>
    <col min="6336" max="6339" width="12" style="428" customWidth="1"/>
    <col min="6340" max="6340" width="4.42578125" style="428" customWidth="1"/>
    <col min="6341" max="6341" width="3" style="428" customWidth="1"/>
    <col min="6342" max="6346" width="10.85546875" style="428" bestFit="1" customWidth="1"/>
    <col min="6347" max="6347" width="14" style="428" bestFit="1" customWidth="1"/>
    <col min="6348" max="6371" width="9.140625" style="428" hidden="1" customWidth="1"/>
    <col min="6372" max="6372" width="5.7109375" style="428" customWidth="1"/>
    <col min="6373" max="6373" width="6.140625" style="428" bestFit="1" customWidth="1"/>
    <col min="6374" max="6586" width="5.7109375" style="428" customWidth="1"/>
    <col min="6587" max="6587" width="49.140625" style="428" customWidth="1"/>
    <col min="6588" max="6590" width="9.140625" style="428" hidden="1" customWidth="1"/>
    <col min="6591" max="6591" width="49.140625" style="428" customWidth="1"/>
    <col min="6592" max="6595" width="12" style="428" customWidth="1"/>
    <col min="6596" max="6596" width="4.42578125" style="428" customWidth="1"/>
    <col min="6597" max="6597" width="3" style="428" customWidth="1"/>
    <col min="6598" max="6602" width="10.85546875" style="428" bestFit="1" customWidth="1"/>
    <col min="6603" max="6603" width="14" style="428" bestFit="1" customWidth="1"/>
    <col min="6604" max="6627" width="9.140625" style="428" hidden="1" customWidth="1"/>
    <col min="6628" max="6628" width="5.7109375" style="428" customWidth="1"/>
    <col min="6629" max="6629" width="6.140625" style="428" bestFit="1" customWidth="1"/>
    <col min="6630" max="6842" width="5.7109375" style="428" customWidth="1"/>
    <col min="6843" max="6843" width="49.140625" style="428" customWidth="1"/>
    <col min="6844" max="6846" width="9.140625" style="428" hidden="1" customWidth="1"/>
    <col min="6847" max="6847" width="49.140625" style="428" customWidth="1"/>
    <col min="6848" max="6851" width="12" style="428" customWidth="1"/>
    <col min="6852" max="6852" width="4.42578125" style="428" customWidth="1"/>
    <col min="6853" max="6853" width="3" style="428" customWidth="1"/>
    <col min="6854" max="6858" width="10.85546875" style="428" bestFit="1" customWidth="1"/>
    <col min="6859" max="6859" width="14" style="428" bestFit="1" customWidth="1"/>
    <col min="6860" max="6883" width="9.140625" style="428" hidden="1" customWidth="1"/>
    <col min="6884" max="6884" width="5.7109375" style="428" customWidth="1"/>
    <col min="6885" max="6885" width="6.140625" style="428" bestFit="1" customWidth="1"/>
    <col min="6886" max="7098" width="5.7109375" style="428" customWidth="1"/>
    <col min="7099" max="7099" width="49.140625" style="428" customWidth="1"/>
    <col min="7100" max="7102" width="9.140625" style="428" hidden="1" customWidth="1"/>
    <col min="7103" max="7103" width="49.140625" style="428" customWidth="1"/>
    <col min="7104" max="7107" width="12" style="428" customWidth="1"/>
    <col min="7108" max="7108" width="4.42578125" style="428" customWidth="1"/>
    <col min="7109" max="7109" width="3" style="428" customWidth="1"/>
    <col min="7110" max="7114" width="10.85546875" style="428" bestFit="1" customWidth="1"/>
    <col min="7115" max="7115" width="14" style="428" bestFit="1" customWidth="1"/>
    <col min="7116" max="7139" width="9.140625" style="428" hidden="1" customWidth="1"/>
    <col min="7140" max="7140" width="5.7109375" style="428" customWidth="1"/>
    <col min="7141" max="7141" width="6.140625" style="428" bestFit="1" customWidth="1"/>
    <col min="7142" max="7354" width="5.7109375" style="428" customWidth="1"/>
    <col min="7355" max="7355" width="49.140625" style="428" customWidth="1"/>
    <col min="7356" max="7358" width="9.140625" style="428" hidden="1" customWidth="1"/>
    <col min="7359" max="7359" width="49.140625" style="428" customWidth="1"/>
    <col min="7360" max="7363" width="12" style="428" customWidth="1"/>
    <col min="7364" max="7364" width="4.42578125" style="428" customWidth="1"/>
    <col min="7365" max="7365" width="3" style="428" customWidth="1"/>
    <col min="7366" max="7370" width="10.85546875" style="428" bestFit="1" customWidth="1"/>
    <col min="7371" max="7371" width="14" style="428" bestFit="1" customWidth="1"/>
    <col min="7372" max="7395" width="9.140625" style="428" hidden="1" customWidth="1"/>
    <col min="7396" max="7396" width="5.7109375" style="428" customWidth="1"/>
    <col min="7397" max="7397" width="6.140625" style="428" bestFit="1" customWidth="1"/>
    <col min="7398" max="7610" width="5.7109375" style="428" customWidth="1"/>
    <col min="7611" max="7611" width="49.140625" style="428" customWidth="1"/>
    <col min="7612" max="7614" width="9.140625" style="428" hidden="1" customWidth="1"/>
    <col min="7615" max="7615" width="49.140625" style="428" customWidth="1"/>
    <col min="7616" max="7619" width="12" style="428" customWidth="1"/>
    <col min="7620" max="7620" width="4.42578125" style="428" customWidth="1"/>
    <col min="7621" max="7621" width="3" style="428" customWidth="1"/>
    <col min="7622" max="7626" width="10.85546875" style="428" bestFit="1" customWidth="1"/>
    <col min="7627" max="7627" width="14" style="428" bestFit="1" customWidth="1"/>
    <col min="7628" max="7651" width="9.140625" style="428" hidden="1" customWidth="1"/>
    <col min="7652" max="7652" width="5.7109375" style="428" customWidth="1"/>
    <col min="7653" max="7653" width="6.140625" style="428" bestFit="1" customWidth="1"/>
    <col min="7654" max="7866" width="5.7109375" style="428" customWidth="1"/>
    <col min="7867" max="7867" width="49.140625" style="428" customWidth="1"/>
    <col min="7868" max="7870" width="9.140625" style="428" hidden="1" customWidth="1"/>
    <col min="7871" max="7871" width="49.140625" style="428" customWidth="1"/>
    <col min="7872" max="7875" width="12" style="428" customWidth="1"/>
    <col min="7876" max="7876" width="4.42578125" style="428" customWidth="1"/>
    <col min="7877" max="7877" width="3" style="428" customWidth="1"/>
    <col min="7878" max="7882" width="10.85546875" style="428" bestFit="1" customWidth="1"/>
    <col min="7883" max="7883" width="14" style="428" bestFit="1" customWidth="1"/>
    <col min="7884" max="7907" width="9.140625" style="428" hidden="1" customWidth="1"/>
    <col min="7908" max="7908" width="5.7109375" style="428" customWidth="1"/>
    <col min="7909" max="7909" width="6.140625" style="428" bestFit="1" customWidth="1"/>
    <col min="7910" max="8122" width="5.7109375" style="428" customWidth="1"/>
    <col min="8123" max="8123" width="49.140625" style="428" customWidth="1"/>
    <col min="8124" max="8126" width="9.140625" style="428" hidden="1" customWidth="1"/>
    <col min="8127" max="8127" width="49.140625" style="428" customWidth="1"/>
    <col min="8128" max="8131" width="12" style="428" customWidth="1"/>
    <col min="8132" max="8132" width="4.42578125" style="428" customWidth="1"/>
    <col min="8133" max="8133" width="3" style="428" customWidth="1"/>
    <col min="8134" max="8138" width="10.85546875" style="428" bestFit="1" customWidth="1"/>
    <col min="8139" max="8139" width="14" style="428" bestFit="1" customWidth="1"/>
    <col min="8140" max="8163" width="9.140625" style="428" hidden="1" customWidth="1"/>
    <col min="8164" max="8164" width="5.7109375" style="428" customWidth="1"/>
    <col min="8165" max="8165" width="6.140625" style="428" bestFit="1" customWidth="1"/>
    <col min="8166" max="8378" width="5.7109375" style="428" customWidth="1"/>
    <col min="8379" max="8379" width="49.140625" style="428" customWidth="1"/>
    <col min="8380" max="8382" width="9.140625" style="428" hidden="1" customWidth="1"/>
    <col min="8383" max="8383" width="49.140625" style="428" customWidth="1"/>
    <col min="8384" max="8387" width="12" style="428" customWidth="1"/>
    <col min="8388" max="8388" width="4.42578125" style="428" customWidth="1"/>
    <col min="8389" max="8389" width="3" style="428" customWidth="1"/>
    <col min="8390" max="8394" width="10.85546875" style="428" bestFit="1" customWidth="1"/>
    <col min="8395" max="8395" width="14" style="428" bestFit="1" customWidth="1"/>
    <col min="8396" max="8419" width="9.140625" style="428" hidden="1" customWidth="1"/>
    <col min="8420" max="8420" width="5.7109375" style="428" customWidth="1"/>
    <col min="8421" max="8421" width="6.140625" style="428" bestFit="1" customWidth="1"/>
    <col min="8422" max="8634" width="5.7109375" style="428" customWidth="1"/>
    <col min="8635" max="8635" width="49.140625" style="428" customWidth="1"/>
    <col min="8636" max="8638" width="9.140625" style="428" hidden="1" customWidth="1"/>
    <col min="8639" max="8639" width="49.140625" style="428" customWidth="1"/>
    <col min="8640" max="8643" width="12" style="428" customWidth="1"/>
    <col min="8644" max="8644" width="4.42578125" style="428" customWidth="1"/>
    <col min="8645" max="8645" width="3" style="428" customWidth="1"/>
    <col min="8646" max="8650" width="10.85546875" style="428" bestFit="1" customWidth="1"/>
    <col min="8651" max="8651" width="14" style="428" bestFit="1" customWidth="1"/>
    <col min="8652" max="8675" width="9.140625" style="428" hidden="1" customWidth="1"/>
    <col min="8676" max="8676" width="5.7109375" style="428" customWidth="1"/>
    <col min="8677" max="8677" width="6.140625" style="428" bestFit="1" customWidth="1"/>
    <col min="8678" max="8890" width="5.7109375" style="428" customWidth="1"/>
    <col min="8891" max="8891" width="49.140625" style="428" customWidth="1"/>
    <col min="8892" max="8894" width="9.140625" style="428" hidden="1" customWidth="1"/>
    <col min="8895" max="8895" width="49.140625" style="428" customWidth="1"/>
    <col min="8896" max="8899" width="12" style="428" customWidth="1"/>
    <col min="8900" max="8900" width="4.42578125" style="428" customWidth="1"/>
    <col min="8901" max="8901" width="3" style="428" customWidth="1"/>
    <col min="8902" max="8906" width="10.85546875" style="428" bestFit="1" customWidth="1"/>
    <col min="8907" max="8907" width="14" style="428" bestFit="1" customWidth="1"/>
    <col min="8908" max="8931" width="9.140625" style="428" hidden="1" customWidth="1"/>
    <col min="8932" max="8932" width="5.7109375" style="428" customWidth="1"/>
    <col min="8933" max="8933" width="6.140625" style="428" bestFit="1" customWidth="1"/>
    <col min="8934" max="9146" width="5.7109375" style="428" customWidth="1"/>
    <col min="9147" max="9147" width="49.140625" style="428" customWidth="1"/>
    <col min="9148" max="9150" width="9.140625" style="428" hidden="1" customWidth="1"/>
    <col min="9151" max="9151" width="49.140625" style="428" customWidth="1"/>
    <col min="9152" max="9155" width="12" style="428" customWidth="1"/>
    <col min="9156" max="9156" width="4.42578125" style="428" customWidth="1"/>
    <col min="9157" max="9157" width="3" style="428" customWidth="1"/>
    <col min="9158" max="9162" width="10.85546875" style="428" bestFit="1" customWidth="1"/>
    <col min="9163" max="9163" width="14" style="428" bestFit="1" customWidth="1"/>
    <col min="9164" max="9187" width="9.140625" style="428" hidden="1" customWidth="1"/>
    <col min="9188" max="9188" width="5.7109375" style="428" customWidth="1"/>
    <col min="9189" max="9189" width="6.140625" style="428" bestFit="1" customWidth="1"/>
    <col min="9190" max="9402" width="5.7109375" style="428" customWidth="1"/>
    <col min="9403" max="9403" width="49.140625" style="428" customWidth="1"/>
    <col min="9404" max="9406" width="9.140625" style="428" hidden="1" customWidth="1"/>
    <col min="9407" max="9407" width="49.140625" style="428" customWidth="1"/>
    <col min="9408" max="9411" width="12" style="428" customWidth="1"/>
    <col min="9412" max="9412" width="4.42578125" style="428" customWidth="1"/>
    <col min="9413" max="9413" width="3" style="428" customWidth="1"/>
    <col min="9414" max="9418" width="10.85546875" style="428" bestFit="1" customWidth="1"/>
    <col min="9419" max="9419" width="14" style="428" bestFit="1" customWidth="1"/>
    <col min="9420" max="9443" width="9.140625" style="428" hidden="1" customWidth="1"/>
    <col min="9444" max="9444" width="5.7109375" style="428" customWidth="1"/>
    <col min="9445" max="9445" width="6.140625" style="428" bestFit="1" customWidth="1"/>
    <col min="9446" max="9658" width="5.7109375" style="428" customWidth="1"/>
    <col min="9659" max="9659" width="49.140625" style="428" customWidth="1"/>
    <col min="9660" max="9662" width="9.140625" style="428" hidden="1" customWidth="1"/>
    <col min="9663" max="9663" width="49.140625" style="428" customWidth="1"/>
    <col min="9664" max="9667" width="12" style="428" customWidth="1"/>
    <col min="9668" max="9668" width="4.42578125" style="428" customWidth="1"/>
    <col min="9669" max="9669" width="3" style="428" customWidth="1"/>
    <col min="9670" max="9674" width="10.85546875" style="428" bestFit="1" customWidth="1"/>
    <col min="9675" max="9675" width="14" style="428" bestFit="1" customWidth="1"/>
    <col min="9676" max="9699" width="9.140625" style="428" hidden="1" customWidth="1"/>
    <col min="9700" max="9700" width="5.7109375" style="428" customWidth="1"/>
    <col min="9701" max="9701" width="6.140625" style="428" bestFit="1" customWidth="1"/>
    <col min="9702" max="9914" width="5.7109375" style="428" customWidth="1"/>
    <col min="9915" max="9915" width="49.140625" style="428" customWidth="1"/>
    <col min="9916" max="9918" width="9.140625" style="428" hidden="1" customWidth="1"/>
    <col min="9919" max="9919" width="49.140625" style="428" customWidth="1"/>
    <col min="9920" max="9923" width="12" style="428" customWidth="1"/>
    <col min="9924" max="9924" width="4.42578125" style="428" customWidth="1"/>
    <col min="9925" max="9925" width="3" style="428" customWidth="1"/>
    <col min="9926" max="9930" width="10.85546875" style="428" bestFit="1" customWidth="1"/>
    <col min="9931" max="9931" width="14" style="428" bestFit="1" customWidth="1"/>
    <col min="9932" max="9955" width="9.140625" style="428" hidden="1" customWidth="1"/>
    <col min="9956" max="9956" width="5.7109375" style="428" customWidth="1"/>
    <col min="9957" max="9957" width="6.140625" style="428" bestFit="1" customWidth="1"/>
    <col min="9958" max="10170" width="5.7109375" style="428" customWidth="1"/>
    <col min="10171" max="10171" width="49.140625" style="428" customWidth="1"/>
    <col min="10172" max="10174" width="9.140625" style="428" hidden="1" customWidth="1"/>
    <col min="10175" max="10175" width="49.140625" style="428" customWidth="1"/>
    <col min="10176" max="10179" width="12" style="428" customWidth="1"/>
    <col min="10180" max="10180" width="4.42578125" style="428" customWidth="1"/>
    <col min="10181" max="10181" width="3" style="428" customWidth="1"/>
    <col min="10182" max="10186" width="10.85546875" style="428" bestFit="1" customWidth="1"/>
    <col min="10187" max="10187" width="14" style="428" bestFit="1" customWidth="1"/>
    <col min="10188" max="10211" width="9.140625" style="428" hidden="1" customWidth="1"/>
    <col min="10212" max="10212" width="5.7109375" style="428" customWidth="1"/>
    <col min="10213" max="10213" width="6.140625" style="428" bestFit="1" customWidth="1"/>
    <col min="10214" max="10426" width="5.7109375" style="428" customWidth="1"/>
    <col min="10427" max="10427" width="49.140625" style="428" customWidth="1"/>
    <col min="10428" max="10430" width="9.140625" style="428" hidden="1" customWidth="1"/>
    <col min="10431" max="10431" width="49.140625" style="428" customWidth="1"/>
    <col min="10432" max="10435" width="12" style="428" customWidth="1"/>
    <col min="10436" max="10436" width="4.42578125" style="428" customWidth="1"/>
    <col min="10437" max="10437" width="3" style="428" customWidth="1"/>
    <col min="10438" max="10442" width="10.85546875" style="428" bestFit="1" customWidth="1"/>
    <col min="10443" max="10443" width="14" style="428" bestFit="1" customWidth="1"/>
    <col min="10444" max="10467" width="9.140625" style="428" hidden="1" customWidth="1"/>
    <col min="10468" max="10468" width="5.7109375" style="428" customWidth="1"/>
    <col min="10469" max="10469" width="6.140625" style="428" bestFit="1" customWidth="1"/>
    <col min="10470" max="10682" width="5.7109375" style="428" customWidth="1"/>
    <col min="10683" max="10683" width="49.140625" style="428" customWidth="1"/>
    <col min="10684" max="10686" width="9.140625" style="428" hidden="1" customWidth="1"/>
    <col min="10687" max="10687" width="49.140625" style="428" customWidth="1"/>
    <col min="10688" max="10691" width="12" style="428" customWidth="1"/>
    <col min="10692" max="10692" width="4.42578125" style="428" customWidth="1"/>
    <col min="10693" max="10693" width="3" style="428" customWidth="1"/>
    <col min="10694" max="10698" width="10.85546875" style="428" bestFit="1" customWidth="1"/>
    <col min="10699" max="10699" width="14" style="428" bestFit="1" customWidth="1"/>
    <col min="10700" max="10723" width="9.140625" style="428" hidden="1" customWidth="1"/>
    <col min="10724" max="10724" width="5.7109375" style="428" customWidth="1"/>
    <col min="10725" max="10725" width="6.140625" style="428" bestFit="1" customWidth="1"/>
    <col min="10726" max="10938" width="5.7109375" style="428" customWidth="1"/>
    <col min="10939" max="10939" width="49.140625" style="428" customWidth="1"/>
    <col min="10940" max="10942" width="9.140625" style="428" hidden="1" customWidth="1"/>
    <col min="10943" max="10943" width="49.140625" style="428" customWidth="1"/>
    <col min="10944" max="10947" width="12" style="428" customWidth="1"/>
    <col min="10948" max="10948" width="4.42578125" style="428" customWidth="1"/>
    <col min="10949" max="10949" width="3" style="428" customWidth="1"/>
    <col min="10950" max="10954" width="10.85546875" style="428" bestFit="1" customWidth="1"/>
    <col min="10955" max="10955" width="14" style="428" bestFit="1" customWidth="1"/>
    <col min="10956" max="10979" width="9.140625" style="428" hidden="1" customWidth="1"/>
    <col min="10980" max="10980" width="5.7109375" style="428" customWidth="1"/>
    <col min="10981" max="10981" width="6.140625" style="428" bestFit="1" customWidth="1"/>
    <col min="10982" max="11194" width="5.7109375" style="428" customWidth="1"/>
    <col min="11195" max="11195" width="49.140625" style="428" customWidth="1"/>
    <col min="11196" max="11198" width="9.140625" style="428" hidden="1" customWidth="1"/>
    <col min="11199" max="11199" width="49.140625" style="428" customWidth="1"/>
    <col min="11200" max="11203" width="12" style="428" customWidth="1"/>
    <col min="11204" max="11204" width="4.42578125" style="428" customWidth="1"/>
    <col min="11205" max="11205" width="3" style="428" customWidth="1"/>
    <col min="11206" max="11210" width="10.85546875" style="428" bestFit="1" customWidth="1"/>
    <col min="11211" max="11211" width="14" style="428" bestFit="1" customWidth="1"/>
    <col min="11212" max="11235" width="9.140625" style="428" hidden="1" customWidth="1"/>
    <col min="11236" max="11236" width="5.7109375" style="428" customWidth="1"/>
    <col min="11237" max="11237" width="6.140625" style="428" bestFit="1" customWidth="1"/>
    <col min="11238" max="11450" width="5.7109375" style="428" customWidth="1"/>
    <col min="11451" max="11451" width="49.140625" style="428" customWidth="1"/>
    <col min="11452" max="11454" width="9.140625" style="428" hidden="1" customWidth="1"/>
    <col min="11455" max="11455" width="49.140625" style="428" customWidth="1"/>
    <col min="11456" max="11459" width="12" style="428" customWidth="1"/>
    <col min="11460" max="11460" width="4.42578125" style="428" customWidth="1"/>
    <col min="11461" max="11461" width="3" style="428" customWidth="1"/>
    <col min="11462" max="11466" width="10.85546875" style="428" bestFit="1" customWidth="1"/>
    <col min="11467" max="11467" width="14" style="428" bestFit="1" customWidth="1"/>
    <col min="11468" max="11491" width="9.140625" style="428" hidden="1" customWidth="1"/>
    <col min="11492" max="11492" width="5.7109375" style="428" customWidth="1"/>
    <col min="11493" max="11493" width="6.140625" style="428" bestFit="1" customWidth="1"/>
    <col min="11494" max="11706" width="5.7109375" style="428" customWidth="1"/>
    <col min="11707" max="11707" width="49.140625" style="428" customWidth="1"/>
    <col min="11708" max="11710" width="9.140625" style="428" hidden="1" customWidth="1"/>
    <col min="11711" max="11711" width="49.140625" style="428" customWidth="1"/>
    <col min="11712" max="11715" width="12" style="428" customWidth="1"/>
    <col min="11716" max="11716" width="4.42578125" style="428" customWidth="1"/>
    <col min="11717" max="11717" width="3" style="428" customWidth="1"/>
    <col min="11718" max="11722" width="10.85546875" style="428" bestFit="1" customWidth="1"/>
    <col min="11723" max="11723" width="14" style="428" bestFit="1" customWidth="1"/>
    <col min="11724" max="11747" width="9.140625" style="428" hidden="1" customWidth="1"/>
    <col min="11748" max="11748" width="5.7109375" style="428" customWidth="1"/>
    <col min="11749" max="11749" width="6.140625" style="428" bestFit="1" customWidth="1"/>
    <col min="11750" max="11962" width="5.7109375" style="428" customWidth="1"/>
    <col min="11963" max="11963" width="49.140625" style="428" customWidth="1"/>
    <col min="11964" max="11966" width="9.140625" style="428" hidden="1" customWidth="1"/>
    <col min="11967" max="11967" width="49.140625" style="428" customWidth="1"/>
    <col min="11968" max="11971" width="12" style="428" customWidth="1"/>
    <col min="11972" max="11972" width="4.42578125" style="428" customWidth="1"/>
    <col min="11973" max="11973" width="3" style="428" customWidth="1"/>
    <col min="11974" max="11978" width="10.85546875" style="428" bestFit="1" customWidth="1"/>
    <col min="11979" max="11979" width="14" style="428" bestFit="1" customWidth="1"/>
    <col min="11980" max="12003" width="9.140625" style="428" hidden="1" customWidth="1"/>
    <col min="12004" max="12004" width="5.7109375" style="428" customWidth="1"/>
    <col min="12005" max="12005" width="6.140625" style="428" bestFit="1" customWidth="1"/>
    <col min="12006" max="12218" width="5.7109375" style="428" customWidth="1"/>
    <col min="12219" max="12219" width="49.140625" style="428" customWidth="1"/>
    <col min="12220" max="12222" width="9.140625" style="428" hidden="1" customWidth="1"/>
    <col min="12223" max="12223" width="49.140625" style="428" customWidth="1"/>
    <col min="12224" max="12227" width="12" style="428" customWidth="1"/>
    <col min="12228" max="12228" width="4.42578125" style="428" customWidth="1"/>
    <col min="12229" max="12229" width="3" style="428" customWidth="1"/>
    <col min="12230" max="12234" width="10.85546875" style="428" bestFit="1" customWidth="1"/>
    <col min="12235" max="12235" width="14" style="428" bestFit="1" customWidth="1"/>
    <col min="12236" max="12259" width="9.140625" style="428" hidden="1" customWidth="1"/>
    <col min="12260" max="12260" width="5.7109375" style="428" customWidth="1"/>
    <col min="12261" max="12261" width="6.140625" style="428" bestFit="1" customWidth="1"/>
    <col min="12262" max="12474" width="5.7109375" style="428" customWidth="1"/>
    <col min="12475" max="12475" width="49.140625" style="428" customWidth="1"/>
    <col min="12476" max="12478" width="9.140625" style="428" hidden="1" customWidth="1"/>
    <col min="12479" max="12479" width="49.140625" style="428" customWidth="1"/>
    <col min="12480" max="12483" width="12" style="428" customWidth="1"/>
    <col min="12484" max="12484" width="4.42578125" style="428" customWidth="1"/>
    <col min="12485" max="12485" width="3" style="428" customWidth="1"/>
    <col min="12486" max="12490" width="10.85546875" style="428" bestFit="1" customWidth="1"/>
    <col min="12491" max="12491" width="14" style="428" bestFit="1" customWidth="1"/>
    <col min="12492" max="12515" width="9.140625" style="428" hidden="1" customWidth="1"/>
    <col min="12516" max="12516" width="5.7109375" style="428" customWidth="1"/>
    <col min="12517" max="12517" width="6.140625" style="428" bestFit="1" customWidth="1"/>
    <col min="12518" max="12730" width="5.7109375" style="428" customWidth="1"/>
    <col min="12731" max="12731" width="49.140625" style="428" customWidth="1"/>
    <col min="12732" max="12734" width="9.140625" style="428" hidden="1" customWidth="1"/>
    <col min="12735" max="12735" width="49.140625" style="428" customWidth="1"/>
    <col min="12736" max="12739" width="12" style="428" customWidth="1"/>
    <col min="12740" max="12740" width="4.42578125" style="428" customWidth="1"/>
    <col min="12741" max="12741" width="3" style="428" customWidth="1"/>
    <col min="12742" max="12746" width="10.85546875" style="428" bestFit="1" customWidth="1"/>
    <col min="12747" max="12747" width="14" style="428" bestFit="1" customWidth="1"/>
    <col min="12748" max="12771" width="9.140625" style="428" hidden="1" customWidth="1"/>
    <col min="12772" max="12772" width="5.7109375" style="428" customWidth="1"/>
    <col min="12773" max="12773" width="6.140625" style="428" bestFit="1" customWidth="1"/>
    <col min="12774" max="12986" width="5.7109375" style="428" customWidth="1"/>
    <col min="12987" max="12987" width="49.140625" style="428" customWidth="1"/>
    <col min="12988" max="12990" width="9.140625" style="428" hidden="1" customWidth="1"/>
    <col min="12991" max="12991" width="49.140625" style="428" customWidth="1"/>
    <col min="12992" max="12995" width="12" style="428" customWidth="1"/>
    <col min="12996" max="12996" width="4.42578125" style="428" customWidth="1"/>
    <col min="12997" max="12997" width="3" style="428" customWidth="1"/>
    <col min="12998" max="13002" width="10.85546875" style="428" bestFit="1" customWidth="1"/>
    <col min="13003" max="13003" width="14" style="428" bestFit="1" customWidth="1"/>
    <col min="13004" max="13027" width="9.140625" style="428" hidden="1" customWidth="1"/>
    <col min="13028" max="13028" width="5.7109375" style="428" customWidth="1"/>
    <col min="13029" max="13029" width="6.140625" style="428" bestFit="1" customWidth="1"/>
    <col min="13030" max="13242" width="5.7109375" style="428" customWidth="1"/>
    <col min="13243" max="13243" width="49.140625" style="428" customWidth="1"/>
    <col min="13244" max="13246" width="9.140625" style="428" hidden="1" customWidth="1"/>
    <col min="13247" max="13247" width="49.140625" style="428" customWidth="1"/>
    <col min="13248" max="13251" width="12" style="428" customWidth="1"/>
    <col min="13252" max="13252" width="4.42578125" style="428" customWidth="1"/>
    <col min="13253" max="13253" width="3" style="428" customWidth="1"/>
    <col min="13254" max="13258" width="10.85546875" style="428" bestFit="1" customWidth="1"/>
    <col min="13259" max="13259" width="14" style="428" bestFit="1" customWidth="1"/>
    <col min="13260" max="13283" width="9.140625" style="428" hidden="1" customWidth="1"/>
    <col min="13284" max="13284" width="5.7109375" style="428" customWidth="1"/>
    <col min="13285" max="13285" width="6.140625" style="428" bestFit="1" customWidth="1"/>
    <col min="13286" max="13498" width="5.7109375" style="428" customWidth="1"/>
    <col min="13499" max="13499" width="49.140625" style="428" customWidth="1"/>
    <col min="13500" max="13502" width="9.140625" style="428" hidden="1" customWidth="1"/>
    <col min="13503" max="13503" width="49.140625" style="428" customWidth="1"/>
    <col min="13504" max="13507" width="12" style="428" customWidth="1"/>
    <col min="13508" max="13508" width="4.42578125" style="428" customWidth="1"/>
    <col min="13509" max="13509" width="3" style="428" customWidth="1"/>
    <col min="13510" max="13514" width="10.85546875" style="428" bestFit="1" customWidth="1"/>
    <col min="13515" max="13515" width="14" style="428" bestFit="1" customWidth="1"/>
    <col min="13516" max="13539" width="9.140625" style="428" hidden="1" customWidth="1"/>
    <col min="13540" max="13540" width="5.7109375" style="428" customWidth="1"/>
    <col min="13541" max="13541" width="6.140625" style="428" bestFit="1" customWidth="1"/>
    <col min="13542" max="13754" width="5.7109375" style="428" customWidth="1"/>
    <col min="13755" max="13755" width="49.140625" style="428" customWidth="1"/>
    <col min="13756" max="13758" width="9.140625" style="428" hidden="1" customWidth="1"/>
    <col min="13759" max="13759" width="49.140625" style="428" customWidth="1"/>
    <col min="13760" max="13763" width="12" style="428" customWidth="1"/>
    <col min="13764" max="13764" width="4.42578125" style="428" customWidth="1"/>
    <col min="13765" max="13765" width="3" style="428" customWidth="1"/>
    <col min="13766" max="13770" width="10.85546875" style="428" bestFit="1" customWidth="1"/>
    <col min="13771" max="13771" width="14" style="428" bestFit="1" customWidth="1"/>
    <col min="13772" max="13795" width="9.140625" style="428" hidden="1" customWidth="1"/>
    <col min="13796" max="13796" width="5.7109375" style="428" customWidth="1"/>
    <col min="13797" max="13797" width="6.140625" style="428" bestFit="1" customWidth="1"/>
    <col min="13798" max="14010" width="5.7109375" style="428" customWidth="1"/>
    <col min="14011" max="14011" width="49.140625" style="428" customWidth="1"/>
    <col min="14012" max="14014" width="9.140625" style="428" hidden="1" customWidth="1"/>
    <col min="14015" max="14015" width="49.140625" style="428" customWidth="1"/>
    <col min="14016" max="14019" width="12" style="428" customWidth="1"/>
    <col min="14020" max="14020" width="4.42578125" style="428" customWidth="1"/>
    <col min="14021" max="14021" width="3" style="428" customWidth="1"/>
    <col min="14022" max="14026" width="10.85546875" style="428" bestFit="1" customWidth="1"/>
    <col min="14027" max="14027" width="14" style="428" bestFit="1" customWidth="1"/>
    <col min="14028" max="14051" width="9.140625" style="428" hidden="1" customWidth="1"/>
    <col min="14052" max="14052" width="5.7109375" style="428" customWidth="1"/>
    <col min="14053" max="14053" width="6.140625" style="428" bestFit="1" customWidth="1"/>
    <col min="14054" max="14266" width="5.7109375" style="428" customWidth="1"/>
    <col min="14267" max="14267" width="49.140625" style="428" customWidth="1"/>
    <col min="14268" max="14270" width="9.140625" style="428" hidden="1" customWidth="1"/>
    <col min="14271" max="14271" width="49.140625" style="428" customWidth="1"/>
    <col min="14272" max="14275" width="12" style="428" customWidth="1"/>
    <col min="14276" max="14276" width="4.42578125" style="428" customWidth="1"/>
    <col min="14277" max="14277" width="3" style="428" customWidth="1"/>
    <col min="14278" max="14282" width="10.85546875" style="428" bestFit="1" customWidth="1"/>
    <col min="14283" max="14283" width="14" style="428" bestFit="1" customWidth="1"/>
    <col min="14284" max="14307" width="9.140625" style="428" hidden="1" customWidth="1"/>
    <col min="14308" max="14308" width="5.7109375" style="428" customWidth="1"/>
    <col min="14309" max="14309" width="6.140625" style="428" bestFit="1" customWidth="1"/>
    <col min="14310" max="14522" width="5.7109375" style="428" customWidth="1"/>
    <col min="14523" max="14523" width="49.140625" style="428" customWidth="1"/>
    <col min="14524" max="14526" width="9.140625" style="428" hidden="1" customWidth="1"/>
    <col min="14527" max="14527" width="49.140625" style="428" customWidth="1"/>
    <col min="14528" max="14531" width="12" style="428" customWidth="1"/>
    <col min="14532" max="14532" width="4.42578125" style="428" customWidth="1"/>
    <col min="14533" max="14533" width="3" style="428" customWidth="1"/>
    <col min="14534" max="14538" width="10.85546875" style="428" bestFit="1" customWidth="1"/>
    <col min="14539" max="14539" width="14" style="428" bestFit="1" customWidth="1"/>
    <col min="14540" max="14563" width="9.140625" style="428" hidden="1" customWidth="1"/>
    <col min="14564" max="14564" width="5.7109375" style="428" customWidth="1"/>
    <col min="14565" max="14565" width="6.140625" style="428" bestFit="1" customWidth="1"/>
    <col min="14566" max="14778" width="5.7109375" style="428" customWidth="1"/>
    <col min="14779" max="14779" width="49.140625" style="428" customWidth="1"/>
    <col min="14780" max="14782" width="9.140625" style="428" hidden="1" customWidth="1"/>
    <col min="14783" max="14783" width="49.140625" style="428" customWidth="1"/>
    <col min="14784" max="14787" width="12" style="428" customWidth="1"/>
    <col min="14788" max="14788" width="4.42578125" style="428" customWidth="1"/>
    <col min="14789" max="14789" width="3" style="428" customWidth="1"/>
    <col min="14790" max="14794" width="10.85546875" style="428" bestFit="1" customWidth="1"/>
    <col min="14795" max="14795" width="14" style="428" bestFit="1" customWidth="1"/>
    <col min="14796" max="14819" width="9.140625" style="428" hidden="1" customWidth="1"/>
    <col min="14820" max="14820" width="5.7109375" style="428" customWidth="1"/>
    <col min="14821" max="14821" width="6.140625" style="428" bestFit="1" customWidth="1"/>
    <col min="14822" max="15034" width="5.7109375" style="428" customWidth="1"/>
    <col min="15035" max="15035" width="49.140625" style="428" customWidth="1"/>
    <col min="15036" max="15038" width="9.140625" style="428" hidden="1" customWidth="1"/>
    <col min="15039" max="15039" width="49.140625" style="428" customWidth="1"/>
    <col min="15040" max="15043" width="12" style="428" customWidth="1"/>
    <col min="15044" max="15044" width="4.42578125" style="428" customWidth="1"/>
    <col min="15045" max="15045" width="3" style="428" customWidth="1"/>
    <col min="15046" max="15050" width="10.85546875" style="428" bestFit="1" customWidth="1"/>
    <col min="15051" max="15051" width="14" style="428" bestFit="1" customWidth="1"/>
    <col min="15052" max="15075" width="9.140625" style="428" hidden="1" customWidth="1"/>
    <col min="15076" max="15076" width="5.7109375" style="428" customWidth="1"/>
    <col min="15077" max="15077" width="6.140625" style="428" bestFit="1" customWidth="1"/>
    <col min="15078" max="15290" width="5.7109375" style="428" customWidth="1"/>
    <col min="15291" max="15291" width="49.140625" style="428" customWidth="1"/>
    <col min="15292" max="15294" width="9.140625" style="428" hidden="1" customWidth="1"/>
    <col min="15295" max="15295" width="49.140625" style="428" customWidth="1"/>
    <col min="15296" max="15299" width="12" style="428" customWidth="1"/>
    <col min="15300" max="15300" width="4.42578125" style="428" customWidth="1"/>
    <col min="15301" max="15301" width="3" style="428" customWidth="1"/>
    <col min="15302" max="15306" width="10.85546875" style="428" bestFit="1" customWidth="1"/>
    <col min="15307" max="15307" width="14" style="428" bestFit="1" customWidth="1"/>
    <col min="15308" max="15331" width="9.140625" style="428" hidden="1" customWidth="1"/>
    <col min="15332" max="15332" width="5.7109375" style="428" customWidth="1"/>
    <col min="15333" max="15333" width="6.140625" style="428" bestFit="1" customWidth="1"/>
    <col min="15334" max="15546" width="5.7109375" style="428" customWidth="1"/>
    <col min="15547" max="15547" width="49.140625" style="428" customWidth="1"/>
    <col min="15548" max="15550" width="9.140625" style="428" hidden="1" customWidth="1"/>
    <col min="15551" max="15551" width="49.140625" style="428" customWidth="1"/>
    <col min="15552" max="15555" width="12" style="428" customWidth="1"/>
    <col min="15556" max="15556" width="4.42578125" style="428" customWidth="1"/>
    <col min="15557" max="15557" width="3" style="428" customWidth="1"/>
    <col min="15558" max="15562" width="10.85546875" style="428" bestFit="1" customWidth="1"/>
    <col min="15563" max="15563" width="14" style="428" bestFit="1" customWidth="1"/>
    <col min="15564" max="15587" width="9.140625" style="428" hidden="1" customWidth="1"/>
    <col min="15588" max="15588" width="5.7109375" style="428" customWidth="1"/>
    <col min="15589" max="15589" width="6.140625" style="428" bestFit="1" customWidth="1"/>
    <col min="15590" max="15802" width="5.7109375" style="428" customWidth="1"/>
    <col min="15803" max="15803" width="49.140625" style="428" customWidth="1"/>
    <col min="15804" max="15806" width="9.140625" style="428" hidden="1" customWidth="1"/>
    <col min="15807" max="15807" width="49.140625" style="428" customWidth="1"/>
    <col min="15808" max="15811" width="12" style="428" customWidth="1"/>
    <col min="15812" max="15812" width="4.42578125" style="428" customWidth="1"/>
    <col min="15813" max="15813" width="3" style="428" customWidth="1"/>
    <col min="15814" max="15818" width="10.85546875" style="428" bestFit="1" customWidth="1"/>
    <col min="15819" max="15819" width="14" style="428" bestFit="1" customWidth="1"/>
    <col min="15820" max="15843" width="9.140625" style="428" hidden="1" customWidth="1"/>
    <col min="15844" max="15844" width="5.7109375" style="428" customWidth="1"/>
    <col min="15845" max="15845" width="6.140625" style="428" bestFit="1" customWidth="1"/>
    <col min="15846" max="16058" width="5.7109375" style="428" customWidth="1"/>
    <col min="16059" max="16059" width="49.140625" style="428" customWidth="1"/>
    <col min="16060" max="16062" width="9.140625" style="428" hidden="1" customWidth="1"/>
    <col min="16063" max="16063" width="49.140625" style="428" customWidth="1"/>
    <col min="16064" max="16067" width="12" style="428" customWidth="1"/>
    <col min="16068" max="16068" width="4.42578125" style="428" customWidth="1"/>
    <col min="16069" max="16069" width="3" style="428" customWidth="1"/>
    <col min="16070" max="16074" width="10.85546875" style="428" bestFit="1" customWidth="1"/>
    <col min="16075" max="16075" width="14" style="428" bestFit="1" customWidth="1"/>
    <col min="16076" max="16099" width="9.140625" style="428" hidden="1" customWidth="1"/>
    <col min="16100" max="16100" width="5.7109375" style="428" customWidth="1"/>
    <col min="16101" max="16101" width="6.140625" style="428" bestFit="1" customWidth="1"/>
    <col min="16102" max="16314" width="5.7109375" style="428" customWidth="1"/>
    <col min="16315" max="16315" width="49.140625" style="428" customWidth="1"/>
    <col min="16316" max="16384" width="9.140625" style="428" hidden="1" customWidth="1"/>
  </cols>
  <sheetData>
    <row r="1" spans="1:20" s="392" customFormat="1" ht="24.95" customHeight="1" x14ac:dyDescent="0.3">
      <c r="A1" s="391" t="s">
        <v>335</v>
      </c>
      <c r="B1" s="391"/>
      <c r="C1" s="391"/>
      <c r="D1" s="391"/>
      <c r="E1" s="391"/>
      <c r="F1" s="391"/>
      <c r="G1" s="391"/>
      <c r="H1" s="391"/>
      <c r="I1" s="391"/>
      <c r="J1" s="391"/>
      <c r="K1" s="391"/>
      <c r="L1" s="391"/>
      <c r="M1" s="391"/>
      <c r="N1" s="391"/>
      <c r="O1" s="391"/>
      <c r="P1" s="391"/>
      <c r="Q1" s="391"/>
      <c r="R1" s="391"/>
      <c r="S1" s="391"/>
      <c r="T1" s="391"/>
    </row>
    <row r="2" spans="1:20" s="394" customFormat="1" ht="13.5" customHeight="1" thickBot="1" x14ac:dyDescent="0.3">
      <c r="A2" s="393"/>
      <c r="B2" s="393"/>
      <c r="C2" s="393"/>
      <c r="D2" s="393"/>
      <c r="E2" s="393"/>
      <c r="F2" s="393"/>
      <c r="G2" s="393"/>
      <c r="N2" s="394" t="s">
        <v>7</v>
      </c>
    </row>
    <row r="3" spans="1:20" s="396" customFormat="1" ht="16.5" customHeight="1" thickTop="1" x14ac:dyDescent="0.3">
      <c r="A3" s="395"/>
      <c r="B3" s="4230">
        <v>42430</v>
      </c>
      <c r="C3" s="4232">
        <v>42522</v>
      </c>
      <c r="D3" s="4234">
        <v>42614</v>
      </c>
      <c r="E3" s="4228">
        <v>42705</v>
      </c>
      <c r="F3" s="4228">
        <v>42795</v>
      </c>
      <c r="G3" s="4228">
        <v>42887</v>
      </c>
      <c r="H3" s="4228">
        <v>42979</v>
      </c>
      <c r="I3" s="4228">
        <v>43070</v>
      </c>
      <c r="J3" s="4228">
        <v>43160</v>
      </c>
      <c r="K3" s="4226">
        <v>43252</v>
      </c>
      <c r="L3" s="4226">
        <v>43344</v>
      </c>
      <c r="M3" s="4226">
        <v>43435</v>
      </c>
      <c r="N3" s="4226">
        <v>43525</v>
      </c>
    </row>
    <row r="4" spans="1:20" s="396" customFormat="1" ht="6.75" customHeight="1" thickBot="1" x14ac:dyDescent="0.35">
      <c r="A4" s="397"/>
      <c r="B4" s="4231"/>
      <c r="C4" s="4233"/>
      <c r="D4" s="4235"/>
      <c r="E4" s="4229"/>
      <c r="F4" s="4229"/>
      <c r="G4" s="4229"/>
      <c r="H4" s="4229"/>
      <c r="I4" s="4229"/>
      <c r="J4" s="4229"/>
      <c r="K4" s="4227"/>
      <c r="L4" s="4227"/>
      <c r="M4" s="4227"/>
      <c r="N4" s="4227"/>
    </row>
    <row r="5" spans="1:20" s="396" customFormat="1" ht="18" thickTop="1" x14ac:dyDescent="0.3">
      <c r="A5" s="398" t="s">
        <v>336</v>
      </c>
      <c r="B5" s="399">
        <v>23781</v>
      </c>
      <c r="C5" s="400">
        <v>22982</v>
      </c>
      <c r="D5" s="401">
        <v>22488</v>
      </c>
      <c r="E5" s="401">
        <v>23907</v>
      </c>
      <c r="F5" s="401">
        <v>24932</v>
      </c>
      <c r="G5" s="401">
        <v>25792</v>
      </c>
      <c r="H5" s="401">
        <v>25793</v>
      </c>
      <c r="I5" s="401">
        <v>25273</v>
      </c>
      <c r="J5" s="401">
        <v>25060</v>
      </c>
      <c r="K5" s="401">
        <v>25856</v>
      </c>
      <c r="L5" s="401">
        <v>27938</v>
      </c>
      <c r="M5" s="401">
        <v>26283</v>
      </c>
      <c r="N5" s="402">
        <v>29088</v>
      </c>
    </row>
    <row r="6" spans="1:20" s="396" customFormat="1" ht="17.25" x14ac:dyDescent="0.3">
      <c r="A6" s="398" t="s">
        <v>337</v>
      </c>
      <c r="B6" s="399">
        <v>49704</v>
      </c>
      <c r="C6" s="400">
        <v>49124</v>
      </c>
      <c r="D6" s="401">
        <v>48879</v>
      </c>
      <c r="E6" s="401">
        <v>52769</v>
      </c>
      <c r="F6" s="401">
        <v>51549</v>
      </c>
      <c r="G6" s="401">
        <v>51920</v>
      </c>
      <c r="H6" s="401">
        <v>50600</v>
      </c>
      <c r="I6" s="401">
        <v>49899</v>
      </c>
      <c r="J6" s="401">
        <v>54899</v>
      </c>
      <c r="K6" s="401">
        <v>54393</v>
      </c>
      <c r="L6" s="401">
        <v>55362</v>
      </c>
      <c r="M6" s="401">
        <v>56791</v>
      </c>
      <c r="N6" s="402">
        <v>57691</v>
      </c>
    </row>
    <row r="7" spans="1:20" s="396" customFormat="1" ht="17.25" x14ac:dyDescent="0.3">
      <c r="A7" s="398" t="s">
        <v>338</v>
      </c>
      <c r="B7" s="399">
        <v>105998</v>
      </c>
      <c r="C7" s="400">
        <v>112886</v>
      </c>
      <c r="D7" s="401">
        <v>115535</v>
      </c>
      <c r="E7" s="401">
        <v>119432</v>
      </c>
      <c r="F7" s="401">
        <v>125601</v>
      </c>
      <c r="G7" s="401">
        <v>127054</v>
      </c>
      <c r="H7" s="401">
        <v>134390</v>
      </c>
      <c r="I7" s="401">
        <v>137746</v>
      </c>
      <c r="J7" s="401">
        <v>138318</v>
      </c>
      <c r="K7" s="401">
        <v>144640</v>
      </c>
      <c r="L7" s="401">
        <v>150525</v>
      </c>
      <c r="M7" s="401">
        <v>153194</v>
      </c>
      <c r="N7" s="402">
        <v>158688</v>
      </c>
    </row>
    <row r="8" spans="1:20" s="396" customFormat="1" ht="16.5" x14ac:dyDescent="0.3">
      <c r="A8" s="398" t="s">
        <v>339</v>
      </c>
      <c r="B8" s="399">
        <v>10408</v>
      </c>
      <c r="C8" s="400">
        <v>12806</v>
      </c>
      <c r="D8" s="401">
        <v>14797</v>
      </c>
      <c r="E8" s="401">
        <v>10172</v>
      </c>
      <c r="F8" s="401">
        <v>15947</v>
      </c>
      <c r="G8" s="401">
        <v>14436</v>
      </c>
      <c r="H8" s="401">
        <v>6366</v>
      </c>
      <c r="I8" s="401">
        <v>3727</v>
      </c>
      <c r="J8" s="401">
        <v>1021</v>
      </c>
      <c r="K8" s="401">
        <v>894</v>
      </c>
      <c r="L8" s="401">
        <v>894</v>
      </c>
      <c r="M8" s="401">
        <v>894</v>
      </c>
      <c r="N8" s="402">
        <v>893</v>
      </c>
    </row>
    <row r="9" spans="1:20" s="396" customFormat="1" ht="33" x14ac:dyDescent="0.3">
      <c r="A9" s="403" t="s">
        <v>340</v>
      </c>
      <c r="B9" s="399">
        <v>-946.1</v>
      </c>
      <c r="C9" s="400">
        <v>-978.7</v>
      </c>
      <c r="D9" s="401">
        <v>-1079.4000000000001</v>
      </c>
      <c r="E9" s="401">
        <v>-1082.8</v>
      </c>
      <c r="F9" s="401">
        <v>-1028.7</v>
      </c>
      <c r="G9" s="401">
        <v>-2072.85</v>
      </c>
      <c r="H9" s="401">
        <v>-1574.6</v>
      </c>
      <c r="I9" s="401">
        <v>-1309</v>
      </c>
      <c r="J9" s="401">
        <v>-1711.35</v>
      </c>
      <c r="K9" s="401">
        <v>-2063.85</v>
      </c>
      <c r="L9" s="401">
        <v>-2232.6</v>
      </c>
      <c r="M9" s="401">
        <v>-2904.4</v>
      </c>
      <c r="N9" s="402">
        <v>-4540.25</v>
      </c>
    </row>
    <row r="10" spans="1:20" s="396" customFormat="1" ht="16.5" x14ac:dyDescent="0.3">
      <c r="A10" s="398" t="s">
        <v>341</v>
      </c>
      <c r="B10" s="399">
        <v>188944.9</v>
      </c>
      <c r="C10" s="400">
        <v>196819.3</v>
      </c>
      <c r="D10" s="401">
        <v>200619.6</v>
      </c>
      <c r="E10" s="401">
        <v>205197.2</v>
      </c>
      <c r="F10" s="401">
        <v>217000.3</v>
      </c>
      <c r="G10" s="401">
        <v>217129.15</v>
      </c>
      <c r="H10" s="401">
        <v>215574.39999999999</v>
      </c>
      <c r="I10" s="401">
        <v>215336</v>
      </c>
      <c r="J10" s="401">
        <v>217586.65</v>
      </c>
      <c r="K10" s="401">
        <v>223719.15</v>
      </c>
      <c r="L10" s="401">
        <v>232486.39999999999</v>
      </c>
      <c r="M10" s="401">
        <v>234257.6</v>
      </c>
      <c r="N10" s="402">
        <v>241819.75</v>
      </c>
    </row>
    <row r="11" spans="1:20" s="396" customFormat="1" ht="16.5" x14ac:dyDescent="0.3">
      <c r="A11" s="398"/>
      <c r="B11" s="404">
        <f>-(B10/B31)*100</f>
        <v>-45.429494022716561</v>
      </c>
      <c r="C11" s="405">
        <f t="shared" ref="C11:I11" si="0">-(C10/C31)*100</f>
        <v>-46.630473153384521</v>
      </c>
      <c r="D11" s="406">
        <f t="shared" si="0"/>
        <v>-46.880091227315852</v>
      </c>
      <c r="E11" s="406">
        <f t="shared" si="0"/>
        <v>-47.197267489333321</v>
      </c>
      <c r="F11" s="406">
        <f t="shared" si="0"/>
        <v>-49.332040547698561</v>
      </c>
      <c r="G11" s="406">
        <f t="shared" si="0"/>
        <v>-48.63993360229928</v>
      </c>
      <c r="H11" s="406">
        <f t="shared" si="0"/>
        <v>-47.784474408109254</v>
      </c>
      <c r="I11" s="406">
        <f t="shared" si="0"/>
        <v>-47.098759626510002</v>
      </c>
      <c r="J11" s="406">
        <v>-47.3</v>
      </c>
      <c r="K11" s="406">
        <v>-47.9</v>
      </c>
      <c r="L11" s="406">
        <v>-49</v>
      </c>
      <c r="M11" s="406">
        <f>-(M10/M31)*100</f>
        <v>-48.544761273209552</v>
      </c>
      <c r="N11" s="404">
        <f>-(N10/N31)*100</f>
        <v>-49.300662589194701</v>
      </c>
    </row>
    <row r="12" spans="1:20" s="396" customFormat="1" ht="16.5" x14ac:dyDescent="0.3">
      <c r="A12" s="398" t="s">
        <v>342</v>
      </c>
      <c r="B12" s="399">
        <v>54023.883423671003</v>
      </c>
      <c r="C12" s="400">
        <v>53463.646230258397</v>
      </c>
      <c r="D12" s="401">
        <v>53104</v>
      </c>
      <c r="E12" s="401">
        <v>51637</v>
      </c>
      <c r="F12" s="401">
        <v>46103</v>
      </c>
      <c r="G12" s="401">
        <v>46231</v>
      </c>
      <c r="H12" s="401">
        <v>45015.199999999997</v>
      </c>
      <c r="I12" s="401">
        <v>45128</v>
      </c>
      <c r="J12" s="401">
        <v>44543.700000000004</v>
      </c>
      <c r="K12" s="401">
        <v>44538</v>
      </c>
      <c r="L12" s="401">
        <v>42078.000000000007</v>
      </c>
      <c r="M12" s="401">
        <v>41413.950000000004</v>
      </c>
      <c r="N12" s="402">
        <v>40255.600000000006</v>
      </c>
    </row>
    <row r="13" spans="1:20" s="396" customFormat="1" ht="16.5" x14ac:dyDescent="0.3">
      <c r="A13" s="398"/>
      <c r="B13" s="404">
        <f>-(B12/B31)*100</f>
        <v>-12.989383090412062</v>
      </c>
      <c r="C13" s="405">
        <f t="shared" ref="C13:I13" si="1">-(C12/C31)*100</f>
        <v>-12.666619179227403</v>
      </c>
      <c r="D13" s="406">
        <f t="shared" si="1"/>
        <v>-12.409158250417113</v>
      </c>
      <c r="E13" s="406">
        <f t="shared" si="1"/>
        <v>-11.876991018136234</v>
      </c>
      <c r="F13" s="406">
        <f t="shared" si="1"/>
        <v>-10.480884429056305</v>
      </c>
      <c r="G13" s="406">
        <f t="shared" si="1"/>
        <v>-10.35638361025177</v>
      </c>
      <c r="H13" s="406">
        <f t="shared" si="1"/>
        <v>-9.9781220422087209</v>
      </c>
      <c r="I13" s="406">
        <f t="shared" si="1"/>
        <v>-9.8704945964685109</v>
      </c>
      <c r="J13" s="406">
        <v>-9.6</v>
      </c>
      <c r="K13" s="406">
        <v>-9.5</v>
      </c>
      <c r="L13" s="406">
        <v>-8.8000000000000007</v>
      </c>
      <c r="M13" s="406">
        <v>-8.6</v>
      </c>
      <c r="N13" s="407">
        <v>-8.1999999999999993</v>
      </c>
    </row>
    <row r="14" spans="1:20" s="396" customFormat="1" ht="16.5" x14ac:dyDescent="0.3">
      <c r="A14" s="398" t="s">
        <v>343</v>
      </c>
      <c r="B14" s="399">
        <v>24</v>
      </c>
      <c r="C14" s="400">
        <v>24</v>
      </c>
      <c r="D14" s="401">
        <v>24</v>
      </c>
      <c r="E14" s="401">
        <v>24</v>
      </c>
      <c r="F14" s="401">
        <v>24</v>
      </c>
      <c r="G14" s="401">
        <v>24</v>
      </c>
      <c r="H14" s="401">
        <v>24</v>
      </c>
      <c r="I14" s="401">
        <v>24</v>
      </c>
      <c r="J14" s="401">
        <v>24</v>
      </c>
      <c r="K14" s="401">
        <v>24</v>
      </c>
      <c r="L14" s="401">
        <v>24</v>
      </c>
      <c r="M14" s="401">
        <v>24</v>
      </c>
      <c r="N14" s="402">
        <v>24</v>
      </c>
    </row>
    <row r="15" spans="1:20" s="396" customFormat="1" ht="16.5" x14ac:dyDescent="0.3">
      <c r="A15" s="398" t="s">
        <v>344</v>
      </c>
      <c r="B15" s="399">
        <v>126</v>
      </c>
      <c r="C15" s="400">
        <v>115</v>
      </c>
      <c r="D15" s="401">
        <v>115</v>
      </c>
      <c r="E15" s="401">
        <v>102</v>
      </c>
      <c r="F15" s="401">
        <v>101</v>
      </c>
      <c r="G15" s="401">
        <v>90</v>
      </c>
      <c r="H15" s="401">
        <v>90</v>
      </c>
      <c r="I15" s="401">
        <v>78</v>
      </c>
      <c r="J15" s="401">
        <v>79</v>
      </c>
      <c r="K15" s="401">
        <v>68</v>
      </c>
      <c r="L15" s="401">
        <v>67</v>
      </c>
      <c r="M15" s="401">
        <v>67</v>
      </c>
      <c r="N15" s="402">
        <v>56</v>
      </c>
    </row>
    <row r="16" spans="1:20" s="396" customFormat="1" ht="16.5" x14ac:dyDescent="0.3">
      <c r="A16" s="398" t="s">
        <v>345</v>
      </c>
      <c r="B16" s="399">
        <v>0</v>
      </c>
      <c r="C16" s="400">
        <v>0</v>
      </c>
      <c r="D16" s="401">
        <v>0</v>
      </c>
      <c r="E16" s="401">
        <v>0</v>
      </c>
      <c r="F16" s="401">
        <v>0</v>
      </c>
      <c r="G16" s="401">
        <v>0</v>
      </c>
      <c r="H16" s="401">
        <v>0</v>
      </c>
      <c r="I16" s="401">
        <v>0</v>
      </c>
      <c r="J16" s="401">
        <v>0</v>
      </c>
      <c r="K16" s="401">
        <v>0</v>
      </c>
      <c r="L16" s="401">
        <v>0</v>
      </c>
      <c r="M16" s="401">
        <v>0</v>
      </c>
      <c r="N16" s="402">
        <v>0</v>
      </c>
    </row>
    <row r="17" spans="1:14" s="396" customFormat="1" ht="16.5" x14ac:dyDescent="0.3">
      <c r="A17" s="398" t="s">
        <v>346</v>
      </c>
      <c r="B17" s="399">
        <v>10732</v>
      </c>
      <c r="C17" s="400">
        <v>10679</v>
      </c>
      <c r="D17" s="401">
        <v>10294</v>
      </c>
      <c r="E17" s="401">
        <v>9595</v>
      </c>
      <c r="F17" s="401">
        <v>12598</v>
      </c>
      <c r="G17" s="401">
        <v>11935</v>
      </c>
      <c r="H17" s="401">
        <v>18227</v>
      </c>
      <c r="I17" s="401">
        <v>17394</v>
      </c>
      <c r="J17" s="401">
        <v>17764</v>
      </c>
      <c r="K17" s="401">
        <v>17015</v>
      </c>
      <c r="L17" s="401">
        <v>17512</v>
      </c>
      <c r="M17" s="401">
        <v>24347</v>
      </c>
      <c r="N17" s="402">
        <v>23488</v>
      </c>
    </row>
    <row r="18" spans="1:14" s="396" customFormat="1" ht="16.5" x14ac:dyDescent="0.3">
      <c r="A18" s="398" t="s">
        <v>347</v>
      </c>
      <c r="B18" s="399">
        <v>12261</v>
      </c>
      <c r="C18" s="400">
        <v>12317</v>
      </c>
      <c r="D18" s="401">
        <v>12454</v>
      </c>
      <c r="E18" s="401">
        <v>12385</v>
      </c>
      <c r="F18" s="401">
        <v>11870</v>
      </c>
      <c r="G18" s="401">
        <v>12621</v>
      </c>
      <c r="H18" s="401">
        <v>11996</v>
      </c>
      <c r="I18" s="401">
        <v>12180</v>
      </c>
      <c r="J18" s="401">
        <v>11694</v>
      </c>
      <c r="K18" s="401">
        <v>12736</v>
      </c>
      <c r="L18" s="401">
        <v>12875</v>
      </c>
      <c r="M18" s="401">
        <v>12846</v>
      </c>
      <c r="N18" s="402">
        <v>12405</v>
      </c>
    </row>
    <row r="19" spans="1:14" s="396" customFormat="1" ht="16.5" x14ac:dyDescent="0.3">
      <c r="A19" s="398" t="s">
        <v>348</v>
      </c>
      <c r="B19" s="399">
        <v>199700.9</v>
      </c>
      <c r="C19" s="400">
        <v>207522.3</v>
      </c>
      <c r="D19" s="401">
        <v>210937.60000000001</v>
      </c>
      <c r="E19" s="401">
        <v>214816.2</v>
      </c>
      <c r="F19" s="401">
        <v>229622.3</v>
      </c>
      <c r="G19" s="401">
        <v>229088.15</v>
      </c>
      <c r="H19" s="401">
        <v>233825.4</v>
      </c>
      <c r="I19" s="401">
        <v>232754</v>
      </c>
      <c r="J19" s="401">
        <v>235374.65</v>
      </c>
      <c r="K19" s="401">
        <v>240758.15</v>
      </c>
      <c r="L19" s="401">
        <v>250022.39999999999</v>
      </c>
      <c r="M19" s="401">
        <v>258628.6</v>
      </c>
      <c r="N19" s="402">
        <v>265331.75</v>
      </c>
    </row>
    <row r="20" spans="1:14" s="396" customFormat="1" ht="16.5" x14ac:dyDescent="0.3">
      <c r="A20" s="398"/>
      <c r="B20" s="404">
        <f>-(B19/B31)*100</f>
        <v>-48.015642882560563</v>
      </c>
      <c r="C20" s="405">
        <f t="shared" ref="C20:I20" si="2">-(C19/C31)*100</f>
        <v>-49.166230338582693</v>
      </c>
      <c r="D20" s="406">
        <f t="shared" si="2"/>
        <v>-49.291165625248283</v>
      </c>
      <c r="E20" s="406">
        <f t="shared" si="2"/>
        <v>-49.409727093947311</v>
      </c>
      <c r="F20" s="406">
        <f t="shared" si="2"/>
        <v>-52.201479049825295</v>
      </c>
      <c r="G20" s="406">
        <f t="shared" si="2"/>
        <v>-51.318915056193873</v>
      </c>
      <c r="H20" s="406">
        <f t="shared" si="2"/>
        <v>-51.830012479524044</v>
      </c>
      <c r="I20" s="406">
        <f t="shared" si="2"/>
        <v>-50.908462579915614</v>
      </c>
      <c r="J20" s="406">
        <v>-50.8</v>
      </c>
      <c r="K20" s="406">
        <v>-51.2</v>
      </c>
      <c r="L20" s="406">
        <v>-52.5</v>
      </c>
      <c r="M20" s="406">
        <v>-53.6</v>
      </c>
      <c r="N20" s="407">
        <v>-54.1</v>
      </c>
    </row>
    <row r="21" spans="1:14" s="396" customFormat="1" ht="16.5" x14ac:dyDescent="0.3">
      <c r="A21" s="398" t="s">
        <v>349</v>
      </c>
      <c r="B21" s="399">
        <v>66410.88342367101</v>
      </c>
      <c r="C21" s="400">
        <v>65895.646230258397</v>
      </c>
      <c r="D21" s="401">
        <v>65673</v>
      </c>
      <c r="E21" s="401">
        <v>64124</v>
      </c>
      <c r="F21" s="401">
        <v>58074</v>
      </c>
      <c r="G21" s="401">
        <v>58942</v>
      </c>
      <c r="H21" s="401">
        <v>57101.2</v>
      </c>
      <c r="I21" s="401">
        <v>57386</v>
      </c>
      <c r="J21" s="401">
        <v>56316.700000000004</v>
      </c>
      <c r="K21" s="401">
        <v>57342</v>
      </c>
      <c r="L21" s="401">
        <v>55020.000000000007</v>
      </c>
      <c r="M21" s="401">
        <v>54326.950000000004</v>
      </c>
      <c r="N21" s="402">
        <v>52716.600000000006</v>
      </c>
    </row>
    <row r="22" spans="1:14" s="396" customFormat="1" ht="16.5" x14ac:dyDescent="0.3">
      <c r="A22" s="398"/>
      <c r="B22" s="404">
        <f>-(B21/B31)*100</f>
        <v>-15.967685984321294</v>
      </c>
      <c r="C22" s="405">
        <f t="shared" ref="C22:I22" si="3">-(C21/C31)*100</f>
        <v>-15.612011436200557</v>
      </c>
      <c r="D22" s="406">
        <f t="shared" si="3"/>
        <v>-15.346238508956823</v>
      </c>
      <c r="E22" s="406">
        <f t="shared" si="3"/>
        <v>-14.749117339252241</v>
      </c>
      <c r="F22" s="406">
        <f t="shared" si="3"/>
        <v>-13.20232701414259</v>
      </c>
      <c r="G22" s="406">
        <f t="shared" si="3"/>
        <v>-13.203823468137394</v>
      </c>
      <c r="H22" s="406">
        <f t="shared" si="3"/>
        <v>-12.657118981067919</v>
      </c>
      <c r="I22" s="406">
        <f t="shared" si="3"/>
        <v>-12.551591094507666</v>
      </c>
      <c r="J22" s="406">
        <v>-12.2</v>
      </c>
      <c r="K22" s="406">
        <v>-12.2</v>
      </c>
      <c r="L22" s="406">
        <v>-11.6</v>
      </c>
      <c r="M22" s="406">
        <v>-11.3</v>
      </c>
      <c r="N22" s="407">
        <v>-10.7</v>
      </c>
    </row>
    <row r="23" spans="1:14" s="396" customFormat="1" ht="16.5" x14ac:dyDescent="0.3">
      <c r="A23" s="398" t="s">
        <v>350</v>
      </c>
      <c r="B23" s="399">
        <v>266111.78342367103</v>
      </c>
      <c r="C23" s="400">
        <v>273417.94623025839</v>
      </c>
      <c r="D23" s="401">
        <v>276610.59999999998</v>
      </c>
      <c r="E23" s="401">
        <v>278940.2</v>
      </c>
      <c r="F23" s="401">
        <v>287696.3</v>
      </c>
      <c r="G23" s="401">
        <v>288030.15000000002</v>
      </c>
      <c r="H23" s="401">
        <v>290926.59999999998</v>
      </c>
      <c r="I23" s="401">
        <v>290140</v>
      </c>
      <c r="J23" s="401">
        <v>291691.34999999998</v>
      </c>
      <c r="K23" s="401">
        <v>298100.15000000002</v>
      </c>
      <c r="L23" s="401">
        <v>305042.40000000002</v>
      </c>
      <c r="M23" s="401">
        <v>312955.55</v>
      </c>
      <c r="N23" s="402">
        <v>318048.34999999998</v>
      </c>
    </row>
    <row r="24" spans="1:14" s="396" customFormat="1" ht="17.25" thickBot="1" x14ac:dyDescent="0.35">
      <c r="A24" s="397"/>
      <c r="B24" s="408">
        <f>-(B23/B31)*100</f>
        <v>-63.983328866881862</v>
      </c>
      <c r="C24" s="409">
        <f t="shared" ref="C24:I24" si="4">-(C23/C31)*100</f>
        <v>-64.778241774783254</v>
      </c>
      <c r="D24" s="410">
        <f t="shared" si="4"/>
        <v>-64.637404134205099</v>
      </c>
      <c r="E24" s="410">
        <f t="shared" si="4"/>
        <v>-64.158844433199548</v>
      </c>
      <c r="F24" s="410">
        <f t="shared" si="4"/>
        <v>-65.403806063967878</v>
      </c>
      <c r="G24" s="410">
        <f t="shared" si="4"/>
        <v>-64.522738524331274</v>
      </c>
      <c r="H24" s="410">
        <f t="shared" si="4"/>
        <v>-64.487131460591968</v>
      </c>
      <c r="I24" s="410">
        <f t="shared" si="4"/>
        <v>-63.460053674423293</v>
      </c>
      <c r="J24" s="410">
        <v>-63</v>
      </c>
      <c r="K24" s="410">
        <v>-63.4</v>
      </c>
      <c r="L24" s="410">
        <v>-64.099999999999994</v>
      </c>
      <c r="M24" s="410">
        <v>-64.900000000000006</v>
      </c>
      <c r="N24" s="411">
        <v>-64.8</v>
      </c>
    </row>
    <row r="25" spans="1:14" s="415" customFormat="1" ht="16.5" thickTop="1" x14ac:dyDescent="0.25">
      <c r="A25" s="412" t="s">
        <v>351</v>
      </c>
      <c r="B25" s="413"/>
      <c r="C25" s="413"/>
      <c r="D25" s="413"/>
      <c r="E25" s="413"/>
      <c r="F25" s="414"/>
      <c r="G25" s="414"/>
      <c r="H25" s="414"/>
      <c r="I25" s="414"/>
      <c r="J25" s="414"/>
      <c r="K25" s="414"/>
      <c r="L25" s="414"/>
      <c r="M25" s="414"/>
      <c r="N25" s="414"/>
    </row>
    <row r="26" spans="1:14" s="420" customFormat="1" ht="14.25" x14ac:dyDescent="0.25">
      <c r="A26" s="416" t="s">
        <v>352</v>
      </c>
      <c r="B26" s="417"/>
      <c r="C26" s="417"/>
      <c r="D26" s="417"/>
      <c r="E26" s="417"/>
      <c r="F26" s="418"/>
      <c r="G26" s="419"/>
      <c r="H26" s="419"/>
      <c r="I26" s="419"/>
      <c r="J26" s="419"/>
      <c r="K26" s="419"/>
      <c r="L26" s="419"/>
      <c r="M26" s="419"/>
      <c r="N26" s="419"/>
    </row>
    <row r="27" spans="1:14" s="420" customFormat="1" ht="14.25" x14ac:dyDescent="0.25">
      <c r="A27" s="421" t="s">
        <v>353</v>
      </c>
      <c r="B27" s="422"/>
      <c r="C27" s="422"/>
      <c r="D27" s="422"/>
      <c r="E27" s="422"/>
      <c r="F27" s="418"/>
      <c r="G27" s="418"/>
      <c r="H27" s="418"/>
      <c r="I27" s="418"/>
      <c r="J27" s="418"/>
      <c r="K27" s="418"/>
      <c r="L27" s="418"/>
      <c r="M27" s="418"/>
      <c r="N27" s="418"/>
    </row>
    <row r="28" spans="1:14" s="420" customFormat="1" ht="14.25" x14ac:dyDescent="0.25">
      <c r="A28" s="421" t="s">
        <v>354</v>
      </c>
      <c r="B28" s="413"/>
      <c r="C28" s="413"/>
      <c r="D28" s="413"/>
      <c r="E28" s="413"/>
      <c r="F28" s="418"/>
      <c r="G28" s="418"/>
      <c r="H28" s="418"/>
      <c r="I28" s="418"/>
      <c r="J28" s="418"/>
      <c r="K28" s="418"/>
      <c r="L28" s="418"/>
      <c r="M28" s="418"/>
      <c r="N28" s="418"/>
    </row>
    <row r="29" spans="1:14" s="420" customFormat="1" ht="14.25" x14ac:dyDescent="0.25">
      <c r="A29" s="423" t="s">
        <v>355</v>
      </c>
      <c r="B29" s="424"/>
      <c r="C29" s="424"/>
      <c r="D29" s="425"/>
      <c r="E29" s="425"/>
    </row>
    <row r="30" spans="1:14" ht="15" hidden="1" customHeight="1" x14ac:dyDescent="0.25">
      <c r="A30" s="426"/>
      <c r="B30" s="427"/>
      <c r="C30" s="427"/>
      <c r="D30" s="427"/>
      <c r="E30" s="427"/>
    </row>
    <row r="31" spans="1:14" ht="14.25" hidden="1" customHeight="1" x14ac:dyDescent="0.25">
      <c r="A31" s="428" t="s">
        <v>356</v>
      </c>
      <c r="B31" s="429">
        <v>415908</v>
      </c>
      <c r="C31" s="429">
        <v>422083</v>
      </c>
      <c r="D31" s="429">
        <v>427942</v>
      </c>
      <c r="E31" s="429">
        <v>434765</v>
      </c>
      <c r="F31" s="428">
        <v>439877</v>
      </c>
      <c r="G31" s="428">
        <v>446401</v>
      </c>
      <c r="H31" s="428">
        <v>451139</v>
      </c>
      <c r="I31" s="428">
        <v>457201</v>
      </c>
      <c r="J31" s="428">
        <v>462893</v>
      </c>
      <c r="K31" s="428">
        <v>470235</v>
      </c>
      <c r="L31" s="428">
        <v>475908</v>
      </c>
      <c r="M31" s="428">
        <v>482560</v>
      </c>
      <c r="N31" s="428">
        <v>490500</v>
      </c>
    </row>
    <row r="32" spans="1:14" ht="15" hidden="1" customHeight="1" x14ac:dyDescent="0.25">
      <c r="B32" s="430"/>
      <c r="C32" s="430"/>
      <c r="D32" s="430"/>
      <c r="E32" s="430"/>
    </row>
    <row r="33" spans="2:5" ht="15" customHeight="1" x14ac:dyDescent="0.25">
      <c r="B33" s="430"/>
      <c r="C33" s="430"/>
      <c r="D33" s="430"/>
      <c r="E33" s="430"/>
    </row>
    <row r="34" spans="2:5" ht="15" customHeight="1" x14ac:dyDescent="0.25">
      <c r="B34" s="430"/>
      <c r="C34" s="430"/>
      <c r="D34" s="430"/>
      <c r="E34" s="430"/>
    </row>
    <row r="35" spans="2:5" ht="15" customHeight="1" x14ac:dyDescent="0.25">
      <c r="B35" s="430"/>
      <c r="C35" s="430"/>
      <c r="D35" s="430"/>
      <c r="E35" s="430"/>
    </row>
    <row r="36" spans="2:5" ht="15" customHeight="1" x14ac:dyDescent="0.25">
      <c r="B36" s="430"/>
      <c r="C36" s="430"/>
      <c r="D36" s="430"/>
      <c r="E36" s="430"/>
    </row>
    <row r="37" spans="2:5" ht="15" customHeight="1" x14ac:dyDescent="0.25">
      <c r="B37" s="430"/>
      <c r="C37" s="430"/>
      <c r="D37" s="430"/>
      <c r="E37" s="430"/>
    </row>
    <row r="38" spans="2:5" ht="15" customHeight="1" x14ac:dyDescent="0.25">
      <c r="B38" s="430"/>
      <c r="C38" s="430"/>
      <c r="D38" s="430"/>
      <c r="E38" s="430"/>
    </row>
    <row r="39" spans="2:5" ht="15" customHeight="1" x14ac:dyDescent="0.25">
      <c r="B39" s="430"/>
      <c r="C39" s="430"/>
      <c r="D39" s="430"/>
      <c r="E39" s="430"/>
    </row>
    <row r="40" spans="2:5" ht="15" customHeight="1" x14ac:dyDescent="0.25">
      <c r="B40" s="430"/>
      <c r="C40" s="430"/>
      <c r="D40" s="430"/>
      <c r="E40" s="430"/>
    </row>
    <row r="41" spans="2:5" ht="15" customHeight="1" x14ac:dyDescent="0.25">
      <c r="B41" s="430"/>
      <c r="C41" s="430"/>
      <c r="D41" s="430"/>
      <c r="E41" s="430"/>
    </row>
    <row r="42" spans="2:5" ht="15" customHeight="1" x14ac:dyDescent="0.25">
      <c r="B42" s="430"/>
      <c r="C42" s="430"/>
      <c r="D42" s="430"/>
      <c r="E42" s="430"/>
    </row>
    <row r="43" spans="2:5" ht="15" customHeight="1" x14ac:dyDescent="0.25">
      <c r="B43" s="430"/>
      <c r="C43" s="430"/>
      <c r="D43" s="430"/>
      <c r="E43" s="430"/>
    </row>
    <row r="44" spans="2:5" ht="15" customHeight="1" x14ac:dyDescent="0.25">
      <c r="B44" s="430"/>
      <c r="C44" s="430"/>
      <c r="D44" s="430"/>
      <c r="E44" s="430"/>
    </row>
    <row r="45" spans="2:5" ht="15" customHeight="1" x14ac:dyDescent="0.25">
      <c r="B45" s="430"/>
      <c r="C45" s="430"/>
      <c r="D45" s="430"/>
      <c r="E45" s="430"/>
    </row>
    <row r="46" spans="2:5" ht="15" customHeight="1" x14ac:dyDescent="0.25">
      <c r="B46" s="430"/>
      <c r="C46" s="430"/>
      <c r="D46" s="430"/>
      <c r="E46" s="430"/>
    </row>
    <row r="47" spans="2:5" ht="15" customHeight="1" x14ac:dyDescent="0.25">
      <c r="B47" s="430"/>
      <c r="C47" s="430"/>
      <c r="D47" s="430"/>
      <c r="E47" s="430"/>
    </row>
    <row r="48" spans="2:5" ht="15" customHeight="1" x14ac:dyDescent="0.25">
      <c r="B48" s="430"/>
      <c r="C48" s="430"/>
      <c r="D48" s="430"/>
      <c r="E48" s="430"/>
    </row>
    <row r="49" spans="2:5" ht="15" customHeight="1" x14ac:dyDescent="0.25">
      <c r="B49" s="430"/>
      <c r="C49" s="430"/>
      <c r="D49" s="430"/>
      <c r="E49" s="430"/>
    </row>
    <row r="50" spans="2:5" ht="15" customHeight="1" x14ac:dyDescent="0.25">
      <c r="B50" s="430"/>
      <c r="C50" s="430"/>
      <c r="D50" s="430"/>
      <c r="E50" s="430"/>
    </row>
    <row r="51" spans="2:5" ht="15" customHeight="1" x14ac:dyDescent="0.25">
      <c r="B51" s="430"/>
      <c r="C51" s="430"/>
      <c r="D51" s="430"/>
      <c r="E51" s="430"/>
    </row>
    <row r="52" spans="2:5" ht="15" customHeight="1" x14ac:dyDescent="0.25">
      <c r="B52" s="430"/>
      <c r="C52" s="430"/>
      <c r="D52" s="430"/>
      <c r="E52" s="430"/>
    </row>
    <row r="53" spans="2:5" ht="15" customHeight="1" x14ac:dyDescent="0.25">
      <c r="B53" s="430"/>
      <c r="C53" s="430"/>
      <c r="D53" s="430"/>
      <c r="E53" s="430"/>
    </row>
    <row r="54" spans="2:5" ht="15" customHeight="1" x14ac:dyDescent="0.25">
      <c r="B54" s="430"/>
      <c r="C54" s="430"/>
      <c r="D54" s="430"/>
      <c r="E54" s="430"/>
    </row>
    <row r="55" spans="2:5" ht="15" customHeight="1" x14ac:dyDescent="0.25">
      <c r="B55" s="430"/>
      <c r="C55" s="430"/>
      <c r="D55" s="430"/>
      <c r="E55" s="430"/>
    </row>
    <row r="56" spans="2:5" ht="15" customHeight="1" x14ac:dyDescent="0.25">
      <c r="B56" s="430"/>
      <c r="C56" s="430"/>
      <c r="D56" s="430"/>
      <c r="E56" s="430"/>
    </row>
    <row r="57" spans="2:5" ht="15" customHeight="1" x14ac:dyDescent="0.25">
      <c r="B57" s="430"/>
      <c r="C57" s="430"/>
      <c r="D57" s="430"/>
      <c r="E57" s="430"/>
    </row>
    <row r="58" spans="2:5" ht="15" customHeight="1" x14ac:dyDescent="0.25">
      <c r="B58" s="430"/>
      <c r="C58" s="430"/>
      <c r="D58" s="430"/>
      <c r="E58" s="430"/>
    </row>
    <row r="59" spans="2:5" ht="15" customHeight="1" x14ac:dyDescent="0.25">
      <c r="B59" s="430"/>
      <c r="C59" s="430"/>
      <c r="D59" s="430"/>
      <c r="E59" s="430"/>
    </row>
    <row r="60" spans="2:5" ht="15" customHeight="1" x14ac:dyDescent="0.25">
      <c r="B60" s="430"/>
      <c r="C60" s="430"/>
      <c r="D60" s="430"/>
      <c r="E60" s="430"/>
    </row>
    <row r="61" spans="2:5" ht="15" customHeight="1" x14ac:dyDescent="0.25">
      <c r="B61" s="430"/>
      <c r="C61" s="430"/>
      <c r="D61" s="430"/>
      <c r="E61" s="430"/>
    </row>
    <row r="62" spans="2:5" ht="15" customHeight="1" x14ac:dyDescent="0.25">
      <c r="B62" s="430"/>
      <c r="C62" s="430"/>
      <c r="D62" s="430"/>
      <c r="E62" s="430"/>
    </row>
    <row r="63" spans="2:5" ht="15" customHeight="1" x14ac:dyDescent="0.25">
      <c r="B63" s="430"/>
      <c r="C63" s="430"/>
      <c r="D63" s="430"/>
      <c r="E63" s="430"/>
    </row>
    <row r="64" spans="2:5" ht="15" customHeight="1" x14ac:dyDescent="0.25">
      <c r="B64" s="430"/>
      <c r="C64" s="430"/>
      <c r="D64" s="430"/>
      <c r="E64" s="430"/>
    </row>
    <row r="65" spans="2:5" ht="15" customHeight="1" x14ac:dyDescent="0.25">
      <c r="B65" s="430"/>
      <c r="C65" s="430"/>
      <c r="D65" s="430"/>
      <c r="E65" s="430"/>
    </row>
    <row r="66" spans="2:5" ht="15" customHeight="1" x14ac:dyDescent="0.25">
      <c r="B66" s="430"/>
      <c r="C66" s="430"/>
      <c r="D66" s="430"/>
      <c r="E66" s="430"/>
    </row>
    <row r="67" spans="2:5" ht="15" customHeight="1" x14ac:dyDescent="0.25">
      <c r="B67" s="430"/>
      <c r="C67" s="430"/>
      <c r="D67" s="430"/>
      <c r="E67" s="430"/>
    </row>
    <row r="68" spans="2:5" ht="15" customHeight="1" x14ac:dyDescent="0.25">
      <c r="B68" s="430"/>
      <c r="C68" s="430"/>
      <c r="D68" s="430"/>
      <c r="E68" s="430"/>
    </row>
    <row r="69" spans="2:5" ht="15" customHeight="1" x14ac:dyDescent="0.25">
      <c r="B69" s="430"/>
      <c r="C69" s="430"/>
      <c r="D69" s="430"/>
      <c r="E69" s="430"/>
    </row>
    <row r="70" spans="2:5" ht="15" customHeight="1" x14ac:dyDescent="0.25">
      <c r="B70" s="430"/>
      <c r="C70" s="430"/>
      <c r="D70" s="430"/>
      <c r="E70" s="430"/>
    </row>
    <row r="71" spans="2:5" ht="15" customHeight="1" x14ac:dyDescent="0.25">
      <c r="B71" s="430"/>
      <c r="C71" s="430"/>
      <c r="D71" s="430"/>
      <c r="E71" s="430"/>
    </row>
    <row r="72" spans="2:5" ht="15" customHeight="1" x14ac:dyDescent="0.25">
      <c r="B72" s="430"/>
      <c r="C72" s="430"/>
      <c r="D72" s="430"/>
      <c r="E72" s="430"/>
    </row>
    <row r="73" spans="2:5" ht="15" customHeight="1" x14ac:dyDescent="0.25">
      <c r="B73" s="430"/>
      <c r="C73" s="430"/>
      <c r="D73" s="430"/>
      <c r="E73" s="430"/>
    </row>
    <row r="74" spans="2:5" ht="15" customHeight="1" x14ac:dyDescent="0.25">
      <c r="B74" s="430"/>
      <c r="C74" s="430"/>
      <c r="D74" s="430"/>
      <c r="E74" s="430"/>
    </row>
    <row r="75" spans="2:5" ht="15" customHeight="1" x14ac:dyDescent="0.25">
      <c r="B75" s="430"/>
      <c r="C75" s="430"/>
      <c r="D75" s="430"/>
      <c r="E75" s="430"/>
    </row>
    <row r="76" spans="2:5" ht="15" customHeight="1" x14ac:dyDescent="0.25">
      <c r="B76" s="430"/>
      <c r="C76" s="430"/>
      <c r="D76" s="430"/>
      <c r="E76" s="430"/>
    </row>
    <row r="77" spans="2:5" ht="15" customHeight="1" x14ac:dyDescent="0.25">
      <c r="B77" s="430"/>
      <c r="C77" s="430"/>
      <c r="D77" s="430"/>
      <c r="E77" s="430"/>
    </row>
    <row r="78" spans="2:5" ht="15" customHeight="1" x14ac:dyDescent="0.25">
      <c r="B78" s="430"/>
      <c r="C78" s="430"/>
      <c r="D78" s="430"/>
      <c r="E78" s="430"/>
    </row>
    <row r="79" spans="2:5" ht="15" customHeight="1" x14ac:dyDescent="0.25">
      <c r="B79" s="430"/>
      <c r="C79" s="430"/>
      <c r="D79" s="430"/>
      <c r="E79" s="430"/>
    </row>
    <row r="80" spans="2:5" ht="15" customHeight="1" x14ac:dyDescent="0.25">
      <c r="B80" s="430"/>
      <c r="C80" s="430"/>
      <c r="D80" s="430"/>
      <c r="E80" s="430"/>
    </row>
    <row r="81" spans="2:5" ht="15" customHeight="1" x14ac:dyDescent="0.25">
      <c r="B81" s="430"/>
      <c r="C81" s="430"/>
      <c r="D81" s="430"/>
      <c r="E81" s="430"/>
    </row>
    <row r="82" spans="2:5" ht="15" customHeight="1" x14ac:dyDescent="0.25">
      <c r="B82" s="430"/>
      <c r="C82" s="430"/>
      <c r="D82" s="430"/>
      <c r="E82" s="430"/>
    </row>
    <row r="83" spans="2:5" ht="15" customHeight="1" x14ac:dyDescent="0.25">
      <c r="B83" s="430"/>
      <c r="C83" s="430"/>
      <c r="D83" s="430"/>
      <c r="E83" s="430"/>
    </row>
    <row r="84" spans="2:5" ht="15" customHeight="1" x14ac:dyDescent="0.25">
      <c r="B84" s="430"/>
      <c r="C84" s="430"/>
      <c r="D84" s="430"/>
      <c r="E84" s="430"/>
    </row>
    <row r="85" spans="2:5" ht="15" customHeight="1" x14ac:dyDescent="0.25">
      <c r="B85" s="430"/>
      <c r="C85" s="430"/>
      <c r="D85" s="430"/>
      <c r="E85" s="430"/>
    </row>
    <row r="86" spans="2:5" ht="15" customHeight="1" x14ac:dyDescent="0.25">
      <c r="B86" s="430"/>
      <c r="C86" s="430"/>
      <c r="D86" s="430"/>
      <c r="E86" s="430"/>
    </row>
    <row r="87" spans="2:5" ht="15" customHeight="1" x14ac:dyDescent="0.25">
      <c r="B87" s="430"/>
      <c r="C87" s="430"/>
      <c r="D87" s="430"/>
      <c r="E87" s="430"/>
    </row>
    <row r="88" spans="2:5" ht="15" customHeight="1" x14ac:dyDescent="0.25">
      <c r="B88" s="430"/>
      <c r="C88" s="430"/>
      <c r="D88" s="430"/>
      <c r="E88" s="430"/>
    </row>
    <row r="89" spans="2:5" ht="15" customHeight="1" x14ac:dyDescent="0.25">
      <c r="B89" s="430"/>
      <c r="C89" s="430"/>
      <c r="D89" s="430"/>
      <c r="E89" s="430"/>
    </row>
    <row r="90" spans="2:5" ht="15" customHeight="1" x14ac:dyDescent="0.25">
      <c r="B90" s="430"/>
      <c r="C90" s="430"/>
      <c r="D90" s="430"/>
      <c r="E90" s="430"/>
    </row>
    <row r="91" spans="2:5" ht="15" customHeight="1" x14ac:dyDescent="0.25">
      <c r="B91" s="430"/>
      <c r="C91" s="430"/>
      <c r="D91" s="430"/>
      <c r="E91" s="430"/>
    </row>
    <row r="92" spans="2:5" ht="15" customHeight="1" x14ac:dyDescent="0.25">
      <c r="B92" s="430"/>
      <c r="C92" s="430"/>
      <c r="D92" s="430"/>
      <c r="E92" s="430"/>
    </row>
    <row r="93" spans="2:5" ht="15" customHeight="1" x14ac:dyDescent="0.25">
      <c r="B93" s="430"/>
      <c r="C93" s="430"/>
      <c r="D93" s="430"/>
      <c r="E93" s="430"/>
    </row>
    <row r="94" spans="2:5" ht="15" customHeight="1" x14ac:dyDescent="0.25">
      <c r="B94" s="430"/>
      <c r="C94" s="430"/>
      <c r="D94" s="430"/>
      <c r="E94" s="430"/>
    </row>
    <row r="95" spans="2:5" ht="15" customHeight="1" x14ac:dyDescent="0.25">
      <c r="B95" s="430"/>
      <c r="C95" s="430"/>
      <c r="D95" s="430"/>
      <c r="E95" s="430"/>
    </row>
    <row r="96" spans="2:5" ht="15" customHeight="1" x14ac:dyDescent="0.25">
      <c r="B96" s="430"/>
      <c r="C96" s="430"/>
      <c r="D96" s="430"/>
      <c r="E96" s="430"/>
    </row>
    <row r="97" spans="2:5" ht="15" customHeight="1" x14ac:dyDescent="0.25">
      <c r="B97" s="430"/>
      <c r="C97" s="430"/>
      <c r="D97" s="430"/>
      <c r="E97" s="430"/>
    </row>
    <row r="98" spans="2:5" ht="15" customHeight="1" x14ac:dyDescent="0.25">
      <c r="B98" s="430"/>
      <c r="C98" s="430"/>
      <c r="D98" s="430"/>
      <c r="E98" s="430"/>
    </row>
    <row r="99" spans="2:5" ht="15" customHeight="1" x14ac:dyDescent="0.25">
      <c r="B99" s="430"/>
      <c r="C99" s="430"/>
      <c r="D99" s="430"/>
      <c r="E99" s="430"/>
    </row>
    <row r="100" spans="2:5" ht="15" customHeight="1" x14ac:dyDescent="0.25">
      <c r="B100" s="430"/>
      <c r="C100" s="430"/>
      <c r="D100" s="430"/>
      <c r="E100" s="430"/>
    </row>
    <row r="101" spans="2:5" ht="15" customHeight="1" x14ac:dyDescent="0.25">
      <c r="B101" s="430"/>
      <c r="C101" s="430"/>
      <c r="D101" s="430"/>
      <c r="E101" s="430"/>
    </row>
    <row r="102" spans="2:5" ht="15" customHeight="1" x14ac:dyDescent="0.25">
      <c r="B102" s="430"/>
      <c r="C102" s="430"/>
      <c r="D102" s="430"/>
      <c r="E102" s="430"/>
    </row>
    <row r="103" spans="2:5" ht="15" customHeight="1" x14ac:dyDescent="0.25">
      <c r="B103" s="430"/>
      <c r="C103" s="430"/>
      <c r="D103" s="430"/>
      <c r="E103" s="430"/>
    </row>
    <row r="104" spans="2:5" ht="15" customHeight="1" x14ac:dyDescent="0.25">
      <c r="B104" s="430"/>
      <c r="C104" s="430"/>
      <c r="D104" s="430"/>
      <c r="E104" s="430"/>
    </row>
    <row r="105" spans="2:5" ht="15" customHeight="1" x14ac:dyDescent="0.25">
      <c r="B105" s="430"/>
      <c r="C105" s="430"/>
      <c r="D105" s="430"/>
      <c r="E105" s="430"/>
    </row>
    <row r="106" spans="2:5" ht="15" customHeight="1" x14ac:dyDescent="0.25">
      <c r="B106" s="430"/>
      <c r="C106" s="430"/>
      <c r="D106" s="430"/>
      <c r="E106" s="430"/>
    </row>
    <row r="107" spans="2:5" ht="15" customHeight="1" x14ac:dyDescent="0.25">
      <c r="B107" s="430"/>
      <c r="C107" s="430"/>
      <c r="D107" s="430"/>
      <c r="E107" s="430"/>
    </row>
    <row r="108" spans="2:5" ht="15" customHeight="1" x14ac:dyDescent="0.25">
      <c r="B108" s="430"/>
      <c r="C108" s="430"/>
      <c r="D108" s="430"/>
      <c r="E108" s="430"/>
    </row>
    <row r="109" spans="2:5" ht="15" customHeight="1" x14ac:dyDescent="0.25">
      <c r="B109" s="430"/>
      <c r="C109" s="430"/>
      <c r="D109" s="430"/>
      <c r="E109" s="430"/>
    </row>
    <row r="110" spans="2:5" ht="15" customHeight="1" x14ac:dyDescent="0.25">
      <c r="B110" s="430"/>
      <c r="C110" s="430"/>
      <c r="D110" s="430"/>
      <c r="E110" s="430"/>
    </row>
    <row r="111" spans="2:5" ht="15" customHeight="1" x14ac:dyDescent="0.25">
      <c r="B111" s="430"/>
      <c r="C111" s="430"/>
      <c r="D111" s="430"/>
      <c r="E111" s="430"/>
    </row>
    <row r="112" spans="2:5" ht="15" customHeight="1" x14ac:dyDescent="0.25">
      <c r="B112" s="430"/>
      <c r="C112" s="430"/>
      <c r="D112" s="430"/>
      <c r="E112" s="430"/>
    </row>
    <row r="113" spans="2:5" ht="15" customHeight="1" x14ac:dyDescent="0.25">
      <c r="B113" s="430"/>
      <c r="C113" s="430"/>
      <c r="D113" s="430"/>
      <c r="E113" s="430"/>
    </row>
    <row r="114" spans="2:5" ht="15" customHeight="1" x14ac:dyDescent="0.25">
      <c r="B114" s="430"/>
      <c r="C114" s="430"/>
      <c r="D114" s="430"/>
      <c r="E114" s="430"/>
    </row>
    <row r="115" spans="2:5" ht="15" customHeight="1" x14ac:dyDescent="0.25">
      <c r="B115" s="430"/>
      <c r="C115" s="430"/>
      <c r="D115" s="430"/>
      <c r="E115" s="430"/>
    </row>
    <row r="116" spans="2:5" ht="15" customHeight="1" x14ac:dyDescent="0.25">
      <c r="B116" s="430"/>
      <c r="C116" s="430"/>
      <c r="D116" s="430"/>
      <c r="E116" s="430"/>
    </row>
    <row r="117" spans="2:5" ht="15" customHeight="1" x14ac:dyDescent="0.25">
      <c r="B117" s="430"/>
      <c r="C117" s="430"/>
      <c r="D117" s="430"/>
      <c r="E117" s="430"/>
    </row>
    <row r="118" spans="2:5" ht="15" customHeight="1" x14ac:dyDescent="0.25">
      <c r="B118" s="430"/>
      <c r="C118" s="430"/>
      <c r="D118" s="430"/>
      <c r="E118" s="430"/>
    </row>
    <row r="119" spans="2:5" ht="15" customHeight="1" x14ac:dyDescent="0.25">
      <c r="B119" s="430"/>
      <c r="C119" s="430"/>
      <c r="D119" s="430"/>
      <c r="E119" s="430"/>
    </row>
    <row r="120" spans="2:5" ht="15" customHeight="1" x14ac:dyDescent="0.25">
      <c r="B120" s="430"/>
      <c r="C120" s="430"/>
      <c r="D120" s="430"/>
      <c r="E120" s="430"/>
    </row>
    <row r="121" spans="2:5" ht="15" customHeight="1" x14ac:dyDescent="0.25">
      <c r="B121" s="430"/>
      <c r="C121" s="430"/>
      <c r="D121" s="430"/>
      <c r="E121" s="430"/>
    </row>
    <row r="122" spans="2:5" ht="15" customHeight="1" x14ac:dyDescent="0.25">
      <c r="B122" s="430"/>
      <c r="C122" s="430"/>
      <c r="D122" s="430"/>
      <c r="E122" s="430"/>
    </row>
    <row r="123" spans="2:5" ht="15" customHeight="1" x14ac:dyDescent="0.25">
      <c r="B123" s="430"/>
      <c r="C123" s="430"/>
      <c r="D123" s="430"/>
      <c r="E123" s="430"/>
    </row>
    <row r="124" spans="2:5" ht="15" customHeight="1" x14ac:dyDescent="0.25">
      <c r="B124" s="430"/>
      <c r="C124" s="430"/>
      <c r="D124" s="430"/>
      <c r="E124" s="430"/>
    </row>
    <row r="125" spans="2:5" ht="15" customHeight="1" x14ac:dyDescent="0.25">
      <c r="B125" s="430"/>
      <c r="C125" s="430"/>
      <c r="D125" s="430"/>
      <c r="E125" s="430"/>
    </row>
    <row r="126" spans="2:5" ht="15" customHeight="1" x14ac:dyDescent="0.25">
      <c r="B126" s="430"/>
      <c r="C126" s="430"/>
      <c r="D126" s="430"/>
      <c r="E126" s="430"/>
    </row>
    <row r="127" spans="2:5" ht="15" customHeight="1" x14ac:dyDescent="0.25">
      <c r="B127" s="430"/>
      <c r="C127" s="430"/>
      <c r="D127" s="430"/>
      <c r="E127" s="430"/>
    </row>
    <row r="128" spans="2:5" ht="15" customHeight="1" x14ac:dyDescent="0.25">
      <c r="B128" s="430"/>
      <c r="C128" s="430"/>
      <c r="D128" s="430"/>
      <c r="E128" s="430"/>
    </row>
    <row r="129" spans="2:5" ht="15" customHeight="1" x14ac:dyDescent="0.25">
      <c r="B129" s="430"/>
      <c r="C129" s="430"/>
      <c r="D129" s="430"/>
      <c r="E129" s="430"/>
    </row>
    <row r="130" spans="2:5" ht="15" customHeight="1" x14ac:dyDescent="0.25">
      <c r="B130" s="430"/>
      <c r="C130" s="430"/>
      <c r="D130" s="430"/>
      <c r="E130" s="430"/>
    </row>
    <row r="131" spans="2:5" ht="15" customHeight="1" x14ac:dyDescent="0.25">
      <c r="B131" s="430"/>
      <c r="C131" s="430"/>
      <c r="D131" s="430"/>
      <c r="E131" s="430"/>
    </row>
    <row r="132" spans="2:5" ht="15" customHeight="1" x14ac:dyDescent="0.25">
      <c r="B132" s="430"/>
      <c r="C132" s="430"/>
      <c r="D132" s="430"/>
      <c r="E132" s="430"/>
    </row>
    <row r="133" spans="2:5" ht="15" customHeight="1" x14ac:dyDescent="0.25">
      <c r="B133" s="430"/>
      <c r="C133" s="430"/>
      <c r="D133" s="430"/>
      <c r="E133" s="430"/>
    </row>
    <row r="134" spans="2:5" ht="15" customHeight="1" x14ac:dyDescent="0.25">
      <c r="B134" s="430"/>
      <c r="C134" s="430"/>
      <c r="D134" s="430"/>
      <c r="E134" s="430"/>
    </row>
    <row r="135" spans="2:5" ht="15" customHeight="1" x14ac:dyDescent="0.25">
      <c r="B135" s="430"/>
      <c r="C135" s="430"/>
      <c r="D135" s="430"/>
      <c r="E135" s="430"/>
    </row>
    <row r="136" spans="2:5" ht="15" customHeight="1" x14ac:dyDescent="0.25">
      <c r="B136" s="430"/>
      <c r="C136" s="430"/>
      <c r="D136" s="430"/>
      <c r="E136" s="430"/>
    </row>
    <row r="137" spans="2:5" ht="15" customHeight="1" x14ac:dyDescent="0.25">
      <c r="B137" s="430"/>
      <c r="C137" s="430"/>
      <c r="D137" s="430"/>
      <c r="E137" s="430"/>
    </row>
    <row r="138" spans="2:5" ht="15" customHeight="1" x14ac:dyDescent="0.25">
      <c r="B138" s="430"/>
      <c r="C138" s="430"/>
      <c r="D138" s="430"/>
      <c r="E138" s="430"/>
    </row>
    <row r="139" spans="2:5" ht="15" customHeight="1" x14ac:dyDescent="0.25">
      <c r="B139" s="430"/>
      <c r="C139" s="430"/>
      <c r="D139" s="430"/>
      <c r="E139" s="430"/>
    </row>
    <row r="140" spans="2:5" ht="15" customHeight="1" x14ac:dyDescent="0.25">
      <c r="B140" s="430"/>
      <c r="C140" s="430"/>
      <c r="D140" s="430"/>
      <c r="E140" s="430"/>
    </row>
    <row r="141" spans="2:5" ht="15" customHeight="1" x14ac:dyDescent="0.25">
      <c r="B141" s="430"/>
      <c r="C141" s="430"/>
      <c r="D141" s="430"/>
      <c r="E141" s="430"/>
    </row>
    <row r="142" spans="2:5" ht="15" customHeight="1" x14ac:dyDescent="0.25">
      <c r="B142" s="430"/>
      <c r="C142" s="430"/>
      <c r="D142" s="430"/>
      <c r="E142" s="430"/>
    </row>
    <row r="143" spans="2:5" ht="15" customHeight="1" x14ac:dyDescent="0.25">
      <c r="B143" s="430"/>
      <c r="C143" s="430"/>
      <c r="D143" s="430"/>
      <c r="E143" s="430"/>
    </row>
    <row r="144" spans="2:5" ht="15" customHeight="1" x14ac:dyDescent="0.25">
      <c r="B144" s="430"/>
      <c r="C144" s="430"/>
      <c r="D144" s="430"/>
      <c r="E144" s="430"/>
    </row>
    <row r="145" spans="2:5" ht="15" customHeight="1" x14ac:dyDescent="0.25">
      <c r="B145" s="430"/>
      <c r="C145" s="430"/>
      <c r="D145" s="430"/>
      <c r="E145" s="430"/>
    </row>
    <row r="146" spans="2:5" ht="15" customHeight="1" x14ac:dyDescent="0.25">
      <c r="B146" s="430"/>
      <c r="C146" s="430"/>
      <c r="D146" s="430"/>
      <c r="E146" s="430"/>
    </row>
    <row r="147" spans="2:5" ht="15" customHeight="1" x14ac:dyDescent="0.25">
      <c r="B147" s="430"/>
      <c r="C147" s="430"/>
      <c r="D147" s="430"/>
      <c r="E147" s="430"/>
    </row>
  </sheetData>
  <mergeCells count="13">
    <mergeCell ref="G3:G4"/>
    <mergeCell ref="B3:B4"/>
    <mergeCell ref="C3:C4"/>
    <mergeCell ref="D3:D4"/>
    <mergeCell ref="E3:E4"/>
    <mergeCell ref="F3:F4"/>
    <mergeCell ref="N3:N4"/>
    <mergeCell ref="H3:H4"/>
    <mergeCell ref="I3:I4"/>
    <mergeCell ref="J3:J4"/>
    <mergeCell ref="K3:K4"/>
    <mergeCell ref="L3:L4"/>
    <mergeCell ref="M3:M4"/>
  </mergeCells>
  <printOptions horizontalCentered="1"/>
  <pageMargins left="0.81" right="0.55000000000000004" top="0.52" bottom="0.45" header="0.3" footer="0.3"/>
  <pageSetup paperSize="9" scale="6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F31"/>
  <sheetViews>
    <sheetView showGridLines="0" zoomScaleNormal="100" zoomScaleSheetLayoutView="100" workbookViewId="0">
      <pane xSplit="1" ySplit="3" topLeftCell="B4" activePane="bottomRight" state="frozen"/>
      <selection activeCell="E182" sqref="E182"/>
      <selection pane="topRight" activeCell="E182" sqref="E182"/>
      <selection pane="bottomLeft" activeCell="E182" sqref="E182"/>
      <selection pane="bottomRight" activeCell="J12" sqref="J12:J13"/>
    </sheetView>
  </sheetViews>
  <sheetFormatPr defaultRowHeight="17.25" x14ac:dyDescent="0.25"/>
  <cols>
    <col min="1" max="1" width="29.85546875" style="435" customWidth="1"/>
    <col min="2" max="2" width="9.42578125" style="435" customWidth="1"/>
    <col min="3" max="3" width="9.5703125" style="435" customWidth="1"/>
    <col min="4" max="5" width="9.140625" style="435"/>
    <col min="6" max="6" width="7.5703125" style="435" customWidth="1"/>
    <col min="7" max="16384" width="9.140625" style="435"/>
  </cols>
  <sheetData>
    <row r="1" spans="1:6" ht="18.75" x14ac:dyDescent="0.25">
      <c r="A1" s="432" t="s">
        <v>357</v>
      </c>
      <c r="B1" s="433"/>
      <c r="C1" s="434"/>
    </row>
    <row r="2" spans="1:6" ht="12" customHeight="1" thickBot="1" x14ac:dyDescent="0.3">
      <c r="A2" s="436"/>
      <c r="B2" s="436"/>
    </row>
    <row r="3" spans="1:6" s="434" customFormat="1" ht="18" thickTop="1" thickBot="1" x14ac:dyDescent="0.3">
      <c r="A3" s="437" t="s">
        <v>358</v>
      </c>
      <c r="B3" s="438">
        <v>2015</v>
      </c>
      <c r="C3" s="438">
        <v>2016</v>
      </c>
      <c r="D3" s="438">
        <v>2017</v>
      </c>
      <c r="E3" s="438">
        <v>2018</v>
      </c>
      <c r="F3" s="439">
        <v>2019</v>
      </c>
    </row>
    <row r="4" spans="1:6" ht="18" thickTop="1" x14ac:dyDescent="0.25">
      <c r="A4" s="440" t="s">
        <v>359</v>
      </c>
      <c r="B4" s="441">
        <v>107.9</v>
      </c>
      <c r="C4" s="441">
        <v>108.3</v>
      </c>
      <c r="D4" s="441">
        <v>110.2</v>
      </c>
      <c r="E4" s="441">
        <v>117</v>
      </c>
      <c r="F4" s="442">
        <v>103.8</v>
      </c>
    </row>
    <row r="5" spans="1:6" x14ac:dyDescent="0.25">
      <c r="A5" s="440" t="s">
        <v>174</v>
      </c>
      <c r="B5" s="441">
        <v>110.7</v>
      </c>
      <c r="C5" s="441">
        <v>110.1</v>
      </c>
      <c r="D5" s="441">
        <v>111.5</v>
      </c>
      <c r="E5" s="441">
        <v>119.3</v>
      </c>
      <c r="F5" s="442">
        <v>104.4</v>
      </c>
    </row>
    <row r="6" spans="1:6" ht="18" thickBot="1" x14ac:dyDescent="0.3">
      <c r="A6" s="440" t="s">
        <v>175</v>
      </c>
      <c r="B6" s="441">
        <v>110.1</v>
      </c>
      <c r="C6" s="441">
        <v>111.1</v>
      </c>
      <c r="D6" s="441">
        <v>112.5</v>
      </c>
      <c r="E6" s="443">
        <v>120</v>
      </c>
      <c r="F6" s="442">
        <v>104.4</v>
      </c>
    </row>
    <row r="7" spans="1:6" ht="18" thickTop="1" x14ac:dyDescent="0.25">
      <c r="A7" s="440" t="s">
        <v>176</v>
      </c>
      <c r="B7" s="441">
        <v>110</v>
      </c>
      <c r="C7" s="441">
        <v>110.2</v>
      </c>
      <c r="D7" s="441">
        <v>113.4</v>
      </c>
      <c r="E7" s="441">
        <v>103.8</v>
      </c>
      <c r="F7" s="442">
        <v>104.4</v>
      </c>
    </row>
    <row r="8" spans="1:6" x14ac:dyDescent="0.25">
      <c r="A8" s="440" t="s">
        <v>177</v>
      </c>
      <c r="B8" s="441">
        <v>107.3</v>
      </c>
      <c r="C8" s="441">
        <v>108.2</v>
      </c>
      <c r="D8" s="441">
        <v>114.6</v>
      </c>
      <c r="E8" s="441">
        <v>103.6</v>
      </c>
      <c r="F8" s="442"/>
    </row>
    <row r="9" spans="1:6" x14ac:dyDescent="0.25">
      <c r="A9" s="440" t="s">
        <v>190</v>
      </c>
      <c r="B9" s="441">
        <v>107.2</v>
      </c>
      <c r="C9" s="441">
        <v>108.4</v>
      </c>
      <c r="D9" s="441">
        <v>115.3</v>
      </c>
      <c r="E9" s="441">
        <v>102.8</v>
      </c>
      <c r="F9" s="442"/>
    </row>
    <row r="10" spans="1:6" x14ac:dyDescent="0.25">
      <c r="A10" s="440" t="s">
        <v>191</v>
      </c>
      <c r="B10" s="441">
        <v>107.4</v>
      </c>
      <c r="C10" s="441">
        <v>108.5</v>
      </c>
      <c r="D10" s="441">
        <v>114.3</v>
      </c>
      <c r="E10" s="441">
        <v>102.6</v>
      </c>
      <c r="F10" s="442"/>
    </row>
    <row r="11" spans="1:6" x14ac:dyDescent="0.25">
      <c r="A11" s="440" t="s">
        <v>180</v>
      </c>
      <c r="B11" s="441">
        <v>108.4</v>
      </c>
      <c r="C11" s="441">
        <v>109.4</v>
      </c>
      <c r="D11" s="441">
        <v>114.4</v>
      </c>
      <c r="E11" s="441">
        <v>101.9</v>
      </c>
      <c r="F11" s="442"/>
    </row>
    <row r="12" spans="1:6" x14ac:dyDescent="0.25">
      <c r="A12" s="440" t="s">
        <v>181</v>
      </c>
      <c r="B12" s="441">
        <v>108.6</v>
      </c>
      <c r="C12" s="441">
        <v>109.6</v>
      </c>
      <c r="D12" s="441">
        <v>113.4</v>
      </c>
      <c r="E12" s="441">
        <v>102</v>
      </c>
      <c r="F12" s="442"/>
    </row>
    <row r="13" spans="1:6" x14ac:dyDescent="0.25">
      <c r="A13" s="440" t="s">
        <v>182</v>
      </c>
      <c r="B13" s="441">
        <v>107.5</v>
      </c>
      <c r="C13" s="441">
        <v>109.1</v>
      </c>
      <c r="D13" s="441">
        <v>112.9</v>
      </c>
      <c r="E13" s="441">
        <v>102.4</v>
      </c>
      <c r="F13" s="442"/>
    </row>
    <row r="14" spans="1:6" x14ac:dyDescent="0.25">
      <c r="A14" s="440" t="s">
        <v>183</v>
      </c>
      <c r="B14" s="441">
        <v>107</v>
      </c>
      <c r="C14" s="441">
        <v>109.4</v>
      </c>
      <c r="D14" s="441">
        <v>113.3</v>
      </c>
      <c r="E14" s="441">
        <v>102.8</v>
      </c>
      <c r="F14" s="442"/>
    </row>
    <row r="15" spans="1:6" x14ac:dyDescent="0.25">
      <c r="A15" s="440" t="s">
        <v>184</v>
      </c>
      <c r="B15" s="441">
        <v>106.9</v>
      </c>
      <c r="C15" s="441">
        <v>109.4</v>
      </c>
      <c r="D15" s="441">
        <v>114</v>
      </c>
      <c r="E15" s="441">
        <v>102.4</v>
      </c>
      <c r="F15" s="442"/>
    </row>
    <row r="16" spans="1:6" ht="10.5" customHeight="1" x14ac:dyDescent="0.25">
      <c r="A16" s="440"/>
      <c r="B16" s="444"/>
      <c r="C16" s="444"/>
      <c r="D16" s="444"/>
      <c r="E16" s="444"/>
      <c r="F16" s="445"/>
    </row>
    <row r="17" spans="1:6" x14ac:dyDescent="0.25">
      <c r="A17" s="440" t="s">
        <v>360</v>
      </c>
      <c r="B17" s="446">
        <f t="shared" ref="B17:C17" si="0">AVERAGE(B4:B15)</f>
        <v>108.25</v>
      </c>
      <c r="C17" s="446">
        <f t="shared" si="0"/>
        <v>109.30833333333334</v>
      </c>
      <c r="D17" s="446">
        <f>AVERAGE(D4:D15)</f>
        <v>113.31666666666666</v>
      </c>
      <c r="E17" s="446"/>
      <c r="F17" s="447"/>
    </row>
    <row r="18" spans="1:6" ht="8.25" customHeight="1" x14ac:dyDescent="0.25">
      <c r="A18" s="440"/>
      <c r="B18" s="446"/>
      <c r="C18" s="446"/>
      <c r="D18" s="446"/>
      <c r="E18" s="446"/>
      <c r="F18" s="447"/>
    </row>
    <row r="19" spans="1:6" x14ac:dyDescent="0.25">
      <c r="A19" s="448" t="s">
        <v>10</v>
      </c>
      <c r="B19" s="444"/>
      <c r="C19" s="444"/>
      <c r="D19" s="444"/>
      <c r="E19" s="444"/>
      <c r="F19" s="445"/>
    </row>
    <row r="20" spans="1:6" x14ac:dyDescent="0.25">
      <c r="A20" s="440" t="s">
        <v>361</v>
      </c>
      <c r="B20" s="449" t="s">
        <v>362</v>
      </c>
      <c r="C20" s="449" t="s">
        <v>363</v>
      </c>
      <c r="D20" s="449" t="s">
        <v>364</v>
      </c>
      <c r="E20" s="449" t="s">
        <v>365</v>
      </c>
      <c r="F20" s="450" t="s">
        <v>366</v>
      </c>
    </row>
    <row r="21" spans="1:6" ht="18" thickBot="1" x14ac:dyDescent="0.3">
      <c r="A21" s="451" t="s">
        <v>367</v>
      </c>
      <c r="B21" s="452" t="s">
        <v>362</v>
      </c>
      <c r="C21" s="452" t="s">
        <v>368</v>
      </c>
      <c r="D21" s="452" t="s">
        <v>369</v>
      </c>
      <c r="E21" s="452" t="s">
        <v>370</v>
      </c>
      <c r="F21" s="453" t="s">
        <v>371</v>
      </c>
    </row>
    <row r="22" spans="1:6" s="456" customFormat="1" ht="18" thickTop="1" x14ac:dyDescent="0.25">
      <c r="A22" s="454" t="s">
        <v>372</v>
      </c>
      <c r="B22" s="455"/>
      <c r="C22" s="455"/>
    </row>
    <row r="23" spans="1:6" s="456" customFormat="1" x14ac:dyDescent="0.25">
      <c r="A23" s="454" t="s">
        <v>373</v>
      </c>
      <c r="B23" s="455"/>
      <c r="C23" s="455"/>
    </row>
    <row r="24" spans="1:6" s="456" customFormat="1" x14ac:dyDescent="0.25">
      <c r="A24" s="457" t="s">
        <v>374</v>
      </c>
      <c r="B24" s="455"/>
      <c r="C24" s="455"/>
    </row>
    <row r="25" spans="1:6" s="456" customFormat="1" x14ac:dyDescent="0.25">
      <c r="A25" s="454" t="s">
        <v>375</v>
      </c>
      <c r="B25" s="455"/>
      <c r="C25" s="455"/>
    </row>
    <row r="26" spans="1:6" s="456" customFormat="1" x14ac:dyDescent="0.25">
      <c r="A26" s="458" t="s">
        <v>376</v>
      </c>
      <c r="B26" s="458"/>
      <c r="C26" s="455"/>
    </row>
    <row r="27" spans="1:6" s="456" customFormat="1" x14ac:dyDescent="0.25">
      <c r="A27" s="458" t="s">
        <v>377</v>
      </c>
      <c r="B27" s="458"/>
      <c r="C27" s="455"/>
    </row>
    <row r="28" spans="1:6" s="456" customFormat="1" x14ac:dyDescent="0.25">
      <c r="A28" s="458" t="s">
        <v>378</v>
      </c>
      <c r="B28" s="458"/>
      <c r="C28" s="455"/>
    </row>
    <row r="29" spans="1:6" s="456" customFormat="1" x14ac:dyDescent="0.25">
      <c r="A29" s="458" t="s">
        <v>379</v>
      </c>
      <c r="B29" s="458"/>
      <c r="C29" s="455"/>
    </row>
    <row r="30" spans="1:6" s="456" customFormat="1" x14ac:dyDescent="0.25">
      <c r="A30" s="459" t="s">
        <v>380</v>
      </c>
      <c r="B30" s="455"/>
      <c r="C30" s="455"/>
    </row>
    <row r="31" spans="1:6" s="456" customFormat="1" x14ac:dyDescent="0.25"/>
  </sheetData>
  <printOptions horizontalCentered="1" verticalCentered="1"/>
  <pageMargins left="0.95" right="0.45" top="0.46" bottom="0.42"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155"/>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activeCell="I123" sqref="I123"/>
    </sheetView>
  </sheetViews>
  <sheetFormatPr defaultRowHeight="15" x14ac:dyDescent="0.25"/>
  <cols>
    <col min="1" max="1" width="13.5703125" style="465" customWidth="1"/>
    <col min="2" max="7" width="15.7109375" style="465" customWidth="1"/>
    <col min="8" max="16384" width="9.140625" style="465"/>
  </cols>
  <sheetData>
    <row r="1" spans="1:7" s="460" customFormat="1" ht="16.5" customHeight="1" x14ac:dyDescent="0.3">
      <c r="A1" s="4238" t="s">
        <v>381</v>
      </c>
      <c r="B1" s="4238"/>
      <c r="C1" s="4238"/>
      <c r="D1" s="4238"/>
      <c r="E1" s="4238"/>
      <c r="F1" s="4238"/>
      <c r="G1" s="4238"/>
    </row>
    <row r="2" spans="1:7" ht="15" customHeight="1" thickBot="1" x14ac:dyDescent="0.3">
      <c r="A2" s="461"/>
      <c r="B2" s="462"/>
      <c r="C2" s="462"/>
      <c r="D2" s="462"/>
      <c r="E2" s="463"/>
      <c r="F2" s="463"/>
      <c r="G2" s="464" t="s">
        <v>10</v>
      </c>
    </row>
    <row r="3" spans="1:7" s="467" customFormat="1" ht="18" thickTop="1" thickBot="1" x14ac:dyDescent="0.3">
      <c r="A3" s="466"/>
      <c r="B3" s="4239" t="s">
        <v>382</v>
      </c>
      <c r="C3" s="4240"/>
      <c r="D3" s="4241"/>
      <c r="E3" s="4240" t="s">
        <v>383</v>
      </c>
      <c r="F3" s="4240"/>
      <c r="G3" s="4241"/>
    </row>
    <row r="4" spans="1:7" s="467" customFormat="1" ht="23.25" customHeight="1" thickTop="1" thickBot="1" x14ac:dyDescent="0.3">
      <c r="A4" s="468" t="s">
        <v>358</v>
      </c>
      <c r="B4" s="469" t="s">
        <v>384</v>
      </c>
      <c r="C4" s="470" t="s">
        <v>385</v>
      </c>
      <c r="D4" s="471" t="s">
        <v>386</v>
      </c>
      <c r="E4" s="472" t="s">
        <v>387</v>
      </c>
      <c r="F4" s="473" t="s">
        <v>388</v>
      </c>
      <c r="G4" s="474" t="s">
        <v>389</v>
      </c>
    </row>
    <row r="5" spans="1:7" ht="18" hidden="1" customHeight="1" thickTop="1" x14ac:dyDescent="0.25">
      <c r="A5" s="475">
        <v>39264</v>
      </c>
      <c r="B5" s="476">
        <v>10.5</v>
      </c>
      <c r="C5" s="477">
        <v>7.6</v>
      </c>
      <c r="D5" s="478">
        <v>6.4</v>
      </c>
      <c r="E5" s="479">
        <v>7.1</v>
      </c>
      <c r="F5" s="480">
        <v>5.0447389893233385</v>
      </c>
      <c r="G5" s="478">
        <v>5.3791497041713932</v>
      </c>
    </row>
    <row r="6" spans="1:7" ht="15.75" hidden="1" customHeight="1" x14ac:dyDescent="0.25">
      <c r="A6" s="475">
        <v>39295</v>
      </c>
      <c r="B6" s="476">
        <v>10.1</v>
      </c>
      <c r="C6" s="477">
        <v>7</v>
      </c>
      <c r="D6" s="478">
        <v>6.2</v>
      </c>
      <c r="E6" s="479">
        <v>6.8</v>
      </c>
      <c r="F6" s="480">
        <v>3.660396223215745</v>
      </c>
      <c r="G6" s="478">
        <v>4.6578413383237649</v>
      </c>
    </row>
    <row r="7" spans="1:7" ht="15.75" hidden="1" customHeight="1" x14ac:dyDescent="0.25">
      <c r="A7" s="475">
        <v>39326</v>
      </c>
      <c r="B7" s="476">
        <v>9.6999999999999993</v>
      </c>
      <c r="C7" s="477">
        <v>6.4</v>
      </c>
      <c r="D7" s="478">
        <v>6.2</v>
      </c>
      <c r="E7" s="479">
        <v>7.3</v>
      </c>
      <c r="F7" s="480">
        <v>4.7259123460996921</v>
      </c>
      <c r="G7" s="478">
        <v>5.0512072292763222</v>
      </c>
    </row>
    <row r="8" spans="1:7" ht="15.75" hidden="1" customHeight="1" x14ac:dyDescent="0.25">
      <c r="A8" s="475">
        <v>39356</v>
      </c>
      <c r="B8" s="476">
        <v>9.4</v>
      </c>
      <c r="C8" s="477">
        <v>5.9</v>
      </c>
      <c r="D8" s="478">
        <v>6.1</v>
      </c>
      <c r="E8" s="479">
        <v>8.4</v>
      </c>
      <c r="F8" s="480">
        <v>5.0358509954642861</v>
      </c>
      <c r="G8" s="478">
        <v>5.5418515387933631</v>
      </c>
    </row>
    <row r="9" spans="1:7" ht="15.75" hidden="1" customHeight="1" x14ac:dyDescent="0.25">
      <c r="A9" s="475">
        <v>39387</v>
      </c>
      <c r="B9" s="476">
        <v>9.1</v>
      </c>
      <c r="C9" s="477">
        <v>5.4</v>
      </c>
      <c r="D9" s="478">
        <v>6</v>
      </c>
      <c r="E9" s="479">
        <v>8.4</v>
      </c>
      <c r="F9" s="480">
        <v>5.1075033046994012</v>
      </c>
      <c r="G9" s="478">
        <v>5.6431344967298624</v>
      </c>
    </row>
    <row r="10" spans="1:7" ht="18" hidden="1" customHeight="1" x14ac:dyDescent="0.25">
      <c r="A10" s="475">
        <v>39417</v>
      </c>
      <c r="B10" s="476">
        <v>8.8000000000000007</v>
      </c>
      <c r="C10" s="477">
        <v>5</v>
      </c>
      <c r="D10" s="478">
        <v>5.7</v>
      </c>
      <c r="E10" s="479">
        <v>8.6</v>
      </c>
      <c r="F10" s="480">
        <v>5.0604430819486623</v>
      </c>
      <c r="G10" s="478">
        <v>5.591690193063914</v>
      </c>
    </row>
    <row r="11" spans="1:7" ht="15.75" hidden="1" customHeight="1" x14ac:dyDescent="0.25">
      <c r="A11" s="475">
        <v>39448</v>
      </c>
      <c r="B11" s="476">
        <v>8.9</v>
      </c>
      <c r="C11" s="477">
        <v>5.2</v>
      </c>
      <c r="D11" s="478">
        <v>5.7</v>
      </c>
      <c r="E11" s="479">
        <v>9.9</v>
      </c>
      <c r="F11" s="480">
        <v>8.0833099952848819</v>
      </c>
      <c r="G11" s="478">
        <v>5.8939130096091974</v>
      </c>
    </row>
    <row r="12" spans="1:7" ht="15.75" hidden="1" customHeight="1" x14ac:dyDescent="0.25">
      <c r="A12" s="475">
        <v>39479</v>
      </c>
      <c r="B12" s="476">
        <v>9</v>
      </c>
      <c r="C12" s="477">
        <v>5.5</v>
      </c>
      <c r="D12" s="478">
        <v>5.7</v>
      </c>
      <c r="E12" s="479">
        <v>10.1</v>
      </c>
      <c r="F12" s="480">
        <v>8.1201457581817635</v>
      </c>
      <c r="G12" s="478">
        <v>5.8769776464297818</v>
      </c>
    </row>
    <row r="13" spans="1:7" ht="15.75" hidden="1" customHeight="1" x14ac:dyDescent="0.25">
      <c r="A13" s="475">
        <v>39508</v>
      </c>
      <c r="B13" s="476">
        <v>9</v>
      </c>
      <c r="C13" s="477">
        <v>5.8</v>
      </c>
      <c r="D13" s="478">
        <v>5.7</v>
      </c>
      <c r="E13" s="479">
        <v>9.3000000000000007</v>
      </c>
      <c r="F13" s="480">
        <v>8.040251592514668</v>
      </c>
      <c r="G13" s="478">
        <v>5.7638673007165631</v>
      </c>
    </row>
    <row r="14" spans="1:7" ht="15.75" hidden="1" customHeight="1" x14ac:dyDescent="0.25">
      <c r="A14" s="475">
        <v>39539</v>
      </c>
      <c r="B14" s="476">
        <v>8.9</v>
      </c>
      <c r="C14" s="477">
        <v>5.9</v>
      </c>
      <c r="D14" s="478">
        <v>5.6</v>
      </c>
      <c r="E14" s="479">
        <v>9.3000000000000007</v>
      </c>
      <c r="F14" s="480">
        <v>8.9361330582487177</v>
      </c>
      <c r="G14" s="478">
        <v>5.4932220195048842</v>
      </c>
    </row>
    <row r="15" spans="1:7" ht="15.75" hidden="1" customHeight="1" x14ac:dyDescent="0.25">
      <c r="A15" s="475">
        <v>39569</v>
      </c>
      <c r="B15" s="476">
        <v>8.8000000000000007</v>
      </c>
      <c r="C15" s="477">
        <v>6.2</v>
      </c>
      <c r="D15" s="478">
        <v>5.6</v>
      </c>
      <c r="E15" s="479">
        <v>9.8000000000000007</v>
      </c>
      <c r="F15" s="480">
        <v>9.6577736742990083</v>
      </c>
      <c r="G15" s="478">
        <v>5.794506306308933</v>
      </c>
    </row>
    <row r="16" spans="1:7" ht="18" hidden="1" customHeight="1" x14ac:dyDescent="0.25">
      <c r="A16" s="475">
        <v>39600</v>
      </c>
      <c r="B16" s="476">
        <v>8.8000000000000007</v>
      </c>
      <c r="C16" s="477">
        <v>6.6</v>
      </c>
      <c r="D16" s="478">
        <v>5.5</v>
      </c>
      <c r="E16" s="479">
        <v>9.6999999999999993</v>
      </c>
      <c r="F16" s="480">
        <v>9.5081961476281673</v>
      </c>
      <c r="G16" s="478">
        <v>5.6213344566487633</v>
      </c>
    </row>
    <row r="17" spans="1:7" ht="15.75" hidden="1" customHeight="1" x14ac:dyDescent="0.25">
      <c r="A17" s="475">
        <v>39630</v>
      </c>
      <c r="B17" s="476">
        <v>9.1</v>
      </c>
      <c r="C17" s="477">
        <v>7.2</v>
      </c>
      <c r="D17" s="478">
        <v>5.7</v>
      </c>
      <c r="E17" s="479">
        <v>11.5</v>
      </c>
      <c r="F17" s="480">
        <v>9.7841687888659443</v>
      </c>
      <c r="G17" s="478">
        <v>6.5123230240075047</v>
      </c>
    </row>
    <row r="18" spans="1:7" ht="15.75" hidden="1" customHeight="1" x14ac:dyDescent="0.25">
      <c r="A18" s="475">
        <v>39661</v>
      </c>
      <c r="B18" s="476">
        <v>9.5</v>
      </c>
      <c r="C18" s="477">
        <v>7.8</v>
      </c>
      <c r="D18" s="478">
        <v>5.9</v>
      </c>
      <c r="E18" s="479">
        <v>11.7</v>
      </c>
      <c r="F18" s="480">
        <v>10.993643685765676</v>
      </c>
      <c r="G18" s="478">
        <v>6.8536562588299876</v>
      </c>
    </row>
    <row r="19" spans="1:7" ht="15.75" hidden="1" customHeight="1" x14ac:dyDescent="0.25">
      <c r="A19" s="475">
        <v>39692</v>
      </c>
      <c r="B19" s="476">
        <v>9.8000000000000007</v>
      </c>
      <c r="C19" s="477">
        <v>8.3000000000000007</v>
      </c>
      <c r="D19" s="478">
        <v>6</v>
      </c>
      <c r="E19" s="479">
        <v>10.8</v>
      </c>
      <c r="F19" s="480">
        <v>9.8195982173374219</v>
      </c>
      <c r="G19" s="478">
        <v>6.4433775822698935</v>
      </c>
    </row>
    <row r="20" spans="1:7" ht="15.75" hidden="1" customHeight="1" x14ac:dyDescent="0.25">
      <c r="A20" s="475">
        <v>39722</v>
      </c>
      <c r="B20" s="476">
        <v>9.9</v>
      </c>
      <c r="C20" s="477">
        <v>8.5</v>
      </c>
      <c r="D20" s="478">
        <v>6.1</v>
      </c>
      <c r="E20" s="479">
        <v>9.6999999999999993</v>
      </c>
      <c r="F20" s="480">
        <v>8.9465899755739819</v>
      </c>
      <c r="G20" s="478">
        <v>6.4005280366357997</v>
      </c>
    </row>
    <row r="21" spans="1:7" ht="15.75" hidden="1" customHeight="1" x14ac:dyDescent="0.25">
      <c r="A21" s="475">
        <v>39753</v>
      </c>
      <c r="B21" s="476">
        <v>9.9</v>
      </c>
      <c r="C21" s="477">
        <v>8.6999999999999993</v>
      </c>
      <c r="D21" s="478">
        <v>6.1</v>
      </c>
      <c r="E21" s="479">
        <v>8.2713754646840165</v>
      </c>
      <c r="F21" s="480">
        <v>6.8990683520289142</v>
      </c>
      <c r="G21" s="478">
        <v>6.3701621367625583</v>
      </c>
    </row>
    <row r="22" spans="1:7" ht="18" hidden="1" customHeight="1" x14ac:dyDescent="0.25">
      <c r="A22" s="475">
        <v>39783</v>
      </c>
      <c r="B22" s="476">
        <v>9.6999999999999993</v>
      </c>
      <c r="C22" s="477">
        <v>8.6999999999999993</v>
      </c>
      <c r="D22" s="478">
        <v>6.1</v>
      </c>
      <c r="E22" s="479">
        <v>6.7467652495379005</v>
      </c>
      <c r="F22" s="480">
        <v>5.9330079144542136</v>
      </c>
      <c r="G22" s="478">
        <v>6.1671895591780546</v>
      </c>
    </row>
    <row r="23" spans="1:7" ht="15.75" hidden="1" customHeight="1" x14ac:dyDescent="0.25">
      <c r="A23" s="475">
        <v>39814</v>
      </c>
      <c r="B23" s="476">
        <v>9.3000000000000007</v>
      </c>
      <c r="C23" s="477">
        <v>8.4</v>
      </c>
      <c r="D23" s="478">
        <v>6</v>
      </c>
      <c r="E23" s="479">
        <v>5.2007299270073082</v>
      </c>
      <c r="F23" s="480">
        <v>3.9884438505438213</v>
      </c>
      <c r="G23" s="478">
        <v>5.0258446525900391</v>
      </c>
    </row>
    <row r="24" spans="1:7" ht="15.75" hidden="1" customHeight="1" x14ac:dyDescent="0.25">
      <c r="A24" s="475">
        <v>39845</v>
      </c>
      <c r="B24" s="476">
        <v>8.8000000000000007</v>
      </c>
      <c r="C24" s="477">
        <v>8</v>
      </c>
      <c r="D24" s="478">
        <v>5.9</v>
      </c>
      <c r="E24" s="479">
        <v>4.6070460704606964</v>
      </c>
      <c r="F24" s="480">
        <v>4.2105221514626034</v>
      </c>
      <c r="G24" s="478">
        <v>4.7818791575772623</v>
      </c>
    </row>
    <row r="25" spans="1:7" ht="15.75" hidden="1" customHeight="1" x14ac:dyDescent="0.25">
      <c r="A25" s="475">
        <v>39873</v>
      </c>
      <c r="B25" s="476">
        <v>8.5</v>
      </c>
      <c r="C25" s="477">
        <v>7.6</v>
      </c>
      <c r="D25" s="478">
        <v>5.8</v>
      </c>
      <c r="E25" s="479">
        <v>4.8</v>
      </c>
      <c r="F25" s="480">
        <v>4.0999999999999996</v>
      </c>
      <c r="G25" s="478">
        <v>4.8</v>
      </c>
    </row>
    <row r="26" spans="1:7" ht="15.75" hidden="1" customHeight="1" x14ac:dyDescent="0.25">
      <c r="A26" s="475">
        <v>39904</v>
      </c>
      <c r="B26" s="476">
        <v>8</v>
      </c>
      <c r="C26" s="477">
        <v>7.1</v>
      </c>
      <c r="D26" s="478">
        <v>5.7</v>
      </c>
      <c r="E26" s="479">
        <v>3.8</v>
      </c>
      <c r="F26" s="480">
        <v>3.7</v>
      </c>
      <c r="G26" s="478">
        <v>4.7</v>
      </c>
    </row>
    <row r="27" spans="1:7" ht="15.75" hidden="1" customHeight="1" x14ac:dyDescent="0.25">
      <c r="A27" s="475">
        <v>39934</v>
      </c>
      <c r="B27" s="476">
        <v>7.4</v>
      </c>
      <c r="C27" s="477">
        <v>6.5</v>
      </c>
      <c r="D27" s="478">
        <v>5.6</v>
      </c>
      <c r="E27" s="479">
        <v>2.8</v>
      </c>
      <c r="F27" s="480">
        <v>2.7</v>
      </c>
      <c r="G27" s="478">
        <v>4.0999999999999996</v>
      </c>
    </row>
    <row r="28" spans="1:7" ht="18" hidden="1" customHeight="1" x14ac:dyDescent="0.25">
      <c r="A28" s="475">
        <v>39965</v>
      </c>
      <c r="B28" s="476">
        <v>6.9</v>
      </c>
      <c r="C28" s="477">
        <v>6.1</v>
      </c>
      <c r="D28" s="478">
        <v>5.5</v>
      </c>
      <c r="E28" s="479">
        <v>3.3</v>
      </c>
      <c r="F28" s="480">
        <v>3.6</v>
      </c>
      <c r="G28" s="478">
        <v>4.5</v>
      </c>
    </row>
    <row r="29" spans="1:7" ht="15.75" hidden="1" customHeight="1" x14ac:dyDescent="0.25">
      <c r="A29" s="475">
        <v>39995</v>
      </c>
      <c r="B29" s="476">
        <v>6.1</v>
      </c>
      <c r="C29" s="477">
        <v>5.5</v>
      </c>
      <c r="D29" s="478">
        <v>5.4</v>
      </c>
      <c r="E29" s="479">
        <v>1.9</v>
      </c>
      <c r="F29" s="480">
        <v>1.6</v>
      </c>
      <c r="G29" s="478">
        <v>3.9</v>
      </c>
    </row>
    <row r="30" spans="1:7" ht="15.75" hidden="1" customHeight="1" x14ac:dyDescent="0.25">
      <c r="A30" s="475">
        <v>40026</v>
      </c>
      <c r="B30" s="476">
        <v>5.2</v>
      </c>
      <c r="C30" s="477">
        <v>4.5999999999999996</v>
      </c>
      <c r="D30" s="478">
        <v>5.0999999999999996</v>
      </c>
      <c r="E30" s="479">
        <v>1</v>
      </c>
      <c r="F30" s="480">
        <v>0.7</v>
      </c>
      <c r="G30" s="478">
        <v>3.5</v>
      </c>
    </row>
    <row r="31" spans="1:7" ht="15.75" hidden="1" customHeight="1" x14ac:dyDescent="0.25">
      <c r="A31" s="475">
        <v>40057</v>
      </c>
      <c r="B31" s="476">
        <v>4.4000000000000004</v>
      </c>
      <c r="C31" s="477">
        <v>3.9</v>
      </c>
      <c r="D31" s="478">
        <v>4.8</v>
      </c>
      <c r="E31" s="479">
        <v>0.9</v>
      </c>
      <c r="F31" s="480">
        <v>1</v>
      </c>
      <c r="G31" s="478">
        <v>3.3</v>
      </c>
    </row>
    <row r="32" spans="1:7" ht="15.75" hidden="1" customHeight="1" x14ac:dyDescent="0.25">
      <c r="A32" s="475">
        <v>40087</v>
      </c>
      <c r="B32" s="476">
        <v>3.6</v>
      </c>
      <c r="C32" s="477">
        <v>3.2</v>
      </c>
      <c r="D32" s="478">
        <v>4.5</v>
      </c>
      <c r="E32" s="479">
        <v>0.1</v>
      </c>
      <c r="F32" s="480">
        <v>0.2</v>
      </c>
      <c r="G32" s="478">
        <v>2.7</v>
      </c>
    </row>
    <row r="33" spans="1:7" ht="15.75" hidden="1" customHeight="1" x14ac:dyDescent="0.25">
      <c r="A33" s="475">
        <v>40118</v>
      </c>
      <c r="B33" s="476">
        <v>2.9</v>
      </c>
      <c r="C33" s="477">
        <v>2.7</v>
      </c>
      <c r="D33" s="478">
        <v>4.0999999999999996</v>
      </c>
      <c r="E33" s="479">
        <v>0.7</v>
      </c>
      <c r="F33" s="480">
        <v>1.2</v>
      </c>
      <c r="G33" s="478">
        <v>2.2999999999999998</v>
      </c>
    </row>
    <row r="34" spans="1:7" ht="18" hidden="1" customHeight="1" x14ac:dyDescent="0.25">
      <c r="A34" s="475">
        <v>40148</v>
      </c>
      <c r="B34" s="476">
        <v>2.5</v>
      </c>
      <c r="C34" s="477">
        <v>2.4</v>
      </c>
      <c r="D34" s="478">
        <v>3.8</v>
      </c>
      <c r="E34" s="479">
        <v>1.5</v>
      </c>
      <c r="F34" s="480">
        <v>2.4</v>
      </c>
      <c r="G34" s="478">
        <v>2.2000000000000002</v>
      </c>
    </row>
    <row r="35" spans="1:7" ht="15.75" hidden="1" customHeight="1" x14ac:dyDescent="0.25">
      <c r="A35" s="475">
        <v>40179</v>
      </c>
      <c r="B35" s="476">
        <v>2.2999999999999998</v>
      </c>
      <c r="C35" s="477">
        <v>2.4</v>
      </c>
      <c r="D35" s="478">
        <v>3.6</v>
      </c>
      <c r="E35" s="479">
        <v>2.5</v>
      </c>
      <c r="F35" s="480">
        <v>3.3</v>
      </c>
      <c r="G35" s="478">
        <v>2.6</v>
      </c>
    </row>
    <row r="36" spans="1:7" ht="15.75" hidden="1" customHeight="1" x14ac:dyDescent="0.25">
      <c r="A36" s="475">
        <v>40210</v>
      </c>
      <c r="B36" s="476">
        <v>2.1</v>
      </c>
      <c r="C36" s="477">
        <v>2.2999999999999998</v>
      </c>
      <c r="D36" s="478">
        <v>3.4</v>
      </c>
      <c r="E36" s="479">
        <v>2.4</v>
      </c>
      <c r="F36" s="480">
        <v>3.2</v>
      </c>
      <c r="G36" s="478">
        <v>2.2999999999999998</v>
      </c>
    </row>
    <row r="37" spans="1:7" ht="15.75" hidden="1" customHeight="1" x14ac:dyDescent="0.25">
      <c r="A37" s="475">
        <v>40238</v>
      </c>
      <c r="B37" s="476">
        <v>1.9</v>
      </c>
      <c r="C37" s="477">
        <v>2.2000000000000002</v>
      </c>
      <c r="D37" s="478">
        <v>3.2</v>
      </c>
      <c r="E37" s="479">
        <v>2.2999999999999998</v>
      </c>
      <c r="F37" s="480">
        <v>3.3</v>
      </c>
      <c r="G37" s="478">
        <v>2.2000000000000002</v>
      </c>
    </row>
    <row r="38" spans="1:7" ht="15.75" hidden="1" customHeight="1" x14ac:dyDescent="0.25">
      <c r="A38" s="475">
        <v>40269</v>
      </c>
      <c r="B38" s="476">
        <v>1.8</v>
      </c>
      <c r="C38" s="477">
        <v>2.2000000000000002</v>
      </c>
      <c r="D38" s="478">
        <v>3</v>
      </c>
      <c r="E38" s="479">
        <v>2.7</v>
      </c>
      <c r="F38" s="480">
        <v>3.2</v>
      </c>
      <c r="G38" s="478">
        <v>2.1</v>
      </c>
    </row>
    <row r="39" spans="1:7" ht="15.75" hidden="1" customHeight="1" x14ac:dyDescent="0.25">
      <c r="A39" s="475">
        <v>40299</v>
      </c>
      <c r="B39" s="476">
        <v>1.8</v>
      </c>
      <c r="C39" s="477">
        <v>2.2000000000000002</v>
      </c>
      <c r="D39" s="478">
        <v>2.8</v>
      </c>
      <c r="E39" s="479">
        <v>2.5</v>
      </c>
      <c r="F39" s="480">
        <v>2.8</v>
      </c>
      <c r="G39" s="478">
        <v>2.2000000000000002</v>
      </c>
    </row>
    <row r="40" spans="1:7" ht="18" hidden="1" customHeight="1" x14ac:dyDescent="0.25">
      <c r="A40" s="475">
        <v>40330</v>
      </c>
      <c r="B40" s="476">
        <v>1.7</v>
      </c>
      <c r="C40" s="477">
        <v>2.2000000000000002</v>
      </c>
      <c r="D40" s="478">
        <v>2.6</v>
      </c>
      <c r="E40" s="479">
        <v>2.4</v>
      </c>
      <c r="F40" s="480">
        <v>3</v>
      </c>
      <c r="G40" s="478">
        <v>2.4</v>
      </c>
    </row>
    <row r="41" spans="1:7" ht="15.75" hidden="1" customHeight="1" x14ac:dyDescent="0.25">
      <c r="A41" s="475">
        <v>40360</v>
      </c>
      <c r="B41" s="476">
        <v>1.8</v>
      </c>
      <c r="C41" s="477">
        <v>2.2000000000000002</v>
      </c>
      <c r="D41" s="478">
        <v>2.5</v>
      </c>
      <c r="E41" s="479">
        <v>2</v>
      </c>
      <c r="F41" s="480">
        <v>1.7</v>
      </c>
      <c r="G41" s="478">
        <v>2.7</v>
      </c>
    </row>
    <row r="42" spans="1:7" ht="15.75" hidden="1" customHeight="1" x14ac:dyDescent="0.25">
      <c r="A42" s="475">
        <v>40391</v>
      </c>
      <c r="B42" s="476">
        <v>1.9</v>
      </c>
      <c r="C42" s="477">
        <v>2.4</v>
      </c>
      <c r="D42" s="478">
        <v>2.5</v>
      </c>
      <c r="E42" s="479">
        <v>2.6</v>
      </c>
      <c r="F42" s="480">
        <v>3.2</v>
      </c>
      <c r="G42" s="478">
        <v>3</v>
      </c>
    </row>
    <row r="43" spans="1:7" ht="15.75" hidden="1" customHeight="1" x14ac:dyDescent="0.25">
      <c r="A43" s="475">
        <v>40422</v>
      </c>
      <c r="B43" s="476">
        <v>2</v>
      </c>
      <c r="C43" s="477">
        <v>2.4</v>
      </c>
      <c r="D43" s="478">
        <v>2.5</v>
      </c>
      <c r="E43" s="479">
        <v>2.5</v>
      </c>
      <c r="F43" s="480">
        <v>1.9</v>
      </c>
      <c r="G43" s="478">
        <v>3</v>
      </c>
    </row>
    <row r="44" spans="1:7" ht="15.75" hidden="1" customHeight="1" x14ac:dyDescent="0.25">
      <c r="A44" s="475">
        <v>40452</v>
      </c>
      <c r="B44" s="476">
        <v>2.2999999999999998</v>
      </c>
      <c r="C44" s="477">
        <v>2.7</v>
      </c>
      <c r="D44" s="478">
        <v>2.5</v>
      </c>
      <c r="E44" s="479">
        <v>3.2</v>
      </c>
      <c r="F44" s="480">
        <v>3.3</v>
      </c>
      <c r="G44" s="478">
        <v>3.3</v>
      </c>
    </row>
    <row r="45" spans="1:7" ht="15.75" hidden="1" customHeight="1" x14ac:dyDescent="0.25">
      <c r="A45" s="475">
        <v>40483</v>
      </c>
      <c r="B45" s="476">
        <v>2.5</v>
      </c>
      <c r="C45" s="477">
        <v>2.9</v>
      </c>
      <c r="D45" s="478">
        <v>2.6</v>
      </c>
      <c r="E45" s="479">
        <v>3.9</v>
      </c>
      <c r="F45" s="480">
        <v>3.7</v>
      </c>
      <c r="G45" s="478">
        <v>3.1</v>
      </c>
    </row>
    <row r="46" spans="1:7" ht="18" hidden="1" customHeight="1" x14ac:dyDescent="0.25">
      <c r="A46" s="475">
        <v>40513</v>
      </c>
      <c r="B46" s="476">
        <v>2.9</v>
      </c>
      <c r="C46" s="477">
        <v>3.2</v>
      </c>
      <c r="D46" s="478">
        <v>2.8</v>
      </c>
      <c r="E46" s="479">
        <v>6.1</v>
      </c>
      <c r="F46" s="480">
        <v>5.0999999999999996</v>
      </c>
      <c r="G46" s="478">
        <v>4.4000000000000004</v>
      </c>
    </row>
    <row r="47" spans="1:7" ht="15.75" hidden="1" customHeight="1" x14ac:dyDescent="0.25">
      <c r="A47" s="475">
        <v>40544</v>
      </c>
      <c r="B47" s="476">
        <v>3.3</v>
      </c>
      <c r="C47" s="477">
        <v>3.4</v>
      </c>
      <c r="D47" s="478">
        <v>3</v>
      </c>
      <c r="E47" s="479">
        <v>6.4</v>
      </c>
      <c r="F47" s="480">
        <v>6.2</v>
      </c>
      <c r="G47" s="478">
        <v>4.8</v>
      </c>
    </row>
    <row r="48" spans="1:7" ht="15.75" hidden="1" customHeight="1" x14ac:dyDescent="0.25">
      <c r="A48" s="475">
        <v>40575</v>
      </c>
      <c r="B48" s="476">
        <v>3.6</v>
      </c>
      <c r="C48" s="477">
        <v>3.7</v>
      </c>
      <c r="D48" s="478">
        <v>3.2</v>
      </c>
      <c r="E48" s="479">
        <v>6.8</v>
      </c>
      <c r="F48" s="480">
        <v>6.4</v>
      </c>
      <c r="G48" s="478">
        <v>5.0999999999999996</v>
      </c>
    </row>
    <row r="49" spans="1:7" ht="15.75" hidden="1" customHeight="1" x14ac:dyDescent="0.25">
      <c r="A49" s="475">
        <v>40603</v>
      </c>
      <c r="B49" s="476">
        <v>4</v>
      </c>
      <c r="C49" s="477">
        <v>4</v>
      </c>
      <c r="D49" s="478">
        <v>3.5</v>
      </c>
      <c r="E49" s="479">
        <v>7.2</v>
      </c>
      <c r="F49" s="480">
        <v>7</v>
      </c>
      <c r="G49" s="478">
        <v>5.4</v>
      </c>
    </row>
    <row r="50" spans="1:7" ht="15.75" hidden="1" customHeight="1" x14ac:dyDescent="0.25">
      <c r="A50" s="475">
        <v>40634</v>
      </c>
      <c r="B50" s="476">
        <v>4.4000000000000004</v>
      </c>
      <c r="C50" s="477">
        <v>4.3</v>
      </c>
      <c r="D50" s="478">
        <v>3.8</v>
      </c>
      <c r="E50" s="479">
        <v>7</v>
      </c>
      <c r="F50" s="480">
        <v>6.6</v>
      </c>
      <c r="G50" s="478">
        <v>6</v>
      </c>
    </row>
    <row r="51" spans="1:7" ht="15.75" hidden="1" customHeight="1" x14ac:dyDescent="0.25">
      <c r="A51" s="475">
        <v>40664</v>
      </c>
      <c r="B51" s="476">
        <v>4.8</v>
      </c>
      <c r="C51" s="477">
        <v>4.5999999999999996</v>
      </c>
      <c r="D51" s="478">
        <v>4.0999999999999996</v>
      </c>
      <c r="E51" s="479">
        <v>7.1</v>
      </c>
      <c r="F51" s="480">
        <v>7</v>
      </c>
      <c r="G51" s="478">
        <v>5.8</v>
      </c>
    </row>
    <row r="52" spans="1:7" ht="18" hidden="1" customHeight="1" x14ac:dyDescent="0.25">
      <c r="A52" s="475">
        <v>40695</v>
      </c>
      <c r="B52" s="476">
        <v>5.0999999999999996</v>
      </c>
      <c r="C52" s="477">
        <v>4.8</v>
      </c>
      <c r="D52" s="478">
        <v>4.3</v>
      </c>
      <c r="E52" s="479">
        <v>6.6</v>
      </c>
      <c r="F52" s="480">
        <v>5.9</v>
      </c>
      <c r="G52" s="478">
        <v>5.3</v>
      </c>
    </row>
    <row r="53" spans="1:7" ht="15.75" hidden="1" customHeight="1" x14ac:dyDescent="0.25">
      <c r="A53" s="475">
        <v>40725</v>
      </c>
      <c r="B53" s="476">
        <v>5.5</v>
      </c>
      <c r="C53" s="477">
        <v>5.2</v>
      </c>
      <c r="D53" s="478">
        <v>4.5</v>
      </c>
      <c r="E53" s="479">
        <v>6.7</v>
      </c>
      <c r="F53" s="480">
        <v>6.4</v>
      </c>
      <c r="G53" s="478">
        <v>4.9000000000000004</v>
      </c>
    </row>
    <row r="54" spans="1:7" ht="15.75" hidden="1" customHeight="1" x14ac:dyDescent="0.25">
      <c r="A54" s="475">
        <v>40756</v>
      </c>
      <c r="B54" s="476">
        <v>5.8</v>
      </c>
      <c r="C54" s="477">
        <v>5.5</v>
      </c>
      <c r="D54" s="478">
        <v>4.7</v>
      </c>
      <c r="E54" s="479">
        <v>6.5</v>
      </c>
      <c r="F54" s="480">
        <v>5.7</v>
      </c>
      <c r="G54" s="478">
        <v>4.8</v>
      </c>
    </row>
    <row r="55" spans="1:7" ht="15.75" hidden="1" customHeight="1" x14ac:dyDescent="0.25">
      <c r="A55" s="475">
        <v>40787</v>
      </c>
      <c r="B55" s="476">
        <v>6.2</v>
      </c>
      <c r="C55" s="477">
        <v>5.8</v>
      </c>
      <c r="D55" s="478">
        <v>4.8</v>
      </c>
      <c r="E55" s="479">
        <v>6.3</v>
      </c>
      <c r="F55" s="480">
        <v>5.9</v>
      </c>
      <c r="G55" s="478">
        <v>4.0999999999999996</v>
      </c>
    </row>
    <row r="56" spans="1:7" ht="15.75" hidden="1" customHeight="1" x14ac:dyDescent="0.25">
      <c r="A56" s="475">
        <v>40817</v>
      </c>
      <c r="B56" s="476">
        <v>6.4</v>
      </c>
      <c r="C56" s="477">
        <v>5.9</v>
      </c>
      <c r="D56" s="478">
        <v>4.8</v>
      </c>
      <c r="E56" s="479">
        <v>6</v>
      </c>
      <c r="F56" s="480">
        <v>5.3</v>
      </c>
      <c r="G56" s="478">
        <v>3.9</v>
      </c>
    </row>
    <row r="57" spans="1:7" ht="15.75" hidden="1" customHeight="1" x14ac:dyDescent="0.25">
      <c r="A57" s="475">
        <v>40848</v>
      </c>
      <c r="B57" s="476">
        <v>6.6</v>
      </c>
      <c r="C57" s="477">
        <v>6.1</v>
      </c>
      <c r="D57" s="478">
        <v>4.9000000000000004</v>
      </c>
      <c r="E57" s="479">
        <v>7</v>
      </c>
      <c r="F57" s="480">
        <v>5.5</v>
      </c>
      <c r="G57" s="478">
        <v>4.0999999999999996</v>
      </c>
    </row>
    <row r="58" spans="1:7" ht="18" hidden="1" customHeight="1" x14ac:dyDescent="0.25">
      <c r="A58" s="475">
        <v>40878</v>
      </c>
      <c r="B58" s="476">
        <v>6.5</v>
      </c>
      <c r="C58" s="477">
        <v>6</v>
      </c>
      <c r="D58" s="478">
        <v>4.8</v>
      </c>
      <c r="E58" s="479">
        <v>4.8</v>
      </c>
      <c r="F58" s="480">
        <v>3.8</v>
      </c>
      <c r="G58" s="478">
        <v>3</v>
      </c>
    </row>
    <row r="59" spans="1:7" ht="15.75" hidden="1" customHeight="1" x14ac:dyDescent="0.25">
      <c r="A59" s="475">
        <v>40909</v>
      </c>
      <c r="B59" s="476">
        <v>6.4</v>
      </c>
      <c r="C59" s="477">
        <v>5.8</v>
      </c>
      <c r="D59" s="478">
        <v>4.5999999999999996</v>
      </c>
      <c r="E59" s="479">
        <v>4.8</v>
      </c>
      <c r="F59" s="480">
        <v>4.2</v>
      </c>
      <c r="G59" s="478">
        <v>3.4</v>
      </c>
    </row>
    <row r="60" spans="1:7" ht="15.75" hidden="1" customHeight="1" x14ac:dyDescent="0.25">
      <c r="A60" s="475">
        <v>40940</v>
      </c>
      <c r="B60" s="476">
        <v>6.2</v>
      </c>
      <c r="C60" s="477">
        <v>5.6</v>
      </c>
      <c r="D60" s="478">
        <v>4.5</v>
      </c>
      <c r="E60" s="479">
        <v>4.0999999999999996</v>
      </c>
      <c r="F60" s="480">
        <v>3.6</v>
      </c>
      <c r="G60" s="478">
        <v>3.4</v>
      </c>
    </row>
    <row r="61" spans="1:7" ht="15.75" hidden="1" customHeight="1" x14ac:dyDescent="0.25">
      <c r="A61" s="475">
        <v>40969</v>
      </c>
      <c r="B61" s="476">
        <v>5.9</v>
      </c>
      <c r="C61" s="477">
        <v>5.3</v>
      </c>
      <c r="D61" s="478">
        <v>4.3</v>
      </c>
      <c r="E61" s="479">
        <v>3.8</v>
      </c>
      <c r="F61" s="480">
        <v>3.4</v>
      </c>
      <c r="G61" s="478">
        <v>3.3</v>
      </c>
    </row>
    <row r="62" spans="1:7" ht="15.75" hidden="1" customHeight="1" x14ac:dyDescent="0.25">
      <c r="A62" s="475">
        <v>41000</v>
      </c>
      <c r="B62" s="476">
        <v>5.6</v>
      </c>
      <c r="C62" s="477">
        <v>5</v>
      </c>
      <c r="D62" s="478">
        <v>4.0999999999999996</v>
      </c>
      <c r="E62" s="479">
        <v>3.8</v>
      </c>
      <c r="F62" s="480">
        <v>3.1</v>
      </c>
      <c r="G62" s="478">
        <v>2.8</v>
      </c>
    </row>
    <row r="63" spans="1:7" ht="15.75" hidden="1" customHeight="1" x14ac:dyDescent="0.25">
      <c r="A63" s="475">
        <v>41030</v>
      </c>
      <c r="B63" s="476">
        <v>5.3</v>
      </c>
      <c r="C63" s="477">
        <v>4.5999999999999996</v>
      </c>
      <c r="D63" s="478">
        <v>3.8</v>
      </c>
      <c r="E63" s="479">
        <v>3.8</v>
      </c>
      <c r="F63" s="480">
        <v>3.1</v>
      </c>
      <c r="G63" s="478">
        <v>2.8</v>
      </c>
    </row>
    <row r="64" spans="1:7" ht="18" hidden="1" customHeight="1" x14ac:dyDescent="0.25">
      <c r="A64" s="475">
        <v>41061</v>
      </c>
      <c r="B64" s="476">
        <v>5.0999999999999996</v>
      </c>
      <c r="C64" s="477">
        <v>4.4000000000000004</v>
      </c>
      <c r="D64" s="478">
        <v>3.6</v>
      </c>
      <c r="E64" s="479">
        <v>3.9</v>
      </c>
      <c r="F64" s="480">
        <v>3.1</v>
      </c>
      <c r="G64" s="478">
        <v>2.7</v>
      </c>
    </row>
    <row r="65" spans="1:7" ht="15.75" hidden="1" customHeight="1" x14ac:dyDescent="0.25">
      <c r="A65" s="475">
        <v>41091</v>
      </c>
      <c r="B65" s="476">
        <v>4.9000000000000004</v>
      </c>
      <c r="C65" s="477">
        <v>4.0999999999999996</v>
      </c>
      <c r="D65" s="478">
        <v>3.4</v>
      </c>
      <c r="E65" s="479">
        <v>3.7</v>
      </c>
      <c r="F65" s="480">
        <v>3</v>
      </c>
      <c r="G65" s="478">
        <v>2.8</v>
      </c>
    </row>
    <row r="66" spans="1:7" ht="15.75" hidden="1" customHeight="1" x14ac:dyDescent="0.25">
      <c r="A66" s="475">
        <v>41122</v>
      </c>
      <c r="B66" s="476">
        <v>4.5999999999999996</v>
      </c>
      <c r="C66" s="477">
        <v>3.9</v>
      </c>
      <c r="D66" s="478">
        <v>3.2</v>
      </c>
      <c r="E66" s="479">
        <v>3.7</v>
      </c>
      <c r="F66" s="480">
        <v>3</v>
      </c>
      <c r="G66" s="478">
        <v>2.7</v>
      </c>
    </row>
    <row r="67" spans="1:7" ht="15.75" hidden="1" customHeight="1" x14ac:dyDescent="0.25">
      <c r="A67" s="475">
        <v>41153</v>
      </c>
      <c r="B67" s="476">
        <v>4.4000000000000004</v>
      </c>
      <c r="C67" s="477">
        <v>3.7</v>
      </c>
      <c r="D67" s="478">
        <v>3.2</v>
      </c>
      <c r="E67" s="479">
        <v>3.9</v>
      </c>
      <c r="F67" s="480">
        <v>3.4</v>
      </c>
      <c r="G67" s="478">
        <v>3.3</v>
      </c>
    </row>
    <row r="68" spans="1:7" ht="15.75" hidden="1" customHeight="1" x14ac:dyDescent="0.25">
      <c r="A68" s="475">
        <v>41183</v>
      </c>
      <c r="B68" s="476">
        <v>4.3</v>
      </c>
      <c r="C68" s="477">
        <v>3.6</v>
      </c>
      <c r="D68" s="478">
        <v>3.1</v>
      </c>
      <c r="E68" s="479">
        <v>4.2</v>
      </c>
      <c r="F68" s="480">
        <v>3.6</v>
      </c>
      <c r="G68" s="478">
        <v>3.5</v>
      </c>
    </row>
    <row r="69" spans="1:7" ht="15.75" hidden="1" customHeight="1" x14ac:dyDescent="0.25">
      <c r="A69" s="475">
        <v>41214</v>
      </c>
      <c r="B69" s="476">
        <v>4</v>
      </c>
      <c r="C69" s="477">
        <v>3.4</v>
      </c>
      <c r="D69" s="478">
        <v>3.1</v>
      </c>
      <c r="E69" s="479">
        <v>3.1</v>
      </c>
      <c r="F69" s="480">
        <v>3.2</v>
      </c>
      <c r="G69" s="478">
        <v>3</v>
      </c>
    </row>
    <row r="70" spans="1:7" ht="18" hidden="1" customHeight="1" x14ac:dyDescent="0.25">
      <c r="A70" s="475">
        <v>41244</v>
      </c>
      <c r="B70" s="476">
        <v>3.9</v>
      </c>
      <c r="C70" s="477">
        <v>3.3</v>
      </c>
      <c r="D70" s="478">
        <v>3</v>
      </c>
      <c r="E70" s="479">
        <v>3.2</v>
      </c>
      <c r="F70" s="480">
        <v>3.2</v>
      </c>
      <c r="G70" s="478">
        <v>3</v>
      </c>
    </row>
    <row r="71" spans="1:7" ht="15.75" hidden="1" customHeight="1" x14ac:dyDescent="0.25">
      <c r="A71" s="475">
        <v>41275</v>
      </c>
      <c r="B71" s="476">
        <v>3.7</v>
      </c>
      <c r="C71" s="477">
        <v>3.2</v>
      </c>
      <c r="D71" s="478">
        <v>3</v>
      </c>
      <c r="E71" s="479">
        <v>2.9</v>
      </c>
      <c r="F71" s="480">
        <v>2.2000000000000002</v>
      </c>
      <c r="G71" s="478">
        <v>2.6</v>
      </c>
    </row>
    <row r="72" spans="1:7" ht="15.75" hidden="1" customHeight="1" x14ac:dyDescent="0.25">
      <c r="A72" s="475">
        <v>41306</v>
      </c>
      <c r="B72" s="476">
        <v>3.6</v>
      </c>
      <c r="C72" s="477">
        <v>3</v>
      </c>
      <c r="D72" s="478">
        <v>2.9</v>
      </c>
      <c r="E72" s="479">
        <v>3.6</v>
      </c>
      <c r="F72" s="480">
        <v>2.2000000000000002</v>
      </c>
      <c r="G72" s="478">
        <v>2.6</v>
      </c>
    </row>
    <row r="73" spans="1:7" ht="15.75" hidden="1" customHeight="1" x14ac:dyDescent="0.25">
      <c r="A73" s="475">
        <v>41334</v>
      </c>
      <c r="B73" s="476">
        <v>3.6</v>
      </c>
      <c r="C73" s="477">
        <v>3</v>
      </c>
      <c r="D73" s="478">
        <v>2.9</v>
      </c>
      <c r="E73" s="479">
        <v>3.6</v>
      </c>
      <c r="F73" s="480">
        <v>2.7</v>
      </c>
      <c r="G73" s="478">
        <v>2.7</v>
      </c>
    </row>
    <row r="74" spans="1:7" ht="15.75" hidden="1" customHeight="1" x14ac:dyDescent="0.25">
      <c r="A74" s="475">
        <v>41365</v>
      </c>
      <c r="B74" s="476">
        <v>3.6</v>
      </c>
      <c r="C74" s="477">
        <v>2.9</v>
      </c>
      <c r="D74" s="478">
        <v>2.8</v>
      </c>
      <c r="E74" s="479">
        <v>3.8</v>
      </c>
      <c r="F74" s="480">
        <v>2.6</v>
      </c>
      <c r="G74" s="478">
        <v>2.6</v>
      </c>
    </row>
    <row r="75" spans="1:7" ht="15.75" hidden="1" customHeight="1" x14ac:dyDescent="0.25">
      <c r="A75" s="475">
        <v>41395</v>
      </c>
      <c r="B75" s="476">
        <v>3.6</v>
      </c>
      <c r="C75" s="477">
        <v>2.9</v>
      </c>
      <c r="D75" s="478">
        <v>2.8</v>
      </c>
      <c r="E75" s="479">
        <v>3.7</v>
      </c>
      <c r="F75" s="480">
        <v>2.6</v>
      </c>
      <c r="G75" s="478">
        <v>2.5</v>
      </c>
    </row>
    <row r="76" spans="1:7" ht="18" hidden="1" customHeight="1" x14ac:dyDescent="0.25">
      <c r="A76" s="475">
        <v>41426</v>
      </c>
      <c r="B76" s="476">
        <v>3.6</v>
      </c>
      <c r="C76" s="477">
        <v>2.8</v>
      </c>
      <c r="D76" s="478">
        <v>2.8</v>
      </c>
      <c r="E76" s="479">
        <v>3.6</v>
      </c>
      <c r="F76" s="480">
        <v>2.5</v>
      </c>
      <c r="G76" s="478">
        <v>2.4</v>
      </c>
    </row>
    <row r="77" spans="1:7" ht="15.75" hidden="1" customHeight="1" x14ac:dyDescent="0.25">
      <c r="A77" s="475">
        <v>41456</v>
      </c>
      <c r="B77" s="476">
        <v>3.6</v>
      </c>
      <c r="C77" s="477">
        <v>2.8</v>
      </c>
      <c r="D77" s="478">
        <v>2.8</v>
      </c>
      <c r="E77" s="479">
        <v>3.6</v>
      </c>
      <c r="F77" s="480">
        <v>2.7</v>
      </c>
      <c r="G77" s="478">
        <v>2.5</v>
      </c>
    </row>
    <row r="78" spans="1:7" ht="15.75" hidden="1" customHeight="1" x14ac:dyDescent="0.25">
      <c r="A78" s="475">
        <v>41487</v>
      </c>
      <c r="B78" s="476">
        <v>3.5</v>
      </c>
      <c r="C78" s="477">
        <v>2.8</v>
      </c>
      <c r="D78" s="478">
        <v>2.7</v>
      </c>
      <c r="E78" s="479">
        <v>3.1</v>
      </c>
      <c r="F78" s="480">
        <v>2.6</v>
      </c>
      <c r="G78" s="478">
        <v>2.2999999999999998</v>
      </c>
    </row>
    <row r="79" spans="1:7" ht="15.75" hidden="1" customHeight="1" x14ac:dyDescent="0.25">
      <c r="A79" s="475">
        <v>41518</v>
      </c>
      <c r="B79" s="476">
        <v>3.5</v>
      </c>
      <c r="C79" s="477">
        <v>2.7</v>
      </c>
      <c r="D79" s="478">
        <v>2.7</v>
      </c>
      <c r="E79" s="479">
        <v>3.3</v>
      </c>
      <c r="F79" s="480">
        <v>2.6</v>
      </c>
      <c r="G79" s="478">
        <v>2.2000000000000002</v>
      </c>
    </row>
    <row r="80" spans="1:7" ht="15.75" hidden="1" customHeight="1" x14ac:dyDescent="0.25">
      <c r="A80" s="475">
        <v>41548</v>
      </c>
      <c r="B80" s="476">
        <v>3.4</v>
      </c>
      <c r="C80" s="477">
        <v>2.6</v>
      </c>
      <c r="D80" s="478">
        <v>2.6</v>
      </c>
      <c r="E80" s="479">
        <v>3.4</v>
      </c>
      <c r="F80" s="480">
        <v>2.6</v>
      </c>
      <c r="G80" s="478">
        <v>2.2999999999999998</v>
      </c>
    </row>
    <row r="81" spans="1:7" ht="15.75" hidden="1" customHeight="1" x14ac:dyDescent="0.25">
      <c r="A81" s="475">
        <v>41579</v>
      </c>
      <c r="B81" s="476">
        <v>3.5</v>
      </c>
      <c r="C81" s="477">
        <v>2.6</v>
      </c>
      <c r="D81" s="478">
        <v>2.5</v>
      </c>
      <c r="E81" s="479">
        <v>3.9</v>
      </c>
      <c r="F81" s="480">
        <v>3</v>
      </c>
      <c r="G81" s="478">
        <v>2.9</v>
      </c>
    </row>
    <row r="82" spans="1:7" ht="18" hidden="1" customHeight="1" x14ac:dyDescent="0.25">
      <c r="A82" s="475">
        <v>41609</v>
      </c>
      <c r="B82" s="476">
        <v>3.5</v>
      </c>
      <c r="C82" s="477">
        <v>2.6</v>
      </c>
      <c r="D82" s="478">
        <v>2.6</v>
      </c>
      <c r="E82" s="479">
        <v>4</v>
      </c>
      <c r="F82" s="480">
        <v>3.3</v>
      </c>
      <c r="G82" s="478">
        <v>3.2</v>
      </c>
    </row>
    <row r="83" spans="1:7" ht="15.75" hidden="1" customHeight="1" x14ac:dyDescent="0.25">
      <c r="A83" s="475">
        <v>41640</v>
      </c>
      <c r="B83" s="476">
        <v>3.7</v>
      </c>
      <c r="C83" s="477">
        <v>2.8</v>
      </c>
      <c r="D83" s="478">
        <v>2.6</v>
      </c>
      <c r="E83" s="479">
        <v>5.0999999999999996</v>
      </c>
      <c r="F83" s="480">
        <v>3.6</v>
      </c>
      <c r="G83" s="478">
        <v>3.4</v>
      </c>
    </row>
    <row r="84" spans="1:7" ht="15.75" hidden="1" customHeight="1" x14ac:dyDescent="0.25">
      <c r="A84" s="475">
        <v>41671</v>
      </c>
      <c r="B84" s="476">
        <v>3.9</v>
      </c>
      <c r="C84" s="477">
        <v>2.9</v>
      </c>
      <c r="D84" s="478">
        <v>2.7</v>
      </c>
      <c r="E84" s="479">
        <v>5.6</v>
      </c>
      <c r="F84" s="480">
        <v>3.5</v>
      </c>
      <c r="G84" s="478">
        <v>3.2</v>
      </c>
    </row>
    <row r="85" spans="1:7" ht="15.75" hidden="1" customHeight="1" x14ac:dyDescent="0.25">
      <c r="A85" s="475">
        <v>41699</v>
      </c>
      <c r="B85" s="476">
        <v>4</v>
      </c>
      <c r="C85" s="477">
        <v>2.9</v>
      </c>
      <c r="D85" s="478">
        <v>2.7</v>
      </c>
      <c r="E85" s="479">
        <v>4.5</v>
      </c>
      <c r="F85" s="480">
        <v>2.7</v>
      </c>
      <c r="G85" s="478">
        <v>3.1</v>
      </c>
    </row>
    <row r="86" spans="1:7" ht="15.75" hidden="1" customHeight="1" x14ac:dyDescent="0.25">
      <c r="A86" s="475">
        <v>41730</v>
      </c>
      <c r="B86" s="476">
        <v>4</v>
      </c>
      <c r="C86" s="477">
        <v>2.9</v>
      </c>
      <c r="D86" s="478">
        <v>2.8</v>
      </c>
      <c r="E86" s="479">
        <v>4.2</v>
      </c>
      <c r="F86" s="480">
        <v>2.8</v>
      </c>
      <c r="G86" s="478">
        <v>3.3</v>
      </c>
    </row>
    <row r="87" spans="1:7" ht="15.75" hidden="1" customHeight="1" x14ac:dyDescent="0.25">
      <c r="A87" s="475">
        <v>41760</v>
      </c>
      <c r="B87" s="476">
        <v>4</v>
      </c>
      <c r="C87" s="477">
        <v>2.9</v>
      </c>
      <c r="D87" s="478">
        <v>2.9</v>
      </c>
      <c r="E87" s="479">
        <v>3.4</v>
      </c>
      <c r="F87" s="480">
        <v>2.9</v>
      </c>
      <c r="G87" s="478">
        <v>3.4</v>
      </c>
    </row>
    <row r="88" spans="1:7" ht="18" hidden="1" customHeight="1" x14ac:dyDescent="0.25">
      <c r="A88" s="475">
        <v>41791</v>
      </c>
      <c r="B88" s="476">
        <v>4</v>
      </c>
      <c r="C88" s="477">
        <v>2.9</v>
      </c>
      <c r="D88" s="478">
        <v>2.9</v>
      </c>
      <c r="E88" s="479">
        <v>3.3</v>
      </c>
      <c r="F88" s="480">
        <v>2.7</v>
      </c>
      <c r="G88" s="478">
        <v>3.2</v>
      </c>
    </row>
    <row r="89" spans="1:7" ht="15.75" hidden="1" customHeight="1" x14ac:dyDescent="0.25">
      <c r="A89" s="475">
        <v>41821</v>
      </c>
      <c r="B89" s="476">
        <v>3.9</v>
      </c>
      <c r="C89" s="477">
        <v>2.9</v>
      </c>
      <c r="D89" s="478">
        <v>3</v>
      </c>
      <c r="E89" s="479">
        <v>3.1</v>
      </c>
      <c r="F89" s="480">
        <v>2.7</v>
      </c>
      <c r="G89" s="478">
        <v>3.2</v>
      </c>
    </row>
    <row r="90" spans="1:7" ht="15.75" hidden="1" customHeight="1" x14ac:dyDescent="0.25">
      <c r="A90" s="475">
        <v>41852</v>
      </c>
      <c r="B90" s="476">
        <v>4</v>
      </c>
      <c r="C90" s="477">
        <v>2.9</v>
      </c>
      <c r="D90" s="478">
        <v>3.1</v>
      </c>
      <c r="E90" s="479">
        <v>3.8</v>
      </c>
      <c r="F90" s="480">
        <v>2.7</v>
      </c>
      <c r="G90" s="478">
        <v>3.5</v>
      </c>
    </row>
    <row r="91" spans="1:7" ht="15.75" hidden="1" customHeight="1" x14ac:dyDescent="0.25">
      <c r="A91" s="475">
        <v>41883</v>
      </c>
      <c r="B91" s="476">
        <v>3.9</v>
      </c>
      <c r="C91" s="477">
        <v>2.9</v>
      </c>
      <c r="D91" s="478">
        <v>3.2</v>
      </c>
      <c r="E91" s="479">
        <v>2.9</v>
      </c>
      <c r="F91" s="480">
        <v>2.2999999999999998</v>
      </c>
      <c r="G91" s="478">
        <v>3.3</v>
      </c>
    </row>
    <row r="92" spans="1:7" ht="15.75" hidden="1" customHeight="1" x14ac:dyDescent="0.25">
      <c r="A92" s="475">
        <v>41913</v>
      </c>
      <c r="B92" s="476">
        <v>3.8</v>
      </c>
      <c r="C92" s="477">
        <v>2.9</v>
      </c>
      <c r="D92" s="478">
        <v>3.2</v>
      </c>
      <c r="E92" s="479">
        <v>1.9</v>
      </c>
      <c r="F92" s="480">
        <v>2.1</v>
      </c>
      <c r="G92" s="478">
        <v>3</v>
      </c>
    </row>
    <row r="93" spans="1:7" ht="15.75" hidden="1" customHeight="1" x14ac:dyDescent="0.25">
      <c r="A93" s="475">
        <v>41944</v>
      </c>
      <c r="B93" s="476">
        <v>3.5</v>
      </c>
      <c r="C93" s="477">
        <v>2.8</v>
      </c>
      <c r="D93" s="478">
        <v>3.2</v>
      </c>
      <c r="E93" s="479">
        <v>0.9</v>
      </c>
      <c r="F93" s="480">
        <v>1.7</v>
      </c>
      <c r="G93" s="478">
        <v>2.6</v>
      </c>
    </row>
    <row r="94" spans="1:7" ht="18" hidden="1" customHeight="1" x14ac:dyDescent="0.25">
      <c r="A94" s="475">
        <v>41974</v>
      </c>
      <c r="B94" s="476">
        <v>3.2</v>
      </c>
      <c r="C94" s="477">
        <v>2.6</v>
      </c>
      <c r="D94" s="478">
        <v>3.1</v>
      </c>
      <c r="E94" s="479">
        <v>0.2</v>
      </c>
      <c r="F94" s="480">
        <v>0.8</v>
      </c>
      <c r="G94" s="478">
        <v>2.1</v>
      </c>
    </row>
    <row r="95" spans="1:7" ht="17.25" hidden="1" customHeight="1" x14ac:dyDescent="0.3">
      <c r="A95" s="481">
        <v>42005</v>
      </c>
      <c r="B95" s="482">
        <v>2.8</v>
      </c>
      <c r="C95" s="483">
        <v>2.2000000000000002</v>
      </c>
      <c r="D95" s="484">
        <v>2.9</v>
      </c>
      <c r="E95" s="485">
        <v>0.7</v>
      </c>
      <c r="F95" s="486">
        <v>-0.4</v>
      </c>
      <c r="G95" s="484">
        <v>0.8</v>
      </c>
    </row>
    <row r="96" spans="1:7" ht="17.25" hidden="1" customHeight="1" x14ac:dyDescent="0.3">
      <c r="A96" s="481">
        <v>42036</v>
      </c>
      <c r="B96" s="482">
        <v>2.5</v>
      </c>
      <c r="C96" s="483">
        <v>1.9</v>
      </c>
      <c r="D96" s="484">
        <v>2.7</v>
      </c>
      <c r="E96" s="485">
        <v>2</v>
      </c>
      <c r="F96" s="486">
        <v>0.2</v>
      </c>
      <c r="G96" s="484">
        <v>1.6</v>
      </c>
    </row>
    <row r="97" spans="1:7" ht="17.25" hidden="1" customHeight="1" x14ac:dyDescent="0.3">
      <c r="A97" s="481">
        <v>42064</v>
      </c>
      <c r="B97" s="482">
        <v>2.4</v>
      </c>
      <c r="C97" s="483">
        <v>1.7</v>
      </c>
      <c r="D97" s="484">
        <v>2.6</v>
      </c>
      <c r="E97" s="485">
        <v>2.2000000000000002</v>
      </c>
      <c r="F97" s="486">
        <v>0.3</v>
      </c>
      <c r="G97" s="484">
        <v>1.6</v>
      </c>
    </row>
    <row r="98" spans="1:7" ht="17.25" hidden="1" customHeight="1" x14ac:dyDescent="0.3">
      <c r="A98" s="481">
        <v>42095</v>
      </c>
      <c r="B98" s="482">
        <v>2.2000000000000002</v>
      </c>
      <c r="C98" s="483">
        <v>1.5</v>
      </c>
      <c r="D98" s="484">
        <v>2.5</v>
      </c>
      <c r="E98" s="485">
        <v>2.1</v>
      </c>
      <c r="F98" s="486">
        <v>0.3</v>
      </c>
      <c r="G98" s="484">
        <v>1.6</v>
      </c>
    </row>
    <row r="99" spans="1:7" ht="17.25" hidden="1" customHeight="1" x14ac:dyDescent="0.3">
      <c r="A99" s="481">
        <v>42125</v>
      </c>
      <c r="B99" s="482">
        <v>2</v>
      </c>
      <c r="C99" s="483">
        <v>1.3</v>
      </c>
      <c r="D99" s="484">
        <v>2.2999999999999998</v>
      </c>
      <c r="E99" s="485">
        <v>0.5</v>
      </c>
      <c r="F99" s="486">
        <v>0.5</v>
      </c>
      <c r="G99" s="484">
        <v>1.9</v>
      </c>
    </row>
    <row r="100" spans="1:7" ht="17.25" hidden="1" customHeight="1" x14ac:dyDescent="0.3">
      <c r="A100" s="481">
        <v>42156</v>
      </c>
      <c r="B100" s="482">
        <v>1.7</v>
      </c>
      <c r="C100" s="483">
        <v>1.1000000000000001</v>
      </c>
      <c r="D100" s="484">
        <v>2.2999999999999998</v>
      </c>
      <c r="E100" s="485">
        <v>0.4</v>
      </c>
      <c r="F100" s="486">
        <v>0.6</v>
      </c>
      <c r="G100" s="484">
        <v>2.1</v>
      </c>
    </row>
    <row r="101" spans="1:7" ht="17.25" hidden="1" customHeight="1" x14ac:dyDescent="0.3">
      <c r="A101" s="481">
        <v>42186</v>
      </c>
      <c r="B101" s="482">
        <v>1.5</v>
      </c>
      <c r="C101" s="483">
        <v>0.9</v>
      </c>
      <c r="D101" s="484">
        <v>2.1</v>
      </c>
      <c r="E101" s="485">
        <v>0.6</v>
      </c>
      <c r="F101" s="486">
        <v>0.2</v>
      </c>
      <c r="G101" s="484">
        <v>1.6</v>
      </c>
    </row>
    <row r="102" spans="1:7" ht="17.25" hidden="1" customHeight="1" x14ac:dyDescent="0.3">
      <c r="A102" s="481">
        <v>42217</v>
      </c>
      <c r="B102" s="482">
        <v>1.3</v>
      </c>
      <c r="C102" s="483">
        <v>0.7</v>
      </c>
      <c r="D102" s="484">
        <v>2</v>
      </c>
      <c r="E102" s="485">
        <v>1.1000000000000001</v>
      </c>
      <c r="F102" s="486">
        <v>0.4</v>
      </c>
      <c r="G102" s="484">
        <v>1.7</v>
      </c>
    </row>
    <row r="103" spans="1:7" ht="17.25" hidden="1" customHeight="1" x14ac:dyDescent="0.3">
      <c r="A103" s="481">
        <v>42248</v>
      </c>
      <c r="B103" s="482">
        <v>1.2</v>
      </c>
      <c r="C103" s="483">
        <v>0.6</v>
      </c>
      <c r="D103" s="484">
        <v>1.9</v>
      </c>
      <c r="E103" s="485">
        <v>2</v>
      </c>
      <c r="F103" s="486">
        <v>0.9</v>
      </c>
      <c r="G103" s="484">
        <v>2</v>
      </c>
    </row>
    <row r="104" spans="1:7" ht="17.25" hidden="1" customHeight="1" x14ac:dyDescent="0.3">
      <c r="A104" s="481">
        <v>42278</v>
      </c>
      <c r="B104" s="482">
        <v>1.2</v>
      </c>
      <c r="C104" s="483">
        <v>0.5</v>
      </c>
      <c r="D104" s="484">
        <v>1.8</v>
      </c>
      <c r="E104" s="485">
        <v>1.5</v>
      </c>
      <c r="F104" s="486">
        <v>0.7</v>
      </c>
      <c r="G104" s="484">
        <v>1.8</v>
      </c>
    </row>
    <row r="105" spans="1:7" ht="17.25" hidden="1" customHeight="1" x14ac:dyDescent="0.3">
      <c r="A105" s="481">
        <v>42309</v>
      </c>
      <c r="B105" s="482">
        <v>1.2</v>
      </c>
      <c r="C105" s="483">
        <v>0.4</v>
      </c>
      <c r="D105" s="484">
        <v>1.7</v>
      </c>
      <c r="E105" s="485">
        <v>1</v>
      </c>
      <c r="F105" s="486">
        <v>0.5</v>
      </c>
      <c r="G105" s="484">
        <v>2</v>
      </c>
    </row>
    <row r="106" spans="1:7" ht="17.25" hidden="1" customHeight="1" x14ac:dyDescent="0.3">
      <c r="A106" s="481">
        <v>42339</v>
      </c>
      <c r="B106" s="482">
        <v>1.3</v>
      </c>
      <c r="C106" s="483">
        <v>0.4</v>
      </c>
      <c r="D106" s="484">
        <v>1.7</v>
      </c>
      <c r="E106" s="485">
        <v>1.3</v>
      </c>
      <c r="F106" s="486">
        <v>1.1000000000000001</v>
      </c>
      <c r="G106" s="484">
        <v>2.2999999999999998</v>
      </c>
    </row>
    <row r="107" spans="1:7" ht="17.25" hidden="1" customHeight="1" x14ac:dyDescent="0.3">
      <c r="A107" s="481">
        <v>42370</v>
      </c>
      <c r="B107" s="482">
        <v>1.3</v>
      </c>
      <c r="C107" s="483">
        <v>0.6</v>
      </c>
      <c r="D107" s="484">
        <v>2</v>
      </c>
      <c r="E107" s="485">
        <v>0.4</v>
      </c>
      <c r="F107" s="486">
        <v>1.9</v>
      </c>
      <c r="G107" s="484">
        <v>3.5</v>
      </c>
    </row>
    <row r="108" spans="1:7" ht="17.25" hidden="1" customHeight="1" x14ac:dyDescent="0.3">
      <c r="A108" s="481">
        <v>42401</v>
      </c>
      <c r="B108" s="482">
        <v>1</v>
      </c>
      <c r="C108" s="483">
        <v>0.7</v>
      </c>
      <c r="D108" s="484">
        <v>2.1</v>
      </c>
      <c r="E108" s="485">
        <v>-0.5</v>
      </c>
      <c r="F108" s="486">
        <v>0.9</v>
      </c>
      <c r="G108" s="484">
        <v>2.8</v>
      </c>
    </row>
    <row r="109" spans="1:7" ht="17.25" hidden="1" customHeight="1" x14ac:dyDescent="0.3">
      <c r="A109" s="481">
        <v>42430</v>
      </c>
      <c r="B109" s="482">
        <v>0.9</v>
      </c>
      <c r="C109" s="483">
        <v>0.7</v>
      </c>
      <c r="D109" s="484">
        <v>2.1</v>
      </c>
      <c r="E109" s="485">
        <v>0.9</v>
      </c>
      <c r="F109" s="486">
        <v>0.6</v>
      </c>
      <c r="G109" s="484">
        <v>2.5</v>
      </c>
    </row>
    <row r="110" spans="1:7" ht="17.25" hidden="1" customHeight="1" x14ac:dyDescent="0.3">
      <c r="A110" s="481">
        <v>42461</v>
      </c>
      <c r="B110" s="482">
        <v>0.8</v>
      </c>
      <c r="C110" s="483">
        <v>0.7</v>
      </c>
      <c r="D110" s="484">
        <v>2.2000000000000002</v>
      </c>
      <c r="E110" s="485">
        <v>0.2</v>
      </c>
      <c r="F110" s="486">
        <v>0.7</v>
      </c>
      <c r="G110" s="484">
        <v>2.6</v>
      </c>
    </row>
    <row r="111" spans="1:7" ht="17.25" hidden="1" customHeight="1" x14ac:dyDescent="0.3">
      <c r="A111" s="481">
        <v>42491</v>
      </c>
      <c r="B111" s="482">
        <v>0.8</v>
      </c>
      <c r="C111" s="483">
        <v>0.7</v>
      </c>
      <c r="D111" s="484">
        <v>2.2000000000000002</v>
      </c>
      <c r="E111" s="485">
        <v>0.8</v>
      </c>
      <c r="F111" s="486">
        <v>-0.1</v>
      </c>
      <c r="G111" s="484">
        <v>1.7</v>
      </c>
    </row>
    <row r="112" spans="1:7" ht="17.25" hidden="1" customHeight="1" x14ac:dyDescent="0.3">
      <c r="A112" s="481">
        <v>42522</v>
      </c>
      <c r="B112" s="482">
        <v>0.9</v>
      </c>
      <c r="C112" s="483">
        <v>0.7</v>
      </c>
      <c r="D112" s="484">
        <v>2.2000000000000002</v>
      </c>
      <c r="E112" s="485">
        <v>1.1000000000000001</v>
      </c>
      <c r="F112" s="486">
        <v>0.4</v>
      </c>
      <c r="G112" s="484">
        <v>2.2999999999999998</v>
      </c>
    </row>
    <row r="113" spans="1:7" ht="17.25" hidden="1" customHeight="1" x14ac:dyDescent="0.3">
      <c r="A113" s="481">
        <v>42552</v>
      </c>
      <c r="B113" s="482">
        <v>0.9</v>
      </c>
      <c r="C113" s="483">
        <v>0.7</v>
      </c>
      <c r="D113" s="484">
        <v>2.2999999999999998</v>
      </c>
      <c r="E113" s="485">
        <v>1</v>
      </c>
      <c r="F113" s="486">
        <v>0.7</v>
      </c>
      <c r="G113" s="484">
        <v>2.6</v>
      </c>
    </row>
    <row r="114" spans="1:7" ht="17.25" hidden="1" customHeight="1" x14ac:dyDescent="0.3">
      <c r="A114" s="481">
        <v>42583</v>
      </c>
      <c r="B114" s="482">
        <v>0.9</v>
      </c>
      <c r="C114" s="483">
        <v>0.7</v>
      </c>
      <c r="D114" s="484">
        <v>2.2999999999999998</v>
      </c>
      <c r="E114" s="485">
        <v>0.9</v>
      </c>
      <c r="F114" s="486">
        <v>-0.4</v>
      </c>
      <c r="G114" s="484">
        <v>1.8</v>
      </c>
    </row>
    <row r="115" spans="1:7" ht="17.25" hidden="1" customHeight="1" x14ac:dyDescent="0.3">
      <c r="A115" s="481">
        <v>42614</v>
      </c>
      <c r="B115" s="482">
        <v>0.8</v>
      </c>
      <c r="C115" s="483">
        <v>0.6</v>
      </c>
      <c r="D115" s="484">
        <v>2.2999999999999998</v>
      </c>
      <c r="E115" s="485">
        <v>0.9</v>
      </c>
      <c r="F115" s="486">
        <v>-0.3</v>
      </c>
      <c r="G115" s="484">
        <v>1.9</v>
      </c>
    </row>
    <row r="116" spans="1:7" ht="17.25" hidden="1" customHeight="1" x14ac:dyDescent="0.3">
      <c r="A116" s="481">
        <v>42644</v>
      </c>
      <c r="B116" s="482">
        <v>0.8</v>
      </c>
      <c r="C116" s="483">
        <v>0.5</v>
      </c>
      <c r="D116" s="484">
        <v>2.2999999999999998</v>
      </c>
      <c r="E116" s="485">
        <v>1.5</v>
      </c>
      <c r="F116" s="486">
        <v>-0.4</v>
      </c>
      <c r="G116" s="484">
        <v>1.8</v>
      </c>
    </row>
    <row r="117" spans="1:7" ht="17.25" hidden="1" customHeight="1" x14ac:dyDescent="0.3">
      <c r="A117" s="481">
        <v>42675</v>
      </c>
      <c r="B117" s="482">
        <v>0.9</v>
      </c>
      <c r="C117" s="483">
        <v>0.4</v>
      </c>
      <c r="D117" s="484">
        <v>2.2999999999999998</v>
      </c>
      <c r="E117" s="485">
        <v>2.2000000000000002</v>
      </c>
      <c r="F117" s="486">
        <v>0.1</v>
      </c>
      <c r="G117" s="484">
        <v>1.8</v>
      </c>
    </row>
    <row r="118" spans="1:7" ht="17.25" hidden="1" customHeight="1" x14ac:dyDescent="0.3">
      <c r="A118" s="481">
        <v>42705</v>
      </c>
      <c r="B118" s="482">
        <v>1</v>
      </c>
      <c r="C118" s="483">
        <v>0.4</v>
      </c>
      <c r="D118" s="484">
        <v>2.2000000000000002</v>
      </c>
      <c r="E118" s="485">
        <v>2.2999999999999998</v>
      </c>
      <c r="F118" s="486">
        <v>0.3</v>
      </c>
      <c r="G118" s="484">
        <v>1.7</v>
      </c>
    </row>
    <row r="119" spans="1:7" ht="17.25" hidden="1" thickTop="1" x14ac:dyDescent="0.3">
      <c r="A119" s="481">
        <v>42736</v>
      </c>
      <c r="B119" s="482">
        <v>1.1000000000000001</v>
      </c>
      <c r="C119" s="483">
        <v>0.3</v>
      </c>
      <c r="D119" s="484">
        <v>2.1</v>
      </c>
      <c r="E119" s="485">
        <v>1.8</v>
      </c>
      <c r="F119" s="486">
        <v>0.5</v>
      </c>
      <c r="G119" s="484">
        <v>1.7</v>
      </c>
    </row>
    <row r="120" spans="1:7" ht="17.25" hidden="1" thickTop="1" x14ac:dyDescent="0.3">
      <c r="A120" s="481">
        <v>42767</v>
      </c>
      <c r="B120" s="482">
        <v>1.2</v>
      </c>
      <c r="C120" s="483">
        <v>0.3</v>
      </c>
      <c r="D120" s="484">
        <v>2</v>
      </c>
      <c r="E120" s="485">
        <v>1.3</v>
      </c>
      <c r="F120" s="486">
        <v>1.1000000000000001</v>
      </c>
      <c r="G120" s="484">
        <v>1.6</v>
      </c>
    </row>
    <row r="121" spans="1:7" ht="17.25" hidden="1" thickTop="1" x14ac:dyDescent="0.3">
      <c r="A121" s="481">
        <v>42795</v>
      </c>
      <c r="B121" s="482">
        <v>1.3</v>
      </c>
      <c r="C121" s="483">
        <v>0.4</v>
      </c>
      <c r="D121" s="484">
        <v>1.9</v>
      </c>
      <c r="E121" s="485">
        <v>1.3</v>
      </c>
      <c r="F121" s="486">
        <v>1.7</v>
      </c>
      <c r="G121" s="484">
        <v>1.8</v>
      </c>
    </row>
    <row r="122" spans="1:7" ht="17.25" thickTop="1" x14ac:dyDescent="0.3">
      <c r="A122" s="481">
        <v>42826</v>
      </c>
      <c r="B122" s="482">
        <v>1.5</v>
      </c>
      <c r="C122" s="483">
        <v>0.5</v>
      </c>
      <c r="D122" s="484">
        <v>1.9</v>
      </c>
      <c r="E122" s="485">
        <v>2.9</v>
      </c>
      <c r="F122" s="486">
        <v>1.9</v>
      </c>
      <c r="G122" s="484">
        <v>2.1</v>
      </c>
    </row>
    <row r="123" spans="1:7" ht="16.5" x14ac:dyDescent="0.3">
      <c r="A123" s="481">
        <v>42856</v>
      </c>
      <c r="B123" s="482">
        <v>1.9</v>
      </c>
      <c r="C123" s="483">
        <v>0.7</v>
      </c>
      <c r="D123" s="484">
        <v>2</v>
      </c>
      <c r="E123" s="485">
        <v>5.9</v>
      </c>
      <c r="F123" s="486">
        <v>2.6</v>
      </c>
      <c r="G123" s="484">
        <v>3</v>
      </c>
    </row>
    <row r="124" spans="1:7" ht="16.5" x14ac:dyDescent="0.3">
      <c r="A124" s="481">
        <v>42887</v>
      </c>
      <c r="B124" s="482">
        <v>2.4</v>
      </c>
      <c r="C124" s="483">
        <v>0.8</v>
      </c>
      <c r="D124" s="484">
        <v>2</v>
      </c>
      <c r="E124" s="485">
        <v>6.4</v>
      </c>
      <c r="F124" s="486">
        <v>2</v>
      </c>
      <c r="G124" s="484">
        <v>2.2999999999999998</v>
      </c>
    </row>
    <row r="125" spans="1:7" ht="16.5" x14ac:dyDescent="0.3">
      <c r="A125" s="481">
        <v>42917</v>
      </c>
      <c r="B125" s="482">
        <v>2.7</v>
      </c>
      <c r="C125" s="483">
        <v>0.9</v>
      </c>
      <c r="D125" s="484">
        <v>2</v>
      </c>
      <c r="E125" s="485">
        <v>5.3</v>
      </c>
      <c r="F125" s="486">
        <v>1.9</v>
      </c>
      <c r="G125" s="484">
        <v>2.2000000000000002</v>
      </c>
    </row>
    <row r="126" spans="1:7" ht="16.5" x14ac:dyDescent="0.3">
      <c r="A126" s="481">
        <v>42948</v>
      </c>
      <c r="B126" s="482">
        <v>3.0286765833461127</v>
      </c>
      <c r="C126" s="483">
        <v>1.2222935693991577</v>
      </c>
      <c r="D126" s="484">
        <v>2.0456514153099237</v>
      </c>
      <c r="E126" s="485">
        <v>4.5703839122486212</v>
      </c>
      <c r="F126" s="486">
        <v>3.1433178020487729</v>
      </c>
      <c r="G126" s="484">
        <v>2.6876093090027808</v>
      </c>
    </row>
    <row r="127" spans="1:7" ht="16.5" x14ac:dyDescent="0.3">
      <c r="A127" s="481">
        <v>42979</v>
      </c>
      <c r="B127" s="482">
        <v>3.2</v>
      </c>
      <c r="C127" s="483">
        <v>1.5</v>
      </c>
      <c r="D127" s="484">
        <v>2.1</v>
      </c>
      <c r="E127" s="485">
        <v>3.5</v>
      </c>
      <c r="F127" s="486">
        <v>2.7</v>
      </c>
      <c r="G127" s="484">
        <v>2.1</v>
      </c>
    </row>
    <row r="128" spans="1:7" ht="16.5" x14ac:dyDescent="0.3">
      <c r="A128" s="481">
        <v>43009</v>
      </c>
      <c r="B128" s="482">
        <v>3.4</v>
      </c>
      <c r="C128" s="483">
        <v>1.7</v>
      </c>
      <c r="D128" s="484">
        <v>2.1</v>
      </c>
      <c r="E128" s="485">
        <v>3.5</v>
      </c>
      <c r="F128" s="486">
        <v>2.9</v>
      </c>
      <c r="G128" s="484">
        <v>2.4</v>
      </c>
    </row>
    <row r="129" spans="1:7" ht="16.5" x14ac:dyDescent="0.3">
      <c r="A129" s="481">
        <v>43040</v>
      </c>
      <c r="B129" s="482">
        <v>3.5135960892147766</v>
      </c>
      <c r="C129" s="483">
        <v>1.9613825093619752</v>
      </c>
      <c r="D129" s="484">
        <v>2.1371120259215282</v>
      </c>
      <c r="E129" s="485">
        <v>3.5648994515539156</v>
      </c>
      <c r="F129" s="486">
        <v>2.7389160086513931</v>
      </c>
      <c r="G129" s="484">
        <v>2.1266499895171931</v>
      </c>
    </row>
    <row r="130" spans="1:7" ht="16.5" x14ac:dyDescent="0.3">
      <c r="A130" s="481">
        <v>43070</v>
      </c>
      <c r="B130" s="482">
        <v>3.7</v>
      </c>
      <c r="C130" s="483">
        <v>2.2000000000000002</v>
      </c>
      <c r="D130" s="484">
        <v>2.2000000000000002</v>
      </c>
      <c r="E130" s="485">
        <v>4.2</v>
      </c>
      <c r="F130" s="486">
        <v>2.9</v>
      </c>
      <c r="G130" s="484">
        <v>2.2000000000000002</v>
      </c>
    </row>
    <row r="131" spans="1:7" ht="16.5" x14ac:dyDescent="0.3">
      <c r="A131" s="481">
        <v>43101</v>
      </c>
      <c r="B131" s="482">
        <v>4.0347137637027686</v>
      </c>
      <c r="C131" s="483">
        <v>2.3846825535486893</v>
      </c>
      <c r="D131" s="484">
        <v>2.1804513646307644</v>
      </c>
      <c r="E131" s="485">
        <v>6.1705989110707682</v>
      </c>
      <c r="F131" s="486">
        <v>2.9291982620538226</v>
      </c>
      <c r="G131" s="484">
        <v>1.7701381506116443</v>
      </c>
    </row>
    <row r="132" spans="1:7" ht="16.5" x14ac:dyDescent="0.3">
      <c r="A132" s="481">
        <v>43132</v>
      </c>
      <c r="B132" s="482">
        <v>4.5171102661596851</v>
      </c>
      <c r="C132" s="483">
        <v>2.5118378490783133</v>
      </c>
      <c r="D132" s="484">
        <v>2.1965772455402544</v>
      </c>
      <c r="E132" s="485">
        <v>6.995515695067267</v>
      </c>
      <c r="F132" s="486">
        <v>2.6502478886668568</v>
      </c>
      <c r="G132" s="484">
        <v>1.8158040266164077</v>
      </c>
    </row>
    <row r="133" spans="1:7" ht="16.5" x14ac:dyDescent="0.3">
      <c r="A133" s="481">
        <v>43160</v>
      </c>
      <c r="B133" s="482">
        <v>4.9756912792464192</v>
      </c>
      <c r="C133" s="483">
        <v>2.54927677755028</v>
      </c>
      <c r="D133" s="484">
        <v>2.1728279888055591</v>
      </c>
      <c r="E133" s="485">
        <v>6.6666666666666652</v>
      </c>
      <c r="F133" s="486">
        <v>2.1375028224842385</v>
      </c>
      <c r="G133" s="484">
        <v>1.5659157673754143</v>
      </c>
    </row>
    <row r="134" spans="1:7" ht="16.5" x14ac:dyDescent="0.3">
      <c r="A134" s="481">
        <v>43191</v>
      </c>
      <c r="B134" s="482">
        <v>5</v>
      </c>
      <c r="C134" s="483">
        <v>2.6</v>
      </c>
      <c r="D134" s="484">
        <v>2.1</v>
      </c>
      <c r="E134" s="485">
        <v>3.7</v>
      </c>
      <c r="F134" s="486">
        <v>2.2000000000000002</v>
      </c>
      <c r="G134" s="484">
        <v>1.5</v>
      </c>
    </row>
    <row r="135" spans="1:7" ht="16.5" x14ac:dyDescent="0.3">
      <c r="A135" s="481">
        <v>43221</v>
      </c>
      <c r="B135" s="482">
        <v>4.7</v>
      </c>
      <c r="C135" s="483">
        <v>2.5</v>
      </c>
      <c r="D135" s="484">
        <v>2</v>
      </c>
      <c r="E135" s="485">
        <v>2.4</v>
      </c>
      <c r="F135" s="486">
        <v>2.2000000000000002</v>
      </c>
      <c r="G135" s="484">
        <v>1.3</v>
      </c>
    </row>
    <row r="136" spans="1:7" ht="16.5" x14ac:dyDescent="0.3">
      <c r="A136" s="481">
        <v>43252</v>
      </c>
      <c r="B136" s="482">
        <v>4.2920174056568339</v>
      </c>
      <c r="C136" s="483">
        <v>2.5889959177030519</v>
      </c>
      <c r="D136" s="484">
        <v>1.9236851262346866</v>
      </c>
      <c r="E136" s="485">
        <v>1.031685458224918</v>
      </c>
      <c r="F136" s="486">
        <v>2.5907728443276712</v>
      </c>
      <c r="G136" s="484">
        <v>1.6020785026058526</v>
      </c>
    </row>
    <row r="137" spans="1:7" ht="16.5" x14ac:dyDescent="0.3">
      <c r="A137" s="481">
        <v>43282</v>
      </c>
      <c r="B137" s="482">
        <v>4</v>
      </c>
      <c r="C137" s="483">
        <v>2.6</v>
      </c>
      <c r="D137" s="484">
        <v>1.9</v>
      </c>
      <c r="E137" s="485">
        <v>1.7</v>
      </c>
      <c r="F137" s="486">
        <v>2.5</v>
      </c>
      <c r="G137" s="484">
        <v>1.9</v>
      </c>
    </row>
    <row r="138" spans="1:7" ht="16.5" x14ac:dyDescent="0.3">
      <c r="A138" s="481">
        <v>43313</v>
      </c>
      <c r="B138" s="482">
        <v>3.7</v>
      </c>
      <c r="C138" s="483">
        <v>2.5</v>
      </c>
      <c r="D138" s="484">
        <v>1.8</v>
      </c>
      <c r="E138" s="485">
        <v>0.9</v>
      </c>
      <c r="F138" s="486">
        <v>1.8</v>
      </c>
      <c r="G138" s="484">
        <v>1.4</v>
      </c>
    </row>
    <row r="139" spans="1:7" ht="16.5" x14ac:dyDescent="0.3">
      <c r="A139" s="481">
        <v>43344</v>
      </c>
      <c r="B139" s="482">
        <v>3.5</v>
      </c>
      <c r="C139" s="483">
        <v>2.5</v>
      </c>
      <c r="D139" s="484">
        <v>1.8</v>
      </c>
      <c r="E139" s="485">
        <v>1.9</v>
      </c>
      <c r="F139" s="486">
        <v>2.1</v>
      </c>
      <c r="G139" s="484">
        <v>1.8</v>
      </c>
    </row>
    <row r="140" spans="1:7" ht="16.5" x14ac:dyDescent="0.3">
      <c r="A140" s="481">
        <v>43374</v>
      </c>
      <c r="B140" s="482">
        <v>3.4899837193813399</v>
      </c>
      <c r="C140" s="483">
        <v>2.4218179892776304</v>
      </c>
      <c r="D140" s="484">
        <v>1.7586366027664946</v>
      </c>
      <c r="E140" s="485">
        <v>2.7779155594921834</v>
      </c>
      <c r="F140" s="486">
        <v>2.2970321623414502</v>
      </c>
      <c r="G140" s="484">
        <v>2.1178916329569253</v>
      </c>
    </row>
    <row r="141" spans="1:7" ht="15" customHeight="1" x14ac:dyDescent="0.3">
      <c r="A141" s="481">
        <v>43405</v>
      </c>
      <c r="B141" s="482">
        <v>3.4</v>
      </c>
      <c r="C141" s="483">
        <v>2.4</v>
      </c>
      <c r="D141" s="484">
        <v>1.8</v>
      </c>
      <c r="E141" s="485">
        <v>2.8</v>
      </c>
      <c r="F141" s="486">
        <v>2.6</v>
      </c>
      <c r="G141" s="484">
        <v>2.5</v>
      </c>
    </row>
    <row r="142" spans="1:7" ht="15" customHeight="1" x14ac:dyDescent="0.3">
      <c r="A142" s="481">
        <v>43435</v>
      </c>
      <c r="B142" s="482">
        <v>3.2273827033387326</v>
      </c>
      <c r="C142" s="483">
        <v>2.3432099051625688</v>
      </c>
      <c r="D142" s="484">
        <v>1.7858993722993155</v>
      </c>
      <c r="E142" s="485">
        <v>1.7861988304093579</v>
      </c>
      <c r="F142" s="486">
        <v>2.1106037979508274</v>
      </c>
      <c r="G142" s="484">
        <v>2.0890363570770898</v>
      </c>
    </row>
    <row r="143" spans="1:7" ht="15" customHeight="1" x14ac:dyDescent="0.3">
      <c r="A143" s="481">
        <v>43466</v>
      </c>
      <c r="B143" s="482">
        <v>2.8</v>
      </c>
      <c r="C143" s="483">
        <v>2.2999999999999998</v>
      </c>
      <c r="D143" s="484">
        <v>1.9</v>
      </c>
      <c r="E143" s="485">
        <v>0.5</v>
      </c>
      <c r="F143" s="486">
        <v>1.8</v>
      </c>
      <c r="G143" s="484">
        <v>2.7</v>
      </c>
    </row>
    <row r="144" spans="1:7" ht="15" customHeight="1" x14ac:dyDescent="0.3">
      <c r="A144" s="481">
        <v>43497</v>
      </c>
      <c r="B144" s="482">
        <v>2.1035542782304795</v>
      </c>
      <c r="C144" s="483">
        <v>2.1204152301877777</v>
      </c>
      <c r="D144" s="484">
        <v>1.8690863024179549</v>
      </c>
      <c r="E144" s="485">
        <v>-0.83604358759429287</v>
      </c>
      <c r="F144" s="486">
        <v>1.0622973472985686</v>
      </c>
      <c r="G144" s="484">
        <v>1.8763645467243739</v>
      </c>
    </row>
    <row r="145" spans="1:7" ht="15" customHeight="1" x14ac:dyDescent="0.3">
      <c r="A145" s="481">
        <v>43525</v>
      </c>
      <c r="B145" s="482">
        <v>1.4265757290686798</v>
      </c>
      <c r="C145" s="483">
        <v>2.018192956343734</v>
      </c>
      <c r="D145" s="484">
        <v>1.8780363097014474</v>
      </c>
      <c r="E145" s="485">
        <v>-1.4144999999999963</v>
      </c>
      <c r="F145" s="486">
        <v>0.92206959535967581</v>
      </c>
      <c r="G145" s="484">
        <v>1.6773694976255804</v>
      </c>
    </row>
    <row r="146" spans="1:7" ht="15" customHeight="1" thickBot="1" x14ac:dyDescent="0.35">
      <c r="A146" s="487">
        <v>43556</v>
      </c>
      <c r="B146" s="488">
        <v>1.2</v>
      </c>
      <c r="C146" s="489">
        <v>1.9</v>
      </c>
      <c r="D146" s="490">
        <v>1.9</v>
      </c>
      <c r="E146" s="491">
        <v>0.6</v>
      </c>
      <c r="F146" s="492">
        <v>0.6</v>
      </c>
      <c r="G146" s="490">
        <v>1.4</v>
      </c>
    </row>
    <row r="147" spans="1:7" ht="5.25" customHeight="1" thickTop="1" x14ac:dyDescent="0.25">
      <c r="A147" s="493"/>
      <c r="B147" s="494"/>
      <c r="C147" s="494"/>
      <c r="D147" s="494"/>
      <c r="E147" s="494"/>
      <c r="F147" s="495"/>
      <c r="G147" s="494"/>
    </row>
    <row r="148" spans="1:7" s="496" customFormat="1" ht="28.5" customHeight="1" x14ac:dyDescent="0.2">
      <c r="A148" s="4242" t="s">
        <v>390</v>
      </c>
      <c r="B148" s="4242"/>
      <c r="C148" s="4242"/>
      <c r="D148" s="4242"/>
      <c r="E148" s="4242"/>
      <c r="F148" s="4242"/>
      <c r="G148" s="4242"/>
    </row>
    <row r="149" spans="1:7" s="496" customFormat="1" ht="14.25" x14ac:dyDescent="0.2">
      <c r="A149" s="4243" t="s">
        <v>391</v>
      </c>
      <c r="B149" s="4243"/>
      <c r="C149" s="4243"/>
      <c r="D149" s="4243"/>
      <c r="E149" s="4243"/>
      <c r="F149" s="4243"/>
      <c r="G149" s="4243"/>
    </row>
    <row r="150" spans="1:7" s="496" customFormat="1" ht="14.25" customHeight="1" x14ac:dyDescent="0.2">
      <c r="A150" s="4236" t="s">
        <v>392</v>
      </c>
      <c r="B150" s="4236"/>
      <c r="C150" s="4236"/>
      <c r="D150" s="4236"/>
      <c r="E150" s="4236"/>
      <c r="F150" s="4236"/>
      <c r="G150" s="4236"/>
    </row>
    <row r="151" spans="1:7" s="496" customFormat="1" ht="14.25" customHeight="1" x14ac:dyDescent="0.2">
      <c r="A151" s="4236" t="s">
        <v>393</v>
      </c>
      <c r="B151" s="4236"/>
      <c r="C151" s="4236"/>
      <c r="D151" s="4236"/>
      <c r="E151" s="4236"/>
      <c r="F151" s="4236"/>
      <c r="G151" s="4236"/>
    </row>
    <row r="152" spans="1:7" s="496" customFormat="1" ht="28.5" customHeight="1" x14ac:dyDescent="0.2">
      <c r="A152" s="4236" t="s">
        <v>394</v>
      </c>
      <c r="B152" s="4236"/>
      <c r="C152" s="4236"/>
      <c r="D152" s="4236"/>
      <c r="E152" s="4236"/>
      <c r="F152" s="4236"/>
      <c r="G152" s="4236"/>
    </row>
    <row r="153" spans="1:7" s="496" customFormat="1" ht="31.5" customHeight="1" x14ac:dyDescent="0.2">
      <c r="A153" s="4236" t="s">
        <v>395</v>
      </c>
      <c r="B153" s="4236"/>
      <c r="C153" s="4236"/>
      <c r="D153" s="4236"/>
      <c r="E153" s="4236"/>
      <c r="F153" s="4236"/>
      <c r="G153" s="4236"/>
    </row>
    <row r="154" spans="1:7" s="496" customFormat="1" ht="14.25" x14ac:dyDescent="0.2">
      <c r="A154" s="4237" t="s">
        <v>396</v>
      </c>
      <c r="B154" s="4237"/>
      <c r="C154" s="4237"/>
      <c r="D154" s="4237"/>
      <c r="E154" s="4237"/>
      <c r="F154" s="4237"/>
      <c r="G154" s="4237"/>
    </row>
    <row r="155" spans="1:7" x14ac:dyDescent="0.25">
      <c r="A155" s="497"/>
      <c r="B155" s="497"/>
      <c r="C155" s="497"/>
      <c r="D155" s="497"/>
      <c r="E155" s="497"/>
      <c r="F155" s="497"/>
      <c r="G155" s="497"/>
    </row>
  </sheetData>
  <mergeCells count="10">
    <mergeCell ref="A151:G151"/>
    <mergeCell ref="A152:G152"/>
    <mergeCell ref="A153:G153"/>
    <mergeCell ref="A154:G154"/>
    <mergeCell ref="A1:G1"/>
    <mergeCell ref="B3:D3"/>
    <mergeCell ref="E3:G3"/>
    <mergeCell ref="A148:G148"/>
    <mergeCell ref="A149:G149"/>
    <mergeCell ref="A150:G150"/>
  </mergeCells>
  <printOptions horizontalCentered="1"/>
  <pageMargins left="0.95" right="1.67" top="0.53" bottom="0.28000000000000003" header="0.3" footer="0.3"/>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36"/>
  <sheetViews>
    <sheetView zoomScaleNormal="100" zoomScaleSheetLayoutView="80" workbookViewId="0">
      <pane xSplit="1" ySplit="3" topLeftCell="B28" activePane="bottomRight" state="frozen"/>
      <selection activeCell="K11" sqref="K11"/>
      <selection pane="topRight" activeCell="K11" sqref="K11"/>
      <selection pane="bottomLeft" activeCell="K11" sqref="K11"/>
      <selection pane="bottomRight" activeCell="D30" sqref="D30"/>
    </sheetView>
  </sheetViews>
  <sheetFormatPr defaultColWidth="9.140625" defaultRowHeight="12.75" x14ac:dyDescent="0.2"/>
  <cols>
    <col min="1" max="1" width="19.85546875" style="498" customWidth="1"/>
    <col min="2" max="2" width="17.5703125" style="498" customWidth="1"/>
    <col min="3" max="4" width="20.7109375" style="498" customWidth="1"/>
    <col min="5" max="5" width="18.28515625" style="498" customWidth="1"/>
    <col min="6" max="6" width="15.28515625" style="498" customWidth="1"/>
    <col min="7" max="7" width="15.5703125" style="498" customWidth="1"/>
    <col min="8" max="16384" width="9.140625" style="498"/>
  </cols>
  <sheetData>
    <row r="1" spans="1:7" ht="17.25" x14ac:dyDescent="0.2">
      <c r="A1" s="165" t="s">
        <v>397</v>
      </c>
    </row>
    <row r="2" spans="1:7" ht="11.25" customHeight="1" thickBot="1" x14ac:dyDescent="0.25">
      <c r="A2" s="165"/>
    </row>
    <row r="3" spans="1:7" s="502" customFormat="1" ht="84.75" thickTop="1" thickBot="1" x14ac:dyDescent="0.3">
      <c r="A3" s="499" t="s">
        <v>0</v>
      </c>
      <c r="B3" s="500" t="s">
        <v>398</v>
      </c>
      <c r="C3" s="500" t="s">
        <v>399</v>
      </c>
      <c r="D3" s="500" t="s">
        <v>400</v>
      </c>
      <c r="E3" s="500" t="s">
        <v>401</v>
      </c>
      <c r="F3" s="500" t="s">
        <v>402</v>
      </c>
      <c r="G3" s="501" t="s">
        <v>403</v>
      </c>
    </row>
    <row r="4" spans="1:7" ht="16.5" x14ac:dyDescent="0.2">
      <c r="A4" s="174" t="s">
        <v>172</v>
      </c>
      <c r="B4" s="227"/>
      <c r="C4" s="227"/>
      <c r="D4" s="227"/>
      <c r="E4" s="227"/>
      <c r="F4" s="227"/>
      <c r="G4" s="228"/>
    </row>
    <row r="5" spans="1:7" ht="16.5" x14ac:dyDescent="0.2">
      <c r="A5" s="174">
        <v>2012</v>
      </c>
      <c r="B5" s="231">
        <v>76.574999999999989</v>
      </c>
      <c r="C5" s="231">
        <v>95.5</v>
      </c>
      <c r="D5" s="231">
        <v>96.9</v>
      </c>
      <c r="E5" s="231">
        <v>91.7</v>
      </c>
      <c r="F5" s="231">
        <v>101.5</v>
      </c>
      <c r="G5" s="232">
        <v>95.733485618937721</v>
      </c>
    </row>
    <row r="6" spans="1:7" ht="16.5" x14ac:dyDescent="0.2">
      <c r="A6" s="174">
        <v>2013</v>
      </c>
      <c r="B6" s="231">
        <v>84.775000000000006</v>
      </c>
      <c r="C6" s="231">
        <v>100</v>
      </c>
      <c r="D6" s="231">
        <v>100</v>
      </c>
      <c r="E6" s="231">
        <v>93.9</v>
      </c>
      <c r="F6" s="231">
        <v>100</v>
      </c>
      <c r="G6" s="232">
        <v>99.974966954728927</v>
      </c>
    </row>
    <row r="7" spans="1:7" ht="16.5" x14ac:dyDescent="0.2">
      <c r="A7" s="174">
        <v>2014</v>
      </c>
      <c r="B7" s="231">
        <f t="shared" ref="B7:C7" si="0">AVERAGE(B12:B15)</f>
        <v>89.35</v>
      </c>
      <c r="C7" s="231">
        <f t="shared" si="0"/>
        <v>100.325</v>
      </c>
      <c r="D7" s="231">
        <v>95.9</v>
      </c>
      <c r="E7" s="231">
        <v>95.3</v>
      </c>
      <c r="F7" s="231">
        <f t="shared" ref="F7:G7" si="1">AVERAGE(F12:F15)</f>
        <v>96.407725999999997</v>
      </c>
      <c r="G7" s="232">
        <f t="shared" si="1"/>
        <v>95.765104000000008</v>
      </c>
    </row>
    <row r="8" spans="1:7" ht="16.5" x14ac:dyDescent="0.2">
      <c r="A8" s="174">
        <v>2015</v>
      </c>
      <c r="B8" s="231">
        <f t="shared" ref="B8:C8" si="2">AVERAGE(B16:B19)</f>
        <v>94.25</v>
      </c>
      <c r="C8" s="231">
        <f t="shared" si="2"/>
        <v>102.52500000000001</v>
      </c>
      <c r="D8" s="231">
        <v>93</v>
      </c>
      <c r="E8" s="231">
        <v>96.6</v>
      </c>
      <c r="F8" s="231">
        <f t="shared" ref="F8:G8" si="3">AVERAGE(F16:F19)</f>
        <v>85.901598750000005</v>
      </c>
      <c r="G8" s="232">
        <f t="shared" si="3"/>
        <v>96.862493499999999</v>
      </c>
    </row>
    <row r="9" spans="1:7" ht="16.5" x14ac:dyDescent="0.2">
      <c r="A9" s="174">
        <v>2016</v>
      </c>
      <c r="B9" s="231">
        <f t="shared" ref="B9:C9" si="4">AVERAGE(B20:B23)</f>
        <v>99.15</v>
      </c>
      <c r="C9" s="231">
        <f t="shared" si="4"/>
        <v>102.70000000000002</v>
      </c>
      <c r="D9" s="231">
        <v>97.2</v>
      </c>
      <c r="E9" s="231">
        <v>96.6</v>
      </c>
      <c r="F9" s="231">
        <f t="shared" ref="F9:G9" si="5">AVERAGE(F20:F23)</f>
        <v>81.5</v>
      </c>
      <c r="G9" s="232">
        <f t="shared" si="5"/>
        <v>98.024999999999991</v>
      </c>
    </row>
    <row r="10" spans="1:7" ht="16.5" x14ac:dyDescent="0.2">
      <c r="A10" s="174">
        <v>2017</v>
      </c>
      <c r="B10" s="231">
        <v>103.8</v>
      </c>
      <c r="C10" s="231">
        <v>105</v>
      </c>
      <c r="D10" s="231">
        <v>100.6</v>
      </c>
      <c r="E10" s="231">
        <v>97.4</v>
      </c>
      <c r="F10" s="231">
        <v>87.6</v>
      </c>
      <c r="G10" s="232">
        <f t="shared" ref="G10" si="6">AVERAGE(G24:G27)</f>
        <v>98.7</v>
      </c>
    </row>
    <row r="11" spans="1:7" ht="17.25" thickBot="1" x14ac:dyDescent="0.25">
      <c r="A11" s="174">
        <v>2018</v>
      </c>
      <c r="B11" s="231">
        <v>108.3</v>
      </c>
      <c r="C11" s="231">
        <v>108.3</v>
      </c>
      <c r="D11" s="231">
        <v>100.7</v>
      </c>
      <c r="E11" s="231">
        <v>100.3</v>
      </c>
      <c r="F11" s="231">
        <v>92.1</v>
      </c>
      <c r="G11" s="503">
        <v>97.9</v>
      </c>
    </row>
    <row r="12" spans="1:7" ht="16.5" x14ac:dyDescent="0.3">
      <c r="A12" s="504" t="s">
        <v>146</v>
      </c>
      <c r="B12" s="227">
        <v>88.3</v>
      </c>
      <c r="C12" s="227">
        <v>100.2</v>
      </c>
      <c r="D12" s="227">
        <v>101.1</v>
      </c>
      <c r="E12" s="227">
        <v>95.4</v>
      </c>
      <c r="F12" s="227">
        <v>96.026450999999994</v>
      </c>
      <c r="G12" s="228">
        <v>98.261168999999995</v>
      </c>
    </row>
    <row r="13" spans="1:7" ht="16.5" x14ac:dyDescent="0.3">
      <c r="A13" s="220" t="s">
        <v>143</v>
      </c>
      <c r="B13" s="231">
        <v>89.1</v>
      </c>
      <c r="C13" s="231">
        <v>100.5</v>
      </c>
      <c r="D13" s="231">
        <v>100.7</v>
      </c>
      <c r="E13" s="231">
        <v>95.3</v>
      </c>
      <c r="F13" s="231">
        <v>97.520187000000007</v>
      </c>
      <c r="G13" s="232">
        <v>95.407912999999994</v>
      </c>
    </row>
    <row r="14" spans="1:7" ht="16.5" x14ac:dyDescent="0.3">
      <c r="A14" s="220" t="s">
        <v>144</v>
      </c>
      <c r="B14" s="231">
        <v>90</v>
      </c>
      <c r="C14" s="231">
        <v>100.4</v>
      </c>
      <c r="D14" s="231">
        <v>93</v>
      </c>
      <c r="E14" s="231">
        <v>95.2</v>
      </c>
      <c r="F14" s="231">
        <v>99.940619999999996</v>
      </c>
      <c r="G14" s="232">
        <v>94.921645999999996</v>
      </c>
    </row>
    <row r="15" spans="1:7" ht="17.25" thickBot="1" x14ac:dyDescent="0.35">
      <c r="A15" s="222" t="s">
        <v>145</v>
      </c>
      <c r="B15" s="505">
        <v>90</v>
      </c>
      <c r="C15" s="505">
        <v>100.2</v>
      </c>
      <c r="D15" s="505">
        <v>87.5</v>
      </c>
      <c r="E15" s="505">
        <v>95.2</v>
      </c>
      <c r="F15" s="505">
        <v>92.143646000000004</v>
      </c>
      <c r="G15" s="506">
        <v>94.469688000000005</v>
      </c>
    </row>
    <row r="16" spans="1:7" ht="16.5" x14ac:dyDescent="0.3">
      <c r="A16" s="220" t="s">
        <v>147</v>
      </c>
      <c r="B16" s="231">
        <v>93.2</v>
      </c>
      <c r="C16" s="231">
        <v>101.7</v>
      </c>
      <c r="D16" s="231">
        <v>99.900002000000001</v>
      </c>
      <c r="E16" s="231">
        <v>96.4</v>
      </c>
      <c r="F16" s="231">
        <v>86.906395000000003</v>
      </c>
      <c r="G16" s="232">
        <v>92.949973999999997</v>
      </c>
    </row>
    <row r="17" spans="1:7" ht="16.5" x14ac:dyDescent="0.3">
      <c r="A17" s="220" t="s">
        <v>148</v>
      </c>
      <c r="B17" s="231">
        <v>94.2</v>
      </c>
      <c r="C17" s="231">
        <v>102</v>
      </c>
      <c r="D17" s="231">
        <v>90.900002000000001</v>
      </c>
      <c r="E17" s="231">
        <v>96.6</v>
      </c>
      <c r="F17" s="231">
        <v>88.8</v>
      </c>
      <c r="G17" s="232">
        <v>97.2</v>
      </c>
    </row>
    <row r="18" spans="1:7" ht="16.5" x14ac:dyDescent="0.3">
      <c r="A18" s="220" t="s">
        <v>149</v>
      </c>
      <c r="B18" s="231">
        <v>94.8</v>
      </c>
      <c r="C18" s="231">
        <v>102.9</v>
      </c>
      <c r="D18" s="231">
        <v>92</v>
      </c>
      <c r="E18" s="231">
        <v>96.7</v>
      </c>
      <c r="F18" s="231">
        <v>86.3</v>
      </c>
      <c r="G18" s="232">
        <v>97.7</v>
      </c>
    </row>
    <row r="19" spans="1:7" ht="17.25" thickBot="1" x14ac:dyDescent="0.35">
      <c r="A19" s="220" t="s">
        <v>150</v>
      </c>
      <c r="B19" s="231">
        <v>94.8</v>
      </c>
      <c r="C19" s="231">
        <v>103.5</v>
      </c>
      <c r="D19" s="231">
        <v>90.7</v>
      </c>
      <c r="E19" s="231">
        <v>96.6</v>
      </c>
      <c r="F19" s="231">
        <v>81.599999999999994</v>
      </c>
      <c r="G19" s="232">
        <v>99.6</v>
      </c>
    </row>
    <row r="20" spans="1:7" ht="16.5" x14ac:dyDescent="0.3">
      <c r="A20" s="504" t="s">
        <v>151</v>
      </c>
      <c r="B20" s="227">
        <v>97.8</v>
      </c>
      <c r="C20" s="227">
        <v>101.7</v>
      </c>
      <c r="D20" s="227">
        <v>94.900002000000001</v>
      </c>
      <c r="E20" s="227">
        <v>96.5</v>
      </c>
      <c r="F20" s="227">
        <v>77.400000000000006</v>
      </c>
      <c r="G20" s="228">
        <v>98.1</v>
      </c>
    </row>
    <row r="21" spans="1:7" ht="16.5" x14ac:dyDescent="0.3">
      <c r="A21" s="220" t="s">
        <v>148</v>
      </c>
      <c r="B21" s="231">
        <v>98.9</v>
      </c>
      <c r="C21" s="231">
        <v>102.1</v>
      </c>
      <c r="D21" s="231">
        <v>94.5</v>
      </c>
      <c r="E21" s="231">
        <v>96.5</v>
      </c>
      <c r="F21" s="231">
        <v>83</v>
      </c>
      <c r="G21" s="232">
        <v>97.3</v>
      </c>
    </row>
    <row r="22" spans="1:7" ht="16.5" x14ac:dyDescent="0.3">
      <c r="A22" s="220" t="s">
        <v>149</v>
      </c>
      <c r="B22" s="231">
        <v>99.9</v>
      </c>
      <c r="C22" s="231">
        <v>102.9</v>
      </c>
      <c r="D22" s="231">
        <v>99.800003099999998</v>
      </c>
      <c r="E22" s="231">
        <v>96.6</v>
      </c>
      <c r="F22" s="231">
        <v>81.400000000000006</v>
      </c>
      <c r="G22" s="232">
        <v>97.7</v>
      </c>
    </row>
    <row r="23" spans="1:7" ht="17.25" thickBot="1" x14ac:dyDescent="0.35">
      <c r="A23" s="222" t="s">
        <v>150</v>
      </c>
      <c r="B23" s="505">
        <v>100</v>
      </c>
      <c r="C23" s="505">
        <v>104.1</v>
      </c>
      <c r="D23" s="505">
        <v>99.400001500000002</v>
      </c>
      <c r="E23" s="505">
        <v>96.7</v>
      </c>
      <c r="F23" s="505">
        <v>84.2</v>
      </c>
      <c r="G23" s="506">
        <v>99</v>
      </c>
    </row>
    <row r="24" spans="1:7" ht="16.5" x14ac:dyDescent="0.3">
      <c r="A24" s="220" t="s">
        <v>152</v>
      </c>
      <c r="B24" s="231">
        <v>102.4</v>
      </c>
      <c r="C24" s="231">
        <v>104.3</v>
      </c>
      <c r="D24" s="231">
        <v>101.6</v>
      </c>
      <c r="E24" s="231">
        <v>97</v>
      </c>
      <c r="F24" s="231">
        <v>87.3</v>
      </c>
      <c r="G24" s="232">
        <v>95.2</v>
      </c>
    </row>
    <row r="25" spans="1:7" ht="16.5" x14ac:dyDescent="0.3">
      <c r="A25" s="220" t="s">
        <v>148</v>
      </c>
      <c r="B25" s="231">
        <v>103.3</v>
      </c>
      <c r="C25" s="231">
        <v>104.6</v>
      </c>
      <c r="D25" s="231">
        <v>111.2</v>
      </c>
      <c r="E25" s="231">
        <v>97.2</v>
      </c>
      <c r="F25" s="231">
        <v>85.3</v>
      </c>
      <c r="G25" s="232">
        <v>97.9</v>
      </c>
    </row>
    <row r="26" spans="1:7" ht="16.5" x14ac:dyDescent="0.3">
      <c r="A26" s="220" t="s">
        <v>149</v>
      </c>
      <c r="B26" s="231">
        <v>104.5</v>
      </c>
      <c r="C26" s="231">
        <v>105.2</v>
      </c>
      <c r="D26" s="231">
        <v>92.5</v>
      </c>
      <c r="E26" s="231">
        <v>97.2</v>
      </c>
      <c r="F26" s="231">
        <v>86.5</v>
      </c>
      <c r="G26" s="232">
        <v>102.7</v>
      </c>
    </row>
    <row r="27" spans="1:7" ht="17.25" thickBot="1" x14ac:dyDescent="0.35">
      <c r="A27" s="222" t="s">
        <v>150</v>
      </c>
      <c r="B27" s="505">
        <v>104.9</v>
      </c>
      <c r="C27" s="505">
        <v>105.9</v>
      </c>
      <c r="D27" s="505">
        <v>97.7</v>
      </c>
      <c r="E27" s="505">
        <v>98.1</v>
      </c>
      <c r="F27" s="505">
        <v>91.2</v>
      </c>
      <c r="G27" s="506">
        <v>99</v>
      </c>
    </row>
    <row r="28" spans="1:7" s="507" customFormat="1" ht="16.5" x14ac:dyDescent="0.3">
      <c r="A28" s="220" t="s">
        <v>154</v>
      </c>
      <c r="B28" s="231">
        <v>106.9</v>
      </c>
      <c r="C28" s="231">
        <v>107.3</v>
      </c>
      <c r="D28" s="231">
        <v>110.9</v>
      </c>
      <c r="E28" s="231">
        <v>100</v>
      </c>
      <c r="F28" s="231">
        <v>87.2</v>
      </c>
      <c r="G28" s="232">
        <v>97</v>
      </c>
    </row>
    <row r="29" spans="1:7" ht="16.5" x14ac:dyDescent="0.3">
      <c r="A29" s="220" t="s">
        <v>148</v>
      </c>
      <c r="B29" s="231">
        <v>107.8</v>
      </c>
      <c r="C29" s="231">
        <v>108</v>
      </c>
      <c r="D29" s="231">
        <v>103.7</v>
      </c>
      <c r="E29" s="231">
        <v>100.3</v>
      </c>
      <c r="F29" s="231">
        <v>93.8</v>
      </c>
      <c r="G29" s="232">
        <v>99.6</v>
      </c>
    </row>
    <row r="30" spans="1:7" ht="16.5" x14ac:dyDescent="0.3">
      <c r="A30" s="220" t="s">
        <v>149</v>
      </c>
      <c r="B30" s="231">
        <v>109</v>
      </c>
      <c r="C30" s="231">
        <v>108.7</v>
      </c>
      <c r="D30" s="231">
        <v>95.1</v>
      </c>
      <c r="E30" s="231">
        <v>100.5</v>
      </c>
      <c r="F30" s="231">
        <v>95.3</v>
      </c>
      <c r="G30" s="232">
        <v>98.6</v>
      </c>
    </row>
    <row r="31" spans="1:7" ht="17.25" thickBot="1" x14ac:dyDescent="0.35">
      <c r="A31" s="222" t="s">
        <v>150</v>
      </c>
      <c r="B31" s="505">
        <v>109.5</v>
      </c>
      <c r="C31" s="505">
        <v>109.2</v>
      </c>
      <c r="D31" s="505">
        <v>96</v>
      </c>
      <c r="E31" s="505">
        <v>100.5</v>
      </c>
      <c r="F31" s="505">
        <v>91.9</v>
      </c>
      <c r="G31" s="506">
        <v>96.5</v>
      </c>
    </row>
    <row r="32" spans="1:7" ht="17.25" thickBot="1" x14ac:dyDescent="0.35">
      <c r="A32" s="508" t="s">
        <v>155</v>
      </c>
      <c r="B32" s="235" t="s">
        <v>156</v>
      </c>
      <c r="C32" s="235" t="s">
        <v>156</v>
      </c>
      <c r="D32" s="235" t="s">
        <v>156</v>
      </c>
      <c r="E32" s="235">
        <v>100.1</v>
      </c>
      <c r="F32" s="235" t="s">
        <v>156</v>
      </c>
      <c r="G32" s="236" t="s">
        <v>156</v>
      </c>
    </row>
    <row r="33" spans="1:7" s="509" customFormat="1" ht="16.5" thickTop="1" x14ac:dyDescent="0.2">
      <c r="A33" s="4244" t="s">
        <v>404</v>
      </c>
      <c r="B33" s="4244"/>
      <c r="C33" s="4244" t="s">
        <v>405</v>
      </c>
      <c r="D33" s="4244"/>
      <c r="E33" s="4244" t="s">
        <v>406</v>
      </c>
      <c r="F33" s="4244"/>
      <c r="G33" s="132"/>
    </row>
    <row r="34" spans="1:7" s="509" customFormat="1" ht="14.25" x14ac:dyDescent="0.25">
      <c r="A34" s="130" t="s">
        <v>252</v>
      </c>
      <c r="C34" s="132"/>
      <c r="D34" s="132"/>
      <c r="E34" s="132"/>
      <c r="F34" s="132"/>
      <c r="G34" s="132"/>
    </row>
    <row r="35" spans="1:7" s="509" customFormat="1" ht="14.25" x14ac:dyDescent="0.2">
      <c r="C35" s="132"/>
      <c r="D35" s="132"/>
      <c r="E35" s="132"/>
      <c r="F35" s="132"/>
      <c r="G35" s="132"/>
    </row>
    <row r="36" spans="1:7" s="509" customFormat="1" x14ac:dyDescent="0.2"/>
  </sheetData>
  <mergeCells count="3">
    <mergeCell ref="A33:B33"/>
    <mergeCell ref="C33:D33"/>
    <mergeCell ref="E33:F33"/>
  </mergeCells>
  <printOptions horizontalCentered="1" verticalCentered="1"/>
  <pageMargins left="0.7" right="0.7" top="0.68" bottom="0.62" header="0.3" footer="0.3"/>
  <pageSetup paperSize="9" scale="7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103"/>
  <sheetViews>
    <sheetView workbookViewId="0">
      <selection activeCell="K8" sqref="K8"/>
    </sheetView>
  </sheetViews>
  <sheetFormatPr defaultRowHeight="18" customHeight="1" x14ac:dyDescent="0.25"/>
  <cols>
    <col min="1" max="1" width="4" style="558" customWidth="1"/>
    <col min="2" max="2" width="47.42578125" style="510" customWidth="1"/>
    <col min="3" max="3" width="19.140625" style="510" customWidth="1"/>
    <col min="4" max="4" width="3" style="510" customWidth="1"/>
    <col min="5" max="5" width="19.28515625" style="510" customWidth="1"/>
    <col min="6" max="6" width="3.7109375" style="510" customWidth="1"/>
    <col min="7" max="7" width="4.42578125" style="558" customWidth="1"/>
    <col min="8" max="30" width="9.140625" style="558"/>
    <col min="31" max="257" width="9.140625" style="510"/>
    <col min="258" max="258" width="47.42578125" style="510" customWidth="1"/>
    <col min="259" max="259" width="19.140625" style="510" customWidth="1"/>
    <col min="260" max="260" width="3" style="510" customWidth="1"/>
    <col min="261" max="261" width="19.28515625" style="510" customWidth="1"/>
    <col min="262" max="262" width="3.7109375" style="510" customWidth="1"/>
    <col min="263" max="263" width="4.42578125" style="510" customWidth="1"/>
    <col min="264" max="513" width="9.140625" style="510"/>
    <col min="514" max="514" width="47.42578125" style="510" customWidth="1"/>
    <col min="515" max="515" width="19.140625" style="510" customWidth="1"/>
    <col min="516" max="516" width="3" style="510" customWidth="1"/>
    <col min="517" max="517" width="19.28515625" style="510" customWidth="1"/>
    <col min="518" max="518" width="3.7109375" style="510" customWidth="1"/>
    <col min="519" max="519" width="4.42578125" style="510" customWidth="1"/>
    <col min="520" max="769" width="9.140625" style="510"/>
    <col min="770" max="770" width="47.42578125" style="510" customWidth="1"/>
    <col min="771" max="771" width="19.140625" style="510" customWidth="1"/>
    <col min="772" max="772" width="3" style="510" customWidth="1"/>
    <col min="773" max="773" width="19.28515625" style="510" customWidth="1"/>
    <col min="774" max="774" width="3.7109375" style="510" customWidth="1"/>
    <col min="775" max="775" width="4.42578125" style="510" customWidth="1"/>
    <col min="776" max="1025" width="9.140625" style="510"/>
    <col min="1026" max="1026" width="47.42578125" style="510" customWidth="1"/>
    <col min="1027" max="1027" width="19.140625" style="510" customWidth="1"/>
    <col min="1028" max="1028" width="3" style="510" customWidth="1"/>
    <col min="1029" max="1029" width="19.28515625" style="510" customWidth="1"/>
    <col min="1030" max="1030" width="3.7109375" style="510" customWidth="1"/>
    <col min="1031" max="1031" width="4.42578125" style="510" customWidth="1"/>
    <col min="1032" max="1281" width="9.140625" style="510"/>
    <col min="1282" max="1282" width="47.42578125" style="510" customWidth="1"/>
    <col min="1283" max="1283" width="19.140625" style="510" customWidth="1"/>
    <col min="1284" max="1284" width="3" style="510" customWidth="1"/>
    <col min="1285" max="1285" width="19.28515625" style="510" customWidth="1"/>
    <col min="1286" max="1286" width="3.7109375" style="510" customWidth="1"/>
    <col min="1287" max="1287" width="4.42578125" style="510" customWidth="1"/>
    <col min="1288" max="1537" width="9.140625" style="510"/>
    <col min="1538" max="1538" width="47.42578125" style="510" customWidth="1"/>
    <col min="1539" max="1539" width="19.140625" style="510" customWidth="1"/>
    <col min="1540" max="1540" width="3" style="510" customWidth="1"/>
    <col min="1541" max="1541" width="19.28515625" style="510" customWidth="1"/>
    <col min="1542" max="1542" width="3.7109375" style="510" customWidth="1"/>
    <col min="1543" max="1543" width="4.42578125" style="510" customWidth="1"/>
    <col min="1544" max="1793" width="9.140625" style="510"/>
    <col min="1794" max="1794" width="47.42578125" style="510" customWidth="1"/>
    <col min="1795" max="1795" width="19.140625" style="510" customWidth="1"/>
    <col min="1796" max="1796" width="3" style="510" customWidth="1"/>
    <col min="1797" max="1797" width="19.28515625" style="510" customWidth="1"/>
    <col min="1798" max="1798" width="3.7109375" style="510" customWidth="1"/>
    <col min="1799" max="1799" width="4.42578125" style="510" customWidth="1"/>
    <col min="1800" max="2049" width="9.140625" style="510"/>
    <col min="2050" max="2050" width="47.42578125" style="510" customWidth="1"/>
    <col min="2051" max="2051" width="19.140625" style="510" customWidth="1"/>
    <col min="2052" max="2052" width="3" style="510" customWidth="1"/>
    <col min="2053" max="2053" width="19.28515625" style="510" customWidth="1"/>
    <col min="2054" max="2054" width="3.7109375" style="510" customWidth="1"/>
    <col min="2055" max="2055" width="4.42578125" style="510" customWidth="1"/>
    <col min="2056" max="2305" width="9.140625" style="510"/>
    <col min="2306" max="2306" width="47.42578125" style="510" customWidth="1"/>
    <col min="2307" max="2307" width="19.140625" style="510" customWidth="1"/>
    <col min="2308" max="2308" width="3" style="510" customWidth="1"/>
    <col min="2309" max="2309" width="19.28515625" style="510" customWidth="1"/>
    <col min="2310" max="2310" width="3.7109375" style="510" customWidth="1"/>
    <col min="2311" max="2311" width="4.42578125" style="510" customWidth="1"/>
    <col min="2312" max="2561" width="9.140625" style="510"/>
    <col min="2562" max="2562" width="47.42578125" style="510" customWidth="1"/>
    <col min="2563" max="2563" width="19.140625" style="510" customWidth="1"/>
    <col min="2564" max="2564" width="3" style="510" customWidth="1"/>
    <col min="2565" max="2565" width="19.28515625" style="510" customWidth="1"/>
    <col min="2566" max="2566" width="3.7109375" style="510" customWidth="1"/>
    <col min="2567" max="2567" width="4.42578125" style="510" customWidth="1"/>
    <col min="2568" max="2817" width="9.140625" style="510"/>
    <col min="2818" max="2818" width="47.42578125" style="510" customWidth="1"/>
    <col min="2819" max="2819" width="19.140625" style="510" customWidth="1"/>
    <col min="2820" max="2820" width="3" style="510" customWidth="1"/>
    <col min="2821" max="2821" width="19.28515625" style="510" customWidth="1"/>
    <col min="2822" max="2822" width="3.7109375" style="510" customWidth="1"/>
    <col min="2823" max="2823" width="4.42578125" style="510" customWidth="1"/>
    <col min="2824" max="3073" width="9.140625" style="510"/>
    <col min="3074" max="3074" width="47.42578125" style="510" customWidth="1"/>
    <col min="3075" max="3075" width="19.140625" style="510" customWidth="1"/>
    <col min="3076" max="3076" width="3" style="510" customWidth="1"/>
    <col min="3077" max="3077" width="19.28515625" style="510" customWidth="1"/>
    <col min="3078" max="3078" width="3.7109375" style="510" customWidth="1"/>
    <col min="3079" max="3079" width="4.42578125" style="510" customWidth="1"/>
    <col min="3080" max="3329" width="9.140625" style="510"/>
    <col min="3330" max="3330" width="47.42578125" style="510" customWidth="1"/>
    <col min="3331" max="3331" width="19.140625" style="510" customWidth="1"/>
    <col min="3332" max="3332" width="3" style="510" customWidth="1"/>
    <col min="3333" max="3333" width="19.28515625" style="510" customWidth="1"/>
    <col min="3334" max="3334" width="3.7109375" style="510" customWidth="1"/>
    <col min="3335" max="3335" width="4.42578125" style="510" customWidth="1"/>
    <col min="3336" max="3585" width="9.140625" style="510"/>
    <col min="3586" max="3586" width="47.42578125" style="510" customWidth="1"/>
    <col min="3587" max="3587" width="19.140625" style="510" customWidth="1"/>
    <col min="3588" max="3588" width="3" style="510" customWidth="1"/>
    <col min="3589" max="3589" width="19.28515625" style="510" customWidth="1"/>
    <col min="3590" max="3590" width="3.7109375" style="510" customWidth="1"/>
    <col min="3591" max="3591" width="4.42578125" style="510" customWidth="1"/>
    <col min="3592" max="3841" width="9.140625" style="510"/>
    <col min="3842" max="3842" width="47.42578125" style="510" customWidth="1"/>
    <col min="3843" max="3843" width="19.140625" style="510" customWidth="1"/>
    <col min="3844" max="3844" width="3" style="510" customWidth="1"/>
    <col min="3845" max="3845" width="19.28515625" style="510" customWidth="1"/>
    <col min="3846" max="3846" width="3.7109375" style="510" customWidth="1"/>
    <col min="3847" max="3847" width="4.42578125" style="510" customWidth="1"/>
    <col min="3848" max="4097" width="9.140625" style="510"/>
    <col min="4098" max="4098" width="47.42578125" style="510" customWidth="1"/>
    <col min="4099" max="4099" width="19.140625" style="510" customWidth="1"/>
    <col min="4100" max="4100" width="3" style="510" customWidth="1"/>
    <col min="4101" max="4101" width="19.28515625" style="510" customWidth="1"/>
    <col min="4102" max="4102" width="3.7109375" style="510" customWidth="1"/>
    <col min="4103" max="4103" width="4.42578125" style="510" customWidth="1"/>
    <col min="4104" max="4353" width="9.140625" style="510"/>
    <col min="4354" max="4354" width="47.42578125" style="510" customWidth="1"/>
    <col min="4355" max="4355" width="19.140625" style="510" customWidth="1"/>
    <col min="4356" max="4356" width="3" style="510" customWidth="1"/>
    <col min="4357" max="4357" width="19.28515625" style="510" customWidth="1"/>
    <col min="4358" max="4358" width="3.7109375" style="510" customWidth="1"/>
    <col min="4359" max="4359" width="4.42578125" style="510" customWidth="1"/>
    <col min="4360" max="4609" width="9.140625" style="510"/>
    <col min="4610" max="4610" width="47.42578125" style="510" customWidth="1"/>
    <col min="4611" max="4611" width="19.140625" style="510" customWidth="1"/>
    <col min="4612" max="4612" width="3" style="510" customWidth="1"/>
    <col min="4613" max="4613" width="19.28515625" style="510" customWidth="1"/>
    <col min="4614" max="4614" width="3.7109375" style="510" customWidth="1"/>
    <col min="4615" max="4615" width="4.42578125" style="510" customWidth="1"/>
    <col min="4616" max="4865" width="9.140625" style="510"/>
    <col min="4866" max="4866" width="47.42578125" style="510" customWidth="1"/>
    <col min="4867" max="4867" width="19.140625" style="510" customWidth="1"/>
    <col min="4868" max="4868" width="3" style="510" customWidth="1"/>
    <col min="4869" max="4869" width="19.28515625" style="510" customWidth="1"/>
    <col min="4870" max="4870" width="3.7109375" style="510" customWidth="1"/>
    <col min="4871" max="4871" width="4.42578125" style="510" customWidth="1"/>
    <col min="4872" max="5121" width="9.140625" style="510"/>
    <col min="5122" max="5122" width="47.42578125" style="510" customWidth="1"/>
    <col min="5123" max="5123" width="19.140625" style="510" customWidth="1"/>
    <col min="5124" max="5124" width="3" style="510" customWidth="1"/>
    <col min="5125" max="5125" width="19.28515625" style="510" customWidth="1"/>
    <col min="5126" max="5126" width="3.7109375" style="510" customWidth="1"/>
    <col min="5127" max="5127" width="4.42578125" style="510" customWidth="1"/>
    <col min="5128" max="5377" width="9.140625" style="510"/>
    <col min="5378" max="5378" width="47.42578125" style="510" customWidth="1"/>
    <col min="5379" max="5379" width="19.140625" style="510" customWidth="1"/>
    <col min="5380" max="5380" width="3" style="510" customWidth="1"/>
    <col min="5381" max="5381" width="19.28515625" style="510" customWidth="1"/>
    <col min="5382" max="5382" width="3.7109375" style="510" customWidth="1"/>
    <col min="5383" max="5383" width="4.42578125" style="510" customWidth="1"/>
    <col min="5384" max="5633" width="9.140625" style="510"/>
    <col min="5634" max="5634" width="47.42578125" style="510" customWidth="1"/>
    <col min="5635" max="5635" width="19.140625" style="510" customWidth="1"/>
    <col min="5636" max="5636" width="3" style="510" customWidth="1"/>
    <col min="5637" max="5637" width="19.28515625" style="510" customWidth="1"/>
    <col min="5638" max="5638" width="3.7109375" style="510" customWidth="1"/>
    <col min="5639" max="5639" width="4.42578125" style="510" customWidth="1"/>
    <col min="5640" max="5889" width="9.140625" style="510"/>
    <col min="5890" max="5890" width="47.42578125" style="510" customWidth="1"/>
    <col min="5891" max="5891" width="19.140625" style="510" customWidth="1"/>
    <col min="5892" max="5892" width="3" style="510" customWidth="1"/>
    <col min="5893" max="5893" width="19.28515625" style="510" customWidth="1"/>
    <col min="5894" max="5894" width="3.7109375" style="510" customWidth="1"/>
    <col min="5895" max="5895" width="4.42578125" style="510" customWidth="1"/>
    <col min="5896" max="6145" width="9.140625" style="510"/>
    <col min="6146" max="6146" width="47.42578125" style="510" customWidth="1"/>
    <col min="6147" max="6147" width="19.140625" style="510" customWidth="1"/>
    <col min="6148" max="6148" width="3" style="510" customWidth="1"/>
    <col min="6149" max="6149" width="19.28515625" style="510" customWidth="1"/>
    <col min="6150" max="6150" width="3.7109375" style="510" customWidth="1"/>
    <col min="6151" max="6151" width="4.42578125" style="510" customWidth="1"/>
    <col min="6152" max="6401" width="9.140625" style="510"/>
    <col min="6402" max="6402" width="47.42578125" style="510" customWidth="1"/>
    <col min="6403" max="6403" width="19.140625" style="510" customWidth="1"/>
    <col min="6404" max="6404" width="3" style="510" customWidth="1"/>
    <col min="6405" max="6405" width="19.28515625" style="510" customWidth="1"/>
    <col min="6406" max="6406" width="3.7109375" style="510" customWidth="1"/>
    <col min="6407" max="6407" width="4.42578125" style="510" customWidth="1"/>
    <col min="6408" max="6657" width="9.140625" style="510"/>
    <col min="6658" max="6658" width="47.42578125" style="510" customWidth="1"/>
    <col min="6659" max="6659" width="19.140625" style="510" customWidth="1"/>
    <col min="6660" max="6660" width="3" style="510" customWidth="1"/>
    <col min="6661" max="6661" width="19.28515625" style="510" customWidth="1"/>
    <col min="6662" max="6662" width="3.7109375" style="510" customWidth="1"/>
    <col min="6663" max="6663" width="4.42578125" style="510" customWidth="1"/>
    <col min="6664" max="6913" width="9.140625" style="510"/>
    <col min="6914" max="6914" width="47.42578125" style="510" customWidth="1"/>
    <col min="6915" max="6915" width="19.140625" style="510" customWidth="1"/>
    <col min="6916" max="6916" width="3" style="510" customWidth="1"/>
    <col min="6917" max="6917" width="19.28515625" style="510" customWidth="1"/>
    <col min="6918" max="6918" width="3.7109375" style="510" customWidth="1"/>
    <col min="6919" max="6919" width="4.42578125" style="510" customWidth="1"/>
    <col min="6920" max="7169" width="9.140625" style="510"/>
    <col min="7170" max="7170" width="47.42578125" style="510" customWidth="1"/>
    <col min="7171" max="7171" width="19.140625" style="510" customWidth="1"/>
    <col min="7172" max="7172" width="3" style="510" customWidth="1"/>
    <col min="7173" max="7173" width="19.28515625" style="510" customWidth="1"/>
    <col min="7174" max="7174" width="3.7109375" style="510" customWidth="1"/>
    <col min="7175" max="7175" width="4.42578125" style="510" customWidth="1"/>
    <col min="7176" max="7425" width="9.140625" style="510"/>
    <col min="7426" max="7426" width="47.42578125" style="510" customWidth="1"/>
    <col min="7427" max="7427" width="19.140625" style="510" customWidth="1"/>
    <col min="7428" max="7428" width="3" style="510" customWidth="1"/>
    <col min="7429" max="7429" width="19.28515625" style="510" customWidth="1"/>
    <col min="7430" max="7430" width="3.7109375" style="510" customWidth="1"/>
    <col min="7431" max="7431" width="4.42578125" style="510" customWidth="1"/>
    <col min="7432" max="7681" width="9.140625" style="510"/>
    <col min="7682" max="7682" width="47.42578125" style="510" customWidth="1"/>
    <col min="7683" max="7683" width="19.140625" style="510" customWidth="1"/>
    <col min="7684" max="7684" width="3" style="510" customWidth="1"/>
    <col min="7685" max="7685" width="19.28515625" style="510" customWidth="1"/>
    <col min="7686" max="7686" width="3.7109375" style="510" customWidth="1"/>
    <col min="7687" max="7687" width="4.42578125" style="510" customWidth="1"/>
    <col min="7688" max="7937" width="9.140625" style="510"/>
    <col min="7938" max="7938" width="47.42578125" style="510" customWidth="1"/>
    <col min="7939" max="7939" width="19.140625" style="510" customWidth="1"/>
    <col min="7940" max="7940" width="3" style="510" customWidth="1"/>
    <col min="7941" max="7941" width="19.28515625" style="510" customWidth="1"/>
    <col min="7942" max="7942" width="3.7109375" style="510" customWidth="1"/>
    <col min="7943" max="7943" width="4.42578125" style="510" customWidth="1"/>
    <col min="7944" max="8193" width="9.140625" style="510"/>
    <col min="8194" max="8194" width="47.42578125" style="510" customWidth="1"/>
    <col min="8195" max="8195" width="19.140625" style="510" customWidth="1"/>
    <col min="8196" max="8196" width="3" style="510" customWidth="1"/>
    <col min="8197" max="8197" width="19.28515625" style="510" customWidth="1"/>
    <col min="8198" max="8198" width="3.7109375" style="510" customWidth="1"/>
    <col min="8199" max="8199" width="4.42578125" style="510" customWidth="1"/>
    <col min="8200" max="8449" width="9.140625" style="510"/>
    <col min="8450" max="8450" width="47.42578125" style="510" customWidth="1"/>
    <col min="8451" max="8451" width="19.140625" style="510" customWidth="1"/>
    <col min="8452" max="8452" width="3" style="510" customWidth="1"/>
    <col min="8453" max="8453" width="19.28515625" style="510" customWidth="1"/>
    <col min="8454" max="8454" width="3.7109375" style="510" customWidth="1"/>
    <col min="8455" max="8455" width="4.42578125" style="510" customWidth="1"/>
    <col min="8456" max="8705" width="9.140625" style="510"/>
    <col min="8706" max="8706" width="47.42578125" style="510" customWidth="1"/>
    <col min="8707" max="8707" width="19.140625" style="510" customWidth="1"/>
    <col min="8708" max="8708" width="3" style="510" customWidth="1"/>
    <col min="8709" max="8709" width="19.28515625" style="510" customWidth="1"/>
    <col min="8710" max="8710" width="3.7109375" style="510" customWidth="1"/>
    <col min="8711" max="8711" width="4.42578125" style="510" customWidth="1"/>
    <col min="8712" max="8961" width="9.140625" style="510"/>
    <col min="8962" max="8962" width="47.42578125" style="510" customWidth="1"/>
    <col min="8963" max="8963" width="19.140625" style="510" customWidth="1"/>
    <col min="8964" max="8964" width="3" style="510" customWidth="1"/>
    <col min="8965" max="8965" width="19.28515625" style="510" customWidth="1"/>
    <col min="8966" max="8966" width="3.7109375" style="510" customWidth="1"/>
    <col min="8967" max="8967" width="4.42578125" style="510" customWidth="1"/>
    <col min="8968" max="9217" width="9.140625" style="510"/>
    <col min="9218" max="9218" width="47.42578125" style="510" customWidth="1"/>
    <col min="9219" max="9219" width="19.140625" style="510" customWidth="1"/>
    <col min="9220" max="9220" width="3" style="510" customWidth="1"/>
    <col min="9221" max="9221" width="19.28515625" style="510" customWidth="1"/>
    <col min="9222" max="9222" width="3.7109375" style="510" customWidth="1"/>
    <col min="9223" max="9223" width="4.42578125" style="510" customWidth="1"/>
    <col min="9224" max="9473" width="9.140625" style="510"/>
    <col min="9474" max="9474" width="47.42578125" style="510" customWidth="1"/>
    <col min="9475" max="9475" width="19.140625" style="510" customWidth="1"/>
    <col min="9476" max="9476" width="3" style="510" customWidth="1"/>
    <col min="9477" max="9477" width="19.28515625" style="510" customWidth="1"/>
    <col min="9478" max="9478" width="3.7109375" style="510" customWidth="1"/>
    <col min="9479" max="9479" width="4.42578125" style="510" customWidth="1"/>
    <col min="9480" max="9729" width="9.140625" style="510"/>
    <col min="9730" max="9730" width="47.42578125" style="510" customWidth="1"/>
    <col min="9731" max="9731" width="19.140625" style="510" customWidth="1"/>
    <col min="9732" max="9732" width="3" style="510" customWidth="1"/>
    <col min="9733" max="9733" width="19.28515625" style="510" customWidth="1"/>
    <col min="9734" max="9734" width="3.7109375" style="510" customWidth="1"/>
    <col min="9735" max="9735" width="4.42578125" style="510" customWidth="1"/>
    <col min="9736" max="9985" width="9.140625" style="510"/>
    <col min="9986" max="9986" width="47.42578125" style="510" customWidth="1"/>
    <col min="9987" max="9987" width="19.140625" style="510" customWidth="1"/>
    <col min="9988" max="9988" width="3" style="510" customWidth="1"/>
    <col min="9989" max="9989" width="19.28515625" style="510" customWidth="1"/>
    <col min="9990" max="9990" width="3.7109375" style="510" customWidth="1"/>
    <col min="9991" max="9991" width="4.42578125" style="510" customWidth="1"/>
    <col min="9992" max="10241" width="9.140625" style="510"/>
    <col min="10242" max="10242" width="47.42578125" style="510" customWidth="1"/>
    <col min="10243" max="10243" width="19.140625" style="510" customWidth="1"/>
    <col min="10244" max="10244" width="3" style="510" customWidth="1"/>
    <col min="10245" max="10245" width="19.28515625" style="510" customWidth="1"/>
    <col min="10246" max="10246" width="3.7109375" style="510" customWidth="1"/>
    <col min="10247" max="10247" width="4.42578125" style="510" customWidth="1"/>
    <col min="10248" max="10497" width="9.140625" style="510"/>
    <col min="10498" max="10498" width="47.42578125" style="510" customWidth="1"/>
    <col min="10499" max="10499" width="19.140625" style="510" customWidth="1"/>
    <col min="10500" max="10500" width="3" style="510" customWidth="1"/>
    <col min="10501" max="10501" width="19.28515625" style="510" customWidth="1"/>
    <col min="10502" max="10502" width="3.7109375" style="510" customWidth="1"/>
    <col min="10503" max="10503" width="4.42578125" style="510" customWidth="1"/>
    <col min="10504" max="10753" width="9.140625" style="510"/>
    <col min="10754" max="10754" width="47.42578125" style="510" customWidth="1"/>
    <col min="10755" max="10755" width="19.140625" style="510" customWidth="1"/>
    <col min="10756" max="10756" width="3" style="510" customWidth="1"/>
    <col min="10757" max="10757" width="19.28515625" style="510" customWidth="1"/>
    <col min="10758" max="10758" width="3.7109375" style="510" customWidth="1"/>
    <col min="10759" max="10759" width="4.42578125" style="510" customWidth="1"/>
    <col min="10760" max="11009" width="9.140625" style="510"/>
    <col min="11010" max="11010" width="47.42578125" style="510" customWidth="1"/>
    <col min="11011" max="11011" width="19.140625" style="510" customWidth="1"/>
    <col min="11012" max="11012" width="3" style="510" customWidth="1"/>
    <col min="11013" max="11013" width="19.28515625" style="510" customWidth="1"/>
    <col min="11014" max="11014" width="3.7109375" style="510" customWidth="1"/>
    <col min="11015" max="11015" width="4.42578125" style="510" customWidth="1"/>
    <col min="11016" max="11265" width="9.140625" style="510"/>
    <col min="11266" max="11266" width="47.42578125" style="510" customWidth="1"/>
    <col min="11267" max="11267" width="19.140625" style="510" customWidth="1"/>
    <col min="11268" max="11268" width="3" style="510" customWidth="1"/>
    <col min="11269" max="11269" width="19.28515625" style="510" customWidth="1"/>
    <col min="11270" max="11270" width="3.7109375" style="510" customWidth="1"/>
    <col min="11271" max="11271" width="4.42578125" style="510" customWidth="1"/>
    <col min="11272" max="11521" width="9.140625" style="510"/>
    <col min="11522" max="11522" width="47.42578125" style="510" customWidth="1"/>
    <col min="11523" max="11523" width="19.140625" style="510" customWidth="1"/>
    <col min="11524" max="11524" width="3" style="510" customWidth="1"/>
    <col min="11525" max="11525" width="19.28515625" style="510" customWidth="1"/>
    <col min="11526" max="11526" width="3.7109375" style="510" customWidth="1"/>
    <col min="11527" max="11527" width="4.42578125" style="510" customWidth="1"/>
    <col min="11528" max="11777" width="9.140625" style="510"/>
    <col min="11778" max="11778" width="47.42578125" style="510" customWidth="1"/>
    <col min="11779" max="11779" width="19.140625" style="510" customWidth="1"/>
    <col min="11780" max="11780" width="3" style="510" customWidth="1"/>
    <col min="11781" max="11781" width="19.28515625" style="510" customWidth="1"/>
    <col min="11782" max="11782" width="3.7109375" style="510" customWidth="1"/>
    <col min="11783" max="11783" width="4.42578125" style="510" customWidth="1"/>
    <col min="11784" max="12033" width="9.140625" style="510"/>
    <col min="12034" max="12034" width="47.42578125" style="510" customWidth="1"/>
    <col min="12035" max="12035" width="19.140625" style="510" customWidth="1"/>
    <col min="12036" max="12036" width="3" style="510" customWidth="1"/>
    <col min="12037" max="12037" width="19.28515625" style="510" customWidth="1"/>
    <col min="12038" max="12038" width="3.7109375" style="510" customWidth="1"/>
    <col min="12039" max="12039" width="4.42578125" style="510" customWidth="1"/>
    <col min="12040" max="12289" width="9.140625" style="510"/>
    <col min="12290" max="12290" width="47.42578125" style="510" customWidth="1"/>
    <col min="12291" max="12291" width="19.140625" style="510" customWidth="1"/>
    <col min="12292" max="12292" width="3" style="510" customWidth="1"/>
    <col min="12293" max="12293" width="19.28515625" style="510" customWidth="1"/>
    <col min="12294" max="12294" width="3.7109375" style="510" customWidth="1"/>
    <col min="12295" max="12295" width="4.42578125" style="510" customWidth="1"/>
    <col min="12296" max="12545" width="9.140625" style="510"/>
    <col min="12546" max="12546" width="47.42578125" style="510" customWidth="1"/>
    <col min="12547" max="12547" width="19.140625" style="510" customWidth="1"/>
    <col min="12548" max="12548" width="3" style="510" customWidth="1"/>
    <col min="12549" max="12549" width="19.28515625" style="510" customWidth="1"/>
    <col min="12550" max="12550" width="3.7109375" style="510" customWidth="1"/>
    <col min="12551" max="12551" width="4.42578125" style="510" customWidth="1"/>
    <col min="12552" max="12801" width="9.140625" style="510"/>
    <col min="12802" max="12802" width="47.42578125" style="510" customWidth="1"/>
    <col min="12803" max="12803" width="19.140625" style="510" customWidth="1"/>
    <col min="12804" max="12804" width="3" style="510" customWidth="1"/>
    <col min="12805" max="12805" width="19.28515625" style="510" customWidth="1"/>
    <col min="12806" max="12806" width="3.7109375" style="510" customWidth="1"/>
    <col min="12807" max="12807" width="4.42578125" style="510" customWidth="1"/>
    <col min="12808" max="13057" width="9.140625" style="510"/>
    <col min="13058" max="13058" width="47.42578125" style="510" customWidth="1"/>
    <col min="13059" max="13059" width="19.140625" style="510" customWidth="1"/>
    <col min="13060" max="13060" width="3" style="510" customWidth="1"/>
    <col min="13061" max="13061" width="19.28515625" style="510" customWidth="1"/>
    <col min="13062" max="13062" width="3.7109375" style="510" customWidth="1"/>
    <col min="13063" max="13063" width="4.42578125" style="510" customWidth="1"/>
    <col min="13064" max="13313" width="9.140625" style="510"/>
    <col min="13314" max="13314" width="47.42578125" style="510" customWidth="1"/>
    <col min="13315" max="13315" width="19.140625" style="510" customWidth="1"/>
    <col min="13316" max="13316" width="3" style="510" customWidth="1"/>
    <col min="13317" max="13317" width="19.28515625" style="510" customWidth="1"/>
    <col min="13318" max="13318" width="3.7109375" style="510" customWidth="1"/>
    <col min="13319" max="13319" width="4.42578125" style="510" customWidth="1"/>
    <col min="13320" max="13569" width="9.140625" style="510"/>
    <col min="13570" max="13570" width="47.42578125" style="510" customWidth="1"/>
    <col min="13571" max="13571" width="19.140625" style="510" customWidth="1"/>
    <col min="13572" max="13572" width="3" style="510" customWidth="1"/>
    <col min="13573" max="13573" width="19.28515625" style="510" customWidth="1"/>
    <col min="13574" max="13574" width="3.7109375" style="510" customWidth="1"/>
    <col min="13575" max="13575" width="4.42578125" style="510" customWidth="1"/>
    <col min="13576" max="13825" width="9.140625" style="510"/>
    <col min="13826" max="13826" width="47.42578125" style="510" customWidth="1"/>
    <col min="13827" max="13827" width="19.140625" style="510" customWidth="1"/>
    <col min="13828" max="13828" width="3" style="510" customWidth="1"/>
    <col min="13829" max="13829" width="19.28515625" style="510" customWidth="1"/>
    <col min="13830" max="13830" width="3.7109375" style="510" customWidth="1"/>
    <col min="13831" max="13831" width="4.42578125" style="510" customWidth="1"/>
    <col min="13832" max="14081" width="9.140625" style="510"/>
    <col min="14082" max="14082" width="47.42578125" style="510" customWidth="1"/>
    <col min="14083" max="14083" width="19.140625" style="510" customWidth="1"/>
    <col min="14084" max="14084" width="3" style="510" customWidth="1"/>
    <col min="14085" max="14085" width="19.28515625" style="510" customWidth="1"/>
    <col min="14086" max="14086" width="3.7109375" style="510" customWidth="1"/>
    <col min="14087" max="14087" width="4.42578125" style="510" customWidth="1"/>
    <col min="14088" max="14337" width="9.140625" style="510"/>
    <col min="14338" max="14338" width="47.42578125" style="510" customWidth="1"/>
    <col min="14339" max="14339" width="19.140625" style="510" customWidth="1"/>
    <col min="14340" max="14340" width="3" style="510" customWidth="1"/>
    <col min="14341" max="14341" width="19.28515625" style="510" customWidth="1"/>
    <col min="14342" max="14342" width="3.7109375" style="510" customWidth="1"/>
    <col min="14343" max="14343" width="4.42578125" style="510" customWidth="1"/>
    <col min="14344" max="14593" width="9.140625" style="510"/>
    <col min="14594" max="14594" width="47.42578125" style="510" customWidth="1"/>
    <col min="14595" max="14595" width="19.140625" style="510" customWidth="1"/>
    <col min="14596" max="14596" width="3" style="510" customWidth="1"/>
    <col min="14597" max="14597" width="19.28515625" style="510" customWidth="1"/>
    <col min="14598" max="14598" width="3.7109375" style="510" customWidth="1"/>
    <col min="14599" max="14599" width="4.42578125" style="510" customWidth="1"/>
    <col min="14600" max="14849" width="9.140625" style="510"/>
    <col min="14850" max="14850" width="47.42578125" style="510" customWidth="1"/>
    <col min="14851" max="14851" width="19.140625" style="510" customWidth="1"/>
    <col min="14852" max="14852" width="3" style="510" customWidth="1"/>
    <col min="14853" max="14853" width="19.28515625" style="510" customWidth="1"/>
    <col min="14854" max="14854" width="3.7109375" style="510" customWidth="1"/>
    <col min="14855" max="14855" width="4.42578125" style="510" customWidth="1"/>
    <col min="14856" max="15105" width="9.140625" style="510"/>
    <col min="15106" max="15106" width="47.42578125" style="510" customWidth="1"/>
    <col min="15107" max="15107" width="19.140625" style="510" customWidth="1"/>
    <col min="15108" max="15108" width="3" style="510" customWidth="1"/>
    <col min="15109" max="15109" width="19.28515625" style="510" customWidth="1"/>
    <col min="15110" max="15110" width="3.7109375" style="510" customWidth="1"/>
    <col min="15111" max="15111" width="4.42578125" style="510" customWidth="1"/>
    <col min="15112" max="15361" width="9.140625" style="510"/>
    <col min="15362" max="15362" width="47.42578125" style="510" customWidth="1"/>
    <col min="15363" max="15363" width="19.140625" style="510" customWidth="1"/>
    <col min="15364" max="15364" width="3" style="510" customWidth="1"/>
    <col min="15365" max="15365" width="19.28515625" style="510" customWidth="1"/>
    <col min="15366" max="15366" width="3.7109375" style="510" customWidth="1"/>
    <col min="15367" max="15367" width="4.42578125" style="510" customWidth="1"/>
    <col min="15368" max="15617" width="9.140625" style="510"/>
    <col min="15618" max="15618" width="47.42578125" style="510" customWidth="1"/>
    <col min="15619" max="15619" width="19.140625" style="510" customWidth="1"/>
    <col min="15620" max="15620" width="3" style="510" customWidth="1"/>
    <col min="15621" max="15621" width="19.28515625" style="510" customWidth="1"/>
    <col min="15622" max="15622" width="3.7109375" style="510" customWidth="1"/>
    <col min="15623" max="15623" width="4.42578125" style="510" customWidth="1"/>
    <col min="15624" max="15873" width="9.140625" style="510"/>
    <col min="15874" max="15874" width="47.42578125" style="510" customWidth="1"/>
    <col min="15875" max="15875" width="19.140625" style="510" customWidth="1"/>
    <col min="15876" max="15876" width="3" style="510" customWidth="1"/>
    <col min="15877" max="15877" width="19.28515625" style="510" customWidth="1"/>
    <col min="15878" max="15878" width="3.7109375" style="510" customWidth="1"/>
    <col min="15879" max="15879" width="4.42578125" style="510" customWidth="1"/>
    <col min="15880" max="16129" width="9.140625" style="510"/>
    <col min="16130" max="16130" width="47.42578125" style="510" customWidth="1"/>
    <col min="16131" max="16131" width="19.140625" style="510" customWidth="1"/>
    <col min="16132" max="16132" width="3" style="510" customWidth="1"/>
    <col min="16133" max="16133" width="19.28515625" style="510" customWidth="1"/>
    <col min="16134" max="16134" width="3.7109375" style="510" customWidth="1"/>
    <col min="16135" max="16135" width="4.42578125" style="510" customWidth="1"/>
    <col min="16136" max="16384" width="9.140625" style="510"/>
  </cols>
  <sheetData>
    <row r="1" spans="2:7" s="558" customFormat="1" ht="18" customHeight="1" x14ac:dyDescent="0.3">
      <c r="B1" s="553" t="s">
        <v>407</v>
      </c>
      <c r="C1" s="554"/>
      <c r="D1" s="555"/>
      <c r="E1" s="554"/>
      <c r="F1" s="556"/>
      <c r="G1" s="557"/>
    </row>
    <row r="2" spans="2:7" s="558" customFormat="1" ht="18" customHeight="1" thickBot="1" x14ac:dyDescent="0.35">
      <c r="B2" s="559"/>
      <c r="C2" s="554"/>
      <c r="D2" s="554"/>
      <c r="E2" s="560"/>
      <c r="F2" s="561"/>
      <c r="G2" s="557"/>
    </row>
    <row r="3" spans="2:7" ht="18" customHeight="1" x14ac:dyDescent="0.3">
      <c r="B3" s="511"/>
      <c r="C3" s="512">
        <v>43556</v>
      </c>
      <c r="D3" s="513"/>
      <c r="E3" s="512">
        <v>43525</v>
      </c>
      <c r="F3" s="514"/>
      <c r="G3" s="563"/>
    </row>
    <row r="4" spans="2:7" ht="18" customHeight="1" x14ac:dyDescent="0.3">
      <c r="B4" s="515"/>
      <c r="C4" s="516" t="s">
        <v>408</v>
      </c>
      <c r="D4" s="517"/>
      <c r="E4" s="516" t="s">
        <v>408</v>
      </c>
      <c r="F4" s="518"/>
      <c r="G4" s="563"/>
    </row>
    <row r="5" spans="2:7" ht="18" customHeight="1" x14ac:dyDescent="0.3">
      <c r="B5" s="515"/>
      <c r="C5" s="524"/>
      <c r="D5" s="525"/>
      <c r="E5" s="524"/>
      <c r="F5" s="526"/>
      <c r="G5" s="563"/>
    </row>
    <row r="6" spans="2:7" ht="18" customHeight="1" x14ac:dyDescent="0.3">
      <c r="B6" s="519" t="s">
        <v>409</v>
      </c>
      <c r="C6" s="527"/>
      <c r="D6" s="525"/>
      <c r="E6" s="524"/>
      <c r="F6" s="526"/>
      <c r="G6" s="563"/>
    </row>
    <row r="7" spans="2:7" ht="18" customHeight="1" x14ac:dyDescent="0.3">
      <c r="B7" s="520" t="s">
        <v>410</v>
      </c>
      <c r="C7" s="527"/>
      <c r="D7" s="525"/>
      <c r="E7" s="527"/>
      <c r="F7" s="526"/>
      <c r="G7" s="563"/>
    </row>
    <row r="8" spans="2:7" ht="18" customHeight="1" x14ac:dyDescent="0.3">
      <c r="B8" s="521" t="s">
        <v>411</v>
      </c>
      <c r="C8" s="528">
        <v>46204612076</v>
      </c>
      <c r="D8" s="525"/>
      <c r="E8" s="528">
        <v>51102626039</v>
      </c>
      <c r="F8" s="526"/>
      <c r="G8" s="563"/>
    </row>
    <row r="9" spans="2:7" ht="18" customHeight="1" x14ac:dyDescent="0.3">
      <c r="B9" s="521" t="s">
        <v>412</v>
      </c>
      <c r="C9" s="529">
        <v>183079956314</v>
      </c>
      <c r="D9" s="525"/>
      <c r="E9" s="529">
        <v>175621689965</v>
      </c>
      <c r="F9" s="526"/>
      <c r="G9" s="563"/>
    </row>
    <row r="10" spans="2:7" ht="18" customHeight="1" x14ac:dyDescent="0.3">
      <c r="B10" s="521" t="s">
        <v>413</v>
      </c>
      <c r="C10" s="529">
        <v>97274145</v>
      </c>
      <c r="D10" s="525"/>
      <c r="E10" s="529">
        <v>68135403</v>
      </c>
      <c r="F10" s="526"/>
      <c r="G10" s="563"/>
    </row>
    <row r="11" spans="2:7" ht="18" customHeight="1" x14ac:dyDescent="0.3">
      <c r="B11" s="521" t="s">
        <v>414</v>
      </c>
      <c r="C11" s="530">
        <v>938458970</v>
      </c>
      <c r="D11" s="525"/>
      <c r="E11" s="530">
        <v>934155213</v>
      </c>
      <c r="F11" s="526"/>
      <c r="G11" s="563"/>
    </row>
    <row r="12" spans="2:7" ht="18" customHeight="1" x14ac:dyDescent="0.3">
      <c r="B12" s="515"/>
      <c r="C12" s="531">
        <v>230320301505</v>
      </c>
      <c r="D12" s="525"/>
      <c r="E12" s="531">
        <v>227726606620</v>
      </c>
      <c r="F12" s="526"/>
      <c r="G12" s="563"/>
    </row>
    <row r="13" spans="2:7" ht="18" customHeight="1" x14ac:dyDescent="0.3">
      <c r="B13" s="520" t="s">
        <v>415</v>
      </c>
      <c r="C13" s="532"/>
      <c r="D13" s="525"/>
      <c r="E13" s="532"/>
      <c r="F13" s="526"/>
      <c r="G13" s="563"/>
    </row>
    <row r="14" spans="2:7" ht="18" customHeight="1" x14ac:dyDescent="0.3">
      <c r="B14" s="521" t="s">
        <v>416</v>
      </c>
      <c r="C14" s="531">
        <v>4204592417</v>
      </c>
      <c r="D14" s="525"/>
      <c r="E14" s="531">
        <v>4203822672</v>
      </c>
      <c r="F14" s="526"/>
      <c r="G14" s="563"/>
    </row>
    <row r="15" spans="2:7" ht="18" customHeight="1" x14ac:dyDescent="0.3">
      <c r="B15" s="521" t="s">
        <v>417</v>
      </c>
      <c r="C15" s="531">
        <v>322950912</v>
      </c>
      <c r="D15" s="525"/>
      <c r="E15" s="531">
        <v>323794264</v>
      </c>
      <c r="F15" s="526"/>
      <c r="G15" s="563"/>
    </row>
    <row r="16" spans="2:7" ht="18" customHeight="1" x14ac:dyDescent="0.3">
      <c r="B16" s="521" t="s">
        <v>418</v>
      </c>
      <c r="C16" s="531">
        <v>10942265</v>
      </c>
      <c r="D16" s="525"/>
      <c r="E16" s="531">
        <v>10942265</v>
      </c>
      <c r="F16" s="526"/>
      <c r="G16" s="563"/>
    </row>
    <row r="17" spans="2:7" ht="18" customHeight="1" x14ac:dyDescent="0.3">
      <c r="B17" s="521" t="s">
        <v>419</v>
      </c>
      <c r="C17" s="531">
        <v>1972024273</v>
      </c>
      <c r="D17" s="525"/>
      <c r="E17" s="531">
        <v>1959221648</v>
      </c>
      <c r="F17" s="526"/>
      <c r="G17" s="563"/>
    </row>
    <row r="18" spans="2:7" ht="18" customHeight="1" x14ac:dyDescent="0.3">
      <c r="B18" s="521" t="s">
        <v>420</v>
      </c>
      <c r="C18" s="531">
        <v>484463310</v>
      </c>
      <c r="D18" s="525"/>
      <c r="E18" s="531">
        <v>501405118</v>
      </c>
      <c r="F18" s="526"/>
      <c r="G18" s="563"/>
    </row>
    <row r="19" spans="2:7" ht="18" customHeight="1" x14ac:dyDescent="0.3">
      <c r="B19" s="515"/>
      <c r="C19" s="533">
        <v>6994973177</v>
      </c>
      <c r="D19" s="525"/>
      <c r="E19" s="533">
        <v>6999185967</v>
      </c>
      <c r="F19" s="526"/>
      <c r="G19" s="563"/>
    </row>
    <row r="20" spans="2:7" ht="18" customHeight="1" x14ac:dyDescent="0.3">
      <c r="B20" s="515"/>
      <c r="C20" s="532"/>
      <c r="D20" s="525"/>
      <c r="E20" s="532"/>
      <c r="F20" s="526"/>
      <c r="G20" s="563"/>
    </row>
    <row r="21" spans="2:7" ht="18" customHeight="1" thickBot="1" x14ac:dyDescent="0.35">
      <c r="B21" s="515" t="s">
        <v>421</v>
      </c>
      <c r="C21" s="534">
        <v>237315274682</v>
      </c>
      <c r="D21" s="525"/>
      <c r="E21" s="534">
        <v>234725792587</v>
      </c>
      <c r="F21" s="526"/>
      <c r="G21" s="563"/>
    </row>
    <row r="22" spans="2:7" ht="18" customHeight="1" thickTop="1" x14ac:dyDescent="0.3">
      <c r="B22" s="515"/>
      <c r="C22" s="527"/>
      <c r="D22" s="525"/>
      <c r="E22" s="527"/>
      <c r="F22" s="526"/>
      <c r="G22" s="563"/>
    </row>
    <row r="23" spans="2:7" ht="18" customHeight="1" x14ac:dyDescent="0.3">
      <c r="B23" s="519" t="s">
        <v>422</v>
      </c>
      <c r="C23" s="527"/>
      <c r="D23" s="525"/>
      <c r="E23" s="527"/>
      <c r="F23" s="526"/>
      <c r="G23" s="563"/>
    </row>
    <row r="24" spans="2:7" ht="18" customHeight="1" x14ac:dyDescent="0.3">
      <c r="B24" s="521" t="s">
        <v>423</v>
      </c>
      <c r="C24" s="535">
        <v>36570367053</v>
      </c>
      <c r="D24" s="525"/>
      <c r="E24" s="535">
        <v>36412206093</v>
      </c>
      <c r="F24" s="526"/>
      <c r="G24" s="563"/>
    </row>
    <row r="25" spans="2:7" ht="18" customHeight="1" x14ac:dyDescent="0.3">
      <c r="B25" s="520" t="s">
        <v>424</v>
      </c>
      <c r="C25" s="536"/>
      <c r="D25" s="525"/>
      <c r="E25" s="536"/>
      <c r="F25" s="526"/>
      <c r="G25" s="563"/>
    </row>
    <row r="26" spans="2:7" ht="18" customHeight="1" x14ac:dyDescent="0.3">
      <c r="B26" s="521" t="s">
        <v>425</v>
      </c>
      <c r="C26" s="537">
        <v>4518179624</v>
      </c>
      <c r="D26" s="525"/>
      <c r="E26" s="537">
        <v>6625627452</v>
      </c>
      <c r="F26" s="526"/>
      <c r="G26" s="563"/>
    </row>
    <row r="27" spans="2:7" ht="18" customHeight="1" x14ac:dyDescent="0.3">
      <c r="B27" s="521" t="s">
        <v>426</v>
      </c>
      <c r="C27" s="538">
        <v>67107099647</v>
      </c>
      <c r="D27" s="525"/>
      <c r="E27" s="538">
        <v>65531594309</v>
      </c>
      <c r="F27" s="526"/>
      <c r="G27" s="563"/>
    </row>
    <row r="28" spans="2:7" ht="18" customHeight="1" x14ac:dyDescent="0.3">
      <c r="B28" s="521" t="s">
        <v>427</v>
      </c>
      <c r="C28" s="538">
        <v>227214849</v>
      </c>
      <c r="D28" s="525"/>
      <c r="E28" s="538">
        <v>304061995</v>
      </c>
      <c r="F28" s="526"/>
      <c r="G28" s="563"/>
    </row>
    <row r="29" spans="2:7" ht="18" customHeight="1" x14ac:dyDescent="0.3">
      <c r="B29" s="521" t="s">
        <v>428</v>
      </c>
      <c r="C29" s="539">
        <v>539429569</v>
      </c>
      <c r="D29" s="525"/>
      <c r="E29" s="539">
        <v>545358211</v>
      </c>
      <c r="F29" s="526"/>
      <c r="G29" s="563"/>
    </row>
    <row r="30" spans="2:7" ht="18" customHeight="1" x14ac:dyDescent="0.3">
      <c r="B30" s="521"/>
      <c r="C30" s="540">
        <v>72391923689</v>
      </c>
      <c r="D30" s="525"/>
      <c r="E30" s="540">
        <v>73006641967</v>
      </c>
      <c r="F30" s="526"/>
      <c r="G30" s="563"/>
    </row>
    <row r="31" spans="2:7" ht="18" customHeight="1" x14ac:dyDescent="0.3">
      <c r="B31" s="521" t="s">
        <v>429</v>
      </c>
      <c r="C31" s="540">
        <v>100231214950</v>
      </c>
      <c r="D31" s="525"/>
      <c r="E31" s="540">
        <v>99096508194</v>
      </c>
      <c r="F31" s="526"/>
      <c r="G31" s="563"/>
    </row>
    <row r="32" spans="2:7" ht="18" customHeight="1" x14ac:dyDescent="0.3">
      <c r="B32" s="521" t="s">
        <v>430</v>
      </c>
      <c r="C32" s="540">
        <v>100000000</v>
      </c>
      <c r="D32" s="525"/>
      <c r="E32" s="540">
        <v>100000000</v>
      </c>
      <c r="F32" s="526"/>
      <c r="G32" s="563"/>
    </row>
    <row r="33" spans="2:7" ht="18" customHeight="1" x14ac:dyDescent="0.3">
      <c r="B33" s="521" t="s">
        <v>431</v>
      </c>
      <c r="C33" s="540">
        <v>777255026</v>
      </c>
      <c r="D33" s="525"/>
      <c r="E33" s="540">
        <v>777255026</v>
      </c>
      <c r="F33" s="526"/>
      <c r="G33" s="563"/>
    </row>
    <row r="34" spans="2:7" ht="18" customHeight="1" x14ac:dyDescent="0.3">
      <c r="B34" s="522" t="s">
        <v>432</v>
      </c>
      <c r="C34" s="541">
        <v>6180291325</v>
      </c>
      <c r="D34" s="525"/>
      <c r="E34" s="541">
        <v>6122153586</v>
      </c>
      <c r="F34" s="526"/>
      <c r="G34" s="563"/>
    </row>
    <row r="35" spans="2:7" ht="18" customHeight="1" x14ac:dyDescent="0.3">
      <c r="B35" s="515" t="s">
        <v>433</v>
      </c>
      <c r="C35" s="542">
        <v>216251052043</v>
      </c>
      <c r="D35" s="525"/>
      <c r="E35" s="542">
        <v>215514764866</v>
      </c>
      <c r="F35" s="526"/>
      <c r="G35" s="563"/>
    </row>
    <row r="36" spans="2:7" ht="18" customHeight="1" x14ac:dyDescent="0.3">
      <c r="B36" s="515"/>
      <c r="C36" s="541"/>
      <c r="D36" s="525"/>
      <c r="E36" s="541"/>
      <c r="F36" s="526"/>
      <c r="G36" s="563"/>
    </row>
    <row r="37" spans="2:7" ht="18" customHeight="1" x14ac:dyDescent="0.3">
      <c r="B37" s="515" t="s">
        <v>434</v>
      </c>
      <c r="C37" s="543"/>
      <c r="D37" s="544"/>
      <c r="E37" s="543"/>
      <c r="F37" s="545"/>
      <c r="G37" s="563"/>
    </row>
    <row r="38" spans="2:7" ht="18" customHeight="1" x14ac:dyDescent="0.3">
      <c r="B38" s="521" t="s">
        <v>435</v>
      </c>
      <c r="C38" s="546">
        <v>2000000000</v>
      </c>
      <c r="D38" s="525"/>
      <c r="E38" s="546">
        <v>2000000000</v>
      </c>
      <c r="F38" s="545"/>
      <c r="G38" s="563"/>
    </row>
    <row r="39" spans="2:7" ht="18" customHeight="1" x14ac:dyDescent="0.3">
      <c r="B39" s="521" t="s">
        <v>436</v>
      </c>
      <c r="C39" s="547">
        <v>16163452321</v>
      </c>
      <c r="D39" s="525"/>
      <c r="E39" s="547">
        <v>16163452321</v>
      </c>
      <c r="F39" s="545"/>
      <c r="G39" s="563"/>
    </row>
    <row r="40" spans="2:7" ht="18" customHeight="1" x14ac:dyDescent="0.3">
      <c r="B40" s="515" t="s">
        <v>437</v>
      </c>
      <c r="C40" s="535">
        <v>18163452321</v>
      </c>
      <c r="D40" s="525"/>
      <c r="E40" s="535">
        <v>18163452321</v>
      </c>
      <c r="F40" s="545"/>
      <c r="G40" s="564"/>
    </row>
    <row r="41" spans="2:7" ht="18" customHeight="1" x14ac:dyDescent="0.3">
      <c r="B41" s="521" t="s">
        <v>438</v>
      </c>
      <c r="C41" s="548">
        <v>2900770318</v>
      </c>
      <c r="D41" s="525"/>
      <c r="E41" s="548">
        <v>1047575400</v>
      </c>
      <c r="F41" s="545"/>
      <c r="G41" s="563"/>
    </row>
    <row r="42" spans="2:7" ht="18" customHeight="1" thickBot="1" x14ac:dyDescent="0.35">
      <c r="B42" s="515" t="s">
        <v>439</v>
      </c>
      <c r="C42" s="549">
        <v>237315274682</v>
      </c>
      <c r="D42" s="525"/>
      <c r="E42" s="549">
        <v>234725792587</v>
      </c>
      <c r="F42" s="545"/>
      <c r="G42" s="564"/>
    </row>
    <row r="43" spans="2:7" ht="18" customHeight="1" thickTop="1" thickBot="1" x14ac:dyDescent="0.35">
      <c r="B43" s="523"/>
      <c r="C43" s="550"/>
      <c r="D43" s="551"/>
      <c r="E43" s="550"/>
      <c r="F43" s="552"/>
      <c r="G43" s="563"/>
    </row>
    <row r="44" spans="2:7" s="558" customFormat="1" ht="18" customHeight="1" x14ac:dyDescent="0.3">
      <c r="B44" s="555"/>
      <c r="C44" s="555"/>
      <c r="D44" s="565"/>
      <c r="E44" s="555"/>
      <c r="F44" s="566"/>
      <c r="G44" s="564"/>
    </row>
    <row r="45" spans="2:7" s="562" customFormat="1" ht="18" customHeight="1" x14ac:dyDescent="0.3">
      <c r="B45" s="567" t="s">
        <v>440</v>
      </c>
      <c r="C45" s="568"/>
      <c r="D45" s="569"/>
      <c r="E45" s="540"/>
      <c r="F45" s="561"/>
      <c r="G45" s="564"/>
    </row>
    <row r="46" spans="2:7" s="562" customFormat="1" ht="18" customHeight="1" x14ac:dyDescent="0.3">
      <c r="B46" s="570"/>
      <c r="C46" s="568"/>
      <c r="D46" s="568"/>
      <c r="E46" s="568"/>
      <c r="F46" s="561"/>
      <c r="G46" s="564"/>
    </row>
    <row r="47" spans="2:7" s="558" customFormat="1" ht="18" customHeight="1" x14ac:dyDescent="0.3">
      <c r="B47" s="561"/>
      <c r="C47" s="571"/>
      <c r="D47" s="568"/>
      <c r="E47" s="568"/>
      <c r="F47" s="561"/>
      <c r="G47" s="564"/>
    </row>
    <row r="48" spans="2:7" s="558" customFormat="1" ht="18" customHeight="1" x14ac:dyDescent="0.3">
      <c r="B48" s="561"/>
      <c r="C48" s="568"/>
      <c r="D48" s="568"/>
      <c r="E48" s="568"/>
      <c r="F48" s="561"/>
    </row>
    <row r="49" spans="3:5" s="558" customFormat="1" ht="18" customHeight="1" x14ac:dyDescent="0.25"/>
    <row r="50" spans="3:5" s="558" customFormat="1" ht="18" customHeight="1" x14ac:dyDescent="0.25">
      <c r="C50" s="557"/>
      <c r="E50" s="557"/>
    </row>
    <row r="51" spans="3:5" s="558" customFormat="1" ht="18" customHeight="1" x14ac:dyDescent="0.25">
      <c r="C51" s="557"/>
      <c r="E51" s="557"/>
    </row>
    <row r="52" spans="3:5" s="558" customFormat="1" ht="18" customHeight="1" x14ac:dyDescent="0.25">
      <c r="C52" s="557"/>
      <c r="E52" s="557"/>
    </row>
    <row r="53" spans="3:5" s="558" customFormat="1" ht="18" customHeight="1" x14ac:dyDescent="0.25">
      <c r="C53" s="557"/>
      <c r="E53" s="557"/>
    </row>
    <row r="54" spans="3:5" s="558" customFormat="1" ht="18" customHeight="1" x14ac:dyDescent="0.25"/>
    <row r="55" spans="3:5" s="558" customFormat="1" ht="18" customHeight="1" x14ac:dyDescent="0.25"/>
    <row r="56" spans="3:5" s="558" customFormat="1" ht="18" customHeight="1" x14ac:dyDescent="0.25"/>
    <row r="57" spans="3:5" s="558" customFormat="1" ht="18" customHeight="1" x14ac:dyDescent="0.25"/>
    <row r="58" spans="3:5" s="558" customFormat="1" ht="18" customHeight="1" x14ac:dyDescent="0.25"/>
    <row r="59" spans="3:5" s="558" customFormat="1" ht="18" customHeight="1" x14ac:dyDescent="0.25"/>
    <row r="60" spans="3:5" s="558" customFormat="1" ht="18" customHeight="1" x14ac:dyDescent="0.25"/>
    <row r="61" spans="3:5" s="558" customFormat="1" ht="18" customHeight="1" x14ac:dyDescent="0.25"/>
    <row r="62" spans="3:5" s="558" customFormat="1" ht="18" customHeight="1" x14ac:dyDescent="0.25"/>
    <row r="63" spans="3:5" s="558" customFormat="1" ht="18" customHeight="1" x14ac:dyDescent="0.25"/>
    <row r="64" spans="3:5" s="558" customFormat="1" ht="18" customHeight="1" x14ac:dyDescent="0.25"/>
    <row r="65" s="558" customFormat="1" ht="18" customHeight="1" x14ac:dyDescent="0.25"/>
    <row r="66" s="558" customFormat="1" ht="18" customHeight="1" x14ac:dyDescent="0.25"/>
    <row r="67" s="558" customFormat="1" ht="18" customHeight="1" x14ac:dyDescent="0.25"/>
    <row r="68" s="558" customFormat="1" ht="18" customHeight="1" x14ac:dyDescent="0.25"/>
    <row r="69" s="558" customFormat="1" ht="18" customHeight="1" x14ac:dyDescent="0.25"/>
    <row r="70" s="558" customFormat="1" ht="18" customHeight="1" x14ac:dyDescent="0.25"/>
    <row r="71" s="558" customFormat="1" ht="18" customHeight="1" x14ac:dyDescent="0.25"/>
    <row r="72" s="558" customFormat="1" ht="18" customHeight="1" x14ac:dyDescent="0.25"/>
    <row r="73" s="558" customFormat="1" ht="18" customHeight="1" x14ac:dyDescent="0.25"/>
    <row r="74" s="558" customFormat="1" ht="18" customHeight="1" x14ac:dyDescent="0.25"/>
    <row r="75" s="558" customFormat="1" ht="18" customHeight="1" x14ac:dyDescent="0.25"/>
    <row r="76" s="558" customFormat="1" ht="18" customHeight="1" x14ac:dyDescent="0.25"/>
    <row r="77" s="558" customFormat="1" ht="18" customHeight="1" x14ac:dyDescent="0.25"/>
    <row r="78" s="558" customFormat="1" ht="18" customHeight="1" x14ac:dyDescent="0.25"/>
    <row r="79" s="558" customFormat="1" ht="18" customHeight="1" x14ac:dyDescent="0.25"/>
    <row r="80" s="558" customFormat="1" ht="18" customHeight="1" x14ac:dyDescent="0.25"/>
    <row r="81" s="558" customFormat="1" ht="18" customHeight="1" x14ac:dyDescent="0.25"/>
    <row r="82" s="558" customFormat="1" ht="18" customHeight="1" x14ac:dyDescent="0.25"/>
    <row r="83" s="558" customFormat="1" ht="18" customHeight="1" x14ac:dyDescent="0.25"/>
    <row r="84" s="558" customFormat="1" ht="18" customHeight="1" x14ac:dyDescent="0.25"/>
    <row r="85" s="558" customFormat="1" ht="18" customHeight="1" x14ac:dyDescent="0.25"/>
    <row r="86" s="558" customFormat="1" ht="18" customHeight="1" x14ac:dyDescent="0.25"/>
    <row r="87" s="558" customFormat="1" ht="18" customHeight="1" x14ac:dyDescent="0.25"/>
    <row r="88" s="558" customFormat="1" ht="18" customHeight="1" x14ac:dyDescent="0.25"/>
    <row r="89" s="558" customFormat="1" ht="18" customHeight="1" x14ac:dyDescent="0.25"/>
    <row r="90" s="558" customFormat="1" ht="18" customHeight="1" x14ac:dyDescent="0.25"/>
    <row r="91" s="558" customFormat="1" ht="18" customHeight="1" x14ac:dyDescent="0.25"/>
    <row r="92" s="558" customFormat="1" ht="18" customHeight="1" x14ac:dyDescent="0.25"/>
    <row r="93" s="558" customFormat="1" ht="18" customHeight="1" x14ac:dyDescent="0.25"/>
    <row r="94" s="558" customFormat="1" ht="18" customHeight="1" x14ac:dyDescent="0.25"/>
    <row r="95" s="558" customFormat="1" ht="18" customHeight="1" x14ac:dyDescent="0.25"/>
    <row r="96" s="558" customFormat="1" ht="18" customHeight="1" x14ac:dyDescent="0.25"/>
    <row r="97" s="558" customFormat="1" ht="18" customHeight="1" x14ac:dyDescent="0.25"/>
    <row r="98" s="558" customFormat="1" ht="18" customHeight="1" x14ac:dyDescent="0.25"/>
    <row r="99" s="558" customFormat="1" ht="18" customHeight="1" x14ac:dyDescent="0.25"/>
    <row r="100" s="558" customFormat="1" ht="18" customHeight="1" x14ac:dyDescent="0.25"/>
    <row r="101" s="558" customFormat="1" ht="18" customHeight="1" x14ac:dyDescent="0.25"/>
    <row r="102" s="558" customFormat="1" ht="18" customHeight="1" x14ac:dyDescent="0.25"/>
    <row r="103" s="558" customFormat="1" ht="18" customHeight="1" x14ac:dyDescent="0.25"/>
  </sheetData>
  <printOptions horizontalCentered="1"/>
  <pageMargins left="0" right="0" top="0.25" bottom="0"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XF71"/>
  <sheetViews>
    <sheetView showGridLines="0" zoomScale="85" zoomScaleNormal="85" zoomScaleSheetLayoutView="100" workbookViewId="0">
      <pane xSplit="86" ySplit="3" topLeftCell="CZ58" activePane="bottomRight" state="frozen"/>
      <selection activeCell="E182" sqref="E182"/>
      <selection pane="topRight" activeCell="E182" sqref="E182"/>
      <selection pane="bottomLeft" activeCell="E182" sqref="E182"/>
      <selection pane="bottomRight" activeCell="B67" sqref="B67"/>
    </sheetView>
  </sheetViews>
  <sheetFormatPr defaultRowHeight="16.5" x14ac:dyDescent="0.3"/>
  <cols>
    <col min="1" max="1" width="8.28515625" style="349" customWidth="1"/>
    <col min="2" max="2" width="61.5703125" style="349" customWidth="1"/>
    <col min="3" max="15" width="9.28515625" style="349" hidden="1" customWidth="1"/>
    <col min="16" max="21" width="9.140625" style="349" hidden="1" customWidth="1"/>
    <col min="22" max="22" width="9.7109375" style="349" hidden="1" customWidth="1"/>
    <col min="23" max="25" width="9.140625" style="349" hidden="1" customWidth="1"/>
    <col min="26" max="41" width="10.85546875" style="349" hidden="1" customWidth="1"/>
    <col min="42" max="54" width="14.28515625" style="349" hidden="1" customWidth="1"/>
    <col min="55" max="76" width="12.28515625" style="349" hidden="1" customWidth="1"/>
    <col min="77" max="97" width="12.7109375" style="349" hidden="1" customWidth="1"/>
    <col min="98" max="101" width="13.28515625" style="349" hidden="1" customWidth="1"/>
    <col min="102" max="114" width="13.28515625" style="349" customWidth="1"/>
    <col min="115" max="266" width="9.140625" style="349"/>
    <col min="267" max="267" width="5.140625" style="349" customWidth="1"/>
    <col min="268" max="268" width="63.42578125" style="349" customWidth="1"/>
    <col min="269" max="306" width="9.140625" style="349" hidden="1" customWidth="1"/>
    <col min="307" max="317" width="10.85546875" style="349" customWidth="1"/>
    <col min="318" max="319" width="10.7109375" style="349" customWidth="1"/>
    <col min="320" max="522" width="9.140625" style="349"/>
    <col min="523" max="523" width="5.140625" style="349" customWidth="1"/>
    <col min="524" max="524" width="63.42578125" style="349" customWidth="1"/>
    <col min="525" max="562" width="9.140625" style="349" hidden="1" customWidth="1"/>
    <col min="563" max="573" width="10.85546875" style="349" customWidth="1"/>
    <col min="574" max="575" width="10.7109375" style="349" customWidth="1"/>
    <col min="576" max="778" width="9.140625" style="349"/>
    <col min="779" max="779" width="5.140625" style="349" customWidth="1"/>
    <col min="780" max="780" width="63.42578125" style="349" customWidth="1"/>
    <col min="781" max="818" width="9.140625" style="349" hidden="1" customWidth="1"/>
    <col min="819" max="829" width="10.85546875" style="349" customWidth="1"/>
    <col min="830" max="831" width="10.7109375" style="349" customWidth="1"/>
    <col min="832" max="1034" width="9.140625" style="349"/>
    <col min="1035" max="1035" width="5.140625" style="349" customWidth="1"/>
    <col min="1036" max="1036" width="63.42578125" style="349" customWidth="1"/>
    <col min="1037" max="1074" width="9.140625" style="349" hidden="1" customWidth="1"/>
    <col min="1075" max="1085" width="10.85546875" style="349" customWidth="1"/>
    <col min="1086" max="1087" width="10.7109375" style="349" customWidth="1"/>
    <col min="1088" max="1290" width="9.140625" style="349"/>
    <col min="1291" max="1291" width="5.140625" style="349" customWidth="1"/>
    <col min="1292" max="1292" width="63.42578125" style="349" customWidth="1"/>
    <col min="1293" max="1330" width="9.140625" style="349" hidden="1" customWidth="1"/>
    <col min="1331" max="1341" width="10.85546875" style="349" customWidth="1"/>
    <col min="1342" max="1343" width="10.7109375" style="349" customWidth="1"/>
    <col min="1344" max="1546" width="9.140625" style="349"/>
    <col min="1547" max="1547" width="5.140625" style="349" customWidth="1"/>
    <col min="1548" max="1548" width="63.42578125" style="349" customWidth="1"/>
    <col min="1549" max="1586" width="9.140625" style="349" hidden="1" customWidth="1"/>
    <col min="1587" max="1597" width="10.85546875" style="349" customWidth="1"/>
    <col min="1598" max="1599" width="10.7109375" style="349" customWidth="1"/>
    <col min="1600" max="1802" width="9.140625" style="349"/>
    <col min="1803" max="1803" width="5.140625" style="349" customWidth="1"/>
    <col min="1804" max="1804" width="63.42578125" style="349" customWidth="1"/>
    <col min="1805" max="1842" width="9.140625" style="349" hidden="1" customWidth="1"/>
    <col min="1843" max="1853" width="10.85546875" style="349" customWidth="1"/>
    <col min="1854" max="1855" width="10.7109375" style="349" customWidth="1"/>
    <col min="1856" max="2058" width="9.140625" style="349"/>
    <col min="2059" max="2059" width="5.140625" style="349" customWidth="1"/>
    <col min="2060" max="2060" width="63.42578125" style="349" customWidth="1"/>
    <col min="2061" max="2098" width="9.140625" style="349" hidden="1" customWidth="1"/>
    <col min="2099" max="2109" width="10.85546875" style="349" customWidth="1"/>
    <col min="2110" max="2111" width="10.7109375" style="349" customWidth="1"/>
    <col min="2112" max="2314" width="9.140625" style="349"/>
    <col min="2315" max="2315" width="5.140625" style="349" customWidth="1"/>
    <col min="2316" max="2316" width="63.42578125" style="349" customWidth="1"/>
    <col min="2317" max="2354" width="9.140625" style="349" hidden="1" customWidth="1"/>
    <col min="2355" max="2365" width="10.85546875" style="349" customWidth="1"/>
    <col min="2366" max="2367" width="10.7109375" style="349" customWidth="1"/>
    <col min="2368" max="2570" width="9.140625" style="349"/>
    <col min="2571" max="2571" width="5.140625" style="349" customWidth="1"/>
    <col min="2572" max="2572" width="63.42578125" style="349" customWidth="1"/>
    <col min="2573" max="2610" width="9.140625" style="349" hidden="1" customWidth="1"/>
    <col min="2611" max="2621" width="10.85546875" style="349" customWidth="1"/>
    <col min="2622" max="2623" width="10.7109375" style="349" customWidth="1"/>
    <col min="2624" max="2826" width="9.140625" style="349"/>
    <col min="2827" max="2827" width="5.140625" style="349" customWidth="1"/>
    <col min="2828" max="2828" width="63.42578125" style="349" customWidth="1"/>
    <col min="2829" max="2866" width="9.140625" style="349" hidden="1" customWidth="1"/>
    <col min="2867" max="2877" width="10.85546875" style="349" customWidth="1"/>
    <col min="2878" max="2879" width="10.7109375" style="349" customWidth="1"/>
    <col min="2880" max="3082" width="9.140625" style="349"/>
    <col min="3083" max="3083" width="5.140625" style="349" customWidth="1"/>
    <col min="3084" max="3084" width="63.42578125" style="349" customWidth="1"/>
    <col min="3085" max="3122" width="9.140625" style="349" hidden="1" customWidth="1"/>
    <col min="3123" max="3133" width="10.85546875" style="349" customWidth="1"/>
    <col min="3134" max="3135" width="10.7109375" style="349" customWidth="1"/>
    <col min="3136" max="3338" width="9.140625" style="349"/>
    <col min="3339" max="3339" width="5.140625" style="349" customWidth="1"/>
    <col min="3340" max="3340" width="63.42578125" style="349" customWidth="1"/>
    <col min="3341" max="3378" width="9.140625" style="349" hidden="1" customWidth="1"/>
    <col min="3379" max="3389" width="10.85546875" style="349" customWidth="1"/>
    <col min="3390" max="3391" width="10.7109375" style="349" customWidth="1"/>
    <col min="3392" max="3594" width="9.140625" style="349"/>
    <col min="3595" max="3595" width="5.140625" style="349" customWidth="1"/>
    <col min="3596" max="3596" width="63.42578125" style="349" customWidth="1"/>
    <col min="3597" max="3634" width="9.140625" style="349" hidden="1" customWidth="1"/>
    <col min="3635" max="3645" width="10.85546875" style="349" customWidth="1"/>
    <col min="3646" max="3647" width="10.7109375" style="349" customWidth="1"/>
    <col min="3648" max="3850" width="9.140625" style="349"/>
    <col min="3851" max="3851" width="5.140625" style="349" customWidth="1"/>
    <col min="3852" max="3852" width="63.42578125" style="349" customWidth="1"/>
    <col min="3853" max="3890" width="9.140625" style="349" hidden="1" customWidth="1"/>
    <col min="3891" max="3901" width="10.85546875" style="349" customWidth="1"/>
    <col min="3902" max="3903" width="10.7109375" style="349" customWidth="1"/>
    <col min="3904" max="4106" width="9.140625" style="349"/>
    <col min="4107" max="4107" width="5.140625" style="349" customWidth="1"/>
    <col min="4108" max="4108" width="63.42578125" style="349" customWidth="1"/>
    <col min="4109" max="4146" width="9.140625" style="349" hidden="1" customWidth="1"/>
    <col min="4147" max="4157" width="10.85546875" style="349" customWidth="1"/>
    <col min="4158" max="4159" width="10.7109375" style="349" customWidth="1"/>
    <col min="4160" max="4362" width="9.140625" style="349"/>
    <col min="4363" max="4363" width="5.140625" style="349" customWidth="1"/>
    <col min="4364" max="4364" width="63.42578125" style="349" customWidth="1"/>
    <col min="4365" max="4402" width="9.140625" style="349" hidden="1" customWidth="1"/>
    <col min="4403" max="4413" width="10.85546875" style="349" customWidth="1"/>
    <col min="4414" max="4415" width="10.7109375" style="349" customWidth="1"/>
    <col min="4416" max="4618" width="9.140625" style="349"/>
    <col min="4619" max="4619" width="5.140625" style="349" customWidth="1"/>
    <col min="4620" max="4620" width="63.42578125" style="349" customWidth="1"/>
    <col min="4621" max="4658" width="9.140625" style="349" hidden="1" customWidth="1"/>
    <col min="4659" max="4669" width="10.85546875" style="349" customWidth="1"/>
    <col min="4670" max="4671" width="10.7109375" style="349" customWidth="1"/>
    <col min="4672" max="4874" width="9.140625" style="349"/>
    <col min="4875" max="4875" width="5.140625" style="349" customWidth="1"/>
    <col min="4876" max="4876" width="63.42578125" style="349" customWidth="1"/>
    <col min="4877" max="4914" width="9.140625" style="349" hidden="1" customWidth="1"/>
    <col min="4915" max="4925" width="10.85546875" style="349" customWidth="1"/>
    <col min="4926" max="4927" width="10.7109375" style="349" customWidth="1"/>
    <col min="4928" max="5130" width="9.140625" style="349"/>
    <col min="5131" max="5131" width="5.140625" style="349" customWidth="1"/>
    <col min="5132" max="5132" width="63.42578125" style="349" customWidth="1"/>
    <col min="5133" max="5170" width="9.140625" style="349" hidden="1" customWidth="1"/>
    <col min="5171" max="5181" width="10.85546875" style="349" customWidth="1"/>
    <col min="5182" max="5183" width="10.7109375" style="349" customWidth="1"/>
    <col min="5184" max="5386" width="9.140625" style="349"/>
    <col min="5387" max="5387" width="5.140625" style="349" customWidth="1"/>
    <col min="5388" max="5388" width="63.42578125" style="349" customWidth="1"/>
    <col min="5389" max="5426" width="9.140625" style="349" hidden="1" customWidth="1"/>
    <col min="5427" max="5437" width="10.85546875" style="349" customWidth="1"/>
    <col min="5438" max="5439" width="10.7109375" style="349" customWidth="1"/>
    <col min="5440" max="5642" width="9.140625" style="349"/>
    <col min="5643" max="5643" width="5.140625" style="349" customWidth="1"/>
    <col min="5644" max="5644" width="63.42578125" style="349" customWidth="1"/>
    <col min="5645" max="5682" width="9.140625" style="349" hidden="1" customWidth="1"/>
    <col min="5683" max="5693" width="10.85546875" style="349" customWidth="1"/>
    <col min="5694" max="5695" width="10.7109375" style="349" customWidth="1"/>
    <col min="5696" max="5898" width="9.140625" style="349"/>
    <col min="5899" max="5899" width="5.140625" style="349" customWidth="1"/>
    <col min="5900" max="5900" width="63.42578125" style="349" customWidth="1"/>
    <col min="5901" max="5938" width="9.140625" style="349" hidden="1" customWidth="1"/>
    <col min="5939" max="5949" width="10.85546875" style="349" customWidth="1"/>
    <col min="5950" max="5951" width="10.7109375" style="349" customWidth="1"/>
    <col min="5952" max="6154" width="9.140625" style="349"/>
    <col min="6155" max="6155" width="5.140625" style="349" customWidth="1"/>
    <col min="6156" max="6156" width="63.42578125" style="349" customWidth="1"/>
    <col min="6157" max="6194" width="9.140625" style="349" hidden="1" customWidth="1"/>
    <col min="6195" max="6205" width="10.85546875" style="349" customWidth="1"/>
    <col min="6206" max="6207" width="10.7109375" style="349" customWidth="1"/>
    <col min="6208" max="6410" width="9.140625" style="349"/>
    <col min="6411" max="6411" width="5.140625" style="349" customWidth="1"/>
    <col min="6412" max="6412" width="63.42578125" style="349" customWidth="1"/>
    <col min="6413" max="6450" width="9.140625" style="349" hidden="1" customWidth="1"/>
    <col min="6451" max="6461" width="10.85546875" style="349" customWidth="1"/>
    <col min="6462" max="6463" width="10.7109375" style="349" customWidth="1"/>
    <col min="6464" max="6666" width="9.140625" style="349"/>
    <col min="6667" max="6667" width="5.140625" style="349" customWidth="1"/>
    <col min="6668" max="6668" width="63.42578125" style="349" customWidth="1"/>
    <col min="6669" max="6706" width="9.140625" style="349" hidden="1" customWidth="1"/>
    <col min="6707" max="6717" width="10.85546875" style="349" customWidth="1"/>
    <col min="6718" max="6719" width="10.7109375" style="349" customWidth="1"/>
    <col min="6720" max="6922" width="9.140625" style="349"/>
    <col min="6923" max="6923" width="5.140625" style="349" customWidth="1"/>
    <col min="6924" max="6924" width="63.42578125" style="349" customWidth="1"/>
    <col min="6925" max="6962" width="9.140625" style="349" hidden="1" customWidth="1"/>
    <col min="6963" max="6973" width="10.85546875" style="349" customWidth="1"/>
    <col min="6974" max="6975" width="10.7109375" style="349" customWidth="1"/>
    <col min="6976" max="7178" width="9.140625" style="349"/>
    <col min="7179" max="7179" width="5.140625" style="349" customWidth="1"/>
    <col min="7180" max="7180" width="63.42578125" style="349" customWidth="1"/>
    <col min="7181" max="7218" width="9.140625" style="349" hidden="1" customWidth="1"/>
    <col min="7219" max="7229" width="10.85546875" style="349" customWidth="1"/>
    <col min="7230" max="7231" width="10.7109375" style="349" customWidth="1"/>
    <col min="7232" max="7434" width="9.140625" style="349"/>
    <col min="7435" max="7435" width="5.140625" style="349" customWidth="1"/>
    <col min="7436" max="7436" width="63.42578125" style="349" customWidth="1"/>
    <col min="7437" max="7474" width="9.140625" style="349" hidden="1" customWidth="1"/>
    <col min="7475" max="7485" width="10.85546875" style="349" customWidth="1"/>
    <col min="7486" max="7487" width="10.7109375" style="349" customWidth="1"/>
    <col min="7488" max="7690" width="9.140625" style="349"/>
    <col min="7691" max="7691" width="5.140625" style="349" customWidth="1"/>
    <col min="7692" max="7692" width="63.42578125" style="349" customWidth="1"/>
    <col min="7693" max="7730" width="9.140625" style="349" hidden="1" customWidth="1"/>
    <col min="7731" max="7741" width="10.85546875" style="349" customWidth="1"/>
    <col min="7742" max="7743" width="10.7109375" style="349" customWidth="1"/>
    <col min="7744" max="7946" width="9.140625" style="349"/>
    <col min="7947" max="7947" width="5.140625" style="349" customWidth="1"/>
    <col min="7948" max="7948" width="63.42578125" style="349" customWidth="1"/>
    <col min="7949" max="7986" width="9.140625" style="349" hidden="1" customWidth="1"/>
    <col min="7987" max="7997" width="10.85546875" style="349" customWidth="1"/>
    <col min="7998" max="7999" width="10.7109375" style="349" customWidth="1"/>
    <col min="8000" max="8202" width="9.140625" style="349"/>
    <col min="8203" max="8203" width="5.140625" style="349" customWidth="1"/>
    <col min="8204" max="8204" width="63.42578125" style="349" customWidth="1"/>
    <col min="8205" max="8242" width="9.140625" style="349" hidden="1" customWidth="1"/>
    <col min="8243" max="8253" width="10.85546875" style="349" customWidth="1"/>
    <col min="8254" max="8255" width="10.7109375" style="349" customWidth="1"/>
    <col min="8256" max="8458" width="9.140625" style="349"/>
    <col min="8459" max="8459" width="5.140625" style="349" customWidth="1"/>
    <col min="8460" max="8460" width="63.42578125" style="349" customWidth="1"/>
    <col min="8461" max="8498" width="9.140625" style="349" hidden="1" customWidth="1"/>
    <col min="8499" max="8509" width="10.85546875" style="349" customWidth="1"/>
    <col min="8510" max="8511" width="10.7109375" style="349" customWidth="1"/>
    <col min="8512" max="8714" width="9.140625" style="349"/>
    <col min="8715" max="8715" width="5.140625" style="349" customWidth="1"/>
    <col min="8716" max="8716" width="63.42578125" style="349" customWidth="1"/>
    <col min="8717" max="8754" width="9.140625" style="349" hidden="1" customWidth="1"/>
    <col min="8755" max="8765" width="10.85546875" style="349" customWidth="1"/>
    <col min="8766" max="8767" width="10.7109375" style="349" customWidth="1"/>
    <col min="8768" max="8970" width="9.140625" style="349"/>
    <col min="8971" max="8971" width="5.140625" style="349" customWidth="1"/>
    <col min="8972" max="8972" width="63.42578125" style="349" customWidth="1"/>
    <col min="8973" max="9010" width="9.140625" style="349" hidden="1" customWidth="1"/>
    <col min="9011" max="9021" width="10.85546875" style="349" customWidth="1"/>
    <col min="9022" max="9023" width="10.7109375" style="349" customWidth="1"/>
    <col min="9024" max="9226" width="9.140625" style="349"/>
    <col min="9227" max="9227" width="5.140625" style="349" customWidth="1"/>
    <col min="9228" max="9228" width="63.42578125" style="349" customWidth="1"/>
    <col min="9229" max="9266" width="9.140625" style="349" hidden="1" customWidth="1"/>
    <col min="9267" max="9277" width="10.85546875" style="349" customWidth="1"/>
    <col min="9278" max="9279" width="10.7109375" style="349" customWidth="1"/>
    <col min="9280" max="9482" width="9.140625" style="349"/>
    <col min="9483" max="9483" width="5.140625" style="349" customWidth="1"/>
    <col min="9484" max="9484" width="63.42578125" style="349" customWidth="1"/>
    <col min="9485" max="9522" width="9.140625" style="349" hidden="1" customWidth="1"/>
    <col min="9523" max="9533" width="10.85546875" style="349" customWidth="1"/>
    <col min="9534" max="9535" width="10.7109375" style="349" customWidth="1"/>
    <col min="9536" max="9738" width="9.140625" style="349"/>
    <col min="9739" max="9739" width="5.140625" style="349" customWidth="1"/>
    <col min="9740" max="9740" width="63.42578125" style="349" customWidth="1"/>
    <col min="9741" max="9778" width="9.140625" style="349" hidden="1" customWidth="1"/>
    <col min="9779" max="9789" width="10.85546875" style="349" customWidth="1"/>
    <col min="9790" max="9791" width="10.7109375" style="349" customWidth="1"/>
    <col min="9792" max="9994" width="9.140625" style="349"/>
    <col min="9995" max="9995" width="5.140625" style="349" customWidth="1"/>
    <col min="9996" max="9996" width="63.42578125" style="349" customWidth="1"/>
    <col min="9997" max="10034" width="9.140625" style="349" hidden="1" customWidth="1"/>
    <col min="10035" max="10045" width="10.85546875" style="349" customWidth="1"/>
    <col min="10046" max="10047" width="10.7109375" style="349" customWidth="1"/>
    <col min="10048" max="10250" width="9.140625" style="349"/>
    <col min="10251" max="10251" width="5.140625" style="349" customWidth="1"/>
    <col min="10252" max="10252" width="63.42578125" style="349" customWidth="1"/>
    <col min="10253" max="10290" width="9.140625" style="349" hidden="1" customWidth="1"/>
    <col min="10291" max="10301" width="10.85546875" style="349" customWidth="1"/>
    <col min="10302" max="10303" width="10.7109375" style="349" customWidth="1"/>
    <col min="10304" max="10506" width="9.140625" style="349"/>
    <col min="10507" max="10507" width="5.140625" style="349" customWidth="1"/>
    <col min="10508" max="10508" width="63.42578125" style="349" customWidth="1"/>
    <col min="10509" max="10546" width="9.140625" style="349" hidden="1" customWidth="1"/>
    <col min="10547" max="10557" width="10.85546875" style="349" customWidth="1"/>
    <col min="10558" max="10559" width="10.7109375" style="349" customWidth="1"/>
    <col min="10560" max="10762" width="9.140625" style="349"/>
    <col min="10763" max="10763" width="5.140625" style="349" customWidth="1"/>
    <col min="10764" max="10764" width="63.42578125" style="349" customWidth="1"/>
    <col min="10765" max="10802" width="9.140625" style="349" hidden="1" customWidth="1"/>
    <col min="10803" max="10813" width="10.85546875" style="349" customWidth="1"/>
    <col min="10814" max="10815" width="10.7109375" style="349" customWidth="1"/>
    <col min="10816" max="11018" width="9.140625" style="349"/>
    <col min="11019" max="11019" width="5.140625" style="349" customWidth="1"/>
    <col min="11020" max="11020" width="63.42578125" style="349" customWidth="1"/>
    <col min="11021" max="11058" width="9.140625" style="349" hidden="1" customWidth="1"/>
    <col min="11059" max="11069" width="10.85546875" style="349" customWidth="1"/>
    <col min="11070" max="11071" width="10.7109375" style="349" customWidth="1"/>
    <col min="11072" max="11274" width="9.140625" style="349"/>
    <col min="11275" max="11275" width="5.140625" style="349" customWidth="1"/>
    <col min="11276" max="11276" width="63.42578125" style="349" customWidth="1"/>
    <col min="11277" max="11314" width="9.140625" style="349" hidden="1" customWidth="1"/>
    <col min="11315" max="11325" width="10.85546875" style="349" customWidth="1"/>
    <col min="11326" max="11327" width="10.7109375" style="349" customWidth="1"/>
    <col min="11328" max="11530" width="9.140625" style="349"/>
    <col min="11531" max="11531" width="5.140625" style="349" customWidth="1"/>
    <col min="11532" max="11532" width="63.42578125" style="349" customWidth="1"/>
    <col min="11533" max="11570" width="9.140625" style="349" hidden="1" customWidth="1"/>
    <col min="11571" max="11581" width="10.85546875" style="349" customWidth="1"/>
    <col min="11582" max="11583" width="10.7109375" style="349" customWidth="1"/>
    <col min="11584" max="11786" width="9.140625" style="349"/>
    <col min="11787" max="11787" width="5.140625" style="349" customWidth="1"/>
    <col min="11788" max="11788" width="63.42578125" style="349" customWidth="1"/>
    <col min="11789" max="11826" width="9.140625" style="349" hidden="1" customWidth="1"/>
    <col min="11827" max="11837" width="10.85546875" style="349" customWidth="1"/>
    <col min="11838" max="11839" width="10.7109375" style="349" customWidth="1"/>
    <col min="11840" max="12042" width="9.140625" style="349"/>
    <col min="12043" max="12043" width="5.140625" style="349" customWidth="1"/>
    <col min="12044" max="12044" width="63.42578125" style="349" customWidth="1"/>
    <col min="12045" max="12082" width="9.140625" style="349" hidden="1" customWidth="1"/>
    <col min="12083" max="12093" width="10.85546875" style="349" customWidth="1"/>
    <col min="12094" max="12095" width="10.7109375" style="349" customWidth="1"/>
    <col min="12096" max="12298" width="9.140625" style="349"/>
    <col min="12299" max="12299" width="5.140625" style="349" customWidth="1"/>
    <col min="12300" max="12300" width="63.42578125" style="349" customWidth="1"/>
    <col min="12301" max="12338" width="9.140625" style="349" hidden="1" customWidth="1"/>
    <col min="12339" max="12349" width="10.85546875" style="349" customWidth="1"/>
    <col min="12350" max="12351" width="10.7109375" style="349" customWidth="1"/>
    <col min="12352" max="12554" width="9.140625" style="349"/>
    <col min="12555" max="12555" width="5.140625" style="349" customWidth="1"/>
    <col min="12556" max="12556" width="63.42578125" style="349" customWidth="1"/>
    <col min="12557" max="12594" width="9.140625" style="349" hidden="1" customWidth="1"/>
    <col min="12595" max="12605" width="10.85546875" style="349" customWidth="1"/>
    <col min="12606" max="12607" width="10.7109375" style="349" customWidth="1"/>
    <col min="12608" max="12810" width="9.140625" style="349"/>
    <col min="12811" max="12811" width="5.140625" style="349" customWidth="1"/>
    <col min="12812" max="12812" width="63.42578125" style="349" customWidth="1"/>
    <col min="12813" max="12850" width="9.140625" style="349" hidden="1" customWidth="1"/>
    <col min="12851" max="12861" width="10.85546875" style="349" customWidth="1"/>
    <col min="12862" max="12863" width="10.7109375" style="349" customWidth="1"/>
    <col min="12864" max="13066" width="9.140625" style="349"/>
    <col min="13067" max="13067" width="5.140625" style="349" customWidth="1"/>
    <col min="13068" max="13068" width="63.42578125" style="349" customWidth="1"/>
    <col min="13069" max="13106" width="9.140625" style="349" hidden="1" customWidth="1"/>
    <col min="13107" max="13117" width="10.85546875" style="349" customWidth="1"/>
    <col min="13118" max="13119" width="10.7109375" style="349" customWidth="1"/>
    <col min="13120" max="13322" width="9.140625" style="349"/>
    <col min="13323" max="13323" width="5.140625" style="349" customWidth="1"/>
    <col min="13324" max="13324" width="63.42578125" style="349" customWidth="1"/>
    <col min="13325" max="13362" width="9.140625" style="349" hidden="1" customWidth="1"/>
    <col min="13363" max="13373" width="10.85546875" style="349" customWidth="1"/>
    <col min="13374" max="13375" width="10.7109375" style="349" customWidth="1"/>
    <col min="13376" max="13578" width="9.140625" style="349"/>
    <col min="13579" max="13579" width="5.140625" style="349" customWidth="1"/>
    <col min="13580" max="13580" width="63.42578125" style="349" customWidth="1"/>
    <col min="13581" max="13618" width="9.140625" style="349" hidden="1" customWidth="1"/>
    <col min="13619" max="13629" width="10.85546875" style="349" customWidth="1"/>
    <col min="13630" max="13631" width="10.7109375" style="349" customWidth="1"/>
    <col min="13632" max="13834" width="9.140625" style="349"/>
    <col min="13835" max="13835" width="5.140625" style="349" customWidth="1"/>
    <col min="13836" max="13836" width="63.42578125" style="349" customWidth="1"/>
    <col min="13837" max="13874" width="9.140625" style="349" hidden="1" customWidth="1"/>
    <col min="13875" max="13885" width="10.85546875" style="349" customWidth="1"/>
    <col min="13886" max="13887" width="10.7109375" style="349" customWidth="1"/>
    <col min="13888" max="14090" width="9.140625" style="349"/>
    <col min="14091" max="14091" width="5.140625" style="349" customWidth="1"/>
    <col min="14092" max="14092" width="63.42578125" style="349" customWidth="1"/>
    <col min="14093" max="14130" width="9.140625" style="349" hidden="1" customWidth="1"/>
    <col min="14131" max="14141" width="10.85546875" style="349" customWidth="1"/>
    <col min="14142" max="14143" width="10.7109375" style="349" customWidth="1"/>
    <col min="14144" max="14346" width="9.140625" style="349"/>
    <col min="14347" max="14347" width="5.140625" style="349" customWidth="1"/>
    <col min="14348" max="14348" width="63.42578125" style="349" customWidth="1"/>
    <col min="14349" max="14386" width="9.140625" style="349" hidden="1" customWidth="1"/>
    <col min="14387" max="14397" width="10.85546875" style="349" customWidth="1"/>
    <col min="14398" max="14399" width="10.7109375" style="349" customWidth="1"/>
    <col min="14400" max="14602" width="9.140625" style="349"/>
    <col min="14603" max="14603" width="5.140625" style="349" customWidth="1"/>
    <col min="14604" max="14604" width="63.42578125" style="349" customWidth="1"/>
    <col min="14605" max="14642" width="9.140625" style="349" hidden="1" customWidth="1"/>
    <col min="14643" max="14653" width="10.85546875" style="349" customWidth="1"/>
    <col min="14654" max="14655" width="10.7109375" style="349" customWidth="1"/>
    <col min="14656" max="14858" width="9.140625" style="349"/>
    <col min="14859" max="14859" width="5.140625" style="349" customWidth="1"/>
    <col min="14860" max="14860" width="63.42578125" style="349" customWidth="1"/>
    <col min="14861" max="14898" width="9.140625" style="349" hidden="1" customWidth="1"/>
    <col min="14899" max="14909" width="10.85546875" style="349" customWidth="1"/>
    <col min="14910" max="14911" width="10.7109375" style="349" customWidth="1"/>
    <col min="14912" max="15114" width="9.140625" style="349"/>
    <col min="15115" max="15115" width="5.140625" style="349" customWidth="1"/>
    <col min="15116" max="15116" width="63.42578125" style="349" customWidth="1"/>
    <col min="15117" max="15154" width="9.140625" style="349" hidden="1" customWidth="1"/>
    <col min="15155" max="15165" width="10.85546875" style="349" customWidth="1"/>
    <col min="15166" max="15167" width="10.7109375" style="349" customWidth="1"/>
    <col min="15168" max="15370" width="9.140625" style="349"/>
    <col min="15371" max="15371" width="5.140625" style="349" customWidth="1"/>
    <col min="15372" max="15372" width="63.42578125" style="349" customWidth="1"/>
    <col min="15373" max="15410" width="9.140625" style="349" hidden="1" customWidth="1"/>
    <col min="15411" max="15421" width="10.85546875" style="349" customWidth="1"/>
    <col min="15422" max="15423" width="10.7109375" style="349" customWidth="1"/>
    <col min="15424" max="15626" width="9.140625" style="349"/>
    <col min="15627" max="15627" width="5.140625" style="349" customWidth="1"/>
    <col min="15628" max="15628" width="63.42578125" style="349" customWidth="1"/>
    <col min="15629" max="15666" width="9.140625" style="349" hidden="1" customWidth="1"/>
    <col min="15667" max="15677" width="10.85546875" style="349" customWidth="1"/>
    <col min="15678" max="15679" width="10.7109375" style="349" customWidth="1"/>
    <col min="15680" max="15882" width="9.140625" style="349"/>
    <col min="15883" max="15883" width="5.140625" style="349" customWidth="1"/>
    <col min="15884" max="15884" width="63.42578125" style="349" customWidth="1"/>
    <col min="15885" max="15922" width="9.140625" style="349" hidden="1" customWidth="1"/>
    <col min="15923" max="15933" width="10.85546875" style="349" customWidth="1"/>
    <col min="15934" max="15935" width="10.7109375" style="349" customWidth="1"/>
    <col min="15936" max="16138" width="9.140625" style="349"/>
    <col min="16139" max="16139" width="5.140625" style="349" customWidth="1"/>
    <col min="16140" max="16140" width="63.42578125" style="349" customWidth="1"/>
    <col min="16141" max="16178" width="9.140625" style="349" hidden="1" customWidth="1"/>
    <col min="16179" max="16189" width="10.85546875" style="349" customWidth="1"/>
    <col min="16190" max="16191" width="10.7109375" style="349" customWidth="1"/>
    <col min="16192" max="16384" width="9.140625" style="349"/>
  </cols>
  <sheetData>
    <row r="1" spans="1:114" s="574" customFormat="1" ht="22.5" x14ac:dyDescent="0.35">
      <c r="A1" s="4120" t="s">
        <v>5875</v>
      </c>
      <c r="B1" s="573"/>
    </row>
    <row r="2" spans="1:114" ht="14.25" customHeight="1" thickBot="1" x14ac:dyDescent="0.35">
      <c r="A2" s="575"/>
      <c r="B2" s="575"/>
      <c r="C2" s="576"/>
      <c r="D2" s="576"/>
      <c r="E2" s="576"/>
      <c r="F2" s="576"/>
      <c r="H2" s="576"/>
      <c r="I2" s="576"/>
      <c r="J2" s="576"/>
      <c r="L2" s="576"/>
      <c r="O2" s="576"/>
      <c r="P2" s="576"/>
      <c r="Q2" s="576"/>
      <c r="R2" s="576"/>
      <c r="S2" s="576"/>
      <c r="T2" s="576"/>
      <c r="U2" s="576"/>
      <c r="V2" s="576"/>
      <c r="W2" s="576"/>
      <c r="X2" s="576"/>
      <c r="Y2" s="576"/>
      <c r="Z2" s="577"/>
      <c r="AA2" s="577"/>
      <c r="AB2" s="577"/>
      <c r="AC2" s="577"/>
      <c r="AD2" s="577"/>
      <c r="AE2" s="577"/>
      <c r="AF2" s="577"/>
      <c r="AG2" s="577"/>
      <c r="AH2" s="577"/>
      <c r="AI2" s="577"/>
      <c r="AJ2" s="577"/>
      <c r="AK2" s="577"/>
      <c r="AL2" s="577"/>
      <c r="AM2" s="577"/>
      <c r="AN2" s="577"/>
      <c r="AO2" s="577"/>
      <c r="AP2" s="577"/>
      <c r="AQ2" s="577"/>
      <c r="AR2" s="577"/>
      <c r="AS2" s="577"/>
      <c r="AT2" s="577"/>
      <c r="AV2" s="577"/>
      <c r="AW2" s="577"/>
      <c r="AX2" s="577"/>
      <c r="AZ2" s="577"/>
      <c r="BC2" s="578"/>
      <c r="BE2" s="578"/>
      <c r="BF2" s="578"/>
      <c r="BZ2" s="577"/>
      <c r="CH2" s="577"/>
      <c r="CL2" s="577"/>
      <c r="CP2" s="577"/>
      <c r="DC2" s="579"/>
      <c r="DE2" s="579"/>
      <c r="DF2" s="579"/>
      <c r="DG2" s="579"/>
      <c r="DI2" s="579"/>
      <c r="DJ2" s="577" t="s">
        <v>7</v>
      </c>
    </row>
    <row r="3" spans="1:114" s="574" customFormat="1" ht="24.75" customHeight="1" thickTop="1" thickBot="1" x14ac:dyDescent="0.35">
      <c r="A3" s="4124" t="s">
        <v>441</v>
      </c>
      <c r="B3" s="4124" t="s">
        <v>442</v>
      </c>
      <c r="C3" s="4125">
        <v>40179</v>
      </c>
      <c r="D3" s="4125">
        <v>40211</v>
      </c>
      <c r="E3" s="4125">
        <v>40239</v>
      </c>
      <c r="F3" s="4125">
        <v>40270</v>
      </c>
      <c r="G3" s="4125">
        <v>40300</v>
      </c>
      <c r="H3" s="4125">
        <v>40331</v>
      </c>
      <c r="I3" s="4125">
        <v>40361</v>
      </c>
      <c r="J3" s="4125">
        <v>40392</v>
      </c>
      <c r="K3" s="4125">
        <v>40423</v>
      </c>
      <c r="L3" s="4125">
        <v>40453</v>
      </c>
      <c r="M3" s="4125">
        <v>40484</v>
      </c>
      <c r="N3" s="4125">
        <v>40514</v>
      </c>
      <c r="O3" s="4125">
        <v>40545</v>
      </c>
      <c r="P3" s="4125">
        <v>40576</v>
      </c>
      <c r="Q3" s="4125">
        <v>40604</v>
      </c>
      <c r="R3" s="4125">
        <v>40635</v>
      </c>
      <c r="S3" s="4125">
        <v>40665</v>
      </c>
      <c r="T3" s="4125">
        <v>40696</v>
      </c>
      <c r="U3" s="4125">
        <v>40726</v>
      </c>
      <c r="V3" s="4125">
        <v>40757</v>
      </c>
      <c r="W3" s="4125">
        <v>40788</v>
      </c>
      <c r="X3" s="4125">
        <v>40818</v>
      </c>
      <c r="Y3" s="4125">
        <v>40849</v>
      </c>
      <c r="Z3" s="4125">
        <v>40879</v>
      </c>
      <c r="AA3" s="4125">
        <v>40910</v>
      </c>
      <c r="AB3" s="4125">
        <v>40941</v>
      </c>
      <c r="AC3" s="4125">
        <v>40970</v>
      </c>
      <c r="AD3" s="4125">
        <v>41001</v>
      </c>
      <c r="AE3" s="4125">
        <v>41031</v>
      </c>
      <c r="AF3" s="4125">
        <v>41062</v>
      </c>
      <c r="AG3" s="4125">
        <v>41092</v>
      </c>
      <c r="AH3" s="4125">
        <v>41123</v>
      </c>
      <c r="AI3" s="4125">
        <v>41154</v>
      </c>
      <c r="AJ3" s="4125">
        <v>41184</v>
      </c>
      <c r="AK3" s="4125">
        <v>41215</v>
      </c>
      <c r="AL3" s="4125">
        <v>41245</v>
      </c>
      <c r="AM3" s="4125">
        <v>41276</v>
      </c>
      <c r="AN3" s="4125">
        <v>41307</v>
      </c>
      <c r="AO3" s="4125">
        <v>41335</v>
      </c>
      <c r="AP3" s="4125">
        <v>41366</v>
      </c>
      <c r="AQ3" s="4125">
        <v>41396</v>
      </c>
      <c r="AR3" s="4125">
        <v>41427</v>
      </c>
      <c r="AS3" s="4125">
        <v>41457</v>
      </c>
      <c r="AT3" s="4125">
        <v>41488</v>
      </c>
      <c r="AU3" s="4125">
        <v>41519</v>
      </c>
      <c r="AV3" s="4125">
        <v>41549</v>
      </c>
      <c r="AW3" s="4125">
        <v>41580</v>
      </c>
      <c r="AX3" s="4125">
        <v>41610</v>
      </c>
      <c r="AY3" s="4125">
        <v>41641</v>
      </c>
      <c r="AZ3" s="4125">
        <v>41672</v>
      </c>
      <c r="BA3" s="4125">
        <v>41700</v>
      </c>
      <c r="BB3" s="4125">
        <v>41731</v>
      </c>
      <c r="BC3" s="4125">
        <v>41761</v>
      </c>
      <c r="BD3" s="4125">
        <v>41791</v>
      </c>
      <c r="BE3" s="4125">
        <v>41822</v>
      </c>
      <c r="BF3" s="4125">
        <v>41853</v>
      </c>
      <c r="BG3" s="4125">
        <v>41884</v>
      </c>
      <c r="BH3" s="4125">
        <v>41914</v>
      </c>
      <c r="BI3" s="4125">
        <v>41945</v>
      </c>
      <c r="BJ3" s="4125">
        <v>41975</v>
      </c>
      <c r="BK3" s="4125">
        <v>42006</v>
      </c>
      <c r="BL3" s="4125">
        <v>42037</v>
      </c>
      <c r="BM3" s="4125">
        <v>42065</v>
      </c>
      <c r="BN3" s="4125">
        <v>42096</v>
      </c>
      <c r="BO3" s="4125">
        <v>42126</v>
      </c>
      <c r="BP3" s="4125">
        <v>42157</v>
      </c>
      <c r="BQ3" s="4125">
        <v>42187</v>
      </c>
      <c r="BR3" s="4125">
        <v>42218</v>
      </c>
      <c r="BS3" s="4125">
        <v>42249</v>
      </c>
      <c r="BT3" s="4125">
        <v>42279</v>
      </c>
      <c r="BU3" s="4125">
        <v>42310</v>
      </c>
      <c r="BV3" s="4125">
        <v>42340</v>
      </c>
      <c r="BW3" s="4125">
        <v>42371</v>
      </c>
      <c r="BX3" s="4125">
        <v>42402</v>
      </c>
      <c r="BY3" s="4125">
        <v>42431</v>
      </c>
      <c r="BZ3" s="4125">
        <v>42462</v>
      </c>
      <c r="CA3" s="4125">
        <v>42492</v>
      </c>
      <c r="CB3" s="4125">
        <v>42523</v>
      </c>
      <c r="CC3" s="4125">
        <v>42553</v>
      </c>
      <c r="CD3" s="4125">
        <v>42584</v>
      </c>
      <c r="CE3" s="4125">
        <v>42615</v>
      </c>
      <c r="CF3" s="4125">
        <v>42645</v>
      </c>
      <c r="CG3" s="4125">
        <v>42676</v>
      </c>
      <c r="CH3" s="4125">
        <v>42706</v>
      </c>
      <c r="CI3" s="4125">
        <v>42737</v>
      </c>
      <c r="CJ3" s="4125">
        <v>42768</v>
      </c>
      <c r="CK3" s="4125">
        <v>42796</v>
      </c>
      <c r="CL3" s="4125">
        <v>42827</v>
      </c>
      <c r="CM3" s="4125">
        <v>42857</v>
      </c>
      <c r="CN3" s="4125">
        <v>42888</v>
      </c>
      <c r="CO3" s="4125">
        <v>42918</v>
      </c>
      <c r="CP3" s="4125">
        <v>42949</v>
      </c>
      <c r="CQ3" s="4125">
        <v>42980</v>
      </c>
      <c r="CR3" s="4125">
        <v>43010</v>
      </c>
      <c r="CS3" s="4125">
        <v>43041</v>
      </c>
      <c r="CT3" s="4125">
        <v>43071</v>
      </c>
      <c r="CU3" s="4125">
        <v>43102</v>
      </c>
      <c r="CV3" s="4125">
        <v>43133</v>
      </c>
      <c r="CW3" s="4125">
        <v>43161</v>
      </c>
      <c r="CX3" s="4125">
        <v>43192</v>
      </c>
      <c r="CY3" s="4125">
        <v>43222</v>
      </c>
      <c r="CZ3" s="3914" t="s">
        <v>5797</v>
      </c>
      <c r="DA3" s="4125">
        <v>43283</v>
      </c>
      <c r="DB3" s="4125">
        <v>43314</v>
      </c>
      <c r="DC3" s="4125">
        <v>43345</v>
      </c>
      <c r="DD3" s="4125">
        <v>43375</v>
      </c>
      <c r="DE3" s="4125">
        <v>43406</v>
      </c>
      <c r="DF3" s="4125">
        <v>43436</v>
      </c>
      <c r="DG3" s="4125">
        <v>43467</v>
      </c>
      <c r="DH3" s="4125">
        <v>43498</v>
      </c>
      <c r="DI3" s="4125">
        <v>43526</v>
      </c>
      <c r="DJ3" s="4125">
        <v>43557</v>
      </c>
    </row>
    <row r="4" spans="1:114" ht="18" thickTop="1" x14ac:dyDescent="0.3">
      <c r="A4" s="366"/>
      <c r="B4" s="4121"/>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c r="CD4" s="582"/>
      <c r="CE4" s="582"/>
      <c r="CF4" s="582"/>
      <c r="CG4" s="582"/>
      <c r="CH4" s="582"/>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c r="DJ4" s="583"/>
    </row>
    <row r="5" spans="1:114" ht="16.5" customHeight="1" x14ac:dyDescent="0.3">
      <c r="A5" s="584" t="s">
        <v>443</v>
      </c>
      <c r="B5" s="4116" t="s">
        <v>444</v>
      </c>
      <c r="C5" s="585">
        <v>8313.9230856199993</v>
      </c>
      <c r="D5" s="585">
        <v>8554.6603705100006</v>
      </c>
      <c r="E5" s="585">
        <v>8543.5793921799996</v>
      </c>
      <c r="F5" s="585">
        <v>8747.1718602600013</v>
      </c>
      <c r="G5" s="585">
        <v>9556.2360567600008</v>
      </c>
      <c r="H5" s="585">
        <v>9176.9618582599996</v>
      </c>
      <c r="I5" s="585">
        <v>8577.4751113599996</v>
      </c>
      <c r="J5" s="585">
        <v>8964.9122942899994</v>
      </c>
      <c r="K5" s="585">
        <v>9137.7338806799999</v>
      </c>
      <c r="L5" s="585">
        <v>9189.04614253</v>
      </c>
      <c r="M5" s="585">
        <v>9229.6837182599993</v>
      </c>
      <c r="N5" s="585">
        <v>9525.0663255700001</v>
      </c>
      <c r="O5" s="585">
        <v>9056.9216292099991</v>
      </c>
      <c r="P5" s="585">
        <v>9259.0514912299986</v>
      </c>
      <c r="Q5" s="585">
        <v>9060.6338427999981</v>
      </c>
      <c r="R5" s="585">
        <v>9186.4692947099993</v>
      </c>
      <c r="S5" s="585">
        <v>9355.9525099800012</v>
      </c>
      <c r="T5" s="585">
        <v>9401.5499322600008</v>
      </c>
      <c r="U5" s="585">
        <v>9516.6736425700001</v>
      </c>
      <c r="V5" s="585">
        <v>10165.600383359999</v>
      </c>
      <c r="W5" s="585">
        <v>10486.8216237</v>
      </c>
      <c r="X5" s="585">
        <v>10793.925243599999</v>
      </c>
      <c r="Y5" s="585">
        <v>10846.49111531</v>
      </c>
      <c r="Z5" s="585">
        <v>10232.00808204</v>
      </c>
      <c r="AA5" s="585">
        <v>10884.95353631</v>
      </c>
      <c r="AB5" s="585">
        <v>10925.24783013</v>
      </c>
      <c r="AC5" s="585">
        <v>10499.39109904</v>
      </c>
      <c r="AD5" s="585">
        <v>10574.403858539999</v>
      </c>
      <c r="AE5" s="585">
        <v>10378.168711709999</v>
      </c>
      <c r="AF5" s="585">
        <v>10793.873166549998</v>
      </c>
      <c r="AG5" s="585">
        <v>10959.584142559999</v>
      </c>
      <c r="AH5" s="585">
        <v>10992.450605919999</v>
      </c>
      <c r="AI5" s="585">
        <v>11502.52074158</v>
      </c>
      <c r="AJ5" s="585">
        <v>11450.75111343</v>
      </c>
      <c r="AK5" s="585">
        <v>11408.30600506</v>
      </c>
      <c r="AL5" s="585">
        <v>11086.982508629999</v>
      </c>
      <c r="AM5" s="585">
        <v>11091.524256320001</v>
      </c>
      <c r="AN5" s="585">
        <v>10859.54273619</v>
      </c>
      <c r="AO5" s="585">
        <v>10927.48027301</v>
      </c>
      <c r="AP5" s="585">
        <v>10415.83919683</v>
      </c>
      <c r="AQ5" s="585">
        <v>10192.80816008</v>
      </c>
      <c r="AR5" s="585">
        <v>9361.1422593799998</v>
      </c>
      <c r="AS5" s="585">
        <v>9826.8400938100003</v>
      </c>
      <c r="AT5" s="585">
        <v>10073.589758530001</v>
      </c>
      <c r="AU5" s="585">
        <v>9806.8217559900004</v>
      </c>
      <c r="AV5" s="585">
        <v>9713.9569521400008</v>
      </c>
      <c r="AW5" s="585">
        <v>9407.1533895899993</v>
      </c>
      <c r="AX5" s="585">
        <v>9166.4078523200005</v>
      </c>
      <c r="AY5" s="585">
        <v>9423.9782169700011</v>
      </c>
      <c r="AZ5" s="585">
        <v>9673.3778150299986</v>
      </c>
      <c r="BA5" s="585">
        <v>9548.3284712299992</v>
      </c>
      <c r="BB5" s="585">
        <v>9515.1678391399983</v>
      </c>
      <c r="BC5" s="585">
        <v>9438.9846605599996</v>
      </c>
      <c r="BD5" s="585">
        <v>9668.9516985400005</v>
      </c>
      <c r="BE5" s="585">
        <v>9628.0857852999998</v>
      </c>
      <c r="BF5" s="585">
        <v>9682.6052572400004</v>
      </c>
      <c r="BG5" s="585">
        <v>11894.207862830001</v>
      </c>
      <c r="BH5" s="585">
        <v>12810.569558089999</v>
      </c>
      <c r="BI5" s="585">
        <v>14072.53336646</v>
      </c>
      <c r="BJ5" s="585">
        <v>14252.727087489999</v>
      </c>
      <c r="BK5" s="585">
        <v>16386.981618220001</v>
      </c>
      <c r="BL5" s="585">
        <v>16165.21224103</v>
      </c>
      <c r="BM5" s="585">
        <v>17319.651827019999</v>
      </c>
      <c r="BN5" s="585">
        <v>17128.454241530002</v>
      </c>
      <c r="BO5" s="585">
        <v>16918.130501560001</v>
      </c>
      <c r="BP5" s="585">
        <v>16754.418344040001</v>
      </c>
      <c r="BQ5" s="585">
        <v>15887.87718121</v>
      </c>
      <c r="BR5" s="585">
        <v>16309.029206019999</v>
      </c>
      <c r="BS5" s="585">
        <v>16407.963294390003</v>
      </c>
      <c r="BT5" s="585">
        <v>16761.993539340001</v>
      </c>
      <c r="BU5" s="586">
        <v>15904.883853809999</v>
      </c>
      <c r="BV5" s="586">
        <v>15865.742060820001</v>
      </c>
      <c r="BW5" s="586">
        <v>16423.224682980002</v>
      </c>
      <c r="BX5" s="586">
        <v>18464.04998295</v>
      </c>
      <c r="BY5" s="586">
        <v>18301.903159670001</v>
      </c>
      <c r="BZ5" s="586">
        <v>18612.095889780001</v>
      </c>
      <c r="CA5" s="586">
        <v>18101.25427225</v>
      </c>
      <c r="CB5" s="586">
        <v>21676.347765070001</v>
      </c>
      <c r="CC5" s="586">
        <v>21780.851279999999</v>
      </c>
      <c r="CD5" s="586">
        <v>21453.189424590004</v>
      </c>
      <c r="CE5" s="586">
        <v>21711.820098050001</v>
      </c>
      <c r="CF5" s="586">
        <v>22705.449347239999</v>
      </c>
      <c r="CG5" s="586">
        <v>21477.49009426</v>
      </c>
      <c r="CH5" s="586">
        <v>21012.220446519997</v>
      </c>
      <c r="CI5" s="587">
        <v>21419.997627880002</v>
      </c>
      <c r="CJ5" s="587">
        <v>22119.062824500001</v>
      </c>
      <c r="CK5" s="587">
        <v>21845.375615180001</v>
      </c>
      <c r="CL5" s="587">
        <v>22012.788021959997</v>
      </c>
      <c r="CM5" s="587">
        <v>21882.890253439997</v>
      </c>
      <c r="CN5" s="587">
        <v>21434.56102841</v>
      </c>
      <c r="CO5" s="587">
        <v>21152.540818729998</v>
      </c>
      <c r="CP5" s="587">
        <v>21234.920653519999</v>
      </c>
      <c r="CQ5" s="587">
        <v>21715.520647429999</v>
      </c>
      <c r="CR5" s="587">
        <v>21833.436775630002</v>
      </c>
      <c r="CS5" s="587">
        <v>21494.353175069999</v>
      </c>
      <c r="CT5" s="587">
        <v>21636.334058060002</v>
      </c>
      <c r="CU5" s="588">
        <v>21480.658374660001</v>
      </c>
      <c r="CV5" s="588">
        <v>21591.003861960002</v>
      </c>
      <c r="CW5" s="588">
        <v>21954.76253923</v>
      </c>
      <c r="CX5" s="4126">
        <v>22450.718447179999</v>
      </c>
      <c r="CY5" s="4126">
        <v>22360.7943734</v>
      </c>
      <c r="CZ5" s="4129">
        <v>21649.390013760003</v>
      </c>
      <c r="DA5" s="4129">
        <v>20949.39389182</v>
      </c>
      <c r="DB5" s="4129">
        <v>20836.418601870002</v>
      </c>
      <c r="DC5" s="4129">
        <v>20514.21332726</v>
      </c>
      <c r="DD5" s="4129">
        <v>21059.21610238</v>
      </c>
      <c r="DE5" s="4129">
        <v>21082.430407520002</v>
      </c>
      <c r="DF5" s="4129">
        <v>21837.522978320001</v>
      </c>
      <c r="DG5" s="4129">
        <v>22291.661983980001</v>
      </c>
      <c r="DH5" s="4129">
        <v>22297.164918140003</v>
      </c>
      <c r="DI5" s="4129">
        <v>22257.754369369999</v>
      </c>
      <c r="DJ5" s="4129">
        <v>22282.704412880001</v>
      </c>
    </row>
    <row r="6" spans="1:114" ht="16.5" customHeight="1" x14ac:dyDescent="0.3">
      <c r="A6" s="589"/>
      <c r="B6" s="4117"/>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82"/>
      <c r="AP6" s="582"/>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91"/>
      <c r="BV6" s="591"/>
      <c r="BW6" s="591"/>
      <c r="BX6" s="591"/>
      <c r="BY6" s="591"/>
      <c r="BZ6" s="591"/>
      <c r="CA6" s="591"/>
      <c r="CB6" s="591"/>
      <c r="CC6" s="591"/>
      <c r="CD6" s="591"/>
      <c r="CE6" s="591"/>
      <c r="CF6" s="591"/>
      <c r="CG6" s="591"/>
      <c r="CH6" s="591"/>
      <c r="CI6" s="583"/>
      <c r="CJ6" s="583"/>
      <c r="CK6" s="583"/>
      <c r="CL6" s="583"/>
      <c r="CM6" s="583"/>
      <c r="CN6" s="583"/>
      <c r="CO6" s="583"/>
      <c r="CP6" s="583"/>
      <c r="CQ6" s="583"/>
      <c r="CR6" s="583"/>
      <c r="CS6" s="583"/>
      <c r="CT6" s="583"/>
      <c r="CU6" s="592"/>
      <c r="CV6" s="592"/>
      <c r="CW6" s="592"/>
      <c r="CX6" s="4127"/>
      <c r="CY6" s="4127"/>
      <c r="CZ6" s="4130"/>
      <c r="DA6" s="4130"/>
      <c r="DB6" s="4130"/>
      <c r="DC6" s="4130"/>
      <c r="DD6" s="4130"/>
      <c r="DE6" s="4130"/>
      <c r="DF6" s="4130"/>
      <c r="DG6" s="4130"/>
      <c r="DH6" s="4130"/>
      <c r="DI6" s="4130"/>
      <c r="DJ6" s="4130"/>
    </row>
    <row r="7" spans="1:114" ht="16.5" customHeight="1" x14ac:dyDescent="0.3">
      <c r="A7" s="584" t="s">
        <v>445</v>
      </c>
      <c r="B7" s="4116" t="s">
        <v>446</v>
      </c>
      <c r="C7" s="585">
        <v>46479.690356609994</v>
      </c>
      <c r="D7" s="585">
        <v>47338.646243449999</v>
      </c>
      <c r="E7" s="585">
        <v>46874.403580339997</v>
      </c>
      <c r="F7" s="585">
        <v>47113.568935839998</v>
      </c>
      <c r="G7" s="585">
        <v>47970.326540830007</v>
      </c>
      <c r="H7" s="585">
        <v>47749.636055729999</v>
      </c>
      <c r="I7" s="585">
        <v>49042.936176709998</v>
      </c>
      <c r="J7" s="585">
        <v>49332.633441409991</v>
      </c>
      <c r="K7" s="585">
        <v>52450.741661199994</v>
      </c>
      <c r="L7" s="585">
        <v>45739.848496799998</v>
      </c>
      <c r="M7" s="585">
        <v>48100.089039729995</v>
      </c>
      <c r="N7" s="585">
        <v>50558.082051600002</v>
      </c>
      <c r="O7" s="585">
        <v>48153.005427600001</v>
      </c>
      <c r="P7" s="585">
        <v>47983.890925710002</v>
      </c>
      <c r="Q7" s="585">
        <v>50330.50895512999</v>
      </c>
      <c r="R7" s="585">
        <v>49796.249027239995</v>
      </c>
      <c r="S7" s="585">
        <v>48107.072336229998</v>
      </c>
      <c r="T7" s="585">
        <v>50721.095615480001</v>
      </c>
      <c r="U7" s="585">
        <v>49960.070493819992</v>
      </c>
      <c r="V7" s="585">
        <v>49543.422391970002</v>
      </c>
      <c r="W7" s="585">
        <v>47988.597888370001</v>
      </c>
      <c r="X7" s="585">
        <v>50117.61087366</v>
      </c>
      <c r="Y7" s="585">
        <v>46507.748853829995</v>
      </c>
      <c r="Z7" s="585">
        <v>49690.326225489996</v>
      </c>
      <c r="AA7" s="585">
        <v>48841.244741559989</v>
      </c>
      <c r="AB7" s="585">
        <v>48768.139258179996</v>
      </c>
      <c r="AC7" s="585">
        <v>48609.673783980004</v>
      </c>
      <c r="AD7" s="585">
        <v>48048.578924560003</v>
      </c>
      <c r="AE7" s="585">
        <v>47226.234658829999</v>
      </c>
      <c r="AF7" s="585">
        <v>52892.181369340004</v>
      </c>
      <c r="AG7" s="585">
        <v>51859.279100339991</v>
      </c>
      <c r="AH7" s="585">
        <v>52260.86865371</v>
      </c>
      <c r="AI7" s="585">
        <v>52486.355979999993</v>
      </c>
      <c r="AJ7" s="585">
        <v>48261.316332099996</v>
      </c>
      <c r="AK7" s="585">
        <v>50897.801944259998</v>
      </c>
      <c r="AL7" s="585">
        <v>52230.276910590008</v>
      </c>
      <c r="AM7" s="585">
        <v>54541.558988270008</v>
      </c>
      <c r="AN7" s="585">
        <v>54460.441544789996</v>
      </c>
      <c r="AO7" s="585">
        <v>57496.533880289993</v>
      </c>
      <c r="AP7" s="585">
        <v>56956.475671139997</v>
      </c>
      <c r="AQ7" s="585">
        <v>65309.752023239998</v>
      </c>
      <c r="AR7" s="585">
        <v>65865.506923050008</v>
      </c>
      <c r="AS7" s="585">
        <v>62442.457839729999</v>
      </c>
      <c r="AT7" s="585">
        <v>60731.30969142</v>
      </c>
      <c r="AU7" s="585">
        <v>62615.84372166</v>
      </c>
      <c r="AV7" s="585">
        <v>62128.569978330001</v>
      </c>
      <c r="AW7" s="585">
        <v>61212.090309649997</v>
      </c>
      <c r="AX7" s="585">
        <v>65671.99359541999</v>
      </c>
      <c r="AY7" s="585">
        <v>65001.572522259994</v>
      </c>
      <c r="AZ7" s="585">
        <v>70325.203387729998</v>
      </c>
      <c r="BA7" s="585">
        <v>72275.114166180007</v>
      </c>
      <c r="BB7" s="585">
        <v>76699.570710229993</v>
      </c>
      <c r="BC7" s="585">
        <v>79049.383966680005</v>
      </c>
      <c r="BD7" s="585">
        <v>81250.858231420003</v>
      </c>
      <c r="BE7" s="585">
        <v>82778.097596120002</v>
      </c>
      <c r="BF7" s="585">
        <v>84787.815114509984</v>
      </c>
      <c r="BG7" s="585">
        <v>82891.982579819989</v>
      </c>
      <c r="BH7" s="585">
        <v>78762.170079570002</v>
      </c>
      <c r="BI7" s="585">
        <v>75612.590637820002</v>
      </c>
      <c r="BJ7" s="585">
        <v>77385.975843499997</v>
      </c>
      <c r="BK7" s="585">
        <v>72629.630849979992</v>
      </c>
      <c r="BL7" s="585">
        <v>62925.917202170014</v>
      </c>
      <c r="BM7" s="585">
        <v>58480.387652580008</v>
      </c>
      <c r="BN7" s="585">
        <v>44771.752081619998</v>
      </c>
      <c r="BO7" s="585">
        <v>42563.058551499998</v>
      </c>
      <c r="BP7" s="585">
        <v>38073.754578460001</v>
      </c>
      <c r="BQ7" s="585">
        <v>42262.772240890001</v>
      </c>
      <c r="BR7" s="585">
        <v>42864.375778319998</v>
      </c>
      <c r="BS7" s="585">
        <v>40193.047211420009</v>
      </c>
      <c r="BT7" s="585">
        <v>42993.967329619998</v>
      </c>
      <c r="BU7" s="586">
        <v>45744.060463390007</v>
      </c>
      <c r="BV7" s="586">
        <v>37567.587296919999</v>
      </c>
      <c r="BW7" s="586">
        <v>43972.961755199998</v>
      </c>
      <c r="BX7" s="586">
        <v>51730.241857550005</v>
      </c>
      <c r="BY7" s="586">
        <v>53072.297125359997</v>
      </c>
      <c r="BZ7" s="586">
        <v>50480.164341039999</v>
      </c>
      <c r="CA7" s="586">
        <v>50099.544604170005</v>
      </c>
      <c r="CB7" s="586">
        <v>53155.741105980007</v>
      </c>
      <c r="CC7" s="586">
        <v>49591.107950810008</v>
      </c>
      <c r="CD7" s="586">
        <v>25953.331185359995</v>
      </c>
      <c r="CE7" s="586">
        <v>30204.438892050002</v>
      </c>
      <c r="CF7" s="586">
        <v>25868.119061399993</v>
      </c>
      <c r="CG7" s="586">
        <v>25486.071672620001</v>
      </c>
      <c r="CH7" s="586">
        <v>29336.382384560005</v>
      </c>
      <c r="CI7" s="587">
        <v>25846.664867020001</v>
      </c>
      <c r="CJ7" s="587">
        <v>25910.323146860002</v>
      </c>
      <c r="CK7" s="587">
        <v>26968.741297550001</v>
      </c>
      <c r="CL7" s="587">
        <v>23904.167225090001</v>
      </c>
      <c r="CM7" s="587">
        <v>19616.047523459994</v>
      </c>
      <c r="CN7" s="587">
        <v>36110.476421989995</v>
      </c>
      <c r="CO7" s="587">
        <v>41214.656960429995</v>
      </c>
      <c r="CP7" s="587">
        <v>44638.545298670004</v>
      </c>
      <c r="CQ7" s="587">
        <v>57951.403502900001</v>
      </c>
      <c r="CR7" s="587">
        <v>20768.521938509999</v>
      </c>
      <c r="CS7" s="587">
        <v>16200.300409190006</v>
      </c>
      <c r="CT7" s="587">
        <v>40167.848764919996</v>
      </c>
      <c r="CU7" s="588">
        <v>36930.029730510003</v>
      </c>
      <c r="CV7" s="588">
        <v>20686.36145344</v>
      </c>
      <c r="CW7" s="588">
        <v>33015.00342624</v>
      </c>
      <c r="CX7" s="4126">
        <v>28417.151371289994</v>
      </c>
      <c r="CY7" s="4126">
        <v>60987.560173774793</v>
      </c>
      <c r="CZ7" s="4129">
        <v>28044.83359966358</v>
      </c>
      <c r="DA7" s="4129">
        <v>19813.168259204609</v>
      </c>
      <c r="DB7" s="4129">
        <v>29157.11884578285</v>
      </c>
      <c r="DC7" s="4129">
        <v>24877.388861775155</v>
      </c>
      <c r="DD7" s="4129">
        <v>19988.313144882686</v>
      </c>
      <c r="DE7" s="4129">
        <v>23214.67012390948</v>
      </c>
      <c r="DF7" s="4129">
        <v>21190.230214677082</v>
      </c>
      <c r="DG7" s="4129">
        <v>22774.497088783308</v>
      </c>
      <c r="DH7" s="4129">
        <v>28874.779825214086</v>
      </c>
      <c r="DI7" s="4129">
        <v>27493.712243670649</v>
      </c>
      <c r="DJ7" s="4129">
        <v>29437.909027118338</v>
      </c>
    </row>
    <row r="8" spans="1:114" ht="16.5" customHeight="1" x14ac:dyDescent="0.3">
      <c r="A8" s="589" t="s">
        <v>447</v>
      </c>
      <c r="B8" s="4117" t="s">
        <v>448</v>
      </c>
      <c r="C8" s="593">
        <v>3.3162413999999996</v>
      </c>
      <c r="D8" s="593">
        <v>3.44382162</v>
      </c>
      <c r="E8" s="593">
        <v>0.52834817000000001</v>
      </c>
      <c r="F8" s="593">
        <v>0.96362187999999993</v>
      </c>
      <c r="G8" s="593">
        <v>1.61711374</v>
      </c>
      <c r="H8" s="593">
        <v>1.58589907</v>
      </c>
      <c r="I8" s="593">
        <v>1.69840021</v>
      </c>
      <c r="J8" s="593">
        <v>2.0199524499999999</v>
      </c>
      <c r="K8" s="593">
        <v>2.4689764999999997</v>
      </c>
      <c r="L8" s="593">
        <v>2.6983453900000001</v>
      </c>
      <c r="M8" s="593">
        <v>2.8881806699999997</v>
      </c>
      <c r="N8" s="593">
        <v>3.0182872999999999</v>
      </c>
      <c r="O8" s="593">
        <v>4.36494933</v>
      </c>
      <c r="P8" s="593">
        <v>4.5159973499999992</v>
      </c>
      <c r="Q8" s="593">
        <v>4.5201716999999997</v>
      </c>
      <c r="R8" s="593">
        <v>4.6542414299999999</v>
      </c>
      <c r="S8" s="593">
        <v>4.8596830799999999</v>
      </c>
      <c r="T8" s="593">
        <v>2.1044306499999998</v>
      </c>
      <c r="U8" s="593">
        <v>2.3229332400000002</v>
      </c>
      <c r="V8" s="593">
        <v>1.10551946</v>
      </c>
      <c r="W8" s="593">
        <v>1.2081790400000001</v>
      </c>
      <c r="X8" s="593">
        <v>1.4917216399999997</v>
      </c>
      <c r="Y8" s="593">
        <v>7.7478409999999998E-2</v>
      </c>
      <c r="Z8" s="593">
        <v>0.20579432999999997</v>
      </c>
      <c r="AA8" s="593">
        <v>2.08527073</v>
      </c>
      <c r="AB8" s="593">
        <v>2.1227347000000001</v>
      </c>
      <c r="AC8" s="593">
        <v>0.16106642000000002</v>
      </c>
      <c r="AD8" s="593">
        <v>0.40776766999999997</v>
      </c>
      <c r="AE8" s="593">
        <v>0.53828650999999994</v>
      </c>
      <c r="AF8" s="593">
        <v>6.8709489999999998E-2</v>
      </c>
      <c r="AG8" s="593">
        <v>0.28507784000000003</v>
      </c>
      <c r="AH8" s="593">
        <v>0.38971388000000001</v>
      </c>
      <c r="AI8" s="593">
        <v>0.61654191999999997</v>
      </c>
      <c r="AJ8" s="593">
        <v>0.71829385999999995</v>
      </c>
      <c r="AK8" s="593">
        <v>0.82500887999999994</v>
      </c>
      <c r="AL8" s="593">
        <v>0.15974335999999997</v>
      </c>
      <c r="AM8" s="593">
        <v>3.2131500000000001E-3</v>
      </c>
      <c r="AN8" s="593">
        <v>0.21171297</v>
      </c>
      <c r="AO8" s="593">
        <v>0.53191798000000001</v>
      </c>
      <c r="AP8" s="593">
        <v>1.04820629</v>
      </c>
      <c r="AQ8" s="593">
        <v>0.79720856000000007</v>
      </c>
      <c r="AR8" s="593">
        <v>0.45030021999999997</v>
      </c>
      <c r="AS8" s="593">
        <v>1.6454917600000001</v>
      </c>
      <c r="AT8" s="593">
        <v>2.5353343500000003</v>
      </c>
      <c r="AU8" s="593">
        <v>1.83243321</v>
      </c>
      <c r="AV8" s="593">
        <v>3.2758696</v>
      </c>
      <c r="AW8" s="593">
        <v>0.55512423</v>
      </c>
      <c r="AX8" s="593">
        <v>1.47342814</v>
      </c>
      <c r="AY8" s="593">
        <v>3.9064475099999996</v>
      </c>
      <c r="AZ8" s="593">
        <v>4.9109224100000004</v>
      </c>
      <c r="BA8" s="593">
        <v>5.9536671800000001</v>
      </c>
      <c r="BB8" s="593">
        <v>0.9437263199999999</v>
      </c>
      <c r="BC8" s="593">
        <v>1.9592846000000002</v>
      </c>
      <c r="BD8" s="593">
        <v>3.2790184999999998</v>
      </c>
      <c r="BE8" s="593">
        <v>1.0305465700000001</v>
      </c>
      <c r="BF8" s="593">
        <v>2.1129708599999999</v>
      </c>
      <c r="BG8" s="593">
        <v>0.99579791000000006</v>
      </c>
      <c r="BH8" s="593">
        <v>2.09559498</v>
      </c>
      <c r="BI8" s="593">
        <v>3.1292195699999996</v>
      </c>
      <c r="BJ8" s="593">
        <v>0.80075947999999997</v>
      </c>
      <c r="BK8" s="593">
        <v>3.9181357400000003</v>
      </c>
      <c r="BL8" s="593">
        <v>1.15771402</v>
      </c>
      <c r="BM8" s="593">
        <v>2.0793943700000002</v>
      </c>
      <c r="BN8" s="593">
        <v>4.09080391</v>
      </c>
      <c r="BO8" s="593">
        <v>5.0792759500000004</v>
      </c>
      <c r="BP8" s="593">
        <v>0.53215592</v>
      </c>
      <c r="BQ8" s="593">
        <v>1.6222477900000001</v>
      </c>
      <c r="BR8" s="593">
        <v>3.7986197900000001</v>
      </c>
      <c r="BS8" s="593">
        <v>0.56844960999999994</v>
      </c>
      <c r="BT8" s="593">
        <v>2.1422187099999999</v>
      </c>
      <c r="BU8" s="594">
        <v>3.5085658900000003</v>
      </c>
      <c r="BV8" s="594">
        <v>0.84997544999999997</v>
      </c>
      <c r="BW8" s="594">
        <v>5.5799382199999998</v>
      </c>
      <c r="BX8" s="594">
        <v>6.6585110700000003</v>
      </c>
      <c r="BY8" s="594">
        <v>8.1286054300000004</v>
      </c>
      <c r="BZ8" s="594">
        <v>2.8538536699999999</v>
      </c>
      <c r="CA8" s="594">
        <v>4.2383198000000002</v>
      </c>
      <c r="CB8" s="594">
        <v>5.5956662899999996</v>
      </c>
      <c r="CC8" s="594">
        <v>6.6103161100000003</v>
      </c>
      <c r="CD8" s="594">
        <v>7.9118339200000003</v>
      </c>
      <c r="CE8" s="594">
        <v>6.6625417999999996</v>
      </c>
      <c r="CF8" s="594">
        <v>8.2792623699999996</v>
      </c>
      <c r="CG8" s="594">
        <v>0.72698711999999999</v>
      </c>
      <c r="CH8" s="594">
        <v>1.7118209199999999</v>
      </c>
      <c r="CI8" s="595">
        <v>7.3309523399999996</v>
      </c>
      <c r="CJ8" s="595">
        <v>8.2244865699999998</v>
      </c>
      <c r="CK8" s="595">
        <v>9.7199616199999994</v>
      </c>
      <c r="CL8" s="595">
        <v>10.654790650000001</v>
      </c>
      <c r="CM8" s="595">
        <v>11.931114039999999</v>
      </c>
      <c r="CN8" s="595">
        <v>13.2000545</v>
      </c>
      <c r="CO8" s="595">
        <v>13.90434366</v>
      </c>
      <c r="CP8" s="595">
        <v>14.580464210000001</v>
      </c>
      <c r="CQ8" s="595">
        <v>16.02229247</v>
      </c>
      <c r="CR8" s="595">
        <v>17.22606832</v>
      </c>
      <c r="CS8" s="595">
        <v>17.917645370000002</v>
      </c>
      <c r="CT8" s="595">
        <v>18.761190350000003</v>
      </c>
      <c r="CU8" s="596">
        <v>23.155243179999999</v>
      </c>
      <c r="CV8" s="596">
        <v>24.677085160000001</v>
      </c>
      <c r="CW8" s="596">
        <v>26.284842210000001</v>
      </c>
      <c r="CX8" s="4128">
        <v>28.126177819999999</v>
      </c>
      <c r="CY8" s="4128">
        <v>19.17165039</v>
      </c>
      <c r="CZ8" s="4131">
        <v>20.428884489999998</v>
      </c>
      <c r="DA8" s="4131">
        <v>21.312925530000001</v>
      </c>
      <c r="DB8" s="4131">
        <v>22.417444270000001</v>
      </c>
      <c r="DC8" s="4131">
        <v>23.23131566</v>
      </c>
      <c r="DD8" s="4131">
        <v>3.7692603</v>
      </c>
      <c r="DE8" s="4131">
        <v>4.4197067699999995</v>
      </c>
      <c r="DF8" s="4131">
        <v>5.2128988099999995</v>
      </c>
      <c r="DG8" s="4131">
        <v>11.12005241</v>
      </c>
      <c r="DH8" s="4131">
        <v>12.727241710000001</v>
      </c>
      <c r="DI8" s="4131">
        <v>14.307861039999999</v>
      </c>
      <c r="DJ8" s="4131">
        <v>15.543937140000001</v>
      </c>
    </row>
    <row r="9" spans="1:114" ht="16.5" customHeight="1" x14ac:dyDescent="0.3">
      <c r="A9" s="589" t="s">
        <v>449</v>
      </c>
      <c r="B9" s="4117" t="s">
        <v>450</v>
      </c>
      <c r="C9" s="593">
        <v>8132.1138869999995</v>
      </c>
      <c r="D9" s="593">
        <v>16165.038531259999</v>
      </c>
      <c r="E9" s="593">
        <v>16415.657714739998</v>
      </c>
      <c r="F9" s="593">
        <v>16282.483959679997</v>
      </c>
      <c r="G9" s="593">
        <v>16384.195707950003</v>
      </c>
      <c r="H9" s="593">
        <v>13563.80866162</v>
      </c>
      <c r="I9" s="593">
        <v>13263.44750547</v>
      </c>
      <c r="J9" s="593">
        <v>17475.175109269996</v>
      </c>
      <c r="K9" s="593">
        <v>20950.598344339996</v>
      </c>
      <c r="L9" s="593">
        <v>15807.355569879999</v>
      </c>
      <c r="M9" s="593">
        <v>14252.397320960001</v>
      </c>
      <c r="N9" s="593">
        <v>12194.92374333</v>
      </c>
      <c r="O9" s="593">
        <v>10752.475926719999</v>
      </c>
      <c r="P9" s="593">
        <v>10561.82350036</v>
      </c>
      <c r="Q9" s="593">
        <v>14281.521187839999</v>
      </c>
      <c r="R9" s="593">
        <v>10431.49251593</v>
      </c>
      <c r="S9" s="593">
        <v>6307.5945568500001</v>
      </c>
      <c r="T9" s="593">
        <v>11907.53680729</v>
      </c>
      <c r="U9" s="593">
        <v>11472.13786741</v>
      </c>
      <c r="V9" s="593">
        <v>13012.974477869999</v>
      </c>
      <c r="W9" s="593">
        <v>13957.589320569999</v>
      </c>
      <c r="X9" s="593">
        <v>15123.004838939998</v>
      </c>
      <c r="Y9" s="593">
        <v>16412.485419919998</v>
      </c>
      <c r="Z9" s="593">
        <v>19677.189963389999</v>
      </c>
      <c r="AA9" s="593">
        <v>18166.427285889997</v>
      </c>
      <c r="AB9" s="593">
        <v>18111.28020479</v>
      </c>
      <c r="AC9" s="593">
        <v>21015.324634590001</v>
      </c>
      <c r="AD9" s="593">
        <v>20102.940633890001</v>
      </c>
      <c r="AE9" s="593">
        <v>19875.265104490001</v>
      </c>
      <c r="AF9" s="593">
        <v>23742.215005490001</v>
      </c>
      <c r="AG9" s="593">
        <v>22304.135166609998</v>
      </c>
      <c r="AH9" s="593">
        <v>30492.67854257</v>
      </c>
      <c r="AI9" s="593">
        <v>32579.410856299997</v>
      </c>
      <c r="AJ9" s="593">
        <v>28249.655219799995</v>
      </c>
      <c r="AK9" s="593">
        <v>30932.623094929997</v>
      </c>
      <c r="AL9" s="593">
        <v>32390.31187293</v>
      </c>
      <c r="AM9" s="593">
        <v>34749.097609590011</v>
      </c>
      <c r="AN9" s="593">
        <v>35733.678906399997</v>
      </c>
      <c r="AO9" s="593">
        <v>36617.823103210001</v>
      </c>
      <c r="AP9" s="593">
        <v>36066.585837840001</v>
      </c>
      <c r="AQ9" s="593">
        <v>27945.119753409999</v>
      </c>
      <c r="AR9" s="593">
        <v>24850.079792949997</v>
      </c>
      <c r="AS9" s="593">
        <v>22944.954486690003</v>
      </c>
      <c r="AT9" s="593">
        <v>21854.622997580005</v>
      </c>
      <c r="AU9" s="593">
        <v>22909.898303969996</v>
      </c>
      <c r="AV9" s="593">
        <v>22624.069642890001</v>
      </c>
      <c r="AW9" s="593">
        <v>20028.013601069993</v>
      </c>
      <c r="AX9" s="593">
        <v>21748.553830939989</v>
      </c>
      <c r="AY9" s="593">
        <v>21483.132138889992</v>
      </c>
      <c r="AZ9" s="593">
        <v>22702.178274540005</v>
      </c>
      <c r="BA9" s="593">
        <v>24034.491288860005</v>
      </c>
      <c r="BB9" s="593">
        <v>28635.434102369993</v>
      </c>
      <c r="BC9" s="593">
        <v>25048.548394419995</v>
      </c>
      <c r="BD9" s="593">
        <v>27113.099582539995</v>
      </c>
      <c r="BE9" s="593">
        <v>29028.218064130004</v>
      </c>
      <c r="BF9" s="593">
        <v>30285.358766379984</v>
      </c>
      <c r="BG9" s="593">
        <v>27084.338610829989</v>
      </c>
      <c r="BH9" s="593">
        <v>24302.270313610003</v>
      </c>
      <c r="BI9" s="593">
        <v>21740.981760110004</v>
      </c>
      <c r="BJ9" s="593">
        <v>34391.150536819987</v>
      </c>
      <c r="BK9" s="593">
        <v>33755.574954980002</v>
      </c>
      <c r="BL9" s="593">
        <v>34163.156522330013</v>
      </c>
      <c r="BM9" s="593">
        <v>28736.155734330005</v>
      </c>
      <c r="BN9" s="593">
        <v>24589.990091500003</v>
      </c>
      <c r="BO9" s="593">
        <v>31729.384710990002</v>
      </c>
      <c r="BP9" s="593">
        <v>33983.370749590002</v>
      </c>
      <c r="BQ9" s="593">
        <v>38243.675957359999</v>
      </c>
      <c r="BR9" s="593">
        <v>38967.190348329998</v>
      </c>
      <c r="BS9" s="593">
        <v>36352.212677100011</v>
      </c>
      <c r="BT9" s="593">
        <v>39021.144219899994</v>
      </c>
      <c r="BU9" s="594">
        <v>41590.668968020007</v>
      </c>
      <c r="BV9" s="594">
        <v>33597.301729699997</v>
      </c>
      <c r="BW9" s="594">
        <v>43654.056733619997</v>
      </c>
      <c r="BX9" s="594">
        <v>51279.254434360002</v>
      </c>
      <c r="BY9" s="594">
        <v>52465.045530859999</v>
      </c>
      <c r="BZ9" s="594">
        <v>49980.480649470002</v>
      </c>
      <c r="CA9" s="594">
        <v>49472.729484989999</v>
      </c>
      <c r="CB9" s="594">
        <v>52727.821885630008</v>
      </c>
      <c r="CC9" s="594">
        <v>49087.200803900007</v>
      </c>
      <c r="CD9" s="594">
        <v>25395.106188259997</v>
      </c>
      <c r="CE9" s="594">
        <v>29680.779072550002</v>
      </c>
      <c r="CF9" s="594">
        <v>25239.583883979994</v>
      </c>
      <c r="CG9" s="594">
        <v>24858.617003920001</v>
      </c>
      <c r="CH9" s="594">
        <v>28864.868365970004</v>
      </c>
      <c r="CI9" s="595">
        <v>25291.837129260002</v>
      </c>
      <c r="CJ9" s="595">
        <v>25281.70785558</v>
      </c>
      <c r="CK9" s="595">
        <v>26355.964568439998</v>
      </c>
      <c r="CL9" s="595">
        <v>23109.980251009998</v>
      </c>
      <c r="CM9" s="595">
        <v>18864.081702899995</v>
      </c>
      <c r="CN9" s="595">
        <v>35701.326989199995</v>
      </c>
      <c r="CO9" s="595">
        <v>40731.4329488</v>
      </c>
      <c r="CP9" s="595">
        <v>44131.742626210005</v>
      </c>
      <c r="CQ9" s="595">
        <v>57433.15640955</v>
      </c>
      <c r="CR9" s="595">
        <v>20169.573831329999</v>
      </c>
      <c r="CS9" s="595">
        <v>15729.065767740005</v>
      </c>
      <c r="CT9" s="595">
        <v>39786.488546229994</v>
      </c>
      <c r="CU9" s="596">
        <v>36474.863029120002</v>
      </c>
      <c r="CV9" s="596">
        <v>20213.366966549998</v>
      </c>
      <c r="CW9" s="596">
        <v>32529.241478899999</v>
      </c>
      <c r="CX9" s="4128">
        <v>27869.925041409995</v>
      </c>
      <c r="CY9" s="4128">
        <v>60631.046591414794</v>
      </c>
      <c r="CZ9" s="4131">
        <v>27930.195568903579</v>
      </c>
      <c r="DA9" s="4131">
        <v>19768.093257024608</v>
      </c>
      <c r="DB9" s="4131">
        <v>29123.802587732851</v>
      </c>
      <c r="DC9" s="4131">
        <v>24845.162000415155</v>
      </c>
      <c r="DD9" s="4131">
        <v>19973.602906422686</v>
      </c>
      <c r="DE9" s="4131">
        <v>23207.873647799479</v>
      </c>
      <c r="DF9" s="4131">
        <v>21182.583298007081</v>
      </c>
      <c r="DG9" s="4131">
        <v>22762.33693057331</v>
      </c>
      <c r="DH9" s="4131">
        <v>28860.480685134087</v>
      </c>
      <c r="DI9" s="4131">
        <v>27477.191810470649</v>
      </c>
      <c r="DJ9" s="4131">
        <v>29419.556343968339</v>
      </c>
    </row>
    <row r="10" spans="1:114" ht="16.5" customHeight="1" x14ac:dyDescent="0.3">
      <c r="A10" s="589" t="s">
        <v>451</v>
      </c>
      <c r="B10" s="4117" t="s">
        <v>452</v>
      </c>
      <c r="C10" s="593">
        <v>38344.260228209998</v>
      </c>
      <c r="D10" s="593">
        <v>31170.163890569998</v>
      </c>
      <c r="E10" s="593">
        <v>30458.217517429999</v>
      </c>
      <c r="F10" s="593">
        <v>30830.121354279996</v>
      </c>
      <c r="G10" s="593">
        <v>31584.513719139999</v>
      </c>
      <c r="H10" s="593">
        <v>34184.241495039998</v>
      </c>
      <c r="I10" s="593">
        <v>35777.790271029997</v>
      </c>
      <c r="J10" s="593">
        <v>31855.438379689997</v>
      </c>
      <c r="K10" s="593">
        <v>31497.674340359998</v>
      </c>
      <c r="L10" s="593">
        <v>29929.794581529997</v>
      </c>
      <c r="M10" s="593">
        <v>33844.803538099994</v>
      </c>
      <c r="N10" s="593">
        <v>38360.14002097</v>
      </c>
      <c r="O10" s="593">
        <v>37396.164551549999</v>
      </c>
      <c r="P10" s="593">
        <v>37417.551427999999</v>
      </c>
      <c r="Q10" s="593">
        <v>36044.467595589995</v>
      </c>
      <c r="R10" s="593">
        <v>39360.102269879993</v>
      </c>
      <c r="S10" s="593">
        <v>41794.618096300001</v>
      </c>
      <c r="T10" s="593">
        <v>38811.454377540002</v>
      </c>
      <c r="U10" s="593">
        <v>38485.609693169994</v>
      </c>
      <c r="V10" s="593">
        <v>36529.34239464</v>
      </c>
      <c r="W10" s="593">
        <v>34029.800388759999</v>
      </c>
      <c r="X10" s="593">
        <v>34993.114313079997</v>
      </c>
      <c r="Y10" s="593">
        <v>30095.185955499997</v>
      </c>
      <c r="Z10" s="593">
        <v>30012.930467769998</v>
      </c>
      <c r="AA10" s="593">
        <v>30672.732184939996</v>
      </c>
      <c r="AB10" s="593">
        <v>30654.736318689997</v>
      </c>
      <c r="AC10" s="593">
        <v>27594.188082969999</v>
      </c>
      <c r="AD10" s="593">
        <v>27945.230522999998</v>
      </c>
      <c r="AE10" s="593">
        <v>27350.431267830001</v>
      </c>
      <c r="AF10" s="593">
        <v>29149.89765436</v>
      </c>
      <c r="AG10" s="593">
        <v>29554.858855889997</v>
      </c>
      <c r="AH10" s="593">
        <v>21767.800397259998</v>
      </c>
      <c r="AI10" s="593">
        <v>19906.328581779999</v>
      </c>
      <c r="AJ10" s="593">
        <v>20010.942818439999</v>
      </c>
      <c r="AK10" s="593">
        <v>19964.35384045</v>
      </c>
      <c r="AL10" s="593">
        <v>19839.805294300004</v>
      </c>
      <c r="AM10" s="593">
        <v>19792.458165529999</v>
      </c>
      <c r="AN10" s="593">
        <v>18726.550925420001</v>
      </c>
      <c r="AO10" s="593">
        <v>20878.178859099997</v>
      </c>
      <c r="AP10" s="593">
        <v>20888.841627010002</v>
      </c>
      <c r="AQ10" s="593">
        <v>37363.835061269994</v>
      </c>
      <c r="AR10" s="593">
        <v>41014.976829880005</v>
      </c>
      <c r="AS10" s="593">
        <v>39495.857861279997</v>
      </c>
      <c r="AT10" s="593">
        <v>38874.151359489995</v>
      </c>
      <c r="AU10" s="593">
        <v>39704.112984480002</v>
      </c>
      <c r="AV10" s="593">
        <v>39501.224465840001</v>
      </c>
      <c r="AW10" s="593">
        <v>41183.521584350005</v>
      </c>
      <c r="AX10" s="593">
        <v>43921.966336339996</v>
      </c>
      <c r="AY10" s="593">
        <v>43514.533935860003</v>
      </c>
      <c r="AZ10" s="593">
        <v>47618.114190779997</v>
      </c>
      <c r="BA10" s="593">
        <v>48234.669210139997</v>
      </c>
      <c r="BB10" s="593">
        <v>48063.192881540002</v>
      </c>
      <c r="BC10" s="593">
        <v>53998.876287660001</v>
      </c>
      <c r="BD10" s="593">
        <v>54134.479630380003</v>
      </c>
      <c r="BE10" s="593">
        <v>53748.848985420002</v>
      </c>
      <c r="BF10" s="593">
        <v>54500.343377270001</v>
      </c>
      <c r="BG10" s="593">
        <v>55806.64817108</v>
      </c>
      <c r="BH10" s="593">
        <v>54457.804170980002</v>
      </c>
      <c r="BI10" s="593">
        <v>53868.479658140001</v>
      </c>
      <c r="BJ10" s="593">
        <v>42994.024547200002</v>
      </c>
      <c r="BK10" s="593">
        <v>38870.137759259997</v>
      </c>
      <c r="BL10" s="593">
        <v>28761.602965819999</v>
      </c>
      <c r="BM10" s="593">
        <v>29742.152523880002</v>
      </c>
      <c r="BN10" s="593">
        <v>20177.671186209998</v>
      </c>
      <c r="BO10" s="593">
        <v>10828.594564559999</v>
      </c>
      <c r="BP10" s="593">
        <v>4089.8516729499997</v>
      </c>
      <c r="BQ10" s="593">
        <v>4017.4740357400001</v>
      </c>
      <c r="BR10" s="593">
        <v>3893.3868102000001</v>
      </c>
      <c r="BS10" s="593">
        <v>3840.2660847100001</v>
      </c>
      <c r="BT10" s="593">
        <v>3970.6808910099999</v>
      </c>
      <c r="BU10" s="594">
        <v>4149.8829294799998</v>
      </c>
      <c r="BV10" s="594">
        <v>3969.43559177</v>
      </c>
      <c r="BW10" s="594">
        <v>313.32508336000001</v>
      </c>
      <c r="BX10" s="594">
        <v>444.32891211999998</v>
      </c>
      <c r="BY10" s="594">
        <v>599.1229890699999</v>
      </c>
      <c r="BZ10" s="594">
        <v>496.82983789999997</v>
      </c>
      <c r="CA10" s="594">
        <v>622.57679938000001</v>
      </c>
      <c r="CB10" s="594">
        <v>422.32355405999999</v>
      </c>
      <c r="CC10" s="594">
        <v>497.29683080000001</v>
      </c>
      <c r="CD10" s="594">
        <v>550.31316317999995</v>
      </c>
      <c r="CE10" s="594">
        <v>516.99727770000004</v>
      </c>
      <c r="CF10" s="594">
        <v>620.25591505</v>
      </c>
      <c r="CG10" s="594">
        <v>626.72768157999997</v>
      </c>
      <c r="CH10" s="594">
        <v>469.80219767</v>
      </c>
      <c r="CI10" s="595">
        <v>547.49678541999992</v>
      </c>
      <c r="CJ10" s="595">
        <v>620.39080471</v>
      </c>
      <c r="CK10" s="595">
        <v>603.05676748999997</v>
      </c>
      <c r="CL10" s="595">
        <v>783.53218343000003</v>
      </c>
      <c r="CM10" s="595">
        <v>740.0347065200001</v>
      </c>
      <c r="CN10" s="595">
        <v>395.94937829000003</v>
      </c>
      <c r="CO10" s="595">
        <v>469.31966796999995</v>
      </c>
      <c r="CP10" s="595">
        <v>492.22220824999999</v>
      </c>
      <c r="CQ10" s="595">
        <v>502.22480087999998</v>
      </c>
      <c r="CR10" s="595">
        <v>581.72203886</v>
      </c>
      <c r="CS10" s="595">
        <v>453.31699607999997</v>
      </c>
      <c r="CT10" s="595">
        <v>362.59902834000002</v>
      </c>
      <c r="CU10" s="596">
        <v>432.01145821000006</v>
      </c>
      <c r="CV10" s="596">
        <v>448.31740173000003</v>
      </c>
      <c r="CW10" s="596">
        <v>459.47710512999998</v>
      </c>
      <c r="CX10" s="4128">
        <v>519.10015206000003</v>
      </c>
      <c r="CY10" s="4128">
        <v>337.34193197000002</v>
      </c>
      <c r="CZ10" s="4131">
        <v>94.209146270000005</v>
      </c>
      <c r="DA10" s="4131">
        <v>23.762076650000001</v>
      </c>
      <c r="DB10" s="4131">
        <v>10.898813779999999</v>
      </c>
      <c r="DC10" s="4131">
        <v>8.995545700000001</v>
      </c>
      <c r="DD10" s="4131">
        <v>10.94097816</v>
      </c>
      <c r="DE10" s="4131">
        <v>2.3767693400000001</v>
      </c>
      <c r="DF10" s="4131">
        <v>2.43401786</v>
      </c>
      <c r="DG10" s="4131">
        <v>1.0401058000000001</v>
      </c>
      <c r="DH10" s="4131">
        <v>1.5718983700000002</v>
      </c>
      <c r="DI10" s="4131">
        <v>2.2125721600000001</v>
      </c>
      <c r="DJ10" s="4131">
        <v>2.8087460099999997</v>
      </c>
    </row>
    <row r="11" spans="1:114" ht="16.5" customHeight="1" x14ac:dyDescent="0.3">
      <c r="A11" s="589" t="s">
        <v>453</v>
      </c>
      <c r="B11" s="4117" t="s">
        <v>454</v>
      </c>
      <c r="C11" s="593">
        <v>0</v>
      </c>
      <c r="D11" s="593">
        <v>0</v>
      </c>
      <c r="E11" s="593">
        <v>0</v>
      </c>
      <c r="F11" s="593">
        <v>0</v>
      </c>
      <c r="G11" s="593">
        <v>0</v>
      </c>
      <c r="H11" s="593">
        <v>0</v>
      </c>
      <c r="I11" s="593">
        <v>0</v>
      </c>
      <c r="J11" s="593">
        <v>0</v>
      </c>
      <c r="K11" s="593">
        <v>0</v>
      </c>
      <c r="L11" s="593">
        <v>0</v>
      </c>
      <c r="M11" s="593">
        <v>0</v>
      </c>
      <c r="N11" s="593">
        <v>0</v>
      </c>
      <c r="O11" s="593">
        <v>0</v>
      </c>
      <c r="P11" s="593">
        <v>0</v>
      </c>
      <c r="Q11" s="593">
        <v>0</v>
      </c>
      <c r="R11" s="593">
        <v>0</v>
      </c>
      <c r="S11" s="593">
        <v>0</v>
      </c>
      <c r="T11" s="593">
        <v>0</v>
      </c>
      <c r="U11" s="593">
        <v>0</v>
      </c>
      <c r="V11" s="593">
        <v>0</v>
      </c>
      <c r="W11" s="593">
        <v>0</v>
      </c>
      <c r="X11" s="593">
        <v>0</v>
      </c>
      <c r="Y11" s="593">
        <v>0</v>
      </c>
      <c r="Z11" s="593">
        <v>0</v>
      </c>
      <c r="AA11" s="593">
        <v>0</v>
      </c>
      <c r="AB11" s="593">
        <v>0</v>
      </c>
      <c r="AC11" s="593">
        <v>0</v>
      </c>
      <c r="AD11" s="593">
        <v>0</v>
      </c>
      <c r="AE11" s="593">
        <v>0</v>
      </c>
      <c r="AF11" s="593">
        <v>0</v>
      </c>
      <c r="AG11" s="593">
        <v>0</v>
      </c>
      <c r="AH11" s="593">
        <v>0</v>
      </c>
      <c r="AI11" s="593">
        <v>0</v>
      </c>
      <c r="AJ11" s="593">
        <v>0</v>
      </c>
      <c r="AK11" s="593">
        <v>0</v>
      </c>
      <c r="AL11" s="593">
        <v>0</v>
      </c>
      <c r="AM11" s="593">
        <v>0</v>
      </c>
      <c r="AN11" s="593">
        <v>0</v>
      </c>
      <c r="AO11" s="593">
        <v>0</v>
      </c>
      <c r="AP11" s="593">
        <v>0</v>
      </c>
      <c r="AQ11" s="593">
        <v>0</v>
      </c>
      <c r="AR11" s="593">
        <v>0</v>
      </c>
      <c r="AS11" s="593">
        <v>0</v>
      </c>
      <c r="AT11" s="593">
        <v>0</v>
      </c>
      <c r="AU11" s="593">
        <v>0</v>
      </c>
      <c r="AV11" s="593">
        <v>0</v>
      </c>
      <c r="AW11" s="593">
        <v>0</v>
      </c>
      <c r="AX11" s="593">
        <v>0</v>
      </c>
      <c r="AY11" s="593">
        <v>0</v>
      </c>
      <c r="AZ11" s="593">
        <v>0</v>
      </c>
      <c r="BA11" s="593">
        <v>0</v>
      </c>
      <c r="BB11" s="593">
        <v>0</v>
      </c>
      <c r="BC11" s="593">
        <v>0</v>
      </c>
      <c r="BD11" s="593">
        <v>0</v>
      </c>
      <c r="BE11" s="593">
        <v>0</v>
      </c>
      <c r="BF11" s="593">
        <v>0</v>
      </c>
      <c r="BG11" s="593">
        <v>0</v>
      </c>
      <c r="BH11" s="593">
        <v>0</v>
      </c>
      <c r="BI11" s="593">
        <v>0</v>
      </c>
      <c r="BJ11" s="593">
        <v>0</v>
      </c>
      <c r="BK11" s="593">
        <v>0</v>
      </c>
      <c r="BL11" s="593">
        <v>0</v>
      </c>
      <c r="BM11" s="593">
        <v>0</v>
      </c>
      <c r="BN11" s="593">
        <v>0</v>
      </c>
      <c r="BO11" s="593">
        <v>0</v>
      </c>
      <c r="BP11" s="593">
        <v>0</v>
      </c>
      <c r="BQ11" s="593">
        <v>0</v>
      </c>
      <c r="BR11" s="593">
        <v>0</v>
      </c>
      <c r="BS11" s="593">
        <v>0</v>
      </c>
      <c r="BT11" s="593">
        <v>0</v>
      </c>
      <c r="BU11" s="594">
        <v>0</v>
      </c>
      <c r="BV11" s="594">
        <v>0</v>
      </c>
      <c r="BW11" s="594">
        <v>0</v>
      </c>
      <c r="BX11" s="594">
        <v>0</v>
      </c>
      <c r="BY11" s="594">
        <v>0</v>
      </c>
      <c r="BZ11" s="594">
        <v>0</v>
      </c>
      <c r="CA11" s="594">
        <v>0</v>
      </c>
      <c r="CB11" s="594">
        <v>0</v>
      </c>
      <c r="CC11" s="594">
        <v>0</v>
      </c>
      <c r="CD11" s="594">
        <v>0</v>
      </c>
      <c r="CE11" s="594">
        <v>0</v>
      </c>
      <c r="CF11" s="594">
        <v>0</v>
      </c>
      <c r="CG11" s="594">
        <v>0</v>
      </c>
      <c r="CH11" s="594">
        <v>0</v>
      </c>
      <c r="CI11" s="595">
        <v>0</v>
      </c>
      <c r="CJ11" s="595">
        <v>0</v>
      </c>
      <c r="CK11" s="595">
        <v>0</v>
      </c>
      <c r="CL11" s="595">
        <v>0</v>
      </c>
      <c r="CM11" s="595">
        <v>0</v>
      </c>
      <c r="CN11" s="595">
        <v>0</v>
      </c>
      <c r="CO11" s="595">
        <v>0</v>
      </c>
      <c r="CP11" s="595">
        <v>0</v>
      </c>
      <c r="CQ11" s="595">
        <v>0</v>
      </c>
      <c r="CR11" s="595">
        <v>0</v>
      </c>
      <c r="CS11" s="595">
        <v>0</v>
      </c>
      <c r="CT11" s="595">
        <v>0</v>
      </c>
      <c r="CU11" s="596">
        <v>0</v>
      </c>
      <c r="CV11" s="596">
        <v>0</v>
      </c>
      <c r="CW11" s="596">
        <v>0</v>
      </c>
      <c r="CX11" s="4128">
        <v>0</v>
      </c>
      <c r="CY11" s="4128">
        <v>0</v>
      </c>
      <c r="CZ11" s="4131">
        <v>0</v>
      </c>
      <c r="DA11" s="4131">
        <v>0</v>
      </c>
      <c r="DB11" s="4131">
        <v>0</v>
      </c>
      <c r="DC11" s="4131">
        <v>0</v>
      </c>
      <c r="DD11" s="4131">
        <v>0</v>
      </c>
      <c r="DE11" s="4131">
        <v>0</v>
      </c>
      <c r="DF11" s="4131">
        <v>0</v>
      </c>
      <c r="DG11" s="4131">
        <v>0</v>
      </c>
      <c r="DH11" s="4131">
        <v>0</v>
      </c>
      <c r="DI11" s="4131">
        <v>0</v>
      </c>
      <c r="DJ11" s="4131">
        <v>0</v>
      </c>
    </row>
    <row r="12" spans="1:114" ht="16.5" customHeight="1" x14ac:dyDescent="0.3">
      <c r="A12" s="589"/>
      <c r="B12" s="4117"/>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82"/>
      <c r="AP12" s="582"/>
      <c r="AQ12" s="582"/>
      <c r="AR12" s="582"/>
      <c r="AS12" s="582"/>
      <c r="AT12" s="582"/>
      <c r="AU12" s="582"/>
      <c r="AV12" s="582"/>
      <c r="AW12" s="582"/>
      <c r="AX12" s="582"/>
      <c r="AY12" s="582"/>
      <c r="AZ12" s="582"/>
      <c r="BA12" s="582"/>
      <c r="BB12" s="582"/>
      <c r="BC12" s="582"/>
      <c r="BD12" s="582"/>
      <c r="BE12" s="582"/>
      <c r="BF12" s="582"/>
      <c r="BG12" s="582"/>
      <c r="BH12" s="582"/>
      <c r="BI12" s="582"/>
      <c r="BJ12" s="582"/>
      <c r="BK12" s="582"/>
      <c r="BL12" s="582"/>
      <c r="BM12" s="582"/>
      <c r="BN12" s="582"/>
      <c r="BO12" s="582"/>
      <c r="BP12" s="582"/>
      <c r="BQ12" s="582"/>
      <c r="BR12" s="582"/>
      <c r="BS12" s="582"/>
      <c r="BT12" s="582"/>
      <c r="BU12" s="591"/>
      <c r="BV12" s="591"/>
      <c r="BW12" s="591"/>
      <c r="BX12" s="591"/>
      <c r="BY12" s="591"/>
      <c r="BZ12" s="591"/>
      <c r="CA12" s="591"/>
      <c r="CB12" s="591"/>
      <c r="CC12" s="591"/>
      <c r="CD12" s="591"/>
      <c r="CE12" s="591"/>
      <c r="CF12" s="591"/>
      <c r="CG12" s="591"/>
      <c r="CH12" s="591"/>
      <c r="CI12" s="583"/>
      <c r="CJ12" s="583"/>
      <c r="CK12" s="583"/>
      <c r="CL12" s="583"/>
      <c r="CM12" s="583"/>
      <c r="CN12" s="583"/>
      <c r="CO12" s="583"/>
      <c r="CP12" s="583"/>
      <c r="CQ12" s="583"/>
      <c r="CR12" s="583"/>
      <c r="CS12" s="583"/>
      <c r="CT12" s="583"/>
      <c r="CU12" s="592"/>
      <c r="CV12" s="592"/>
      <c r="CW12" s="592"/>
      <c r="CX12" s="4127"/>
      <c r="CY12" s="4127"/>
      <c r="CZ12" s="4130"/>
      <c r="DA12" s="4130"/>
      <c r="DB12" s="4130"/>
      <c r="DC12" s="4130"/>
      <c r="DD12" s="4130"/>
      <c r="DE12" s="4130"/>
      <c r="DF12" s="4130"/>
      <c r="DG12" s="4130"/>
      <c r="DH12" s="4130"/>
      <c r="DI12" s="4130"/>
      <c r="DJ12" s="4130"/>
    </row>
    <row r="13" spans="1:114" ht="16.5" customHeight="1" x14ac:dyDescent="0.3">
      <c r="A13" s="584" t="s">
        <v>455</v>
      </c>
      <c r="B13" s="4116" t="s">
        <v>456</v>
      </c>
      <c r="C13" s="585">
        <v>12072.22659412</v>
      </c>
      <c r="D13" s="585">
        <v>12310.380973459998</v>
      </c>
      <c r="E13" s="585">
        <v>12299.3892326</v>
      </c>
      <c r="F13" s="585">
        <v>12753.430159419999</v>
      </c>
      <c r="G13" s="585">
        <v>14169.02264089</v>
      </c>
      <c r="H13" s="585">
        <v>13795.39429459</v>
      </c>
      <c r="I13" s="585">
        <v>13439.258409259999</v>
      </c>
      <c r="J13" s="585">
        <v>13996.250062699999</v>
      </c>
      <c r="K13" s="585">
        <v>14106.46864476</v>
      </c>
      <c r="L13" s="585">
        <v>21466.012411629996</v>
      </c>
      <c r="M13" s="585">
        <v>22259.942895280001</v>
      </c>
      <c r="N13" s="585">
        <v>22989.724287000001</v>
      </c>
      <c r="O13" s="585">
        <v>22602.2319183</v>
      </c>
      <c r="P13" s="585">
        <v>22691.09387561</v>
      </c>
      <c r="Q13" s="585">
        <v>22352.028991380001</v>
      </c>
      <c r="R13" s="585">
        <v>20849.54136513</v>
      </c>
      <c r="S13" s="585">
        <v>25311.236187789997</v>
      </c>
      <c r="T13" s="585">
        <v>25904.122945640003</v>
      </c>
      <c r="U13" s="585">
        <v>25448.523120929996</v>
      </c>
      <c r="V13" s="585">
        <v>26103.861314179998</v>
      </c>
      <c r="W13" s="585">
        <v>26478.396701689999</v>
      </c>
      <c r="X13" s="585">
        <v>26989.708329679997</v>
      </c>
      <c r="Y13" s="585">
        <v>28710.847810829997</v>
      </c>
      <c r="Z13" s="585">
        <v>29272.863074449997</v>
      </c>
      <c r="AA13" s="585">
        <v>29774.367504059999</v>
      </c>
      <c r="AB13" s="585">
        <v>29994.585717139998</v>
      </c>
      <c r="AC13" s="585">
        <v>29716.363131129998</v>
      </c>
      <c r="AD13" s="585">
        <v>30191.575073689997</v>
      </c>
      <c r="AE13" s="585">
        <v>30291.892443910001</v>
      </c>
      <c r="AF13" s="585">
        <v>30655.36253658</v>
      </c>
      <c r="AG13" s="585">
        <v>32696.011781870002</v>
      </c>
      <c r="AH13" s="585">
        <v>31903.367670209998</v>
      </c>
      <c r="AI13" s="585">
        <v>31757.040021659996</v>
      </c>
      <c r="AJ13" s="585">
        <v>35107.437926109997</v>
      </c>
      <c r="AK13" s="585">
        <v>33233.225229119998</v>
      </c>
      <c r="AL13" s="585">
        <v>33263.001441159999</v>
      </c>
      <c r="AM13" s="585">
        <v>34490.790181199998</v>
      </c>
      <c r="AN13" s="585">
        <v>34491.697270019999</v>
      </c>
      <c r="AO13" s="585">
        <v>35028.633662579996</v>
      </c>
      <c r="AP13" s="585">
        <v>35143.509310879999</v>
      </c>
      <c r="AQ13" s="585">
        <v>35116.670259060003</v>
      </c>
      <c r="AR13" s="585">
        <v>34785.282280559994</v>
      </c>
      <c r="AS13" s="585">
        <v>34830.731261859997</v>
      </c>
      <c r="AT13" s="585">
        <v>34803.259640700002</v>
      </c>
      <c r="AU13" s="585">
        <v>34684.586074370003</v>
      </c>
      <c r="AV13" s="585">
        <v>34903.114191610002</v>
      </c>
      <c r="AW13" s="585">
        <v>35302.550363510003</v>
      </c>
      <c r="AX13" s="585">
        <v>35206.02114995</v>
      </c>
      <c r="AY13" s="585">
        <v>35120.570964209997</v>
      </c>
      <c r="AZ13" s="585">
        <v>35087.762766209999</v>
      </c>
      <c r="BA13" s="585">
        <v>35063.49077697</v>
      </c>
      <c r="BB13" s="585">
        <v>35018.8841311</v>
      </c>
      <c r="BC13" s="585">
        <v>34763.121082159996</v>
      </c>
      <c r="BD13" s="585">
        <v>34924.906232589994</v>
      </c>
      <c r="BE13" s="585">
        <v>34696.392183399999</v>
      </c>
      <c r="BF13" s="585">
        <v>34629.470733150003</v>
      </c>
      <c r="BG13" s="585">
        <v>31574.77115457</v>
      </c>
      <c r="BH13" s="585">
        <v>33064.702984269999</v>
      </c>
      <c r="BI13" s="585">
        <v>32649.264819859996</v>
      </c>
      <c r="BJ13" s="585">
        <v>35127.371612870003</v>
      </c>
      <c r="BK13" s="585">
        <v>34889.035530839996</v>
      </c>
      <c r="BL13" s="585">
        <v>50644.848544829991</v>
      </c>
      <c r="BM13" s="585">
        <v>66797.338300970005</v>
      </c>
      <c r="BN13" s="585">
        <v>79005.39803411001</v>
      </c>
      <c r="BO13" s="585">
        <v>81936.357049509985</v>
      </c>
      <c r="BP13" s="585">
        <v>86952.937439709989</v>
      </c>
      <c r="BQ13" s="585">
        <v>86949.157375989991</v>
      </c>
      <c r="BR13" s="585">
        <v>86051.929120000001</v>
      </c>
      <c r="BS13" s="585">
        <v>90772.343108989997</v>
      </c>
      <c r="BT13" s="585">
        <v>91572.045293460003</v>
      </c>
      <c r="BU13" s="586">
        <v>91319.630561269994</v>
      </c>
      <c r="BV13" s="586">
        <v>100807.28968598002</v>
      </c>
      <c r="BW13" s="586">
        <v>94211.988522299987</v>
      </c>
      <c r="BX13" s="586">
        <v>87104.55853907</v>
      </c>
      <c r="BY13" s="586">
        <v>86993.135188810003</v>
      </c>
      <c r="BZ13" s="586">
        <v>88476.540857100001</v>
      </c>
      <c r="CA13" s="586">
        <v>92693.395777989994</v>
      </c>
      <c r="CB13" s="586">
        <v>92946.733204709992</v>
      </c>
      <c r="CC13" s="586">
        <v>96612.464812959995</v>
      </c>
      <c r="CD13" s="586">
        <v>120073.73445021</v>
      </c>
      <c r="CE13" s="586">
        <v>118150.75114173</v>
      </c>
      <c r="CF13" s="586">
        <v>123148.15360213998</v>
      </c>
      <c r="CG13" s="586">
        <v>123661.41135312001</v>
      </c>
      <c r="CH13" s="586">
        <v>124113.16470718998</v>
      </c>
      <c r="CI13" s="587">
        <v>123926.71587837</v>
      </c>
      <c r="CJ13" s="587">
        <v>123715.46142876</v>
      </c>
      <c r="CK13" s="587">
        <v>120156.14693575</v>
      </c>
      <c r="CL13" s="587">
        <v>126607.04578191003</v>
      </c>
      <c r="CM13" s="587">
        <v>126898.63283741</v>
      </c>
      <c r="CN13" s="587">
        <v>112932.86859763999</v>
      </c>
      <c r="CO13" s="587">
        <v>104114.98338152999</v>
      </c>
      <c r="CP13" s="587">
        <v>100127.16433932997</v>
      </c>
      <c r="CQ13" s="587">
        <v>95185.754130750007</v>
      </c>
      <c r="CR13" s="587">
        <v>135464.73574840999</v>
      </c>
      <c r="CS13" s="587">
        <v>143557.17032844998</v>
      </c>
      <c r="CT13" s="587">
        <v>128163.67508747001</v>
      </c>
      <c r="CU13" s="588">
        <v>128772.98020999001</v>
      </c>
      <c r="CV13" s="588">
        <v>149445.28742110002</v>
      </c>
      <c r="CW13" s="588">
        <v>140528.91580125</v>
      </c>
      <c r="CX13" s="4126">
        <v>151508.43069193998</v>
      </c>
      <c r="CY13" s="4126">
        <v>126325.33361418519</v>
      </c>
      <c r="CZ13" s="4129">
        <v>148118.57198018971</v>
      </c>
      <c r="DA13" s="4129">
        <v>147125.2301788961</v>
      </c>
      <c r="DB13" s="4129">
        <v>141687.73069383728</v>
      </c>
      <c r="DC13" s="4129">
        <v>139430.88456314118</v>
      </c>
      <c r="DD13" s="4129">
        <v>141823.16205981487</v>
      </c>
      <c r="DE13" s="4129">
        <v>136696.98702932341</v>
      </c>
      <c r="DF13" s="4129">
        <v>140260.74991808756</v>
      </c>
      <c r="DG13" s="4129">
        <v>138887.57522395841</v>
      </c>
      <c r="DH13" s="4129">
        <v>134718.02301435734</v>
      </c>
      <c r="DI13" s="4129">
        <v>140066.95298663891</v>
      </c>
      <c r="DJ13" s="4129">
        <v>140315.55840746206</v>
      </c>
    </row>
    <row r="14" spans="1:114" ht="16.5" customHeight="1" x14ac:dyDescent="0.3">
      <c r="A14" s="589"/>
      <c r="B14" s="4117"/>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82"/>
      <c r="AP14" s="582"/>
      <c r="AQ14" s="582"/>
      <c r="AR14" s="582"/>
      <c r="AS14" s="582"/>
      <c r="AT14" s="582"/>
      <c r="AU14" s="582"/>
      <c r="AV14" s="582"/>
      <c r="AW14" s="582"/>
      <c r="AX14" s="582"/>
      <c r="AY14" s="582"/>
      <c r="AZ14" s="582"/>
      <c r="BA14" s="582"/>
      <c r="BB14" s="582"/>
      <c r="BC14" s="582"/>
      <c r="BD14" s="582"/>
      <c r="BE14" s="582"/>
      <c r="BF14" s="582"/>
      <c r="BG14" s="582"/>
      <c r="BH14" s="582"/>
      <c r="BI14" s="582"/>
      <c r="BJ14" s="582"/>
      <c r="BK14" s="582"/>
      <c r="BL14" s="582"/>
      <c r="BM14" s="582"/>
      <c r="BN14" s="582"/>
      <c r="BO14" s="582"/>
      <c r="BP14" s="582"/>
      <c r="BQ14" s="582"/>
      <c r="BR14" s="582"/>
      <c r="BS14" s="582"/>
      <c r="BT14" s="582"/>
      <c r="BU14" s="591"/>
      <c r="BV14" s="591"/>
      <c r="BW14" s="591"/>
      <c r="BX14" s="591"/>
      <c r="BY14" s="591"/>
      <c r="BZ14" s="591"/>
      <c r="CA14" s="591"/>
      <c r="CB14" s="591"/>
      <c r="CC14" s="591"/>
      <c r="CD14" s="591"/>
      <c r="CE14" s="591"/>
      <c r="CF14" s="591"/>
      <c r="CG14" s="591"/>
      <c r="CH14" s="591"/>
      <c r="CI14" s="583"/>
      <c r="CJ14" s="583"/>
      <c r="CK14" s="583"/>
      <c r="CL14" s="583"/>
      <c r="CM14" s="583"/>
      <c r="CN14" s="583"/>
      <c r="CO14" s="583"/>
      <c r="CP14" s="583"/>
      <c r="CQ14" s="583"/>
      <c r="CR14" s="583"/>
      <c r="CS14" s="583"/>
      <c r="CT14" s="583"/>
      <c r="CU14" s="592"/>
      <c r="CV14" s="592"/>
      <c r="CW14" s="592"/>
      <c r="CX14" s="4127"/>
      <c r="CY14" s="4127"/>
      <c r="CZ14" s="4130"/>
      <c r="DA14" s="4130"/>
      <c r="DB14" s="4130"/>
      <c r="DC14" s="4130"/>
      <c r="DD14" s="4130"/>
      <c r="DE14" s="4130"/>
      <c r="DF14" s="4130"/>
      <c r="DG14" s="4130"/>
      <c r="DH14" s="4130"/>
      <c r="DI14" s="4130"/>
      <c r="DJ14" s="4130"/>
    </row>
    <row r="15" spans="1:114" ht="16.5" customHeight="1" x14ac:dyDescent="0.3">
      <c r="A15" s="584" t="s">
        <v>457</v>
      </c>
      <c r="B15" s="4116" t="s">
        <v>458</v>
      </c>
      <c r="C15" s="585">
        <v>491.84622338999992</v>
      </c>
      <c r="D15" s="585">
        <v>524.90104052999993</v>
      </c>
      <c r="E15" s="585">
        <v>473.86928965999999</v>
      </c>
      <c r="F15" s="585">
        <v>502.70682980000004</v>
      </c>
      <c r="G15" s="585">
        <v>478.72747143999999</v>
      </c>
      <c r="H15" s="585">
        <v>513.68363216</v>
      </c>
      <c r="I15" s="585">
        <v>477.29557854999996</v>
      </c>
      <c r="J15" s="585">
        <v>507.48070460999998</v>
      </c>
      <c r="K15" s="585">
        <v>684.1661249199999</v>
      </c>
      <c r="L15" s="585">
        <v>747.12506561999999</v>
      </c>
      <c r="M15" s="585">
        <v>1143.4792162199999</v>
      </c>
      <c r="N15" s="585">
        <v>1120.76761362</v>
      </c>
      <c r="O15" s="585">
        <v>1123.4188966800002</v>
      </c>
      <c r="P15" s="585">
        <v>1122.3026721700001</v>
      </c>
      <c r="Q15" s="585">
        <v>339.41735683000002</v>
      </c>
      <c r="R15" s="585">
        <v>1831.8265738599998</v>
      </c>
      <c r="S15" s="585">
        <v>738.01858803999994</v>
      </c>
      <c r="T15" s="585">
        <v>319.08661459000001</v>
      </c>
      <c r="U15" s="585">
        <v>1894.1164255000001</v>
      </c>
      <c r="V15" s="585">
        <v>1174.0161133600002</v>
      </c>
      <c r="W15" s="585">
        <v>856.10078765999992</v>
      </c>
      <c r="X15" s="585">
        <v>1051.07743783</v>
      </c>
      <c r="Y15" s="585">
        <v>1204.4816335000003</v>
      </c>
      <c r="Z15" s="585">
        <v>1260.3841304100001</v>
      </c>
      <c r="AA15" s="585">
        <v>1230.5332219800002</v>
      </c>
      <c r="AB15" s="585">
        <v>1230.5164966699999</v>
      </c>
      <c r="AC15" s="585">
        <v>1215.4940869</v>
      </c>
      <c r="AD15" s="585">
        <v>1190.11493638</v>
      </c>
      <c r="AE15" s="585">
        <v>174.57985774000002</v>
      </c>
      <c r="AF15" s="585">
        <v>561.96719344000007</v>
      </c>
      <c r="AG15" s="585">
        <v>275.87252819999998</v>
      </c>
      <c r="AH15" s="585">
        <v>557.69373244000008</v>
      </c>
      <c r="AI15" s="585">
        <v>867.05270255000005</v>
      </c>
      <c r="AJ15" s="585">
        <v>1270.9848473699999</v>
      </c>
      <c r="AK15" s="585">
        <v>1435.0759070899996</v>
      </c>
      <c r="AL15" s="585">
        <v>1912.9682759799998</v>
      </c>
      <c r="AM15" s="585">
        <v>2240.3772425499997</v>
      </c>
      <c r="AN15" s="585">
        <v>2218.0704379499998</v>
      </c>
      <c r="AO15" s="585">
        <v>2186.4500008999998</v>
      </c>
      <c r="AP15" s="585">
        <v>2356.7966116800003</v>
      </c>
      <c r="AQ15" s="585">
        <v>1331.9935625799999</v>
      </c>
      <c r="AR15" s="585">
        <v>1592.3635513900001</v>
      </c>
      <c r="AS15" s="585">
        <v>1765.0824689000001</v>
      </c>
      <c r="AT15" s="585">
        <v>2035.90239615</v>
      </c>
      <c r="AU15" s="585">
        <v>3043.2619443799999</v>
      </c>
      <c r="AV15" s="585">
        <v>2549.1096988900003</v>
      </c>
      <c r="AW15" s="585">
        <v>2687.0578584899995</v>
      </c>
      <c r="AX15" s="585">
        <v>2678.9976269699996</v>
      </c>
      <c r="AY15" s="585">
        <v>3515.0071536999999</v>
      </c>
      <c r="AZ15" s="585">
        <v>3536.8521446999998</v>
      </c>
      <c r="BA15" s="585">
        <v>3530.2889172699993</v>
      </c>
      <c r="BB15" s="585">
        <v>3532.1077040499999</v>
      </c>
      <c r="BC15" s="585">
        <v>2494.0585267800002</v>
      </c>
      <c r="BD15" s="585">
        <v>2404.2688256999995</v>
      </c>
      <c r="BE15" s="585">
        <v>1843.34392875</v>
      </c>
      <c r="BF15" s="585">
        <v>2127.4552850299997</v>
      </c>
      <c r="BG15" s="585">
        <v>2167.0183569299998</v>
      </c>
      <c r="BH15" s="585">
        <v>2155.1626769200002</v>
      </c>
      <c r="BI15" s="585">
        <v>2322.5259095099996</v>
      </c>
      <c r="BJ15" s="585">
        <v>2302.7540793499998</v>
      </c>
      <c r="BK15" s="585">
        <v>2287.40010093</v>
      </c>
      <c r="BL15" s="585">
        <v>2448.8803223999998</v>
      </c>
      <c r="BM15" s="585">
        <v>2454.0093813699996</v>
      </c>
      <c r="BN15" s="585">
        <v>2665.1367796700001</v>
      </c>
      <c r="BO15" s="585">
        <v>2072.2967368200002</v>
      </c>
      <c r="BP15" s="585">
        <v>5479.9487537899995</v>
      </c>
      <c r="BQ15" s="585">
        <v>5156.8468584199991</v>
      </c>
      <c r="BR15" s="585">
        <v>4773.1028237399996</v>
      </c>
      <c r="BS15" s="585">
        <v>4786.1066778499999</v>
      </c>
      <c r="BT15" s="585">
        <v>4655.0792346200005</v>
      </c>
      <c r="BU15" s="586">
        <v>4626.3818023900003</v>
      </c>
      <c r="BV15" s="586">
        <v>4568.5416659399998</v>
      </c>
      <c r="BW15" s="586">
        <v>4566.7053859300004</v>
      </c>
      <c r="BX15" s="586">
        <v>4565.9351240899996</v>
      </c>
      <c r="BY15" s="586">
        <v>4594.1558131900001</v>
      </c>
      <c r="BZ15" s="586">
        <v>4584.5097460400002</v>
      </c>
      <c r="CA15" s="586">
        <v>4575.3782852699997</v>
      </c>
      <c r="CB15" s="586">
        <v>4597.4719768400009</v>
      </c>
      <c r="CC15" s="586">
        <v>4591.2229257899999</v>
      </c>
      <c r="CD15" s="586">
        <v>4588.2355261499997</v>
      </c>
      <c r="CE15" s="586">
        <v>4601.1488419199995</v>
      </c>
      <c r="CF15" s="586">
        <v>4595.1524889400007</v>
      </c>
      <c r="CG15" s="586">
        <v>8172.3212049899994</v>
      </c>
      <c r="CH15" s="586">
        <v>8088.9907719700004</v>
      </c>
      <c r="CI15" s="587">
        <v>8057.2176511399994</v>
      </c>
      <c r="CJ15" s="587">
        <v>8041.6574016299992</v>
      </c>
      <c r="CK15" s="587">
        <v>11544.623044370001</v>
      </c>
      <c r="CL15" s="587">
        <v>11492.798256770002</v>
      </c>
      <c r="CM15" s="587">
        <v>14941.364143459999</v>
      </c>
      <c r="CN15" s="587">
        <v>14806.03204568</v>
      </c>
      <c r="CO15" s="587">
        <v>14499.287889290001</v>
      </c>
      <c r="CP15" s="587">
        <v>14257.473579269999</v>
      </c>
      <c r="CQ15" s="587">
        <v>14626.477588690001</v>
      </c>
      <c r="CR15" s="587">
        <v>14765.671579280001</v>
      </c>
      <c r="CS15" s="587">
        <v>14554.581966230002</v>
      </c>
      <c r="CT15" s="587">
        <v>14443.254467459999</v>
      </c>
      <c r="CU15" s="588">
        <v>14088.517232390001</v>
      </c>
      <c r="CV15" s="588">
        <v>15893.028730220001</v>
      </c>
      <c r="CW15" s="588">
        <v>16043.578703970001</v>
      </c>
      <c r="CX15" s="4126">
        <v>16392.24572472</v>
      </c>
      <c r="CY15" s="4126">
        <v>16457.027470460001</v>
      </c>
      <c r="CZ15" s="4129">
        <v>16473.488074150002</v>
      </c>
      <c r="DA15" s="4129">
        <v>16319.755025660001</v>
      </c>
      <c r="DB15" s="4129">
        <v>16351.245574909999</v>
      </c>
      <c r="DC15" s="4129">
        <v>16351.759252350001</v>
      </c>
      <c r="DD15" s="4129">
        <v>16437.37012001</v>
      </c>
      <c r="DE15" s="4129">
        <v>16392.674682049998</v>
      </c>
      <c r="DF15" s="4129">
        <v>16293.671791839999</v>
      </c>
      <c r="DG15" s="4129">
        <v>16233.31325868</v>
      </c>
      <c r="DH15" s="4129">
        <v>16213.239165849998</v>
      </c>
      <c r="DI15" s="4129">
        <v>16475.570623719999</v>
      </c>
      <c r="DJ15" s="4129">
        <v>16533.422831839998</v>
      </c>
    </row>
    <row r="16" spans="1:114" ht="16.5" customHeight="1" x14ac:dyDescent="0.3">
      <c r="A16" s="589"/>
      <c r="B16" s="4117"/>
      <c r="C16" s="590"/>
      <c r="D16" s="590"/>
      <c r="E16" s="590"/>
      <c r="F16" s="590"/>
      <c r="G16" s="590"/>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c r="AE16" s="590"/>
      <c r="AF16" s="590"/>
      <c r="AG16" s="590"/>
      <c r="AH16" s="590"/>
      <c r="AI16" s="590"/>
      <c r="AJ16" s="590"/>
      <c r="AK16" s="590"/>
      <c r="AL16" s="590"/>
      <c r="AM16" s="590"/>
      <c r="AN16" s="590"/>
      <c r="AO16" s="582"/>
      <c r="AP16" s="582"/>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91"/>
      <c r="BV16" s="591"/>
      <c r="BW16" s="591"/>
      <c r="BX16" s="591"/>
      <c r="BY16" s="591"/>
      <c r="BZ16" s="591"/>
      <c r="CA16" s="591"/>
      <c r="CB16" s="591"/>
      <c r="CC16" s="591"/>
      <c r="CD16" s="591"/>
      <c r="CE16" s="591"/>
      <c r="CF16" s="591"/>
      <c r="CG16" s="591"/>
      <c r="CH16" s="591"/>
      <c r="CI16" s="583"/>
      <c r="CJ16" s="583"/>
      <c r="CK16" s="583"/>
      <c r="CL16" s="583"/>
      <c r="CM16" s="583"/>
      <c r="CN16" s="583"/>
      <c r="CO16" s="583"/>
      <c r="CP16" s="583"/>
      <c r="CQ16" s="583"/>
      <c r="CR16" s="583"/>
      <c r="CS16" s="583"/>
      <c r="CT16" s="583"/>
      <c r="CU16" s="592"/>
      <c r="CV16" s="592"/>
      <c r="CW16" s="592"/>
      <c r="CX16" s="4127"/>
      <c r="CY16" s="4127"/>
      <c r="CZ16" s="4130"/>
      <c r="DA16" s="4130"/>
      <c r="DB16" s="4130"/>
      <c r="DC16" s="4130"/>
      <c r="DD16" s="4130"/>
      <c r="DE16" s="4130"/>
      <c r="DF16" s="4130"/>
      <c r="DG16" s="4130"/>
      <c r="DH16" s="4130"/>
      <c r="DI16" s="4130"/>
      <c r="DJ16" s="4130"/>
    </row>
    <row r="17" spans="1:114" ht="16.5" customHeight="1" x14ac:dyDescent="0.3">
      <c r="A17" s="584" t="s">
        <v>459</v>
      </c>
      <c r="B17" s="4116" t="s">
        <v>460</v>
      </c>
      <c r="C17" s="585">
        <v>161.26920694999998</v>
      </c>
      <c r="D17" s="585">
        <v>166.87536215999998</v>
      </c>
      <c r="E17" s="585">
        <v>161.42028822999998</v>
      </c>
      <c r="F17" s="585">
        <v>160.23152331999998</v>
      </c>
      <c r="G17" s="585">
        <v>179.13171553999999</v>
      </c>
      <c r="H17" s="585">
        <v>174.67062755999999</v>
      </c>
      <c r="I17" s="585">
        <v>169.48025906000001</v>
      </c>
      <c r="J17" s="585">
        <v>176.93580440999997</v>
      </c>
      <c r="K17" s="585">
        <v>174.46881076</v>
      </c>
      <c r="L17" s="585">
        <v>177.56091634000001</v>
      </c>
      <c r="M17" s="585">
        <v>174.34058016</v>
      </c>
      <c r="N17" s="585">
        <v>327.91928007999996</v>
      </c>
      <c r="O17" s="585">
        <v>316.69406669</v>
      </c>
      <c r="P17" s="585">
        <v>296.98852712000001</v>
      </c>
      <c r="Q17" s="585">
        <v>235.19138181999998</v>
      </c>
      <c r="R17" s="585">
        <v>228.24569933999999</v>
      </c>
      <c r="S17" s="585">
        <v>158.11373581000001</v>
      </c>
      <c r="T17" s="585">
        <v>160.36309102999999</v>
      </c>
      <c r="U17" s="585">
        <v>156.48745005000001</v>
      </c>
      <c r="V17" s="585">
        <v>157.26738781</v>
      </c>
      <c r="W17" s="585">
        <v>163.49021656999997</v>
      </c>
      <c r="X17" s="585">
        <v>162.04376009000001</v>
      </c>
      <c r="Y17" s="585">
        <v>164.88998756999999</v>
      </c>
      <c r="Z17" s="585">
        <v>165.16484383</v>
      </c>
      <c r="AA17" s="585">
        <v>164.04060859999998</v>
      </c>
      <c r="AB17" s="585">
        <v>161.96498192999999</v>
      </c>
      <c r="AC17" s="585">
        <v>162.67566421000001</v>
      </c>
      <c r="AD17" s="585">
        <v>163.50994844999997</v>
      </c>
      <c r="AE17" s="585">
        <v>167.93374788</v>
      </c>
      <c r="AF17" s="585">
        <v>174.45067546999999</v>
      </c>
      <c r="AG17" s="585">
        <v>211.87972452</v>
      </c>
      <c r="AH17" s="585">
        <v>209.07097730999999</v>
      </c>
      <c r="AI17" s="585">
        <v>208.87521335</v>
      </c>
      <c r="AJ17" s="585">
        <v>212.53402743999999</v>
      </c>
      <c r="AK17" s="585">
        <v>210.95428206999998</v>
      </c>
      <c r="AL17" s="585">
        <v>209.43874825</v>
      </c>
      <c r="AM17" s="585">
        <v>208.60019591999998</v>
      </c>
      <c r="AN17" s="585">
        <v>211.45628828</v>
      </c>
      <c r="AO17" s="585">
        <v>213.75509184999999</v>
      </c>
      <c r="AP17" s="585">
        <v>212.55079352999999</v>
      </c>
      <c r="AQ17" s="585">
        <v>213.33963661999999</v>
      </c>
      <c r="AR17" s="585">
        <v>212.75046890000002</v>
      </c>
      <c r="AS17" s="585">
        <v>221.86549281000001</v>
      </c>
      <c r="AT17" s="585">
        <v>221.81932963</v>
      </c>
      <c r="AU17" s="585">
        <v>219.53045155999999</v>
      </c>
      <c r="AV17" s="585">
        <v>216.52573848</v>
      </c>
      <c r="AW17" s="585">
        <v>218.31653191000001</v>
      </c>
      <c r="AX17" s="585">
        <v>216.73786058000002</v>
      </c>
      <c r="AY17" s="585">
        <v>218.93019322000001</v>
      </c>
      <c r="AZ17" s="585">
        <v>218.11275381000002</v>
      </c>
      <c r="BA17" s="585">
        <v>218.10628134999999</v>
      </c>
      <c r="BB17" s="585">
        <v>217.28219397000001</v>
      </c>
      <c r="BC17" s="585">
        <v>219.29112119999999</v>
      </c>
      <c r="BD17" s="585">
        <v>227.39741284000002</v>
      </c>
      <c r="BE17" s="585">
        <v>228.99984716999998</v>
      </c>
      <c r="BF17" s="585">
        <v>232.01957019</v>
      </c>
      <c r="BG17" s="585">
        <v>235.58074550000001</v>
      </c>
      <c r="BH17" s="585">
        <v>235.57472911000002</v>
      </c>
      <c r="BI17" s="585">
        <v>236.62680281000002</v>
      </c>
      <c r="BJ17" s="585">
        <v>238.56366877000002</v>
      </c>
      <c r="BK17" s="585">
        <v>245.42686543000002</v>
      </c>
      <c r="BL17" s="585">
        <v>250.04395</v>
      </c>
      <c r="BM17" s="585">
        <v>337.16357664999998</v>
      </c>
      <c r="BN17" s="585">
        <v>327.93011097999999</v>
      </c>
      <c r="BO17" s="585">
        <v>327.53284425999999</v>
      </c>
      <c r="BP17" s="585">
        <v>325.61210411000002</v>
      </c>
      <c r="BQ17" s="585">
        <v>424.87167019999998</v>
      </c>
      <c r="BR17" s="585">
        <v>421.67678138999997</v>
      </c>
      <c r="BS17" s="585">
        <v>426.37082745999999</v>
      </c>
      <c r="BT17" s="585">
        <v>430.32526571</v>
      </c>
      <c r="BU17" s="586">
        <v>434.56412392000004</v>
      </c>
      <c r="BV17" s="586">
        <v>430.70113750000002</v>
      </c>
      <c r="BW17" s="586">
        <v>432.14307244999998</v>
      </c>
      <c r="BX17" s="586">
        <v>429.13295411000001</v>
      </c>
      <c r="BY17" s="586">
        <v>424.72257717000002</v>
      </c>
      <c r="BZ17" s="586">
        <v>419.87843735000001</v>
      </c>
      <c r="CA17" s="586">
        <v>425.07209523</v>
      </c>
      <c r="CB17" s="586">
        <v>450.79437767000002</v>
      </c>
      <c r="CC17" s="586">
        <v>449.47465805000002</v>
      </c>
      <c r="CD17" s="586">
        <v>447.01364114999996</v>
      </c>
      <c r="CE17" s="586">
        <v>449.02859986999999</v>
      </c>
      <c r="CF17" s="586">
        <v>455.14533527999998</v>
      </c>
      <c r="CG17" s="586">
        <v>456.44795629000004</v>
      </c>
      <c r="CH17" s="586">
        <v>456.62419564999999</v>
      </c>
      <c r="CI17" s="587">
        <v>451.95501432999998</v>
      </c>
      <c r="CJ17" s="587">
        <v>451.04437363</v>
      </c>
      <c r="CK17" s="587">
        <v>447.63276120999996</v>
      </c>
      <c r="CL17" s="587">
        <v>443.83589957999999</v>
      </c>
      <c r="CM17" s="587">
        <v>441.01793947000004</v>
      </c>
      <c r="CN17" s="587">
        <v>441.62176952999999</v>
      </c>
      <c r="CO17" s="587">
        <v>462.91946060999999</v>
      </c>
      <c r="CP17" s="587">
        <v>792.27196059000005</v>
      </c>
      <c r="CQ17" s="587">
        <v>820.43747261999999</v>
      </c>
      <c r="CR17" s="587">
        <v>831.69931032000011</v>
      </c>
      <c r="CS17" s="587">
        <v>821.83850754999992</v>
      </c>
      <c r="CT17" s="587">
        <v>819.08493266999994</v>
      </c>
      <c r="CU17" s="588">
        <v>790.47109610999996</v>
      </c>
      <c r="CV17" s="588">
        <v>803.40492445000007</v>
      </c>
      <c r="CW17" s="588">
        <v>813.07621497000002</v>
      </c>
      <c r="CX17" s="4126">
        <v>841.88489895999999</v>
      </c>
      <c r="CY17" s="4126">
        <v>847.40813234000007</v>
      </c>
      <c r="CZ17" s="4129">
        <v>21043.356040378283</v>
      </c>
      <c r="DA17" s="4129">
        <v>22854.155961629298</v>
      </c>
      <c r="DB17" s="4129">
        <v>23092.086850039876</v>
      </c>
      <c r="DC17" s="4129">
        <v>22959.197455643669</v>
      </c>
      <c r="DD17" s="4129">
        <v>23379.283991752462</v>
      </c>
      <c r="DE17" s="4129">
        <v>22494.485845347113</v>
      </c>
      <c r="DF17" s="4129">
        <v>22480.634257145379</v>
      </c>
      <c r="DG17" s="4129">
        <v>23766.529621568283</v>
      </c>
      <c r="DH17" s="4129">
        <v>22881.047536068589</v>
      </c>
      <c r="DI17" s="4129">
        <v>25358.589172310436</v>
      </c>
      <c r="DJ17" s="4129">
        <v>25733.826218769609</v>
      </c>
    </row>
    <row r="18" spans="1:114" ht="16.5" customHeight="1" x14ac:dyDescent="0.3">
      <c r="A18" s="589"/>
      <c r="B18" s="4122"/>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91"/>
      <c r="BV18" s="591"/>
      <c r="BW18" s="591"/>
      <c r="BX18" s="591"/>
      <c r="BY18" s="591"/>
      <c r="BZ18" s="591"/>
      <c r="CA18" s="591"/>
      <c r="CB18" s="591"/>
      <c r="CC18" s="591"/>
      <c r="CD18" s="591"/>
      <c r="CE18" s="591"/>
      <c r="CF18" s="591"/>
      <c r="CG18" s="591"/>
      <c r="CH18" s="591"/>
      <c r="CI18" s="583"/>
      <c r="CJ18" s="583"/>
      <c r="CK18" s="583"/>
      <c r="CL18" s="583"/>
      <c r="CM18" s="583"/>
      <c r="CN18" s="583"/>
      <c r="CO18" s="583"/>
      <c r="CP18" s="583"/>
      <c r="CQ18" s="583"/>
      <c r="CR18" s="583"/>
      <c r="CS18" s="583"/>
      <c r="CT18" s="583"/>
      <c r="CU18" s="592"/>
      <c r="CV18" s="592"/>
      <c r="CW18" s="592"/>
      <c r="CX18" s="4127"/>
      <c r="CY18" s="4127"/>
      <c r="CZ18" s="4130"/>
      <c r="DA18" s="4130"/>
      <c r="DB18" s="4130"/>
      <c r="DC18" s="4130"/>
      <c r="DD18" s="4130"/>
      <c r="DE18" s="4130"/>
      <c r="DF18" s="4130"/>
      <c r="DG18" s="4130"/>
      <c r="DH18" s="4130"/>
      <c r="DI18" s="4130"/>
      <c r="DJ18" s="4130"/>
    </row>
    <row r="19" spans="1:114" ht="16.5" customHeight="1" x14ac:dyDescent="0.3">
      <c r="A19" s="584" t="s">
        <v>461</v>
      </c>
      <c r="B19" s="4116" t="s">
        <v>462</v>
      </c>
      <c r="C19" s="585">
        <v>0</v>
      </c>
      <c r="D19" s="585">
        <v>0</v>
      </c>
      <c r="E19" s="585">
        <v>0</v>
      </c>
      <c r="F19" s="585">
        <v>0</v>
      </c>
      <c r="G19" s="585">
        <v>0</v>
      </c>
      <c r="H19" s="585">
        <v>0</v>
      </c>
      <c r="I19" s="585">
        <v>0</v>
      </c>
      <c r="J19" s="585">
        <v>0</v>
      </c>
      <c r="K19" s="585">
        <v>0</v>
      </c>
      <c r="L19" s="585">
        <v>0</v>
      </c>
      <c r="M19" s="585">
        <v>0</v>
      </c>
      <c r="N19" s="585">
        <v>0</v>
      </c>
      <c r="O19" s="585">
        <v>0</v>
      </c>
      <c r="P19" s="585">
        <v>0</v>
      </c>
      <c r="Q19" s="585">
        <v>0</v>
      </c>
      <c r="R19" s="585">
        <v>0</v>
      </c>
      <c r="S19" s="585">
        <v>0</v>
      </c>
      <c r="T19" s="585">
        <v>0</v>
      </c>
      <c r="U19" s="585">
        <v>0</v>
      </c>
      <c r="V19" s="585">
        <v>0</v>
      </c>
      <c r="W19" s="585">
        <v>0</v>
      </c>
      <c r="X19" s="585">
        <v>0</v>
      </c>
      <c r="Y19" s="585">
        <v>0</v>
      </c>
      <c r="Z19" s="585">
        <v>0</v>
      </c>
      <c r="AA19" s="585">
        <v>0</v>
      </c>
      <c r="AB19" s="585">
        <v>0</v>
      </c>
      <c r="AC19" s="585">
        <v>0</v>
      </c>
      <c r="AD19" s="585">
        <v>0</v>
      </c>
      <c r="AE19" s="585">
        <v>0</v>
      </c>
      <c r="AF19" s="585">
        <v>0</v>
      </c>
      <c r="AG19" s="585">
        <v>0</v>
      </c>
      <c r="AH19" s="585">
        <v>0</v>
      </c>
      <c r="AI19" s="585">
        <v>0</v>
      </c>
      <c r="AJ19" s="585">
        <v>0</v>
      </c>
      <c r="AK19" s="585">
        <v>0</v>
      </c>
      <c r="AL19" s="585">
        <v>0</v>
      </c>
      <c r="AM19" s="585">
        <v>0</v>
      </c>
      <c r="AN19" s="585">
        <v>0</v>
      </c>
      <c r="AO19" s="585">
        <v>0</v>
      </c>
      <c r="AP19" s="585">
        <v>0</v>
      </c>
      <c r="AQ19" s="585">
        <v>0</v>
      </c>
      <c r="AR19" s="585">
        <v>0</v>
      </c>
      <c r="AS19" s="585">
        <v>0</v>
      </c>
      <c r="AT19" s="585">
        <v>0</v>
      </c>
      <c r="AU19" s="585">
        <v>0</v>
      </c>
      <c r="AV19" s="585">
        <v>0</v>
      </c>
      <c r="AW19" s="585">
        <v>0</v>
      </c>
      <c r="AX19" s="585">
        <v>0</v>
      </c>
      <c r="AY19" s="585">
        <v>0</v>
      </c>
      <c r="AZ19" s="585">
        <v>0</v>
      </c>
      <c r="BA19" s="585">
        <v>0</v>
      </c>
      <c r="BB19" s="585">
        <v>0</v>
      </c>
      <c r="BC19" s="585">
        <v>0</v>
      </c>
      <c r="BD19" s="585">
        <v>0</v>
      </c>
      <c r="BE19" s="585">
        <v>0</v>
      </c>
      <c r="BF19" s="585">
        <v>0</v>
      </c>
      <c r="BG19" s="585">
        <v>0</v>
      </c>
      <c r="BH19" s="585">
        <v>0</v>
      </c>
      <c r="BI19" s="585">
        <v>0</v>
      </c>
      <c r="BJ19" s="585">
        <v>0</v>
      </c>
      <c r="BK19" s="585">
        <v>0</v>
      </c>
      <c r="BL19" s="585">
        <v>0</v>
      </c>
      <c r="BM19" s="585">
        <v>0</v>
      </c>
      <c r="BN19" s="585">
        <v>0</v>
      </c>
      <c r="BO19" s="585">
        <v>0</v>
      </c>
      <c r="BP19" s="585">
        <v>0</v>
      </c>
      <c r="BQ19" s="585">
        <v>0</v>
      </c>
      <c r="BR19" s="585">
        <v>0</v>
      </c>
      <c r="BS19" s="585">
        <v>0</v>
      </c>
      <c r="BT19" s="585">
        <v>0</v>
      </c>
      <c r="BU19" s="586">
        <v>0</v>
      </c>
      <c r="BV19" s="586">
        <v>0</v>
      </c>
      <c r="BW19" s="586">
        <v>0</v>
      </c>
      <c r="BX19" s="586">
        <v>0</v>
      </c>
      <c r="BY19" s="586">
        <v>0</v>
      </c>
      <c r="BZ19" s="586">
        <v>0</v>
      </c>
      <c r="CA19" s="586">
        <v>0</v>
      </c>
      <c r="CB19" s="586">
        <v>0</v>
      </c>
      <c r="CC19" s="586">
        <v>0</v>
      </c>
      <c r="CD19" s="586">
        <v>0</v>
      </c>
      <c r="CE19" s="586">
        <v>0</v>
      </c>
      <c r="CF19" s="586">
        <v>0</v>
      </c>
      <c r="CG19" s="586">
        <v>0</v>
      </c>
      <c r="CH19" s="586">
        <v>0</v>
      </c>
      <c r="CI19" s="587">
        <v>0</v>
      </c>
      <c r="CJ19" s="587">
        <v>0</v>
      </c>
      <c r="CK19" s="587">
        <v>0</v>
      </c>
      <c r="CL19" s="587">
        <v>0</v>
      </c>
      <c r="CM19" s="587">
        <v>0</v>
      </c>
      <c r="CN19" s="587">
        <v>0</v>
      </c>
      <c r="CO19" s="587">
        <v>0</v>
      </c>
      <c r="CP19" s="587">
        <v>0</v>
      </c>
      <c r="CQ19" s="587">
        <v>0</v>
      </c>
      <c r="CR19" s="587">
        <v>0</v>
      </c>
      <c r="CS19" s="587">
        <v>0</v>
      </c>
      <c r="CT19" s="587">
        <v>0</v>
      </c>
      <c r="CU19" s="588">
        <v>0</v>
      </c>
      <c r="CV19" s="588">
        <v>0</v>
      </c>
      <c r="CW19" s="588">
        <v>0</v>
      </c>
      <c r="CX19" s="4126">
        <v>0</v>
      </c>
      <c r="CY19" s="4126">
        <v>0</v>
      </c>
      <c r="CZ19" s="4129">
        <v>0</v>
      </c>
      <c r="DA19" s="4129">
        <v>0</v>
      </c>
      <c r="DB19" s="4129">
        <v>0</v>
      </c>
      <c r="DC19" s="4129">
        <v>0</v>
      </c>
      <c r="DD19" s="4129">
        <v>0</v>
      </c>
      <c r="DE19" s="4129">
        <v>0</v>
      </c>
      <c r="DF19" s="4129">
        <v>0</v>
      </c>
      <c r="DG19" s="4129">
        <v>0</v>
      </c>
      <c r="DH19" s="4129">
        <v>0</v>
      </c>
      <c r="DI19" s="4129">
        <v>0</v>
      </c>
      <c r="DJ19" s="4129">
        <v>0</v>
      </c>
    </row>
    <row r="20" spans="1:114" ht="16.5" customHeight="1" x14ac:dyDescent="0.3">
      <c r="A20" s="589"/>
      <c r="B20" s="4117"/>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c r="AF20" s="590"/>
      <c r="AG20" s="590"/>
      <c r="AH20" s="590"/>
      <c r="AI20" s="590"/>
      <c r="AJ20" s="590"/>
      <c r="AK20" s="590"/>
      <c r="AL20" s="590"/>
      <c r="AM20" s="590"/>
      <c r="AN20" s="590"/>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91"/>
      <c r="BV20" s="591"/>
      <c r="BW20" s="591"/>
      <c r="BX20" s="591"/>
      <c r="BY20" s="591"/>
      <c r="BZ20" s="591"/>
      <c r="CA20" s="591"/>
      <c r="CB20" s="591"/>
      <c r="CC20" s="591"/>
      <c r="CD20" s="591"/>
      <c r="CE20" s="591"/>
      <c r="CF20" s="591"/>
      <c r="CG20" s="591"/>
      <c r="CH20" s="591"/>
      <c r="CI20" s="583"/>
      <c r="CJ20" s="583"/>
      <c r="CK20" s="583"/>
      <c r="CL20" s="583"/>
      <c r="CM20" s="583"/>
      <c r="CN20" s="583"/>
      <c r="CO20" s="583"/>
      <c r="CP20" s="583"/>
      <c r="CQ20" s="583"/>
      <c r="CR20" s="583"/>
      <c r="CS20" s="583"/>
      <c r="CT20" s="583"/>
      <c r="CU20" s="592"/>
      <c r="CV20" s="592"/>
      <c r="CW20" s="592"/>
      <c r="CX20" s="4127"/>
      <c r="CY20" s="4127"/>
      <c r="CZ20" s="4130"/>
      <c r="DA20" s="4130"/>
      <c r="DB20" s="4130"/>
      <c r="DC20" s="4130"/>
      <c r="DD20" s="4130"/>
      <c r="DE20" s="4130"/>
      <c r="DF20" s="4130"/>
      <c r="DG20" s="4130"/>
      <c r="DH20" s="4130"/>
      <c r="DI20" s="4130"/>
      <c r="DJ20" s="4130"/>
    </row>
    <row r="21" spans="1:114" ht="16.5" customHeight="1" x14ac:dyDescent="0.3">
      <c r="A21" s="584" t="s">
        <v>463</v>
      </c>
      <c r="B21" s="4116" t="s">
        <v>464</v>
      </c>
      <c r="C21" s="585">
        <v>0</v>
      </c>
      <c r="D21" s="585">
        <v>0</v>
      </c>
      <c r="E21" s="585">
        <v>0</v>
      </c>
      <c r="F21" s="585">
        <v>0</v>
      </c>
      <c r="G21" s="585">
        <v>0</v>
      </c>
      <c r="H21" s="585">
        <v>0</v>
      </c>
      <c r="I21" s="585">
        <v>0</v>
      </c>
      <c r="J21" s="585">
        <v>0</v>
      </c>
      <c r="K21" s="585">
        <v>0</v>
      </c>
      <c r="L21" s="585">
        <v>0</v>
      </c>
      <c r="M21" s="585">
        <v>0</v>
      </c>
      <c r="N21" s="585">
        <v>0</v>
      </c>
      <c r="O21" s="585">
        <v>0</v>
      </c>
      <c r="P21" s="585">
        <v>0</v>
      </c>
      <c r="Q21" s="585">
        <v>0</v>
      </c>
      <c r="R21" s="585">
        <v>0</v>
      </c>
      <c r="S21" s="585">
        <v>0</v>
      </c>
      <c r="T21" s="585">
        <v>0</v>
      </c>
      <c r="U21" s="585">
        <v>0</v>
      </c>
      <c r="V21" s="585">
        <v>0</v>
      </c>
      <c r="W21" s="585">
        <v>0</v>
      </c>
      <c r="X21" s="585">
        <v>0</v>
      </c>
      <c r="Y21" s="585">
        <v>0</v>
      </c>
      <c r="Z21" s="585">
        <v>0</v>
      </c>
      <c r="AA21" s="585">
        <v>0</v>
      </c>
      <c r="AB21" s="585">
        <v>0</v>
      </c>
      <c r="AC21" s="585">
        <v>0</v>
      </c>
      <c r="AD21" s="585">
        <v>0</v>
      </c>
      <c r="AE21" s="585">
        <v>0</v>
      </c>
      <c r="AF21" s="585">
        <v>0</v>
      </c>
      <c r="AG21" s="585">
        <v>0</v>
      </c>
      <c r="AH21" s="585">
        <v>0</v>
      </c>
      <c r="AI21" s="585">
        <v>0</v>
      </c>
      <c r="AJ21" s="585">
        <v>0</v>
      </c>
      <c r="AK21" s="585">
        <v>0</v>
      </c>
      <c r="AL21" s="585">
        <v>0</v>
      </c>
      <c r="AM21" s="585">
        <v>0</v>
      </c>
      <c r="AN21" s="585">
        <v>0</v>
      </c>
      <c r="AO21" s="585">
        <v>0</v>
      </c>
      <c r="AP21" s="585">
        <v>0</v>
      </c>
      <c r="AQ21" s="585">
        <v>0</v>
      </c>
      <c r="AR21" s="585">
        <v>0</v>
      </c>
      <c r="AS21" s="585">
        <v>0</v>
      </c>
      <c r="AT21" s="585">
        <v>0</v>
      </c>
      <c r="AU21" s="585">
        <v>0</v>
      </c>
      <c r="AV21" s="585">
        <v>0</v>
      </c>
      <c r="AW21" s="585">
        <v>0</v>
      </c>
      <c r="AX21" s="585">
        <v>0</v>
      </c>
      <c r="AY21" s="585">
        <v>0</v>
      </c>
      <c r="AZ21" s="585">
        <v>0</v>
      </c>
      <c r="BA21" s="585">
        <v>0</v>
      </c>
      <c r="BB21" s="585">
        <v>0</v>
      </c>
      <c r="BC21" s="585">
        <v>0</v>
      </c>
      <c r="BD21" s="585">
        <v>0</v>
      </c>
      <c r="BE21" s="585">
        <v>0</v>
      </c>
      <c r="BF21" s="585">
        <v>0</v>
      </c>
      <c r="BG21" s="585">
        <v>0</v>
      </c>
      <c r="BH21" s="585">
        <v>0</v>
      </c>
      <c r="BI21" s="585">
        <v>0</v>
      </c>
      <c r="BJ21" s="585">
        <v>0</v>
      </c>
      <c r="BK21" s="585">
        <v>0</v>
      </c>
      <c r="BL21" s="585">
        <v>0</v>
      </c>
      <c r="BM21" s="585">
        <v>0</v>
      </c>
      <c r="BN21" s="585">
        <v>0</v>
      </c>
      <c r="BO21" s="585">
        <v>0</v>
      </c>
      <c r="BP21" s="585">
        <v>0</v>
      </c>
      <c r="BQ21" s="585">
        <v>0</v>
      </c>
      <c r="BR21" s="585">
        <v>0</v>
      </c>
      <c r="BS21" s="585">
        <v>0</v>
      </c>
      <c r="BT21" s="585">
        <v>0</v>
      </c>
      <c r="BU21" s="586">
        <v>0</v>
      </c>
      <c r="BV21" s="586">
        <v>0</v>
      </c>
      <c r="BW21" s="586">
        <v>0</v>
      </c>
      <c r="BX21" s="586">
        <v>0</v>
      </c>
      <c r="BY21" s="586">
        <v>0</v>
      </c>
      <c r="BZ21" s="586">
        <v>0</v>
      </c>
      <c r="CA21" s="586">
        <v>0</v>
      </c>
      <c r="CB21" s="586">
        <v>0</v>
      </c>
      <c r="CC21" s="586">
        <v>0</v>
      </c>
      <c r="CD21" s="586">
        <v>0</v>
      </c>
      <c r="CE21" s="586">
        <v>0</v>
      </c>
      <c r="CF21" s="586">
        <v>0</v>
      </c>
      <c r="CG21" s="586">
        <v>0</v>
      </c>
      <c r="CH21" s="586">
        <v>0</v>
      </c>
      <c r="CI21" s="587">
        <v>0</v>
      </c>
      <c r="CJ21" s="587">
        <v>0</v>
      </c>
      <c r="CK21" s="587">
        <v>0</v>
      </c>
      <c r="CL21" s="587">
        <v>0</v>
      </c>
      <c r="CM21" s="587">
        <v>0</v>
      </c>
      <c r="CN21" s="587">
        <v>0</v>
      </c>
      <c r="CO21" s="587">
        <v>0</v>
      </c>
      <c r="CP21" s="587">
        <v>0</v>
      </c>
      <c r="CQ21" s="587">
        <v>0</v>
      </c>
      <c r="CR21" s="587">
        <v>0</v>
      </c>
      <c r="CS21" s="587">
        <v>0</v>
      </c>
      <c r="CT21" s="587">
        <v>0</v>
      </c>
      <c r="CU21" s="588">
        <v>0</v>
      </c>
      <c r="CV21" s="588">
        <v>0</v>
      </c>
      <c r="CW21" s="588">
        <v>0</v>
      </c>
      <c r="CX21" s="4126">
        <v>0</v>
      </c>
      <c r="CY21" s="4126">
        <v>0</v>
      </c>
      <c r="CZ21" s="4129">
        <v>0</v>
      </c>
      <c r="DA21" s="4129">
        <v>0</v>
      </c>
      <c r="DB21" s="4129">
        <v>0</v>
      </c>
      <c r="DC21" s="4129">
        <v>0</v>
      </c>
      <c r="DD21" s="4129">
        <v>0</v>
      </c>
      <c r="DE21" s="4129">
        <v>0</v>
      </c>
      <c r="DF21" s="4129">
        <v>0</v>
      </c>
      <c r="DG21" s="4129">
        <v>0</v>
      </c>
      <c r="DH21" s="4129">
        <v>0</v>
      </c>
      <c r="DI21" s="4129">
        <v>0</v>
      </c>
      <c r="DJ21" s="4129">
        <v>0</v>
      </c>
    </row>
    <row r="22" spans="1:114" ht="16.5" customHeight="1" x14ac:dyDescent="0.3">
      <c r="A22" s="589"/>
      <c r="B22" s="4117"/>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590"/>
      <c r="AL22" s="590"/>
      <c r="AM22" s="590"/>
      <c r="AN22" s="590"/>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91"/>
      <c r="BV22" s="591"/>
      <c r="BW22" s="591"/>
      <c r="BX22" s="591"/>
      <c r="BY22" s="591"/>
      <c r="BZ22" s="591"/>
      <c r="CA22" s="591"/>
      <c r="CB22" s="591"/>
      <c r="CC22" s="591"/>
      <c r="CD22" s="591"/>
      <c r="CE22" s="591"/>
      <c r="CF22" s="591"/>
      <c r="CG22" s="591"/>
      <c r="CH22" s="591"/>
      <c r="CI22" s="583"/>
      <c r="CJ22" s="583"/>
      <c r="CK22" s="583"/>
      <c r="CL22" s="583"/>
      <c r="CM22" s="583"/>
      <c r="CN22" s="583"/>
      <c r="CO22" s="583"/>
      <c r="CP22" s="583"/>
      <c r="CQ22" s="583"/>
      <c r="CR22" s="583"/>
      <c r="CS22" s="583"/>
      <c r="CT22" s="583"/>
      <c r="CU22" s="592"/>
      <c r="CV22" s="592"/>
      <c r="CW22" s="592"/>
      <c r="CX22" s="4127"/>
      <c r="CY22" s="4127"/>
      <c r="CZ22" s="4130"/>
      <c r="DA22" s="4130"/>
      <c r="DB22" s="4130"/>
      <c r="DC22" s="4130"/>
      <c r="DD22" s="4130"/>
      <c r="DE22" s="4130"/>
      <c r="DF22" s="4130"/>
      <c r="DG22" s="4130"/>
      <c r="DH22" s="4130"/>
      <c r="DI22" s="4130"/>
      <c r="DJ22" s="4130"/>
    </row>
    <row r="23" spans="1:114" ht="16.5" customHeight="1" x14ac:dyDescent="0.3">
      <c r="A23" s="584" t="s">
        <v>465</v>
      </c>
      <c r="B23" s="4116" t="s">
        <v>466</v>
      </c>
      <c r="C23" s="585">
        <v>100.87174853000002</v>
      </c>
      <c r="D23" s="585">
        <v>61.454897129999992</v>
      </c>
      <c r="E23" s="585">
        <v>161.37574275</v>
      </c>
      <c r="F23" s="585">
        <v>34.115845870000001</v>
      </c>
      <c r="G23" s="585">
        <v>104.31416644999999</v>
      </c>
      <c r="H23" s="585">
        <v>94.826760669999999</v>
      </c>
      <c r="I23" s="585">
        <v>117.08089912000001</v>
      </c>
      <c r="J23" s="585">
        <v>17.912021249999999</v>
      </c>
      <c r="K23" s="585">
        <v>223.52273242999996</v>
      </c>
      <c r="L23" s="585">
        <v>154.10795172999997</v>
      </c>
      <c r="M23" s="585">
        <v>155.91394252999999</v>
      </c>
      <c r="N23" s="585">
        <v>172.57112454999998</v>
      </c>
      <c r="O23" s="585">
        <v>415.07645757999995</v>
      </c>
      <c r="P23" s="585">
        <v>143.73269343999999</v>
      </c>
      <c r="Q23" s="585">
        <v>198.36355931999998</v>
      </c>
      <c r="R23" s="585">
        <v>270.89756561000002</v>
      </c>
      <c r="S23" s="585">
        <v>262.07020447999997</v>
      </c>
      <c r="T23" s="585">
        <v>89.969799440000003</v>
      </c>
      <c r="U23" s="585">
        <v>40.614643090000001</v>
      </c>
      <c r="V23" s="585">
        <v>102.21225756</v>
      </c>
      <c r="W23" s="585">
        <v>26.833478599999999</v>
      </c>
      <c r="X23" s="585">
        <v>108.75771674999999</v>
      </c>
      <c r="Y23" s="585">
        <v>127.08106000000001</v>
      </c>
      <c r="Z23" s="585">
        <v>81.813073779999996</v>
      </c>
      <c r="AA23" s="585">
        <v>181.16817865000002</v>
      </c>
      <c r="AB23" s="585">
        <v>152.61813896000001</v>
      </c>
      <c r="AC23" s="585">
        <v>208.72010127999999</v>
      </c>
      <c r="AD23" s="585">
        <v>190.56597326999997</v>
      </c>
      <c r="AE23" s="585">
        <v>276.53585465000003</v>
      </c>
      <c r="AF23" s="585">
        <v>58.611248670000002</v>
      </c>
      <c r="AG23" s="585">
        <v>151.15780359000001</v>
      </c>
      <c r="AH23" s="585">
        <v>73.411701520000008</v>
      </c>
      <c r="AI23" s="585">
        <v>111.50296273000001</v>
      </c>
      <c r="AJ23" s="585">
        <v>107.42566719000001</v>
      </c>
      <c r="AK23" s="585">
        <v>66.706140189999999</v>
      </c>
      <c r="AL23" s="585">
        <v>130.50753857999999</v>
      </c>
      <c r="AM23" s="585">
        <v>122.77166274</v>
      </c>
      <c r="AN23" s="585">
        <v>117.70602724</v>
      </c>
      <c r="AO23" s="585">
        <v>138.89641939000001</v>
      </c>
      <c r="AP23" s="585">
        <v>206.63082968000001</v>
      </c>
      <c r="AQ23" s="585">
        <v>116.23946946000001</v>
      </c>
      <c r="AR23" s="585">
        <v>239.12644954999999</v>
      </c>
      <c r="AS23" s="585">
        <v>178.50329379000001</v>
      </c>
      <c r="AT23" s="585">
        <v>302.47471422000001</v>
      </c>
      <c r="AU23" s="585">
        <v>180.52413272000001</v>
      </c>
      <c r="AV23" s="585">
        <v>201.58305669999999</v>
      </c>
      <c r="AW23" s="585">
        <v>225.20497719999995</v>
      </c>
      <c r="AX23" s="585">
        <v>334.10311827999999</v>
      </c>
      <c r="AY23" s="585">
        <v>252.25339766999997</v>
      </c>
      <c r="AZ23" s="585">
        <v>203.01427069000002</v>
      </c>
      <c r="BA23" s="585">
        <v>290.38413364999997</v>
      </c>
      <c r="BB23" s="585">
        <v>155.35301681999999</v>
      </c>
      <c r="BC23" s="585">
        <v>155.59944632999998</v>
      </c>
      <c r="BD23" s="585">
        <v>264.22527162</v>
      </c>
      <c r="BE23" s="585">
        <v>155.22379669</v>
      </c>
      <c r="BF23" s="585">
        <v>148.18447637999998</v>
      </c>
      <c r="BG23" s="585">
        <v>156.14361699</v>
      </c>
      <c r="BH23" s="585">
        <v>185.25219944999998</v>
      </c>
      <c r="BI23" s="585">
        <v>210.96108674000001</v>
      </c>
      <c r="BJ23" s="585">
        <v>417.43839092999997</v>
      </c>
      <c r="BK23" s="585">
        <v>137.61474666000001</v>
      </c>
      <c r="BL23" s="585">
        <v>163.47300160999998</v>
      </c>
      <c r="BM23" s="585">
        <v>187.61035182000001</v>
      </c>
      <c r="BN23" s="585">
        <v>389.24553226999996</v>
      </c>
      <c r="BO23" s="585">
        <v>393.67770002999987</v>
      </c>
      <c r="BP23" s="585">
        <v>340.56190323999999</v>
      </c>
      <c r="BQ23" s="585">
        <v>171.22489893999997</v>
      </c>
      <c r="BR23" s="585">
        <v>230.27790598000001</v>
      </c>
      <c r="BS23" s="585">
        <v>297.59497189999996</v>
      </c>
      <c r="BT23" s="585">
        <v>215.58212819000002</v>
      </c>
      <c r="BU23" s="586">
        <v>226.54815564</v>
      </c>
      <c r="BV23" s="586">
        <v>297.47305231000007</v>
      </c>
      <c r="BW23" s="586">
        <v>184.30287417000002</v>
      </c>
      <c r="BX23" s="586">
        <v>215.11157694999997</v>
      </c>
      <c r="BY23" s="586">
        <v>188.38003639999997</v>
      </c>
      <c r="BZ23" s="586">
        <v>246.14235818</v>
      </c>
      <c r="CA23" s="586">
        <v>201.42409343999995</v>
      </c>
      <c r="CB23" s="586">
        <v>94.623986049999999</v>
      </c>
      <c r="CC23" s="586">
        <v>578.99666363999995</v>
      </c>
      <c r="CD23" s="586">
        <v>116.31063683999999</v>
      </c>
      <c r="CE23" s="586">
        <v>132.76709568999999</v>
      </c>
      <c r="CF23" s="586">
        <v>146.11648846999998</v>
      </c>
      <c r="CG23" s="586">
        <v>174.48669113</v>
      </c>
      <c r="CH23" s="586">
        <v>309.85292434000007</v>
      </c>
      <c r="CI23" s="587">
        <v>209.36520251000002</v>
      </c>
      <c r="CJ23" s="587">
        <v>201.80332579999998</v>
      </c>
      <c r="CK23" s="587">
        <v>226.69423159000002</v>
      </c>
      <c r="CL23" s="587">
        <v>213.18532532999998</v>
      </c>
      <c r="CM23" s="587">
        <v>205.06324686000002</v>
      </c>
      <c r="CN23" s="587">
        <v>218.92119914</v>
      </c>
      <c r="CO23" s="587">
        <v>231.07291556000001</v>
      </c>
      <c r="CP23" s="587">
        <v>238.44280649999999</v>
      </c>
      <c r="CQ23" s="587">
        <v>267.28862820999996</v>
      </c>
      <c r="CR23" s="587">
        <v>225.76911896999999</v>
      </c>
      <c r="CS23" s="587">
        <v>237.59561436999999</v>
      </c>
      <c r="CT23" s="587">
        <v>305.72559425999998</v>
      </c>
      <c r="CU23" s="588">
        <v>310.27087632000001</v>
      </c>
      <c r="CV23" s="588">
        <v>204.93398895999997</v>
      </c>
      <c r="CW23" s="588">
        <v>234.96590846999996</v>
      </c>
      <c r="CX23" s="4126">
        <v>195.04017368999996</v>
      </c>
      <c r="CY23" s="4126">
        <v>213.31232153999997</v>
      </c>
      <c r="CZ23" s="4129">
        <v>227.61136733999999</v>
      </c>
      <c r="DA23" s="4129">
        <v>161.49822879999999</v>
      </c>
      <c r="DB23" s="4129">
        <v>187.87479436000001</v>
      </c>
      <c r="DC23" s="4129">
        <v>172.56592301999999</v>
      </c>
      <c r="DD23" s="4129">
        <v>131.95258973</v>
      </c>
      <c r="DE23" s="4129">
        <v>153.76331722</v>
      </c>
      <c r="DF23" s="4129">
        <v>167.85955718999998</v>
      </c>
      <c r="DG23" s="4129">
        <v>112.93765403</v>
      </c>
      <c r="DH23" s="4129">
        <v>132.68560528</v>
      </c>
      <c r="DI23" s="4129">
        <v>139.85173856</v>
      </c>
      <c r="DJ23" s="4129">
        <v>123.65837286999999</v>
      </c>
    </row>
    <row r="24" spans="1:114" ht="16.5" customHeight="1" x14ac:dyDescent="0.3">
      <c r="A24" s="589"/>
      <c r="B24" s="4117"/>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91"/>
      <c r="BV24" s="591"/>
      <c r="BW24" s="591"/>
      <c r="BX24" s="591"/>
      <c r="BY24" s="591"/>
      <c r="BZ24" s="591"/>
      <c r="CA24" s="591"/>
      <c r="CB24" s="591"/>
      <c r="CC24" s="591"/>
      <c r="CD24" s="591"/>
      <c r="CE24" s="591"/>
      <c r="CF24" s="591"/>
      <c r="CG24" s="591"/>
      <c r="CH24" s="591"/>
      <c r="CI24" s="583"/>
      <c r="CJ24" s="583"/>
      <c r="CK24" s="583"/>
      <c r="CL24" s="583"/>
      <c r="CM24" s="583"/>
      <c r="CN24" s="583"/>
      <c r="CO24" s="583"/>
      <c r="CP24" s="583"/>
      <c r="CQ24" s="583"/>
      <c r="CR24" s="583"/>
      <c r="CS24" s="583"/>
      <c r="CT24" s="583"/>
      <c r="CU24" s="592"/>
      <c r="CV24" s="592"/>
      <c r="CW24" s="592"/>
      <c r="CX24" s="4127"/>
      <c r="CY24" s="4127"/>
      <c r="CZ24" s="4130"/>
      <c r="DA24" s="4130"/>
      <c r="DB24" s="4130"/>
      <c r="DC24" s="4130"/>
      <c r="DD24" s="4130"/>
      <c r="DE24" s="4130"/>
      <c r="DF24" s="4130"/>
      <c r="DG24" s="4130"/>
      <c r="DH24" s="4130"/>
      <c r="DI24" s="4130"/>
      <c r="DJ24" s="4130"/>
    </row>
    <row r="25" spans="1:114" ht="16.5" customHeight="1" x14ac:dyDescent="0.3">
      <c r="A25" s="584" t="s">
        <v>467</v>
      </c>
      <c r="B25" s="4116" t="s">
        <v>468</v>
      </c>
      <c r="C25" s="585">
        <v>1976.6657630399998</v>
      </c>
      <c r="D25" s="585">
        <v>1984.2185947199998</v>
      </c>
      <c r="E25" s="585">
        <v>1985.61688293</v>
      </c>
      <c r="F25" s="585">
        <v>1991.1752804099999</v>
      </c>
      <c r="G25" s="585">
        <v>1992.6125975</v>
      </c>
      <c r="H25" s="585">
        <v>1917.5217818799999</v>
      </c>
      <c r="I25" s="585">
        <v>1917.4961673199998</v>
      </c>
      <c r="J25" s="585">
        <v>1917.28120543</v>
      </c>
      <c r="K25" s="585">
        <v>1917.2325234799998</v>
      </c>
      <c r="L25" s="585">
        <v>1919.18921602</v>
      </c>
      <c r="M25" s="585">
        <v>1918.9397383599999</v>
      </c>
      <c r="N25" s="585">
        <v>1918.1092738299999</v>
      </c>
      <c r="O25" s="585">
        <v>1918.06444788</v>
      </c>
      <c r="P25" s="585">
        <v>1917.1917345799998</v>
      </c>
      <c r="Q25" s="585">
        <v>1919.72773794</v>
      </c>
      <c r="R25" s="585">
        <v>1919.4142326399999</v>
      </c>
      <c r="S25" s="585">
        <v>1921.2854840099999</v>
      </c>
      <c r="T25" s="585">
        <v>1996.35895349</v>
      </c>
      <c r="U25" s="585">
        <v>1865.7395783099998</v>
      </c>
      <c r="V25" s="585">
        <v>1865.7184242599999</v>
      </c>
      <c r="W25" s="585">
        <v>1868.6160445899998</v>
      </c>
      <c r="X25" s="585">
        <v>1868.3027242999999</v>
      </c>
      <c r="Y25" s="585">
        <v>1978.7657218599998</v>
      </c>
      <c r="Z25" s="585">
        <v>1978.4810529399999</v>
      </c>
      <c r="AA25" s="585">
        <v>1981.11967119</v>
      </c>
      <c r="AB25" s="585">
        <v>1982.9341981499999</v>
      </c>
      <c r="AC25" s="585">
        <v>1982.877802</v>
      </c>
      <c r="AD25" s="585">
        <v>1984.58480121</v>
      </c>
      <c r="AE25" s="585">
        <v>1989.52938365</v>
      </c>
      <c r="AF25" s="585">
        <v>1865.9288570599999</v>
      </c>
      <c r="AG25" s="585">
        <v>1866.5775801199998</v>
      </c>
      <c r="AH25" s="585">
        <v>1954.0414822299999</v>
      </c>
      <c r="AI25" s="585">
        <v>1954.1670820299998</v>
      </c>
      <c r="AJ25" s="585">
        <v>2087.27910208</v>
      </c>
      <c r="AK25" s="585">
        <v>2104.2370903299998</v>
      </c>
      <c r="AL25" s="585">
        <v>2097.3760829099997</v>
      </c>
      <c r="AM25" s="585">
        <v>2095.2486594500001</v>
      </c>
      <c r="AN25" s="585">
        <v>2099.2737472999997</v>
      </c>
      <c r="AO25" s="585">
        <v>2094.6208616899999</v>
      </c>
      <c r="AP25" s="585">
        <v>2113.9836782400002</v>
      </c>
      <c r="AQ25" s="585">
        <v>2109.5643318900002</v>
      </c>
      <c r="AR25" s="585">
        <v>1932.4942495500002</v>
      </c>
      <c r="AS25" s="585">
        <v>1928.8543674699999</v>
      </c>
      <c r="AT25" s="585">
        <v>1924.5813055199999</v>
      </c>
      <c r="AU25" s="585">
        <v>1920.6146878499999</v>
      </c>
      <c r="AV25" s="585">
        <v>1973.28626874</v>
      </c>
      <c r="AW25" s="585">
        <v>1968.6993700200001</v>
      </c>
      <c r="AX25" s="585">
        <v>1955.7937911900001</v>
      </c>
      <c r="AY25" s="585">
        <v>1945.17292094</v>
      </c>
      <c r="AZ25" s="585">
        <v>1944.5120906900002</v>
      </c>
      <c r="BA25" s="585">
        <v>1945.5817451</v>
      </c>
      <c r="BB25" s="585">
        <v>1950.4050652599999</v>
      </c>
      <c r="BC25" s="585">
        <v>1949.0374773599999</v>
      </c>
      <c r="BD25" s="585">
        <v>1843.2044038199999</v>
      </c>
      <c r="BE25" s="585">
        <v>1843.0075791700001</v>
      </c>
      <c r="BF25" s="585">
        <v>1848.5415386399998</v>
      </c>
      <c r="BG25" s="585">
        <v>1845.9750228399998</v>
      </c>
      <c r="BH25" s="585">
        <v>1842.28236945</v>
      </c>
      <c r="BI25" s="585">
        <v>1838.3097861600002</v>
      </c>
      <c r="BJ25" s="585">
        <v>1838.6635965099999</v>
      </c>
      <c r="BK25" s="585">
        <v>1839.33735159</v>
      </c>
      <c r="BL25" s="585">
        <v>1838.2578648399999</v>
      </c>
      <c r="BM25" s="585">
        <v>1838.9161068199999</v>
      </c>
      <c r="BN25" s="585">
        <v>1871.76677184</v>
      </c>
      <c r="BO25" s="585">
        <v>1873.0080934099999</v>
      </c>
      <c r="BP25" s="585">
        <v>1758.59652525</v>
      </c>
      <c r="BQ25" s="585">
        <v>1765.1955663700001</v>
      </c>
      <c r="BR25" s="585">
        <v>1784.7091786400001</v>
      </c>
      <c r="BS25" s="585">
        <v>1793.1225634699997</v>
      </c>
      <c r="BT25" s="585">
        <v>1800.69674044</v>
      </c>
      <c r="BU25" s="586">
        <v>1812.9527837000001</v>
      </c>
      <c r="BV25" s="586">
        <v>1825.2216799400001</v>
      </c>
      <c r="BW25" s="586">
        <v>1837.8481110999999</v>
      </c>
      <c r="BX25" s="586">
        <v>1840.3200148699998</v>
      </c>
      <c r="BY25" s="586">
        <v>1841.4631023200002</v>
      </c>
      <c r="BZ25" s="586">
        <v>1842.8854513700001</v>
      </c>
      <c r="CA25" s="586">
        <v>1855.25130616</v>
      </c>
      <c r="CB25" s="586">
        <v>1950.7770106699998</v>
      </c>
      <c r="CC25" s="586">
        <v>1817.1802062500001</v>
      </c>
      <c r="CD25" s="586">
        <v>1820.27272831</v>
      </c>
      <c r="CE25" s="586">
        <v>1858.4220648000003</v>
      </c>
      <c r="CF25" s="586">
        <v>1867.31848014</v>
      </c>
      <c r="CG25" s="586">
        <v>1867.7454139500001</v>
      </c>
      <c r="CH25" s="586">
        <v>1917.1051176200001</v>
      </c>
      <c r="CI25" s="587">
        <v>1931.6881268400002</v>
      </c>
      <c r="CJ25" s="587">
        <v>1949.6797471000002</v>
      </c>
      <c r="CK25" s="587">
        <v>2017.6605561000003</v>
      </c>
      <c r="CL25" s="587">
        <v>2048.7292062699998</v>
      </c>
      <c r="CM25" s="587">
        <v>2068.1600349</v>
      </c>
      <c r="CN25" s="587">
        <v>1964.2125651400002</v>
      </c>
      <c r="CO25" s="587">
        <v>1992.6498684000001</v>
      </c>
      <c r="CP25" s="587">
        <v>2024.3258200099999</v>
      </c>
      <c r="CQ25" s="587">
        <v>2043.89235506</v>
      </c>
      <c r="CR25" s="587">
        <v>2083.4067414300002</v>
      </c>
      <c r="CS25" s="587">
        <v>2105.30215206</v>
      </c>
      <c r="CT25" s="587">
        <v>2117.3534826</v>
      </c>
      <c r="CU25" s="588">
        <v>2126.1563762400001</v>
      </c>
      <c r="CV25" s="588">
        <v>2130.6462168500002</v>
      </c>
      <c r="CW25" s="588">
        <v>2132.78491781</v>
      </c>
      <c r="CX25" s="4126">
        <v>2134.5392780899997</v>
      </c>
      <c r="CY25" s="4126">
        <v>2136.52147307</v>
      </c>
      <c r="CZ25" s="4129">
        <v>2033.90863408</v>
      </c>
      <c r="DA25" s="4129">
        <v>2034.6565531999997</v>
      </c>
      <c r="DB25" s="4129">
        <v>2049.46335555</v>
      </c>
      <c r="DC25" s="4129">
        <v>2050.6327610900003</v>
      </c>
      <c r="DD25" s="4129">
        <v>2081.6060169100001</v>
      </c>
      <c r="DE25" s="4129">
        <v>2081.62614024</v>
      </c>
      <c r="DF25" s="4129">
        <v>2083.8631646499998</v>
      </c>
      <c r="DG25" s="4129">
        <v>2108.8218909699999</v>
      </c>
      <c r="DH25" s="4129">
        <v>2132.1734901</v>
      </c>
      <c r="DI25" s="4129">
        <v>2140.08618755</v>
      </c>
      <c r="DJ25" s="4129">
        <v>2147.9134393499999</v>
      </c>
    </row>
    <row r="26" spans="1:114" ht="16.5" customHeight="1" x14ac:dyDescent="0.3">
      <c r="A26" s="589"/>
      <c r="B26" s="4117"/>
      <c r="C26" s="593"/>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593"/>
      <c r="AE26" s="593"/>
      <c r="AF26" s="593"/>
      <c r="AG26" s="593"/>
      <c r="AH26" s="593"/>
      <c r="AI26" s="593"/>
      <c r="AJ26" s="593"/>
      <c r="AK26" s="593"/>
      <c r="AL26" s="593"/>
      <c r="AM26" s="593"/>
      <c r="AN26" s="593"/>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91"/>
      <c r="BV26" s="591"/>
      <c r="BW26" s="591"/>
      <c r="BX26" s="591"/>
      <c r="BY26" s="591"/>
      <c r="BZ26" s="591"/>
      <c r="CA26" s="591"/>
      <c r="CB26" s="591"/>
      <c r="CC26" s="591"/>
      <c r="CD26" s="591"/>
      <c r="CE26" s="591"/>
      <c r="CF26" s="591"/>
      <c r="CG26" s="591"/>
      <c r="CH26" s="591"/>
      <c r="CI26" s="583"/>
      <c r="CJ26" s="583"/>
      <c r="CK26" s="583"/>
      <c r="CL26" s="583"/>
      <c r="CM26" s="583"/>
      <c r="CN26" s="583"/>
      <c r="CO26" s="583"/>
      <c r="CP26" s="583"/>
      <c r="CQ26" s="583"/>
      <c r="CR26" s="583"/>
      <c r="CS26" s="583"/>
      <c r="CT26" s="583"/>
      <c r="CU26" s="592"/>
      <c r="CV26" s="592"/>
      <c r="CW26" s="592"/>
      <c r="CX26" s="4127"/>
      <c r="CY26" s="4127"/>
      <c r="CZ26" s="4130"/>
      <c r="DA26" s="4130"/>
      <c r="DB26" s="4130"/>
      <c r="DC26" s="4130"/>
      <c r="DD26" s="4130"/>
      <c r="DE26" s="4130"/>
      <c r="DF26" s="4130"/>
      <c r="DG26" s="4130"/>
      <c r="DH26" s="4130"/>
      <c r="DI26" s="4130"/>
      <c r="DJ26" s="4130"/>
    </row>
    <row r="27" spans="1:114" ht="16.5" customHeight="1" x14ac:dyDescent="0.3">
      <c r="A27" s="584"/>
      <c r="B27" s="4116" t="s">
        <v>421</v>
      </c>
      <c r="C27" s="585">
        <v>69596.492978260008</v>
      </c>
      <c r="D27" s="585">
        <v>70941.137481960002</v>
      </c>
      <c r="E27" s="585">
        <v>70499.654408689996</v>
      </c>
      <c r="F27" s="585">
        <v>71302.400434919982</v>
      </c>
      <c r="G27" s="585">
        <v>74450.371189410012</v>
      </c>
      <c r="H27" s="585">
        <v>73422.695010850002</v>
      </c>
      <c r="I27" s="585">
        <v>73741.022601379998</v>
      </c>
      <c r="J27" s="585">
        <v>74913.405534099991</v>
      </c>
      <c r="K27" s="585">
        <v>78694.334378229978</v>
      </c>
      <c r="L27" s="585">
        <v>79392.890200669979</v>
      </c>
      <c r="M27" s="585">
        <v>82982.389130539988</v>
      </c>
      <c r="N27" s="585">
        <v>86612.239956250007</v>
      </c>
      <c r="O27" s="585">
        <v>83585.412843940008</v>
      </c>
      <c r="P27" s="585">
        <v>83414.25191986002</v>
      </c>
      <c r="Q27" s="585">
        <v>84435.871825220005</v>
      </c>
      <c r="R27" s="585">
        <v>84082.643758529986</v>
      </c>
      <c r="S27" s="585">
        <v>85853.749046339988</v>
      </c>
      <c r="T27" s="585">
        <v>88592.54695193001</v>
      </c>
      <c r="U27" s="585">
        <v>88882.225354269991</v>
      </c>
      <c r="V27" s="585">
        <v>89112.098272500007</v>
      </c>
      <c r="W27" s="585">
        <v>87868.856741180018</v>
      </c>
      <c r="X27" s="585">
        <v>91091.426085909989</v>
      </c>
      <c r="Y27" s="585">
        <v>89540.306182900007</v>
      </c>
      <c r="Z27" s="585">
        <v>92681.040482939992</v>
      </c>
      <c r="AA27" s="585">
        <v>93057.427462349995</v>
      </c>
      <c r="AB27" s="585">
        <v>93216.006621159991</v>
      </c>
      <c r="AC27" s="585">
        <v>92395.195668540007</v>
      </c>
      <c r="AD27" s="585">
        <v>92343.3335161</v>
      </c>
      <c r="AE27" s="585">
        <v>90504.874658370012</v>
      </c>
      <c r="AF27" s="585">
        <v>97002.375047109992</v>
      </c>
      <c r="AG27" s="585">
        <v>98020.362661199993</v>
      </c>
      <c r="AH27" s="585">
        <v>97950.904823339995</v>
      </c>
      <c r="AI27" s="585">
        <v>98887.514703899986</v>
      </c>
      <c r="AJ27" s="585">
        <v>98497.72901571999</v>
      </c>
      <c r="AK27" s="585">
        <v>99356.306598119991</v>
      </c>
      <c r="AL27" s="585">
        <v>100930.55150610002</v>
      </c>
      <c r="AM27" s="585">
        <v>104790.87118644998</v>
      </c>
      <c r="AN27" s="585">
        <v>104458.18805176998</v>
      </c>
      <c r="AO27" s="585">
        <v>108086.37018971</v>
      </c>
      <c r="AP27" s="585">
        <v>107405.78609197997</v>
      </c>
      <c r="AQ27" s="585">
        <v>114390.36744292999</v>
      </c>
      <c r="AR27" s="585">
        <v>113988.66618238001</v>
      </c>
      <c r="AS27" s="585">
        <v>111194.33481837</v>
      </c>
      <c r="AT27" s="585">
        <v>110092.93683617002</v>
      </c>
      <c r="AU27" s="585">
        <v>112471.18276853002</v>
      </c>
      <c r="AV27" s="585">
        <v>111686.14588489001</v>
      </c>
      <c r="AW27" s="585">
        <v>111021.07280037001</v>
      </c>
      <c r="AX27" s="585">
        <v>115230.05499470999</v>
      </c>
      <c r="AY27" s="585">
        <v>115477.48536897</v>
      </c>
      <c r="AZ27" s="585">
        <v>120988.83522885997</v>
      </c>
      <c r="BA27" s="585">
        <v>122871.29449175001</v>
      </c>
      <c r="BB27" s="585">
        <v>127088.77066056998</v>
      </c>
      <c r="BC27" s="585">
        <v>128069.47628107002</v>
      </c>
      <c r="BD27" s="585">
        <v>130583.81207653</v>
      </c>
      <c r="BE27" s="585">
        <v>131173.15071659998</v>
      </c>
      <c r="BF27" s="585">
        <v>133456.09197514001</v>
      </c>
      <c r="BG27" s="585">
        <v>130765.67933947999</v>
      </c>
      <c r="BH27" s="585">
        <v>129055.71459685999</v>
      </c>
      <c r="BI27" s="585">
        <v>126942.81240936001</v>
      </c>
      <c r="BJ27" s="585">
        <v>131563.49427942</v>
      </c>
      <c r="BK27" s="585">
        <v>128415.42706364999</v>
      </c>
      <c r="BL27" s="585">
        <v>134436.63312687998</v>
      </c>
      <c r="BM27" s="585">
        <v>147415.07719723001</v>
      </c>
      <c r="BN27" s="585">
        <v>146159.68355202</v>
      </c>
      <c r="BO27" s="585">
        <v>146084.06147708997</v>
      </c>
      <c r="BP27" s="585">
        <v>149685.82964860002</v>
      </c>
      <c r="BQ27" s="585">
        <v>152617.94579202001</v>
      </c>
      <c r="BR27" s="585">
        <v>152435.10079409002</v>
      </c>
      <c r="BS27" s="585">
        <v>154676.54865548003</v>
      </c>
      <c r="BT27" s="585">
        <v>158429.68953138002</v>
      </c>
      <c r="BU27" s="586">
        <v>160069.02174411996</v>
      </c>
      <c r="BV27" s="586">
        <v>161362.55657941001</v>
      </c>
      <c r="BW27" s="586">
        <v>161629.17440413</v>
      </c>
      <c r="BX27" s="586">
        <v>164349.35004959002</v>
      </c>
      <c r="BY27" s="586">
        <v>165416.05700292002</v>
      </c>
      <c r="BZ27" s="586">
        <v>164662.21708086002</v>
      </c>
      <c r="CA27" s="586">
        <v>167951.32043451001</v>
      </c>
      <c r="CB27" s="586">
        <v>174872.48942698998</v>
      </c>
      <c r="CC27" s="586">
        <v>175421.29849749999</v>
      </c>
      <c r="CD27" s="586">
        <v>174452.08759261001</v>
      </c>
      <c r="CE27" s="586">
        <v>177108.37673411</v>
      </c>
      <c r="CF27" s="586">
        <v>178785.45480360996</v>
      </c>
      <c r="CG27" s="586">
        <v>181295.97438636003</v>
      </c>
      <c r="CH27" s="586">
        <v>185234.34054784998</v>
      </c>
      <c r="CI27" s="587">
        <v>181843.60436808999</v>
      </c>
      <c r="CJ27" s="587">
        <v>182389.03224827995</v>
      </c>
      <c r="CK27" s="587">
        <v>183206.87444175</v>
      </c>
      <c r="CL27" s="587">
        <v>186722.54971691006</v>
      </c>
      <c r="CM27" s="587">
        <v>186053.17597899999</v>
      </c>
      <c r="CN27" s="587">
        <v>187908.69362752998</v>
      </c>
      <c r="CO27" s="587">
        <v>183668.11129454998</v>
      </c>
      <c r="CP27" s="587">
        <v>183313.14445789001</v>
      </c>
      <c r="CQ27" s="587">
        <v>192610.77432565999</v>
      </c>
      <c r="CR27" s="587">
        <v>195973.24121254997</v>
      </c>
      <c r="CS27" s="587">
        <v>198971.14215291999</v>
      </c>
      <c r="CT27" s="587">
        <v>207653.27638744004</v>
      </c>
      <c r="CU27" s="588">
        <v>204499.08389622002</v>
      </c>
      <c r="CV27" s="588">
        <v>210754.66659698001</v>
      </c>
      <c r="CW27" s="588">
        <v>214723.08751194002</v>
      </c>
      <c r="CX27" s="4126">
        <v>221940.01058587001</v>
      </c>
      <c r="CY27" s="4126">
        <v>229327.95755876997</v>
      </c>
      <c r="CZ27" s="4129">
        <v>237591.15970956156</v>
      </c>
      <c r="DA27" s="4129">
        <v>229257.85809921002</v>
      </c>
      <c r="DB27" s="4129">
        <v>233361.93871634995</v>
      </c>
      <c r="DC27" s="4129">
        <v>226356.64214428002</v>
      </c>
      <c r="DD27" s="4129">
        <v>224900.90402548001</v>
      </c>
      <c r="DE27" s="4129">
        <v>222116.63754560999</v>
      </c>
      <c r="DF27" s="4129">
        <v>224314.53188190999</v>
      </c>
      <c r="DG27" s="4129">
        <v>226175.33672197</v>
      </c>
      <c r="DH27" s="4129">
        <v>227249.11355501</v>
      </c>
      <c r="DI27" s="4129">
        <v>233932.51732182002</v>
      </c>
      <c r="DJ27" s="4129">
        <v>236574.99271028998</v>
      </c>
    </row>
    <row r="28" spans="1:114" ht="16.5" customHeight="1" thickBot="1" x14ac:dyDescent="0.35">
      <c r="A28" s="598"/>
      <c r="B28" s="4123"/>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600"/>
      <c r="CJ28" s="600"/>
      <c r="CK28" s="600"/>
      <c r="CL28" s="600"/>
      <c r="CM28" s="600"/>
      <c r="CN28" s="600"/>
      <c r="CO28" s="600"/>
      <c r="CP28" s="600"/>
      <c r="CQ28" s="600"/>
      <c r="CR28" s="600"/>
      <c r="CS28" s="600"/>
      <c r="CT28" s="600"/>
      <c r="CU28" s="600"/>
      <c r="CV28" s="600"/>
      <c r="CW28" s="600"/>
      <c r="CX28" s="600"/>
      <c r="CY28" s="601"/>
      <c r="CZ28" s="601"/>
      <c r="DA28" s="601"/>
      <c r="DB28" s="601"/>
      <c r="DC28" s="601"/>
      <c r="DD28" s="601"/>
      <c r="DE28" s="601"/>
      <c r="DF28" s="601"/>
      <c r="DG28" s="601"/>
      <c r="DH28" s="601"/>
      <c r="DI28" s="601"/>
      <c r="DJ28" s="601"/>
    </row>
    <row r="29" spans="1:114" ht="12" customHeight="1" thickTop="1" x14ac:dyDescent="0.3">
      <c r="A29" s="574"/>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574"/>
      <c r="BA29" s="574"/>
      <c r="BB29" s="574"/>
      <c r="BC29" s="574"/>
      <c r="BD29" s="574"/>
      <c r="BE29" s="574"/>
      <c r="BF29" s="574"/>
      <c r="BG29" s="574"/>
      <c r="BH29" s="574"/>
      <c r="BI29" s="574"/>
      <c r="BJ29" s="574"/>
      <c r="BK29" s="574"/>
      <c r="BL29" s="574"/>
      <c r="BM29" s="574"/>
      <c r="BN29" s="574"/>
      <c r="BO29" s="574"/>
      <c r="BP29" s="574"/>
      <c r="BQ29" s="574"/>
      <c r="BR29" s="574"/>
      <c r="BS29" s="574"/>
      <c r="BT29" s="574"/>
      <c r="BU29" s="574"/>
      <c r="BV29" s="574"/>
      <c r="BW29" s="574"/>
      <c r="BX29" s="574"/>
      <c r="BY29" s="574"/>
      <c r="BZ29" s="574"/>
      <c r="CA29" s="574"/>
      <c r="CB29" s="574"/>
      <c r="CC29" s="574"/>
      <c r="CD29" s="574"/>
      <c r="CE29" s="574"/>
      <c r="CF29" s="574"/>
      <c r="CG29" s="574"/>
      <c r="CH29" s="574"/>
      <c r="CI29" s="574"/>
      <c r="CJ29" s="574"/>
      <c r="CK29" s="574"/>
      <c r="CL29" s="574"/>
      <c r="CM29" s="574"/>
      <c r="CN29" s="574"/>
      <c r="CO29" s="574"/>
      <c r="CP29" s="574"/>
      <c r="CQ29" s="574"/>
      <c r="CR29" s="574"/>
      <c r="CS29" s="574"/>
      <c r="CT29" s="574"/>
      <c r="CU29" s="574"/>
      <c r="CV29" s="574"/>
      <c r="CW29" s="574"/>
      <c r="CX29" s="574"/>
      <c r="CY29" s="602"/>
      <c r="CZ29" s="602"/>
      <c r="DA29" s="602"/>
      <c r="DB29" s="602"/>
      <c r="DC29" s="602"/>
      <c r="DD29" s="602"/>
      <c r="DE29" s="602"/>
      <c r="DF29" s="602"/>
      <c r="DG29" s="602"/>
      <c r="DH29" s="602"/>
      <c r="DI29" s="602"/>
      <c r="DJ29" s="602"/>
    </row>
    <row r="30" spans="1:114" ht="18" thickBot="1" x14ac:dyDescent="0.35">
      <c r="A30" s="574"/>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574"/>
      <c r="AN30" s="574"/>
      <c r="AO30" s="574"/>
      <c r="AP30" s="574"/>
      <c r="AQ30" s="574"/>
      <c r="AR30" s="574"/>
      <c r="AS30" s="574"/>
      <c r="AT30" s="574"/>
      <c r="AU30" s="574"/>
      <c r="AV30" s="574"/>
      <c r="AW30" s="574"/>
      <c r="AX30" s="574"/>
      <c r="AY30" s="574"/>
      <c r="AZ30" s="574"/>
      <c r="BA30" s="574"/>
      <c r="BB30" s="574"/>
      <c r="BC30" s="574"/>
      <c r="BD30" s="574"/>
      <c r="BE30" s="574"/>
      <c r="BF30" s="574"/>
      <c r="BG30" s="574"/>
      <c r="BH30" s="574"/>
      <c r="BI30" s="574"/>
      <c r="BJ30" s="574"/>
      <c r="BK30" s="574"/>
      <c r="BL30" s="574"/>
      <c r="BM30" s="574"/>
      <c r="BN30" s="574"/>
      <c r="BO30" s="574"/>
      <c r="BP30" s="574"/>
      <c r="BQ30" s="574"/>
      <c r="BR30" s="574"/>
      <c r="BS30" s="574"/>
      <c r="BT30" s="574"/>
      <c r="BU30" s="574"/>
      <c r="BV30" s="574"/>
      <c r="BW30" s="574"/>
      <c r="BX30" s="574"/>
      <c r="BY30" s="574"/>
      <c r="BZ30" s="574"/>
      <c r="CA30" s="574"/>
      <c r="CB30" s="574"/>
      <c r="CC30" s="574"/>
      <c r="CD30" s="574"/>
      <c r="CE30" s="574"/>
      <c r="CF30" s="574"/>
      <c r="CG30" s="574"/>
      <c r="CH30" s="574"/>
      <c r="CI30" s="574"/>
      <c r="CJ30" s="574"/>
      <c r="CL30" s="577"/>
      <c r="CP30" s="577"/>
      <c r="DC30" s="603"/>
      <c r="DE30" s="603"/>
      <c r="DF30" s="603"/>
      <c r="DG30" s="603"/>
      <c r="DI30" s="603"/>
      <c r="DJ30" s="603" t="s">
        <v>7</v>
      </c>
    </row>
    <row r="31" spans="1:114" s="574" customFormat="1" ht="24.75" customHeight="1" thickTop="1" thickBot="1" x14ac:dyDescent="0.35">
      <c r="A31" s="4124" t="s">
        <v>441</v>
      </c>
      <c r="B31" s="4124" t="s">
        <v>469</v>
      </c>
      <c r="C31" s="4125">
        <f>C3</f>
        <v>40179</v>
      </c>
      <c r="D31" s="4125">
        <f>D3</f>
        <v>40211</v>
      </c>
      <c r="E31" s="4125">
        <f t="shared" ref="E31:AO31" si="0">E3</f>
        <v>40239</v>
      </c>
      <c r="F31" s="4125">
        <f t="shared" si="0"/>
        <v>40270</v>
      </c>
      <c r="G31" s="4125">
        <f t="shared" si="0"/>
        <v>40300</v>
      </c>
      <c r="H31" s="4125">
        <f t="shared" si="0"/>
        <v>40331</v>
      </c>
      <c r="I31" s="4125">
        <f t="shared" si="0"/>
        <v>40361</v>
      </c>
      <c r="J31" s="4125">
        <f t="shared" si="0"/>
        <v>40392</v>
      </c>
      <c r="K31" s="4125">
        <f t="shared" si="0"/>
        <v>40423</v>
      </c>
      <c r="L31" s="4125">
        <f t="shared" si="0"/>
        <v>40453</v>
      </c>
      <c r="M31" s="4125">
        <f t="shared" si="0"/>
        <v>40484</v>
      </c>
      <c r="N31" s="4125">
        <f t="shared" si="0"/>
        <v>40514</v>
      </c>
      <c r="O31" s="4125">
        <f t="shared" si="0"/>
        <v>40545</v>
      </c>
      <c r="P31" s="4125">
        <f t="shared" si="0"/>
        <v>40576</v>
      </c>
      <c r="Q31" s="4125">
        <f t="shared" si="0"/>
        <v>40604</v>
      </c>
      <c r="R31" s="4125">
        <f t="shared" si="0"/>
        <v>40635</v>
      </c>
      <c r="S31" s="4125">
        <f t="shared" si="0"/>
        <v>40665</v>
      </c>
      <c r="T31" s="4125">
        <f t="shared" si="0"/>
        <v>40696</v>
      </c>
      <c r="U31" s="4125">
        <f t="shared" si="0"/>
        <v>40726</v>
      </c>
      <c r="V31" s="4125">
        <f t="shared" si="0"/>
        <v>40757</v>
      </c>
      <c r="W31" s="4125">
        <f t="shared" si="0"/>
        <v>40788</v>
      </c>
      <c r="X31" s="4125">
        <f t="shared" si="0"/>
        <v>40818</v>
      </c>
      <c r="Y31" s="4125">
        <f t="shared" si="0"/>
        <v>40849</v>
      </c>
      <c r="Z31" s="4125">
        <f t="shared" si="0"/>
        <v>40879</v>
      </c>
      <c r="AA31" s="4125">
        <f t="shared" si="0"/>
        <v>40910</v>
      </c>
      <c r="AB31" s="4125">
        <f t="shared" si="0"/>
        <v>40941</v>
      </c>
      <c r="AC31" s="4125">
        <f t="shared" si="0"/>
        <v>40970</v>
      </c>
      <c r="AD31" s="4125">
        <f t="shared" si="0"/>
        <v>41001</v>
      </c>
      <c r="AE31" s="4125">
        <f t="shared" si="0"/>
        <v>41031</v>
      </c>
      <c r="AF31" s="4125">
        <f t="shared" si="0"/>
        <v>41062</v>
      </c>
      <c r="AG31" s="4125">
        <f t="shared" si="0"/>
        <v>41092</v>
      </c>
      <c r="AH31" s="4125">
        <f t="shared" si="0"/>
        <v>41123</v>
      </c>
      <c r="AI31" s="4125">
        <f t="shared" si="0"/>
        <v>41154</v>
      </c>
      <c r="AJ31" s="4125">
        <f t="shared" si="0"/>
        <v>41184</v>
      </c>
      <c r="AK31" s="4125">
        <f t="shared" si="0"/>
        <v>41215</v>
      </c>
      <c r="AL31" s="4125">
        <f t="shared" si="0"/>
        <v>41245</v>
      </c>
      <c r="AM31" s="4125">
        <f t="shared" si="0"/>
        <v>41276</v>
      </c>
      <c r="AN31" s="4125">
        <f t="shared" si="0"/>
        <v>41307</v>
      </c>
      <c r="AO31" s="4125">
        <f t="shared" si="0"/>
        <v>41335</v>
      </c>
      <c r="AP31" s="4125">
        <f>AP3</f>
        <v>41366</v>
      </c>
      <c r="AQ31" s="4125">
        <f>AQ3</f>
        <v>41396</v>
      </c>
      <c r="AR31" s="4125">
        <f>AR3</f>
        <v>41427</v>
      </c>
      <c r="AS31" s="4125">
        <f>AS3</f>
        <v>41457</v>
      </c>
      <c r="AT31" s="4125">
        <f>AT3</f>
        <v>41488</v>
      </c>
      <c r="AU31" s="4125">
        <v>41519</v>
      </c>
      <c r="AV31" s="4125">
        <f>AV3</f>
        <v>41549</v>
      </c>
      <c r="AW31" s="4125">
        <v>41580</v>
      </c>
      <c r="AX31" s="4125">
        <v>41610</v>
      </c>
      <c r="AY31" s="4125">
        <v>41641</v>
      </c>
      <c r="AZ31" s="4125">
        <v>41672</v>
      </c>
      <c r="BA31" s="4125">
        <v>41700</v>
      </c>
      <c r="BB31" s="4125">
        <v>41731</v>
      </c>
      <c r="BC31" s="4125">
        <v>41761</v>
      </c>
      <c r="BD31" s="4125">
        <f>BD3</f>
        <v>41791</v>
      </c>
      <c r="BE31" s="4125">
        <v>41822</v>
      </c>
      <c r="BF31" s="4125">
        <f>BF3</f>
        <v>41853</v>
      </c>
      <c r="BG31" s="4125">
        <f>BG3</f>
        <v>41884</v>
      </c>
      <c r="BH31" s="4125">
        <v>41914</v>
      </c>
      <c r="BI31" s="4125">
        <v>41945</v>
      </c>
      <c r="BJ31" s="4125">
        <v>41975</v>
      </c>
      <c r="BK31" s="4125">
        <v>42006</v>
      </c>
      <c r="BL31" s="4125">
        <v>42037</v>
      </c>
      <c r="BM31" s="4125">
        <v>42065</v>
      </c>
      <c r="BN31" s="4125">
        <v>42096</v>
      </c>
      <c r="BO31" s="4125">
        <v>42126</v>
      </c>
      <c r="BP31" s="4125">
        <v>42157</v>
      </c>
      <c r="BQ31" s="4125">
        <v>42187</v>
      </c>
      <c r="BR31" s="4125">
        <v>42218</v>
      </c>
      <c r="BS31" s="4125">
        <v>42249</v>
      </c>
      <c r="BT31" s="4125">
        <v>42279</v>
      </c>
      <c r="BU31" s="4125">
        <v>42310</v>
      </c>
      <c r="BV31" s="4125">
        <v>42340</v>
      </c>
      <c r="BW31" s="4125">
        <v>42371</v>
      </c>
      <c r="BX31" s="4125">
        <v>42402</v>
      </c>
      <c r="BY31" s="4125">
        <v>42431</v>
      </c>
      <c r="BZ31" s="4125">
        <v>42462</v>
      </c>
      <c r="CA31" s="4125">
        <v>42492</v>
      </c>
      <c r="CB31" s="4125">
        <v>42523</v>
      </c>
      <c r="CC31" s="4125">
        <v>42553</v>
      </c>
      <c r="CD31" s="4125">
        <v>42584</v>
      </c>
      <c r="CE31" s="4125">
        <v>42615</v>
      </c>
      <c r="CF31" s="4125">
        <v>42645</v>
      </c>
      <c r="CG31" s="4125">
        <v>42676</v>
      </c>
      <c r="CH31" s="4125">
        <v>42706</v>
      </c>
      <c r="CI31" s="4125">
        <v>42737</v>
      </c>
      <c r="CJ31" s="4125">
        <v>42768</v>
      </c>
      <c r="CK31" s="4125">
        <v>42796</v>
      </c>
      <c r="CL31" s="4125">
        <v>42827</v>
      </c>
      <c r="CM31" s="4125">
        <v>42857</v>
      </c>
      <c r="CN31" s="4125">
        <v>42888</v>
      </c>
      <c r="CO31" s="4125">
        <v>42918</v>
      </c>
      <c r="CP31" s="4125">
        <v>42949</v>
      </c>
      <c r="CQ31" s="4125">
        <v>42980</v>
      </c>
      <c r="CR31" s="4125">
        <v>43010</v>
      </c>
      <c r="CS31" s="4125">
        <v>43041</v>
      </c>
      <c r="CT31" s="4125">
        <v>43071</v>
      </c>
      <c r="CU31" s="4125">
        <v>43102</v>
      </c>
      <c r="CV31" s="4125">
        <v>43133</v>
      </c>
      <c r="CW31" s="4125">
        <v>43161</v>
      </c>
      <c r="CX31" s="4125">
        <v>43192</v>
      </c>
      <c r="CY31" s="4125">
        <v>43222</v>
      </c>
      <c r="CZ31" s="4125">
        <v>43253</v>
      </c>
      <c r="DA31" s="4125">
        <v>43283</v>
      </c>
      <c r="DB31" s="4125">
        <v>43314</v>
      </c>
      <c r="DC31" s="4125">
        <v>43345</v>
      </c>
      <c r="DD31" s="4125">
        <v>43375</v>
      </c>
      <c r="DE31" s="4125">
        <v>43406</v>
      </c>
      <c r="DF31" s="4125">
        <v>43436</v>
      </c>
      <c r="DG31" s="4125">
        <v>43467</v>
      </c>
      <c r="DH31" s="4125">
        <v>43498</v>
      </c>
      <c r="DI31" s="4125">
        <v>43526</v>
      </c>
      <c r="DJ31" s="4125">
        <v>43557</v>
      </c>
    </row>
    <row r="32" spans="1:114" ht="16.5" customHeight="1" thickTop="1" x14ac:dyDescent="0.3">
      <c r="A32" s="589"/>
      <c r="B32" s="4115"/>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A32" s="582"/>
      <c r="CB32" s="582"/>
      <c r="CC32" s="582"/>
      <c r="CD32" s="582"/>
      <c r="CE32" s="582"/>
      <c r="CF32" s="582"/>
      <c r="CG32" s="582"/>
      <c r="CH32" s="582"/>
      <c r="CI32" s="582"/>
      <c r="CJ32" s="582"/>
      <c r="CK32" s="582"/>
      <c r="CL32" s="582"/>
      <c r="CM32" s="583"/>
      <c r="CN32" s="583"/>
      <c r="CO32" s="583"/>
      <c r="CP32" s="583"/>
      <c r="CQ32" s="583"/>
      <c r="CR32" s="583"/>
      <c r="CS32" s="583"/>
      <c r="CT32" s="583"/>
      <c r="CU32" s="583"/>
      <c r="CV32" s="583"/>
      <c r="CW32" s="583"/>
      <c r="CX32" s="583"/>
      <c r="CY32" s="592"/>
      <c r="CZ32" s="592"/>
      <c r="DA32" s="592"/>
      <c r="DB32" s="592"/>
      <c r="DC32" s="592"/>
      <c r="DD32" s="592"/>
      <c r="DE32" s="592"/>
      <c r="DF32" s="592"/>
      <c r="DG32" s="592"/>
      <c r="DH32" s="592"/>
      <c r="DI32" s="592"/>
      <c r="DJ32" s="592"/>
    </row>
    <row r="33" spans="1:114" ht="16.5" customHeight="1" x14ac:dyDescent="0.3">
      <c r="A33" s="584" t="s">
        <v>470</v>
      </c>
      <c r="B33" s="4116" t="s">
        <v>423</v>
      </c>
      <c r="C33" s="585">
        <v>18952.441887060002</v>
      </c>
      <c r="D33" s="585">
        <v>18641.061393979999</v>
      </c>
      <c r="E33" s="585">
        <v>18743.303560849996</v>
      </c>
      <c r="F33" s="585">
        <v>18751.685785169997</v>
      </c>
      <c r="G33" s="585">
        <v>18911.351549290001</v>
      </c>
      <c r="H33" s="585">
        <v>18649.461355769999</v>
      </c>
      <c r="I33" s="585">
        <v>18959.472219740001</v>
      </c>
      <c r="J33" s="585">
        <v>19099.734956819997</v>
      </c>
      <c r="K33" s="585">
        <v>19096.175257759998</v>
      </c>
      <c r="L33" s="585">
        <v>19126.732547099997</v>
      </c>
      <c r="M33" s="585">
        <v>19515.158774399999</v>
      </c>
      <c r="N33" s="585">
        <v>22591.76147184</v>
      </c>
      <c r="O33" s="585">
        <v>21236.65837347</v>
      </c>
      <c r="P33" s="585">
        <v>20538.891013150002</v>
      </c>
      <c r="Q33" s="585">
        <v>20556.85096652</v>
      </c>
      <c r="R33" s="585">
        <v>20352.834272419997</v>
      </c>
      <c r="S33" s="585">
        <v>20595.249062759998</v>
      </c>
      <c r="T33" s="585">
        <v>20453.797603709998</v>
      </c>
      <c r="U33" s="585">
        <v>20905.664051119998</v>
      </c>
      <c r="V33" s="585">
        <v>21645.42161148</v>
      </c>
      <c r="W33" s="585">
        <v>21156.80149025</v>
      </c>
      <c r="X33" s="585">
        <v>21838.137164569998</v>
      </c>
      <c r="Y33" s="585">
        <v>21414.945182689997</v>
      </c>
      <c r="Z33" s="585">
        <v>24469.755843179999</v>
      </c>
      <c r="AA33" s="585">
        <v>22588.058014799997</v>
      </c>
      <c r="AB33" s="585">
        <v>22171.260158819998</v>
      </c>
      <c r="AC33" s="585">
        <v>21862.04674324</v>
      </c>
      <c r="AD33" s="585">
        <v>21939.357956429998</v>
      </c>
      <c r="AE33" s="585">
        <v>22081.98990434</v>
      </c>
      <c r="AF33" s="585">
        <v>21745.491674569999</v>
      </c>
      <c r="AG33" s="585">
        <v>22149.626996290001</v>
      </c>
      <c r="AH33" s="585">
        <v>22572.425488049998</v>
      </c>
      <c r="AI33" s="585">
        <v>22452.776109720002</v>
      </c>
      <c r="AJ33" s="585">
        <v>23032.897365330002</v>
      </c>
      <c r="AK33" s="585">
        <v>23216.152670249998</v>
      </c>
      <c r="AL33" s="585">
        <v>26961.314001819999</v>
      </c>
      <c r="AM33" s="585">
        <v>25163.105337090001</v>
      </c>
      <c r="AN33" s="585">
        <v>24498.755108590001</v>
      </c>
      <c r="AO33" s="585">
        <v>24955.023412139999</v>
      </c>
      <c r="AP33" s="585">
        <v>24919.571457469996</v>
      </c>
      <c r="AQ33" s="585">
        <v>24588.03063723</v>
      </c>
      <c r="AR33" s="585">
        <v>24405.038596909999</v>
      </c>
      <c r="AS33" s="585">
        <v>25220.77754155</v>
      </c>
      <c r="AT33" s="585">
        <v>25317.262526309998</v>
      </c>
      <c r="AU33" s="585">
        <v>24906.271864289996</v>
      </c>
      <c r="AV33" s="585">
        <v>25514.94680301</v>
      </c>
      <c r="AW33" s="585">
        <v>25355.99961635</v>
      </c>
      <c r="AX33" s="585">
        <v>30127.65067585</v>
      </c>
      <c r="AY33" s="585">
        <v>27335.793403099997</v>
      </c>
      <c r="AZ33" s="585">
        <v>26937.436175199997</v>
      </c>
      <c r="BA33" s="585">
        <v>26769.000060089998</v>
      </c>
      <c r="BB33" s="585">
        <v>26721.178490309998</v>
      </c>
      <c r="BC33" s="585">
        <v>26022.338344529999</v>
      </c>
      <c r="BD33" s="585">
        <v>26344.899356469996</v>
      </c>
      <c r="BE33" s="585">
        <v>27338.762973989997</v>
      </c>
      <c r="BF33" s="585">
        <v>26980.232630539998</v>
      </c>
      <c r="BG33" s="585">
        <v>26570.910404800001</v>
      </c>
      <c r="BH33" s="585">
        <v>26596.024344789996</v>
      </c>
      <c r="BI33" s="585">
        <v>27231.957308459998</v>
      </c>
      <c r="BJ33" s="585">
        <v>32530.922907949996</v>
      </c>
      <c r="BK33" s="585">
        <v>28693.542673849999</v>
      </c>
      <c r="BL33" s="585">
        <v>28537.310704579999</v>
      </c>
      <c r="BM33" s="585">
        <v>28235.79267477</v>
      </c>
      <c r="BN33" s="585">
        <v>28891.639225089999</v>
      </c>
      <c r="BO33" s="585">
        <v>28381.598166739997</v>
      </c>
      <c r="BP33" s="585">
        <v>28401.159025539997</v>
      </c>
      <c r="BQ33" s="585">
        <v>29084.588811319998</v>
      </c>
      <c r="BR33" s="585">
        <v>28788.739345999998</v>
      </c>
      <c r="BS33" s="585">
        <v>28816.358797509998</v>
      </c>
      <c r="BT33" s="585">
        <v>29134.156574879999</v>
      </c>
      <c r="BU33" s="586">
        <v>29138.429183199998</v>
      </c>
      <c r="BV33" s="586">
        <v>33337.37905756</v>
      </c>
      <c r="BW33" s="586">
        <v>31171.009461819998</v>
      </c>
      <c r="BX33" s="586">
        <v>30647.284968779997</v>
      </c>
      <c r="BY33" s="586">
        <v>30743.296292809999</v>
      </c>
      <c r="BZ33" s="586">
        <v>30447.59312302</v>
      </c>
      <c r="CA33" s="586">
        <v>30571.560486869999</v>
      </c>
      <c r="CB33" s="586">
        <v>30580.84748371</v>
      </c>
      <c r="CC33" s="586">
        <v>31022.94784166</v>
      </c>
      <c r="CD33" s="586">
        <v>31154.782347649998</v>
      </c>
      <c r="CE33" s="586">
        <v>31412.19991146</v>
      </c>
      <c r="CF33" s="586">
        <v>31813.8796005</v>
      </c>
      <c r="CG33" s="586">
        <v>31992.048036119999</v>
      </c>
      <c r="CH33" s="586">
        <v>35918.397170519995</v>
      </c>
      <c r="CI33" s="586">
        <v>34021.84120132</v>
      </c>
      <c r="CJ33" s="586">
        <v>33440.569531870002</v>
      </c>
      <c r="CK33" s="586">
        <v>33640.358126409999</v>
      </c>
      <c r="CL33" s="586">
        <v>33183.677823489998</v>
      </c>
      <c r="CM33" s="587">
        <v>32557.513193549999</v>
      </c>
      <c r="CN33" s="587">
        <v>33563.811729280002</v>
      </c>
      <c r="CO33" s="587">
        <v>33350.070714089998</v>
      </c>
      <c r="CP33" s="587">
        <v>32925.326606149996</v>
      </c>
      <c r="CQ33" s="587">
        <v>33195.02502809</v>
      </c>
      <c r="CR33" s="587">
        <v>34800.521369850001</v>
      </c>
      <c r="CS33" s="587">
        <v>34608.30036668</v>
      </c>
      <c r="CT33" s="587">
        <v>38711.487522229996</v>
      </c>
      <c r="CU33" s="588">
        <v>37136.068104809994</v>
      </c>
      <c r="CV33" s="588">
        <v>36152.509834080003</v>
      </c>
      <c r="CW33" s="588">
        <v>35151.823000780001</v>
      </c>
      <c r="CX33" s="588">
        <v>34465.873527309996</v>
      </c>
      <c r="CY33" s="588">
        <v>34209.282211720005</v>
      </c>
      <c r="CZ33" s="4129">
        <v>33840.939583910003</v>
      </c>
      <c r="DA33" s="4129">
        <v>34354.436784220001</v>
      </c>
      <c r="DB33" s="4129">
        <v>33981.630423590002</v>
      </c>
      <c r="DC33" s="4129">
        <v>33490.009091289998</v>
      </c>
      <c r="DD33" s="4129">
        <v>34513.611328470004</v>
      </c>
      <c r="DE33" s="4129">
        <v>34749.692863690005</v>
      </c>
      <c r="DF33" s="4129">
        <v>39340.472129850001</v>
      </c>
      <c r="DG33" s="4129">
        <v>37248.48744307</v>
      </c>
      <c r="DH33" s="4129">
        <v>35669.852744309996</v>
      </c>
      <c r="DI33" s="4129">
        <v>36175.575864860002</v>
      </c>
      <c r="DJ33" s="4129">
        <v>36335.002560349996</v>
      </c>
    </row>
    <row r="34" spans="1:114" ht="16.5" customHeight="1" x14ac:dyDescent="0.3">
      <c r="A34" s="589"/>
      <c r="B34" s="4117"/>
      <c r="C34" s="590"/>
      <c r="D34" s="590"/>
      <c r="E34" s="590"/>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82"/>
      <c r="AP34" s="582"/>
      <c r="AQ34" s="582"/>
      <c r="AR34" s="582"/>
      <c r="AS34" s="582"/>
      <c r="AT34" s="582"/>
      <c r="AU34" s="582"/>
      <c r="AV34" s="582"/>
      <c r="AW34" s="582"/>
      <c r="AX34" s="582"/>
      <c r="AY34" s="582"/>
      <c r="AZ34" s="582"/>
      <c r="BA34" s="582"/>
      <c r="BB34" s="582"/>
      <c r="BC34" s="582"/>
      <c r="BD34" s="582"/>
      <c r="BE34" s="582"/>
      <c r="BF34" s="582"/>
      <c r="BG34" s="582"/>
      <c r="BH34" s="582"/>
      <c r="BI34" s="582"/>
      <c r="BJ34" s="582"/>
      <c r="BK34" s="582"/>
      <c r="BL34" s="582"/>
      <c r="BM34" s="582"/>
      <c r="BN34" s="582"/>
      <c r="BO34" s="582"/>
      <c r="BP34" s="582"/>
      <c r="BQ34" s="582"/>
      <c r="BR34" s="582"/>
      <c r="BS34" s="582"/>
      <c r="BT34" s="582"/>
      <c r="BU34" s="591"/>
      <c r="BV34" s="591"/>
      <c r="BW34" s="591"/>
      <c r="BX34" s="591"/>
      <c r="BY34" s="591"/>
      <c r="BZ34" s="591"/>
      <c r="CA34" s="591"/>
      <c r="CB34" s="591"/>
      <c r="CC34" s="591"/>
      <c r="CD34" s="591"/>
      <c r="CE34" s="591"/>
      <c r="CF34" s="591"/>
      <c r="CG34" s="591"/>
      <c r="CH34" s="591"/>
      <c r="CI34" s="591"/>
      <c r="CJ34" s="591"/>
      <c r="CK34" s="591"/>
      <c r="CL34" s="591"/>
      <c r="CM34" s="583"/>
      <c r="CN34" s="583"/>
      <c r="CO34" s="583"/>
      <c r="CP34" s="583"/>
      <c r="CQ34" s="583"/>
      <c r="CR34" s="583"/>
      <c r="CS34" s="583"/>
      <c r="CT34" s="583"/>
      <c r="CU34" s="592"/>
      <c r="CV34" s="592"/>
      <c r="CW34" s="592"/>
      <c r="CX34" s="592"/>
      <c r="CY34" s="592"/>
      <c r="CZ34" s="4130"/>
      <c r="DA34" s="4130"/>
      <c r="DB34" s="4130"/>
      <c r="DC34" s="4130"/>
      <c r="DD34" s="4130"/>
      <c r="DE34" s="4130"/>
      <c r="DF34" s="4130"/>
      <c r="DG34" s="4130"/>
      <c r="DH34" s="4130"/>
      <c r="DI34" s="4130"/>
      <c r="DJ34" s="4130"/>
    </row>
    <row r="35" spans="1:114" ht="16.5" customHeight="1" x14ac:dyDescent="0.3">
      <c r="A35" s="584" t="s">
        <v>471</v>
      </c>
      <c r="B35" s="4116" t="s">
        <v>472</v>
      </c>
      <c r="C35" s="585">
        <v>173.77583848999998</v>
      </c>
      <c r="D35" s="585">
        <v>102.15030181408299</v>
      </c>
      <c r="E35" s="585">
        <v>107.57548442879599</v>
      </c>
      <c r="F35" s="585">
        <v>96.970545829999992</v>
      </c>
      <c r="G35" s="585">
        <v>92.457328589252</v>
      </c>
      <c r="H35" s="585">
        <v>440.817523815794</v>
      </c>
      <c r="I35" s="585">
        <v>144.695107660503</v>
      </c>
      <c r="J35" s="585">
        <v>139.61848140775101</v>
      </c>
      <c r="K35" s="585">
        <v>267.13934071788196</v>
      </c>
      <c r="L35" s="585">
        <v>140.39613334605099</v>
      </c>
      <c r="M35" s="585">
        <v>147.65538167153198</v>
      </c>
      <c r="N35" s="585">
        <v>156.18358312016798</v>
      </c>
      <c r="O35" s="585">
        <v>141.37216390342701</v>
      </c>
      <c r="P35" s="585">
        <v>165.14521648076197</v>
      </c>
      <c r="Q35" s="585">
        <v>156.283154672509</v>
      </c>
      <c r="R35" s="585">
        <v>170.538513680878</v>
      </c>
      <c r="S35" s="585">
        <v>118.92258400263799</v>
      </c>
      <c r="T35" s="585">
        <v>227.06391243610898</v>
      </c>
      <c r="U35" s="585">
        <v>147.606747109975</v>
      </c>
      <c r="V35" s="585">
        <v>145.05270454831998</v>
      </c>
      <c r="W35" s="585">
        <v>178.60699340812801</v>
      </c>
      <c r="X35" s="585">
        <v>228.86708454979401</v>
      </c>
      <c r="Y35" s="585">
        <v>145.94768976260698</v>
      </c>
      <c r="Z35" s="585">
        <v>144.74181716741302</v>
      </c>
      <c r="AA35" s="585">
        <v>134.190323829216</v>
      </c>
      <c r="AB35" s="585">
        <v>122.79770026911299</v>
      </c>
      <c r="AC35" s="585">
        <v>128.30850091761698</v>
      </c>
      <c r="AD35" s="585">
        <v>125.31778668365899</v>
      </c>
      <c r="AE35" s="585">
        <v>104.85266671033099</v>
      </c>
      <c r="AF35" s="585">
        <v>188.10748455776599</v>
      </c>
      <c r="AG35" s="585">
        <v>198.07162782</v>
      </c>
      <c r="AH35" s="585">
        <v>71.810326250000003</v>
      </c>
      <c r="AI35" s="585">
        <v>223.63965296000001</v>
      </c>
      <c r="AJ35" s="585">
        <v>238.61876867999996</v>
      </c>
      <c r="AK35" s="585">
        <v>151.47403553999999</v>
      </c>
      <c r="AL35" s="585">
        <v>146.47737080000002</v>
      </c>
      <c r="AM35" s="585">
        <v>69.348740169999985</v>
      </c>
      <c r="AN35" s="585">
        <v>65.960218440000006</v>
      </c>
      <c r="AO35" s="585">
        <v>64.97840020999999</v>
      </c>
      <c r="AP35" s="585">
        <v>65.584209119999997</v>
      </c>
      <c r="AQ35" s="585">
        <v>68.513367979999998</v>
      </c>
      <c r="AR35" s="585">
        <v>311.48284962999998</v>
      </c>
      <c r="AS35" s="585">
        <v>90.367219909999989</v>
      </c>
      <c r="AT35" s="585">
        <v>88.740492129999993</v>
      </c>
      <c r="AU35" s="585">
        <v>165.29868494999999</v>
      </c>
      <c r="AV35" s="585">
        <v>96.820067709999989</v>
      </c>
      <c r="AW35" s="585">
        <v>176.07912083000002</v>
      </c>
      <c r="AX35" s="585">
        <v>327.56298057999999</v>
      </c>
      <c r="AY35" s="585">
        <v>68.868365640000007</v>
      </c>
      <c r="AZ35" s="585">
        <v>92.072264139999987</v>
      </c>
      <c r="BA35" s="585">
        <v>87.70549441</v>
      </c>
      <c r="BB35" s="585">
        <v>85.291687549999992</v>
      </c>
      <c r="BC35" s="585">
        <v>79.022807060000005</v>
      </c>
      <c r="BD35" s="585">
        <v>286.60368328999999</v>
      </c>
      <c r="BE35" s="585">
        <v>117.17449668</v>
      </c>
      <c r="BF35" s="585">
        <v>93.580257980000013</v>
      </c>
      <c r="BG35" s="585">
        <v>174.95850214999999</v>
      </c>
      <c r="BH35" s="585">
        <v>198.19834580999998</v>
      </c>
      <c r="BI35" s="585">
        <v>116.58136098999999</v>
      </c>
      <c r="BJ35" s="585">
        <v>132.96940228</v>
      </c>
      <c r="BK35" s="585">
        <v>90.140118959999995</v>
      </c>
      <c r="BL35" s="585">
        <v>98.214010599999995</v>
      </c>
      <c r="BM35" s="585">
        <v>287.49325514999998</v>
      </c>
      <c r="BN35" s="585">
        <v>106.17286981999999</v>
      </c>
      <c r="BO35" s="585">
        <v>119.60855578000002</v>
      </c>
      <c r="BP35" s="585">
        <v>205.71154525</v>
      </c>
      <c r="BQ35" s="585">
        <v>303.37492168</v>
      </c>
      <c r="BR35" s="585">
        <v>973.68625691</v>
      </c>
      <c r="BS35" s="585">
        <v>160.70164977000002</v>
      </c>
      <c r="BT35" s="585">
        <v>111.26486164000001</v>
      </c>
      <c r="BU35" s="586">
        <v>94.175746759999996</v>
      </c>
      <c r="BV35" s="586">
        <v>269.32090277000003</v>
      </c>
      <c r="BW35" s="586">
        <v>87.858485169999994</v>
      </c>
      <c r="BX35" s="586">
        <v>94.195966089999999</v>
      </c>
      <c r="BY35" s="586">
        <v>94.053120899999996</v>
      </c>
      <c r="BZ35" s="586">
        <v>161.28891437999999</v>
      </c>
      <c r="CA35" s="586">
        <v>89.757791629999986</v>
      </c>
      <c r="CB35" s="586">
        <v>179.93911718000001</v>
      </c>
      <c r="CC35" s="586">
        <v>146.21655204999999</v>
      </c>
      <c r="CD35" s="586">
        <v>272.51439976</v>
      </c>
      <c r="CE35" s="586">
        <v>201.026970912292</v>
      </c>
      <c r="CF35" s="586">
        <v>108.05774693229202</v>
      </c>
      <c r="CG35" s="586">
        <v>123.29075911229199</v>
      </c>
      <c r="CH35" s="586">
        <v>501.94194608229202</v>
      </c>
      <c r="CI35" s="586">
        <v>100.121209352292</v>
      </c>
      <c r="CJ35" s="586">
        <v>123.23431674229201</v>
      </c>
      <c r="CK35" s="586">
        <v>188.695070572292</v>
      </c>
      <c r="CL35" s="586">
        <v>124.155907852292</v>
      </c>
      <c r="CM35" s="587">
        <v>116.71135166229199</v>
      </c>
      <c r="CN35" s="587">
        <v>154.50991295229201</v>
      </c>
      <c r="CO35" s="587">
        <v>135.60562615229202</v>
      </c>
      <c r="CP35" s="587">
        <v>119.37766276229199</v>
      </c>
      <c r="CQ35" s="587">
        <v>161.25076070229198</v>
      </c>
      <c r="CR35" s="587">
        <v>123.792049482292</v>
      </c>
      <c r="CS35" s="587">
        <v>96.785139372292008</v>
      </c>
      <c r="CT35" s="587">
        <v>117.1509110622919</v>
      </c>
      <c r="CU35" s="588">
        <v>102.42437505161277</v>
      </c>
      <c r="CV35" s="588">
        <v>102.68574928999996</v>
      </c>
      <c r="CW35" s="588">
        <v>90.992883340000006</v>
      </c>
      <c r="CX35" s="588">
        <v>136.97165480000001</v>
      </c>
      <c r="CY35" s="588">
        <v>90.161154210000007</v>
      </c>
      <c r="CZ35" s="4129">
        <v>181.81452732</v>
      </c>
      <c r="DA35" s="4129">
        <v>244.34909191</v>
      </c>
      <c r="DB35" s="4129">
        <v>88.388957700000006</v>
      </c>
      <c r="DC35" s="4129">
        <v>158.43232340999998</v>
      </c>
      <c r="DD35" s="4129">
        <v>92.67600542000001</v>
      </c>
      <c r="DE35" s="4129">
        <v>94.416789629999997</v>
      </c>
      <c r="DF35" s="4129">
        <v>125.31831032999997</v>
      </c>
      <c r="DG35" s="4129">
        <v>94.889142859999993</v>
      </c>
      <c r="DH35" s="4129">
        <v>97.602569751300095</v>
      </c>
      <c r="DI35" s="4129">
        <v>171.87512075000001</v>
      </c>
      <c r="DJ35" s="4129">
        <v>113.19360673999999</v>
      </c>
    </row>
    <row r="36" spans="1:114" ht="16.5" customHeight="1" x14ac:dyDescent="0.3">
      <c r="A36" s="589" t="s">
        <v>473</v>
      </c>
      <c r="B36" s="4117" t="s">
        <v>474</v>
      </c>
      <c r="C36" s="593">
        <v>22.587345850000002</v>
      </c>
      <c r="D36" s="593">
        <v>24.744540514082999</v>
      </c>
      <c r="E36" s="593">
        <v>23.849837548796</v>
      </c>
      <c r="F36" s="593">
        <v>18.228978470000001</v>
      </c>
      <c r="G36" s="593">
        <v>18.263779599251997</v>
      </c>
      <c r="H36" s="593">
        <v>20.765367005793998</v>
      </c>
      <c r="I36" s="593">
        <v>19.718758210502997</v>
      </c>
      <c r="J36" s="593">
        <v>24.796664857751008</v>
      </c>
      <c r="K36" s="593">
        <v>24.287037047881995</v>
      </c>
      <c r="L36" s="593">
        <v>19.542466706051002</v>
      </c>
      <c r="M36" s="593">
        <v>21.999239441531991</v>
      </c>
      <c r="N36" s="593">
        <v>24.493795200167998</v>
      </c>
      <c r="O36" s="593">
        <v>14.350253283427008</v>
      </c>
      <c r="P36" s="593">
        <v>12.139555840761995</v>
      </c>
      <c r="Q36" s="593">
        <v>11.978865682509007</v>
      </c>
      <c r="R36" s="593">
        <v>10.738506780878001</v>
      </c>
      <c r="S36" s="593">
        <v>11.205565562638004</v>
      </c>
      <c r="T36" s="593">
        <v>10.587319066109</v>
      </c>
      <c r="U36" s="593">
        <v>14.109763349974992</v>
      </c>
      <c r="V36" s="593">
        <v>13.63773414832</v>
      </c>
      <c r="W36" s="593">
        <v>15.698556618128009</v>
      </c>
      <c r="X36" s="593">
        <v>14.606797769794008</v>
      </c>
      <c r="Y36" s="593">
        <v>15.119194412606996</v>
      </c>
      <c r="Z36" s="593">
        <v>16.387315327413003</v>
      </c>
      <c r="AA36" s="593">
        <v>19.396711529215999</v>
      </c>
      <c r="AB36" s="593">
        <v>15.694678129113001</v>
      </c>
      <c r="AC36" s="593">
        <v>15.629992317616994</v>
      </c>
      <c r="AD36" s="593">
        <v>8.5982636536590107</v>
      </c>
      <c r="AE36" s="593">
        <v>8.3524888203310006</v>
      </c>
      <c r="AF36" s="593">
        <v>10.438192297765998</v>
      </c>
      <c r="AG36" s="593">
        <v>8.942154580000004</v>
      </c>
      <c r="AH36" s="593">
        <v>12.123119959999997</v>
      </c>
      <c r="AI36" s="593">
        <v>9.9914872199999998</v>
      </c>
      <c r="AJ36" s="593">
        <v>10.633213389999991</v>
      </c>
      <c r="AK36" s="593">
        <v>15.135496139999999</v>
      </c>
      <c r="AL36" s="593">
        <v>12.26796014</v>
      </c>
      <c r="AM36" s="593">
        <v>9.4486492399999911</v>
      </c>
      <c r="AN36" s="593">
        <v>8.5116829600000106</v>
      </c>
      <c r="AO36" s="593">
        <v>8.9783699599999913</v>
      </c>
      <c r="AP36" s="593">
        <v>9.1002109599999983</v>
      </c>
      <c r="AQ36" s="593">
        <v>9.4573140000000002</v>
      </c>
      <c r="AR36" s="593">
        <v>12.949643999999999</v>
      </c>
      <c r="AS36" s="593">
        <v>15.529333999999999</v>
      </c>
      <c r="AT36" s="593">
        <v>12.122377</v>
      </c>
      <c r="AU36" s="593">
        <v>10.837873999999999</v>
      </c>
      <c r="AV36" s="593">
        <v>12.407376999999999</v>
      </c>
      <c r="AW36" s="593">
        <v>13.756131</v>
      </c>
      <c r="AX36" s="593">
        <v>11.081707</v>
      </c>
      <c r="AY36" s="593">
        <v>12.787836</v>
      </c>
      <c r="AZ36" s="593">
        <v>19.284112</v>
      </c>
      <c r="BA36" s="593">
        <v>20.909382000000001</v>
      </c>
      <c r="BB36" s="593">
        <v>20.245926999999998</v>
      </c>
      <c r="BC36" s="593">
        <v>20.801047000000001</v>
      </c>
      <c r="BD36" s="593">
        <v>22.928493</v>
      </c>
      <c r="BE36" s="593">
        <v>21.38899</v>
      </c>
      <c r="BF36" s="593">
        <v>21.812104999999999</v>
      </c>
      <c r="BG36" s="593">
        <v>22.688719000000003</v>
      </c>
      <c r="BH36" s="593">
        <v>23.482017999999997</v>
      </c>
      <c r="BI36" s="593">
        <v>24.858671999999999</v>
      </c>
      <c r="BJ36" s="593">
        <v>27.873531999999997</v>
      </c>
      <c r="BK36" s="593">
        <v>27.794181999999999</v>
      </c>
      <c r="BL36" s="593">
        <v>27.968121999999997</v>
      </c>
      <c r="BM36" s="593">
        <v>28.234946000000001</v>
      </c>
      <c r="BN36" s="593">
        <v>27.068202000000003</v>
      </c>
      <c r="BO36" s="593">
        <v>28.037162000000002</v>
      </c>
      <c r="BP36" s="593">
        <v>21.76407</v>
      </c>
      <c r="BQ36" s="593">
        <v>21.726244000000001</v>
      </c>
      <c r="BR36" s="593">
        <v>23.647455000000001</v>
      </c>
      <c r="BS36" s="593">
        <v>27.880478</v>
      </c>
      <c r="BT36" s="593">
        <v>28.179905999999999</v>
      </c>
      <c r="BU36" s="594">
        <v>27.275673999999999</v>
      </c>
      <c r="BV36" s="594">
        <v>25.929378</v>
      </c>
      <c r="BW36" s="594">
        <v>24.763244</v>
      </c>
      <c r="BX36" s="594">
        <v>18.885643000000002</v>
      </c>
      <c r="BY36" s="594">
        <v>20.920655999999997</v>
      </c>
      <c r="BZ36" s="594">
        <v>20.846422999999998</v>
      </c>
      <c r="CA36" s="594">
        <v>20.751145999999999</v>
      </c>
      <c r="CB36" s="594">
        <v>22.350980999999997</v>
      </c>
      <c r="CC36" s="594">
        <v>23.163017999999997</v>
      </c>
      <c r="CD36" s="594">
        <v>25.491909999999997</v>
      </c>
      <c r="CE36" s="594">
        <v>37.445918952292004</v>
      </c>
      <c r="CF36" s="594">
        <v>40.065726952292003</v>
      </c>
      <c r="CG36" s="594">
        <v>42.518680952292002</v>
      </c>
      <c r="CH36" s="594">
        <v>31.871081952291998</v>
      </c>
      <c r="CI36" s="594">
        <v>31.220807952291999</v>
      </c>
      <c r="CJ36" s="594">
        <v>32.009434952291997</v>
      </c>
      <c r="CK36" s="594">
        <v>34.669512952292003</v>
      </c>
      <c r="CL36" s="594">
        <v>30.455868952291997</v>
      </c>
      <c r="CM36" s="595">
        <v>30.404271952291996</v>
      </c>
      <c r="CN36" s="595">
        <v>31.989065952291998</v>
      </c>
      <c r="CO36" s="595">
        <v>33.733735952292001</v>
      </c>
      <c r="CP36" s="595">
        <v>31.506537952291996</v>
      </c>
      <c r="CQ36" s="595">
        <v>32.778923952292004</v>
      </c>
      <c r="CR36" s="595">
        <v>31.676142952291997</v>
      </c>
      <c r="CS36" s="595">
        <v>31.230207952291998</v>
      </c>
      <c r="CT36" s="595">
        <v>31.605047952291997</v>
      </c>
      <c r="CU36" s="596">
        <v>33.656144952292003</v>
      </c>
      <c r="CV36" s="596">
        <v>24.347820000000002</v>
      </c>
      <c r="CW36" s="596">
        <v>24.983936000000003</v>
      </c>
      <c r="CX36" s="596">
        <v>26.005782000000004</v>
      </c>
      <c r="CY36" s="596">
        <v>26.523624000000002</v>
      </c>
      <c r="CZ36" s="4131">
        <v>28.50403</v>
      </c>
      <c r="DA36" s="4131">
        <v>24.378238</v>
      </c>
      <c r="DB36" s="4131">
        <v>26.233623000000001</v>
      </c>
      <c r="DC36" s="4131">
        <v>28.143712000000001</v>
      </c>
      <c r="DD36" s="4131">
        <v>27.972768000000002</v>
      </c>
      <c r="DE36" s="4131">
        <v>31.004217000000001</v>
      </c>
      <c r="DF36" s="4131">
        <v>29.855588999999998</v>
      </c>
      <c r="DG36" s="4131">
        <v>34.069088000000001</v>
      </c>
      <c r="DH36" s="4131">
        <v>34.293087</v>
      </c>
      <c r="DI36" s="4131">
        <v>36.117815</v>
      </c>
      <c r="DJ36" s="4131">
        <v>30.671852999999999</v>
      </c>
    </row>
    <row r="37" spans="1:114" ht="16.5" customHeight="1" x14ac:dyDescent="0.3">
      <c r="A37" s="589" t="s">
        <v>475</v>
      </c>
      <c r="B37" s="4117" t="s">
        <v>476</v>
      </c>
      <c r="C37" s="593">
        <v>0</v>
      </c>
      <c r="D37" s="593">
        <v>0</v>
      </c>
      <c r="E37" s="593">
        <v>0</v>
      </c>
      <c r="F37" s="593">
        <v>0</v>
      </c>
      <c r="G37" s="593">
        <v>0</v>
      </c>
      <c r="H37" s="593">
        <v>0</v>
      </c>
      <c r="I37" s="593">
        <v>0</v>
      </c>
      <c r="J37" s="593">
        <v>0</v>
      </c>
      <c r="K37" s="593">
        <v>0</v>
      </c>
      <c r="L37" s="593">
        <v>0</v>
      </c>
      <c r="M37" s="593">
        <v>0</v>
      </c>
      <c r="N37" s="593">
        <v>0</v>
      </c>
      <c r="O37" s="593">
        <v>0</v>
      </c>
      <c r="P37" s="593">
        <v>0</v>
      </c>
      <c r="Q37" s="593">
        <v>0</v>
      </c>
      <c r="R37" s="593">
        <v>0</v>
      </c>
      <c r="S37" s="593">
        <v>0</v>
      </c>
      <c r="T37" s="593">
        <v>0</v>
      </c>
      <c r="U37" s="593">
        <v>0</v>
      </c>
      <c r="V37" s="593">
        <v>0</v>
      </c>
      <c r="W37" s="593">
        <v>0</v>
      </c>
      <c r="X37" s="593">
        <v>0</v>
      </c>
      <c r="Y37" s="593">
        <v>0</v>
      </c>
      <c r="Z37" s="593">
        <v>0</v>
      </c>
      <c r="AA37" s="593">
        <v>0</v>
      </c>
      <c r="AB37" s="593">
        <v>0</v>
      </c>
      <c r="AC37" s="593">
        <v>0</v>
      </c>
      <c r="AD37" s="593">
        <v>0</v>
      </c>
      <c r="AE37" s="593">
        <v>0</v>
      </c>
      <c r="AF37" s="593">
        <v>0</v>
      </c>
      <c r="AG37" s="593">
        <v>0</v>
      </c>
      <c r="AH37" s="593">
        <v>0</v>
      </c>
      <c r="AI37" s="593">
        <v>0</v>
      </c>
      <c r="AJ37" s="593">
        <v>0</v>
      </c>
      <c r="AK37" s="593">
        <v>0</v>
      </c>
      <c r="AL37" s="593">
        <v>0</v>
      </c>
      <c r="AM37" s="593">
        <v>0</v>
      </c>
      <c r="AN37" s="593">
        <v>0</v>
      </c>
      <c r="AO37" s="593">
        <v>0</v>
      </c>
      <c r="AP37" s="593">
        <v>0</v>
      </c>
      <c r="AQ37" s="593">
        <v>0</v>
      </c>
      <c r="AR37" s="593">
        <v>0</v>
      </c>
      <c r="AS37" s="593">
        <v>0</v>
      </c>
      <c r="AT37" s="593">
        <v>0</v>
      </c>
      <c r="AU37" s="593">
        <v>0</v>
      </c>
      <c r="AV37" s="593">
        <v>0</v>
      </c>
      <c r="AW37" s="593">
        <v>0</v>
      </c>
      <c r="AX37" s="593">
        <v>0</v>
      </c>
      <c r="AY37" s="593">
        <v>0</v>
      </c>
      <c r="AZ37" s="593">
        <v>0</v>
      </c>
      <c r="BA37" s="593">
        <v>0</v>
      </c>
      <c r="BB37" s="593">
        <v>0</v>
      </c>
      <c r="BC37" s="593">
        <v>0</v>
      </c>
      <c r="BD37" s="593">
        <v>0</v>
      </c>
      <c r="BE37" s="593">
        <v>0</v>
      </c>
      <c r="BF37" s="593">
        <v>0</v>
      </c>
      <c r="BG37" s="593">
        <v>0</v>
      </c>
      <c r="BH37" s="593">
        <v>0</v>
      </c>
      <c r="BI37" s="593">
        <v>0</v>
      </c>
      <c r="BJ37" s="593">
        <v>0</v>
      </c>
      <c r="BK37" s="593">
        <v>0</v>
      </c>
      <c r="BL37" s="593">
        <v>0</v>
      </c>
      <c r="BM37" s="593">
        <v>0</v>
      </c>
      <c r="BN37" s="593">
        <v>0</v>
      </c>
      <c r="BO37" s="593">
        <v>0</v>
      </c>
      <c r="BP37" s="593">
        <v>0</v>
      </c>
      <c r="BQ37" s="593">
        <v>0</v>
      </c>
      <c r="BR37" s="593">
        <v>0</v>
      </c>
      <c r="BS37" s="593">
        <v>0</v>
      </c>
      <c r="BT37" s="593">
        <v>0</v>
      </c>
      <c r="BU37" s="594">
        <v>0</v>
      </c>
      <c r="BV37" s="594">
        <v>0</v>
      </c>
      <c r="BW37" s="594">
        <v>0</v>
      </c>
      <c r="BX37" s="594">
        <v>0</v>
      </c>
      <c r="BY37" s="594">
        <v>0</v>
      </c>
      <c r="BZ37" s="594">
        <v>0</v>
      </c>
      <c r="CA37" s="594">
        <v>0</v>
      </c>
      <c r="CB37" s="594">
        <v>0</v>
      </c>
      <c r="CC37" s="594">
        <v>0</v>
      </c>
      <c r="CD37" s="594">
        <v>0</v>
      </c>
      <c r="CE37" s="594">
        <v>0</v>
      </c>
      <c r="CF37" s="594">
        <v>0</v>
      </c>
      <c r="CG37" s="594">
        <v>0</v>
      </c>
      <c r="CH37" s="594">
        <v>0</v>
      </c>
      <c r="CI37" s="594">
        <v>0</v>
      </c>
      <c r="CJ37" s="594">
        <v>0</v>
      </c>
      <c r="CK37" s="594">
        <v>0</v>
      </c>
      <c r="CL37" s="594">
        <v>0</v>
      </c>
      <c r="CM37" s="595">
        <v>0</v>
      </c>
      <c r="CN37" s="595">
        <v>0</v>
      </c>
      <c r="CO37" s="595">
        <v>0</v>
      </c>
      <c r="CP37" s="595">
        <v>0</v>
      </c>
      <c r="CQ37" s="595">
        <v>0</v>
      </c>
      <c r="CR37" s="595">
        <v>0</v>
      </c>
      <c r="CS37" s="595">
        <v>0</v>
      </c>
      <c r="CT37" s="595">
        <v>0</v>
      </c>
      <c r="CU37" s="596">
        <v>0</v>
      </c>
      <c r="CV37" s="596">
        <v>0</v>
      </c>
      <c r="CW37" s="596">
        <v>0</v>
      </c>
      <c r="CX37" s="596">
        <v>0</v>
      </c>
      <c r="CY37" s="596">
        <v>0</v>
      </c>
      <c r="CZ37" s="4131">
        <v>0</v>
      </c>
      <c r="DA37" s="4131">
        <v>0</v>
      </c>
      <c r="DB37" s="4131">
        <v>0</v>
      </c>
      <c r="DC37" s="4131">
        <v>0</v>
      </c>
      <c r="DD37" s="4131">
        <v>0</v>
      </c>
      <c r="DE37" s="4131">
        <v>0</v>
      </c>
      <c r="DF37" s="4131">
        <v>0</v>
      </c>
      <c r="DG37" s="4131">
        <v>0</v>
      </c>
      <c r="DH37" s="4131">
        <v>0</v>
      </c>
      <c r="DI37" s="4131">
        <v>0</v>
      </c>
      <c r="DJ37" s="4131">
        <v>0</v>
      </c>
    </row>
    <row r="38" spans="1:114" ht="16.5" customHeight="1" x14ac:dyDescent="0.3">
      <c r="A38" s="589" t="s">
        <v>477</v>
      </c>
      <c r="B38" s="4117" t="s">
        <v>478</v>
      </c>
      <c r="C38" s="593">
        <v>151.18849263999999</v>
      </c>
      <c r="D38" s="593">
        <v>77.405761299999995</v>
      </c>
      <c r="E38" s="593">
        <v>83.725646879999985</v>
      </c>
      <c r="F38" s="593">
        <v>78.741567359999991</v>
      </c>
      <c r="G38" s="593">
        <v>74.193548989999996</v>
      </c>
      <c r="H38" s="593">
        <v>420.05215680999999</v>
      </c>
      <c r="I38" s="593">
        <v>124.97634945</v>
      </c>
      <c r="J38" s="593">
        <v>114.82181654999999</v>
      </c>
      <c r="K38" s="593">
        <v>242.85230366999997</v>
      </c>
      <c r="L38" s="593">
        <v>120.85366664</v>
      </c>
      <c r="M38" s="593">
        <v>125.65614223</v>
      </c>
      <c r="N38" s="593">
        <v>131.68978791999999</v>
      </c>
      <c r="O38" s="593">
        <v>127.02191062</v>
      </c>
      <c r="P38" s="593">
        <v>153.00566063999997</v>
      </c>
      <c r="Q38" s="593">
        <v>144.30428899</v>
      </c>
      <c r="R38" s="593">
        <v>159.8000069</v>
      </c>
      <c r="S38" s="593">
        <v>107.71701843999999</v>
      </c>
      <c r="T38" s="593">
        <v>216.47659336999999</v>
      </c>
      <c r="U38" s="593">
        <v>133.49698376000001</v>
      </c>
      <c r="V38" s="593">
        <v>131.41497039999999</v>
      </c>
      <c r="W38" s="593">
        <v>162.90843679</v>
      </c>
      <c r="X38" s="593">
        <v>214.26028678</v>
      </c>
      <c r="Y38" s="593">
        <v>130.82849535</v>
      </c>
      <c r="Z38" s="593">
        <v>128.35450184000001</v>
      </c>
      <c r="AA38" s="593">
        <v>114.79361229999999</v>
      </c>
      <c r="AB38" s="593">
        <v>107.10302213999999</v>
      </c>
      <c r="AC38" s="593">
        <v>112.67850859999999</v>
      </c>
      <c r="AD38" s="593">
        <v>116.71952302999999</v>
      </c>
      <c r="AE38" s="593">
        <v>96.500177889999989</v>
      </c>
      <c r="AF38" s="593">
        <v>177.66929225999999</v>
      </c>
      <c r="AG38" s="593">
        <v>189.12947324000001</v>
      </c>
      <c r="AH38" s="593">
        <v>59.687206289999999</v>
      </c>
      <c r="AI38" s="593">
        <v>213.64816574</v>
      </c>
      <c r="AJ38" s="593">
        <v>227.98555528999998</v>
      </c>
      <c r="AK38" s="593">
        <v>136.3385394</v>
      </c>
      <c r="AL38" s="593">
        <v>134.20941066</v>
      </c>
      <c r="AM38" s="593">
        <v>59.900090929999998</v>
      </c>
      <c r="AN38" s="593">
        <v>57.448535479999997</v>
      </c>
      <c r="AO38" s="593">
        <v>56.000030250000002</v>
      </c>
      <c r="AP38" s="593">
        <v>56.483998159999999</v>
      </c>
      <c r="AQ38" s="593">
        <v>59.056053979999994</v>
      </c>
      <c r="AR38" s="593">
        <v>298.53320563</v>
      </c>
      <c r="AS38" s="593">
        <v>74.837885909999997</v>
      </c>
      <c r="AT38" s="593">
        <v>76.618115129999993</v>
      </c>
      <c r="AU38" s="593">
        <v>154.46081095</v>
      </c>
      <c r="AV38" s="593">
        <v>84.412690709999993</v>
      </c>
      <c r="AW38" s="593">
        <v>162.32298983000001</v>
      </c>
      <c r="AX38" s="593">
        <v>316.48127357999999</v>
      </c>
      <c r="AY38" s="593">
        <v>56.080529640000002</v>
      </c>
      <c r="AZ38" s="593">
        <v>72.788152139999994</v>
      </c>
      <c r="BA38" s="593">
        <v>66.796112409999992</v>
      </c>
      <c r="BB38" s="593">
        <v>65.045760549999997</v>
      </c>
      <c r="BC38" s="593">
        <v>58.221760060000001</v>
      </c>
      <c r="BD38" s="593">
        <v>263.67519028999999</v>
      </c>
      <c r="BE38" s="593">
        <v>95.785506680000012</v>
      </c>
      <c r="BF38" s="593">
        <v>71.768152980000011</v>
      </c>
      <c r="BG38" s="593">
        <v>152.26978314999999</v>
      </c>
      <c r="BH38" s="593">
        <v>174.71632781</v>
      </c>
      <c r="BI38" s="593">
        <v>91.722688989999995</v>
      </c>
      <c r="BJ38" s="593">
        <v>105.09587028</v>
      </c>
      <c r="BK38" s="593">
        <v>62.345936960000003</v>
      </c>
      <c r="BL38" s="593">
        <v>70.245888600000001</v>
      </c>
      <c r="BM38" s="593">
        <v>259.25830915</v>
      </c>
      <c r="BN38" s="593">
        <v>79.104667819999989</v>
      </c>
      <c r="BO38" s="593">
        <v>91.571393780000008</v>
      </c>
      <c r="BP38" s="593">
        <v>183.94747525</v>
      </c>
      <c r="BQ38" s="593">
        <v>281.64867767999999</v>
      </c>
      <c r="BR38" s="593">
        <v>950.03880190999996</v>
      </c>
      <c r="BS38" s="593">
        <v>132.82117177000001</v>
      </c>
      <c r="BT38" s="593">
        <v>83.084955640000004</v>
      </c>
      <c r="BU38" s="594">
        <v>66.90007276</v>
      </c>
      <c r="BV38" s="594">
        <v>243.39152477000002</v>
      </c>
      <c r="BW38" s="594">
        <v>63.095241170000001</v>
      </c>
      <c r="BX38" s="594">
        <v>75.310323089999997</v>
      </c>
      <c r="BY38" s="594">
        <v>73.132464900000002</v>
      </c>
      <c r="BZ38" s="594">
        <v>140.44249138000001</v>
      </c>
      <c r="CA38" s="594">
        <v>69.006645629999994</v>
      </c>
      <c r="CB38" s="594">
        <v>157.58813618000002</v>
      </c>
      <c r="CC38" s="594">
        <v>123.05353405</v>
      </c>
      <c r="CD38" s="594">
        <v>247.02248975999998</v>
      </c>
      <c r="CE38" s="594">
        <v>163.58105196</v>
      </c>
      <c r="CF38" s="594">
        <v>67.992019980000009</v>
      </c>
      <c r="CG38" s="594">
        <v>80.772078159999992</v>
      </c>
      <c r="CH38" s="594">
        <v>470.07086413000002</v>
      </c>
      <c r="CI38" s="594">
        <v>68.900401400000007</v>
      </c>
      <c r="CJ38" s="594">
        <v>91.224881790000012</v>
      </c>
      <c r="CK38" s="594">
        <v>154.02555762</v>
      </c>
      <c r="CL38" s="594">
        <v>93.70003890000001</v>
      </c>
      <c r="CM38" s="595">
        <v>86.307079709999996</v>
      </c>
      <c r="CN38" s="595">
        <v>122.520847</v>
      </c>
      <c r="CO38" s="595">
        <v>101.87189020000001</v>
      </c>
      <c r="CP38" s="595">
        <v>87.871124809999998</v>
      </c>
      <c r="CQ38" s="595">
        <v>128.47183674999999</v>
      </c>
      <c r="CR38" s="595">
        <v>92.115906530000004</v>
      </c>
      <c r="CS38" s="595">
        <v>65.554931420000003</v>
      </c>
      <c r="CT38" s="595">
        <v>85.5458631099999</v>
      </c>
      <c r="CU38" s="596">
        <v>68.768230099320775</v>
      </c>
      <c r="CV38" s="596">
        <v>78.337929289999963</v>
      </c>
      <c r="CW38" s="596">
        <v>66.008947340000006</v>
      </c>
      <c r="CX38" s="596">
        <v>110.9658728</v>
      </c>
      <c r="CY38" s="596">
        <v>63.637530210000001</v>
      </c>
      <c r="CZ38" s="4131">
        <v>153.31049732</v>
      </c>
      <c r="DA38" s="4131">
        <v>219.97085390999999</v>
      </c>
      <c r="DB38" s="4131">
        <v>62.155334700000004</v>
      </c>
      <c r="DC38" s="4131">
        <v>130.28861140999999</v>
      </c>
      <c r="DD38" s="4131">
        <v>64.703237420000008</v>
      </c>
      <c r="DE38" s="4131">
        <v>63.412572629999993</v>
      </c>
      <c r="DF38" s="4131">
        <v>95.46272132999998</v>
      </c>
      <c r="DG38" s="4131">
        <v>60.820054859999999</v>
      </c>
      <c r="DH38" s="4131">
        <v>63.309482751300095</v>
      </c>
      <c r="DI38" s="4131">
        <v>135.75730575</v>
      </c>
      <c r="DJ38" s="4131">
        <v>82.521753739999994</v>
      </c>
    </row>
    <row r="39" spans="1:114" ht="16.5" customHeight="1" x14ac:dyDescent="0.3">
      <c r="A39" s="589"/>
      <c r="B39" s="4117"/>
      <c r="C39" s="590"/>
      <c r="D39" s="590"/>
      <c r="E39" s="590"/>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82"/>
      <c r="AP39" s="582"/>
      <c r="AQ39" s="582"/>
      <c r="AR39" s="582"/>
      <c r="AS39" s="582"/>
      <c r="AT39" s="582"/>
      <c r="AU39" s="582"/>
      <c r="AV39" s="582"/>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91"/>
      <c r="BV39" s="591"/>
      <c r="BW39" s="591"/>
      <c r="BX39" s="591"/>
      <c r="BY39" s="591"/>
      <c r="BZ39" s="591"/>
      <c r="CA39" s="591"/>
      <c r="CB39" s="591"/>
      <c r="CC39" s="591"/>
      <c r="CD39" s="591"/>
      <c r="CE39" s="591"/>
      <c r="CF39" s="591"/>
      <c r="CG39" s="591"/>
      <c r="CH39" s="591"/>
      <c r="CI39" s="591"/>
      <c r="CJ39" s="591"/>
      <c r="CK39" s="591"/>
      <c r="CL39" s="591"/>
      <c r="CM39" s="583"/>
      <c r="CN39" s="583"/>
      <c r="CO39" s="583"/>
      <c r="CP39" s="583"/>
      <c r="CQ39" s="583"/>
      <c r="CR39" s="583"/>
      <c r="CS39" s="583"/>
      <c r="CT39" s="583"/>
      <c r="CU39" s="592"/>
      <c r="CV39" s="592"/>
      <c r="CW39" s="592"/>
      <c r="CX39" s="592"/>
      <c r="CY39" s="592"/>
      <c r="CZ39" s="4130"/>
      <c r="DA39" s="4130"/>
      <c r="DB39" s="4130"/>
      <c r="DC39" s="4130"/>
      <c r="DD39" s="4130"/>
      <c r="DE39" s="4130"/>
      <c r="DF39" s="4130"/>
      <c r="DG39" s="4130"/>
      <c r="DH39" s="4130"/>
      <c r="DI39" s="4130"/>
      <c r="DJ39" s="4130"/>
    </row>
    <row r="40" spans="1:114" ht="16.5" customHeight="1" x14ac:dyDescent="0.3">
      <c r="A40" s="584" t="s">
        <v>479</v>
      </c>
      <c r="B40" s="4116" t="s">
        <v>480</v>
      </c>
      <c r="C40" s="585">
        <v>29966.975270430004</v>
      </c>
      <c r="D40" s="585">
        <v>31254.647347658003</v>
      </c>
      <c r="E40" s="585">
        <v>30372.563617634001</v>
      </c>
      <c r="F40" s="585">
        <v>30963.920489230004</v>
      </c>
      <c r="G40" s="585">
        <v>30613.226018459998</v>
      </c>
      <c r="H40" s="585">
        <v>33128.330575418004</v>
      </c>
      <c r="I40" s="585">
        <v>33789.267421356002</v>
      </c>
      <c r="J40" s="585">
        <v>33020.689187719807</v>
      </c>
      <c r="K40" s="585">
        <v>30534.132591883994</v>
      </c>
      <c r="L40" s="585">
        <v>31544.458324931002</v>
      </c>
      <c r="M40" s="585">
        <v>34977.812640402</v>
      </c>
      <c r="N40" s="585">
        <v>35949.448974421</v>
      </c>
      <c r="O40" s="585">
        <v>35192.75877875572</v>
      </c>
      <c r="P40" s="585">
        <v>34541.421341773646</v>
      </c>
      <c r="Q40" s="585">
        <v>36939.507580827478</v>
      </c>
      <c r="R40" s="585">
        <v>36646.860198302456</v>
      </c>
      <c r="S40" s="585">
        <v>36053.616068564763</v>
      </c>
      <c r="T40" s="585">
        <v>36084.724062089997</v>
      </c>
      <c r="U40" s="585">
        <v>36239.179683970557</v>
      </c>
      <c r="V40" s="585">
        <v>35220.694716186779</v>
      </c>
      <c r="W40" s="585">
        <v>35968.445858579995</v>
      </c>
      <c r="X40" s="585">
        <v>36491.476768018532</v>
      </c>
      <c r="Y40" s="585">
        <v>36444.609430624776</v>
      </c>
      <c r="Z40" s="585">
        <v>38789.824571191995</v>
      </c>
      <c r="AA40" s="585">
        <v>38832.313905730829</v>
      </c>
      <c r="AB40" s="585">
        <v>39201.650866966433</v>
      </c>
      <c r="AC40" s="585">
        <v>39598.520794407035</v>
      </c>
      <c r="AD40" s="585">
        <v>39343.312606860163</v>
      </c>
      <c r="AE40" s="585">
        <v>39252.326794396096</v>
      </c>
      <c r="AF40" s="585">
        <v>42619.680820155401</v>
      </c>
      <c r="AG40" s="585">
        <v>42577.058093508051</v>
      </c>
      <c r="AH40" s="585">
        <v>43504.518758566446</v>
      </c>
      <c r="AI40" s="585">
        <v>43201.277614377948</v>
      </c>
      <c r="AJ40" s="585">
        <v>42159.302407638199</v>
      </c>
      <c r="AK40" s="585">
        <v>42910.437745755764</v>
      </c>
      <c r="AL40" s="585">
        <v>40614.66020448348</v>
      </c>
      <c r="AM40" s="585">
        <v>42825.937377875787</v>
      </c>
      <c r="AN40" s="585">
        <v>43964.981252033365</v>
      </c>
      <c r="AO40" s="585">
        <v>42932.13565626496</v>
      </c>
      <c r="AP40" s="585">
        <v>40830.506188844367</v>
      </c>
      <c r="AQ40" s="585">
        <v>47274.165556918102</v>
      </c>
      <c r="AR40" s="585">
        <v>48436.776476322426</v>
      </c>
      <c r="AS40" s="585">
        <v>44985.178309535302</v>
      </c>
      <c r="AT40" s="585">
        <v>41348.617100414427</v>
      </c>
      <c r="AU40" s="585">
        <v>44235.655758825626</v>
      </c>
      <c r="AV40" s="585">
        <v>43755.652114609475</v>
      </c>
      <c r="AW40" s="585">
        <v>44181.708255133148</v>
      </c>
      <c r="AX40" s="585">
        <v>45777.675150546376</v>
      </c>
      <c r="AY40" s="585">
        <v>47958.153422024698</v>
      </c>
      <c r="AZ40" s="585">
        <v>52887.297649936125</v>
      </c>
      <c r="BA40" s="585">
        <v>52134.949325764224</v>
      </c>
      <c r="BB40" s="585">
        <v>56217.050935438325</v>
      </c>
      <c r="BC40" s="585">
        <v>55100.478066376672</v>
      </c>
      <c r="BD40" s="585">
        <v>56440.796463404222</v>
      </c>
      <c r="BE40" s="585">
        <v>58292.819903318996</v>
      </c>
      <c r="BF40" s="585">
        <v>62112.201600465844</v>
      </c>
      <c r="BG40" s="585">
        <v>63458.390614410375</v>
      </c>
      <c r="BH40" s="585">
        <v>62322.811491108325</v>
      </c>
      <c r="BI40" s="585">
        <v>56410.697808099874</v>
      </c>
      <c r="BJ40" s="585">
        <v>55987.2849719515</v>
      </c>
      <c r="BK40" s="585">
        <v>59825.179798573226</v>
      </c>
      <c r="BL40" s="585">
        <v>65161.407995931448</v>
      </c>
      <c r="BM40" s="585">
        <v>71010.513358596872</v>
      </c>
      <c r="BN40" s="585">
        <v>70912.953684895256</v>
      </c>
      <c r="BO40" s="585">
        <v>68932.392346479101</v>
      </c>
      <c r="BP40" s="585">
        <v>68217.023590271958</v>
      </c>
      <c r="BQ40" s="585">
        <v>69100.952125154843</v>
      </c>
      <c r="BR40" s="585">
        <v>66000.244530413009</v>
      </c>
      <c r="BS40" s="585">
        <v>68660.186618714753</v>
      </c>
      <c r="BT40" s="585">
        <v>71708.192215308474</v>
      </c>
      <c r="BU40" s="586">
        <v>74485.847071344557</v>
      </c>
      <c r="BV40" s="586">
        <v>72494.120712716802</v>
      </c>
      <c r="BW40" s="586">
        <v>73387.265660208053</v>
      </c>
      <c r="BX40" s="586">
        <v>74779.201230639548</v>
      </c>
      <c r="BY40" s="586">
        <v>73618.696646692566</v>
      </c>
      <c r="BZ40" s="586">
        <v>74155.979837397506</v>
      </c>
      <c r="CA40" s="586">
        <v>77765.312972637301</v>
      </c>
      <c r="CB40" s="586">
        <v>80644.360184238016</v>
      </c>
      <c r="CC40" s="586">
        <v>80603.676751099105</v>
      </c>
      <c r="CD40" s="586">
        <v>82223.716535257263</v>
      </c>
      <c r="CE40" s="586">
        <v>83744.208376581228</v>
      </c>
      <c r="CF40" s="586">
        <v>84213.721441161208</v>
      </c>
      <c r="CG40" s="586">
        <v>88118.834941231224</v>
      </c>
      <c r="CH40" s="586">
        <v>88441.479207051219</v>
      </c>
      <c r="CI40" s="586">
        <v>87189.950623401237</v>
      </c>
      <c r="CJ40" s="586">
        <v>86446.309018551226</v>
      </c>
      <c r="CK40" s="586">
        <v>87765.205659631218</v>
      </c>
      <c r="CL40" s="586">
        <v>94547.000497511224</v>
      </c>
      <c r="CM40" s="587">
        <v>93214.983486141224</v>
      </c>
      <c r="CN40" s="587">
        <v>85749.731818561224</v>
      </c>
      <c r="CO40" s="587">
        <v>80021.470131171227</v>
      </c>
      <c r="CP40" s="587">
        <v>79842.054960191221</v>
      </c>
      <c r="CQ40" s="587">
        <v>82004.631570521218</v>
      </c>
      <c r="CR40" s="587">
        <v>80426.787731071207</v>
      </c>
      <c r="CS40" s="587">
        <v>87997.723998171219</v>
      </c>
      <c r="CT40" s="587">
        <v>91699.870868191225</v>
      </c>
      <c r="CU40" s="588">
        <v>91794.271166041901</v>
      </c>
      <c r="CV40" s="588">
        <v>89607.067906263779</v>
      </c>
      <c r="CW40" s="588">
        <v>87277.837543327871</v>
      </c>
      <c r="CX40" s="588">
        <v>89416.484585948914</v>
      </c>
      <c r="CY40" s="588">
        <v>96826.287207250585</v>
      </c>
      <c r="CZ40" s="4129">
        <v>110083.65593103829</v>
      </c>
      <c r="DA40" s="4129">
        <v>104521.73196517759</v>
      </c>
      <c r="DB40" s="4129">
        <v>111179.29981891498</v>
      </c>
      <c r="DC40" s="4129">
        <v>100384.61095970873</v>
      </c>
      <c r="DD40" s="4129">
        <v>96881.238664737524</v>
      </c>
      <c r="DE40" s="4129">
        <v>98755.429046798628</v>
      </c>
      <c r="DF40" s="4129">
        <v>89842.427578938485</v>
      </c>
      <c r="DG40" s="4129">
        <v>94472.661701492703</v>
      </c>
      <c r="DH40" s="4129">
        <v>92116.511822538974</v>
      </c>
      <c r="DI40" s="4129">
        <v>89379.092453990248</v>
      </c>
      <c r="DJ40" s="4129">
        <v>86924.16093317153</v>
      </c>
    </row>
    <row r="41" spans="1:114" ht="16.5" customHeight="1" x14ac:dyDescent="0.3">
      <c r="A41" s="589" t="s">
        <v>481</v>
      </c>
      <c r="B41" s="4117" t="s">
        <v>474</v>
      </c>
      <c r="C41" s="593">
        <v>29905.948359430004</v>
      </c>
      <c r="D41" s="593">
        <v>31193.630936658003</v>
      </c>
      <c r="E41" s="593">
        <v>27311.545206634</v>
      </c>
      <c r="F41" s="593">
        <v>29202.901078230003</v>
      </c>
      <c r="G41" s="593">
        <v>30552.205607459997</v>
      </c>
      <c r="H41" s="593">
        <v>31067.309164418002</v>
      </c>
      <c r="I41" s="593">
        <v>33728.246010356001</v>
      </c>
      <c r="J41" s="593">
        <v>32959.665776719805</v>
      </c>
      <c r="K41" s="593">
        <v>30473.108180883995</v>
      </c>
      <c r="L41" s="593">
        <v>31483.433913931003</v>
      </c>
      <c r="M41" s="593">
        <v>34916.786229402001</v>
      </c>
      <c r="N41" s="593">
        <v>35888.421563420998</v>
      </c>
      <c r="O41" s="593">
        <v>35131.730367755721</v>
      </c>
      <c r="P41" s="593">
        <v>34480.391930773643</v>
      </c>
      <c r="Q41" s="593">
        <v>36878.477169827478</v>
      </c>
      <c r="R41" s="593">
        <v>36585.829787302457</v>
      </c>
      <c r="S41" s="593">
        <v>35982.459657564759</v>
      </c>
      <c r="T41" s="593">
        <v>36017.19423909</v>
      </c>
      <c r="U41" s="593">
        <v>36171.64986097056</v>
      </c>
      <c r="V41" s="593">
        <v>35153.164893186782</v>
      </c>
      <c r="W41" s="593">
        <v>35900.916035579998</v>
      </c>
      <c r="X41" s="593">
        <v>36423.946945018535</v>
      </c>
      <c r="Y41" s="593">
        <v>36377.079607624779</v>
      </c>
      <c r="Z41" s="593">
        <v>38722.294748191998</v>
      </c>
      <c r="AA41" s="593">
        <v>38764.784082730832</v>
      </c>
      <c r="AB41" s="593">
        <v>39134.121043966436</v>
      </c>
      <c r="AC41" s="593">
        <v>39530.990971407038</v>
      </c>
      <c r="AD41" s="593">
        <v>39275.779788860164</v>
      </c>
      <c r="AE41" s="593">
        <v>39184.793976396097</v>
      </c>
      <c r="AF41" s="593">
        <v>42552.138171155399</v>
      </c>
      <c r="AG41" s="593">
        <v>42506.010275508052</v>
      </c>
      <c r="AH41" s="593">
        <v>43433.470940566447</v>
      </c>
      <c r="AI41" s="593">
        <v>43130.22012637795</v>
      </c>
      <c r="AJ41" s="593">
        <v>42088.247914638203</v>
      </c>
      <c r="AK41" s="593">
        <v>42839.383252755768</v>
      </c>
      <c r="AL41" s="593">
        <v>40543.605711483484</v>
      </c>
      <c r="AM41" s="593">
        <v>42754.882884875791</v>
      </c>
      <c r="AN41" s="593">
        <v>43897.441759033369</v>
      </c>
      <c r="AO41" s="593">
        <v>42864.596163264956</v>
      </c>
      <c r="AP41" s="593">
        <v>40762.96669584437</v>
      </c>
      <c r="AQ41" s="593">
        <v>47206.626063918106</v>
      </c>
      <c r="AR41" s="593">
        <v>48369.236983322422</v>
      </c>
      <c r="AS41" s="593">
        <v>44917.638816535298</v>
      </c>
      <c r="AT41" s="593">
        <v>41281.077607414431</v>
      </c>
      <c r="AU41" s="593">
        <v>44168.116265825622</v>
      </c>
      <c r="AV41" s="593">
        <v>43688.112621609478</v>
      </c>
      <c r="AW41" s="593">
        <v>44114.168762133151</v>
      </c>
      <c r="AX41" s="593">
        <v>45710.135657546372</v>
      </c>
      <c r="AY41" s="593">
        <v>47890.613929024701</v>
      </c>
      <c r="AZ41" s="593">
        <v>52715.362689936119</v>
      </c>
      <c r="BA41" s="593">
        <v>51963.014365764218</v>
      </c>
      <c r="BB41" s="593">
        <v>56048.243475438321</v>
      </c>
      <c r="BC41" s="593">
        <v>54931.670606376669</v>
      </c>
      <c r="BD41" s="593">
        <v>56271.989003404218</v>
      </c>
      <c r="BE41" s="593">
        <v>58124.012443318992</v>
      </c>
      <c r="BF41" s="593">
        <v>61943.39414046584</v>
      </c>
      <c r="BG41" s="593">
        <v>63289.583154410371</v>
      </c>
      <c r="BH41" s="593">
        <v>62154.004031108321</v>
      </c>
      <c r="BI41" s="593">
        <v>56241.890348099871</v>
      </c>
      <c r="BJ41" s="593">
        <v>55818.477511951496</v>
      </c>
      <c r="BK41" s="593">
        <v>59094.987338573228</v>
      </c>
      <c r="BL41" s="593">
        <v>63683.215535931449</v>
      </c>
      <c r="BM41" s="593">
        <v>68422.250898596874</v>
      </c>
      <c r="BN41" s="593">
        <v>68324.691224895258</v>
      </c>
      <c r="BO41" s="593">
        <v>64352.684886479095</v>
      </c>
      <c r="BP41" s="593">
        <v>62659.31613027196</v>
      </c>
      <c r="BQ41" s="593">
        <v>63293.244665154845</v>
      </c>
      <c r="BR41" s="593">
        <v>59949.981070413007</v>
      </c>
      <c r="BS41" s="593">
        <v>62006.423158714751</v>
      </c>
      <c r="BT41" s="593">
        <v>64354.428755308472</v>
      </c>
      <c r="BU41" s="594">
        <v>67032.083611344569</v>
      </c>
      <c r="BV41" s="594">
        <v>65040.3572527168</v>
      </c>
      <c r="BW41" s="594">
        <v>65457.187200208049</v>
      </c>
      <c r="BX41" s="594">
        <v>66468.772770639553</v>
      </c>
      <c r="BY41" s="594">
        <v>65458.33818669257</v>
      </c>
      <c r="BZ41" s="594">
        <v>65995.621377397518</v>
      </c>
      <c r="CA41" s="594">
        <v>70596.399512637305</v>
      </c>
      <c r="CB41" s="594">
        <v>71028.93172423802</v>
      </c>
      <c r="CC41" s="594">
        <v>71238.268291099099</v>
      </c>
      <c r="CD41" s="594">
        <v>72748.864075257254</v>
      </c>
      <c r="CE41" s="594">
        <v>73340.119916581229</v>
      </c>
      <c r="CF41" s="594">
        <v>74509.632981161209</v>
      </c>
      <c r="CG41" s="594">
        <v>78514.746481231225</v>
      </c>
      <c r="CH41" s="594">
        <v>77932.39074705122</v>
      </c>
      <c r="CI41" s="594">
        <v>75207.001663401228</v>
      </c>
      <c r="CJ41" s="594">
        <v>75656.610058551218</v>
      </c>
      <c r="CK41" s="594">
        <v>76515.506699631209</v>
      </c>
      <c r="CL41" s="594">
        <v>83297.301537511215</v>
      </c>
      <c r="CM41" s="595">
        <v>80388.284526141215</v>
      </c>
      <c r="CN41" s="595">
        <v>75647.062858561214</v>
      </c>
      <c r="CO41" s="595">
        <v>69918.801171171217</v>
      </c>
      <c r="CP41" s="595">
        <v>68597.386000191211</v>
      </c>
      <c r="CQ41" s="595">
        <v>72292.698610521213</v>
      </c>
      <c r="CR41" s="595">
        <v>70714.854771071216</v>
      </c>
      <c r="CS41" s="595">
        <v>78285.791038171214</v>
      </c>
      <c r="CT41" s="595">
        <v>81872.937908191219</v>
      </c>
      <c r="CU41" s="596">
        <v>81505.338206041895</v>
      </c>
      <c r="CV41" s="596">
        <v>78180.495446263769</v>
      </c>
      <c r="CW41" s="596">
        <v>73403.365083327881</v>
      </c>
      <c r="CX41" s="596">
        <v>72978.51212594891</v>
      </c>
      <c r="CY41" s="596">
        <v>76790.314747250581</v>
      </c>
      <c r="CZ41" s="4131">
        <v>90233.968471038286</v>
      </c>
      <c r="DA41" s="4131">
        <v>84672.04450517759</v>
      </c>
      <c r="DB41" s="4131">
        <v>92823.612358914979</v>
      </c>
      <c r="DC41" s="4131">
        <v>82028.923499708733</v>
      </c>
      <c r="DD41" s="4131">
        <v>78525.551204737523</v>
      </c>
      <c r="DE41" s="4131">
        <v>80399.741586798627</v>
      </c>
      <c r="DF41" s="4131">
        <v>72007.784085938474</v>
      </c>
      <c r="DG41" s="4131">
        <v>77299.518208492707</v>
      </c>
      <c r="DH41" s="4131">
        <v>77116.96832953897</v>
      </c>
      <c r="DI41" s="4131">
        <v>76247.448960990252</v>
      </c>
      <c r="DJ41" s="4131">
        <v>75660.017440171519</v>
      </c>
    </row>
    <row r="42" spans="1:114" ht="16.5" customHeight="1" x14ac:dyDescent="0.3">
      <c r="A42" s="589" t="s">
        <v>482</v>
      </c>
      <c r="B42" s="4117" t="s">
        <v>476</v>
      </c>
      <c r="C42" s="593">
        <v>61.026910999999927</v>
      </c>
      <c r="D42" s="593">
        <v>61.016411000000062</v>
      </c>
      <c r="E42" s="593">
        <v>61.018411000000015</v>
      </c>
      <c r="F42" s="593">
        <v>61.019411000000218</v>
      </c>
      <c r="G42" s="593">
        <v>61.020410999999967</v>
      </c>
      <c r="H42" s="593">
        <v>61.021410999999716</v>
      </c>
      <c r="I42" s="593">
        <v>61.021411000000171</v>
      </c>
      <c r="J42" s="593">
        <v>61.023411000000124</v>
      </c>
      <c r="K42" s="593">
        <v>61.024410999999873</v>
      </c>
      <c r="L42" s="593">
        <v>61.024410999999873</v>
      </c>
      <c r="M42" s="593">
        <v>61.026410999999825</v>
      </c>
      <c r="N42" s="593">
        <v>61.027411000000029</v>
      </c>
      <c r="O42" s="593">
        <v>61.028410999999778</v>
      </c>
      <c r="P42" s="593">
        <v>61.029410999999982</v>
      </c>
      <c r="Q42" s="593">
        <v>61.030411000000186</v>
      </c>
      <c r="R42" s="593">
        <v>61.030411000000186</v>
      </c>
      <c r="S42" s="593">
        <v>71.156410999999935</v>
      </c>
      <c r="T42" s="593">
        <v>67.529822999999851</v>
      </c>
      <c r="U42" s="593">
        <v>67.529822999999851</v>
      </c>
      <c r="V42" s="593">
        <v>67.529822999999851</v>
      </c>
      <c r="W42" s="593">
        <v>67.529822999999851</v>
      </c>
      <c r="X42" s="593">
        <v>67.529822999999851</v>
      </c>
      <c r="Y42" s="593">
        <v>67.529822999999851</v>
      </c>
      <c r="Z42" s="593">
        <v>67.529822999999851</v>
      </c>
      <c r="AA42" s="593">
        <v>67.529822999999851</v>
      </c>
      <c r="AB42" s="593">
        <v>67.529822999999851</v>
      </c>
      <c r="AC42" s="593">
        <v>67.529822999999851</v>
      </c>
      <c r="AD42" s="593">
        <v>67.532818000000134</v>
      </c>
      <c r="AE42" s="593">
        <v>67.532818000000134</v>
      </c>
      <c r="AF42" s="593">
        <v>67.542648999999983</v>
      </c>
      <c r="AG42" s="593">
        <v>67.532818000000006</v>
      </c>
      <c r="AH42" s="593">
        <v>67.532818000000006</v>
      </c>
      <c r="AI42" s="593">
        <v>67.542487999999921</v>
      </c>
      <c r="AJ42" s="593">
        <v>67.539493000000093</v>
      </c>
      <c r="AK42" s="593">
        <v>67.539493000000093</v>
      </c>
      <c r="AL42" s="593">
        <v>67.539493000000093</v>
      </c>
      <c r="AM42" s="593">
        <v>67.539493000000093</v>
      </c>
      <c r="AN42" s="593">
        <v>67.53949300000022</v>
      </c>
      <c r="AO42" s="593">
        <v>67.53949300000022</v>
      </c>
      <c r="AP42" s="593">
        <v>67.539492999999766</v>
      </c>
      <c r="AQ42" s="593">
        <v>67.539492999999766</v>
      </c>
      <c r="AR42" s="593">
        <v>67.53949300000022</v>
      </c>
      <c r="AS42" s="593">
        <v>67.53949300000022</v>
      </c>
      <c r="AT42" s="593">
        <v>67.53949300000022</v>
      </c>
      <c r="AU42" s="593">
        <v>67.53949300000022</v>
      </c>
      <c r="AV42" s="593">
        <v>67.539492999999766</v>
      </c>
      <c r="AW42" s="593">
        <v>67.539492999999766</v>
      </c>
      <c r="AX42" s="593">
        <v>67.53949300000022</v>
      </c>
      <c r="AY42" s="593">
        <v>67.53949300000022</v>
      </c>
      <c r="AZ42" s="593">
        <v>64.790993000000043</v>
      </c>
      <c r="BA42" s="593">
        <v>64.790993000000043</v>
      </c>
      <c r="BB42" s="593">
        <v>58.063492999999994</v>
      </c>
      <c r="BC42" s="593">
        <v>58.063492999999994</v>
      </c>
      <c r="BD42" s="593">
        <v>58.063492999999994</v>
      </c>
      <c r="BE42" s="593">
        <v>58.063492999999994</v>
      </c>
      <c r="BF42" s="593">
        <v>58.063492999999994</v>
      </c>
      <c r="BG42" s="593">
        <v>58.063492999999994</v>
      </c>
      <c r="BH42" s="593">
        <v>58.063492999999994</v>
      </c>
      <c r="BI42" s="593">
        <v>58.063492999999994</v>
      </c>
      <c r="BJ42" s="593">
        <v>58.063492999999994</v>
      </c>
      <c r="BK42" s="593">
        <v>58.063493000000221</v>
      </c>
      <c r="BL42" s="593">
        <v>58.063492999999653</v>
      </c>
      <c r="BM42" s="593">
        <v>58.063493000000562</v>
      </c>
      <c r="BN42" s="593">
        <v>58.063492999999653</v>
      </c>
      <c r="BO42" s="593">
        <v>58.063492999998743</v>
      </c>
      <c r="BP42" s="593">
        <v>58.063492999998743</v>
      </c>
      <c r="BQ42" s="593">
        <v>58.063492999998743</v>
      </c>
      <c r="BR42" s="593">
        <v>58.063492999998743</v>
      </c>
      <c r="BS42" s="593">
        <v>58.063493000000562</v>
      </c>
      <c r="BT42" s="593">
        <v>58.063492999998743</v>
      </c>
      <c r="BU42" s="594">
        <v>58.063492999998743</v>
      </c>
      <c r="BV42" s="594">
        <v>58.063492999998743</v>
      </c>
      <c r="BW42" s="594">
        <v>58.063492999998743</v>
      </c>
      <c r="BX42" s="594">
        <v>58.063492999999653</v>
      </c>
      <c r="BY42" s="594">
        <v>58.063492999999653</v>
      </c>
      <c r="BZ42" s="594">
        <v>58.063492999999653</v>
      </c>
      <c r="CA42" s="594">
        <v>58.063492999999653</v>
      </c>
      <c r="CB42" s="594">
        <v>58.063492999999653</v>
      </c>
      <c r="CC42" s="594">
        <v>58.043492999999216</v>
      </c>
      <c r="CD42" s="594">
        <v>58.043492999999216</v>
      </c>
      <c r="CE42" s="594">
        <v>58.043492999999216</v>
      </c>
      <c r="CF42" s="594">
        <v>58.043492999999216</v>
      </c>
      <c r="CG42" s="594">
        <v>58.043492999999216</v>
      </c>
      <c r="CH42" s="594">
        <v>58.043492999999216</v>
      </c>
      <c r="CI42" s="594">
        <v>58.043492999999216</v>
      </c>
      <c r="CJ42" s="594">
        <v>58.043492999997397</v>
      </c>
      <c r="CK42" s="594">
        <v>58.043492999999216</v>
      </c>
      <c r="CL42" s="594">
        <v>58.043493000001035</v>
      </c>
      <c r="CM42" s="595">
        <v>58.043492999999216</v>
      </c>
      <c r="CN42" s="595">
        <v>58.043492999999216</v>
      </c>
      <c r="CO42" s="595">
        <v>58.043492999999216</v>
      </c>
      <c r="CP42" s="595">
        <v>58.043492999999216</v>
      </c>
      <c r="CQ42" s="595">
        <v>58.043492999999216</v>
      </c>
      <c r="CR42" s="595">
        <v>58.043492999997397</v>
      </c>
      <c r="CS42" s="595">
        <v>58.043492999997397</v>
      </c>
      <c r="CT42" s="595">
        <v>58.043493000001035</v>
      </c>
      <c r="CU42" s="596">
        <v>58.043492999999216</v>
      </c>
      <c r="CV42" s="596">
        <v>58.043492999999216</v>
      </c>
      <c r="CW42" s="596">
        <v>58.043492999997397</v>
      </c>
      <c r="CX42" s="596">
        <v>58.043492999997397</v>
      </c>
      <c r="CY42" s="596">
        <v>58.043493000001035</v>
      </c>
      <c r="CZ42" s="4131">
        <v>58.043493000001035</v>
      </c>
      <c r="DA42" s="4131">
        <v>58.043493000001035</v>
      </c>
      <c r="DB42" s="4131">
        <v>58.043493000001035</v>
      </c>
      <c r="DC42" s="4131">
        <v>58.043493000001035</v>
      </c>
      <c r="DD42" s="4131">
        <v>58.043493000001035</v>
      </c>
      <c r="DE42" s="4131">
        <v>58.043493000001035</v>
      </c>
      <c r="DF42" s="4131">
        <v>58.043493000001035</v>
      </c>
      <c r="DG42" s="4131">
        <v>58.043493000001035</v>
      </c>
      <c r="DH42" s="4131">
        <v>58.043493000001035</v>
      </c>
      <c r="DI42" s="4131">
        <v>58.043492999997397</v>
      </c>
      <c r="DJ42" s="4131">
        <v>58.043492999999216</v>
      </c>
    </row>
    <row r="43" spans="1:114" ht="16.5" customHeight="1" x14ac:dyDescent="0.3">
      <c r="A43" s="589" t="s">
        <v>483</v>
      </c>
      <c r="B43" s="4117" t="s">
        <v>478</v>
      </c>
      <c r="C43" s="593">
        <v>0</v>
      </c>
      <c r="D43" s="593">
        <v>0</v>
      </c>
      <c r="E43" s="593">
        <v>3000</v>
      </c>
      <c r="F43" s="593">
        <v>1700</v>
      </c>
      <c r="G43" s="593">
        <v>0</v>
      </c>
      <c r="H43" s="593">
        <v>2000</v>
      </c>
      <c r="I43" s="593">
        <v>0</v>
      </c>
      <c r="J43" s="593">
        <v>0</v>
      </c>
      <c r="K43" s="593">
        <v>0</v>
      </c>
      <c r="L43" s="593">
        <v>0</v>
      </c>
      <c r="M43" s="593">
        <v>0</v>
      </c>
      <c r="N43" s="593">
        <v>0</v>
      </c>
      <c r="O43" s="593">
        <v>0</v>
      </c>
      <c r="P43" s="593">
        <v>0</v>
      </c>
      <c r="Q43" s="593">
        <v>0</v>
      </c>
      <c r="R43" s="593">
        <v>0</v>
      </c>
      <c r="S43" s="593">
        <v>0</v>
      </c>
      <c r="T43" s="593">
        <v>0</v>
      </c>
      <c r="U43" s="593">
        <v>0</v>
      </c>
      <c r="V43" s="593">
        <v>0</v>
      </c>
      <c r="W43" s="593">
        <v>0</v>
      </c>
      <c r="X43" s="593">
        <v>0</v>
      </c>
      <c r="Y43" s="593">
        <v>0</v>
      </c>
      <c r="Z43" s="593">
        <v>0</v>
      </c>
      <c r="AA43" s="593">
        <v>0</v>
      </c>
      <c r="AB43" s="593">
        <v>0</v>
      </c>
      <c r="AC43" s="593">
        <v>0</v>
      </c>
      <c r="AD43" s="593">
        <v>0</v>
      </c>
      <c r="AE43" s="593">
        <v>0</v>
      </c>
      <c r="AF43" s="593">
        <v>0</v>
      </c>
      <c r="AG43" s="593">
        <v>3.5150000000000001</v>
      </c>
      <c r="AH43" s="593">
        <v>3.5150000000000001</v>
      </c>
      <c r="AI43" s="593">
        <v>3.5150000000000001</v>
      </c>
      <c r="AJ43" s="593">
        <v>3.5150000000000001</v>
      </c>
      <c r="AK43" s="593">
        <v>3.5150000000000001</v>
      </c>
      <c r="AL43" s="593">
        <v>3.5150000000000001</v>
      </c>
      <c r="AM43" s="593">
        <v>3.5150000000000001</v>
      </c>
      <c r="AN43" s="593">
        <v>0</v>
      </c>
      <c r="AO43" s="593">
        <v>0</v>
      </c>
      <c r="AP43" s="593">
        <v>0</v>
      </c>
      <c r="AQ43" s="593">
        <v>0</v>
      </c>
      <c r="AR43" s="593">
        <v>0</v>
      </c>
      <c r="AS43" s="593">
        <v>0</v>
      </c>
      <c r="AT43" s="593">
        <v>0</v>
      </c>
      <c r="AU43" s="593">
        <v>0</v>
      </c>
      <c r="AV43" s="593">
        <v>0</v>
      </c>
      <c r="AW43" s="593">
        <v>0</v>
      </c>
      <c r="AX43" s="593">
        <v>0</v>
      </c>
      <c r="AY43" s="593">
        <v>0</v>
      </c>
      <c r="AZ43" s="593">
        <v>107.143967</v>
      </c>
      <c r="BA43" s="593">
        <v>107.143967</v>
      </c>
      <c r="BB43" s="593">
        <v>110.743967</v>
      </c>
      <c r="BC43" s="593">
        <v>110.743967</v>
      </c>
      <c r="BD43" s="593">
        <v>110.743967</v>
      </c>
      <c r="BE43" s="593">
        <v>110.743967</v>
      </c>
      <c r="BF43" s="593">
        <v>110.743967</v>
      </c>
      <c r="BG43" s="593">
        <v>110.743967</v>
      </c>
      <c r="BH43" s="593">
        <v>110.743967</v>
      </c>
      <c r="BI43" s="593">
        <v>110.743967</v>
      </c>
      <c r="BJ43" s="593">
        <v>110.743967</v>
      </c>
      <c r="BK43" s="593">
        <v>672.12896699999999</v>
      </c>
      <c r="BL43" s="593">
        <v>1420.1289670000001</v>
      </c>
      <c r="BM43" s="593">
        <v>2530.1989669999998</v>
      </c>
      <c r="BN43" s="593">
        <v>2530.1989669999998</v>
      </c>
      <c r="BO43" s="593">
        <v>4521.643967</v>
      </c>
      <c r="BP43" s="593">
        <v>5499.643967</v>
      </c>
      <c r="BQ43" s="593">
        <v>5749.643967</v>
      </c>
      <c r="BR43" s="593">
        <v>5992.1999669999996</v>
      </c>
      <c r="BS43" s="593">
        <v>6595.6999669999996</v>
      </c>
      <c r="BT43" s="593">
        <v>7295.6999669999996</v>
      </c>
      <c r="BU43" s="594">
        <v>7395.6999669999996</v>
      </c>
      <c r="BV43" s="594">
        <v>7395.6999669999996</v>
      </c>
      <c r="BW43" s="594">
        <v>7872.0149670000001</v>
      </c>
      <c r="BX43" s="594">
        <v>8252.3649669999995</v>
      </c>
      <c r="BY43" s="594">
        <v>8102.2949669999998</v>
      </c>
      <c r="BZ43" s="594">
        <v>8102.2949669999998</v>
      </c>
      <c r="CA43" s="594">
        <v>7110.8499670000001</v>
      </c>
      <c r="CB43" s="594">
        <v>9557.3649669999995</v>
      </c>
      <c r="CC43" s="594">
        <v>9307.3649669999995</v>
      </c>
      <c r="CD43" s="594">
        <v>9416.8089670000008</v>
      </c>
      <c r="CE43" s="594">
        <v>10346.044967</v>
      </c>
      <c r="CF43" s="594">
        <v>9646.0449669999998</v>
      </c>
      <c r="CG43" s="594">
        <v>9546.0449669999998</v>
      </c>
      <c r="CH43" s="594">
        <v>10451.044967</v>
      </c>
      <c r="CI43" s="594">
        <v>11924.905467</v>
      </c>
      <c r="CJ43" s="594">
        <v>10731.655467</v>
      </c>
      <c r="CK43" s="594">
        <v>11191.655467</v>
      </c>
      <c r="CL43" s="594">
        <v>11191.655467</v>
      </c>
      <c r="CM43" s="595">
        <v>12768.655467</v>
      </c>
      <c r="CN43" s="595">
        <v>10044.625467</v>
      </c>
      <c r="CO43" s="595">
        <v>10044.625467</v>
      </c>
      <c r="CP43" s="595">
        <v>11186.625467</v>
      </c>
      <c r="CQ43" s="595">
        <v>9653.8894670000009</v>
      </c>
      <c r="CR43" s="595">
        <v>9653.8894670000009</v>
      </c>
      <c r="CS43" s="595">
        <v>9653.8894670000009</v>
      </c>
      <c r="CT43" s="595">
        <v>9768.8894670000009</v>
      </c>
      <c r="CU43" s="596">
        <v>10230.889467000001</v>
      </c>
      <c r="CV43" s="596">
        <v>11368.528967</v>
      </c>
      <c r="CW43" s="596">
        <v>13816.428967</v>
      </c>
      <c r="CX43" s="596">
        <v>16379.928967</v>
      </c>
      <c r="CY43" s="596">
        <v>19977.928967</v>
      </c>
      <c r="CZ43" s="4131">
        <v>19791.643967</v>
      </c>
      <c r="DA43" s="4131">
        <v>19791.643967</v>
      </c>
      <c r="DB43" s="4131">
        <v>18297.643967</v>
      </c>
      <c r="DC43" s="4131">
        <v>18297.643967</v>
      </c>
      <c r="DD43" s="4131">
        <v>18297.643967</v>
      </c>
      <c r="DE43" s="4131">
        <v>18297.643967</v>
      </c>
      <c r="DF43" s="4131">
        <v>17776.599999999999</v>
      </c>
      <c r="DG43" s="4131">
        <v>17115.099999999999</v>
      </c>
      <c r="DH43" s="4131">
        <v>14941.5</v>
      </c>
      <c r="DI43" s="4131">
        <v>13073.6</v>
      </c>
      <c r="DJ43" s="4131">
        <v>11206.1</v>
      </c>
    </row>
    <row r="44" spans="1:114" ht="16.5" customHeight="1" x14ac:dyDescent="0.3">
      <c r="A44" s="589"/>
      <c r="B44" s="4117"/>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82"/>
      <c r="AP44" s="582"/>
      <c r="AQ44" s="582"/>
      <c r="AR44" s="582"/>
      <c r="AS44" s="582"/>
      <c r="AT44" s="582"/>
      <c r="AU44" s="582"/>
      <c r="AV44" s="5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91"/>
      <c r="BV44" s="591"/>
      <c r="BW44" s="591"/>
      <c r="BX44" s="591"/>
      <c r="BY44" s="591"/>
      <c r="BZ44" s="591"/>
      <c r="CA44" s="591"/>
      <c r="CB44" s="591"/>
      <c r="CC44" s="591"/>
      <c r="CD44" s="591"/>
      <c r="CE44" s="591"/>
      <c r="CF44" s="591"/>
      <c r="CG44" s="591"/>
      <c r="CH44" s="591"/>
      <c r="CI44" s="591"/>
      <c r="CJ44" s="591"/>
      <c r="CK44" s="591"/>
      <c r="CL44" s="591"/>
      <c r="CM44" s="583"/>
      <c r="CN44" s="583"/>
      <c r="CO44" s="583"/>
      <c r="CP44" s="583"/>
      <c r="CQ44" s="583"/>
      <c r="CR44" s="583"/>
      <c r="CS44" s="583"/>
      <c r="CT44" s="583"/>
      <c r="CU44" s="592"/>
      <c r="CV44" s="592"/>
      <c r="CW44" s="592"/>
      <c r="CX44" s="592"/>
      <c r="CY44" s="592"/>
      <c r="CZ44" s="4130"/>
      <c r="DA44" s="4130"/>
      <c r="DB44" s="4130"/>
      <c r="DC44" s="4130"/>
      <c r="DD44" s="4130"/>
      <c r="DE44" s="4130"/>
      <c r="DF44" s="4130"/>
      <c r="DG44" s="4130"/>
      <c r="DH44" s="4130"/>
      <c r="DI44" s="4130"/>
      <c r="DJ44" s="4130"/>
    </row>
    <row r="45" spans="1:114" ht="16.5" customHeight="1" x14ac:dyDescent="0.3">
      <c r="A45" s="584" t="s">
        <v>484</v>
      </c>
      <c r="B45" s="4116" t="s">
        <v>485</v>
      </c>
      <c r="C45" s="585">
        <v>0</v>
      </c>
      <c r="D45" s="585">
        <v>0</v>
      </c>
      <c r="E45" s="585">
        <v>0</v>
      </c>
      <c r="F45" s="585">
        <v>0</v>
      </c>
      <c r="G45" s="585">
        <v>0</v>
      </c>
      <c r="H45" s="585">
        <v>0</v>
      </c>
      <c r="I45" s="585">
        <v>0</v>
      </c>
      <c r="J45" s="585">
        <v>303.74899999999991</v>
      </c>
      <c r="K45" s="585">
        <v>502.16046600000004</v>
      </c>
      <c r="L45" s="585">
        <v>502.16046600000004</v>
      </c>
      <c r="M45" s="585">
        <v>502.16046600000004</v>
      </c>
      <c r="N45" s="585">
        <v>477.37821600000007</v>
      </c>
      <c r="O45" s="585">
        <v>522.35433200000011</v>
      </c>
      <c r="P45" s="585">
        <v>563.02008699999988</v>
      </c>
      <c r="Q45" s="585">
        <v>709.01456599999983</v>
      </c>
      <c r="R45" s="585">
        <v>760.30179399999975</v>
      </c>
      <c r="S45" s="585">
        <v>957.91281299999991</v>
      </c>
      <c r="T45" s="585">
        <v>1111.7664229999998</v>
      </c>
      <c r="U45" s="585">
        <v>1421.1139969999999</v>
      </c>
      <c r="V45" s="585">
        <v>1345.9546740000001</v>
      </c>
      <c r="W45" s="585">
        <v>1097.4000299999998</v>
      </c>
      <c r="X45" s="585">
        <v>1147.5015679999997</v>
      </c>
      <c r="Y45" s="585">
        <v>1074.3758809999999</v>
      </c>
      <c r="Z45" s="585">
        <v>973.89911399999983</v>
      </c>
      <c r="AA45" s="585">
        <v>987.01167250000026</v>
      </c>
      <c r="AB45" s="585">
        <v>987.61469880999994</v>
      </c>
      <c r="AC45" s="585">
        <v>987.90412218000029</v>
      </c>
      <c r="AD45" s="585">
        <v>964.24856999999986</v>
      </c>
      <c r="AE45" s="585">
        <v>815.01807333999989</v>
      </c>
      <c r="AF45" s="585">
        <v>829.00589168999988</v>
      </c>
      <c r="AG45" s="585">
        <v>879.56600669000034</v>
      </c>
      <c r="AH45" s="585">
        <v>783.56822769379312</v>
      </c>
      <c r="AI45" s="585">
        <v>728.4015081</v>
      </c>
      <c r="AJ45" s="585">
        <v>626.68072635999999</v>
      </c>
      <c r="AK45" s="585">
        <v>702.04092421000007</v>
      </c>
      <c r="AL45" s="585">
        <v>860.31270639999991</v>
      </c>
      <c r="AM45" s="585">
        <v>1136.02626151</v>
      </c>
      <c r="AN45" s="585">
        <v>1214.9587380400001</v>
      </c>
      <c r="AO45" s="585">
        <v>2300.1123070199992</v>
      </c>
      <c r="AP45" s="585">
        <v>2583.8162419999999</v>
      </c>
      <c r="AQ45" s="585">
        <v>2828.7816888536649</v>
      </c>
      <c r="AR45" s="585">
        <v>2783.8348632041857</v>
      </c>
      <c r="AS45" s="585">
        <v>2614.354993311681</v>
      </c>
      <c r="AT45" s="585">
        <v>2994.8673294889336</v>
      </c>
      <c r="AU45" s="585">
        <v>2660.8722954435084</v>
      </c>
      <c r="AV45" s="585">
        <v>2610.2756306442334</v>
      </c>
      <c r="AW45" s="585">
        <v>2571.964406937097</v>
      </c>
      <c r="AX45" s="585">
        <v>1818.6549297441982</v>
      </c>
      <c r="AY45" s="585">
        <v>1566.6874621341976</v>
      </c>
      <c r="AZ45" s="585">
        <v>1518.7520036264834</v>
      </c>
      <c r="BA45" s="585">
        <v>1626.8607322698992</v>
      </c>
      <c r="BB45" s="585">
        <v>1542.129128801779</v>
      </c>
      <c r="BC45" s="585">
        <v>1945.7750698424302</v>
      </c>
      <c r="BD45" s="585">
        <v>1906.2233462202012</v>
      </c>
      <c r="BE45" s="585">
        <v>1931.966328434846</v>
      </c>
      <c r="BF45" s="585">
        <v>1845.619172527418</v>
      </c>
      <c r="BG45" s="585">
        <v>1813.8576627535981</v>
      </c>
      <c r="BH45" s="585">
        <v>1809.8412517385532</v>
      </c>
      <c r="BI45" s="585">
        <v>1933.8905259506596</v>
      </c>
      <c r="BJ45" s="585">
        <v>1977.8356894148478</v>
      </c>
      <c r="BK45" s="585">
        <v>3104.4042453554771</v>
      </c>
      <c r="BL45" s="585">
        <v>3130.5526144907531</v>
      </c>
      <c r="BM45" s="585">
        <v>3028.5484233272427</v>
      </c>
      <c r="BN45" s="585">
        <v>2193.1226852449554</v>
      </c>
      <c r="BO45" s="585">
        <v>2056.4769072711374</v>
      </c>
      <c r="BP45" s="585">
        <v>1994.7740961039547</v>
      </c>
      <c r="BQ45" s="585">
        <v>2292.4223185635105</v>
      </c>
      <c r="BR45" s="585">
        <v>2822.8377000452147</v>
      </c>
      <c r="BS45" s="585">
        <v>2768.742620551197</v>
      </c>
      <c r="BT45" s="585">
        <v>2615.7408358037405</v>
      </c>
      <c r="BU45" s="586">
        <v>2820.2200533702671</v>
      </c>
      <c r="BV45" s="586">
        <v>3023.7572276985466</v>
      </c>
      <c r="BW45" s="586">
        <v>2943.8292142852647</v>
      </c>
      <c r="BX45" s="586">
        <v>3494.0050491976053</v>
      </c>
      <c r="BY45" s="586">
        <v>3737.6449013561714</v>
      </c>
      <c r="BZ45" s="586">
        <v>3818.8879124726454</v>
      </c>
      <c r="CA45" s="586">
        <v>3717.5430564371454</v>
      </c>
      <c r="CB45" s="586">
        <v>3862.37316478393</v>
      </c>
      <c r="CC45" s="586">
        <v>3937.9001757329943</v>
      </c>
      <c r="CD45" s="586">
        <v>3878.4306242567982</v>
      </c>
      <c r="CE45" s="586">
        <v>3977.0592322756002</v>
      </c>
      <c r="CF45" s="586">
        <v>3977.6923143762651</v>
      </c>
      <c r="CG45" s="586">
        <v>3978.3049744780105</v>
      </c>
      <c r="CH45" s="586">
        <v>4091.5779306704781</v>
      </c>
      <c r="CI45" s="586">
        <v>3914.7414449115086</v>
      </c>
      <c r="CJ45" s="586">
        <v>4110.653918095888</v>
      </c>
      <c r="CK45" s="586">
        <v>4220.9722888364267</v>
      </c>
      <c r="CL45" s="586">
        <v>4175.4147896630084</v>
      </c>
      <c r="CM45" s="587">
        <v>4084.4765281324408</v>
      </c>
      <c r="CN45" s="587">
        <v>4954.407946356785</v>
      </c>
      <c r="CO45" s="587">
        <v>5404.7101411440644</v>
      </c>
      <c r="CP45" s="587">
        <v>5010.1609060732771</v>
      </c>
      <c r="CQ45" s="587">
        <v>4981.4208065471712</v>
      </c>
      <c r="CR45" s="587">
        <v>5709.8381471048251</v>
      </c>
      <c r="CS45" s="587">
        <v>5708.0453873663128</v>
      </c>
      <c r="CT45" s="587">
        <v>5489.1077501127265</v>
      </c>
      <c r="CU45" s="588">
        <v>5513.8183068044691</v>
      </c>
      <c r="CV45" s="588">
        <v>7413.2134494217898</v>
      </c>
      <c r="CW45" s="588">
        <v>12594.456361176315</v>
      </c>
      <c r="CX45" s="588">
        <v>15510.233448907273</v>
      </c>
      <c r="CY45" s="588">
        <v>17476.41340155217</v>
      </c>
      <c r="CZ45" s="4129">
        <v>18257.213084227442</v>
      </c>
      <c r="DA45" s="4129">
        <v>19889.706420076684</v>
      </c>
      <c r="DB45" s="4129">
        <v>19022.095143053666</v>
      </c>
      <c r="DC45" s="4129">
        <v>20358.470923741927</v>
      </c>
      <c r="DD45" s="4129">
        <v>20875.81786602833</v>
      </c>
      <c r="DE45" s="4129">
        <v>20263.142446436872</v>
      </c>
      <c r="DF45" s="4129">
        <v>21899.842264582279</v>
      </c>
      <c r="DG45" s="4129">
        <v>21850.370016168483</v>
      </c>
      <c r="DH45" s="4129">
        <v>23248.572223132323</v>
      </c>
      <c r="DI45" s="4129">
        <v>24828.777496793307</v>
      </c>
      <c r="DJ45" s="4129">
        <v>25147.064418188154</v>
      </c>
    </row>
    <row r="46" spans="1:114" ht="16.5" customHeight="1" x14ac:dyDescent="0.3">
      <c r="A46" s="589"/>
      <c r="B46" s="4117"/>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91"/>
      <c r="BV46" s="591"/>
      <c r="BW46" s="591"/>
      <c r="BX46" s="591"/>
      <c r="BY46" s="591"/>
      <c r="BZ46" s="591"/>
      <c r="CA46" s="591"/>
      <c r="CB46" s="591"/>
      <c r="CC46" s="591"/>
      <c r="CD46" s="591"/>
      <c r="CE46" s="591"/>
      <c r="CF46" s="591"/>
      <c r="CG46" s="591"/>
      <c r="CH46" s="591"/>
      <c r="CI46" s="591"/>
      <c r="CJ46" s="591"/>
      <c r="CK46" s="591"/>
      <c r="CL46" s="591"/>
      <c r="CM46" s="583"/>
      <c r="CN46" s="583"/>
      <c r="CO46" s="583"/>
      <c r="CP46" s="583"/>
      <c r="CQ46" s="583"/>
      <c r="CR46" s="583"/>
      <c r="CS46" s="583"/>
      <c r="CT46" s="583"/>
      <c r="CU46" s="592"/>
      <c r="CV46" s="592"/>
      <c r="CW46" s="592"/>
      <c r="CX46" s="592"/>
      <c r="CY46" s="592"/>
      <c r="CZ46" s="4130"/>
      <c r="DA46" s="4130"/>
      <c r="DB46" s="4130"/>
      <c r="DC46" s="4130"/>
      <c r="DD46" s="4130"/>
      <c r="DE46" s="4130"/>
      <c r="DF46" s="4130"/>
      <c r="DG46" s="4130"/>
      <c r="DH46" s="4130"/>
      <c r="DI46" s="4130"/>
      <c r="DJ46" s="4130"/>
    </row>
    <row r="47" spans="1:114" ht="16.5" customHeight="1" x14ac:dyDescent="0.3">
      <c r="A47" s="584" t="s">
        <v>486</v>
      </c>
      <c r="B47" s="4116" t="s">
        <v>5874</v>
      </c>
      <c r="C47" s="585">
        <v>0.97697899999999993</v>
      </c>
      <c r="D47" s="585">
        <v>0.97697899999999993</v>
      </c>
      <c r="E47" s="585">
        <v>0.97697899999999993</v>
      </c>
      <c r="F47" s="585">
        <v>0.97697899999999993</v>
      </c>
      <c r="G47" s="585">
        <v>700.304979</v>
      </c>
      <c r="H47" s="585">
        <v>0.97697899999999993</v>
      </c>
      <c r="I47" s="585">
        <v>0.97697899999999993</v>
      </c>
      <c r="J47" s="585">
        <v>1949.5115290000001</v>
      </c>
      <c r="K47" s="585">
        <v>6727.3778899999998</v>
      </c>
      <c r="L47" s="585">
        <v>6727.3778899999998</v>
      </c>
      <c r="M47" s="585">
        <v>6727.3778899999998</v>
      </c>
      <c r="N47" s="585">
        <v>5101.1285029999999</v>
      </c>
      <c r="O47" s="585">
        <v>5899.3738249999997</v>
      </c>
      <c r="P47" s="585">
        <v>7178.258124</v>
      </c>
      <c r="Q47" s="585">
        <v>6962.9102419999999</v>
      </c>
      <c r="R47" s="585">
        <v>7176.5287470000003</v>
      </c>
      <c r="S47" s="585">
        <v>8050.2318850000011</v>
      </c>
      <c r="T47" s="585">
        <v>9350.0623379999997</v>
      </c>
      <c r="U47" s="585">
        <v>10061.164205000001</v>
      </c>
      <c r="V47" s="585">
        <v>9783.8574340000014</v>
      </c>
      <c r="W47" s="585">
        <v>8884.4224610000001</v>
      </c>
      <c r="X47" s="585">
        <v>8906.7630180000015</v>
      </c>
      <c r="Y47" s="585">
        <v>8989.1163437203486</v>
      </c>
      <c r="Z47" s="585">
        <v>7621.8026020000007</v>
      </c>
      <c r="AA47" s="585">
        <v>8098.1933754899992</v>
      </c>
      <c r="AB47" s="585">
        <v>8103.3600904899986</v>
      </c>
      <c r="AC47" s="585">
        <v>7987.70630239</v>
      </c>
      <c r="AD47" s="585">
        <v>7666.8660758100004</v>
      </c>
      <c r="AE47" s="585">
        <v>7059.1474340511413</v>
      </c>
      <c r="AF47" s="585">
        <v>6924.8333079799986</v>
      </c>
      <c r="AG47" s="585">
        <v>6810.575498449999</v>
      </c>
      <c r="AH47" s="585">
        <v>5899.4714549999999</v>
      </c>
      <c r="AI47" s="585">
        <v>5548.3711433400003</v>
      </c>
      <c r="AJ47" s="585">
        <v>5151.53506191</v>
      </c>
      <c r="AK47" s="585">
        <v>5432.9948068099993</v>
      </c>
      <c r="AL47" s="585">
        <v>5650.9292838000001</v>
      </c>
      <c r="AM47" s="585">
        <v>8292.3251740800006</v>
      </c>
      <c r="AN47" s="585">
        <v>8229.7347259200014</v>
      </c>
      <c r="AO47" s="585">
        <v>10911.038199100001</v>
      </c>
      <c r="AP47" s="585">
        <v>12400.236332000002</v>
      </c>
      <c r="AQ47" s="585">
        <v>14397.987373506336</v>
      </c>
      <c r="AR47" s="585">
        <v>15073.430049965815</v>
      </c>
      <c r="AS47" s="585">
        <v>14639.647727208319</v>
      </c>
      <c r="AT47" s="585">
        <v>16841.729297471069</v>
      </c>
      <c r="AU47" s="585">
        <v>16527.854840426491</v>
      </c>
      <c r="AV47" s="585">
        <v>16256.050535835768</v>
      </c>
      <c r="AW47" s="585">
        <v>16006.596918962901</v>
      </c>
      <c r="AX47" s="585">
        <v>14816.341808295803</v>
      </c>
      <c r="AY47" s="585">
        <v>15805.867442425804</v>
      </c>
      <c r="AZ47" s="585">
        <v>16853.601829623516</v>
      </c>
      <c r="BA47" s="585">
        <v>19037.1664735501</v>
      </c>
      <c r="BB47" s="585">
        <v>19558.669342488218</v>
      </c>
      <c r="BC47" s="585">
        <v>21690.958455277567</v>
      </c>
      <c r="BD47" s="585">
        <v>21769.819955249801</v>
      </c>
      <c r="BE47" s="585">
        <v>20515.969835745153</v>
      </c>
      <c r="BF47" s="585">
        <v>18707.384725992579</v>
      </c>
      <c r="BG47" s="585">
        <v>17194.662906816404</v>
      </c>
      <c r="BH47" s="585">
        <v>17534.395552451446</v>
      </c>
      <c r="BI47" s="585">
        <v>21430.804232799339</v>
      </c>
      <c r="BJ47" s="585">
        <v>21819.989235755154</v>
      </c>
      <c r="BK47" s="585">
        <v>18820.833436914523</v>
      </c>
      <c r="BL47" s="585">
        <v>17561.064038939247</v>
      </c>
      <c r="BM47" s="585">
        <v>16093.248044462756</v>
      </c>
      <c r="BN47" s="585">
        <v>16303.566108505043</v>
      </c>
      <c r="BO47" s="585">
        <v>20072.59277831886</v>
      </c>
      <c r="BP47" s="585">
        <v>24761.408888216043</v>
      </c>
      <c r="BQ47" s="585">
        <v>26468.822463576485</v>
      </c>
      <c r="BR47" s="585">
        <v>29083.29511164478</v>
      </c>
      <c r="BS47" s="585">
        <v>28252.173220278808</v>
      </c>
      <c r="BT47" s="585">
        <v>27482.686239086255</v>
      </c>
      <c r="BU47" s="586">
        <v>26705.459534849728</v>
      </c>
      <c r="BV47" s="586">
        <v>26211.022620811455</v>
      </c>
      <c r="BW47" s="586">
        <v>27696.718761614735</v>
      </c>
      <c r="BX47" s="586">
        <v>28651.598215942391</v>
      </c>
      <c r="BY47" s="586">
        <v>30398.692709023828</v>
      </c>
      <c r="BZ47" s="586">
        <v>30329.007969927352</v>
      </c>
      <c r="CA47" s="586">
        <v>29634.729211632854</v>
      </c>
      <c r="CB47" s="586">
        <v>31971.949978656074</v>
      </c>
      <c r="CC47" s="586">
        <v>31905.269878307008</v>
      </c>
      <c r="CD47" s="586">
        <v>30472.831746993201</v>
      </c>
      <c r="CE47" s="586">
        <v>30379.934940104398</v>
      </c>
      <c r="CF47" s="586">
        <v>30385.224719153735</v>
      </c>
      <c r="CG47" s="586">
        <v>30390.343860181991</v>
      </c>
      <c r="CH47" s="586">
        <v>30282.993765139523</v>
      </c>
      <c r="CI47" s="586">
        <v>31546.103834498485</v>
      </c>
      <c r="CJ47" s="586">
        <v>32860.470528294114</v>
      </c>
      <c r="CK47" s="586">
        <v>32756.792770723569</v>
      </c>
      <c r="CL47" s="586">
        <v>30508.750524446983</v>
      </c>
      <c r="CM47" s="587">
        <v>32368.961424007564</v>
      </c>
      <c r="CN47" s="587">
        <v>40844.727462043214</v>
      </c>
      <c r="CO47" s="587">
        <v>45986.866742425933</v>
      </c>
      <c r="CP47" s="587">
        <v>49621.555652876727</v>
      </c>
      <c r="CQ47" s="587">
        <v>51033.269060512823</v>
      </c>
      <c r="CR47" s="587">
        <v>51593.071034535176</v>
      </c>
      <c r="CS47" s="587">
        <v>50472.940248263694</v>
      </c>
      <c r="CT47" s="587">
        <v>51579.364107647278</v>
      </c>
      <c r="CU47" s="588">
        <v>54257.438472275535</v>
      </c>
      <c r="CV47" s="588">
        <v>60010.234159538217</v>
      </c>
      <c r="CW47" s="588">
        <v>59671.616298873691</v>
      </c>
      <c r="CX47" s="588">
        <v>58028.980285152727</v>
      </c>
      <c r="CY47" s="588">
        <v>57049.372761277817</v>
      </c>
      <c r="CZ47" s="4129">
        <v>53584.549816332561</v>
      </c>
      <c r="DA47" s="4129">
        <v>51582.83359155331</v>
      </c>
      <c r="DB47" s="4129">
        <v>50493.695366486339</v>
      </c>
      <c r="DC47" s="4129">
        <v>54206.639282538083</v>
      </c>
      <c r="DD47" s="4129">
        <v>53582.959091911674</v>
      </c>
      <c r="DE47" s="4129">
        <v>50607.850229043121</v>
      </c>
      <c r="DF47" s="4129">
        <v>54998.374549107721</v>
      </c>
      <c r="DG47" s="4129">
        <v>55429.512839131516</v>
      </c>
      <c r="DH47" s="4129">
        <v>57578.551645817679</v>
      </c>
      <c r="DI47" s="4129">
        <v>61194.164276256692</v>
      </c>
      <c r="DJ47" s="4129">
        <v>63878.08411063184</v>
      </c>
    </row>
    <row r="48" spans="1:114" ht="16.5" customHeight="1" x14ac:dyDescent="0.3">
      <c r="A48" s="589"/>
      <c r="B48" s="4117"/>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91"/>
      <c r="BV48" s="591"/>
      <c r="BW48" s="591"/>
      <c r="BX48" s="591"/>
      <c r="BY48" s="591"/>
      <c r="BZ48" s="591"/>
      <c r="CA48" s="591"/>
      <c r="CB48" s="591"/>
      <c r="CC48" s="591"/>
      <c r="CD48" s="591"/>
      <c r="CE48" s="591"/>
      <c r="CF48" s="591"/>
      <c r="CG48" s="591"/>
      <c r="CH48" s="591"/>
      <c r="CI48" s="591"/>
      <c r="CJ48" s="591"/>
      <c r="CK48" s="591"/>
      <c r="CL48" s="591"/>
      <c r="CM48" s="583"/>
      <c r="CN48" s="583"/>
      <c r="CO48" s="583"/>
      <c r="CP48" s="583"/>
      <c r="CQ48" s="583"/>
      <c r="CR48" s="583"/>
      <c r="CS48" s="583"/>
      <c r="CT48" s="583"/>
      <c r="CU48" s="592"/>
      <c r="CV48" s="592"/>
      <c r="CW48" s="592"/>
      <c r="CX48" s="592"/>
      <c r="CY48" s="592"/>
      <c r="CZ48" s="4130"/>
      <c r="DA48" s="4130"/>
      <c r="DB48" s="4130"/>
      <c r="DC48" s="4130"/>
      <c r="DD48" s="4130"/>
      <c r="DE48" s="4130"/>
      <c r="DF48" s="4130"/>
      <c r="DG48" s="4130"/>
      <c r="DH48" s="4130"/>
      <c r="DI48" s="4130"/>
      <c r="DJ48" s="4130"/>
    </row>
    <row r="49" spans="1:114" ht="16.5" customHeight="1" x14ac:dyDescent="0.3">
      <c r="A49" s="584" t="s">
        <v>487</v>
      </c>
      <c r="B49" s="4116" t="s">
        <v>458</v>
      </c>
      <c r="C49" s="585">
        <v>0</v>
      </c>
      <c r="D49" s="585">
        <v>0</v>
      </c>
      <c r="E49" s="585">
        <v>0</v>
      </c>
      <c r="F49" s="585">
        <v>0</v>
      </c>
      <c r="G49" s="585">
        <v>0</v>
      </c>
      <c r="H49" s="585">
        <v>0</v>
      </c>
      <c r="I49" s="585">
        <v>0</v>
      </c>
      <c r="J49" s="585">
        <v>0</v>
      </c>
      <c r="K49" s="585">
        <v>0</v>
      </c>
      <c r="L49" s="585">
        <v>0</v>
      </c>
      <c r="M49" s="585">
        <v>0</v>
      </c>
      <c r="N49" s="585">
        <v>0</v>
      </c>
      <c r="O49" s="585">
        <v>0</v>
      </c>
      <c r="P49" s="585">
        <v>0</v>
      </c>
      <c r="Q49" s="585">
        <v>0</v>
      </c>
      <c r="R49" s="585">
        <v>0</v>
      </c>
      <c r="S49" s="585">
        <v>0</v>
      </c>
      <c r="T49" s="585">
        <v>0</v>
      </c>
      <c r="U49" s="585">
        <v>0</v>
      </c>
      <c r="V49" s="585">
        <v>0</v>
      </c>
      <c r="W49" s="585">
        <v>0</v>
      </c>
      <c r="X49" s="585">
        <v>0</v>
      </c>
      <c r="Y49" s="585">
        <v>0</v>
      </c>
      <c r="Z49" s="585">
        <v>0</v>
      </c>
      <c r="AA49" s="585">
        <v>0</v>
      </c>
      <c r="AB49" s="585">
        <v>0</v>
      </c>
      <c r="AC49" s="585">
        <v>0</v>
      </c>
      <c r="AD49" s="585">
        <v>0</v>
      </c>
      <c r="AE49" s="585">
        <v>0</v>
      </c>
      <c r="AF49" s="585">
        <v>0</v>
      </c>
      <c r="AG49" s="585">
        <v>0</v>
      </c>
      <c r="AH49" s="585">
        <v>0</v>
      </c>
      <c r="AI49" s="585">
        <v>0</v>
      </c>
      <c r="AJ49" s="585">
        <v>0</v>
      </c>
      <c r="AK49" s="585">
        <v>0</v>
      </c>
      <c r="AL49" s="585">
        <v>0</v>
      </c>
      <c r="AM49" s="585">
        <v>0</v>
      </c>
      <c r="AN49" s="585">
        <v>0</v>
      </c>
      <c r="AO49" s="585">
        <v>0</v>
      </c>
      <c r="AP49" s="585">
        <v>0</v>
      </c>
      <c r="AQ49" s="585">
        <v>0</v>
      </c>
      <c r="AR49" s="585">
        <v>0</v>
      </c>
      <c r="AS49" s="585">
        <v>0</v>
      </c>
      <c r="AT49" s="585">
        <v>0</v>
      </c>
      <c r="AU49" s="585">
        <v>0</v>
      </c>
      <c r="AV49" s="585">
        <v>0</v>
      </c>
      <c r="AW49" s="585">
        <v>0</v>
      </c>
      <c r="AX49" s="585">
        <v>0</v>
      </c>
      <c r="AY49" s="585">
        <v>900</v>
      </c>
      <c r="AZ49" s="585">
        <v>0</v>
      </c>
      <c r="BA49" s="585">
        <v>0</v>
      </c>
      <c r="BB49" s="585">
        <v>0</v>
      </c>
      <c r="BC49" s="585">
        <v>0</v>
      </c>
      <c r="BD49" s="585">
        <v>0</v>
      </c>
      <c r="BE49" s="585">
        <v>0</v>
      </c>
      <c r="BF49" s="585">
        <v>0</v>
      </c>
      <c r="BG49" s="585">
        <v>0</v>
      </c>
      <c r="BH49" s="585">
        <v>0</v>
      </c>
      <c r="BI49" s="585">
        <v>0</v>
      </c>
      <c r="BJ49" s="585">
        <v>0</v>
      </c>
      <c r="BK49" s="585">
        <v>0</v>
      </c>
      <c r="BL49" s="585">
        <v>0</v>
      </c>
      <c r="BM49" s="585">
        <v>0</v>
      </c>
      <c r="BN49" s="585">
        <v>0</v>
      </c>
      <c r="BO49" s="585">
        <v>0</v>
      </c>
      <c r="BP49" s="585">
        <v>0</v>
      </c>
      <c r="BQ49" s="585">
        <v>0</v>
      </c>
      <c r="BR49" s="585">
        <v>0</v>
      </c>
      <c r="BS49" s="585">
        <v>0</v>
      </c>
      <c r="BT49" s="585">
        <v>0</v>
      </c>
      <c r="BU49" s="586">
        <v>0</v>
      </c>
      <c r="BV49" s="586">
        <v>0</v>
      </c>
      <c r="BW49" s="586">
        <v>0</v>
      </c>
      <c r="BX49" s="586">
        <v>0</v>
      </c>
      <c r="BY49" s="586">
        <v>0</v>
      </c>
      <c r="BZ49" s="586">
        <v>0</v>
      </c>
      <c r="CA49" s="586">
        <v>0</v>
      </c>
      <c r="CB49" s="586">
        <v>0</v>
      </c>
      <c r="CC49" s="586">
        <v>0</v>
      </c>
      <c r="CD49" s="586">
        <v>0</v>
      </c>
      <c r="CE49" s="586">
        <v>0</v>
      </c>
      <c r="CF49" s="586">
        <v>0</v>
      </c>
      <c r="CG49" s="586">
        <v>0</v>
      </c>
      <c r="CH49" s="586">
        <v>0</v>
      </c>
      <c r="CI49" s="586">
        <v>0</v>
      </c>
      <c r="CJ49" s="586">
        <v>0</v>
      </c>
      <c r="CK49" s="586">
        <v>0</v>
      </c>
      <c r="CL49" s="586">
        <v>0</v>
      </c>
      <c r="CM49" s="587">
        <v>0</v>
      </c>
      <c r="CN49" s="587">
        <v>0</v>
      </c>
      <c r="CO49" s="587">
        <v>0</v>
      </c>
      <c r="CP49" s="587">
        <v>0</v>
      </c>
      <c r="CQ49" s="587">
        <v>0</v>
      </c>
      <c r="CR49" s="587">
        <v>0</v>
      </c>
      <c r="CS49" s="587">
        <v>0</v>
      </c>
      <c r="CT49" s="587">
        <v>0</v>
      </c>
      <c r="CU49" s="588">
        <v>0</v>
      </c>
      <c r="CV49" s="588">
        <v>0</v>
      </c>
      <c r="CW49" s="588">
        <v>0</v>
      </c>
      <c r="CX49" s="588">
        <v>0</v>
      </c>
      <c r="CY49" s="588">
        <v>0</v>
      </c>
      <c r="CZ49" s="4129">
        <v>0</v>
      </c>
      <c r="DA49" s="4129">
        <v>0</v>
      </c>
      <c r="DB49" s="4129">
        <v>0</v>
      </c>
      <c r="DC49" s="4129">
        <v>0</v>
      </c>
      <c r="DD49" s="4129">
        <v>0</v>
      </c>
      <c r="DE49" s="4129">
        <v>0</v>
      </c>
      <c r="DF49" s="4129">
        <v>0</v>
      </c>
      <c r="DG49" s="4129">
        <v>0</v>
      </c>
      <c r="DH49" s="4129">
        <v>0</v>
      </c>
      <c r="DI49" s="4129">
        <v>0</v>
      </c>
      <c r="DJ49" s="4129">
        <v>0</v>
      </c>
    </row>
    <row r="50" spans="1:114" ht="16.5" customHeight="1" x14ac:dyDescent="0.3">
      <c r="A50" s="589"/>
      <c r="B50" s="4118"/>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91"/>
      <c r="BV50" s="591"/>
      <c r="BW50" s="591"/>
      <c r="BX50" s="591"/>
      <c r="BY50" s="591"/>
      <c r="BZ50" s="591"/>
      <c r="CA50" s="591"/>
      <c r="CB50" s="591"/>
      <c r="CC50" s="591"/>
      <c r="CD50" s="591"/>
      <c r="CE50" s="591"/>
      <c r="CF50" s="591"/>
      <c r="CG50" s="591"/>
      <c r="CH50" s="591"/>
      <c r="CI50" s="591"/>
      <c r="CJ50" s="591"/>
      <c r="CK50" s="591"/>
      <c r="CL50" s="591"/>
      <c r="CM50" s="583"/>
      <c r="CN50" s="583"/>
      <c r="CO50" s="583"/>
      <c r="CP50" s="583"/>
      <c r="CQ50" s="583"/>
      <c r="CR50" s="583"/>
      <c r="CS50" s="583"/>
      <c r="CT50" s="583"/>
      <c r="CU50" s="592"/>
      <c r="CV50" s="592"/>
      <c r="CW50" s="592"/>
      <c r="CX50" s="592"/>
      <c r="CY50" s="592"/>
      <c r="CZ50" s="4130"/>
      <c r="DA50" s="4130"/>
      <c r="DB50" s="4130"/>
      <c r="DC50" s="4130"/>
      <c r="DD50" s="4130"/>
      <c r="DE50" s="4130"/>
      <c r="DF50" s="4130"/>
      <c r="DG50" s="4130"/>
      <c r="DH50" s="4130"/>
      <c r="DI50" s="4130"/>
      <c r="DJ50" s="4130"/>
    </row>
    <row r="51" spans="1:114" ht="16.5" customHeight="1" x14ac:dyDescent="0.3">
      <c r="A51" s="584" t="s">
        <v>488</v>
      </c>
      <c r="B51" s="4116" t="s">
        <v>462</v>
      </c>
      <c r="C51" s="585">
        <v>0</v>
      </c>
      <c r="D51" s="585">
        <v>0</v>
      </c>
      <c r="E51" s="585">
        <v>0</v>
      </c>
      <c r="F51" s="585">
        <v>0</v>
      </c>
      <c r="G51" s="585">
        <v>0</v>
      </c>
      <c r="H51" s="585">
        <v>0</v>
      </c>
      <c r="I51" s="585">
        <v>0</v>
      </c>
      <c r="J51" s="585">
        <v>0</v>
      </c>
      <c r="K51" s="585">
        <v>0</v>
      </c>
      <c r="L51" s="585">
        <v>0</v>
      </c>
      <c r="M51" s="585">
        <v>0</v>
      </c>
      <c r="N51" s="585">
        <v>0</v>
      </c>
      <c r="O51" s="585">
        <v>0</v>
      </c>
      <c r="P51" s="585">
        <v>0</v>
      </c>
      <c r="Q51" s="585">
        <v>0</v>
      </c>
      <c r="R51" s="585">
        <v>0</v>
      </c>
      <c r="S51" s="585">
        <v>0</v>
      </c>
      <c r="T51" s="585">
        <v>0</v>
      </c>
      <c r="U51" s="585">
        <v>0</v>
      </c>
      <c r="V51" s="585">
        <v>0</v>
      </c>
      <c r="W51" s="585">
        <v>0</v>
      </c>
      <c r="X51" s="585">
        <v>0</v>
      </c>
      <c r="Y51" s="585">
        <v>0</v>
      </c>
      <c r="Z51" s="585">
        <v>0</v>
      </c>
      <c r="AA51" s="585">
        <v>0</v>
      </c>
      <c r="AB51" s="585">
        <v>0</v>
      </c>
      <c r="AC51" s="585">
        <v>0</v>
      </c>
      <c r="AD51" s="585">
        <v>0</v>
      </c>
      <c r="AE51" s="585">
        <v>0</v>
      </c>
      <c r="AF51" s="585">
        <v>0</v>
      </c>
      <c r="AG51" s="585">
        <v>0</v>
      </c>
      <c r="AH51" s="585">
        <v>0</v>
      </c>
      <c r="AI51" s="585">
        <v>0</v>
      </c>
      <c r="AJ51" s="585">
        <v>0</v>
      </c>
      <c r="AK51" s="585">
        <v>0</v>
      </c>
      <c r="AL51" s="585">
        <v>0</v>
      </c>
      <c r="AM51" s="585">
        <v>0</v>
      </c>
      <c r="AN51" s="585">
        <v>0</v>
      </c>
      <c r="AO51" s="585">
        <v>0</v>
      </c>
      <c r="AP51" s="585">
        <v>0</v>
      </c>
      <c r="AQ51" s="585">
        <v>0</v>
      </c>
      <c r="AR51" s="585">
        <v>0</v>
      </c>
      <c r="AS51" s="585">
        <v>0</v>
      </c>
      <c r="AT51" s="585">
        <v>0</v>
      </c>
      <c r="AU51" s="585">
        <v>0</v>
      </c>
      <c r="AV51" s="585">
        <v>0</v>
      </c>
      <c r="AW51" s="585">
        <v>0</v>
      </c>
      <c r="AX51" s="585">
        <v>0</v>
      </c>
      <c r="AY51" s="585">
        <v>0</v>
      </c>
      <c r="AZ51" s="585">
        <v>0</v>
      </c>
      <c r="BA51" s="585">
        <v>0</v>
      </c>
      <c r="BB51" s="585">
        <v>0</v>
      </c>
      <c r="BC51" s="585">
        <v>0</v>
      </c>
      <c r="BD51" s="585">
        <v>0</v>
      </c>
      <c r="BE51" s="585">
        <v>0</v>
      </c>
      <c r="BF51" s="585">
        <v>0</v>
      </c>
      <c r="BG51" s="585">
        <v>0</v>
      </c>
      <c r="BH51" s="585">
        <v>0</v>
      </c>
      <c r="BI51" s="585">
        <v>0</v>
      </c>
      <c r="BJ51" s="585">
        <v>0</v>
      </c>
      <c r="BK51" s="585">
        <v>0</v>
      </c>
      <c r="BL51" s="585">
        <v>0</v>
      </c>
      <c r="BM51" s="585">
        <v>0</v>
      </c>
      <c r="BN51" s="585">
        <v>0</v>
      </c>
      <c r="BO51" s="585">
        <v>0</v>
      </c>
      <c r="BP51" s="585">
        <v>0</v>
      </c>
      <c r="BQ51" s="585">
        <v>0</v>
      </c>
      <c r="BR51" s="585">
        <v>0</v>
      </c>
      <c r="BS51" s="585">
        <v>0</v>
      </c>
      <c r="BT51" s="585">
        <v>0</v>
      </c>
      <c r="BU51" s="586">
        <v>0</v>
      </c>
      <c r="BV51" s="586">
        <v>0</v>
      </c>
      <c r="BW51" s="586">
        <v>0</v>
      </c>
      <c r="BX51" s="586">
        <v>0</v>
      </c>
      <c r="BY51" s="586">
        <v>0</v>
      </c>
      <c r="BZ51" s="586">
        <v>0</v>
      </c>
      <c r="CA51" s="586">
        <v>0</v>
      </c>
      <c r="CB51" s="586">
        <v>0</v>
      </c>
      <c r="CC51" s="586">
        <v>0</v>
      </c>
      <c r="CD51" s="586">
        <v>0</v>
      </c>
      <c r="CE51" s="586">
        <v>0</v>
      </c>
      <c r="CF51" s="586">
        <v>0</v>
      </c>
      <c r="CG51" s="586">
        <v>0</v>
      </c>
      <c r="CH51" s="586">
        <v>0</v>
      </c>
      <c r="CI51" s="586">
        <v>0</v>
      </c>
      <c r="CJ51" s="586">
        <v>0</v>
      </c>
      <c r="CK51" s="586">
        <v>0</v>
      </c>
      <c r="CL51" s="586">
        <v>0</v>
      </c>
      <c r="CM51" s="587">
        <v>0</v>
      </c>
      <c r="CN51" s="587">
        <v>0</v>
      </c>
      <c r="CO51" s="587">
        <v>0</v>
      </c>
      <c r="CP51" s="587">
        <v>0</v>
      </c>
      <c r="CQ51" s="587">
        <v>0</v>
      </c>
      <c r="CR51" s="587">
        <v>0</v>
      </c>
      <c r="CS51" s="587">
        <v>0</v>
      </c>
      <c r="CT51" s="587">
        <v>0</v>
      </c>
      <c r="CU51" s="588">
        <v>0</v>
      </c>
      <c r="CV51" s="588">
        <v>0</v>
      </c>
      <c r="CW51" s="588">
        <v>0</v>
      </c>
      <c r="CX51" s="588">
        <v>0</v>
      </c>
      <c r="CY51" s="588">
        <v>0</v>
      </c>
      <c r="CZ51" s="4129">
        <v>0</v>
      </c>
      <c r="DA51" s="4129">
        <v>0</v>
      </c>
      <c r="DB51" s="4129">
        <v>0</v>
      </c>
      <c r="DC51" s="4129">
        <v>0</v>
      </c>
      <c r="DD51" s="4129">
        <v>0</v>
      </c>
      <c r="DE51" s="4129">
        <v>0</v>
      </c>
      <c r="DF51" s="4129">
        <v>0</v>
      </c>
      <c r="DG51" s="4129">
        <v>0</v>
      </c>
      <c r="DH51" s="4129">
        <v>0</v>
      </c>
      <c r="DI51" s="4129">
        <v>0</v>
      </c>
      <c r="DJ51" s="4129">
        <v>0</v>
      </c>
    </row>
    <row r="52" spans="1:114" ht="16.5" customHeight="1" x14ac:dyDescent="0.3">
      <c r="A52" s="589"/>
      <c r="B52" s="4117"/>
      <c r="C52" s="590"/>
      <c r="D52" s="590"/>
      <c r="E52" s="590"/>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91"/>
      <c r="BV52" s="591"/>
      <c r="BW52" s="591"/>
      <c r="BX52" s="591"/>
      <c r="BY52" s="591"/>
      <c r="BZ52" s="591"/>
      <c r="CA52" s="591"/>
      <c r="CB52" s="591"/>
      <c r="CC52" s="591"/>
      <c r="CD52" s="591"/>
      <c r="CE52" s="591"/>
      <c r="CF52" s="591"/>
      <c r="CG52" s="591"/>
      <c r="CH52" s="591"/>
      <c r="CI52" s="591"/>
      <c r="CJ52" s="591"/>
      <c r="CK52" s="591"/>
      <c r="CL52" s="591"/>
      <c r="CM52" s="583"/>
      <c r="CN52" s="583"/>
      <c r="CO52" s="583"/>
      <c r="CP52" s="583"/>
      <c r="CQ52" s="583"/>
      <c r="CR52" s="583"/>
      <c r="CS52" s="583"/>
      <c r="CT52" s="583"/>
      <c r="CU52" s="592"/>
      <c r="CV52" s="592"/>
      <c r="CW52" s="592"/>
      <c r="CX52" s="592"/>
      <c r="CY52" s="592"/>
      <c r="CZ52" s="4130"/>
      <c r="DA52" s="4130"/>
      <c r="DB52" s="4130"/>
      <c r="DC52" s="4130"/>
      <c r="DD52" s="4130"/>
      <c r="DE52" s="4130"/>
      <c r="DF52" s="4130"/>
      <c r="DG52" s="4130"/>
      <c r="DH52" s="4130"/>
      <c r="DI52" s="4130"/>
      <c r="DJ52" s="4130"/>
    </row>
    <row r="53" spans="1:114" ht="16.5" customHeight="1" x14ac:dyDescent="0.3">
      <c r="A53" s="584" t="s">
        <v>489</v>
      </c>
      <c r="B53" s="4116" t="s">
        <v>464</v>
      </c>
      <c r="C53" s="585">
        <v>0</v>
      </c>
      <c r="D53" s="585">
        <v>0</v>
      </c>
      <c r="E53" s="585">
        <v>0</v>
      </c>
      <c r="F53" s="585">
        <v>0</v>
      </c>
      <c r="G53" s="585">
        <v>0</v>
      </c>
      <c r="H53" s="585">
        <v>0</v>
      </c>
      <c r="I53" s="585">
        <v>0</v>
      </c>
      <c r="J53" s="585">
        <v>0</v>
      </c>
      <c r="K53" s="585">
        <v>0</v>
      </c>
      <c r="L53" s="585">
        <v>0</v>
      </c>
      <c r="M53" s="585">
        <v>0</v>
      </c>
      <c r="N53" s="585">
        <v>0</v>
      </c>
      <c r="O53" s="585">
        <v>0</v>
      </c>
      <c r="P53" s="585">
        <v>0</v>
      </c>
      <c r="Q53" s="585">
        <v>0</v>
      </c>
      <c r="R53" s="585">
        <v>0</v>
      </c>
      <c r="S53" s="585">
        <v>0</v>
      </c>
      <c r="T53" s="585">
        <v>0</v>
      </c>
      <c r="U53" s="585">
        <v>0</v>
      </c>
      <c r="V53" s="585">
        <v>0</v>
      </c>
      <c r="W53" s="585">
        <v>0</v>
      </c>
      <c r="X53" s="585">
        <v>0</v>
      </c>
      <c r="Y53" s="585">
        <v>0</v>
      </c>
      <c r="Z53" s="585">
        <v>0</v>
      </c>
      <c r="AA53" s="585">
        <v>0</v>
      </c>
      <c r="AB53" s="585">
        <v>0</v>
      </c>
      <c r="AC53" s="585">
        <v>0</v>
      </c>
      <c r="AD53" s="585">
        <v>0</v>
      </c>
      <c r="AE53" s="585">
        <v>0</v>
      </c>
      <c r="AF53" s="585">
        <v>0</v>
      </c>
      <c r="AG53" s="585">
        <v>0</v>
      </c>
      <c r="AH53" s="585">
        <v>0</v>
      </c>
      <c r="AI53" s="585">
        <v>0</v>
      </c>
      <c r="AJ53" s="585">
        <v>0</v>
      </c>
      <c r="AK53" s="585">
        <v>0</v>
      </c>
      <c r="AL53" s="585">
        <v>0</v>
      </c>
      <c r="AM53" s="585">
        <v>0</v>
      </c>
      <c r="AN53" s="585">
        <v>0</v>
      </c>
      <c r="AO53" s="585">
        <v>0</v>
      </c>
      <c r="AP53" s="585">
        <v>0</v>
      </c>
      <c r="AQ53" s="585">
        <v>0</v>
      </c>
      <c r="AR53" s="585">
        <v>0</v>
      </c>
      <c r="AS53" s="585">
        <v>0</v>
      </c>
      <c r="AT53" s="585">
        <v>0</v>
      </c>
      <c r="AU53" s="585">
        <v>0</v>
      </c>
      <c r="AV53" s="585">
        <v>0</v>
      </c>
      <c r="AW53" s="585">
        <v>0</v>
      </c>
      <c r="AX53" s="585">
        <v>0</v>
      </c>
      <c r="AY53" s="585">
        <v>0</v>
      </c>
      <c r="AZ53" s="585">
        <v>0</v>
      </c>
      <c r="BA53" s="585">
        <v>0</v>
      </c>
      <c r="BB53" s="585">
        <v>0</v>
      </c>
      <c r="BC53" s="585">
        <v>0</v>
      </c>
      <c r="BD53" s="585">
        <v>0</v>
      </c>
      <c r="BE53" s="585">
        <v>0</v>
      </c>
      <c r="BF53" s="585">
        <v>0</v>
      </c>
      <c r="BG53" s="585">
        <v>0</v>
      </c>
      <c r="BH53" s="585">
        <v>0</v>
      </c>
      <c r="BI53" s="585">
        <v>0</v>
      </c>
      <c r="BJ53" s="585">
        <v>0</v>
      </c>
      <c r="BK53" s="585">
        <v>0</v>
      </c>
      <c r="BL53" s="585">
        <v>0</v>
      </c>
      <c r="BM53" s="585">
        <v>0</v>
      </c>
      <c r="BN53" s="585">
        <v>0</v>
      </c>
      <c r="BO53" s="585">
        <v>0</v>
      </c>
      <c r="BP53" s="585">
        <v>0</v>
      </c>
      <c r="BQ53" s="585">
        <v>0</v>
      </c>
      <c r="BR53" s="585">
        <v>0</v>
      </c>
      <c r="BS53" s="585">
        <v>0</v>
      </c>
      <c r="BT53" s="585">
        <v>0</v>
      </c>
      <c r="BU53" s="586">
        <v>0</v>
      </c>
      <c r="BV53" s="586">
        <v>0</v>
      </c>
      <c r="BW53" s="586">
        <v>0</v>
      </c>
      <c r="BX53" s="586">
        <v>0</v>
      </c>
      <c r="BY53" s="586">
        <v>0</v>
      </c>
      <c r="BZ53" s="586">
        <v>0</v>
      </c>
      <c r="CA53" s="586">
        <v>0</v>
      </c>
      <c r="CB53" s="586">
        <v>0</v>
      </c>
      <c r="CC53" s="586">
        <v>0</v>
      </c>
      <c r="CD53" s="586">
        <v>0</v>
      </c>
      <c r="CE53" s="586">
        <v>0</v>
      </c>
      <c r="CF53" s="586">
        <v>0</v>
      </c>
      <c r="CG53" s="586">
        <v>0</v>
      </c>
      <c r="CH53" s="586">
        <v>0</v>
      </c>
      <c r="CI53" s="586">
        <v>0</v>
      </c>
      <c r="CJ53" s="586">
        <v>0</v>
      </c>
      <c r="CK53" s="586">
        <v>0</v>
      </c>
      <c r="CL53" s="586">
        <v>0</v>
      </c>
      <c r="CM53" s="587">
        <v>0</v>
      </c>
      <c r="CN53" s="587">
        <v>0</v>
      </c>
      <c r="CO53" s="587">
        <v>0</v>
      </c>
      <c r="CP53" s="587">
        <v>0</v>
      </c>
      <c r="CQ53" s="587">
        <v>0</v>
      </c>
      <c r="CR53" s="587">
        <v>0</v>
      </c>
      <c r="CS53" s="587">
        <v>0</v>
      </c>
      <c r="CT53" s="587">
        <v>0</v>
      </c>
      <c r="CU53" s="588">
        <v>0</v>
      </c>
      <c r="CV53" s="588">
        <v>0</v>
      </c>
      <c r="CW53" s="588">
        <v>0</v>
      </c>
      <c r="CX53" s="588">
        <v>0</v>
      </c>
      <c r="CY53" s="588">
        <v>0</v>
      </c>
      <c r="CZ53" s="4129">
        <v>0</v>
      </c>
      <c r="DA53" s="4129">
        <v>0</v>
      </c>
      <c r="DB53" s="4129">
        <v>0</v>
      </c>
      <c r="DC53" s="4129">
        <v>0</v>
      </c>
      <c r="DD53" s="4129">
        <v>0</v>
      </c>
      <c r="DE53" s="4129">
        <v>0</v>
      </c>
      <c r="DF53" s="4129">
        <v>0</v>
      </c>
      <c r="DG53" s="4129">
        <v>0</v>
      </c>
      <c r="DH53" s="4129">
        <v>0</v>
      </c>
      <c r="DI53" s="4129">
        <v>0</v>
      </c>
      <c r="DJ53" s="4129">
        <v>0</v>
      </c>
    </row>
    <row r="54" spans="1:114" ht="16.5" customHeight="1" x14ac:dyDescent="0.3">
      <c r="A54" s="589"/>
      <c r="B54" s="4117"/>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82"/>
      <c r="AP54" s="582"/>
      <c r="AQ54" s="582"/>
      <c r="AR54" s="582"/>
      <c r="AS54" s="582"/>
      <c r="AT54" s="582"/>
      <c r="AU54" s="582"/>
      <c r="AV54" s="582"/>
      <c r="AW54" s="582"/>
      <c r="AX54" s="582"/>
      <c r="AY54" s="582"/>
      <c r="AZ54" s="582"/>
      <c r="BA54" s="582"/>
      <c r="BB54" s="582"/>
      <c r="BC54" s="582"/>
      <c r="BD54" s="582"/>
      <c r="BE54" s="582"/>
      <c r="BF54" s="582"/>
      <c r="BG54" s="582"/>
      <c r="BH54" s="582"/>
      <c r="BI54" s="582"/>
      <c r="BJ54" s="582"/>
      <c r="BK54" s="582"/>
      <c r="BL54" s="582"/>
      <c r="BM54" s="582"/>
      <c r="BN54" s="582"/>
      <c r="BO54" s="582"/>
      <c r="BP54" s="582"/>
      <c r="BQ54" s="582"/>
      <c r="BR54" s="582"/>
      <c r="BS54" s="582"/>
      <c r="BT54" s="582"/>
      <c r="BU54" s="591"/>
      <c r="BV54" s="591"/>
      <c r="BW54" s="591"/>
      <c r="BX54" s="591"/>
      <c r="BY54" s="591"/>
      <c r="BZ54" s="591"/>
      <c r="CA54" s="591"/>
      <c r="CB54" s="591"/>
      <c r="CC54" s="591"/>
      <c r="CD54" s="591"/>
      <c r="CE54" s="591"/>
      <c r="CF54" s="591"/>
      <c r="CG54" s="591"/>
      <c r="CH54" s="591"/>
      <c r="CI54" s="591"/>
      <c r="CJ54" s="591"/>
      <c r="CK54" s="591"/>
      <c r="CL54" s="591"/>
      <c r="CM54" s="583"/>
      <c r="CN54" s="583"/>
      <c r="CO54" s="583"/>
      <c r="CP54" s="583"/>
      <c r="CQ54" s="583"/>
      <c r="CR54" s="583"/>
      <c r="CS54" s="583"/>
      <c r="CT54" s="583"/>
      <c r="CU54" s="592"/>
      <c r="CV54" s="592"/>
      <c r="CW54" s="592"/>
      <c r="CX54" s="592"/>
      <c r="CY54" s="592"/>
      <c r="CZ54" s="4130"/>
      <c r="DA54" s="4130"/>
      <c r="DB54" s="4130"/>
      <c r="DC54" s="4130"/>
      <c r="DD54" s="4130"/>
      <c r="DE54" s="4130"/>
      <c r="DF54" s="4130"/>
      <c r="DG54" s="4130"/>
      <c r="DH54" s="4130"/>
      <c r="DI54" s="4130"/>
      <c r="DJ54" s="4130"/>
    </row>
    <row r="55" spans="1:114" ht="16.5" customHeight="1" x14ac:dyDescent="0.3">
      <c r="A55" s="584" t="s">
        <v>490</v>
      </c>
      <c r="B55" s="4116" t="s">
        <v>491</v>
      </c>
      <c r="C55" s="585">
        <v>538.21283592999998</v>
      </c>
      <c r="D55" s="585">
        <v>486.14490092999995</v>
      </c>
      <c r="E55" s="585">
        <v>618.69126218000008</v>
      </c>
      <c r="F55" s="585">
        <v>512.37668000999997</v>
      </c>
      <c r="G55" s="585">
        <v>590.64657192999994</v>
      </c>
      <c r="H55" s="585">
        <v>929.23720615000002</v>
      </c>
      <c r="I55" s="585">
        <v>2338.0420034099998</v>
      </c>
      <c r="J55" s="585">
        <v>927.75824321999994</v>
      </c>
      <c r="K55" s="585">
        <v>1072.1266438399998</v>
      </c>
      <c r="L55" s="585">
        <v>1049.9736225899999</v>
      </c>
      <c r="M55" s="585">
        <v>921.2037224899999</v>
      </c>
      <c r="N55" s="585">
        <v>975.29421922999995</v>
      </c>
      <c r="O55" s="585">
        <v>1179.0680737399998</v>
      </c>
      <c r="P55" s="585">
        <v>845.18880186000001</v>
      </c>
      <c r="Q55" s="585">
        <v>867.82027834999997</v>
      </c>
      <c r="R55" s="585">
        <v>1070.84335545</v>
      </c>
      <c r="S55" s="585">
        <v>1155.9288818900002</v>
      </c>
      <c r="T55" s="585">
        <v>1215.97244467</v>
      </c>
      <c r="U55" s="585">
        <v>1354.25470415</v>
      </c>
      <c r="V55" s="585">
        <v>1353.74939073</v>
      </c>
      <c r="W55" s="585">
        <v>978.95630284999993</v>
      </c>
      <c r="X55" s="585">
        <v>1123.9420090399999</v>
      </c>
      <c r="Y55" s="585">
        <v>1187.4279252400001</v>
      </c>
      <c r="Z55" s="585">
        <v>1138.04615612</v>
      </c>
      <c r="AA55" s="585">
        <v>1126.1566596799998</v>
      </c>
      <c r="AB55" s="585">
        <v>1034.2038716699999</v>
      </c>
      <c r="AC55" s="585">
        <v>1047.56163956</v>
      </c>
      <c r="AD55" s="585">
        <v>1100.7612842200001</v>
      </c>
      <c r="AE55" s="585">
        <v>1237.1838996199999</v>
      </c>
      <c r="AF55" s="585">
        <v>911.68682326999988</v>
      </c>
      <c r="AG55" s="585">
        <v>1625.31888514</v>
      </c>
      <c r="AH55" s="585">
        <v>1549.26650855</v>
      </c>
      <c r="AI55" s="585">
        <v>1568.3670513499999</v>
      </c>
      <c r="AJ55" s="585">
        <v>1263.2788130399999</v>
      </c>
      <c r="AK55" s="585">
        <v>1250.9957634699999</v>
      </c>
      <c r="AL55" s="585">
        <v>1312.9801299100004</v>
      </c>
      <c r="AM55" s="585">
        <v>1373.2369780400002</v>
      </c>
      <c r="AN55" s="585">
        <v>1294.51844523</v>
      </c>
      <c r="AO55" s="585">
        <v>1309.22184118</v>
      </c>
      <c r="AP55" s="585">
        <v>1381.3287188100001</v>
      </c>
      <c r="AQ55" s="585">
        <v>1284.6913234800343</v>
      </c>
      <c r="AR55" s="585">
        <v>1128.0638976000148</v>
      </c>
      <c r="AS55" s="585">
        <v>1389.1377747299755</v>
      </c>
      <c r="AT55" s="585">
        <v>1621.9914351249708</v>
      </c>
      <c r="AU55" s="585">
        <v>1429.9281341417975</v>
      </c>
      <c r="AV55" s="585">
        <v>1350.8092643812051</v>
      </c>
      <c r="AW55" s="585">
        <v>1363.481055648788</v>
      </c>
      <c r="AX55" s="585">
        <v>1481.0242033974096</v>
      </c>
      <c r="AY55" s="585">
        <v>1369.1390704724565</v>
      </c>
      <c r="AZ55" s="585">
        <v>1211.890613675366</v>
      </c>
      <c r="BA55" s="585">
        <v>1287.3444427282561</v>
      </c>
      <c r="BB55" s="585">
        <v>1167.436104729722</v>
      </c>
      <c r="BC55" s="585">
        <v>1144.7062325860024</v>
      </c>
      <c r="BD55" s="585">
        <v>1185.1920070913661</v>
      </c>
      <c r="BE55" s="585">
        <v>1296.546781784871</v>
      </c>
      <c r="BF55" s="585">
        <v>1254.3451458262853</v>
      </c>
      <c r="BG55" s="585">
        <v>1264.0378001964027</v>
      </c>
      <c r="BH55" s="585">
        <v>1616.3914386308027</v>
      </c>
      <c r="BI55" s="585">
        <v>1627.2223627918927</v>
      </c>
      <c r="BJ55" s="585">
        <v>1842.6271117917099</v>
      </c>
      <c r="BK55" s="585">
        <v>1628.6121597820661</v>
      </c>
      <c r="BL55" s="585">
        <v>1622.6072468596196</v>
      </c>
      <c r="BM55" s="585">
        <v>1753.2287598542005</v>
      </c>
      <c r="BN55" s="585">
        <v>1650.7368296397069</v>
      </c>
      <c r="BO55" s="585">
        <v>1651.2165607760658</v>
      </c>
      <c r="BP55" s="585">
        <v>1634.1071258180323</v>
      </c>
      <c r="BQ55" s="585">
        <v>1607.1944808551614</v>
      </c>
      <c r="BR55" s="585">
        <v>1683.5871585070154</v>
      </c>
      <c r="BS55" s="585">
        <v>1737.6267725551986</v>
      </c>
      <c r="BT55" s="585">
        <v>1787.4163761315695</v>
      </c>
      <c r="BU55" s="586">
        <v>1726.2648159954565</v>
      </c>
      <c r="BV55" s="586">
        <v>1696.2638843331699</v>
      </c>
      <c r="BW55" s="586">
        <v>1654.1694700219739</v>
      </c>
      <c r="BX55" s="586">
        <v>1645.8527529404216</v>
      </c>
      <c r="BY55" s="586">
        <v>1734.638064467526</v>
      </c>
      <c r="BZ55" s="586">
        <v>1658.682799772517</v>
      </c>
      <c r="CA55" s="586">
        <v>1593.5124513526839</v>
      </c>
      <c r="CB55" s="586">
        <v>1637.6252399420525</v>
      </c>
      <c r="CC55" s="586">
        <v>1872.1568749508695</v>
      </c>
      <c r="CD55" s="586">
        <v>1516.6241633027223</v>
      </c>
      <c r="CE55" s="586">
        <v>1586.4102300464212</v>
      </c>
      <c r="CF55" s="586">
        <v>2183.0596216864255</v>
      </c>
      <c r="CG55" s="586">
        <v>2250.2051788465233</v>
      </c>
      <c r="CH55" s="586">
        <v>2308.0768964665244</v>
      </c>
      <c r="CI55" s="586">
        <v>1881.9393131364548</v>
      </c>
      <c r="CJ55" s="586">
        <v>1911.0533564864943</v>
      </c>
      <c r="CK55" s="586">
        <v>2037.3547660964705</v>
      </c>
      <c r="CL55" s="586">
        <v>2139.0195345465113</v>
      </c>
      <c r="CM55" s="587">
        <v>2148.7085172564502</v>
      </c>
      <c r="CN55" s="587">
        <v>2830.0326603264839</v>
      </c>
      <c r="CO55" s="587">
        <v>2845.1891382465219</v>
      </c>
      <c r="CP55" s="587">
        <v>2712.7358011565466</v>
      </c>
      <c r="CQ55" s="587">
        <v>2766.1765475265047</v>
      </c>
      <c r="CR55" s="587">
        <v>2884.1899727164759</v>
      </c>
      <c r="CS55" s="587">
        <v>2341.8427289465762</v>
      </c>
      <c r="CT55" s="587">
        <v>2286.1076339160436</v>
      </c>
      <c r="CU55" s="588">
        <v>2341.9953491364554</v>
      </c>
      <c r="CV55" s="588">
        <v>1930.0376910963555</v>
      </c>
      <c r="CW55" s="588">
        <v>1859.9959418120668</v>
      </c>
      <c r="CX55" s="588">
        <v>1905.0163147011099</v>
      </c>
      <c r="CY55" s="588">
        <v>1912.03888268941</v>
      </c>
      <c r="CZ55" s="4129">
        <v>1722.5373578516819</v>
      </c>
      <c r="DA55" s="4129">
        <v>1532.2508873923521</v>
      </c>
      <c r="DB55" s="4129">
        <v>1265.0870479198193</v>
      </c>
      <c r="DC55" s="4129">
        <v>1103.1639609812767</v>
      </c>
      <c r="DD55" s="4129">
        <v>1717.9416745223887</v>
      </c>
      <c r="DE55" s="4129">
        <v>1598.5313476312404</v>
      </c>
      <c r="DF55" s="4129">
        <v>1313.5426582514715</v>
      </c>
      <c r="DG55" s="4129">
        <v>891.60289957732687</v>
      </c>
      <c r="DH55" s="4129">
        <v>1252.0456227899999</v>
      </c>
      <c r="DI55" s="4129">
        <v>1056.2499061896556</v>
      </c>
      <c r="DJ55" s="4129">
        <v>899.67953126834391</v>
      </c>
    </row>
    <row r="56" spans="1:114" ht="16.5" customHeight="1" x14ac:dyDescent="0.3">
      <c r="A56" s="589"/>
      <c r="B56" s="4117"/>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91"/>
      <c r="BV56" s="591"/>
      <c r="BW56" s="591"/>
      <c r="BX56" s="591"/>
      <c r="BY56" s="591"/>
      <c r="BZ56" s="591"/>
      <c r="CA56" s="591"/>
      <c r="CB56" s="591"/>
      <c r="CC56" s="591"/>
      <c r="CD56" s="591"/>
      <c r="CE56" s="591"/>
      <c r="CF56" s="591"/>
      <c r="CG56" s="591"/>
      <c r="CH56" s="591"/>
      <c r="CI56" s="591"/>
      <c r="CJ56" s="591"/>
      <c r="CK56" s="591"/>
      <c r="CL56" s="591"/>
      <c r="CM56" s="583"/>
      <c r="CN56" s="583"/>
      <c r="CO56" s="583"/>
      <c r="CP56" s="583"/>
      <c r="CQ56" s="583"/>
      <c r="CR56" s="583"/>
      <c r="CS56" s="583"/>
      <c r="CT56" s="583"/>
      <c r="CU56" s="592"/>
      <c r="CV56" s="592"/>
      <c r="CW56" s="592"/>
      <c r="CX56" s="592"/>
      <c r="CY56" s="592"/>
      <c r="CZ56" s="4130"/>
      <c r="DA56" s="4130"/>
      <c r="DB56" s="4130"/>
      <c r="DC56" s="4130"/>
      <c r="DD56" s="4130"/>
      <c r="DE56" s="4130"/>
      <c r="DF56" s="4130"/>
      <c r="DG56" s="4130"/>
      <c r="DH56" s="4130"/>
      <c r="DI56" s="4130"/>
      <c r="DJ56" s="4130"/>
    </row>
    <row r="57" spans="1:114" ht="16.5" customHeight="1" x14ac:dyDescent="0.3">
      <c r="A57" s="584" t="s">
        <v>492</v>
      </c>
      <c r="B57" s="4116" t="s">
        <v>460</v>
      </c>
      <c r="C57" s="585">
        <v>19964.110167409999</v>
      </c>
      <c r="D57" s="585">
        <v>20456.15655851</v>
      </c>
      <c r="E57" s="585">
        <v>20656.54350453</v>
      </c>
      <c r="F57" s="585">
        <v>20976.469956159999</v>
      </c>
      <c r="G57" s="585">
        <v>23542.384742170001</v>
      </c>
      <c r="H57" s="585">
        <v>20273.87106505</v>
      </c>
      <c r="I57" s="585">
        <v>18508.569286829999</v>
      </c>
      <c r="J57" s="585">
        <v>19472.344551769998</v>
      </c>
      <c r="K57" s="585">
        <v>20495.222189169999</v>
      </c>
      <c r="L57" s="585">
        <v>20301.791217229998</v>
      </c>
      <c r="M57" s="585">
        <v>20191.020255150001</v>
      </c>
      <c r="N57" s="585">
        <v>21361.044988709997</v>
      </c>
      <c r="O57" s="585">
        <v>19413.827296809999</v>
      </c>
      <c r="P57" s="585">
        <v>19582.327154340001</v>
      </c>
      <c r="Q57" s="585">
        <v>18243.485036359998</v>
      </c>
      <c r="R57" s="585">
        <v>17904.736877859999</v>
      </c>
      <c r="S57" s="585">
        <v>18921.887750959999</v>
      </c>
      <c r="T57" s="585">
        <v>20149.1601701</v>
      </c>
      <c r="U57" s="585">
        <v>18753.241767789998</v>
      </c>
      <c r="V57" s="585">
        <v>19617.36774234</v>
      </c>
      <c r="W57" s="585">
        <v>19604.223607199998</v>
      </c>
      <c r="X57" s="585">
        <v>21354.738473539997</v>
      </c>
      <c r="Y57" s="585">
        <v>20283.88373102</v>
      </c>
      <c r="Z57" s="585">
        <v>19542.970377909998</v>
      </c>
      <c r="AA57" s="585">
        <v>21291.50351029</v>
      </c>
      <c r="AB57" s="585">
        <v>21595.119234289999</v>
      </c>
      <c r="AC57" s="585">
        <v>20783.147565799998</v>
      </c>
      <c r="AD57" s="585">
        <v>21203.46923585</v>
      </c>
      <c r="AE57" s="585">
        <v>19954.35588607</v>
      </c>
      <c r="AF57" s="585">
        <v>23783.569044779997</v>
      </c>
      <c r="AG57" s="585">
        <v>23780.145553330003</v>
      </c>
      <c r="AH57" s="585">
        <v>23569.844059790001</v>
      </c>
      <c r="AI57" s="585">
        <v>25164.681625080102</v>
      </c>
      <c r="AJ57" s="585">
        <v>26025.415872760001</v>
      </c>
      <c r="AK57" s="585">
        <v>25692.210255179998</v>
      </c>
      <c r="AL57" s="585">
        <v>25383.877467489987</v>
      </c>
      <c r="AM57" s="585">
        <v>25930.891317520014</v>
      </c>
      <c r="AN57" s="585">
        <v>25189.279282339961</v>
      </c>
      <c r="AO57" s="585">
        <v>25613.860504809993</v>
      </c>
      <c r="AP57" s="585">
        <v>25224.743159949947</v>
      </c>
      <c r="AQ57" s="585">
        <v>23948.197494770015</v>
      </c>
      <c r="AR57" s="585">
        <v>21850.039449129999</v>
      </c>
      <c r="AS57" s="585">
        <v>22254.871252340021</v>
      </c>
      <c r="AT57" s="585">
        <v>21879.72865525998</v>
      </c>
      <c r="AU57" s="585">
        <v>22545.301191179984</v>
      </c>
      <c r="AV57" s="585">
        <v>22101.591468449988</v>
      </c>
      <c r="AW57" s="585">
        <v>21365.243426009973</v>
      </c>
      <c r="AX57" s="585">
        <v>20881.14524601998</v>
      </c>
      <c r="AY57" s="585">
        <v>20472.976203240014</v>
      </c>
      <c r="AZ57" s="585">
        <v>21487.784692900019</v>
      </c>
      <c r="BA57" s="585">
        <v>21928.267963229922</v>
      </c>
      <c r="BB57" s="585">
        <v>21797.014970980046</v>
      </c>
      <c r="BC57" s="585">
        <v>22086.19730513003</v>
      </c>
      <c r="BD57" s="585">
        <v>22650.277264699977</v>
      </c>
      <c r="BE57" s="585">
        <v>21679.910396959978</v>
      </c>
      <c r="BF57" s="585">
        <v>22462.728441649982</v>
      </c>
      <c r="BG57" s="585">
        <v>20288.861448660031</v>
      </c>
      <c r="BH57" s="585">
        <v>18978.052171999949</v>
      </c>
      <c r="BI57" s="585">
        <v>18191.658810679994</v>
      </c>
      <c r="BJ57" s="585">
        <v>17271.864959959996</v>
      </c>
      <c r="BK57" s="585">
        <v>16252.714630709965</v>
      </c>
      <c r="BL57" s="585">
        <v>18325.476515089984</v>
      </c>
      <c r="BM57" s="585">
        <v>27006.25268139</v>
      </c>
      <c r="BN57" s="585">
        <v>26101.492148820111</v>
      </c>
      <c r="BO57" s="585">
        <v>24870.176161724856</v>
      </c>
      <c r="BP57" s="585">
        <v>24471.645377400018</v>
      </c>
      <c r="BQ57" s="585">
        <v>23760.59067086998</v>
      </c>
      <c r="BR57" s="585">
        <v>23082.71069057002</v>
      </c>
      <c r="BS57" s="585">
        <v>24280.758976100049</v>
      </c>
      <c r="BT57" s="585">
        <v>25590.232428529933</v>
      </c>
      <c r="BU57" s="586">
        <v>25098.625338600003</v>
      </c>
      <c r="BV57" s="586">
        <v>24330.692173520045</v>
      </c>
      <c r="BW57" s="586">
        <v>24688.323351009974</v>
      </c>
      <c r="BX57" s="586">
        <v>25037.211866000027</v>
      </c>
      <c r="BY57" s="586">
        <v>25089.035267669948</v>
      </c>
      <c r="BZ57" s="586">
        <v>24090.776523889981</v>
      </c>
      <c r="CA57" s="586">
        <v>24578.904463949977</v>
      </c>
      <c r="CB57" s="586">
        <v>25995.394258479944</v>
      </c>
      <c r="CC57" s="586">
        <v>25933.130423700044</v>
      </c>
      <c r="CD57" s="586">
        <v>24933.187775389986</v>
      </c>
      <c r="CE57" s="586">
        <v>25807.537072730051</v>
      </c>
      <c r="CF57" s="586">
        <v>26103.819359800116</v>
      </c>
      <c r="CG57" s="586">
        <v>24442.946636389959</v>
      </c>
      <c r="CH57" s="586">
        <v>23689.873631919989</v>
      </c>
      <c r="CI57" s="586">
        <v>23188.90674147004</v>
      </c>
      <c r="CJ57" s="586">
        <v>23496.741578239998</v>
      </c>
      <c r="CK57" s="586">
        <v>22597.495759479989</v>
      </c>
      <c r="CL57" s="586">
        <v>22044.530639399971</v>
      </c>
      <c r="CM57" s="587">
        <v>21561.821478250007</v>
      </c>
      <c r="CN57" s="587">
        <v>19811.472098009999</v>
      </c>
      <c r="CO57" s="587">
        <v>15924.198801319966</v>
      </c>
      <c r="CP57" s="587">
        <v>13081.932868679964</v>
      </c>
      <c r="CQ57" s="587">
        <v>18469.000551759982</v>
      </c>
      <c r="CR57" s="587">
        <v>20435.040907790011</v>
      </c>
      <c r="CS57" s="587">
        <v>17745.504284119903</v>
      </c>
      <c r="CT57" s="587">
        <v>17770.187594280058</v>
      </c>
      <c r="CU57" s="588">
        <v>13353.068122100005</v>
      </c>
      <c r="CV57" s="588">
        <v>15538.917807289947</v>
      </c>
      <c r="CW57" s="588">
        <v>18076.365482630034</v>
      </c>
      <c r="CX57" s="588">
        <v>22476.450769049956</v>
      </c>
      <c r="CY57" s="588">
        <v>21764.401940069976</v>
      </c>
      <c r="CZ57" s="4129">
        <v>19920.449408879998</v>
      </c>
      <c r="DA57" s="4129">
        <v>17132.549358880002</v>
      </c>
      <c r="DB57" s="4129">
        <v>17331.741958690058</v>
      </c>
      <c r="DC57" s="4129">
        <v>16655.315602609982</v>
      </c>
      <c r="DD57" s="4129">
        <v>17236.659394390081</v>
      </c>
      <c r="DE57" s="4129">
        <v>16047.574822380067</v>
      </c>
      <c r="DF57" s="4129">
        <v>16794.55439085004</v>
      </c>
      <c r="DG57" s="4129">
        <v>16187.812679669985</v>
      </c>
      <c r="DH57" s="4129">
        <v>17285.976926669988</v>
      </c>
      <c r="DI57" s="4129">
        <v>21126.782202980045</v>
      </c>
      <c r="DJ57" s="4129">
        <v>23277.807549940124</v>
      </c>
    </row>
    <row r="58" spans="1:114" ht="16.5" customHeight="1" x14ac:dyDescent="0.3">
      <c r="A58" s="589"/>
      <c r="B58" s="4117"/>
      <c r="C58" s="593"/>
      <c r="D58" s="593"/>
      <c r="E58" s="593"/>
      <c r="F58" s="593"/>
      <c r="G58" s="593"/>
      <c r="H58" s="593"/>
      <c r="I58" s="593"/>
      <c r="J58" s="593"/>
      <c r="K58" s="593"/>
      <c r="L58" s="593"/>
      <c r="M58" s="593"/>
      <c r="N58" s="593"/>
      <c r="O58" s="593"/>
      <c r="P58" s="593"/>
      <c r="Q58" s="593"/>
      <c r="R58" s="593"/>
      <c r="S58" s="593"/>
      <c r="T58" s="593"/>
      <c r="U58" s="593"/>
      <c r="V58" s="593"/>
      <c r="W58" s="593"/>
      <c r="X58" s="593"/>
      <c r="Y58" s="593"/>
      <c r="Z58" s="593"/>
      <c r="AA58" s="593"/>
      <c r="AB58" s="593"/>
      <c r="AC58" s="593"/>
      <c r="AD58" s="593"/>
      <c r="AE58" s="593"/>
      <c r="AF58" s="593"/>
      <c r="AG58" s="593"/>
      <c r="AH58" s="593"/>
      <c r="AI58" s="593"/>
      <c r="AJ58" s="593"/>
      <c r="AK58" s="593"/>
      <c r="AL58" s="593"/>
      <c r="AM58" s="593"/>
      <c r="AN58" s="593"/>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91"/>
      <c r="BV58" s="591"/>
      <c r="BW58" s="591"/>
      <c r="BX58" s="591"/>
      <c r="BY58" s="591"/>
      <c r="BZ58" s="591"/>
      <c r="CA58" s="591"/>
      <c r="CB58" s="591"/>
      <c r="CC58" s="591"/>
      <c r="CD58" s="591"/>
      <c r="CE58" s="591"/>
      <c r="CF58" s="591"/>
      <c r="CG58" s="591"/>
      <c r="CH58" s="591"/>
      <c r="CI58" s="591"/>
      <c r="CJ58" s="591"/>
      <c r="CK58" s="591"/>
      <c r="CL58" s="591"/>
      <c r="CM58" s="583"/>
      <c r="CN58" s="583"/>
      <c r="CO58" s="583"/>
      <c r="CP58" s="583"/>
      <c r="CQ58" s="583"/>
      <c r="CR58" s="583"/>
      <c r="CS58" s="583"/>
      <c r="CT58" s="583"/>
      <c r="CU58" s="592"/>
      <c r="CV58" s="592"/>
      <c r="CW58" s="592"/>
      <c r="CX58" s="592"/>
      <c r="CY58" s="592"/>
      <c r="CZ58" s="4130"/>
      <c r="DA58" s="4130"/>
      <c r="DB58" s="4130"/>
      <c r="DC58" s="4130"/>
      <c r="DD58" s="4130"/>
      <c r="DE58" s="4130"/>
      <c r="DF58" s="4130"/>
      <c r="DG58" s="4130"/>
      <c r="DH58" s="4130"/>
      <c r="DI58" s="4130"/>
      <c r="DJ58" s="4130"/>
    </row>
    <row r="59" spans="1:114" ht="16.5" customHeight="1" x14ac:dyDescent="0.3">
      <c r="A59" s="584"/>
      <c r="B59" s="4116" t="s">
        <v>433</v>
      </c>
      <c r="C59" s="585">
        <v>69596.492978319991</v>
      </c>
      <c r="D59" s="585">
        <v>70941.137481892089</v>
      </c>
      <c r="E59" s="585">
        <v>70499.654408622795</v>
      </c>
      <c r="F59" s="585">
        <v>71302.400435399992</v>
      </c>
      <c r="G59" s="585">
        <v>74450.371189439247</v>
      </c>
      <c r="H59" s="585">
        <v>73422.694705203787</v>
      </c>
      <c r="I59" s="585">
        <v>73741.023017996515</v>
      </c>
      <c r="J59" s="585">
        <v>74913.405949937558</v>
      </c>
      <c r="K59" s="585">
        <v>78694.334379371867</v>
      </c>
      <c r="L59" s="585">
        <v>79392.890201197049</v>
      </c>
      <c r="M59" s="585">
        <v>82982.38913011353</v>
      </c>
      <c r="N59" s="585">
        <v>86612.239956321166</v>
      </c>
      <c r="O59" s="585">
        <v>83585.412843679136</v>
      </c>
      <c r="P59" s="585">
        <v>83414.251738604406</v>
      </c>
      <c r="Q59" s="585">
        <v>84435.871824729984</v>
      </c>
      <c r="R59" s="585">
        <v>84082.643758713326</v>
      </c>
      <c r="S59" s="585">
        <v>85853.7490461774</v>
      </c>
      <c r="T59" s="585">
        <v>88592.546954006102</v>
      </c>
      <c r="U59" s="585">
        <v>88882.225156140514</v>
      </c>
      <c r="V59" s="585">
        <v>89112.098273285083</v>
      </c>
      <c r="W59" s="585">
        <v>87868.85674328811</v>
      </c>
      <c r="X59" s="585">
        <v>91091.426085718325</v>
      </c>
      <c r="Y59" s="585">
        <v>89540.306184057728</v>
      </c>
      <c r="Z59" s="585">
        <v>92681.040481569406</v>
      </c>
      <c r="AA59" s="585">
        <v>93057.427462320033</v>
      </c>
      <c r="AB59" s="585">
        <v>93216.006621315551</v>
      </c>
      <c r="AC59" s="585">
        <v>92395.195668494649</v>
      </c>
      <c r="AD59" s="585">
        <v>92343.333515853825</v>
      </c>
      <c r="AE59" s="585">
        <v>90504.874658527566</v>
      </c>
      <c r="AF59" s="585">
        <v>97002.375047003166</v>
      </c>
      <c r="AG59" s="585">
        <v>98020.36266122805</v>
      </c>
      <c r="AH59" s="585">
        <v>97950.904823900244</v>
      </c>
      <c r="AI59" s="585">
        <v>98887.514704928049</v>
      </c>
      <c r="AJ59" s="585">
        <v>98497.729015718214</v>
      </c>
      <c r="AK59" s="585">
        <v>99356.306201215775</v>
      </c>
      <c r="AL59" s="585">
        <v>100930.55116470347</v>
      </c>
      <c r="AM59" s="585">
        <v>104790.8711862858</v>
      </c>
      <c r="AN59" s="585">
        <v>104458.18777059334</v>
      </c>
      <c r="AO59" s="585">
        <v>108086.37032072496</v>
      </c>
      <c r="AP59" s="585">
        <v>107405.78630819431</v>
      </c>
      <c r="AQ59" s="585">
        <v>114390.36744273815</v>
      </c>
      <c r="AR59" s="585">
        <v>113988.66618276245</v>
      </c>
      <c r="AS59" s="585">
        <v>111194.3348185853</v>
      </c>
      <c r="AT59" s="585">
        <v>110092.93683619938</v>
      </c>
      <c r="AU59" s="585">
        <v>112471.1827692574</v>
      </c>
      <c r="AV59" s="585">
        <v>111686.14588464067</v>
      </c>
      <c r="AW59" s="585">
        <v>111021.07279987191</v>
      </c>
      <c r="AX59" s="585">
        <v>115230.05499443377</v>
      </c>
      <c r="AY59" s="585">
        <v>115477.48536903718</v>
      </c>
      <c r="AZ59" s="585">
        <v>120988.83522910152</v>
      </c>
      <c r="BA59" s="585">
        <v>122871.29449204239</v>
      </c>
      <c r="BB59" s="585">
        <v>127088.77066029809</v>
      </c>
      <c r="BC59" s="585">
        <v>128069.4762808027</v>
      </c>
      <c r="BD59" s="585">
        <v>130583.81207642556</v>
      </c>
      <c r="BE59" s="585">
        <v>131173.15071691383</v>
      </c>
      <c r="BF59" s="585">
        <v>133456.09197498212</v>
      </c>
      <c r="BG59" s="585">
        <v>130765.6793397868</v>
      </c>
      <c r="BH59" s="585">
        <v>129055.71459652908</v>
      </c>
      <c r="BI59" s="585">
        <v>126942.81240977174</v>
      </c>
      <c r="BJ59" s="585">
        <v>131563.49427910321</v>
      </c>
      <c r="BK59" s="585">
        <v>128415.42706414525</v>
      </c>
      <c r="BL59" s="585">
        <v>134436.63312649104</v>
      </c>
      <c r="BM59" s="585">
        <v>147415.07719755106</v>
      </c>
      <c r="BN59" s="585">
        <v>146159.68355201508</v>
      </c>
      <c r="BO59" s="585">
        <v>146084.06147709003</v>
      </c>
      <c r="BP59" s="585">
        <v>149685.82964859999</v>
      </c>
      <c r="BQ59" s="585">
        <v>152617.94579201998</v>
      </c>
      <c r="BR59" s="585">
        <v>152435.10079409002</v>
      </c>
      <c r="BS59" s="585">
        <v>154676.54865548</v>
      </c>
      <c r="BT59" s="585">
        <v>158429.68953137996</v>
      </c>
      <c r="BU59" s="586">
        <v>160069.02174412005</v>
      </c>
      <c r="BV59" s="586">
        <v>161362.55657941001</v>
      </c>
      <c r="BW59" s="586">
        <v>161629.17440413</v>
      </c>
      <c r="BX59" s="586">
        <v>164349.35004958996</v>
      </c>
      <c r="BY59" s="586">
        <v>165416.05700292002</v>
      </c>
      <c r="BZ59" s="586">
        <v>164662.21708085999</v>
      </c>
      <c r="CA59" s="586">
        <v>167951.32043450995</v>
      </c>
      <c r="CB59" s="586">
        <v>174872.48942699001</v>
      </c>
      <c r="CC59" s="586">
        <v>175421.29849750001</v>
      </c>
      <c r="CD59" s="586">
        <v>174452.08759260995</v>
      </c>
      <c r="CE59" s="586">
        <v>177108.37673410997</v>
      </c>
      <c r="CF59" s="586">
        <v>178785.45480361005</v>
      </c>
      <c r="CG59" s="586">
        <v>181295.97438636</v>
      </c>
      <c r="CH59" s="586">
        <v>185234.34054785004</v>
      </c>
      <c r="CI59" s="586">
        <v>181843.60436808999</v>
      </c>
      <c r="CJ59" s="586">
        <v>182389.03224828001</v>
      </c>
      <c r="CK59" s="586">
        <v>183206.87444175</v>
      </c>
      <c r="CL59" s="586">
        <v>186722.54971691</v>
      </c>
      <c r="CM59" s="587">
        <v>186053.17597899996</v>
      </c>
      <c r="CN59" s="587">
        <v>187908.69362753001</v>
      </c>
      <c r="CO59" s="587">
        <v>183668.11129455001</v>
      </c>
      <c r="CP59" s="587">
        <v>183313.14445789001</v>
      </c>
      <c r="CQ59" s="587">
        <v>192610.77432565999</v>
      </c>
      <c r="CR59" s="587">
        <v>195973.24121254997</v>
      </c>
      <c r="CS59" s="587">
        <v>198971.14215291999</v>
      </c>
      <c r="CT59" s="587">
        <v>207653.2763874396</v>
      </c>
      <c r="CU59" s="588">
        <v>204499.08389621993</v>
      </c>
      <c r="CV59" s="588">
        <v>210754.6665969801</v>
      </c>
      <c r="CW59" s="588">
        <v>214723.08751193993</v>
      </c>
      <c r="CX59" s="588">
        <v>221940.01058586998</v>
      </c>
      <c r="CY59" s="588">
        <v>229327.95755876999</v>
      </c>
      <c r="CZ59" s="4129">
        <v>237591.15970955996</v>
      </c>
      <c r="DA59" s="4129">
        <v>229257.85809920996</v>
      </c>
      <c r="DB59" s="4129">
        <v>233361.93871635484</v>
      </c>
      <c r="DC59" s="4129">
        <v>226356.64214427999</v>
      </c>
      <c r="DD59" s="4129">
        <v>224900.90402548003</v>
      </c>
      <c r="DE59" s="4129">
        <v>222116.63754560993</v>
      </c>
      <c r="DF59" s="4129">
        <v>224314.53188190999</v>
      </c>
      <c r="DG59" s="4129">
        <v>226175.33672197003</v>
      </c>
      <c r="DH59" s="4129">
        <v>227249.11355501023</v>
      </c>
      <c r="DI59" s="4129">
        <v>233932.51732181996</v>
      </c>
      <c r="DJ59" s="4129">
        <v>236574.99271028998</v>
      </c>
    </row>
    <row r="60" spans="1:114" ht="16.5" customHeight="1" thickBot="1" x14ac:dyDescent="0.35">
      <c r="A60" s="374"/>
      <c r="B60" s="4119"/>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c r="CU60" s="606"/>
      <c r="CV60" s="606"/>
      <c r="CW60" s="606"/>
      <c r="CX60" s="606"/>
      <c r="CY60" s="607"/>
      <c r="CZ60" s="607"/>
      <c r="DA60" s="607"/>
      <c r="DB60" s="607"/>
      <c r="DC60" s="607"/>
      <c r="DD60" s="607"/>
      <c r="DE60" s="607"/>
      <c r="DF60" s="607"/>
      <c r="DG60" s="607"/>
      <c r="DH60" s="607"/>
      <c r="DI60" s="607"/>
      <c r="DJ60" s="607"/>
    </row>
    <row r="61" spans="1:114" s="576" customFormat="1" ht="21.75" customHeight="1" thickTop="1" x14ac:dyDescent="0.3">
      <c r="A61" s="3884" t="s">
        <v>5876</v>
      </c>
      <c r="B61" s="608"/>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09"/>
      <c r="AY61" s="609"/>
      <c r="AZ61" s="609"/>
      <c r="BA61" s="609"/>
      <c r="BB61" s="609"/>
      <c r="BC61" s="609"/>
      <c r="BD61" s="609"/>
      <c r="BE61" s="609"/>
      <c r="BF61" s="609"/>
      <c r="BG61" s="609"/>
      <c r="BH61" s="609"/>
      <c r="BI61" s="609"/>
      <c r="BJ61" s="609"/>
      <c r="BK61" s="609"/>
      <c r="BL61" s="609"/>
      <c r="BM61" s="609"/>
      <c r="BN61" s="609"/>
      <c r="BO61" s="609"/>
      <c r="BP61" s="609"/>
      <c r="BQ61" s="609"/>
      <c r="BR61" s="609"/>
      <c r="BS61" s="609"/>
      <c r="BT61" s="609"/>
      <c r="BU61" s="609"/>
      <c r="BV61" s="609"/>
      <c r="BW61" s="609"/>
      <c r="BX61" s="609"/>
      <c r="BY61" s="609"/>
      <c r="BZ61" s="609"/>
      <c r="CA61" s="609"/>
      <c r="CB61" s="609"/>
      <c r="CC61" s="609"/>
      <c r="CD61" s="609"/>
      <c r="CE61" s="609"/>
      <c r="CF61" s="609"/>
      <c r="CG61" s="609"/>
      <c r="CH61" s="609"/>
      <c r="CI61" s="609"/>
      <c r="CJ61" s="609"/>
      <c r="CK61" s="609"/>
      <c r="CL61" s="609"/>
      <c r="CM61" s="609"/>
      <c r="CN61" s="609"/>
      <c r="CO61" s="609"/>
      <c r="CP61" s="609"/>
      <c r="CQ61" s="609"/>
      <c r="CR61" s="609"/>
      <c r="CS61" s="609"/>
      <c r="CT61" s="609"/>
      <c r="CU61" s="609"/>
      <c r="CV61" s="609"/>
      <c r="CW61" s="609"/>
      <c r="CX61" s="609"/>
      <c r="CY61" s="609"/>
      <c r="CZ61" s="609"/>
      <c r="DA61" s="609"/>
      <c r="DB61" s="609"/>
      <c r="DC61" s="609"/>
      <c r="DD61" s="609"/>
      <c r="DE61" s="609"/>
      <c r="DF61" s="609"/>
      <c r="DG61" s="609"/>
      <c r="DH61" s="609"/>
      <c r="DI61" s="609"/>
      <c r="DJ61" s="609"/>
    </row>
    <row r="62" spans="1:114" s="576" customFormat="1" ht="21.75" customHeight="1" x14ac:dyDescent="0.3">
      <c r="A62" s="4132" t="s">
        <v>5877</v>
      </c>
      <c r="B62" s="608"/>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c r="AZ62" s="609"/>
      <c r="BA62" s="609"/>
      <c r="BB62" s="609"/>
      <c r="BC62" s="609"/>
      <c r="BD62" s="609"/>
      <c r="BE62" s="609"/>
      <c r="BF62" s="609"/>
      <c r="BG62" s="609"/>
      <c r="BH62" s="609"/>
      <c r="BI62" s="609"/>
      <c r="BJ62" s="609"/>
      <c r="BK62" s="609"/>
      <c r="BL62" s="609"/>
      <c r="BM62" s="609"/>
      <c r="BN62" s="609"/>
      <c r="BO62" s="609"/>
      <c r="BP62" s="609"/>
      <c r="BQ62" s="609"/>
      <c r="BR62" s="609"/>
      <c r="BS62" s="609"/>
      <c r="BT62" s="609"/>
      <c r="BU62" s="609"/>
      <c r="BV62" s="609"/>
      <c r="BW62" s="609"/>
      <c r="BX62" s="609"/>
      <c r="BY62" s="609"/>
      <c r="BZ62" s="609"/>
      <c r="CA62" s="609"/>
      <c r="CB62" s="609"/>
      <c r="CC62" s="609"/>
      <c r="CD62" s="609"/>
      <c r="CE62" s="609"/>
      <c r="CF62" s="609"/>
      <c r="CG62" s="609"/>
      <c r="CH62" s="609"/>
      <c r="CI62" s="609"/>
      <c r="CJ62" s="609"/>
      <c r="CK62" s="609"/>
      <c r="CL62" s="609"/>
      <c r="CM62" s="609"/>
      <c r="CN62" s="609"/>
      <c r="CO62" s="609"/>
      <c r="CP62" s="609"/>
      <c r="CQ62" s="609"/>
      <c r="CR62" s="609"/>
      <c r="CS62" s="609"/>
      <c r="CT62" s="609"/>
      <c r="CU62" s="609"/>
      <c r="CV62" s="609"/>
      <c r="CW62" s="609"/>
      <c r="CX62" s="609"/>
      <c r="CY62" s="609"/>
      <c r="CZ62" s="609"/>
      <c r="DA62" s="609"/>
      <c r="DB62" s="609"/>
      <c r="DC62" s="609"/>
      <c r="DD62" s="609"/>
      <c r="DE62" s="609"/>
      <c r="DF62" s="609"/>
      <c r="DG62" s="609"/>
      <c r="DH62" s="609"/>
      <c r="DI62" s="609"/>
      <c r="DJ62" s="609"/>
    </row>
    <row r="63" spans="1:114" s="576" customFormat="1" ht="20.100000000000001" customHeight="1" x14ac:dyDescent="0.3">
      <c r="A63" s="4133" t="s">
        <v>493</v>
      </c>
      <c r="B63" s="608"/>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c r="CU63" s="609"/>
      <c r="CV63" s="609"/>
      <c r="CW63" s="609"/>
      <c r="CX63" s="609"/>
      <c r="CY63" s="609"/>
      <c r="CZ63" s="609"/>
      <c r="DA63" s="609"/>
      <c r="DB63" s="609"/>
      <c r="DC63" s="609"/>
      <c r="DD63" s="609"/>
      <c r="DE63" s="609"/>
      <c r="DF63" s="609"/>
      <c r="DG63" s="609"/>
      <c r="DH63" s="609"/>
      <c r="DI63" s="609"/>
      <c r="DJ63" s="609"/>
    </row>
    <row r="64" spans="1:114" s="576" customFormat="1" ht="20.100000000000001" customHeight="1" x14ac:dyDescent="0.3">
      <c r="A64" s="3884" t="s">
        <v>494</v>
      </c>
      <c r="B64" s="608"/>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c r="CU64" s="609"/>
      <c r="CV64" s="609"/>
      <c r="CW64" s="609"/>
      <c r="CX64" s="609"/>
      <c r="CY64" s="609"/>
      <c r="CZ64" s="609"/>
      <c r="DA64" s="609"/>
      <c r="DB64" s="609"/>
      <c r="DC64" s="609"/>
      <c r="DD64" s="609"/>
      <c r="DE64" s="609"/>
      <c r="DF64" s="609"/>
      <c r="DG64" s="609"/>
      <c r="DH64" s="609"/>
      <c r="DI64" s="609"/>
      <c r="DJ64" s="609"/>
    </row>
    <row r="65" spans="1:114" s="576" customFormat="1" ht="20.100000000000001" customHeight="1" x14ac:dyDescent="0.3">
      <c r="A65" s="3782" t="s">
        <v>396</v>
      </c>
      <c r="B65" s="608"/>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c r="CU65" s="609"/>
      <c r="CV65" s="609"/>
      <c r="CW65" s="609"/>
      <c r="CX65" s="609"/>
      <c r="CY65" s="609"/>
      <c r="CZ65" s="609"/>
      <c r="DA65" s="609"/>
      <c r="DB65" s="609"/>
      <c r="DC65" s="609"/>
      <c r="DD65" s="609"/>
      <c r="DE65" s="609"/>
      <c r="DF65" s="609"/>
      <c r="DG65" s="609"/>
      <c r="DH65" s="609"/>
      <c r="DI65" s="609"/>
      <c r="DJ65" s="609"/>
    </row>
    <row r="66" spans="1:114" x14ac:dyDescent="0.3">
      <c r="A66" s="612"/>
      <c r="B66" s="612"/>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c r="CU66" s="612"/>
      <c r="CV66" s="612"/>
      <c r="CW66" s="612"/>
      <c r="CX66" s="612"/>
      <c r="CY66" s="612"/>
      <c r="CZ66" s="612"/>
      <c r="DA66" s="612"/>
      <c r="DB66" s="612"/>
      <c r="DC66" s="612"/>
      <c r="DD66" s="612"/>
      <c r="DE66" s="612"/>
      <c r="DF66" s="612"/>
      <c r="DG66" s="612"/>
      <c r="DH66" s="612"/>
      <c r="DI66" s="612"/>
      <c r="DJ66" s="612"/>
    </row>
    <row r="68" spans="1:114" ht="17.25" x14ac:dyDescent="0.3">
      <c r="A68" s="574"/>
      <c r="B68" s="574"/>
      <c r="C68" s="574"/>
      <c r="D68" s="574"/>
      <c r="E68" s="574"/>
      <c r="F68" s="574"/>
      <c r="G68" s="574"/>
      <c r="H68" s="574"/>
      <c r="I68" s="574"/>
      <c r="J68" s="574"/>
      <c r="K68" s="574"/>
      <c r="L68" s="574"/>
      <c r="M68" s="574"/>
      <c r="N68" s="574"/>
      <c r="O68" s="574"/>
      <c r="P68" s="574"/>
      <c r="Q68" s="574"/>
      <c r="R68" s="574"/>
      <c r="S68" s="574"/>
      <c r="T68" s="574"/>
      <c r="U68" s="574"/>
      <c r="V68" s="574"/>
      <c r="W68" s="574"/>
      <c r="X68" s="574"/>
      <c r="Y68" s="574"/>
      <c r="Z68" s="574"/>
      <c r="AA68" s="574"/>
      <c r="AB68" s="574"/>
      <c r="AC68" s="574"/>
      <c r="AD68" s="574"/>
      <c r="AE68" s="574"/>
      <c r="AF68" s="574"/>
      <c r="AG68" s="574"/>
      <c r="AH68" s="574"/>
      <c r="AI68" s="574"/>
      <c r="AJ68" s="574"/>
      <c r="AK68" s="574"/>
      <c r="AL68" s="574"/>
      <c r="AM68" s="574"/>
      <c r="AN68" s="574"/>
      <c r="AO68" s="574"/>
      <c r="AP68" s="574"/>
      <c r="AQ68" s="574"/>
      <c r="AR68" s="574"/>
      <c r="AS68" s="574"/>
      <c r="AT68" s="574"/>
      <c r="AU68" s="574"/>
      <c r="AV68" s="574"/>
      <c r="AW68" s="574"/>
      <c r="AX68" s="574"/>
      <c r="AY68" s="574"/>
      <c r="AZ68" s="574"/>
      <c r="BA68" s="574"/>
      <c r="BB68" s="574"/>
      <c r="BC68" s="574"/>
      <c r="BD68" s="574"/>
      <c r="BE68" s="574"/>
      <c r="BF68" s="574"/>
      <c r="BG68" s="574"/>
      <c r="BH68" s="574"/>
      <c r="BI68" s="574"/>
      <c r="BJ68" s="574"/>
      <c r="BK68" s="574"/>
      <c r="BL68" s="574"/>
      <c r="BM68" s="574"/>
      <c r="BN68" s="574"/>
      <c r="BO68" s="574"/>
      <c r="BP68" s="574"/>
      <c r="BQ68" s="574"/>
      <c r="BR68" s="574"/>
      <c r="BS68" s="574"/>
      <c r="BT68" s="574"/>
      <c r="BU68" s="574"/>
      <c r="BV68" s="574"/>
      <c r="BW68" s="574"/>
      <c r="BX68" s="574"/>
      <c r="BY68" s="574"/>
      <c r="BZ68" s="574"/>
      <c r="CA68" s="574"/>
      <c r="CB68" s="574"/>
      <c r="CC68" s="574"/>
      <c r="CD68" s="574"/>
      <c r="CE68" s="574"/>
      <c r="CF68" s="574"/>
      <c r="CG68" s="574"/>
      <c r="CH68" s="574"/>
      <c r="CI68" s="574"/>
      <c r="CJ68" s="574"/>
      <c r="CK68" s="574"/>
      <c r="CL68" s="574"/>
      <c r="CM68" s="574"/>
      <c r="CN68" s="574"/>
      <c r="CO68" s="574"/>
      <c r="CP68" s="574"/>
      <c r="CQ68" s="574"/>
      <c r="CR68" s="574"/>
      <c r="CS68" s="574"/>
      <c r="CT68" s="574"/>
      <c r="CU68" s="574"/>
      <c r="CV68" s="574"/>
      <c r="CW68" s="574"/>
      <c r="CX68" s="574"/>
      <c r="CY68" s="574"/>
      <c r="CZ68" s="574"/>
      <c r="DA68" s="574"/>
      <c r="DB68" s="574"/>
      <c r="DC68" s="574"/>
      <c r="DD68" s="574"/>
      <c r="DE68" s="574"/>
      <c r="DF68" s="574"/>
      <c r="DG68" s="574"/>
      <c r="DH68" s="574"/>
      <c r="DI68" s="574"/>
      <c r="DJ68" s="574"/>
    </row>
    <row r="69" spans="1:114" ht="17.25" x14ac:dyDescent="0.3">
      <c r="A69" s="574"/>
      <c r="B69" s="574"/>
      <c r="C69" s="574"/>
      <c r="D69" s="574"/>
      <c r="E69" s="574"/>
      <c r="F69" s="574"/>
      <c r="G69" s="574"/>
      <c r="H69" s="574"/>
      <c r="I69" s="574"/>
      <c r="J69" s="574"/>
      <c r="K69" s="574"/>
      <c r="L69" s="574"/>
      <c r="M69" s="574"/>
      <c r="N69" s="574"/>
      <c r="O69" s="574"/>
      <c r="P69" s="574"/>
      <c r="Q69" s="574"/>
      <c r="R69" s="574"/>
      <c r="S69" s="574"/>
      <c r="T69" s="574"/>
      <c r="U69" s="574"/>
      <c r="V69" s="574"/>
      <c r="W69" s="574"/>
      <c r="X69" s="574"/>
      <c r="Y69" s="574"/>
      <c r="Z69" s="574"/>
      <c r="AA69" s="574"/>
      <c r="AB69" s="574"/>
      <c r="AC69" s="574"/>
      <c r="AD69" s="574"/>
      <c r="AE69" s="574"/>
      <c r="AF69" s="574"/>
      <c r="AG69" s="574"/>
      <c r="AH69" s="574"/>
      <c r="AI69" s="574"/>
      <c r="AJ69" s="574"/>
      <c r="AK69" s="574"/>
      <c r="AL69" s="574"/>
      <c r="AM69" s="574"/>
      <c r="AN69" s="574"/>
      <c r="AO69" s="574"/>
      <c r="AP69" s="574"/>
      <c r="AQ69" s="574"/>
      <c r="AR69" s="574"/>
      <c r="AS69" s="574"/>
      <c r="AT69" s="574"/>
      <c r="AU69" s="574"/>
      <c r="AV69" s="574"/>
      <c r="AW69" s="574"/>
      <c r="AX69" s="574"/>
      <c r="AY69" s="574"/>
      <c r="AZ69" s="574"/>
      <c r="BA69" s="574"/>
      <c r="BB69" s="574"/>
      <c r="BC69" s="574"/>
      <c r="BD69" s="574"/>
      <c r="BE69" s="574"/>
      <c r="BF69" s="574"/>
      <c r="BG69" s="574"/>
      <c r="BH69" s="574"/>
      <c r="BI69" s="574"/>
      <c r="BJ69" s="574"/>
      <c r="BK69" s="574"/>
      <c r="BL69" s="574"/>
      <c r="BM69" s="574"/>
      <c r="BN69" s="574"/>
      <c r="BO69" s="574"/>
      <c r="BP69" s="574"/>
      <c r="BQ69" s="574"/>
      <c r="BR69" s="574"/>
      <c r="BS69" s="574"/>
      <c r="BT69" s="574"/>
      <c r="BU69" s="574"/>
      <c r="BV69" s="574"/>
      <c r="BW69" s="574"/>
      <c r="BX69" s="574"/>
      <c r="BY69" s="574"/>
      <c r="BZ69" s="574"/>
      <c r="CA69" s="574"/>
      <c r="CB69" s="574"/>
      <c r="CC69" s="574"/>
      <c r="CD69" s="574"/>
      <c r="CE69" s="574"/>
      <c r="CF69" s="574"/>
      <c r="CG69" s="574"/>
      <c r="CH69" s="574"/>
      <c r="CI69" s="574"/>
      <c r="CJ69" s="574"/>
      <c r="CK69" s="574"/>
      <c r="CL69" s="574"/>
      <c r="CM69" s="574"/>
      <c r="CN69" s="574"/>
      <c r="CO69" s="574"/>
      <c r="CP69" s="574"/>
      <c r="CQ69" s="574"/>
      <c r="CR69" s="574"/>
      <c r="CS69" s="574"/>
      <c r="CT69" s="574"/>
      <c r="CU69" s="574"/>
      <c r="CV69" s="574"/>
      <c r="CW69" s="574"/>
      <c r="CX69" s="574"/>
      <c r="CY69" s="574"/>
      <c r="CZ69" s="574"/>
      <c r="DA69" s="574"/>
      <c r="DB69" s="574"/>
      <c r="DC69" s="574"/>
      <c r="DD69" s="574"/>
      <c r="DE69" s="574"/>
      <c r="DF69" s="574"/>
      <c r="DG69" s="574"/>
      <c r="DH69" s="574"/>
      <c r="DI69" s="574"/>
      <c r="DJ69" s="574"/>
    </row>
    <row r="70" spans="1:114" ht="17.25" x14ac:dyDescent="0.3">
      <c r="A70" s="574"/>
      <c r="B70" s="574"/>
      <c r="C70" s="574"/>
      <c r="D70" s="574"/>
      <c r="E70" s="574"/>
      <c r="F70" s="574"/>
      <c r="G70" s="574"/>
      <c r="H70" s="574"/>
      <c r="I70" s="574"/>
      <c r="J70" s="574"/>
      <c r="K70" s="574"/>
      <c r="L70" s="574"/>
      <c r="M70" s="574"/>
      <c r="N70" s="574"/>
      <c r="O70" s="574"/>
      <c r="P70" s="574"/>
      <c r="Q70" s="574"/>
      <c r="R70" s="574"/>
      <c r="S70" s="574"/>
      <c r="T70" s="574"/>
      <c r="U70" s="574"/>
      <c r="V70" s="574"/>
      <c r="W70" s="574"/>
      <c r="X70" s="574"/>
      <c r="Y70" s="574"/>
      <c r="Z70" s="574"/>
      <c r="AA70" s="574"/>
      <c r="AB70" s="574"/>
      <c r="AC70" s="574"/>
      <c r="AD70" s="574"/>
      <c r="AE70" s="574"/>
      <c r="AF70" s="574"/>
      <c r="AG70" s="574"/>
      <c r="AH70" s="574"/>
      <c r="AI70" s="574"/>
      <c r="AJ70" s="574"/>
      <c r="AK70" s="574"/>
      <c r="AL70" s="574"/>
      <c r="AM70" s="574"/>
      <c r="AN70" s="574"/>
      <c r="AO70" s="574"/>
      <c r="AP70" s="574"/>
      <c r="AQ70" s="574"/>
      <c r="AR70" s="574"/>
      <c r="AS70" s="574"/>
      <c r="AT70" s="574"/>
      <c r="AU70" s="574"/>
      <c r="AV70" s="574"/>
      <c r="AW70" s="574"/>
      <c r="AX70" s="574"/>
      <c r="AY70" s="574"/>
      <c r="AZ70" s="574"/>
      <c r="BA70" s="574"/>
      <c r="BB70" s="574"/>
      <c r="BC70" s="574"/>
      <c r="BD70" s="574"/>
      <c r="BE70" s="574"/>
      <c r="BF70" s="574"/>
      <c r="BG70" s="574"/>
      <c r="BH70" s="574"/>
      <c r="BI70" s="574"/>
      <c r="BJ70" s="574"/>
      <c r="BK70" s="574"/>
      <c r="BL70" s="574"/>
      <c r="BM70" s="574"/>
      <c r="BN70" s="574"/>
      <c r="BO70" s="574"/>
      <c r="BP70" s="574"/>
      <c r="BQ70" s="574"/>
      <c r="BR70" s="574"/>
      <c r="BS70" s="574"/>
      <c r="BT70" s="574"/>
      <c r="BU70" s="574"/>
      <c r="BV70" s="574"/>
      <c r="BW70" s="574"/>
      <c r="BX70" s="574"/>
      <c r="BY70" s="574"/>
      <c r="BZ70" s="574"/>
      <c r="CA70" s="574"/>
      <c r="CB70" s="574"/>
      <c r="CC70" s="574"/>
      <c r="CD70" s="574"/>
      <c r="CE70" s="574"/>
      <c r="CF70" s="574"/>
      <c r="CG70" s="574"/>
      <c r="CH70" s="574"/>
      <c r="CI70" s="574"/>
      <c r="CJ70" s="574"/>
      <c r="CK70" s="574"/>
      <c r="CL70" s="574"/>
      <c r="CM70" s="574"/>
      <c r="CN70" s="574"/>
      <c r="CO70" s="574"/>
      <c r="CP70" s="574"/>
      <c r="CQ70" s="574"/>
      <c r="CR70" s="574"/>
      <c r="CS70" s="574"/>
      <c r="CT70" s="574"/>
      <c r="CU70" s="574"/>
      <c r="CV70" s="574"/>
      <c r="CW70" s="574"/>
      <c r="CX70" s="574"/>
      <c r="CY70" s="574"/>
      <c r="CZ70" s="574"/>
      <c r="DA70" s="574"/>
      <c r="DB70" s="574"/>
      <c r="DC70" s="574"/>
      <c r="DD70" s="574"/>
      <c r="DE70" s="574"/>
      <c r="DF70" s="574"/>
      <c r="DG70" s="574"/>
      <c r="DH70" s="574"/>
      <c r="DI70" s="574"/>
      <c r="DJ70" s="574"/>
    </row>
    <row r="71" spans="1:114" ht="17.25" x14ac:dyDescent="0.3">
      <c r="A71" s="574"/>
      <c r="B71" s="574"/>
      <c r="C71" s="574"/>
      <c r="D71" s="574"/>
      <c r="E71" s="574"/>
      <c r="F71" s="574"/>
      <c r="G71" s="574"/>
      <c r="H71" s="574"/>
      <c r="I71" s="574"/>
      <c r="J71" s="574"/>
      <c r="K71" s="574"/>
      <c r="L71" s="574"/>
      <c r="M71" s="574"/>
      <c r="N71" s="574"/>
      <c r="O71" s="574"/>
      <c r="P71" s="574"/>
      <c r="Q71" s="574"/>
      <c r="R71" s="574"/>
      <c r="S71" s="574"/>
      <c r="T71" s="574"/>
      <c r="U71" s="574"/>
      <c r="V71" s="574"/>
      <c r="W71" s="574"/>
      <c r="X71" s="574"/>
      <c r="Y71" s="574"/>
      <c r="Z71" s="574"/>
      <c r="AA71" s="574"/>
      <c r="AB71" s="574"/>
      <c r="AC71" s="574"/>
      <c r="AD71" s="574"/>
      <c r="AE71" s="574"/>
      <c r="AF71" s="574"/>
      <c r="AG71" s="574"/>
      <c r="AH71" s="574"/>
      <c r="AI71" s="574"/>
      <c r="AJ71" s="574"/>
      <c r="AK71" s="574"/>
      <c r="AL71" s="574"/>
      <c r="AM71" s="574"/>
      <c r="AN71" s="574"/>
      <c r="AO71" s="574"/>
      <c r="AP71" s="574"/>
      <c r="AQ71" s="574"/>
      <c r="AR71" s="574"/>
      <c r="AS71" s="574"/>
      <c r="AT71" s="574"/>
      <c r="AU71" s="574"/>
      <c r="AV71" s="574"/>
      <c r="AW71" s="574"/>
      <c r="AX71" s="574"/>
      <c r="AY71" s="574"/>
      <c r="AZ71" s="574"/>
      <c r="BA71" s="574"/>
      <c r="BB71" s="574"/>
      <c r="BC71" s="574"/>
      <c r="BD71" s="574"/>
      <c r="BE71" s="574"/>
      <c r="BF71" s="574"/>
      <c r="BG71" s="574"/>
      <c r="BH71" s="574"/>
      <c r="BI71" s="574"/>
      <c r="BJ71" s="574"/>
      <c r="BK71" s="574"/>
      <c r="BL71" s="574"/>
      <c r="BM71" s="574"/>
      <c r="BN71" s="574"/>
      <c r="BO71" s="574"/>
      <c r="BP71" s="574"/>
      <c r="BQ71" s="574"/>
      <c r="BR71" s="574"/>
      <c r="BS71" s="574"/>
      <c r="BT71" s="574"/>
      <c r="BU71" s="574"/>
      <c r="BV71" s="574"/>
      <c r="BW71" s="574"/>
      <c r="BX71" s="574"/>
      <c r="BY71" s="574"/>
      <c r="BZ71" s="574"/>
      <c r="CA71" s="574"/>
      <c r="CB71" s="574"/>
      <c r="CC71" s="574"/>
      <c r="CD71" s="574"/>
      <c r="CE71" s="574"/>
      <c r="CF71" s="574"/>
      <c r="CG71" s="574"/>
      <c r="CH71" s="574"/>
      <c r="CI71" s="574"/>
      <c r="CJ71" s="574"/>
      <c r="CK71" s="574"/>
      <c r="CL71" s="574"/>
      <c r="CM71" s="574"/>
      <c r="CN71" s="574"/>
      <c r="CO71" s="574"/>
      <c r="CP71" s="574"/>
      <c r="CQ71" s="574"/>
      <c r="CR71" s="574"/>
      <c r="CS71" s="574"/>
      <c r="CT71" s="574"/>
      <c r="CU71" s="574"/>
      <c r="CV71" s="574"/>
      <c r="CW71" s="574"/>
      <c r="CX71" s="574"/>
      <c r="CY71" s="574"/>
      <c r="CZ71" s="574"/>
      <c r="DA71" s="574"/>
      <c r="DB71" s="574"/>
      <c r="DC71" s="574"/>
      <c r="DD71" s="574"/>
      <c r="DE71" s="574"/>
      <c r="DF71" s="574"/>
      <c r="DG71" s="574"/>
      <c r="DH71" s="574"/>
      <c r="DI71" s="574"/>
      <c r="DJ71" s="574"/>
    </row>
  </sheetData>
  <printOptions horizontalCentered="1"/>
  <pageMargins left="0.25" right="0" top="0.56999999999999995" bottom="0" header="0.3" footer="0"/>
  <pageSetup paperSize="9" scale="4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WWX48"/>
  <sheetViews>
    <sheetView showGridLines="0" zoomScale="85" zoomScaleNormal="85" zoomScaleSheetLayoutView="90" workbookViewId="0">
      <pane xSplit="85" ySplit="3" topLeftCell="CW28" activePane="bottomRight" state="frozen"/>
      <selection activeCell="E182" sqref="E182"/>
      <selection pane="topRight" activeCell="E182" sqref="E182"/>
      <selection pane="bottomLeft" activeCell="E182" sqref="E182"/>
      <selection pane="bottomRight" activeCell="CY49" sqref="CY49"/>
    </sheetView>
  </sheetViews>
  <sheetFormatPr defaultColWidth="9.140625" defaultRowHeight="14.25" x14ac:dyDescent="0.25"/>
  <cols>
    <col min="1" max="1" width="60.140625" style="612" customWidth="1"/>
    <col min="2" max="13" width="9" style="612" hidden="1" customWidth="1"/>
    <col min="14" max="39" width="9.140625" style="612" hidden="1" customWidth="1"/>
    <col min="40" max="40" width="9.7109375" style="612" hidden="1" customWidth="1"/>
    <col min="41" max="90" width="11.28515625" style="612" hidden="1" customWidth="1"/>
    <col min="91" max="91" width="11.5703125" style="612" hidden="1" customWidth="1"/>
    <col min="92" max="100" width="11.28515625" style="612" hidden="1" customWidth="1"/>
    <col min="101" max="113" width="11.28515625" style="612" customWidth="1"/>
    <col min="114" max="114" width="19.28515625" style="612" bestFit="1" customWidth="1"/>
    <col min="115" max="208" width="9.140625" style="612" customWidth="1"/>
    <col min="209" max="209" width="55.28515625" style="612" customWidth="1"/>
    <col min="210" max="259" width="0" style="612" hidden="1" customWidth="1"/>
    <col min="260" max="260" width="55.28515625" style="612" customWidth="1"/>
    <col min="261" max="298" width="9.140625" style="612" hidden="1" customWidth="1"/>
    <col min="299" max="464" width="9.140625" style="612" customWidth="1"/>
    <col min="465" max="465" width="55.28515625" style="612" customWidth="1"/>
    <col min="466" max="515" width="0" style="612" hidden="1" customWidth="1"/>
    <col min="516" max="516" width="55.28515625" style="612" customWidth="1"/>
    <col min="517" max="554" width="9.140625" style="612" hidden="1" customWidth="1"/>
    <col min="555" max="720" width="9.140625" style="612" customWidth="1"/>
    <col min="721" max="721" width="55.28515625" style="612" customWidth="1"/>
    <col min="722" max="771" width="0" style="612" hidden="1" customWidth="1"/>
    <col min="772" max="772" width="55.28515625" style="612" customWidth="1"/>
    <col min="773" max="810" width="9.140625" style="612" hidden="1" customWidth="1"/>
    <col min="811" max="976" width="9.140625" style="612" customWidth="1"/>
    <col min="977" max="977" width="55.28515625" style="612" customWidth="1"/>
    <col min="978" max="1027" width="0" style="612" hidden="1" customWidth="1"/>
    <col min="1028" max="1028" width="55.28515625" style="612" customWidth="1"/>
    <col min="1029" max="1066" width="9.140625" style="612" hidden="1" customWidth="1"/>
    <col min="1067" max="1232" width="9.140625" style="612" customWidth="1"/>
    <col min="1233" max="1233" width="55.28515625" style="612" customWidth="1"/>
    <col min="1234" max="1283" width="0" style="612" hidden="1" customWidth="1"/>
    <col min="1284" max="1284" width="55.28515625" style="612" customWidth="1"/>
    <col min="1285" max="1322" width="9.140625" style="612" hidden="1" customWidth="1"/>
    <col min="1323" max="1488" width="9.140625" style="612" customWidth="1"/>
    <col min="1489" max="1489" width="55.28515625" style="612" customWidth="1"/>
    <col min="1490" max="1539" width="0" style="612" hidden="1" customWidth="1"/>
    <col min="1540" max="1540" width="55.28515625" style="612" customWidth="1"/>
    <col min="1541" max="1578" width="9.140625" style="612" hidden="1" customWidth="1"/>
    <col min="1579" max="1744" width="9.140625" style="612" customWidth="1"/>
    <col min="1745" max="1745" width="55.28515625" style="612" customWidth="1"/>
    <col min="1746" max="1795" width="0" style="612" hidden="1" customWidth="1"/>
    <col min="1796" max="1796" width="55.28515625" style="612" customWidth="1"/>
    <col min="1797" max="1834" width="9.140625" style="612" hidden="1" customWidth="1"/>
    <col min="1835" max="2000" width="9.140625" style="612" customWidth="1"/>
    <col min="2001" max="2001" width="55.28515625" style="612" customWidth="1"/>
    <col min="2002" max="2051" width="0" style="612" hidden="1" customWidth="1"/>
    <col min="2052" max="2052" width="55.28515625" style="612" customWidth="1"/>
    <col min="2053" max="2090" width="9.140625" style="612" hidden="1" customWidth="1"/>
    <col min="2091" max="2256" width="9.140625" style="612" customWidth="1"/>
    <col min="2257" max="2257" width="55.28515625" style="612" customWidth="1"/>
    <col min="2258" max="2307" width="0" style="612" hidden="1" customWidth="1"/>
    <col min="2308" max="2308" width="55.28515625" style="612" customWidth="1"/>
    <col min="2309" max="2346" width="9.140625" style="612" hidden="1" customWidth="1"/>
    <col min="2347" max="2512" width="9.140625" style="612" customWidth="1"/>
    <col min="2513" max="2513" width="55.28515625" style="612" customWidth="1"/>
    <col min="2514" max="2563" width="0" style="612" hidden="1" customWidth="1"/>
    <col min="2564" max="2564" width="55.28515625" style="612" customWidth="1"/>
    <col min="2565" max="2602" width="9.140625" style="612" hidden="1" customWidth="1"/>
    <col min="2603" max="2768" width="9.140625" style="612" customWidth="1"/>
    <col min="2769" max="2769" width="55.28515625" style="612" customWidth="1"/>
    <col min="2770" max="2819" width="0" style="612" hidden="1" customWidth="1"/>
    <col min="2820" max="2820" width="55.28515625" style="612" customWidth="1"/>
    <col min="2821" max="2858" width="9.140625" style="612" hidden="1" customWidth="1"/>
    <col min="2859" max="3024" width="9.140625" style="612" customWidth="1"/>
    <col min="3025" max="3025" width="55.28515625" style="612" customWidth="1"/>
    <col min="3026" max="3075" width="0" style="612" hidden="1" customWidth="1"/>
    <col min="3076" max="3076" width="55.28515625" style="612" customWidth="1"/>
    <col min="3077" max="3114" width="9.140625" style="612" hidden="1" customWidth="1"/>
    <col min="3115" max="3280" width="9.140625" style="612" customWidth="1"/>
    <col min="3281" max="3281" width="55.28515625" style="612" customWidth="1"/>
    <col min="3282" max="3331" width="0" style="612" hidden="1" customWidth="1"/>
    <col min="3332" max="3332" width="55.28515625" style="612" customWidth="1"/>
    <col min="3333" max="3370" width="9.140625" style="612" hidden="1" customWidth="1"/>
    <col min="3371" max="3536" width="9.140625" style="612" customWidth="1"/>
    <col min="3537" max="3537" width="55.28515625" style="612" customWidth="1"/>
    <col min="3538" max="3587" width="0" style="612" hidden="1" customWidth="1"/>
    <col min="3588" max="3588" width="55.28515625" style="612" customWidth="1"/>
    <col min="3589" max="3626" width="9.140625" style="612" hidden="1" customWidth="1"/>
    <col min="3627" max="3792" width="9.140625" style="612" customWidth="1"/>
    <col min="3793" max="3793" width="55.28515625" style="612" customWidth="1"/>
    <col min="3794" max="3843" width="0" style="612" hidden="1" customWidth="1"/>
    <col min="3844" max="3844" width="55.28515625" style="612" customWidth="1"/>
    <col min="3845" max="3882" width="9.140625" style="612" hidden="1" customWidth="1"/>
    <col min="3883" max="4048" width="9.140625" style="612" customWidth="1"/>
    <col min="4049" max="4049" width="55.28515625" style="612" customWidth="1"/>
    <col min="4050" max="4099" width="0" style="612" hidden="1" customWidth="1"/>
    <col min="4100" max="4100" width="55.28515625" style="612" customWidth="1"/>
    <col min="4101" max="4138" width="9.140625" style="612" hidden="1" customWidth="1"/>
    <col min="4139" max="4304" width="9.140625" style="612" customWidth="1"/>
    <col min="4305" max="4305" width="55.28515625" style="612" customWidth="1"/>
    <col min="4306" max="4355" width="0" style="612" hidden="1" customWidth="1"/>
    <col min="4356" max="4356" width="55.28515625" style="612" customWidth="1"/>
    <col min="4357" max="4394" width="9.140625" style="612" hidden="1" customWidth="1"/>
    <col min="4395" max="4560" width="9.140625" style="612" customWidth="1"/>
    <col min="4561" max="4561" width="55.28515625" style="612" customWidth="1"/>
    <col min="4562" max="4611" width="0" style="612" hidden="1" customWidth="1"/>
    <col min="4612" max="4612" width="55.28515625" style="612" customWidth="1"/>
    <col min="4613" max="4650" width="9.140625" style="612" hidden="1" customWidth="1"/>
    <col min="4651" max="4816" width="9.140625" style="612" customWidth="1"/>
    <col min="4817" max="4817" width="55.28515625" style="612" customWidth="1"/>
    <col min="4818" max="4867" width="0" style="612" hidden="1" customWidth="1"/>
    <col min="4868" max="4868" width="55.28515625" style="612" customWidth="1"/>
    <col min="4869" max="4906" width="9.140625" style="612" hidden="1" customWidth="1"/>
    <col min="4907" max="5072" width="9.140625" style="612" customWidth="1"/>
    <col min="5073" max="5073" width="55.28515625" style="612" customWidth="1"/>
    <col min="5074" max="5123" width="0" style="612" hidden="1" customWidth="1"/>
    <col min="5124" max="5124" width="55.28515625" style="612" customWidth="1"/>
    <col min="5125" max="5162" width="9.140625" style="612" hidden="1" customWidth="1"/>
    <col min="5163" max="5328" width="9.140625" style="612" customWidth="1"/>
    <col min="5329" max="5329" width="55.28515625" style="612" customWidth="1"/>
    <col min="5330" max="5379" width="0" style="612" hidden="1" customWidth="1"/>
    <col min="5380" max="5380" width="55.28515625" style="612" customWidth="1"/>
    <col min="5381" max="5418" width="9.140625" style="612" hidden="1" customWidth="1"/>
    <col min="5419" max="5584" width="9.140625" style="612" customWidth="1"/>
    <col min="5585" max="5585" width="55.28515625" style="612" customWidth="1"/>
    <col min="5586" max="5635" width="0" style="612" hidden="1" customWidth="1"/>
    <col min="5636" max="5636" width="55.28515625" style="612" customWidth="1"/>
    <col min="5637" max="5674" width="9.140625" style="612" hidden="1" customWidth="1"/>
    <col min="5675" max="5840" width="9.140625" style="612" customWidth="1"/>
    <col min="5841" max="5841" width="55.28515625" style="612" customWidth="1"/>
    <col min="5842" max="5891" width="0" style="612" hidden="1" customWidth="1"/>
    <col min="5892" max="5892" width="55.28515625" style="612" customWidth="1"/>
    <col min="5893" max="5930" width="9.140625" style="612" hidden="1" customWidth="1"/>
    <col min="5931" max="6096" width="9.140625" style="612" customWidth="1"/>
    <col min="6097" max="6097" width="55.28515625" style="612" customWidth="1"/>
    <col min="6098" max="6147" width="0" style="612" hidden="1" customWidth="1"/>
    <col min="6148" max="6148" width="55.28515625" style="612" customWidth="1"/>
    <col min="6149" max="6186" width="9.140625" style="612" hidden="1" customWidth="1"/>
    <col min="6187" max="6352" width="9.140625" style="612" customWidth="1"/>
    <col min="6353" max="6353" width="55.28515625" style="612" customWidth="1"/>
    <col min="6354" max="6403" width="0" style="612" hidden="1" customWidth="1"/>
    <col min="6404" max="6404" width="55.28515625" style="612" customWidth="1"/>
    <col min="6405" max="6442" width="9.140625" style="612" hidden="1" customWidth="1"/>
    <col min="6443" max="6608" width="9.140625" style="612" customWidth="1"/>
    <col min="6609" max="6609" width="55.28515625" style="612" customWidth="1"/>
    <col min="6610" max="6659" width="0" style="612" hidden="1" customWidth="1"/>
    <col min="6660" max="6660" width="55.28515625" style="612" customWidth="1"/>
    <col min="6661" max="6698" width="9.140625" style="612" hidden="1" customWidth="1"/>
    <col min="6699" max="6864" width="9.140625" style="612" customWidth="1"/>
    <col min="6865" max="6865" width="55.28515625" style="612" customWidth="1"/>
    <col min="6866" max="6915" width="0" style="612" hidden="1" customWidth="1"/>
    <col min="6916" max="6916" width="55.28515625" style="612" customWidth="1"/>
    <col min="6917" max="6954" width="9.140625" style="612" hidden="1" customWidth="1"/>
    <col min="6955" max="7120" width="9.140625" style="612" customWidth="1"/>
    <col min="7121" max="7121" width="55.28515625" style="612" customWidth="1"/>
    <col min="7122" max="7171" width="0" style="612" hidden="1" customWidth="1"/>
    <col min="7172" max="7172" width="55.28515625" style="612" customWidth="1"/>
    <col min="7173" max="7210" width="9.140625" style="612" hidden="1" customWidth="1"/>
    <col min="7211" max="7376" width="9.140625" style="612" customWidth="1"/>
    <col min="7377" max="7377" width="55.28515625" style="612" customWidth="1"/>
    <col min="7378" max="7427" width="0" style="612" hidden="1" customWidth="1"/>
    <col min="7428" max="7428" width="55.28515625" style="612" customWidth="1"/>
    <col min="7429" max="7466" width="9.140625" style="612" hidden="1" customWidth="1"/>
    <col min="7467" max="7632" width="9.140625" style="612" customWidth="1"/>
    <col min="7633" max="7633" width="55.28515625" style="612" customWidth="1"/>
    <col min="7634" max="7683" width="0" style="612" hidden="1" customWidth="1"/>
    <col min="7684" max="7684" width="55.28515625" style="612" customWidth="1"/>
    <col min="7685" max="7722" width="9.140625" style="612" hidden="1" customWidth="1"/>
    <col min="7723" max="7888" width="9.140625" style="612" customWidth="1"/>
    <col min="7889" max="7889" width="55.28515625" style="612" customWidth="1"/>
    <col min="7890" max="7939" width="0" style="612" hidden="1" customWidth="1"/>
    <col min="7940" max="7940" width="55.28515625" style="612" customWidth="1"/>
    <col min="7941" max="7978" width="9.140625" style="612" hidden="1" customWidth="1"/>
    <col min="7979" max="8144" width="9.140625" style="612" customWidth="1"/>
    <col min="8145" max="8145" width="55.28515625" style="612" customWidth="1"/>
    <col min="8146" max="8195" width="0" style="612" hidden="1" customWidth="1"/>
    <col min="8196" max="8196" width="55.28515625" style="612" customWidth="1"/>
    <col min="8197" max="8234" width="9.140625" style="612" hidden="1" customWidth="1"/>
    <col min="8235" max="8400" width="9.140625" style="612" customWidth="1"/>
    <col min="8401" max="8401" width="55.28515625" style="612" customWidth="1"/>
    <col min="8402" max="8451" width="0" style="612" hidden="1" customWidth="1"/>
    <col min="8452" max="8452" width="55.28515625" style="612" customWidth="1"/>
    <col min="8453" max="8490" width="9.140625" style="612" hidden="1" customWidth="1"/>
    <col min="8491" max="8656" width="9.140625" style="612" customWidth="1"/>
    <col min="8657" max="8657" width="55.28515625" style="612" customWidth="1"/>
    <col min="8658" max="8707" width="0" style="612" hidden="1" customWidth="1"/>
    <col min="8708" max="8708" width="55.28515625" style="612" customWidth="1"/>
    <col min="8709" max="8746" width="9.140625" style="612" hidden="1" customWidth="1"/>
    <col min="8747" max="8912" width="9.140625" style="612" customWidth="1"/>
    <col min="8913" max="8913" width="55.28515625" style="612" customWidth="1"/>
    <col min="8914" max="8963" width="0" style="612" hidden="1" customWidth="1"/>
    <col min="8964" max="8964" width="55.28515625" style="612" customWidth="1"/>
    <col min="8965" max="9002" width="9.140625" style="612" hidden="1" customWidth="1"/>
    <col min="9003" max="9168" width="9.140625" style="612" customWidth="1"/>
    <col min="9169" max="9169" width="55.28515625" style="612" customWidth="1"/>
    <col min="9170" max="9219" width="0" style="612" hidden="1" customWidth="1"/>
    <col min="9220" max="9220" width="55.28515625" style="612" customWidth="1"/>
    <col min="9221" max="9258" width="9.140625" style="612" hidden="1" customWidth="1"/>
    <col min="9259" max="9424" width="9.140625" style="612" customWidth="1"/>
    <col min="9425" max="9425" width="55.28515625" style="612" customWidth="1"/>
    <col min="9426" max="9475" width="0" style="612" hidden="1" customWidth="1"/>
    <col min="9476" max="9476" width="55.28515625" style="612" customWidth="1"/>
    <col min="9477" max="9514" width="9.140625" style="612" hidden="1" customWidth="1"/>
    <col min="9515" max="9680" width="9.140625" style="612" customWidth="1"/>
    <col min="9681" max="9681" width="55.28515625" style="612" customWidth="1"/>
    <col min="9682" max="9731" width="0" style="612" hidden="1" customWidth="1"/>
    <col min="9732" max="9732" width="55.28515625" style="612" customWidth="1"/>
    <col min="9733" max="9770" width="9.140625" style="612" hidden="1" customWidth="1"/>
    <col min="9771" max="9936" width="9.140625" style="612" customWidth="1"/>
    <col min="9937" max="9937" width="55.28515625" style="612" customWidth="1"/>
    <col min="9938" max="9987" width="0" style="612" hidden="1" customWidth="1"/>
    <col min="9988" max="9988" width="55.28515625" style="612" customWidth="1"/>
    <col min="9989" max="10026" width="9.140625" style="612" hidden="1" customWidth="1"/>
    <col min="10027" max="10192" width="9.140625" style="612" customWidth="1"/>
    <col min="10193" max="10193" width="55.28515625" style="612" customWidth="1"/>
    <col min="10194" max="10243" width="0" style="612" hidden="1" customWidth="1"/>
    <col min="10244" max="10244" width="55.28515625" style="612" customWidth="1"/>
    <col min="10245" max="10282" width="9.140625" style="612" hidden="1" customWidth="1"/>
    <col min="10283" max="10448" width="9.140625" style="612" customWidth="1"/>
    <col min="10449" max="10449" width="55.28515625" style="612" customWidth="1"/>
    <col min="10450" max="10499" width="0" style="612" hidden="1" customWidth="1"/>
    <col min="10500" max="10500" width="55.28515625" style="612" customWidth="1"/>
    <col min="10501" max="10538" width="9.140625" style="612" hidden="1" customWidth="1"/>
    <col min="10539" max="10704" width="9.140625" style="612" customWidth="1"/>
    <col min="10705" max="10705" width="55.28515625" style="612" customWidth="1"/>
    <col min="10706" max="10755" width="0" style="612" hidden="1" customWidth="1"/>
    <col min="10756" max="10756" width="55.28515625" style="612" customWidth="1"/>
    <col min="10757" max="10794" width="9.140625" style="612" hidden="1" customWidth="1"/>
    <col min="10795" max="10960" width="9.140625" style="612" customWidth="1"/>
    <col min="10961" max="10961" width="55.28515625" style="612" customWidth="1"/>
    <col min="10962" max="11011" width="0" style="612" hidden="1" customWidth="1"/>
    <col min="11012" max="11012" width="55.28515625" style="612" customWidth="1"/>
    <col min="11013" max="11050" width="9.140625" style="612" hidden="1" customWidth="1"/>
    <col min="11051" max="11216" width="9.140625" style="612" customWidth="1"/>
    <col min="11217" max="11217" width="55.28515625" style="612" customWidth="1"/>
    <col min="11218" max="11267" width="0" style="612" hidden="1" customWidth="1"/>
    <col min="11268" max="11268" width="55.28515625" style="612" customWidth="1"/>
    <col min="11269" max="11306" width="9.140625" style="612" hidden="1" customWidth="1"/>
    <col min="11307" max="11472" width="9.140625" style="612" customWidth="1"/>
    <col min="11473" max="11473" width="55.28515625" style="612" customWidth="1"/>
    <col min="11474" max="11523" width="0" style="612" hidden="1" customWidth="1"/>
    <col min="11524" max="11524" width="55.28515625" style="612" customWidth="1"/>
    <col min="11525" max="11562" width="9.140625" style="612" hidden="1" customWidth="1"/>
    <col min="11563" max="11728" width="9.140625" style="612" customWidth="1"/>
    <col min="11729" max="11729" width="55.28515625" style="612" customWidth="1"/>
    <col min="11730" max="11779" width="0" style="612" hidden="1" customWidth="1"/>
    <col min="11780" max="11780" width="55.28515625" style="612" customWidth="1"/>
    <col min="11781" max="11818" width="9.140625" style="612" hidden="1" customWidth="1"/>
    <col min="11819" max="11984" width="9.140625" style="612" customWidth="1"/>
    <col min="11985" max="11985" width="55.28515625" style="612" customWidth="1"/>
    <col min="11986" max="12035" width="0" style="612" hidden="1" customWidth="1"/>
    <col min="12036" max="12036" width="55.28515625" style="612" customWidth="1"/>
    <col min="12037" max="12074" width="9.140625" style="612" hidden="1" customWidth="1"/>
    <col min="12075" max="12240" width="9.140625" style="612" customWidth="1"/>
    <col min="12241" max="12241" width="55.28515625" style="612" customWidth="1"/>
    <col min="12242" max="12291" width="0" style="612" hidden="1" customWidth="1"/>
    <col min="12292" max="12292" width="55.28515625" style="612" customWidth="1"/>
    <col min="12293" max="12330" width="9.140625" style="612" hidden="1" customWidth="1"/>
    <col min="12331" max="12496" width="9.140625" style="612" customWidth="1"/>
    <col min="12497" max="12497" width="55.28515625" style="612" customWidth="1"/>
    <col min="12498" max="12547" width="0" style="612" hidden="1" customWidth="1"/>
    <col min="12548" max="12548" width="55.28515625" style="612" customWidth="1"/>
    <col min="12549" max="12586" width="9.140625" style="612" hidden="1" customWidth="1"/>
    <col min="12587" max="12752" width="9.140625" style="612" customWidth="1"/>
    <col min="12753" max="12753" width="55.28515625" style="612" customWidth="1"/>
    <col min="12754" max="12803" width="0" style="612" hidden="1" customWidth="1"/>
    <col min="12804" max="12804" width="55.28515625" style="612" customWidth="1"/>
    <col min="12805" max="12842" width="9.140625" style="612" hidden="1" customWidth="1"/>
    <col min="12843" max="13008" width="9.140625" style="612" customWidth="1"/>
    <col min="13009" max="13009" width="55.28515625" style="612" customWidth="1"/>
    <col min="13010" max="13059" width="0" style="612" hidden="1" customWidth="1"/>
    <col min="13060" max="13060" width="55.28515625" style="612" customWidth="1"/>
    <col min="13061" max="13098" width="9.140625" style="612" hidden="1" customWidth="1"/>
    <col min="13099" max="13264" width="9.140625" style="612" customWidth="1"/>
    <col min="13265" max="13265" width="55.28515625" style="612" customWidth="1"/>
    <col min="13266" max="13315" width="0" style="612" hidden="1" customWidth="1"/>
    <col min="13316" max="13316" width="55.28515625" style="612" customWidth="1"/>
    <col min="13317" max="13354" width="9.140625" style="612" hidden="1" customWidth="1"/>
    <col min="13355" max="13520" width="9.140625" style="612" customWidth="1"/>
    <col min="13521" max="13521" width="55.28515625" style="612" customWidth="1"/>
    <col min="13522" max="13571" width="0" style="612" hidden="1" customWidth="1"/>
    <col min="13572" max="13572" width="55.28515625" style="612" customWidth="1"/>
    <col min="13573" max="13610" width="9.140625" style="612" hidden="1" customWidth="1"/>
    <col min="13611" max="13776" width="9.140625" style="612" customWidth="1"/>
    <col min="13777" max="13777" width="55.28515625" style="612" customWidth="1"/>
    <col min="13778" max="13827" width="0" style="612" hidden="1" customWidth="1"/>
    <col min="13828" max="13828" width="55.28515625" style="612" customWidth="1"/>
    <col min="13829" max="13866" width="9.140625" style="612" hidden="1" customWidth="1"/>
    <col min="13867" max="14032" width="9.140625" style="612" customWidth="1"/>
    <col min="14033" max="14033" width="55.28515625" style="612" customWidth="1"/>
    <col min="14034" max="14083" width="0" style="612" hidden="1" customWidth="1"/>
    <col min="14084" max="14084" width="55.28515625" style="612" customWidth="1"/>
    <col min="14085" max="14122" width="9.140625" style="612" hidden="1" customWidth="1"/>
    <col min="14123" max="14288" width="9.140625" style="612" customWidth="1"/>
    <col min="14289" max="14289" width="55.28515625" style="612" customWidth="1"/>
    <col min="14290" max="14339" width="0" style="612" hidden="1" customWidth="1"/>
    <col min="14340" max="14340" width="55.28515625" style="612" customWidth="1"/>
    <col min="14341" max="14378" width="9.140625" style="612" hidden="1" customWidth="1"/>
    <col min="14379" max="14544" width="9.140625" style="612" customWidth="1"/>
    <col min="14545" max="14545" width="55.28515625" style="612" customWidth="1"/>
    <col min="14546" max="14595" width="0" style="612" hidden="1" customWidth="1"/>
    <col min="14596" max="14596" width="55.28515625" style="612" customWidth="1"/>
    <col min="14597" max="14634" width="9.140625" style="612" hidden="1" customWidth="1"/>
    <col min="14635" max="14800" width="9.140625" style="612" customWidth="1"/>
    <col min="14801" max="14801" width="55.28515625" style="612" customWidth="1"/>
    <col min="14802" max="14851" width="0" style="612" hidden="1" customWidth="1"/>
    <col min="14852" max="14852" width="55.28515625" style="612" customWidth="1"/>
    <col min="14853" max="14890" width="9.140625" style="612" hidden="1" customWidth="1"/>
    <col min="14891" max="15056" width="9.140625" style="612" customWidth="1"/>
    <col min="15057" max="15057" width="55.28515625" style="612" customWidth="1"/>
    <col min="15058" max="15107" width="0" style="612" hidden="1" customWidth="1"/>
    <col min="15108" max="15108" width="55.28515625" style="612" customWidth="1"/>
    <col min="15109" max="15146" width="9.140625" style="612" hidden="1" customWidth="1"/>
    <col min="15147" max="15312" width="9.140625" style="612" customWidth="1"/>
    <col min="15313" max="15313" width="55.28515625" style="612" customWidth="1"/>
    <col min="15314" max="15363" width="0" style="612" hidden="1" customWidth="1"/>
    <col min="15364" max="15364" width="55.28515625" style="612" customWidth="1"/>
    <col min="15365" max="15402" width="9.140625" style="612" hidden="1" customWidth="1"/>
    <col min="15403" max="15568" width="9.140625" style="612" customWidth="1"/>
    <col min="15569" max="15569" width="55.28515625" style="612" customWidth="1"/>
    <col min="15570" max="15619" width="0" style="612" hidden="1" customWidth="1"/>
    <col min="15620" max="15620" width="55.28515625" style="612" customWidth="1"/>
    <col min="15621" max="15658" width="9.140625" style="612" hidden="1" customWidth="1"/>
    <col min="15659" max="15824" width="9.140625" style="612" customWidth="1"/>
    <col min="15825" max="15825" width="55.28515625" style="612" customWidth="1"/>
    <col min="15826" max="15875" width="0" style="612" hidden="1" customWidth="1"/>
    <col min="15876" max="15876" width="55.28515625" style="612" customWidth="1"/>
    <col min="15877" max="15914" width="9.140625" style="612" hidden="1" customWidth="1"/>
    <col min="15915" max="16080" width="9.140625" style="612" customWidth="1"/>
    <col min="16081" max="16081" width="55.28515625" style="612" customWidth="1"/>
    <col min="16082" max="16131" width="0" style="612" hidden="1" customWidth="1"/>
    <col min="16132" max="16132" width="55.28515625" style="612" customWidth="1"/>
    <col min="16133" max="16170" width="9.140625" style="612" hidden="1" customWidth="1"/>
    <col min="16171" max="16336" width="9.140625" style="612" customWidth="1"/>
    <col min="16337" max="16337" width="55.28515625" style="612" customWidth="1"/>
    <col min="16338" max="16384" width="0" style="612" hidden="1" customWidth="1"/>
  </cols>
  <sheetData>
    <row r="1" spans="1:114" ht="25.5" customHeight="1" x14ac:dyDescent="0.3">
      <c r="A1" s="613" t="s">
        <v>495</v>
      </c>
    </row>
    <row r="2" spans="1:114" ht="13.5" customHeight="1" thickBot="1" x14ac:dyDescent="0.35">
      <c r="A2" s="614"/>
      <c r="B2" s="615"/>
      <c r="C2" s="615"/>
      <c r="D2" s="615"/>
      <c r="E2" s="615"/>
      <c r="G2" s="615"/>
      <c r="H2" s="615"/>
      <c r="I2" s="615"/>
      <c r="K2" s="615"/>
      <c r="N2" s="615"/>
      <c r="O2" s="615"/>
      <c r="P2" s="615"/>
      <c r="Q2" s="615"/>
      <c r="R2" s="615"/>
      <c r="S2" s="615"/>
      <c r="T2" s="615"/>
      <c r="U2" s="615"/>
      <c r="V2" s="615"/>
      <c r="W2" s="615"/>
      <c r="X2" s="615"/>
      <c r="Y2" s="616"/>
      <c r="Z2" s="616"/>
      <c r="AA2" s="616"/>
      <c r="AB2" s="616"/>
      <c r="AC2" s="616"/>
      <c r="AD2" s="578"/>
      <c r="AE2" s="578"/>
      <c r="AF2" s="578"/>
      <c r="AG2" s="578"/>
      <c r="AH2" s="578"/>
      <c r="AI2" s="578"/>
      <c r="AJ2" s="578"/>
      <c r="AK2" s="578"/>
      <c r="AL2" s="578"/>
      <c r="AM2" s="578"/>
      <c r="AN2" s="578"/>
      <c r="AO2" s="578"/>
      <c r="AP2" s="578"/>
      <c r="AV2" s="578"/>
      <c r="AW2" s="578"/>
      <c r="AX2" s="578"/>
      <c r="BA2" s="577"/>
      <c r="BB2" s="577"/>
      <c r="BD2" s="577"/>
      <c r="BE2" s="577"/>
      <c r="BF2" s="577"/>
      <c r="BG2" s="577"/>
      <c r="BH2" s="577"/>
      <c r="BY2" s="577"/>
      <c r="CG2" s="577"/>
      <c r="CI2" s="577"/>
      <c r="CK2" s="577"/>
      <c r="CO2" s="577"/>
      <c r="DD2" s="609"/>
      <c r="DE2" s="609"/>
      <c r="DF2" s="609"/>
      <c r="DH2" s="609"/>
      <c r="DI2" s="609" t="s">
        <v>7</v>
      </c>
    </row>
    <row r="3" spans="1:114" s="349" customFormat="1" ht="24" customHeight="1" thickTop="1" thickBot="1" x14ac:dyDescent="0.35">
      <c r="A3" s="617"/>
      <c r="B3" s="618">
        <v>40179</v>
      </c>
      <c r="C3" s="619">
        <v>40211</v>
      </c>
      <c r="D3" s="619">
        <v>40239</v>
      </c>
      <c r="E3" s="619">
        <v>40270</v>
      </c>
      <c r="F3" s="619">
        <v>40300</v>
      </c>
      <c r="G3" s="619">
        <v>40331</v>
      </c>
      <c r="H3" s="619">
        <v>40361</v>
      </c>
      <c r="I3" s="619">
        <v>40392</v>
      </c>
      <c r="J3" s="619">
        <v>40423</v>
      </c>
      <c r="K3" s="619">
        <v>40453</v>
      </c>
      <c r="L3" s="619">
        <v>40484</v>
      </c>
      <c r="M3" s="619">
        <v>40514</v>
      </c>
      <c r="N3" s="619">
        <v>40545</v>
      </c>
      <c r="O3" s="619">
        <v>40576</v>
      </c>
      <c r="P3" s="619">
        <v>40604</v>
      </c>
      <c r="Q3" s="619">
        <v>40635</v>
      </c>
      <c r="R3" s="619">
        <v>40665</v>
      </c>
      <c r="S3" s="619">
        <v>40696</v>
      </c>
      <c r="T3" s="619">
        <v>40726</v>
      </c>
      <c r="U3" s="619">
        <v>40757</v>
      </c>
      <c r="V3" s="619">
        <v>40788</v>
      </c>
      <c r="W3" s="619">
        <v>40818</v>
      </c>
      <c r="X3" s="619">
        <v>40849</v>
      </c>
      <c r="Y3" s="619">
        <v>40879</v>
      </c>
      <c r="Z3" s="619">
        <v>40910</v>
      </c>
      <c r="AA3" s="619">
        <v>40941</v>
      </c>
      <c r="AB3" s="619">
        <v>40970</v>
      </c>
      <c r="AC3" s="619">
        <v>41001</v>
      </c>
      <c r="AD3" s="619">
        <v>41031</v>
      </c>
      <c r="AE3" s="619">
        <v>41062</v>
      </c>
      <c r="AF3" s="619">
        <v>41092</v>
      </c>
      <c r="AG3" s="619">
        <v>41123</v>
      </c>
      <c r="AH3" s="619">
        <v>41154</v>
      </c>
      <c r="AI3" s="619">
        <v>41184</v>
      </c>
      <c r="AJ3" s="619">
        <v>41215</v>
      </c>
      <c r="AK3" s="619">
        <v>41245</v>
      </c>
      <c r="AL3" s="619">
        <v>41276</v>
      </c>
      <c r="AM3" s="619">
        <v>41307</v>
      </c>
      <c r="AN3" s="619">
        <v>41335</v>
      </c>
      <c r="AO3" s="619">
        <v>41366</v>
      </c>
      <c r="AP3" s="619">
        <v>41396</v>
      </c>
      <c r="AQ3" s="619">
        <v>41427</v>
      </c>
      <c r="AR3" s="619">
        <v>41457</v>
      </c>
      <c r="AS3" s="619">
        <v>41488</v>
      </c>
      <c r="AT3" s="619">
        <v>41519</v>
      </c>
      <c r="AU3" s="619">
        <v>41549</v>
      </c>
      <c r="AV3" s="619">
        <v>41580</v>
      </c>
      <c r="AW3" s="619">
        <v>41610</v>
      </c>
      <c r="AX3" s="619">
        <v>41641</v>
      </c>
      <c r="AY3" s="619">
        <v>41672</v>
      </c>
      <c r="AZ3" s="619">
        <v>41700</v>
      </c>
      <c r="BA3" s="619">
        <v>41731</v>
      </c>
      <c r="BB3" s="619">
        <v>41761</v>
      </c>
      <c r="BC3" s="619">
        <v>41791</v>
      </c>
      <c r="BD3" s="619">
        <v>41821</v>
      </c>
      <c r="BE3" s="619">
        <v>41852</v>
      </c>
      <c r="BF3" s="619">
        <v>41883</v>
      </c>
      <c r="BG3" s="619">
        <v>41914</v>
      </c>
      <c r="BH3" s="619">
        <v>41945</v>
      </c>
      <c r="BI3" s="619">
        <v>41975</v>
      </c>
      <c r="BJ3" s="619">
        <v>42006</v>
      </c>
      <c r="BK3" s="619">
        <v>42037</v>
      </c>
      <c r="BL3" s="619">
        <v>42065</v>
      </c>
      <c r="BM3" s="619">
        <v>42096</v>
      </c>
      <c r="BN3" s="619">
        <v>42126</v>
      </c>
      <c r="BO3" s="619">
        <v>42157</v>
      </c>
      <c r="BP3" s="619">
        <v>42187</v>
      </c>
      <c r="BQ3" s="619">
        <v>42218</v>
      </c>
      <c r="BR3" s="619">
        <v>42249</v>
      </c>
      <c r="BS3" s="619">
        <v>42279</v>
      </c>
      <c r="BT3" s="619">
        <v>42310</v>
      </c>
      <c r="BU3" s="619">
        <v>42340</v>
      </c>
      <c r="BV3" s="619">
        <v>42371</v>
      </c>
      <c r="BW3" s="619">
        <v>42402</v>
      </c>
      <c r="BX3" s="619">
        <v>42431</v>
      </c>
      <c r="BY3" s="619">
        <v>42462</v>
      </c>
      <c r="BZ3" s="619">
        <v>42492</v>
      </c>
      <c r="CA3" s="619">
        <v>42523</v>
      </c>
      <c r="CB3" s="619">
        <v>42553</v>
      </c>
      <c r="CC3" s="619">
        <v>42584</v>
      </c>
      <c r="CD3" s="619">
        <v>42615</v>
      </c>
      <c r="CE3" s="619">
        <v>42645</v>
      </c>
      <c r="CF3" s="619">
        <v>42676</v>
      </c>
      <c r="CG3" s="619">
        <v>42706</v>
      </c>
      <c r="CH3" s="619">
        <v>42737</v>
      </c>
      <c r="CI3" s="619">
        <v>42768</v>
      </c>
      <c r="CJ3" s="619">
        <v>42796</v>
      </c>
      <c r="CK3" s="619">
        <v>42827</v>
      </c>
      <c r="CL3" s="619">
        <v>42857</v>
      </c>
      <c r="CM3" s="619">
        <v>42888</v>
      </c>
      <c r="CN3" s="619">
        <v>42918</v>
      </c>
      <c r="CO3" s="619">
        <v>42949</v>
      </c>
      <c r="CP3" s="619">
        <v>42980</v>
      </c>
      <c r="CQ3" s="619">
        <v>43010</v>
      </c>
      <c r="CR3" s="619">
        <v>43041</v>
      </c>
      <c r="CS3" s="619">
        <v>43071</v>
      </c>
      <c r="CT3" s="619">
        <v>43102</v>
      </c>
      <c r="CU3" s="619">
        <v>43133</v>
      </c>
      <c r="CV3" s="619">
        <v>43161</v>
      </c>
      <c r="CW3" s="619">
        <v>43192</v>
      </c>
      <c r="CX3" s="619">
        <v>43222</v>
      </c>
      <c r="CY3" s="619">
        <v>43253</v>
      </c>
      <c r="CZ3" s="619">
        <v>43283</v>
      </c>
      <c r="DA3" s="619">
        <v>43314</v>
      </c>
      <c r="DB3" s="619">
        <v>43345</v>
      </c>
      <c r="DC3" s="619">
        <v>43375</v>
      </c>
      <c r="DD3" s="619">
        <v>43406</v>
      </c>
      <c r="DE3" s="619">
        <v>43436</v>
      </c>
      <c r="DF3" s="619">
        <v>43467</v>
      </c>
      <c r="DG3" s="619">
        <v>43498</v>
      </c>
      <c r="DH3" s="619">
        <v>43526</v>
      </c>
      <c r="DI3" s="619">
        <v>43557</v>
      </c>
    </row>
    <row r="4" spans="1:114" ht="17.25" thickTop="1" x14ac:dyDescent="0.3">
      <c r="A4" s="620"/>
      <c r="B4" s="621"/>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row>
    <row r="5" spans="1:114" ht="17.25" customHeight="1" x14ac:dyDescent="0.3">
      <c r="A5" s="623" t="s">
        <v>496</v>
      </c>
      <c r="B5" s="624">
        <v>66426.303235972882</v>
      </c>
      <c r="C5" s="625">
        <v>67813.347178623269</v>
      </c>
      <c r="D5" s="625">
        <v>67350.55298928589</v>
      </c>
      <c r="E5" s="625">
        <v>67898.424276395206</v>
      </c>
      <c r="F5" s="625">
        <v>70563.533940011592</v>
      </c>
      <c r="G5" s="625">
        <v>69029.206086238628</v>
      </c>
      <c r="H5" s="625">
        <v>69173.827566074178</v>
      </c>
      <c r="I5" s="625">
        <v>70109.753901685341</v>
      </c>
      <c r="J5" s="625">
        <v>73222.669057128718</v>
      </c>
      <c r="K5" s="625">
        <v>72628.910586909114</v>
      </c>
      <c r="L5" s="625">
        <v>74948.541309052278</v>
      </c>
      <c r="M5" s="625">
        <v>77907.26620021234</v>
      </c>
      <c r="N5" s="625">
        <v>74640.649942564065</v>
      </c>
      <c r="O5" s="625">
        <v>74618.615312754191</v>
      </c>
      <c r="P5" s="625">
        <v>76376.735414886105</v>
      </c>
      <c r="Q5" s="625">
        <v>75700.789623743025</v>
      </c>
      <c r="R5" s="625">
        <v>77269.692369705648</v>
      </c>
      <c r="S5" s="625">
        <v>79953.017943437662</v>
      </c>
      <c r="T5" s="625">
        <v>79074.75525046949</v>
      </c>
      <c r="U5" s="625">
        <v>79520.667822633579</v>
      </c>
      <c r="V5" s="625">
        <v>78671.260029511788</v>
      </c>
      <c r="W5" s="625">
        <v>81199.667306703283</v>
      </c>
      <c r="X5" s="625">
        <v>77556.049942866448</v>
      </c>
      <c r="Y5" s="625">
        <v>80100.875885288551</v>
      </c>
      <c r="Z5" s="625">
        <v>80040.746933815622</v>
      </c>
      <c r="AA5" s="625">
        <v>79939.581236785903</v>
      </c>
      <c r="AB5" s="625">
        <v>79411.668224062698</v>
      </c>
      <c r="AC5" s="625">
        <v>79032.748513622151</v>
      </c>
      <c r="AD5" s="625">
        <v>78098.527743300889</v>
      </c>
      <c r="AE5" s="625">
        <v>85159.248901662751</v>
      </c>
      <c r="AF5" s="625">
        <v>86394.874568552084</v>
      </c>
      <c r="AG5" s="625">
        <v>86880.112743733043</v>
      </c>
      <c r="AH5" s="625">
        <v>87928.224802783152</v>
      </c>
      <c r="AI5" s="625">
        <v>88106.871545446251</v>
      </c>
      <c r="AJ5" s="625">
        <v>90488.3945909303</v>
      </c>
      <c r="AK5" s="625">
        <v>91559.825805914632</v>
      </c>
      <c r="AL5" s="625">
        <v>94098.106945505308</v>
      </c>
      <c r="AM5" s="625">
        <v>93549.31388682939</v>
      </c>
      <c r="AN5" s="586">
        <v>96754.802980609718</v>
      </c>
      <c r="AO5" s="586">
        <v>95870.007278678371</v>
      </c>
      <c r="AP5" s="586">
        <v>104072.51915873688</v>
      </c>
      <c r="AQ5" s="586">
        <v>103579.9323233067</v>
      </c>
      <c r="AR5" s="586">
        <v>100694.20800170788</v>
      </c>
      <c r="AS5" s="586">
        <v>99291.769986535714</v>
      </c>
      <c r="AT5" s="586">
        <v>100933.44968334469</v>
      </c>
      <c r="AU5" s="586">
        <v>100229.18125081969</v>
      </c>
      <c r="AV5" s="586">
        <v>99261.274187500021</v>
      </c>
      <c r="AW5" s="586">
        <v>103497.94482550361</v>
      </c>
      <c r="AX5" s="586">
        <v>102921.43799632388</v>
      </c>
      <c r="AY5" s="586">
        <v>108544.33997084292</v>
      </c>
      <c r="AZ5" s="586">
        <v>110343.08859754098</v>
      </c>
      <c r="BA5" s="586">
        <v>114721.20755311572</v>
      </c>
      <c r="BB5" s="586">
        <v>117055.21513527753</v>
      </c>
      <c r="BC5" s="586">
        <v>119619.60702976644</v>
      </c>
      <c r="BD5" s="586">
        <v>121075.74227892855</v>
      </c>
      <c r="BE5" s="586">
        <v>123260.36938210644</v>
      </c>
      <c r="BF5" s="586">
        <v>120752.98616916555</v>
      </c>
      <c r="BG5" s="586">
        <v>119694.92564294937</v>
      </c>
      <c r="BH5" s="586">
        <v>117838.97237219621</v>
      </c>
      <c r="BI5" s="586">
        <v>122735.45625949455</v>
      </c>
      <c r="BJ5" s="586">
        <v>120049.19112513392</v>
      </c>
      <c r="BK5" s="586">
        <v>126047.57279302411</v>
      </c>
      <c r="BL5" s="586">
        <v>139062.48919025276</v>
      </c>
      <c r="BM5" s="586">
        <v>137586.09214340354</v>
      </c>
      <c r="BN5" s="586">
        <v>138175.21268258648</v>
      </c>
      <c r="BO5" s="586">
        <v>138628.47666558527</v>
      </c>
      <c r="BP5" s="585">
        <v>142104.72795610214</v>
      </c>
      <c r="BQ5" s="585">
        <v>142278.28919419972</v>
      </c>
      <c r="BR5" s="585">
        <v>144450.61180768846</v>
      </c>
      <c r="BS5" s="585">
        <v>148534.72719634642</v>
      </c>
      <c r="BT5" s="585">
        <v>150438.85095480151</v>
      </c>
      <c r="BU5" s="585">
        <v>151519.45790363476</v>
      </c>
      <c r="BV5" s="585">
        <v>153595.05761268668</v>
      </c>
      <c r="BW5" s="585">
        <v>156324.69065769573</v>
      </c>
      <c r="BX5" s="585">
        <v>157406.6914241621</v>
      </c>
      <c r="BY5" s="585">
        <v>156600.80811839449</v>
      </c>
      <c r="BZ5" s="585">
        <v>159897.71195550862</v>
      </c>
      <c r="CA5" s="585">
        <v>166725.92581236121</v>
      </c>
      <c r="CB5" s="585">
        <v>166910.92624923383</v>
      </c>
      <c r="CC5" s="585">
        <v>166395.73053723547</v>
      </c>
      <c r="CD5" s="585">
        <v>169580.80563689113</v>
      </c>
      <c r="CE5" s="585">
        <v>171298.85641524161</v>
      </c>
      <c r="CF5" s="585">
        <v>173801.30735711419</v>
      </c>
      <c r="CG5" s="585">
        <v>177668.55562032614</v>
      </c>
      <c r="CH5" s="587">
        <v>174394.86292201749</v>
      </c>
      <c r="CI5" s="587">
        <v>174924.25180757011</v>
      </c>
      <c r="CJ5" s="587">
        <v>175637.22381427392</v>
      </c>
      <c r="CK5" s="587">
        <v>179152.63008492597</v>
      </c>
      <c r="CL5" s="587">
        <v>178461.27118693173</v>
      </c>
      <c r="CM5" s="587">
        <v>180437.56616006474</v>
      </c>
      <c r="CN5" s="587">
        <v>176191.51600309185</v>
      </c>
      <c r="CO5" s="587">
        <v>175785.32195359335</v>
      </c>
      <c r="CP5" s="587">
        <v>185058.20583007197</v>
      </c>
      <c r="CQ5" s="587">
        <v>188375.48139406703</v>
      </c>
      <c r="CR5" s="587">
        <v>191339.81988459302</v>
      </c>
      <c r="CS5" s="587">
        <v>200039.4517179582</v>
      </c>
      <c r="CT5" s="587">
        <v>196835.78700488887</v>
      </c>
      <c r="CU5" s="587">
        <v>202954.33186410007</v>
      </c>
      <c r="CV5" s="587">
        <v>207215.69517574867</v>
      </c>
      <c r="CW5" s="588">
        <v>214373.48147916992</v>
      </c>
      <c r="CX5" s="588">
        <v>221942.12390585776</v>
      </c>
      <c r="CY5" s="588">
        <v>230238.77583979841</v>
      </c>
      <c r="CZ5" s="588">
        <v>221922.20800793669</v>
      </c>
      <c r="DA5" s="588">
        <v>225940.38191798772</v>
      </c>
      <c r="DB5" s="588">
        <v>218871.25093894106</v>
      </c>
      <c r="DC5" s="588">
        <v>217596.3036255289</v>
      </c>
      <c r="DD5" s="588">
        <v>214815.73631158541</v>
      </c>
      <c r="DE5" s="588">
        <v>217004.41993496372</v>
      </c>
      <c r="DF5" s="588">
        <v>218846.8952504606</v>
      </c>
      <c r="DG5" s="588">
        <v>219966.96050391931</v>
      </c>
      <c r="DH5" s="588">
        <v>226576.71631358506</v>
      </c>
      <c r="DI5" s="588">
        <v>229226.42152050519</v>
      </c>
    </row>
    <row r="6" spans="1:114" ht="17.25" customHeight="1" x14ac:dyDescent="0.3">
      <c r="A6" s="626" t="s">
        <v>497</v>
      </c>
      <c r="B6" s="627">
        <v>66492.585799862878</v>
      </c>
      <c r="C6" s="628">
        <v>67862.01856516127</v>
      </c>
      <c r="D6" s="628">
        <v>67430.017346329885</v>
      </c>
      <c r="E6" s="628">
        <v>67945.452102185212</v>
      </c>
      <c r="F6" s="628">
        <v>70614.469927441591</v>
      </c>
      <c r="G6" s="628">
        <v>69077.816955356626</v>
      </c>
      <c r="H6" s="628">
        <v>69265.429972490179</v>
      </c>
      <c r="I6" s="628">
        <v>70224.263039725134</v>
      </c>
      <c r="J6" s="628">
        <v>73306.736101442715</v>
      </c>
      <c r="K6" s="628">
        <v>72737.86993747011</v>
      </c>
      <c r="L6" s="628">
        <v>75058.895358864276</v>
      </c>
      <c r="M6" s="628">
        <v>78026.980681843343</v>
      </c>
      <c r="N6" s="628">
        <v>74759.402480359786</v>
      </c>
      <c r="O6" s="628">
        <v>74756.632415967833</v>
      </c>
      <c r="P6" s="628">
        <v>76503.314619923578</v>
      </c>
      <c r="Q6" s="628">
        <v>75822.721528235488</v>
      </c>
      <c r="R6" s="628">
        <v>77399.73435942053</v>
      </c>
      <c r="S6" s="628">
        <v>80428.540590047662</v>
      </c>
      <c r="T6" s="628">
        <v>79203.946197350044</v>
      </c>
      <c r="U6" s="628">
        <v>79650.466859240361</v>
      </c>
      <c r="V6" s="628">
        <v>78845.458772601793</v>
      </c>
      <c r="W6" s="628">
        <v>81365.965833621827</v>
      </c>
      <c r="X6" s="628">
        <v>77788.750568031581</v>
      </c>
      <c r="Y6" s="628">
        <v>80237.109940980547</v>
      </c>
      <c r="Z6" s="628">
        <v>80176.177110206452</v>
      </c>
      <c r="AA6" s="628">
        <v>80076.559609812335</v>
      </c>
      <c r="AB6" s="628">
        <v>79548.29515837974</v>
      </c>
      <c r="AC6" s="628">
        <v>79170.996508812314</v>
      </c>
      <c r="AD6" s="628">
        <v>78259.701957858124</v>
      </c>
      <c r="AE6" s="628">
        <v>85301.194492148148</v>
      </c>
      <c r="AF6" s="628">
        <v>86536.615580950136</v>
      </c>
      <c r="AG6" s="628">
        <v>86975.8829999195</v>
      </c>
      <c r="AH6" s="628">
        <v>88031.529455901109</v>
      </c>
      <c r="AI6" s="628">
        <v>88210.393405284456</v>
      </c>
      <c r="AJ6" s="628">
        <v>90592.266418886065</v>
      </c>
      <c r="AK6" s="628">
        <v>91662.001872008113</v>
      </c>
      <c r="AL6" s="628">
        <v>94206.306852081107</v>
      </c>
      <c r="AM6" s="628">
        <v>93652.94961204275</v>
      </c>
      <c r="AN6" s="594">
        <v>96856.18605491468</v>
      </c>
      <c r="AO6" s="594">
        <v>95972.828640172738</v>
      </c>
      <c r="AP6" s="594">
        <v>104173.9</v>
      </c>
      <c r="AQ6" s="594">
        <v>103679.96920214912</v>
      </c>
      <c r="AR6" s="594">
        <v>100788.00224111319</v>
      </c>
      <c r="AS6" s="594">
        <v>99389.311397990154</v>
      </c>
      <c r="AT6" s="594">
        <v>101028.76444301031</v>
      </c>
      <c r="AU6" s="594">
        <v>100323.77135378917</v>
      </c>
      <c r="AV6" s="594">
        <v>99353.672925023173</v>
      </c>
      <c r="AW6" s="594">
        <v>103588.59652304999</v>
      </c>
      <c r="AX6" s="594">
        <v>103056.83719043</v>
      </c>
      <c r="AY6" s="594">
        <v>108803.3230663904</v>
      </c>
      <c r="AZ6" s="594">
        <v>110599.60209876251</v>
      </c>
      <c r="BA6" s="594">
        <v>114974.06548828747</v>
      </c>
      <c r="BB6" s="594">
        <v>117312.07808435091</v>
      </c>
      <c r="BC6" s="594">
        <v>119944.65630671878</v>
      </c>
      <c r="BD6" s="594">
        <v>121350.88133572963</v>
      </c>
      <c r="BE6" s="594">
        <v>123535.35157167081</v>
      </c>
      <c r="BF6" s="594">
        <v>121023.82463929077</v>
      </c>
      <c r="BG6" s="594">
        <v>119863.62063081395</v>
      </c>
      <c r="BH6" s="594">
        <v>118004.01682056001</v>
      </c>
      <c r="BI6" s="594">
        <v>122902.86876265999</v>
      </c>
      <c r="BJ6" s="594">
        <v>120224.55203825</v>
      </c>
      <c r="BK6" s="594">
        <v>126134.09181294555</v>
      </c>
      <c r="BL6" s="594">
        <v>139159.55671709255</v>
      </c>
      <c r="BM6" s="594">
        <v>137675.95125165879</v>
      </c>
      <c r="BN6" s="594">
        <v>138270.08388301558</v>
      </c>
      <c r="BO6" s="594">
        <v>138736.36289079723</v>
      </c>
      <c r="BP6" s="593">
        <v>142244.00566068699</v>
      </c>
      <c r="BQ6" s="593">
        <v>142429.89123584275</v>
      </c>
      <c r="BR6" s="593">
        <v>144610.22775594323</v>
      </c>
      <c r="BS6" s="593">
        <v>148654.91652434878</v>
      </c>
      <c r="BT6" s="593">
        <v>150583.3164485539</v>
      </c>
      <c r="BU6" s="593">
        <v>151856.27698822602</v>
      </c>
      <c r="BV6" s="593">
        <v>153914.60229189318</v>
      </c>
      <c r="BW6" s="593">
        <v>156583.09698075289</v>
      </c>
      <c r="BX6" s="593">
        <v>157680.25910065058</v>
      </c>
      <c r="BY6" s="593">
        <v>156873.46849497192</v>
      </c>
      <c r="BZ6" s="593">
        <v>160176.45902006555</v>
      </c>
      <c r="CA6" s="593">
        <v>167032.80796707145</v>
      </c>
      <c r="CB6" s="593">
        <v>167228.8798811645</v>
      </c>
      <c r="CC6" s="593">
        <v>166713.84984650367</v>
      </c>
      <c r="CD6" s="593">
        <v>169897.43033160749</v>
      </c>
      <c r="CE6" s="593">
        <v>171612.71157636732</v>
      </c>
      <c r="CF6" s="593">
        <v>174115.07719089411</v>
      </c>
      <c r="CG6" s="593">
        <v>177982.24018251544</v>
      </c>
      <c r="CH6" s="595">
        <v>174708.46037187485</v>
      </c>
      <c r="CI6" s="595">
        <v>175237.75950683522</v>
      </c>
      <c r="CJ6" s="595">
        <v>175952.6463087367</v>
      </c>
      <c r="CK6" s="595">
        <v>179465.96518892606</v>
      </c>
      <c r="CL6" s="595">
        <v>178776.51799960746</v>
      </c>
      <c r="CM6" s="595">
        <v>180752.99820874218</v>
      </c>
      <c r="CN6" s="595">
        <v>176506.84425811173</v>
      </c>
      <c r="CO6" s="595">
        <v>176098.06458151151</v>
      </c>
      <c r="CP6" s="595">
        <v>185378.11028584006</v>
      </c>
      <c r="CQ6" s="595">
        <v>188691.11512823889</v>
      </c>
      <c r="CR6" s="595">
        <v>191661.21439374652</v>
      </c>
      <c r="CS6" s="595">
        <v>200357.46661399925</v>
      </c>
      <c r="CT6" s="595">
        <v>197157.87199074042</v>
      </c>
      <c r="CU6" s="595">
        <v>203471.97458774928</v>
      </c>
      <c r="CV6" s="595">
        <v>207447.98402719884</v>
      </c>
      <c r="CW6" s="596">
        <v>214698.32217989169</v>
      </c>
      <c r="CX6" s="596">
        <v>222088.08576708025</v>
      </c>
      <c r="CY6" s="596">
        <v>230432.73997287053</v>
      </c>
      <c r="CZ6" s="596">
        <v>222160.49489721187</v>
      </c>
      <c r="DA6" s="596">
        <v>226221.49445373859</v>
      </c>
      <c r="DB6" s="596">
        <v>219198.50924069801</v>
      </c>
      <c r="DC6" s="596">
        <v>218075.1054043551</v>
      </c>
      <c r="DD6" s="596">
        <v>215268.48183729209</v>
      </c>
      <c r="DE6" s="596">
        <v>217510.69066208263</v>
      </c>
      <c r="DF6" s="596">
        <v>219398.21193510189</v>
      </c>
      <c r="DG6" s="596">
        <v>220439.77410540599</v>
      </c>
      <c r="DH6" s="596">
        <v>227102.08559795868</v>
      </c>
      <c r="DI6" s="596">
        <v>229761.22258085007</v>
      </c>
      <c r="DJ6" s="629"/>
    </row>
    <row r="7" spans="1:114" ht="17.25" customHeight="1" x14ac:dyDescent="0.3">
      <c r="A7" s="626" t="s">
        <v>498</v>
      </c>
      <c r="B7" s="627">
        <v>66.282563890000006</v>
      </c>
      <c r="C7" s="628">
        <v>48.671386537999993</v>
      </c>
      <c r="D7" s="628">
        <v>79.464357043999996</v>
      </c>
      <c r="E7" s="628">
        <v>47.027825789999994</v>
      </c>
      <c r="F7" s="628">
        <v>50.935987430000004</v>
      </c>
      <c r="G7" s="628">
        <v>48.610869118000004</v>
      </c>
      <c r="H7" s="628">
        <v>91.602406415999994</v>
      </c>
      <c r="I7" s="628">
        <v>114.50913803979999</v>
      </c>
      <c r="J7" s="628">
        <v>84.067044314</v>
      </c>
      <c r="K7" s="628">
        <v>108.95935056100001</v>
      </c>
      <c r="L7" s="628">
        <v>110.354049812</v>
      </c>
      <c r="M7" s="628">
        <v>119.71448163099998</v>
      </c>
      <c r="N7" s="628">
        <v>118.75253779572</v>
      </c>
      <c r="O7" s="628">
        <v>138.01710321363998</v>
      </c>
      <c r="P7" s="628">
        <v>126.57920503747999</v>
      </c>
      <c r="Q7" s="628">
        <v>121.93190449245998</v>
      </c>
      <c r="R7" s="628">
        <v>130.04198971488</v>
      </c>
      <c r="S7" s="628">
        <v>475.52264660999992</v>
      </c>
      <c r="T7" s="628">
        <v>129.19094688056001</v>
      </c>
      <c r="U7" s="628">
        <v>129.79903660677999</v>
      </c>
      <c r="V7" s="628">
        <v>174.19874308999999</v>
      </c>
      <c r="W7" s="628">
        <v>166.29852691854001</v>
      </c>
      <c r="X7" s="628">
        <v>232.70062516512718</v>
      </c>
      <c r="Y7" s="628">
        <v>136.234055692</v>
      </c>
      <c r="Z7" s="628">
        <v>135.43017639083101</v>
      </c>
      <c r="AA7" s="628">
        <v>136.97837302643597</v>
      </c>
      <c r="AB7" s="628">
        <v>136.62693431704</v>
      </c>
      <c r="AC7" s="628">
        <v>138.24799519016801</v>
      </c>
      <c r="AD7" s="628">
        <v>161.1742145572403</v>
      </c>
      <c r="AE7" s="628">
        <v>141.945590485396</v>
      </c>
      <c r="AF7" s="628">
        <v>141.74101239805501</v>
      </c>
      <c r="AG7" s="628">
        <v>95.770256186449998</v>
      </c>
      <c r="AH7" s="628">
        <v>103.30465311795001</v>
      </c>
      <c r="AI7" s="628">
        <v>103.5218598382</v>
      </c>
      <c r="AJ7" s="628">
        <v>103.87182795577</v>
      </c>
      <c r="AK7" s="628">
        <v>102.17606609348002</v>
      </c>
      <c r="AL7" s="628">
        <v>108.19990657579299</v>
      </c>
      <c r="AM7" s="628">
        <v>103.635725213366</v>
      </c>
      <c r="AN7" s="594">
        <v>101.38307430495601</v>
      </c>
      <c r="AO7" s="594">
        <v>102.82136149436799</v>
      </c>
      <c r="AP7" s="594">
        <v>101.433573398102</v>
      </c>
      <c r="AQ7" s="594">
        <v>100.03687884241801</v>
      </c>
      <c r="AR7" s="594">
        <v>93.794239405303003</v>
      </c>
      <c r="AS7" s="594">
        <v>97.541411454433984</v>
      </c>
      <c r="AT7" s="594">
        <v>95.314759665617004</v>
      </c>
      <c r="AU7" s="594">
        <v>94.590102969479005</v>
      </c>
      <c r="AV7" s="594">
        <v>92.398737523146991</v>
      </c>
      <c r="AW7" s="594">
        <v>90.651697546370997</v>
      </c>
      <c r="AX7" s="594">
        <v>135.39919410613217</v>
      </c>
      <c r="AY7" s="594">
        <v>258.98309554747982</v>
      </c>
      <c r="AZ7" s="594">
        <v>256.51350122152587</v>
      </c>
      <c r="BA7" s="594">
        <v>252.85793517174864</v>
      </c>
      <c r="BB7" s="594">
        <v>256.86294907339197</v>
      </c>
      <c r="BC7" s="594">
        <v>325.04927695233687</v>
      </c>
      <c r="BD7" s="594">
        <v>275.13905680107899</v>
      </c>
      <c r="BE7" s="594">
        <v>274.98218956436813</v>
      </c>
      <c r="BF7" s="594">
        <v>270.83847012521659</v>
      </c>
      <c r="BG7" s="594">
        <v>168.69498786457569</v>
      </c>
      <c r="BH7" s="594">
        <v>165.04444836380523</v>
      </c>
      <c r="BI7" s="594">
        <v>167.41250316544603</v>
      </c>
      <c r="BJ7" s="594">
        <v>175.36091311607953</v>
      </c>
      <c r="BK7" s="594">
        <v>86.519019921446016</v>
      </c>
      <c r="BL7" s="594">
        <v>97.067526839780001</v>
      </c>
      <c r="BM7" s="594">
        <v>89.859108255252991</v>
      </c>
      <c r="BN7" s="594">
        <v>94.871200429091999</v>
      </c>
      <c r="BO7" s="594">
        <v>107.886225211962</v>
      </c>
      <c r="BP7" s="593">
        <v>139.27770458484602</v>
      </c>
      <c r="BQ7" s="593">
        <v>151.60204164301402</v>
      </c>
      <c r="BR7" s="593">
        <v>159.61594825475598</v>
      </c>
      <c r="BS7" s="593">
        <v>120.1893280023761</v>
      </c>
      <c r="BT7" s="593">
        <v>144.46549375238908</v>
      </c>
      <c r="BU7" s="593">
        <v>336.81908459124696</v>
      </c>
      <c r="BV7" s="593">
        <v>319.54467920649489</v>
      </c>
      <c r="BW7" s="593">
        <v>258.40632305715008</v>
      </c>
      <c r="BX7" s="593">
        <v>273.56767648848967</v>
      </c>
      <c r="BY7" s="593">
        <v>272.66037657743135</v>
      </c>
      <c r="BZ7" s="593">
        <v>278.74706455693757</v>
      </c>
      <c r="CA7" s="593">
        <v>306.88215471024506</v>
      </c>
      <c r="CB7" s="593">
        <v>317.95363193067419</v>
      </c>
      <c r="CC7" s="593">
        <v>318.1193092681923</v>
      </c>
      <c r="CD7" s="593">
        <v>316.6246947163645</v>
      </c>
      <c r="CE7" s="593">
        <v>313.85516112571867</v>
      </c>
      <c r="CF7" s="593">
        <v>313.76983377993281</v>
      </c>
      <c r="CG7" s="593">
        <v>313.68456218928702</v>
      </c>
      <c r="CH7" s="595">
        <v>313.59744985735773</v>
      </c>
      <c r="CI7" s="595">
        <v>313.50769926511595</v>
      </c>
      <c r="CJ7" s="595">
        <v>315.42249446278299</v>
      </c>
      <c r="CK7" s="595">
        <v>313.33510400009231</v>
      </c>
      <c r="CL7" s="595">
        <v>315.24681267573493</v>
      </c>
      <c r="CM7" s="595">
        <v>315.43204867742867</v>
      </c>
      <c r="CN7" s="595">
        <v>315.32825501987185</v>
      </c>
      <c r="CO7" s="595">
        <v>312.74262791817512</v>
      </c>
      <c r="CP7" s="595">
        <v>319.90445576808406</v>
      </c>
      <c r="CQ7" s="595">
        <v>315.63373417185932</v>
      </c>
      <c r="CR7" s="595">
        <v>321.39450915348749</v>
      </c>
      <c r="CS7" s="595">
        <v>318.01489604105808</v>
      </c>
      <c r="CT7" s="595">
        <v>322.08498585152984</v>
      </c>
      <c r="CU7" s="595">
        <v>517.64272364921851</v>
      </c>
      <c r="CV7" s="595">
        <v>232.28885145015454</v>
      </c>
      <c r="CW7" s="596">
        <v>324.84070072176854</v>
      </c>
      <c r="CX7" s="596">
        <v>145.96186122248486</v>
      </c>
      <c r="CY7" s="596">
        <v>193.96413307213442</v>
      </c>
      <c r="CZ7" s="596">
        <v>238.28688927518186</v>
      </c>
      <c r="DA7" s="596">
        <v>281.11253575087039</v>
      </c>
      <c r="DB7" s="596">
        <v>327.25830175696035</v>
      </c>
      <c r="DC7" s="596">
        <v>478.80177882619785</v>
      </c>
      <c r="DD7" s="596">
        <v>452.74552570668948</v>
      </c>
      <c r="DE7" s="596">
        <v>506.27072711892373</v>
      </c>
      <c r="DF7" s="596">
        <v>551.31668464129882</v>
      </c>
      <c r="DG7" s="596">
        <v>472.81360148668875</v>
      </c>
      <c r="DH7" s="596">
        <v>525.36928437362951</v>
      </c>
      <c r="DI7" s="596">
        <v>534.80106034488847</v>
      </c>
    </row>
    <row r="8" spans="1:114" ht="17.25" customHeight="1" x14ac:dyDescent="0.3">
      <c r="A8" s="630"/>
      <c r="B8" s="631"/>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3"/>
      <c r="AO8" s="633"/>
      <c r="AP8" s="633"/>
      <c r="AQ8" s="633"/>
      <c r="AR8" s="633"/>
      <c r="AS8" s="633"/>
      <c r="AT8" s="633"/>
      <c r="AU8" s="633"/>
      <c r="AV8" s="633"/>
      <c r="AW8" s="633"/>
      <c r="AX8" s="633"/>
      <c r="AY8" s="633"/>
      <c r="AZ8" s="633"/>
      <c r="BA8" s="633"/>
      <c r="BB8" s="633"/>
      <c r="BC8" s="633"/>
      <c r="BD8" s="633"/>
      <c r="BE8" s="633"/>
      <c r="BF8" s="633"/>
      <c r="BG8" s="633"/>
      <c r="BH8" s="633"/>
      <c r="BI8" s="633"/>
      <c r="BJ8" s="633"/>
      <c r="BK8" s="633"/>
      <c r="BL8" s="633"/>
      <c r="BM8" s="633"/>
      <c r="BN8" s="633"/>
      <c r="BO8" s="633"/>
      <c r="BP8" s="634"/>
      <c r="BQ8" s="634"/>
      <c r="BR8" s="634"/>
      <c r="BS8" s="634"/>
      <c r="BT8" s="634"/>
      <c r="BU8" s="634"/>
      <c r="BV8" s="634"/>
      <c r="BW8" s="634"/>
      <c r="BX8" s="634"/>
      <c r="BY8" s="634"/>
      <c r="BZ8" s="634"/>
      <c r="CA8" s="634"/>
      <c r="CB8" s="634"/>
      <c r="CC8" s="634"/>
      <c r="CD8" s="634"/>
      <c r="CE8" s="634"/>
      <c r="CF8" s="634"/>
      <c r="CG8" s="634"/>
      <c r="CH8" s="635"/>
      <c r="CI8" s="635"/>
      <c r="CJ8" s="635"/>
      <c r="CK8" s="635"/>
      <c r="CL8" s="635"/>
      <c r="CM8" s="635"/>
      <c r="CN8" s="635"/>
      <c r="CO8" s="635"/>
      <c r="CP8" s="635"/>
      <c r="CQ8" s="635"/>
      <c r="CR8" s="635"/>
      <c r="CS8" s="635"/>
      <c r="CT8" s="635"/>
      <c r="CU8" s="635"/>
      <c r="CV8" s="635"/>
      <c r="CW8" s="636"/>
      <c r="CX8" s="636"/>
      <c r="CY8" s="636"/>
      <c r="CZ8" s="636"/>
      <c r="DA8" s="636"/>
      <c r="DB8" s="636"/>
      <c r="DC8" s="636"/>
      <c r="DD8" s="636"/>
      <c r="DE8" s="636"/>
      <c r="DF8" s="636"/>
      <c r="DG8" s="636"/>
      <c r="DH8" s="636"/>
      <c r="DI8" s="636"/>
    </row>
    <row r="9" spans="1:114" ht="17.25" customHeight="1" x14ac:dyDescent="0.3">
      <c r="A9" s="623" t="s">
        <v>499</v>
      </c>
      <c r="B9" s="624">
        <v>416.39877228</v>
      </c>
      <c r="C9" s="625">
        <v>398.98351687999997</v>
      </c>
      <c r="D9" s="625">
        <v>464.59303090000003</v>
      </c>
      <c r="E9" s="625">
        <v>369.60301450999998</v>
      </c>
      <c r="F9" s="625">
        <v>408.48481404999995</v>
      </c>
      <c r="G9" s="625">
        <v>451.59551101999995</v>
      </c>
      <c r="H9" s="625">
        <v>445.53247376000002</v>
      </c>
      <c r="I9" s="625">
        <v>375.32156171000003</v>
      </c>
      <c r="J9" s="625">
        <v>729.0334312199999</v>
      </c>
      <c r="K9" s="625">
        <v>725.01450312999987</v>
      </c>
      <c r="L9" s="625">
        <v>1098.9094759899999</v>
      </c>
      <c r="M9" s="625">
        <v>992.11887309000008</v>
      </c>
      <c r="N9" s="625">
        <v>1201.4398751599999</v>
      </c>
      <c r="O9" s="625">
        <v>986.17518556999994</v>
      </c>
      <c r="P9" s="625">
        <v>242.02596110999997</v>
      </c>
      <c r="Q9" s="625">
        <v>265.07175250999995</v>
      </c>
      <c r="R9" s="625">
        <v>629.2786777099999</v>
      </c>
      <c r="S9" s="625">
        <v>246.32987396999999</v>
      </c>
      <c r="T9" s="625">
        <v>1772.48621953</v>
      </c>
      <c r="U9" s="625">
        <v>1112.8485640200001</v>
      </c>
      <c r="V9" s="625">
        <v>719.99327042000004</v>
      </c>
      <c r="W9" s="625">
        <v>955.00277437</v>
      </c>
      <c r="X9" s="625">
        <v>1127.9270470100003</v>
      </c>
      <c r="Y9" s="625">
        <v>1138.7372729100002</v>
      </c>
      <c r="Z9" s="625">
        <v>1211.1530704200002</v>
      </c>
      <c r="AA9" s="625">
        <v>1131.4411226499999</v>
      </c>
      <c r="AB9" s="625">
        <v>1179.4819348599999</v>
      </c>
      <c r="AC9" s="625">
        <v>1157.8965479799999</v>
      </c>
      <c r="AD9" s="625">
        <v>218.86825797</v>
      </c>
      <c r="AE9" s="625">
        <v>450.09873363999998</v>
      </c>
      <c r="AF9" s="625">
        <v>152.5676181</v>
      </c>
      <c r="AG9" s="625">
        <v>445.32254952000005</v>
      </c>
      <c r="AH9" s="625">
        <v>763.68187892000003</v>
      </c>
      <c r="AI9" s="625">
        <v>1163.6323081500002</v>
      </c>
      <c r="AJ9" s="625">
        <v>1325.8463739199999</v>
      </c>
      <c r="AK9" s="625">
        <v>1804.5649623700001</v>
      </c>
      <c r="AL9" s="625">
        <v>2146.9082228399998</v>
      </c>
      <c r="AM9" s="625">
        <v>2114.7532336799995</v>
      </c>
      <c r="AN9" s="586">
        <v>2108.0848065299997</v>
      </c>
      <c r="AO9" s="586">
        <v>2342.2126538799998</v>
      </c>
      <c r="AP9" s="586">
        <v>1233.3859579699999</v>
      </c>
      <c r="AQ9" s="586">
        <v>1546.1322582800001</v>
      </c>
      <c r="AR9" s="586">
        <v>1729.84466681</v>
      </c>
      <c r="AS9" s="586">
        <v>2100.3866184399999</v>
      </c>
      <c r="AT9" s="586">
        <v>2973.8737531799998</v>
      </c>
      <c r="AU9" s="586">
        <v>2466.6333634100001</v>
      </c>
      <c r="AV9" s="586">
        <v>2627.7498871299995</v>
      </c>
      <c r="AW9" s="586">
        <v>2715.6635386299995</v>
      </c>
      <c r="AX9" s="586">
        <v>3505.64319918</v>
      </c>
      <c r="AY9" s="586">
        <v>3459.2269215600004</v>
      </c>
      <c r="AZ9" s="586">
        <v>3529.4347085599993</v>
      </c>
      <c r="BA9" s="586">
        <v>3453.8968748400002</v>
      </c>
      <c r="BB9" s="586">
        <v>2412.4059201499999</v>
      </c>
      <c r="BC9" s="586">
        <v>2414.3403686699999</v>
      </c>
      <c r="BD9" s="586">
        <v>1784.51822917</v>
      </c>
      <c r="BE9" s="586">
        <v>2049.3917820399997</v>
      </c>
      <c r="BF9" s="586">
        <v>2089.3361430999998</v>
      </c>
      <c r="BG9" s="586">
        <v>2102.1365570700004</v>
      </c>
      <c r="BH9" s="586">
        <v>2294.0404291999994</v>
      </c>
      <c r="BI9" s="586">
        <v>2467.8894129999999</v>
      </c>
      <c r="BJ9" s="586">
        <v>2207.8287976499996</v>
      </c>
      <c r="BK9" s="586">
        <v>2382.2947444899996</v>
      </c>
      <c r="BL9" s="586">
        <v>2443.1738772899998</v>
      </c>
      <c r="BM9" s="586">
        <v>2611.5448260100006</v>
      </c>
      <c r="BN9" s="586">
        <v>2007.7485255200002</v>
      </c>
      <c r="BO9" s="586">
        <v>2027.59553033</v>
      </c>
      <c r="BP9" s="585">
        <v>1574.8875632300001</v>
      </c>
      <c r="BQ9" s="585">
        <v>1242.43514559</v>
      </c>
      <c r="BR9" s="585">
        <v>1307.1408722699998</v>
      </c>
      <c r="BS9" s="585">
        <v>1065.56092048</v>
      </c>
      <c r="BT9" s="585">
        <v>1057.6542133000003</v>
      </c>
      <c r="BU9" s="585">
        <v>1056.7309541700001</v>
      </c>
      <c r="BV9" s="585">
        <v>996.92193865999991</v>
      </c>
      <c r="BW9" s="585">
        <v>1008.8143971</v>
      </c>
      <c r="BX9" s="585">
        <v>1011.9442757100001</v>
      </c>
      <c r="BY9" s="585">
        <v>1066.7009175000001</v>
      </c>
      <c r="BZ9" s="585">
        <v>1016.77921311</v>
      </c>
      <c r="CA9" s="585">
        <v>866.98502473000008</v>
      </c>
      <c r="CB9" s="585">
        <v>1356.7076687000001</v>
      </c>
      <c r="CC9" s="585">
        <v>876.30193002999999</v>
      </c>
      <c r="CD9" s="585">
        <v>902.85366694000004</v>
      </c>
      <c r="CE9" s="585">
        <v>874.22326047999991</v>
      </c>
      <c r="CF9" s="585">
        <v>871.67880075999994</v>
      </c>
      <c r="CG9" s="585">
        <v>884.54086482000002</v>
      </c>
      <c r="CH9" s="587">
        <v>764.88943096000003</v>
      </c>
      <c r="CI9" s="587">
        <v>759.47528250999994</v>
      </c>
      <c r="CJ9" s="587">
        <v>783.26216117999991</v>
      </c>
      <c r="CK9" s="587">
        <v>777.68830327000012</v>
      </c>
      <c r="CL9" s="587">
        <v>780.34392504000004</v>
      </c>
      <c r="CM9" s="587">
        <v>666.0651149900001</v>
      </c>
      <c r="CN9" s="587">
        <v>663.17858106999995</v>
      </c>
      <c r="CO9" s="587">
        <v>662.97412502999987</v>
      </c>
      <c r="CP9" s="587">
        <v>679.88341018999995</v>
      </c>
      <c r="CQ9" s="587">
        <v>680.51631947999999</v>
      </c>
      <c r="CR9" s="587">
        <v>686.30011655999999</v>
      </c>
      <c r="CS9" s="587">
        <v>675.2423620400001</v>
      </c>
      <c r="CT9" s="587">
        <v>728.38201835000007</v>
      </c>
      <c r="CU9" s="587">
        <v>618.91564277000009</v>
      </c>
      <c r="CV9" s="587">
        <v>647.7223449899999</v>
      </c>
      <c r="CW9" s="588">
        <v>619.35890265</v>
      </c>
      <c r="CX9" s="588">
        <v>615.95369096000013</v>
      </c>
      <c r="CY9" s="588">
        <v>532.94062998999993</v>
      </c>
      <c r="CZ9" s="588">
        <v>486.13695540999993</v>
      </c>
      <c r="DA9" s="588">
        <v>504.09098372999995</v>
      </c>
      <c r="DB9" s="588">
        <v>490.31621081999998</v>
      </c>
      <c r="DC9" s="588">
        <v>486.93154324999995</v>
      </c>
      <c r="DD9" s="588">
        <v>505.02529141000002</v>
      </c>
      <c r="DE9" s="588">
        <v>448.45071628999995</v>
      </c>
      <c r="DF9" s="588">
        <v>424.32515734000003</v>
      </c>
      <c r="DG9" s="588">
        <v>415.21715676999997</v>
      </c>
      <c r="DH9" s="588">
        <v>425.40114375000002</v>
      </c>
      <c r="DI9" s="588">
        <v>408.29458506000003</v>
      </c>
    </row>
    <row r="10" spans="1:114" ht="17.25" customHeight="1" x14ac:dyDescent="0.3">
      <c r="A10" s="630"/>
      <c r="B10" s="631"/>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4"/>
      <c r="BQ10" s="634"/>
      <c r="BR10" s="634"/>
      <c r="BS10" s="634"/>
      <c r="BT10" s="634"/>
      <c r="BU10" s="634"/>
      <c r="BV10" s="634"/>
      <c r="BW10" s="634"/>
      <c r="BX10" s="634"/>
      <c r="BY10" s="634"/>
      <c r="BZ10" s="634"/>
      <c r="CA10" s="634"/>
      <c r="CB10" s="634"/>
      <c r="CC10" s="634"/>
      <c r="CD10" s="634"/>
      <c r="CE10" s="634"/>
      <c r="CF10" s="634"/>
      <c r="CG10" s="634"/>
      <c r="CH10" s="635"/>
      <c r="CI10" s="635"/>
      <c r="CJ10" s="635"/>
      <c r="CK10" s="635"/>
      <c r="CL10" s="635"/>
      <c r="CM10" s="635"/>
      <c r="CN10" s="635"/>
      <c r="CO10" s="635"/>
      <c r="CP10" s="635"/>
      <c r="CQ10" s="635"/>
      <c r="CR10" s="635"/>
      <c r="CS10" s="635"/>
      <c r="CT10" s="635"/>
      <c r="CU10" s="635"/>
      <c r="CV10" s="635"/>
      <c r="CW10" s="636"/>
      <c r="CX10" s="636"/>
      <c r="CY10" s="636"/>
      <c r="CZ10" s="636"/>
      <c r="DA10" s="636"/>
      <c r="DB10" s="636"/>
      <c r="DC10" s="636"/>
      <c r="DD10" s="636"/>
      <c r="DE10" s="636"/>
      <c r="DF10" s="636"/>
      <c r="DG10" s="636"/>
      <c r="DH10" s="636"/>
      <c r="DI10" s="636"/>
    </row>
    <row r="11" spans="1:114" ht="17.25" customHeight="1" x14ac:dyDescent="0.3">
      <c r="A11" s="623" t="s">
        <v>500</v>
      </c>
      <c r="B11" s="624">
        <v>-16094.591653099998</v>
      </c>
      <c r="C11" s="625">
        <v>-15133.990915980001</v>
      </c>
      <c r="D11" s="625">
        <v>-10574.257390679999</v>
      </c>
      <c r="E11" s="625">
        <v>-13160.13132181</v>
      </c>
      <c r="F11" s="625">
        <v>-13184.197336680001</v>
      </c>
      <c r="G11" s="625">
        <v>-12603.214470860001</v>
      </c>
      <c r="H11" s="625">
        <v>-12649.402737140001</v>
      </c>
      <c r="I11" s="625">
        <v>-13999.36386032</v>
      </c>
      <c r="J11" s="625">
        <v>-12309.791425859999</v>
      </c>
      <c r="K11" s="625">
        <v>-9506.4930552200003</v>
      </c>
      <c r="L11" s="625">
        <v>-11316.247423609999</v>
      </c>
      <c r="M11" s="625">
        <v>-9687.6799926800013</v>
      </c>
      <c r="N11" s="625">
        <v>-8384.2803368000004</v>
      </c>
      <c r="O11" s="625">
        <v>-7735.6408573600002</v>
      </c>
      <c r="P11" s="625">
        <v>-11176.693028849997</v>
      </c>
      <c r="Q11" s="625">
        <v>-9606.6951597400002</v>
      </c>
      <c r="R11" s="625">
        <v>-11320.184787369999</v>
      </c>
      <c r="S11" s="625">
        <v>-10168.74607549</v>
      </c>
      <c r="T11" s="625">
        <v>-11201.799995440004</v>
      </c>
      <c r="U11" s="625">
        <v>-8361.1217992800011</v>
      </c>
      <c r="V11" s="625">
        <v>-10561.849022570001</v>
      </c>
      <c r="W11" s="625">
        <v>-11253.339342660001</v>
      </c>
      <c r="X11" s="625">
        <v>-9436.6171233200002</v>
      </c>
      <c r="Y11" s="625">
        <v>-7837.3001372700001</v>
      </c>
      <c r="Z11" s="625">
        <v>-10079.960773000003</v>
      </c>
      <c r="AA11" s="625">
        <v>-8692.3302772299994</v>
      </c>
      <c r="AB11" s="625">
        <v>-9372.881900270002</v>
      </c>
      <c r="AC11" s="625">
        <v>-8880.1699302400029</v>
      </c>
      <c r="AD11" s="625">
        <v>-8780.1530179400033</v>
      </c>
      <c r="AE11" s="625">
        <v>-11179.910112040001</v>
      </c>
      <c r="AF11" s="625">
        <v>-11456.030725809998</v>
      </c>
      <c r="AG11" s="625">
        <v>-13179.341982179998</v>
      </c>
      <c r="AH11" s="625">
        <v>-11879.09227354</v>
      </c>
      <c r="AI11" s="625">
        <v>-13350.546611650003</v>
      </c>
      <c r="AJ11" s="625">
        <v>-16898.939951499997</v>
      </c>
      <c r="AK11" s="625">
        <v>-11466.967172649998</v>
      </c>
      <c r="AL11" s="625">
        <v>-13650.276193949998</v>
      </c>
      <c r="AM11" s="625">
        <v>-12018.874950829999</v>
      </c>
      <c r="AN11" s="586">
        <v>-12476.195903029999</v>
      </c>
      <c r="AO11" s="586">
        <v>-14313.36957282</v>
      </c>
      <c r="AP11" s="586">
        <v>-17374.062681929754</v>
      </c>
      <c r="AQ11" s="586">
        <v>-18112.053482993684</v>
      </c>
      <c r="AR11" s="586">
        <v>-14044.60487612374</v>
      </c>
      <c r="AS11" s="586">
        <v>-13816.06028582856</v>
      </c>
      <c r="AT11" s="586">
        <v>-17341.511666418828</v>
      </c>
      <c r="AU11" s="586">
        <v>-15217.901120033093</v>
      </c>
      <c r="AV11" s="586">
        <v>-13552.266238281474</v>
      </c>
      <c r="AW11" s="586">
        <v>-10932.694839660657</v>
      </c>
      <c r="AX11" s="586">
        <v>-13197.887711877294</v>
      </c>
      <c r="AY11" s="586">
        <v>-12463.583303451964</v>
      </c>
      <c r="AZ11" s="586">
        <v>-13387.690245879574</v>
      </c>
      <c r="BA11" s="586">
        <v>-17897.114501728862</v>
      </c>
      <c r="BB11" s="586">
        <v>-16472.475734490621</v>
      </c>
      <c r="BC11" s="586">
        <v>-18912.303265928196</v>
      </c>
      <c r="BD11" s="586">
        <v>-19181.228839505362</v>
      </c>
      <c r="BE11" s="586">
        <v>-20865.026249724659</v>
      </c>
      <c r="BF11" s="586">
        <v>-24581.233548614022</v>
      </c>
      <c r="BG11" s="586">
        <v>-22626.159615587952</v>
      </c>
      <c r="BH11" s="586">
        <v>-19870.683686191223</v>
      </c>
      <c r="BI11" s="586">
        <v>-20743.429970004472</v>
      </c>
      <c r="BJ11" s="586">
        <v>-19352.681883520723</v>
      </c>
      <c r="BK11" s="586">
        <v>-22349.474304150681</v>
      </c>
      <c r="BL11" s="586">
        <v>-23502.995871067244</v>
      </c>
      <c r="BM11" s="586">
        <v>-22661.474497705807</v>
      </c>
      <c r="BN11" s="586">
        <v>-22878.465939326445</v>
      </c>
      <c r="BO11" s="586">
        <v>-21714.827886328236</v>
      </c>
      <c r="BP11" s="585">
        <v>-26328.382232080454</v>
      </c>
      <c r="BQ11" s="585">
        <v>-25956.873075779848</v>
      </c>
      <c r="BR11" s="585">
        <v>-26828.959248950447</v>
      </c>
      <c r="BS11" s="585">
        <v>-25650.317494534476</v>
      </c>
      <c r="BT11" s="585">
        <v>-29430.173450514856</v>
      </c>
      <c r="BU11" s="585">
        <v>-28634.857079610647</v>
      </c>
      <c r="BV11" s="585">
        <v>-26971.136303966399</v>
      </c>
      <c r="BW11" s="585">
        <v>-29312.760556908066</v>
      </c>
      <c r="BX11" s="585">
        <v>-31958.729724419147</v>
      </c>
      <c r="BY11" s="585">
        <v>-34518.630189887648</v>
      </c>
      <c r="BZ11" s="585">
        <v>-29765.040157252177</v>
      </c>
      <c r="CA11" s="585">
        <v>-35913.45428410665</v>
      </c>
      <c r="CB11" s="585">
        <v>-35783.323356305329</v>
      </c>
      <c r="CC11" s="585">
        <v>-37224.626337385162</v>
      </c>
      <c r="CD11" s="585">
        <v>-37942.026526596077</v>
      </c>
      <c r="CE11" s="585">
        <v>-41152.21912881577</v>
      </c>
      <c r="CF11" s="585">
        <v>-41550.868337346699</v>
      </c>
      <c r="CG11" s="585">
        <v>-38386.59096716639</v>
      </c>
      <c r="CH11" s="587">
        <v>-32405.033911957518</v>
      </c>
      <c r="CI11" s="587">
        <v>-35191.526846515859</v>
      </c>
      <c r="CJ11" s="587">
        <v>-40506.141151634103</v>
      </c>
      <c r="CK11" s="587">
        <v>-39546.197622725238</v>
      </c>
      <c r="CL11" s="587">
        <v>-35351.569054948355</v>
      </c>
      <c r="CM11" s="587">
        <v>-34907.183384128431</v>
      </c>
      <c r="CN11" s="587">
        <v>-27481.992926843894</v>
      </c>
      <c r="CO11" s="587">
        <v>-28939.114406344157</v>
      </c>
      <c r="CP11" s="587">
        <v>-26135.339736256545</v>
      </c>
      <c r="CQ11" s="587">
        <v>-29274.277120821997</v>
      </c>
      <c r="CR11" s="587">
        <v>-29484.768431556058</v>
      </c>
      <c r="CS11" s="587">
        <v>-24932.121414385856</v>
      </c>
      <c r="CT11" s="587">
        <v>-23701.260518967501</v>
      </c>
      <c r="CU11" s="587">
        <v>-19829.780191346192</v>
      </c>
      <c r="CV11" s="587">
        <v>-18394.546459666919</v>
      </c>
      <c r="CW11" s="588">
        <v>-17571.779205522427</v>
      </c>
      <c r="CX11" s="588">
        <v>-18573.606077410073</v>
      </c>
      <c r="CY11" s="588">
        <v>-22246.375063844021</v>
      </c>
      <c r="CZ11" s="588">
        <v>-25283.029247717244</v>
      </c>
      <c r="DA11" s="588">
        <v>-21010.18099120606</v>
      </c>
      <c r="DB11" s="588">
        <v>-22958.469095949196</v>
      </c>
      <c r="DC11" s="588">
        <v>-22390.423569186998</v>
      </c>
      <c r="DD11" s="588">
        <v>-19647.914046480033</v>
      </c>
      <c r="DE11" s="588">
        <v>-19273.09610646783</v>
      </c>
      <c r="DF11" s="588">
        <v>-20935.306592958881</v>
      </c>
      <c r="DG11" s="588">
        <v>-19289.037028424798</v>
      </c>
      <c r="DH11" s="588">
        <v>-20772.733527978315</v>
      </c>
      <c r="DI11" s="588">
        <v>-18967.234455908358</v>
      </c>
    </row>
    <row r="12" spans="1:114" ht="17.25" customHeight="1" x14ac:dyDescent="0.3">
      <c r="A12" s="626" t="s">
        <v>501</v>
      </c>
      <c r="B12" s="627">
        <v>549.75010699000006</v>
      </c>
      <c r="C12" s="628">
        <v>550.85699225999997</v>
      </c>
      <c r="D12" s="628">
        <v>477.41486412</v>
      </c>
      <c r="E12" s="628">
        <v>858.95183839999993</v>
      </c>
      <c r="F12" s="628">
        <v>1303.6483870500001</v>
      </c>
      <c r="G12" s="628">
        <v>1844.10998189</v>
      </c>
      <c r="H12" s="628">
        <v>1965.83924781</v>
      </c>
      <c r="I12" s="628">
        <v>2258.9554319200001</v>
      </c>
      <c r="J12" s="628">
        <v>2585.9917589500001</v>
      </c>
      <c r="K12" s="628">
        <v>3852.9324706999996</v>
      </c>
      <c r="L12" s="628">
        <v>4715.6667137699997</v>
      </c>
      <c r="M12" s="628">
        <v>5382.3653765999998</v>
      </c>
      <c r="N12" s="628">
        <v>5373.29925731</v>
      </c>
      <c r="O12" s="628">
        <v>5497.6521717300002</v>
      </c>
      <c r="P12" s="628">
        <v>5506.0446070600001</v>
      </c>
      <c r="Q12" s="628">
        <v>5753.6136106899994</v>
      </c>
      <c r="R12" s="628">
        <v>5568.8466461199996</v>
      </c>
      <c r="S12" s="628">
        <v>5785.0552399299995</v>
      </c>
      <c r="T12" s="628">
        <v>5888.7961917399998</v>
      </c>
      <c r="U12" s="628">
        <v>6327.5861512699994</v>
      </c>
      <c r="V12" s="628">
        <v>6270.1117044499997</v>
      </c>
      <c r="W12" s="628">
        <v>6681.2161204800004</v>
      </c>
      <c r="X12" s="628">
        <v>8446.9020713999998</v>
      </c>
      <c r="Y12" s="628">
        <v>9153.0711483899995</v>
      </c>
      <c r="Z12" s="628">
        <v>9515.2999755599994</v>
      </c>
      <c r="AA12" s="628">
        <v>9793.35363435</v>
      </c>
      <c r="AB12" s="628">
        <v>9467.6423170699982</v>
      </c>
      <c r="AC12" s="628">
        <v>9830.5223254699977</v>
      </c>
      <c r="AD12" s="628">
        <v>9826.4607385599993</v>
      </c>
      <c r="AE12" s="628">
        <v>9264.1876788000009</v>
      </c>
      <c r="AF12" s="628">
        <v>9218.8616261900006</v>
      </c>
      <c r="AG12" s="628">
        <v>8422.1579610000008</v>
      </c>
      <c r="AH12" s="628">
        <v>7958.31289956</v>
      </c>
      <c r="AI12" s="628">
        <v>6858.3900487000001</v>
      </c>
      <c r="AJ12" s="628">
        <v>5187.7303872000002</v>
      </c>
      <c r="AK12" s="628">
        <v>5183.1208412000005</v>
      </c>
      <c r="AL12" s="628">
        <v>6185.9692967000001</v>
      </c>
      <c r="AM12" s="628">
        <v>6441.3858202000001</v>
      </c>
      <c r="AN12" s="594">
        <v>6886.9248842000006</v>
      </c>
      <c r="AO12" s="594">
        <v>6821.7543517000004</v>
      </c>
      <c r="AP12" s="594">
        <v>6745.0943592000003</v>
      </c>
      <c r="AQ12" s="594">
        <v>6632.2029702399996</v>
      </c>
      <c r="AR12" s="594">
        <v>6616.6135157399995</v>
      </c>
      <c r="AS12" s="594">
        <v>6524.0395767399996</v>
      </c>
      <c r="AT12" s="594">
        <v>6390.45828833</v>
      </c>
      <c r="AU12" s="594">
        <v>6741.4355393300002</v>
      </c>
      <c r="AV12" s="594">
        <v>6907.6845558300001</v>
      </c>
      <c r="AW12" s="594">
        <v>6797.7968853299999</v>
      </c>
      <c r="AX12" s="594">
        <v>6826.0566403299999</v>
      </c>
      <c r="AY12" s="594">
        <v>6653.6253613299996</v>
      </c>
      <c r="AZ12" s="594">
        <v>6637.9881083299997</v>
      </c>
      <c r="BA12" s="594">
        <v>6548.2404078299996</v>
      </c>
      <c r="BB12" s="594">
        <v>6228.14650463</v>
      </c>
      <c r="BC12" s="594">
        <v>6228.1632066299999</v>
      </c>
      <c r="BD12" s="594">
        <v>6072.2898871300004</v>
      </c>
      <c r="BE12" s="594">
        <v>5894.4752891300004</v>
      </c>
      <c r="BF12" s="594">
        <v>5656.9743366299999</v>
      </c>
      <c r="BG12" s="594">
        <v>5100.8797456299999</v>
      </c>
      <c r="BH12" s="594">
        <v>4666.6661986300005</v>
      </c>
      <c r="BI12" s="594">
        <v>4203.0171466299998</v>
      </c>
      <c r="BJ12" s="594">
        <v>4030.7490541300003</v>
      </c>
      <c r="BK12" s="594">
        <v>3933.0082186300001</v>
      </c>
      <c r="BL12" s="594">
        <v>3832.90427821</v>
      </c>
      <c r="BM12" s="594">
        <v>3664.3168907099998</v>
      </c>
      <c r="BN12" s="594">
        <v>3556.5026962100001</v>
      </c>
      <c r="BO12" s="594">
        <v>3469.8331357100001</v>
      </c>
      <c r="BP12" s="593">
        <v>3371.3919509900002</v>
      </c>
      <c r="BQ12" s="593">
        <v>3292.2506004900001</v>
      </c>
      <c r="BR12" s="593">
        <v>3287.7796684899999</v>
      </c>
      <c r="BS12" s="593">
        <v>3239.0791874900001</v>
      </c>
      <c r="BT12" s="593">
        <v>2953.8688154900001</v>
      </c>
      <c r="BU12" s="593">
        <v>2951.3984189900002</v>
      </c>
      <c r="BV12" s="593">
        <v>1256.1697714900001</v>
      </c>
      <c r="BW12" s="593">
        <v>1267.1481914800002</v>
      </c>
      <c r="BX12" s="593">
        <v>1266.68282348</v>
      </c>
      <c r="BY12" s="593">
        <v>1267.75872918</v>
      </c>
      <c r="BZ12" s="593">
        <v>1271.2213200800002</v>
      </c>
      <c r="CA12" s="593">
        <v>1270.1970060400001</v>
      </c>
      <c r="CB12" s="593">
        <v>1269.5592713799999</v>
      </c>
      <c r="CC12" s="593">
        <v>1274.3591263799999</v>
      </c>
      <c r="CD12" s="593">
        <v>680.20247987999994</v>
      </c>
      <c r="CE12" s="593">
        <v>679.32373400999995</v>
      </c>
      <c r="CF12" s="593">
        <v>679.75371801000006</v>
      </c>
      <c r="CG12" s="593">
        <v>677.59673900999996</v>
      </c>
      <c r="CH12" s="595">
        <v>677.5846510099999</v>
      </c>
      <c r="CI12" s="595">
        <v>679.28750899999989</v>
      </c>
      <c r="CJ12" s="595">
        <v>678.21470899999986</v>
      </c>
      <c r="CK12" s="595">
        <v>675.0807329999999</v>
      </c>
      <c r="CL12" s="595">
        <v>674.0697491599999</v>
      </c>
      <c r="CM12" s="595">
        <v>675.40254516000005</v>
      </c>
      <c r="CN12" s="595">
        <v>673.92669716</v>
      </c>
      <c r="CO12" s="595">
        <v>672.50556515999995</v>
      </c>
      <c r="CP12" s="595">
        <v>671.50418516000002</v>
      </c>
      <c r="CQ12" s="595">
        <v>670.72260515999994</v>
      </c>
      <c r="CR12" s="595">
        <v>673.02324915999998</v>
      </c>
      <c r="CS12" s="595">
        <v>670.24310723000008</v>
      </c>
      <c r="CT12" s="595">
        <v>669.13547523000011</v>
      </c>
      <c r="CU12" s="595">
        <v>667.01135523000005</v>
      </c>
      <c r="CV12" s="595">
        <v>658.39386723000007</v>
      </c>
      <c r="CW12" s="596">
        <v>657.44243523</v>
      </c>
      <c r="CX12" s="596">
        <v>657.31593656999996</v>
      </c>
      <c r="CY12" s="596">
        <v>656.75836056999992</v>
      </c>
      <c r="CZ12" s="596">
        <v>657.50156456999991</v>
      </c>
      <c r="DA12" s="596">
        <v>656.84853256999997</v>
      </c>
      <c r="DB12" s="596">
        <v>656.25362456999994</v>
      </c>
      <c r="DC12" s="596">
        <v>345.49703656999998</v>
      </c>
      <c r="DD12" s="596">
        <v>344.72837256999998</v>
      </c>
      <c r="DE12" s="596">
        <v>343.61427656999996</v>
      </c>
      <c r="DF12" s="596">
        <v>342.79893256999998</v>
      </c>
      <c r="DG12" s="596">
        <v>342.04582856999997</v>
      </c>
      <c r="DH12" s="596">
        <v>341.27405256999998</v>
      </c>
      <c r="DI12" s="596">
        <v>340.43070057</v>
      </c>
    </row>
    <row r="13" spans="1:114" ht="17.25" customHeight="1" x14ac:dyDescent="0.3">
      <c r="A13" s="626" t="s">
        <v>502</v>
      </c>
      <c r="B13" s="627">
        <v>16644.341760089999</v>
      </c>
      <c r="C13" s="628">
        <v>15684.847908240001</v>
      </c>
      <c r="D13" s="628">
        <v>11051.6722548</v>
      </c>
      <c r="E13" s="628">
        <v>14019.083160210001</v>
      </c>
      <c r="F13" s="628">
        <v>14487.845723730001</v>
      </c>
      <c r="G13" s="628">
        <v>14447.324452750001</v>
      </c>
      <c r="H13" s="628">
        <v>14615.24198495</v>
      </c>
      <c r="I13" s="628">
        <v>16258.319292239999</v>
      </c>
      <c r="J13" s="628">
        <v>14895.78318481</v>
      </c>
      <c r="K13" s="628">
        <v>13359.42552592</v>
      </c>
      <c r="L13" s="628">
        <v>16031.914137379999</v>
      </c>
      <c r="M13" s="628">
        <v>15070.04536928</v>
      </c>
      <c r="N13" s="628">
        <v>13757.57959411</v>
      </c>
      <c r="O13" s="628">
        <v>13233.29302909</v>
      </c>
      <c r="P13" s="628">
        <v>16682.737635909998</v>
      </c>
      <c r="Q13" s="628">
        <v>15360.30877043</v>
      </c>
      <c r="R13" s="628">
        <v>16889.031433489999</v>
      </c>
      <c r="S13" s="628">
        <v>15953.80131542</v>
      </c>
      <c r="T13" s="628">
        <v>17090.596187180003</v>
      </c>
      <c r="U13" s="628">
        <v>14688.707950550001</v>
      </c>
      <c r="V13" s="628">
        <v>16831.960727019999</v>
      </c>
      <c r="W13" s="628">
        <v>17934.555463140001</v>
      </c>
      <c r="X13" s="628">
        <v>17883.51919472</v>
      </c>
      <c r="Y13" s="628">
        <v>16990.37128566</v>
      </c>
      <c r="Z13" s="628">
        <v>19595.260748560002</v>
      </c>
      <c r="AA13" s="628">
        <v>18485.683911579999</v>
      </c>
      <c r="AB13" s="628">
        <v>18840.52421734</v>
      </c>
      <c r="AC13" s="628">
        <v>18710.692255710001</v>
      </c>
      <c r="AD13" s="628">
        <v>18606.613756500003</v>
      </c>
      <c r="AE13" s="628">
        <v>20444.097790840002</v>
      </c>
      <c r="AF13" s="628">
        <v>20674.892351999999</v>
      </c>
      <c r="AG13" s="628">
        <v>21601.499943179999</v>
      </c>
      <c r="AH13" s="628">
        <v>19837.4051731</v>
      </c>
      <c r="AI13" s="628">
        <v>20208.936660350002</v>
      </c>
      <c r="AJ13" s="628">
        <v>22086.670338699998</v>
      </c>
      <c r="AK13" s="628">
        <v>16650.08801385</v>
      </c>
      <c r="AL13" s="628">
        <v>19836.245490649999</v>
      </c>
      <c r="AM13" s="628">
        <v>18460.26077103</v>
      </c>
      <c r="AN13" s="594">
        <v>19363.12078723</v>
      </c>
      <c r="AO13" s="594">
        <v>21135.123924520001</v>
      </c>
      <c r="AP13" s="594">
        <v>24119.157041129754</v>
      </c>
      <c r="AQ13" s="594">
        <v>24744.256453233684</v>
      </c>
      <c r="AR13" s="594">
        <v>20661.218391863738</v>
      </c>
      <c r="AS13" s="594">
        <v>20340.099862568561</v>
      </c>
      <c r="AT13" s="594">
        <v>23731.969954748827</v>
      </c>
      <c r="AU13" s="594">
        <v>21959.336659363093</v>
      </c>
      <c r="AV13" s="594">
        <v>20459.950794111475</v>
      </c>
      <c r="AW13" s="594">
        <v>17730.491724990658</v>
      </c>
      <c r="AX13" s="594">
        <v>20023.944352207294</v>
      </c>
      <c r="AY13" s="594">
        <v>19117.208664781963</v>
      </c>
      <c r="AZ13" s="594">
        <v>20025.678354209573</v>
      </c>
      <c r="BA13" s="594">
        <v>24445.354909558861</v>
      </c>
      <c r="BB13" s="594">
        <v>22700.622239120621</v>
      </c>
      <c r="BC13" s="594">
        <v>25140.466472558197</v>
      </c>
      <c r="BD13" s="594">
        <v>25253.518726635361</v>
      </c>
      <c r="BE13" s="594">
        <v>26759.50153885466</v>
      </c>
      <c r="BF13" s="594">
        <v>30238.207885244021</v>
      </c>
      <c r="BG13" s="594">
        <v>27727.03936121795</v>
      </c>
      <c r="BH13" s="594">
        <v>24537.349884821222</v>
      </c>
      <c r="BI13" s="594">
        <v>24946.447116634474</v>
      </c>
      <c r="BJ13" s="594">
        <v>23383.430937650723</v>
      </c>
      <c r="BK13" s="594">
        <v>26282.48252278068</v>
      </c>
      <c r="BL13" s="594">
        <v>27335.900149277244</v>
      </c>
      <c r="BM13" s="594">
        <v>26325.791388415808</v>
      </c>
      <c r="BN13" s="594">
        <v>26434.968635536447</v>
      </c>
      <c r="BO13" s="594">
        <v>25184.661022038235</v>
      </c>
      <c r="BP13" s="593">
        <v>29699.774183070454</v>
      </c>
      <c r="BQ13" s="593">
        <v>29249.123676269846</v>
      </c>
      <c r="BR13" s="593">
        <v>30116.738917440445</v>
      </c>
      <c r="BS13" s="593">
        <v>28889.396682024475</v>
      </c>
      <c r="BT13" s="593">
        <v>32384.042266004857</v>
      </c>
      <c r="BU13" s="593">
        <v>31586.255498600647</v>
      </c>
      <c r="BV13" s="593">
        <v>28227.306075456399</v>
      </c>
      <c r="BW13" s="593">
        <v>30579.908748388065</v>
      </c>
      <c r="BX13" s="593">
        <v>33225.412547899148</v>
      </c>
      <c r="BY13" s="593">
        <v>35786.388919067649</v>
      </c>
      <c r="BZ13" s="593">
        <v>31036.261477332177</v>
      </c>
      <c r="CA13" s="593">
        <v>37183.651290146649</v>
      </c>
      <c r="CB13" s="593">
        <v>37052.882627685329</v>
      </c>
      <c r="CC13" s="593">
        <v>38498.985463765159</v>
      </c>
      <c r="CD13" s="593">
        <v>38622.229006476075</v>
      </c>
      <c r="CE13" s="593">
        <v>41831.542862825772</v>
      </c>
      <c r="CF13" s="593">
        <v>42230.622055356696</v>
      </c>
      <c r="CG13" s="593">
        <v>39064.187706176388</v>
      </c>
      <c r="CH13" s="595">
        <v>33082.618562967516</v>
      </c>
      <c r="CI13" s="595">
        <v>35870.81435551586</v>
      </c>
      <c r="CJ13" s="595">
        <v>41184.355860634103</v>
      </c>
      <c r="CK13" s="595">
        <v>40221.278355725241</v>
      </c>
      <c r="CL13" s="595">
        <v>36025.638804108356</v>
      </c>
      <c r="CM13" s="595">
        <v>35582.585929288434</v>
      </c>
      <c r="CN13" s="595">
        <v>28155.919624003895</v>
      </c>
      <c r="CO13" s="595">
        <v>29611.619971504158</v>
      </c>
      <c r="CP13" s="595">
        <v>26806.843921416545</v>
      </c>
      <c r="CQ13" s="595">
        <v>29944.999725981997</v>
      </c>
      <c r="CR13" s="595">
        <v>30157.791680716058</v>
      </c>
      <c r="CS13" s="595">
        <v>25602.364521615855</v>
      </c>
      <c r="CT13" s="595">
        <v>24370.395994197501</v>
      </c>
      <c r="CU13" s="595">
        <v>20496.791546576191</v>
      </c>
      <c r="CV13" s="595">
        <v>19052.940326896918</v>
      </c>
      <c r="CW13" s="596">
        <v>18229.221640752428</v>
      </c>
      <c r="CX13" s="596">
        <v>19230.922013980075</v>
      </c>
      <c r="CY13" s="596">
        <v>22903.13342441402</v>
      </c>
      <c r="CZ13" s="596">
        <v>25940.530812287245</v>
      </c>
      <c r="DA13" s="596">
        <v>21667.029523776058</v>
      </c>
      <c r="DB13" s="596">
        <v>23614.722720519196</v>
      </c>
      <c r="DC13" s="596">
        <v>22735.920605756997</v>
      </c>
      <c r="DD13" s="596">
        <v>19992.642419050033</v>
      </c>
      <c r="DE13" s="596">
        <v>19616.710383037829</v>
      </c>
      <c r="DF13" s="596">
        <v>21278.105525528881</v>
      </c>
      <c r="DG13" s="596">
        <v>19631.082856994799</v>
      </c>
      <c r="DH13" s="596">
        <v>21114.007580548314</v>
      </c>
      <c r="DI13" s="596">
        <v>19307.665156478357</v>
      </c>
    </row>
    <row r="14" spans="1:114" ht="17.25" customHeight="1" x14ac:dyDescent="0.3">
      <c r="A14" s="630"/>
      <c r="B14" s="631"/>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4"/>
      <c r="BQ14" s="634"/>
      <c r="BR14" s="634"/>
      <c r="BS14" s="634"/>
      <c r="BT14" s="634"/>
      <c r="BU14" s="634"/>
      <c r="BV14" s="634"/>
      <c r="BW14" s="634"/>
      <c r="BX14" s="634"/>
      <c r="BY14" s="634"/>
      <c r="BZ14" s="634"/>
      <c r="CA14" s="634"/>
      <c r="CB14" s="634"/>
      <c r="CC14" s="634"/>
      <c r="CD14" s="634"/>
      <c r="CE14" s="634"/>
      <c r="CF14" s="634"/>
      <c r="CG14" s="634"/>
      <c r="CH14" s="635"/>
      <c r="CI14" s="635"/>
      <c r="CJ14" s="635"/>
      <c r="CK14" s="635"/>
      <c r="CL14" s="635"/>
      <c r="CM14" s="635"/>
      <c r="CN14" s="635"/>
      <c r="CO14" s="635"/>
      <c r="CP14" s="635"/>
      <c r="CQ14" s="635"/>
      <c r="CR14" s="635"/>
      <c r="CS14" s="635"/>
      <c r="CT14" s="635"/>
      <c r="CU14" s="635"/>
      <c r="CV14" s="635"/>
      <c r="CW14" s="636"/>
      <c r="CX14" s="636"/>
      <c r="CY14" s="636"/>
      <c r="CZ14" s="636"/>
      <c r="DA14" s="636"/>
      <c r="DB14" s="636"/>
      <c r="DC14" s="636"/>
      <c r="DD14" s="636"/>
      <c r="DE14" s="636"/>
      <c r="DF14" s="636"/>
      <c r="DG14" s="636"/>
      <c r="DH14" s="636"/>
      <c r="DI14" s="636"/>
    </row>
    <row r="15" spans="1:114" ht="17.25" customHeight="1" x14ac:dyDescent="0.3">
      <c r="A15" s="623" t="s">
        <v>503</v>
      </c>
      <c r="B15" s="624">
        <v>153.19780331999999</v>
      </c>
      <c r="C15" s="625">
        <v>154.31596911</v>
      </c>
      <c r="D15" s="625">
        <v>138.70587049999997</v>
      </c>
      <c r="E15" s="625">
        <v>145.20146566999998</v>
      </c>
      <c r="F15" s="625">
        <v>139.64907062999998</v>
      </c>
      <c r="G15" s="625">
        <v>144.54348844999998</v>
      </c>
      <c r="H15" s="625">
        <v>136.46690247999999</v>
      </c>
      <c r="I15" s="625">
        <v>137.70103456999999</v>
      </c>
      <c r="J15" s="625">
        <v>166.28222216</v>
      </c>
      <c r="K15" s="625">
        <v>164.10271523999998</v>
      </c>
      <c r="L15" s="625">
        <v>188.36966712999998</v>
      </c>
      <c r="M15" s="625">
        <v>289.10614802999993</v>
      </c>
      <c r="N15" s="625">
        <v>325.25928297999997</v>
      </c>
      <c r="O15" s="625">
        <v>266.26099159999995</v>
      </c>
      <c r="P15" s="625">
        <v>282.16233682000001</v>
      </c>
      <c r="Q15" s="625">
        <v>326.19289162000001</v>
      </c>
      <c r="R15" s="625">
        <v>355.96613649</v>
      </c>
      <c r="S15" s="625">
        <v>144.95301177000002</v>
      </c>
      <c r="T15" s="625">
        <v>145.04960496999999</v>
      </c>
      <c r="U15" s="625">
        <v>146.18456738</v>
      </c>
      <c r="V15" s="625">
        <v>147.98835771</v>
      </c>
      <c r="W15" s="625">
        <v>189.87692557</v>
      </c>
      <c r="X15" s="625">
        <v>188.68572480999998</v>
      </c>
      <c r="Y15" s="625">
        <v>187.66180904000001</v>
      </c>
      <c r="Z15" s="625">
        <v>184.76241243000001</v>
      </c>
      <c r="AA15" s="625">
        <v>235.96431477000002</v>
      </c>
      <c r="AB15" s="625">
        <v>228.80128807000003</v>
      </c>
      <c r="AC15" s="625">
        <v>202.30284356000001</v>
      </c>
      <c r="AD15" s="625">
        <v>207.31680611000002</v>
      </c>
      <c r="AE15" s="625">
        <v>142.31707372000002</v>
      </c>
      <c r="AF15" s="625">
        <v>246.29880878</v>
      </c>
      <c r="AG15" s="625">
        <v>157.61338316000001</v>
      </c>
      <c r="AH15" s="625">
        <v>186.53756657</v>
      </c>
      <c r="AI15" s="625">
        <v>186.00266166</v>
      </c>
      <c r="AJ15" s="625">
        <v>148.20166657000001</v>
      </c>
      <c r="AK15" s="625">
        <v>184.47326498999999</v>
      </c>
      <c r="AL15" s="625">
        <v>158.50110899000001</v>
      </c>
      <c r="AM15" s="625">
        <v>151.81138362999999</v>
      </c>
      <c r="AN15" s="586">
        <v>144.74117856000001</v>
      </c>
      <c r="AO15" s="586">
        <v>154.39851223000002</v>
      </c>
      <c r="AP15" s="586">
        <v>135.40763834000001</v>
      </c>
      <c r="AQ15" s="586">
        <v>198.07188681</v>
      </c>
      <c r="AR15" s="586">
        <v>126.59522910000001</v>
      </c>
      <c r="AS15" s="586">
        <v>150.84449430999999</v>
      </c>
      <c r="AT15" s="586">
        <v>162.74188365000003</v>
      </c>
      <c r="AU15" s="586">
        <v>164.49673319999999</v>
      </c>
      <c r="AV15" s="586">
        <v>163.62766462999997</v>
      </c>
      <c r="AW15" s="586">
        <v>172.66457023999999</v>
      </c>
      <c r="AX15" s="586">
        <v>134.78201322999996</v>
      </c>
      <c r="AY15" s="586">
        <v>146.16603488000001</v>
      </c>
      <c r="AZ15" s="586">
        <v>154.80724961999994</v>
      </c>
      <c r="BA15" s="586">
        <v>158.50427366000002</v>
      </c>
      <c r="BB15" s="586">
        <v>161.91662781999997</v>
      </c>
      <c r="BC15" s="586">
        <v>159.59387422</v>
      </c>
      <c r="BD15" s="586">
        <v>117.25199542000001</v>
      </c>
      <c r="BE15" s="586">
        <v>129.45984655000001</v>
      </c>
      <c r="BF15" s="586">
        <v>134.73078520999996</v>
      </c>
      <c r="BG15" s="586">
        <v>140.02408560999999</v>
      </c>
      <c r="BH15" s="586">
        <v>139.35857369000001</v>
      </c>
      <c r="BI15" s="586">
        <v>152.22108252999999</v>
      </c>
      <c r="BJ15" s="586">
        <v>115.15130846999999</v>
      </c>
      <c r="BK15" s="586">
        <v>126.01319054</v>
      </c>
      <c r="BL15" s="586">
        <v>127.1554088</v>
      </c>
      <c r="BM15" s="586">
        <v>371.52363643000001</v>
      </c>
      <c r="BN15" s="586">
        <v>379.96656151999991</v>
      </c>
      <c r="BO15" s="586">
        <v>3704.0103747000003</v>
      </c>
      <c r="BP15" s="585">
        <v>3664.27348949</v>
      </c>
      <c r="BQ15" s="585">
        <v>3670.1731644900001</v>
      </c>
      <c r="BR15" s="585">
        <v>3675.21057273</v>
      </c>
      <c r="BS15" s="585">
        <v>3683.2173269999998</v>
      </c>
      <c r="BT15" s="585">
        <v>3657.3844738899998</v>
      </c>
      <c r="BU15" s="585">
        <v>3668.5319508899997</v>
      </c>
      <c r="BV15" s="585">
        <v>3617.0592188099999</v>
      </c>
      <c r="BW15" s="585">
        <v>3626.6453938499999</v>
      </c>
      <c r="BX15" s="585">
        <v>3623.0380289999998</v>
      </c>
      <c r="BY15" s="585">
        <v>3622.9704508099999</v>
      </c>
      <c r="BZ15" s="585">
        <v>3621.55255085</v>
      </c>
      <c r="CA15" s="585">
        <v>3760.6580941399998</v>
      </c>
      <c r="CB15" s="585">
        <v>3749.1737147999997</v>
      </c>
      <c r="CC15" s="585">
        <v>3761.8094959199998</v>
      </c>
      <c r="CD15" s="585">
        <v>3762.2770625399999</v>
      </c>
      <c r="CE15" s="585">
        <v>3758.5232117199998</v>
      </c>
      <c r="CF15" s="585">
        <v>3767.8315939099998</v>
      </c>
      <c r="CG15" s="585">
        <v>3786.0611617799996</v>
      </c>
      <c r="CH15" s="587">
        <v>3776.0857908899998</v>
      </c>
      <c r="CI15" s="587">
        <v>3765.93455279</v>
      </c>
      <c r="CJ15" s="587">
        <v>3765.1976652000003</v>
      </c>
      <c r="CK15" s="587">
        <v>3761.3297814900002</v>
      </c>
      <c r="CL15" s="587">
        <v>3766.3030819800001</v>
      </c>
      <c r="CM15" s="587">
        <v>3851.56925434</v>
      </c>
      <c r="CN15" s="587">
        <v>3838.2095615300004</v>
      </c>
      <c r="CO15" s="587">
        <v>3841.6459451600003</v>
      </c>
      <c r="CP15" s="587">
        <v>3854.8684223200003</v>
      </c>
      <c r="CQ15" s="587">
        <v>3851.2765629800001</v>
      </c>
      <c r="CR15" s="587">
        <v>3841.4149903800003</v>
      </c>
      <c r="CS15" s="587">
        <v>3843.0021967400003</v>
      </c>
      <c r="CT15" s="587">
        <v>3829.80791262</v>
      </c>
      <c r="CU15" s="587">
        <v>3850.1254325200002</v>
      </c>
      <c r="CV15" s="587">
        <v>3837.4422250600001</v>
      </c>
      <c r="CW15" s="588">
        <v>3832.0039649100004</v>
      </c>
      <c r="CX15" s="588">
        <v>3838.5214351200002</v>
      </c>
      <c r="CY15" s="588">
        <v>3939.3595319200003</v>
      </c>
      <c r="CZ15" s="588">
        <v>3924.4904188699998</v>
      </c>
      <c r="DA15" s="588">
        <v>3928.2821452100002</v>
      </c>
      <c r="DB15" s="588">
        <v>3940.63574281</v>
      </c>
      <c r="DC15" s="588">
        <v>3911.6779075099998</v>
      </c>
      <c r="DD15" s="588">
        <v>3916.1275332999999</v>
      </c>
      <c r="DE15" s="588">
        <v>3927.1168639899997</v>
      </c>
      <c r="DF15" s="588">
        <v>3915.7525036699999</v>
      </c>
      <c r="DG15" s="588">
        <v>3920.3112408100001</v>
      </c>
      <c r="DH15" s="588">
        <v>3923.40452461</v>
      </c>
      <c r="DI15" s="588">
        <v>3926.9384735599997</v>
      </c>
    </row>
    <row r="16" spans="1:114" ht="17.25" customHeight="1" x14ac:dyDescent="0.3">
      <c r="A16" s="623"/>
      <c r="B16" s="637"/>
      <c r="C16" s="638"/>
      <c r="D16" s="638"/>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9"/>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40"/>
      <c r="BQ16" s="640"/>
      <c r="BR16" s="640"/>
      <c r="BS16" s="640"/>
      <c r="BT16" s="640"/>
      <c r="BU16" s="640"/>
      <c r="BV16" s="640"/>
      <c r="BW16" s="640"/>
      <c r="BX16" s="640"/>
      <c r="BY16" s="640"/>
      <c r="BZ16" s="640"/>
      <c r="CA16" s="640"/>
      <c r="CB16" s="640"/>
      <c r="CC16" s="640"/>
      <c r="CD16" s="640"/>
      <c r="CE16" s="640"/>
      <c r="CF16" s="640"/>
      <c r="CG16" s="640"/>
      <c r="CH16" s="641"/>
      <c r="CI16" s="641"/>
      <c r="CJ16" s="641"/>
      <c r="CK16" s="641"/>
      <c r="CL16" s="641"/>
      <c r="CM16" s="641"/>
      <c r="CN16" s="641"/>
      <c r="CO16" s="641"/>
      <c r="CP16" s="641"/>
      <c r="CQ16" s="641"/>
      <c r="CR16" s="641"/>
      <c r="CS16" s="641"/>
      <c r="CT16" s="641"/>
      <c r="CU16" s="641"/>
      <c r="CV16" s="641"/>
      <c r="CW16" s="642"/>
      <c r="CX16" s="642"/>
      <c r="CY16" s="642"/>
      <c r="CZ16" s="642"/>
      <c r="DA16" s="642"/>
      <c r="DB16" s="642"/>
      <c r="DC16" s="642"/>
      <c r="DD16" s="642"/>
      <c r="DE16" s="642"/>
      <c r="DF16" s="642"/>
      <c r="DG16" s="642"/>
      <c r="DH16" s="642"/>
      <c r="DI16" s="642"/>
    </row>
    <row r="17" spans="1:113" ht="17.25" customHeight="1" x14ac:dyDescent="0.3">
      <c r="A17" s="623" t="s">
        <v>504</v>
      </c>
      <c r="B17" s="624">
        <v>32306.578817460002</v>
      </c>
      <c r="C17" s="625">
        <v>34188.331145164084</v>
      </c>
      <c r="D17" s="625">
        <v>35018.925947288786</v>
      </c>
      <c r="E17" s="625">
        <v>33972.916108010002</v>
      </c>
      <c r="F17" s="625">
        <v>35004.952882689249</v>
      </c>
      <c r="G17" s="625">
        <v>35648.822886965798</v>
      </c>
      <c r="H17" s="625">
        <v>38111.517277910505</v>
      </c>
      <c r="I17" s="625">
        <v>36422.298472737748</v>
      </c>
      <c r="J17" s="625">
        <v>36444.26897664788</v>
      </c>
      <c r="K17" s="625">
        <v>38868.215593856054</v>
      </c>
      <c r="L17" s="625">
        <v>40023.459073151535</v>
      </c>
      <c r="M17" s="625">
        <v>44935.527259780167</v>
      </c>
      <c r="N17" s="625">
        <v>44220.858916383426</v>
      </c>
      <c r="O17" s="625">
        <v>43457.966264730763</v>
      </c>
      <c r="P17" s="625">
        <v>42616.030383652505</v>
      </c>
      <c r="Q17" s="625">
        <v>43519.537135460872</v>
      </c>
      <c r="R17" s="625">
        <v>41534.157818012638</v>
      </c>
      <c r="S17" s="625">
        <v>42236.711520816105</v>
      </c>
      <c r="T17" s="625">
        <v>42073.932665119974</v>
      </c>
      <c r="U17" s="625">
        <v>44194.178057538316</v>
      </c>
      <c r="V17" s="625">
        <v>42292.116241218129</v>
      </c>
      <c r="W17" s="625">
        <v>42459.190507549785</v>
      </c>
      <c r="X17" s="625">
        <v>41967.209032272607</v>
      </c>
      <c r="Y17" s="625">
        <v>48280.871327637411</v>
      </c>
      <c r="Z17" s="625">
        <v>43850.805226779208</v>
      </c>
      <c r="AA17" s="625">
        <v>44901.044055009108</v>
      </c>
      <c r="AB17" s="625">
        <v>44639.243475667608</v>
      </c>
      <c r="AC17" s="625">
        <v>44527.063578133653</v>
      </c>
      <c r="AD17" s="625">
        <v>44662.991762790327</v>
      </c>
      <c r="AE17" s="625">
        <v>45910.968640197767</v>
      </c>
      <c r="AF17" s="625">
        <v>46049.629763349993</v>
      </c>
      <c r="AG17" s="625">
        <v>46185.34960224</v>
      </c>
      <c r="AH17" s="625">
        <v>47267.960582840002</v>
      </c>
      <c r="AI17" s="625">
        <v>46439.120953459998</v>
      </c>
      <c r="AJ17" s="625">
        <v>45499.108851889992</v>
      </c>
      <c r="AK17" s="625">
        <v>52622.930014159996</v>
      </c>
      <c r="AL17" s="625">
        <v>50086.680641910003</v>
      </c>
      <c r="AM17" s="625">
        <v>52362.476793820002</v>
      </c>
      <c r="AN17" s="586">
        <v>51963.297140969997</v>
      </c>
      <c r="AO17" s="586">
        <v>48815.614415420001</v>
      </c>
      <c r="AP17" s="586">
        <v>52745.513655169998</v>
      </c>
      <c r="AQ17" s="586">
        <v>53094.012917469998</v>
      </c>
      <c r="AR17" s="586">
        <v>54156.365501669992</v>
      </c>
      <c r="AS17" s="586">
        <v>51451.915537709996</v>
      </c>
      <c r="AT17" s="586">
        <v>50185.234078640002</v>
      </c>
      <c r="AU17" s="586">
        <v>51977.864655339996</v>
      </c>
      <c r="AV17" s="586">
        <v>53757.247619950002</v>
      </c>
      <c r="AW17" s="586">
        <v>62350.012214779999</v>
      </c>
      <c r="AX17" s="586">
        <v>58668.6515592</v>
      </c>
      <c r="AY17" s="586">
        <v>64091.710065689993</v>
      </c>
      <c r="AZ17" s="586">
        <v>62483.452767250004</v>
      </c>
      <c r="BA17" s="586">
        <v>62070.370892899999</v>
      </c>
      <c r="BB17" s="586">
        <v>62582.034079030003</v>
      </c>
      <c r="BC17" s="586">
        <v>62137.03930633</v>
      </c>
      <c r="BD17" s="586">
        <v>64802.243488449996</v>
      </c>
      <c r="BE17" s="586">
        <v>66521.777726829998</v>
      </c>
      <c r="BF17" s="586">
        <v>63788.91463728001</v>
      </c>
      <c r="BG17" s="586">
        <v>65201.016736970007</v>
      </c>
      <c r="BH17" s="586">
        <v>63358.074917500002</v>
      </c>
      <c r="BI17" s="586">
        <v>67933.588631679988</v>
      </c>
      <c r="BJ17" s="586">
        <v>68888.095795009998</v>
      </c>
      <c r="BK17" s="586">
        <v>70440.636755090003</v>
      </c>
      <c r="BL17" s="586">
        <v>73577.833934157083</v>
      </c>
      <c r="BM17" s="586">
        <v>75159.682994820003</v>
      </c>
      <c r="BN17" s="586">
        <v>70803.746954400005</v>
      </c>
      <c r="BO17" s="586">
        <v>71594.147533340001</v>
      </c>
      <c r="BP17" s="585">
        <v>68773.183555700001</v>
      </c>
      <c r="BQ17" s="585">
        <v>66569.861976040003</v>
      </c>
      <c r="BR17" s="585">
        <v>66947.281883979987</v>
      </c>
      <c r="BS17" s="585">
        <v>71167.770713139995</v>
      </c>
      <c r="BT17" s="585">
        <v>70496.418338069998</v>
      </c>
      <c r="BU17" s="585">
        <v>73569.047286450019</v>
      </c>
      <c r="BV17" s="585">
        <v>74498.380112810002</v>
      </c>
      <c r="BW17" s="585">
        <v>72917.527185889994</v>
      </c>
      <c r="BX17" s="585">
        <v>69446.043452650003</v>
      </c>
      <c r="BY17" s="585">
        <v>67413.995906790005</v>
      </c>
      <c r="BZ17" s="585">
        <v>76072.559399120015</v>
      </c>
      <c r="CA17" s="585">
        <v>70419.836853589994</v>
      </c>
      <c r="CB17" s="585">
        <v>71811.108306740003</v>
      </c>
      <c r="CC17" s="585">
        <v>72274.423068129996</v>
      </c>
      <c r="CD17" s="585">
        <v>73083.794152372298</v>
      </c>
      <c r="CE17" s="585">
        <v>71156.268825432286</v>
      </c>
      <c r="CF17" s="585">
        <v>75050.0283712323</v>
      </c>
      <c r="CG17" s="585">
        <v>82062.454314372284</v>
      </c>
      <c r="CH17" s="587">
        <v>83073.876301282304</v>
      </c>
      <c r="CI17" s="587">
        <v>79888.073268022301</v>
      </c>
      <c r="CJ17" s="587">
        <v>76270.488560842292</v>
      </c>
      <c r="CK17" s="587">
        <v>83832.736179042287</v>
      </c>
      <c r="CL17" s="587">
        <v>83944.908098642292</v>
      </c>
      <c r="CM17" s="587">
        <v>80702.470558452289</v>
      </c>
      <c r="CN17" s="587">
        <v>82261.311799362287</v>
      </c>
      <c r="CO17" s="587">
        <v>79068.213393302271</v>
      </c>
      <c r="CP17" s="587">
        <v>85929.687596322285</v>
      </c>
      <c r="CQ17" s="587">
        <v>82776.070675572293</v>
      </c>
      <c r="CR17" s="587">
        <v>90055.720543022297</v>
      </c>
      <c r="CS17" s="587">
        <v>102148.08102707227</v>
      </c>
      <c r="CT17" s="587">
        <v>101146.4532061323</v>
      </c>
      <c r="CU17" s="587">
        <v>100844.38988327001</v>
      </c>
      <c r="CV17" s="587">
        <v>96927.471336200004</v>
      </c>
      <c r="CW17" s="588">
        <v>96764.55682713</v>
      </c>
      <c r="CX17" s="588">
        <v>99355.801623730003</v>
      </c>
      <c r="CY17" s="588">
        <v>109048.86314920001</v>
      </c>
      <c r="CZ17" s="588">
        <v>100660.04772514</v>
      </c>
      <c r="DA17" s="588">
        <v>112956.84348928501</v>
      </c>
      <c r="DB17" s="588">
        <v>99760.407825670001</v>
      </c>
      <c r="DC17" s="588">
        <v>98097.455155949996</v>
      </c>
      <c r="DD17" s="588">
        <v>103092.81229459001</v>
      </c>
      <c r="DE17" s="588">
        <v>100867.11153924999</v>
      </c>
      <c r="DF17" s="588">
        <v>102818.30863134001</v>
      </c>
      <c r="DG17" s="588">
        <v>103484.58947791997</v>
      </c>
      <c r="DH17" s="588">
        <v>101879.04529465</v>
      </c>
      <c r="DI17" s="588">
        <v>103555.29581359999</v>
      </c>
    </row>
    <row r="18" spans="1:113" ht="17.25" customHeight="1" x14ac:dyDescent="0.3">
      <c r="A18" s="626" t="s">
        <v>505</v>
      </c>
      <c r="B18" s="627">
        <v>18952.441887060002</v>
      </c>
      <c r="C18" s="628">
        <v>18641.061393979999</v>
      </c>
      <c r="D18" s="628">
        <v>18743.303560849996</v>
      </c>
      <c r="E18" s="628">
        <v>18751.685785169997</v>
      </c>
      <c r="F18" s="628">
        <v>18911.351549290001</v>
      </c>
      <c r="G18" s="628">
        <v>18649.461355769999</v>
      </c>
      <c r="H18" s="628">
        <v>18959.472219740001</v>
      </c>
      <c r="I18" s="628">
        <v>19099.734956819997</v>
      </c>
      <c r="J18" s="628">
        <v>19096.175257759998</v>
      </c>
      <c r="K18" s="628">
        <v>19126.732547099997</v>
      </c>
      <c r="L18" s="628">
        <v>19515.158774399999</v>
      </c>
      <c r="M18" s="628">
        <v>22591.76147184</v>
      </c>
      <c r="N18" s="628">
        <v>21236.65837347</v>
      </c>
      <c r="O18" s="628">
        <v>20538.891013150002</v>
      </c>
      <c r="P18" s="628">
        <v>20556.85096652</v>
      </c>
      <c r="Q18" s="628">
        <v>20352.834272419997</v>
      </c>
      <c r="R18" s="628">
        <v>20595.249062759998</v>
      </c>
      <c r="S18" s="628">
        <v>20453.797603709998</v>
      </c>
      <c r="T18" s="628">
        <v>20905.664051119998</v>
      </c>
      <c r="U18" s="628">
        <v>21645.42161148</v>
      </c>
      <c r="V18" s="628">
        <v>21156.80149025</v>
      </c>
      <c r="W18" s="628">
        <v>21838.137164569998</v>
      </c>
      <c r="X18" s="628">
        <v>21414.945182689997</v>
      </c>
      <c r="Y18" s="628">
        <v>24469.755843179999</v>
      </c>
      <c r="Z18" s="628">
        <v>22588.058014799997</v>
      </c>
      <c r="AA18" s="628">
        <v>22171.260158819998</v>
      </c>
      <c r="AB18" s="628">
        <v>21862.04674324</v>
      </c>
      <c r="AC18" s="628">
        <v>21939.357956429998</v>
      </c>
      <c r="AD18" s="628">
        <v>22081.98990434</v>
      </c>
      <c r="AE18" s="628">
        <v>21745.491674569999</v>
      </c>
      <c r="AF18" s="628">
        <v>22149.626996290001</v>
      </c>
      <c r="AG18" s="628">
        <v>22572.425488049998</v>
      </c>
      <c r="AH18" s="628">
        <v>22452.776109720002</v>
      </c>
      <c r="AI18" s="628">
        <v>23032.897365330002</v>
      </c>
      <c r="AJ18" s="628">
        <v>23216.152670249998</v>
      </c>
      <c r="AK18" s="628">
        <v>26961.314001819999</v>
      </c>
      <c r="AL18" s="628">
        <v>25163.105337090001</v>
      </c>
      <c r="AM18" s="628">
        <v>24498.755108590001</v>
      </c>
      <c r="AN18" s="594">
        <v>24955.023412139999</v>
      </c>
      <c r="AO18" s="594">
        <v>24919.571457469996</v>
      </c>
      <c r="AP18" s="594">
        <v>24588.03063723</v>
      </c>
      <c r="AQ18" s="594">
        <v>24405.038596909999</v>
      </c>
      <c r="AR18" s="594">
        <v>25220.77754155</v>
      </c>
      <c r="AS18" s="594">
        <v>25317.262526309998</v>
      </c>
      <c r="AT18" s="594">
        <v>24906.271864289996</v>
      </c>
      <c r="AU18" s="594">
        <v>25514.94680301</v>
      </c>
      <c r="AV18" s="594">
        <v>25355.99961635</v>
      </c>
      <c r="AW18" s="594">
        <v>30127.65067585</v>
      </c>
      <c r="AX18" s="594">
        <v>27335.793403099997</v>
      </c>
      <c r="AY18" s="594">
        <v>26937.436175199997</v>
      </c>
      <c r="AZ18" s="594">
        <v>26769.000060089998</v>
      </c>
      <c r="BA18" s="594">
        <v>26721.178490309998</v>
      </c>
      <c r="BB18" s="594">
        <v>26022.338344529999</v>
      </c>
      <c r="BC18" s="594">
        <v>26344.899356469996</v>
      </c>
      <c r="BD18" s="594">
        <v>27338.762973989997</v>
      </c>
      <c r="BE18" s="594">
        <v>26980.232630539998</v>
      </c>
      <c r="BF18" s="594">
        <v>26570.910404800001</v>
      </c>
      <c r="BG18" s="594">
        <v>26596.024344789996</v>
      </c>
      <c r="BH18" s="594">
        <v>27231.957308459998</v>
      </c>
      <c r="BI18" s="594">
        <v>32530.922907949996</v>
      </c>
      <c r="BJ18" s="594">
        <v>28693.542673849999</v>
      </c>
      <c r="BK18" s="594">
        <v>28537.310704579999</v>
      </c>
      <c r="BL18" s="594">
        <v>28235.79267477</v>
      </c>
      <c r="BM18" s="594">
        <v>28891.639225089999</v>
      </c>
      <c r="BN18" s="594">
        <v>28381.598166739997</v>
      </c>
      <c r="BO18" s="594">
        <v>28401.159025539997</v>
      </c>
      <c r="BP18" s="593">
        <v>29084.588811319998</v>
      </c>
      <c r="BQ18" s="593">
        <v>28788.739345999998</v>
      </c>
      <c r="BR18" s="593">
        <v>28816.358797509998</v>
      </c>
      <c r="BS18" s="593">
        <v>29134.156574879999</v>
      </c>
      <c r="BT18" s="593">
        <v>29138.429183199998</v>
      </c>
      <c r="BU18" s="593">
        <v>33337.37905756</v>
      </c>
      <c r="BV18" s="593">
        <v>31171.009461819998</v>
      </c>
      <c r="BW18" s="593">
        <v>30647.284968779997</v>
      </c>
      <c r="BX18" s="593">
        <v>30743.296292809999</v>
      </c>
      <c r="BY18" s="593">
        <v>30447.59312302</v>
      </c>
      <c r="BZ18" s="593">
        <v>30571.560486869999</v>
      </c>
      <c r="CA18" s="593">
        <v>30580.84748371</v>
      </c>
      <c r="CB18" s="593">
        <v>31022.94784166</v>
      </c>
      <c r="CC18" s="593">
        <v>31154.782347649998</v>
      </c>
      <c r="CD18" s="593">
        <v>31412.19991146</v>
      </c>
      <c r="CE18" s="593">
        <v>31813.8796005</v>
      </c>
      <c r="CF18" s="593">
        <v>31992.048036119999</v>
      </c>
      <c r="CG18" s="593">
        <v>35918.397170519995</v>
      </c>
      <c r="CH18" s="595">
        <v>34021.84120132</v>
      </c>
      <c r="CI18" s="595">
        <v>33440.569531870002</v>
      </c>
      <c r="CJ18" s="595">
        <v>33640.358126409999</v>
      </c>
      <c r="CK18" s="595">
        <v>33183.677823489998</v>
      </c>
      <c r="CL18" s="595">
        <v>32557.513193549999</v>
      </c>
      <c r="CM18" s="595">
        <v>33563.811729280002</v>
      </c>
      <c r="CN18" s="595">
        <v>33350.070714089998</v>
      </c>
      <c r="CO18" s="595">
        <v>32925.326606149996</v>
      </c>
      <c r="CP18" s="595">
        <v>33195.02502809</v>
      </c>
      <c r="CQ18" s="595">
        <v>34800.521369850001</v>
      </c>
      <c r="CR18" s="595">
        <v>34608.30036668</v>
      </c>
      <c r="CS18" s="595">
        <v>38711.487522229996</v>
      </c>
      <c r="CT18" s="595">
        <v>37136.068104809994</v>
      </c>
      <c r="CU18" s="595">
        <v>36152.509834080003</v>
      </c>
      <c r="CV18" s="595">
        <v>35151.823000780001</v>
      </c>
      <c r="CW18" s="596">
        <v>34465.873527309996</v>
      </c>
      <c r="CX18" s="596">
        <v>34209.282211720005</v>
      </c>
      <c r="CY18" s="596">
        <v>33840.939583910003</v>
      </c>
      <c r="CZ18" s="596">
        <v>34354.436784220001</v>
      </c>
      <c r="DA18" s="596">
        <v>33981.630423590002</v>
      </c>
      <c r="DB18" s="596">
        <v>33490.009091289998</v>
      </c>
      <c r="DC18" s="596">
        <v>34513.611328470004</v>
      </c>
      <c r="DD18" s="596">
        <v>34749.692863690005</v>
      </c>
      <c r="DE18" s="596">
        <v>39340.472129850001</v>
      </c>
      <c r="DF18" s="596">
        <v>37248.48744307</v>
      </c>
      <c r="DG18" s="596">
        <v>35669.852744309996</v>
      </c>
      <c r="DH18" s="596">
        <v>36175.575864860002</v>
      </c>
      <c r="DI18" s="596">
        <v>36335.002560349996</v>
      </c>
    </row>
    <row r="19" spans="1:113" ht="17.25" customHeight="1" x14ac:dyDescent="0.3">
      <c r="A19" s="626" t="s">
        <v>506</v>
      </c>
      <c r="B19" s="627">
        <v>13180.361091909999</v>
      </c>
      <c r="C19" s="628">
        <v>15445.119449369999</v>
      </c>
      <c r="D19" s="628">
        <v>16168.046902009999</v>
      </c>
      <c r="E19" s="628">
        <v>15124.25977701</v>
      </c>
      <c r="F19" s="628">
        <v>16001.144004809998</v>
      </c>
      <c r="G19" s="628">
        <v>16558.544007380002</v>
      </c>
      <c r="H19" s="628">
        <v>19007.349950509997</v>
      </c>
      <c r="I19" s="628">
        <v>17182.945034510001</v>
      </c>
      <c r="J19" s="628">
        <v>17080.954378169998</v>
      </c>
      <c r="K19" s="628">
        <v>19601.086913409999</v>
      </c>
      <c r="L19" s="628">
        <v>20360.644917080001</v>
      </c>
      <c r="M19" s="628">
        <v>22187.582204819999</v>
      </c>
      <c r="N19" s="628">
        <v>22842.828379009999</v>
      </c>
      <c r="O19" s="628">
        <v>22753.930035100002</v>
      </c>
      <c r="P19" s="628">
        <v>21902.896262459999</v>
      </c>
      <c r="Q19" s="628">
        <v>22996.164349359999</v>
      </c>
      <c r="R19" s="628">
        <v>20819.986171249999</v>
      </c>
      <c r="S19" s="628">
        <v>21555.850004669999</v>
      </c>
      <c r="T19" s="628">
        <v>21020.661866890001</v>
      </c>
      <c r="U19" s="628">
        <v>22403.703741509999</v>
      </c>
      <c r="V19" s="628">
        <v>20956.707757559998</v>
      </c>
      <c r="W19" s="628">
        <v>20392.186258429996</v>
      </c>
      <c r="X19" s="628">
        <v>20406.316159820002</v>
      </c>
      <c r="Y19" s="628">
        <v>23666.373667289998</v>
      </c>
      <c r="Z19" s="628">
        <v>21128.55688815</v>
      </c>
      <c r="AA19" s="628">
        <v>22606.986195919999</v>
      </c>
      <c r="AB19" s="628">
        <v>22648.888231509998</v>
      </c>
      <c r="AC19" s="628">
        <v>22462.387835019999</v>
      </c>
      <c r="AD19" s="628">
        <v>22476.149191739998</v>
      </c>
      <c r="AE19" s="628">
        <v>23977.369481069996</v>
      </c>
      <c r="AF19" s="628">
        <v>23701.931139239998</v>
      </c>
      <c r="AG19" s="628">
        <v>23541.113787940001</v>
      </c>
      <c r="AH19" s="628">
        <v>24591.544820159997</v>
      </c>
      <c r="AI19" s="628">
        <v>23167.60481945</v>
      </c>
      <c r="AJ19" s="628">
        <v>22131.482146099999</v>
      </c>
      <c r="AK19" s="628">
        <v>25515.138641540001</v>
      </c>
      <c r="AL19" s="628">
        <v>24854.226564650002</v>
      </c>
      <c r="AM19" s="628">
        <v>27797.761466790002</v>
      </c>
      <c r="AN19" s="594">
        <v>26943.295328619999</v>
      </c>
      <c r="AO19" s="594">
        <v>23830.458748830002</v>
      </c>
      <c r="AP19" s="594">
        <v>28088.96964996</v>
      </c>
      <c r="AQ19" s="594">
        <v>28377.491470929999</v>
      </c>
      <c r="AR19" s="594">
        <v>28845.220740209999</v>
      </c>
      <c r="AS19" s="594">
        <v>26045.912519270001</v>
      </c>
      <c r="AT19" s="594">
        <v>25113.663529400004</v>
      </c>
      <c r="AU19" s="594">
        <v>26366.097784619997</v>
      </c>
      <c r="AV19" s="594">
        <v>28225.168882770002</v>
      </c>
      <c r="AW19" s="594">
        <v>31894.798558349998</v>
      </c>
      <c r="AX19" s="594">
        <v>31263.989790459997</v>
      </c>
      <c r="AY19" s="594">
        <v>37062.201626349997</v>
      </c>
      <c r="AZ19" s="594">
        <v>35626.74721275</v>
      </c>
      <c r="BA19" s="594">
        <v>35263.900715039999</v>
      </c>
      <c r="BB19" s="594">
        <v>36480.672927440006</v>
      </c>
      <c r="BC19" s="594">
        <v>35505.536266570001</v>
      </c>
      <c r="BD19" s="594">
        <v>37346.30601778</v>
      </c>
      <c r="BE19" s="594">
        <v>39447.964838309999</v>
      </c>
      <c r="BF19" s="594">
        <v>37043.045730330006</v>
      </c>
      <c r="BG19" s="594">
        <v>38406.794046370007</v>
      </c>
      <c r="BH19" s="594">
        <v>36009.536248050004</v>
      </c>
      <c r="BI19" s="594">
        <v>35269.696321449999</v>
      </c>
      <c r="BJ19" s="594">
        <v>40104.413002199995</v>
      </c>
      <c r="BK19" s="594">
        <v>41805.112039910004</v>
      </c>
      <c r="BL19" s="594">
        <v>45054.548004237091</v>
      </c>
      <c r="BM19" s="594">
        <v>46161.870899910005</v>
      </c>
      <c r="BN19" s="594">
        <v>42302.540231880004</v>
      </c>
      <c r="BO19" s="594">
        <v>42987.27696255</v>
      </c>
      <c r="BP19" s="593">
        <v>39385.219822699997</v>
      </c>
      <c r="BQ19" s="593">
        <v>36807.436373129996</v>
      </c>
      <c r="BR19" s="593">
        <v>37970.221436699998</v>
      </c>
      <c r="BS19" s="593">
        <v>41922.34927662</v>
      </c>
      <c r="BT19" s="593">
        <v>41263.81340811</v>
      </c>
      <c r="BU19" s="593">
        <v>39962.347326120005</v>
      </c>
      <c r="BV19" s="593">
        <v>43239.512165820001</v>
      </c>
      <c r="BW19" s="593">
        <v>42176.046251020001</v>
      </c>
      <c r="BX19" s="593">
        <v>38608.694038940004</v>
      </c>
      <c r="BY19" s="593">
        <v>36805.113869389999</v>
      </c>
      <c r="BZ19" s="593">
        <v>45411.241120620005</v>
      </c>
      <c r="CA19" s="593">
        <v>39659.050252699992</v>
      </c>
      <c r="CB19" s="593">
        <v>40641.943913030002</v>
      </c>
      <c r="CC19" s="593">
        <v>40847.126320720003</v>
      </c>
      <c r="CD19" s="593">
        <v>41470.56727</v>
      </c>
      <c r="CE19" s="593">
        <v>39234.331478</v>
      </c>
      <c r="CF19" s="593">
        <v>42934.689576000004</v>
      </c>
      <c r="CG19" s="593">
        <v>45642.115197769999</v>
      </c>
      <c r="CH19" s="595">
        <v>48951.913890610005</v>
      </c>
      <c r="CI19" s="595">
        <v>46324.269419410004</v>
      </c>
      <c r="CJ19" s="595">
        <v>42441.435363860001</v>
      </c>
      <c r="CK19" s="595">
        <v>50524.902447699991</v>
      </c>
      <c r="CL19" s="595">
        <v>51270.683553429997</v>
      </c>
      <c r="CM19" s="595">
        <v>46984.148916220001</v>
      </c>
      <c r="CN19" s="595">
        <v>48775.635459120007</v>
      </c>
      <c r="CO19" s="595">
        <v>46023.509124389995</v>
      </c>
      <c r="CP19" s="595">
        <v>52573.411807529999</v>
      </c>
      <c r="CQ19" s="595">
        <v>47851.757256239995</v>
      </c>
      <c r="CR19" s="595">
        <v>55350.635036970001</v>
      </c>
      <c r="CS19" s="595">
        <v>63319.442593779997</v>
      </c>
      <c r="CT19" s="595">
        <v>63907.960726270678</v>
      </c>
      <c r="CU19" s="595">
        <v>64589.194299900002</v>
      </c>
      <c r="CV19" s="595">
        <v>61684.655452080005</v>
      </c>
      <c r="CW19" s="596">
        <v>62161.711645019997</v>
      </c>
      <c r="CX19" s="596">
        <v>65056.358257800006</v>
      </c>
      <c r="CY19" s="596">
        <v>75026.109037970004</v>
      </c>
      <c r="CZ19" s="596">
        <v>66061.261849009999</v>
      </c>
      <c r="DA19" s="596">
        <v>78886.824107995009</v>
      </c>
      <c r="DB19" s="596">
        <v>66111.966410969995</v>
      </c>
      <c r="DC19" s="596">
        <v>63491.167822060001</v>
      </c>
      <c r="DD19" s="596">
        <v>68248.702641269992</v>
      </c>
      <c r="DE19" s="596">
        <v>61401.321099070003</v>
      </c>
      <c r="DF19" s="596">
        <v>65474.932045410009</v>
      </c>
      <c r="DG19" s="596">
        <v>67717.134163858689</v>
      </c>
      <c r="DH19" s="596">
        <v>65531.594309039996</v>
      </c>
      <c r="DI19" s="596">
        <v>67107.099646510003</v>
      </c>
    </row>
    <row r="20" spans="1:113" ht="17.25" customHeight="1" x14ac:dyDescent="0.3">
      <c r="A20" s="626" t="s">
        <v>507</v>
      </c>
      <c r="B20" s="627">
        <v>173.77583848999998</v>
      </c>
      <c r="C20" s="628">
        <v>102.15030181408299</v>
      </c>
      <c r="D20" s="628">
        <v>107.57548442879599</v>
      </c>
      <c r="E20" s="628">
        <v>96.970545829999992</v>
      </c>
      <c r="F20" s="628">
        <v>92.457328589252</v>
      </c>
      <c r="G20" s="628">
        <v>440.817523815794</v>
      </c>
      <c r="H20" s="628">
        <v>144.695107660503</v>
      </c>
      <c r="I20" s="628">
        <v>139.61848140775101</v>
      </c>
      <c r="J20" s="628">
        <v>267.13934071788196</v>
      </c>
      <c r="K20" s="628">
        <v>140.39613334605099</v>
      </c>
      <c r="L20" s="628">
        <v>147.65538167153198</v>
      </c>
      <c r="M20" s="628">
        <v>156.18358312016798</v>
      </c>
      <c r="N20" s="628">
        <v>141.37216390342701</v>
      </c>
      <c r="O20" s="628">
        <v>165.14521648076197</v>
      </c>
      <c r="P20" s="628">
        <v>156.283154672509</v>
      </c>
      <c r="Q20" s="628">
        <v>170.538513680878</v>
      </c>
      <c r="R20" s="628">
        <v>118.92258400263799</v>
      </c>
      <c r="S20" s="628">
        <v>227.06391243610898</v>
      </c>
      <c r="T20" s="628">
        <v>147.606747109975</v>
      </c>
      <c r="U20" s="628">
        <v>145.05270454831998</v>
      </c>
      <c r="V20" s="628">
        <v>178.60699340812801</v>
      </c>
      <c r="W20" s="628">
        <v>228.86708454979401</v>
      </c>
      <c r="X20" s="628">
        <v>145.94768976260698</v>
      </c>
      <c r="Y20" s="628">
        <v>144.74181716741302</v>
      </c>
      <c r="Z20" s="628">
        <v>134.190323829216</v>
      </c>
      <c r="AA20" s="628">
        <v>122.79770026911299</v>
      </c>
      <c r="AB20" s="628">
        <v>128.30850091761698</v>
      </c>
      <c r="AC20" s="628">
        <v>125.31778668365899</v>
      </c>
      <c r="AD20" s="628">
        <v>104.85266671033099</v>
      </c>
      <c r="AE20" s="628">
        <v>188.10748455776599</v>
      </c>
      <c r="AF20" s="628">
        <v>198.07162782</v>
      </c>
      <c r="AG20" s="628">
        <v>71.810326250000003</v>
      </c>
      <c r="AH20" s="628">
        <v>223.63965296000001</v>
      </c>
      <c r="AI20" s="628">
        <v>238.61876867999996</v>
      </c>
      <c r="AJ20" s="628">
        <v>151.47403553999999</v>
      </c>
      <c r="AK20" s="628">
        <v>146.47737080000002</v>
      </c>
      <c r="AL20" s="628">
        <v>69.348740169999985</v>
      </c>
      <c r="AM20" s="628">
        <v>65.960218440000006</v>
      </c>
      <c r="AN20" s="594">
        <v>64.97840020999999</v>
      </c>
      <c r="AO20" s="594">
        <v>65.584209119999997</v>
      </c>
      <c r="AP20" s="594">
        <v>68.513367979999998</v>
      </c>
      <c r="AQ20" s="594">
        <v>311.48284962999998</v>
      </c>
      <c r="AR20" s="594">
        <v>90.367219909999989</v>
      </c>
      <c r="AS20" s="594">
        <v>88.740492129999993</v>
      </c>
      <c r="AT20" s="594">
        <v>165.29868494999999</v>
      </c>
      <c r="AU20" s="594">
        <v>96.820067709999989</v>
      </c>
      <c r="AV20" s="594">
        <v>176.07912083000002</v>
      </c>
      <c r="AW20" s="594">
        <v>327.56298057999999</v>
      </c>
      <c r="AX20" s="594">
        <v>68.868365640000007</v>
      </c>
      <c r="AY20" s="594">
        <v>92.072264139999987</v>
      </c>
      <c r="AZ20" s="594">
        <v>87.70549441</v>
      </c>
      <c r="BA20" s="594">
        <v>85.291687549999992</v>
      </c>
      <c r="BB20" s="594">
        <v>79.022807060000005</v>
      </c>
      <c r="BC20" s="594">
        <v>286.60368328999999</v>
      </c>
      <c r="BD20" s="594">
        <v>117.17449668</v>
      </c>
      <c r="BE20" s="594">
        <v>93.580257980000013</v>
      </c>
      <c r="BF20" s="594">
        <v>174.95850214999999</v>
      </c>
      <c r="BG20" s="594">
        <v>198.19834580999998</v>
      </c>
      <c r="BH20" s="594">
        <v>116.58136098999999</v>
      </c>
      <c r="BI20" s="594">
        <v>132.96940228</v>
      </c>
      <c r="BJ20" s="594">
        <v>90.140118959999995</v>
      </c>
      <c r="BK20" s="594">
        <v>98.214010599999995</v>
      </c>
      <c r="BL20" s="594">
        <v>287.49325514999998</v>
      </c>
      <c r="BM20" s="594">
        <v>106.17286981999999</v>
      </c>
      <c r="BN20" s="594">
        <v>119.60855578000002</v>
      </c>
      <c r="BO20" s="594">
        <v>205.71154525</v>
      </c>
      <c r="BP20" s="593">
        <v>303.37492168</v>
      </c>
      <c r="BQ20" s="593">
        <v>973.68625691</v>
      </c>
      <c r="BR20" s="593">
        <v>160.70164977000002</v>
      </c>
      <c r="BS20" s="593">
        <v>111.26486164000001</v>
      </c>
      <c r="BT20" s="593">
        <v>94.175746759999996</v>
      </c>
      <c r="BU20" s="593">
        <v>269.32090277000003</v>
      </c>
      <c r="BV20" s="593">
        <v>87.858485169999994</v>
      </c>
      <c r="BW20" s="593">
        <v>94.195966089999999</v>
      </c>
      <c r="BX20" s="593">
        <v>94.053120899999996</v>
      </c>
      <c r="BY20" s="593">
        <v>161.28891437999999</v>
      </c>
      <c r="BZ20" s="593">
        <v>89.757791629999986</v>
      </c>
      <c r="CA20" s="593">
        <v>179.93911718000001</v>
      </c>
      <c r="CB20" s="593">
        <v>146.21655204999999</v>
      </c>
      <c r="CC20" s="593">
        <v>272.51439976</v>
      </c>
      <c r="CD20" s="593">
        <v>201.026970912292</v>
      </c>
      <c r="CE20" s="593">
        <v>108.05774693229202</v>
      </c>
      <c r="CF20" s="593">
        <v>123.29075911229199</v>
      </c>
      <c r="CG20" s="593">
        <v>501.94194608229202</v>
      </c>
      <c r="CH20" s="595">
        <v>100.121209352292</v>
      </c>
      <c r="CI20" s="595">
        <v>123.23431674229201</v>
      </c>
      <c r="CJ20" s="595">
        <v>188.695070572292</v>
      </c>
      <c r="CK20" s="595">
        <v>124.155907852292</v>
      </c>
      <c r="CL20" s="595">
        <v>116.71135166229199</v>
      </c>
      <c r="CM20" s="595">
        <v>154.50991295229201</v>
      </c>
      <c r="CN20" s="595">
        <v>135.60562615229202</v>
      </c>
      <c r="CO20" s="595">
        <v>119.37766276229199</v>
      </c>
      <c r="CP20" s="595">
        <v>161.25076070229198</v>
      </c>
      <c r="CQ20" s="595">
        <v>123.792049482292</v>
      </c>
      <c r="CR20" s="595">
        <v>96.785139372292008</v>
      </c>
      <c r="CS20" s="595">
        <v>117.1509110622919</v>
      </c>
      <c r="CT20" s="595">
        <v>102.42437505161277</v>
      </c>
      <c r="CU20" s="595">
        <v>102.68574928999996</v>
      </c>
      <c r="CV20" s="595">
        <v>90.992883340000006</v>
      </c>
      <c r="CW20" s="596">
        <v>136.97165480000001</v>
      </c>
      <c r="CX20" s="596">
        <v>90.161154210000007</v>
      </c>
      <c r="CY20" s="596">
        <v>181.81452732</v>
      </c>
      <c r="CZ20" s="596">
        <v>244.34909191</v>
      </c>
      <c r="DA20" s="596">
        <v>88.388957700000006</v>
      </c>
      <c r="DB20" s="596">
        <v>158.43232340999998</v>
      </c>
      <c r="DC20" s="596">
        <v>92.67600542000001</v>
      </c>
      <c r="DD20" s="596">
        <v>94.416789629999997</v>
      </c>
      <c r="DE20" s="596">
        <v>125.31831032999997</v>
      </c>
      <c r="DF20" s="596">
        <v>94.889142859999993</v>
      </c>
      <c r="DG20" s="596">
        <v>97.602569751300095</v>
      </c>
      <c r="DH20" s="596">
        <v>171.87512075000001</v>
      </c>
      <c r="DI20" s="596">
        <v>113.19360673999999</v>
      </c>
    </row>
    <row r="21" spans="1:113" s="643" customFormat="1" ht="17.25" customHeight="1" x14ac:dyDescent="0.3">
      <c r="A21" s="623"/>
      <c r="B21" s="624"/>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625"/>
      <c r="AA21" s="625"/>
      <c r="AB21" s="625"/>
      <c r="AC21" s="625"/>
      <c r="AD21" s="625"/>
      <c r="AE21" s="625"/>
      <c r="AF21" s="625"/>
      <c r="AG21" s="625"/>
      <c r="AH21" s="625"/>
      <c r="AI21" s="625"/>
      <c r="AJ21" s="625"/>
      <c r="AK21" s="625"/>
      <c r="AL21" s="625"/>
      <c r="AM21" s="625"/>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5"/>
      <c r="BQ21" s="585"/>
      <c r="BR21" s="585"/>
      <c r="BS21" s="585"/>
      <c r="BT21" s="585"/>
      <c r="BU21" s="585"/>
      <c r="BV21" s="585"/>
      <c r="BW21" s="585"/>
      <c r="BX21" s="585"/>
      <c r="BY21" s="585"/>
      <c r="BZ21" s="585"/>
      <c r="CA21" s="585"/>
      <c r="CB21" s="585"/>
      <c r="CC21" s="585"/>
      <c r="CD21" s="585"/>
      <c r="CE21" s="585"/>
      <c r="CF21" s="585"/>
      <c r="CG21" s="585"/>
      <c r="CH21" s="587"/>
      <c r="CI21" s="587"/>
      <c r="CJ21" s="587"/>
      <c r="CK21" s="587"/>
      <c r="CL21" s="587"/>
      <c r="CM21" s="587"/>
      <c r="CN21" s="587"/>
      <c r="CO21" s="587"/>
      <c r="CP21" s="587"/>
      <c r="CQ21" s="587"/>
      <c r="CR21" s="587"/>
      <c r="CS21" s="587"/>
      <c r="CT21" s="587"/>
      <c r="CU21" s="587"/>
      <c r="CV21" s="587"/>
      <c r="CW21" s="588"/>
      <c r="CX21" s="588"/>
      <c r="CY21" s="588"/>
      <c r="CZ21" s="588"/>
      <c r="DA21" s="588"/>
      <c r="DB21" s="588"/>
      <c r="DC21" s="588"/>
      <c r="DD21" s="588"/>
      <c r="DE21" s="588"/>
      <c r="DF21" s="588"/>
      <c r="DG21" s="588"/>
      <c r="DH21" s="588"/>
      <c r="DI21" s="588"/>
    </row>
    <row r="22" spans="1:113" s="643" customFormat="1" ht="17.25" customHeight="1" x14ac:dyDescent="0.3">
      <c r="A22" s="623" t="s">
        <v>508</v>
      </c>
      <c r="B22" s="624">
        <v>3.2826279999999999</v>
      </c>
      <c r="C22" s="625">
        <v>3.314241</v>
      </c>
      <c r="D22" s="625">
        <v>3000.9265999999998</v>
      </c>
      <c r="E22" s="625">
        <v>1700.6814320000001</v>
      </c>
      <c r="F22" s="625">
        <v>699.75814700000001</v>
      </c>
      <c r="G22" s="625">
        <v>2000.7242080000001</v>
      </c>
      <c r="H22" s="625">
        <v>2.2690159999999997</v>
      </c>
      <c r="I22" s="625">
        <v>1341.8492100000001</v>
      </c>
      <c r="J22" s="625">
        <v>5128.4740229999998</v>
      </c>
      <c r="K22" s="625">
        <v>5128.1453949999996</v>
      </c>
      <c r="L22" s="625">
        <v>5128.4205029999994</v>
      </c>
      <c r="M22" s="625">
        <v>3601.2955139999999</v>
      </c>
      <c r="N22" s="625">
        <v>4300.9844399999993</v>
      </c>
      <c r="O22" s="625">
        <v>5521.2657589999999</v>
      </c>
      <c r="P22" s="625">
        <v>5115.5879569999997</v>
      </c>
      <c r="Q22" s="625">
        <v>5270.8159759999999</v>
      </c>
      <c r="R22" s="625">
        <v>6179.4558196098806</v>
      </c>
      <c r="S22" s="625">
        <v>7369.3783779999994</v>
      </c>
      <c r="T22" s="625">
        <v>7978.472409</v>
      </c>
      <c r="U22" s="625">
        <v>7701.2890559999996</v>
      </c>
      <c r="V22" s="625">
        <v>6808.9861029999993</v>
      </c>
      <c r="W22" s="625">
        <v>6824.6997160000001</v>
      </c>
      <c r="X22" s="625">
        <v>6832.397766</v>
      </c>
      <c r="Y22" s="625">
        <v>5539.7681860000002</v>
      </c>
      <c r="Z22" s="625">
        <v>5990.9276864899994</v>
      </c>
      <c r="AA22" s="625">
        <v>5995.4285614899991</v>
      </c>
      <c r="AB22" s="625">
        <v>5880.2209123899993</v>
      </c>
      <c r="AC22" s="625">
        <v>5617.2358228100002</v>
      </c>
      <c r="AD22" s="625">
        <v>4989.6683796699999</v>
      </c>
      <c r="AE22" s="625">
        <v>4898.3141219799991</v>
      </c>
      <c r="AF22" s="625">
        <v>4786.2925804499992</v>
      </c>
      <c r="AG22" s="625">
        <v>4084.3136649999997</v>
      </c>
      <c r="AH22" s="625">
        <v>4135.2781543399997</v>
      </c>
      <c r="AI22" s="625">
        <v>3748.6611679099997</v>
      </c>
      <c r="AJ22" s="625">
        <v>3939.5502778099994</v>
      </c>
      <c r="AK22" s="625">
        <v>3916.3288048000004</v>
      </c>
      <c r="AL22" s="625">
        <v>6237.8790290799998</v>
      </c>
      <c r="AM22" s="625">
        <v>5751.6014539199996</v>
      </c>
      <c r="AN22" s="586">
        <v>7353.9181042099999</v>
      </c>
      <c r="AO22" s="586">
        <v>8080.8819250000006</v>
      </c>
      <c r="AP22" s="586">
        <v>9281.3911049365797</v>
      </c>
      <c r="AQ22" s="586">
        <v>10206.952514282129</v>
      </c>
      <c r="AR22" s="586">
        <v>9940.5944312645825</v>
      </c>
      <c r="AS22" s="586">
        <v>11624.223345592512</v>
      </c>
      <c r="AT22" s="586">
        <v>11740.110552437664</v>
      </c>
      <c r="AU22" s="586">
        <v>11509.382800492676</v>
      </c>
      <c r="AV22" s="586">
        <v>11328.958581691428</v>
      </c>
      <c r="AW22" s="586">
        <v>10796.401029955146</v>
      </c>
      <c r="AX22" s="586">
        <v>13159.013579677081</v>
      </c>
      <c r="AY22" s="586">
        <v>13223.361749880189</v>
      </c>
      <c r="AZ22" s="586">
        <v>15184.032388133219</v>
      </c>
      <c r="BA22" s="586">
        <v>15739.714602155935</v>
      </c>
      <c r="BB22" s="586">
        <v>17279.760604020215</v>
      </c>
      <c r="BC22" s="586">
        <v>17166.046600573485</v>
      </c>
      <c r="BD22" s="586">
        <v>15862.505260847705</v>
      </c>
      <c r="BE22" s="586">
        <v>14261.453276729397</v>
      </c>
      <c r="BF22" s="586">
        <v>13025.65777052753</v>
      </c>
      <c r="BG22" s="586">
        <v>13481.572108107228</v>
      </c>
      <c r="BH22" s="586">
        <v>17057.069495664175</v>
      </c>
      <c r="BI22" s="586">
        <v>17351.425600456736</v>
      </c>
      <c r="BJ22" s="586">
        <v>14907.784388520955</v>
      </c>
      <c r="BK22" s="586">
        <v>14474.276758258571</v>
      </c>
      <c r="BL22" s="586">
        <v>14541.500017705517</v>
      </c>
      <c r="BM22" s="586">
        <v>14564.219112819235</v>
      </c>
      <c r="BN22" s="586">
        <v>20095.352897952424</v>
      </c>
      <c r="BO22" s="586">
        <v>24623.980044687807</v>
      </c>
      <c r="BP22" s="585">
        <v>26273.529903376031</v>
      </c>
      <c r="BQ22" s="585">
        <v>28800.780641014939</v>
      </c>
      <c r="BR22" s="585">
        <v>28591.220205598358</v>
      </c>
      <c r="BS22" s="585">
        <v>28187.013239747881</v>
      </c>
      <c r="BT22" s="585">
        <v>27327.05551032706</v>
      </c>
      <c r="BU22" s="585">
        <v>26747.791496216349</v>
      </c>
      <c r="BV22" s="585">
        <v>29223.358555339888</v>
      </c>
      <c r="BW22" s="585">
        <v>30337.122140116731</v>
      </c>
      <c r="BX22" s="585">
        <v>31830.399108388759</v>
      </c>
      <c r="BY22" s="585">
        <v>31539.297200289788</v>
      </c>
      <c r="BZ22" s="585">
        <v>30592.244601761035</v>
      </c>
      <c r="CA22" s="585">
        <v>35387.9123833372</v>
      </c>
      <c r="CB22" s="585">
        <v>34420.2719087601</v>
      </c>
      <c r="CC22" s="585">
        <v>32956.422640497112</v>
      </c>
      <c r="CD22" s="585">
        <v>33638.82779749317</v>
      </c>
      <c r="CE22" s="585">
        <v>33138.406274363457</v>
      </c>
      <c r="CF22" s="585">
        <v>32949.286952276583</v>
      </c>
      <c r="CG22" s="585">
        <v>33624.034285055066</v>
      </c>
      <c r="CH22" s="587">
        <v>36307.833333464827</v>
      </c>
      <c r="CI22" s="587">
        <v>36718.130081654352</v>
      </c>
      <c r="CJ22" s="587">
        <v>36503.149052397901</v>
      </c>
      <c r="CK22" s="587">
        <v>33916.381787532868</v>
      </c>
      <c r="CL22" s="587">
        <v>37892.665699934689</v>
      </c>
      <c r="CM22" s="587">
        <v>43635.168655418565</v>
      </c>
      <c r="CN22" s="587">
        <v>48687.233252453385</v>
      </c>
      <c r="CO22" s="587">
        <v>53438.932297255611</v>
      </c>
      <c r="CP22" s="587">
        <v>53260.93385431941</v>
      </c>
      <c r="CQ22" s="587">
        <v>53828.564905212537</v>
      </c>
      <c r="CR22" s="587">
        <v>52561.939875595359</v>
      </c>
      <c r="CS22" s="587">
        <v>53960.561558401583</v>
      </c>
      <c r="CT22" s="587">
        <v>57371.319973997714</v>
      </c>
      <c r="CU22" s="587">
        <v>63933.725537676575</v>
      </c>
      <c r="CV22" s="587">
        <v>65899.621253774487</v>
      </c>
      <c r="CW22" s="588">
        <v>66652.838774607444</v>
      </c>
      <c r="CX22" s="588">
        <v>69365.085013525837</v>
      </c>
      <c r="CY22" s="588">
        <v>65469.404282914693</v>
      </c>
      <c r="CZ22" s="588">
        <v>63788.891137158484</v>
      </c>
      <c r="DA22" s="588">
        <v>60755.60822587939</v>
      </c>
      <c r="DB22" s="588">
        <v>64454.882017000666</v>
      </c>
      <c r="DC22" s="588">
        <v>63676.396758006005</v>
      </c>
      <c r="DD22" s="588">
        <v>60592.526197815045</v>
      </c>
      <c r="DE22" s="588">
        <v>63233.06880581945</v>
      </c>
      <c r="DF22" s="588">
        <v>62516.477372044028</v>
      </c>
      <c r="DG22" s="588">
        <v>61797.009957016468</v>
      </c>
      <c r="DH22" s="588">
        <v>63318.867177285014</v>
      </c>
      <c r="DI22" s="588">
        <v>63771.333757470129</v>
      </c>
    </row>
    <row r="23" spans="1:113" s="643" customFormat="1" ht="17.25" customHeight="1" x14ac:dyDescent="0.3">
      <c r="A23" s="623"/>
      <c r="B23" s="624"/>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c r="AG23" s="625"/>
      <c r="AH23" s="625"/>
      <c r="AI23" s="625"/>
      <c r="AJ23" s="625"/>
      <c r="AK23" s="625"/>
      <c r="AL23" s="625"/>
      <c r="AM23" s="625"/>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86"/>
      <c r="BO23" s="586"/>
      <c r="BP23" s="585"/>
      <c r="BQ23" s="585"/>
      <c r="BR23" s="585"/>
      <c r="BS23" s="585"/>
      <c r="BT23" s="585"/>
      <c r="BU23" s="585"/>
      <c r="BV23" s="585"/>
      <c r="BW23" s="585"/>
      <c r="BX23" s="585"/>
      <c r="BY23" s="585"/>
      <c r="BZ23" s="585"/>
      <c r="CA23" s="585"/>
      <c r="CB23" s="585"/>
      <c r="CC23" s="585"/>
      <c r="CD23" s="585"/>
      <c r="CE23" s="585"/>
      <c r="CF23" s="585"/>
      <c r="CG23" s="585"/>
      <c r="CH23" s="587"/>
      <c r="CI23" s="587"/>
      <c r="CJ23" s="587"/>
      <c r="CK23" s="587"/>
      <c r="CL23" s="587"/>
      <c r="CM23" s="587"/>
      <c r="CN23" s="587"/>
      <c r="CO23" s="587"/>
      <c r="CP23" s="587"/>
      <c r="CQ23" s="587"/>
      <c r="CR23" s="587"/>
      <c r="CS23" s="587"/>
      <c r="CT23" s="587"/>
      <c r="CU23" s="587"/>
      <c r="CV23" s="587"/>
      <c r="CW23" s="588"/>
      <c r="CX23" s="588"/>
      <c r="CY23" s="588"/>
      <c r="CZ23" s="588"/>
      <c r="DA23" s="588"/>
      <c r="DB23" s="588"/>
      <c r="DC23" s="588"/>
      <c r="DD23" s="588"/>
      <c r="DE23" s="588"/>
      <c r="DF23" s="588"/>
      <c r="DG23" s="588"/>
      <c r="DH23" s="588"/>
      <c r="DI23" s="588"/>
    </row>
    <row r="24" spans="1:113" s="643" customFormat="1" ht="33" x14ac:dyDescent="0.3">
      <c r="A24" s="644" t="s">
        <v>509</v>
      </c>
      <c r="B24" s="645">
        <v>62.003889999999998</v>
      </c>
      <c r="C24" s="646">
        <v>61.993389999999998</v>
      </c>
      <c r="D24" s="646">
        <v>61.99539</v>
      </c>
      <c r="E24" s="646">
        <v>61.996389999999998</v>
      </c>
      <c r="F24" s="646">
        <v>61.997389999999996</v>
      </c>
      <c r="G24" s="646">
        <v>61.998390000000001</v>
      </c>
      <c r="H24" s="646">
        <v>61.998390000000001</v>
      </c>
      <c r="I24" s="646">
        <v>365.74938999999989</v>
      </c>
      <c r="J24" s="646">
        <v>564.16185600000006</v>
      </c>
      <c r="K24" s="646">
        <v>564.16185600000006</v>
      </c>
      <c r="L24" s="646">
        <v>564.16385600000012</v>
      </c>
      <c r="M24" s="646">
        <v>539.38260600000012</v>
      </c>
      <c r="N24" s="646">
        <v>584.35972200000015</v>
      </c>
      <c r="O24" s="646">
        <v>625.02647699999989</v>
      </c>
      <c r="P24" s="646">
        <v>771.01945599999976</v>
      </c>
      <c r="Q24" s="646">
        <v>822.30668399999968</v>
      </c>
      <c r="R24" s="646">
        <v>1030.0437029999998</v>
      </c>
      <c r="S24" s="646">
        <v>1180.2707249999999</v>
      </c>
      <c r="T24" s="646">
        <v>1489.618299</v>
      </c>
      <c r="U24" s="646">
        <v>1414.4254760000001</v>
      </c>
      <c r="V24" s="646">
        <v>1165.8708319999998</v>
      </c>
      <c r="W24" s="646">
        <v>1215.9723699999997</v>
      </c>
      <c r="X24" s="646">
        <v>1142.846683</v>
      </c>
      <c r="Y24" s="646">
        <v>1042.3699159999999</v>
      </c>
      <c r="Z24" s="646">
        <v>1055.4824745000003</v>
      </c>
      <c r="AA24" s="646">
        <v>1056.08550081</v>
      </c>
      <c r="AB24" s="646">
        <v>1056.3749241800003</v>
      </c>
      <c r="AC24" s="646">
        <v>1032.7223669999998</v>
      </c>
      <c r="AD24" s="646">
        <v>883.49187033999988</v>
      </c>
      <c r="AE24" s="646">
        <v>897.48951968999984</v>
      </c>
      <c r="AF24" s="646">
        <v>948.03980369000033</v>
      </c>
      <c r="AG24" s="646">
        <v>852.04202469379311</v>
      </c>
      <c r="AH24" s="646">
        <v>796.88497510000002</v>
      </c>
      <c r="AI24" s="646">
        <v>695.16119835999996</v>
      </c>
      <c r="AJ24" s="646">
        <v>770.52139621000003</v>
      </c>
      <c r="AK24" s="646">
        <v>928.79317839999987</v>
      </c>
      <c r="AL24" s="646">
        <v>1204.50673351</v>
      </c>
      <c r="AM24" s="646">
        <v>1283.43921004</v>
      </c>
      <c r="AN24" s="647">
        <v>2368.5927790199994</v>
      </c>
      <c r="AO24" s="647">
        <v>2652.2967140000001</v>
      </c>
      <c r="AP24" s="647">
        <v>2897.2</v>
      </c>
      <c r="AQ24" s="647">
        <v>2852.3153352041854</v>
      </c>
      <c r="AR24" s="647">
        <v>2682.8354653116812</v>
      </c>
      <c r="AS24" s="647">
        <v>3063.3478014889333</v>
      </c>
      <c r="AT24" s="647">
        <v>2729.3527674435081</v>
      </c>
      <c r="AU24" s="647">
        <v>2678.7561026442336</v>
      </c>
      <c r="AV24" s="647">
        <v>2640.4448789370972</v>
      </c>
      <c r="AW24" s="647">
        <v>1887.1354017441981</v>
      </c>
      <c r="AX24" s="647">
        <v>1635.1679341341976</v>
      </c>
      <c r="AY24" s="647">
        <v>1584.4839756264835</v>
      </c>
      <c r="AZ24" s="647">
        <v>1692.5927042698993</v>
      </c>
      <c r="BA24" s="647">
        <v>1601.133600801779</v>
      </c>
      <c r="BB24" s="647">
        <v>2004.7795418424303</v>
      </c>
      <c r="BC24" s="647">
        <v>1965.2278182202012</v>
      </c>
      <c r="BD24" s="647">
        <v>1990.9708004348461</v>
      </c>
      <c r="BE24" s="647">
        <v>1904.623644527418</v>
      </c>
      <c r="BF24" s="647">
        <v>1872.8621347535982</v>
      </c>
      <c r="BG24" s="647">
        <v>1868.8457237385533</v>
      </c>
      <c r="BH24" s="647">
        <v>1992.8949979506597</v>
      </c>
      <c r="BI24" s="647">
        <v>2036.8401614148479</v>
      </c>
      <c r="BJ24" s="647">
        <v>3163.4087173554772</v>
      </c>
      <c r="BK24" s="647">
        <v>3189.5570864907531</v>
      </c>
      <c r="BL24" s="647">
        <v>3087.5193163272429</v>
      </c>
      <c r="BM24" s="647">
        <v>2252.1271572449555</v>
      </c>
      <c r="BN24" s="647">
        <v>2115.4813792711375</v>
      </c>
      <c r="BO24" s="647">
        <v>2053.7785681039545</v>
      </c>
      <c r="BP24" s="648">
        <v>2351.4267905635106</v>
      </c>
      <c r="BQ24" s="648">
        <v>2881.8421720452147</v>
      </c>
      <c r="BR24" s="648">
        <v>2827.7135135511971</v>
      </c>
      <c r="BS24" s="648">
        <v>2674.7453078037406</v>
      </c>
      <c r="BT24" s="648">
        <v>2879.2245253702672</v>
      </c>
      <c r="BU24" s="648">
        <v>3082.7616996985466</v>
      </c>
      <c r="BV24" s="648">
        <v>3002.8336862852648</v>
      </c>
      <c r="BW24" s="648">
        <v>3553.0095211976054</v>
      </c>
      <c r="BX24" s="648">
        <v>3796.6493733561715</v>
      </c>
      <c r="BY24" s="648">
        <v>3877.8923844726455</v>
      </c>
      <c r="BZ24" s="648">
        <v>3776.5475284371455</v>
      </c>
      <c r="CA24" s="648">
        <v>3921.37763678393</v>
      </c>
      <c r="CB24" s="648">
        <v>3996.8846477329948</v>
      </c>
      <c r="CC24" s="648">
        <v>3937.4150962567983</v>
      </c>
      <c r="CD24" s="648">
        <v>4036.0437042756007</v>
      </c>
      <c r="CE24" s="648">
        <v>4036.6767863762652</v>
      </c>
      <c r="CF24" s="648">
        <v>4037.2894464780102</v>
      </c>
      <c r="CG24" s="648">
        <v>4150.5624026704781</v>
      </c>
      <c r="CH24" s="649">
        <v>3973.7259169115091</v>
      </c>
      <c r="CI24" s="649">
        <v>4169.6383900958881</v>
      </c>
      <c r="CJ24" s="649">
        <v>4279.9567608364268</v>
      </c>
      <c r="CK24" s="649">
        <v>4234.3992616630085</v>
      </c>
      <c r="CL24" s="649">
        <v>4143.4610001324409</v>
      </c>
      <c r="CM24" s="649">
        <v>5013.3924183567851</v>
      </c>
      <c r="CN24" s="649">
        <v>5463.6946131440645</v>
      </c>
      <c r="CO24" s="649">
        <v>5069.1453780732763</v>
      </c>
      <c r="CP24" s="649">
        <v>5040.4052785471713</v>
      </c>
      <c r="CQ24" s="649">
        <v>5768.8226191048252</v>
      </c>
      <c r="CR24" s="649">
        <v>5767.0298593663128</v>
      </c>
      <c r="CS24" s="649">
        <v>5548.0922221127257</v>
      </c>
      <c r="CT24" s="649">
        <v>5572.8027788044692</v>
      </c>
      <c r="CU24" s="649">
        <v>7472.1979214217899</v>
      </c>
      <c r="CV24" s="649">
        <v>12653.440833176315</v>
      </c>
      <c r="CW24" s="650">
        <v>15569.217920907273</v>
      </c>
      <c r="CX24" s="650">
        <v>17535.39787355217</v>
      </c>
      <c r="CY24" s="650">
        <v>18316.197556227438</v>
      </c>
      <c r="CZ24" s="650">
        <v>19948.690892076684</v>
      </c>
      <c r="DA24" s="650">
        <v>19081.079615053666</v>
      </c>
      <c r="DB24" s="650">
        <v>20417.455395741927</v>
      </c>
      <c r="DC24" s="650">
        <v>20934.80233802833</v>
      </c>
      <c r="DD24" s="650">
        <v>20322.126918436872</v>
      </c>
      <c r="DE24" s="650">
        <v>21958.826736582279</v>
      </c>
      <c r="DF24" s="650">
        <v>21909.354488168483</v>
      </c>
      <c r="DG24" s="650">
        <v>23307.556695132324</v>
      </c>
      <c r="DH24" s="650">
        <v>24887.761968793307</v>
      </c>
      <c r="DI24" s="650">
        <v>25206.048890188154</v>
      </c>
    </row>
    <row r="25" spans="1:113" s="643" customFormat="1" ht="17.25" customHeight="1" x14ac:dyDescent="0.3">
      <c r="A25" s="626" t="s">
        <v>510</v>
      </c>
      <c r="B25" s="627">
        <v>0</v>
      </c>
      <c r="C25" s="628">
        <v>0</v>
      </c>
      <c r="D25" s="628">
        <v>0</v>
      </c>
      <c r="E25" s="628">
        <v>0</v>
      </c>
      <c r="F25" s="628">
        <v>0</v>
      </c>
      <c r="G25" s="628">
        <v>0</v>
      </c>
      <c r="H25" s="628">
        <v>0</v>
      </c>
      <c r="I25" s="628">
        <v>0</v>
      </c>
      <c r="J25" s="628">
        <v>0</v>
      </c>
      <c r="K25" s="628">
        <v>0</v>
      </c>
      <c r="L25" s="628">
        <v>0</v>
      </c>
      <c r="M25" s="628">
        <v>0</v>
      </c>
      <c r="N25" s="628">
        <v>0</v>
      </c>
      <c r="O25" s="628">
        <v>0</v>
      </c>
      <c r="P25" s="628">
        <v>0</v>
      </c>
      <c r="Q25" s="628">
        <v>0</v>
      </c>
      <c r="R25" s="628">
        <v>0</v>
      </c>
      <c r="S25" s="628">
        <v>0</v>
      </c>
      <c r="T25" s="628">
        <v>0</v>
      </c>
      <c r="U25" s="628">
        <v>0</v>
      </c>
      <c r="V25" s="628">
        <v>0</v>
      </c>
      <c r="W25" s="628">
        <v>0</v>
      </c>
      <c r="X25" s="628">
        <v>0</v>
      </c>
      <c r="Y25" s="628">
        <v>0</v>
      </c>
      <c r="Z25" s="628">
        <v>0</v>
      </c>
      <c r="AA25" s="628">
        <v>0</v>
      </c>
      <c r="AB25" s="628">
        <v>0</v>
      </c>
      <c r="AC25" s="628">
        <v>0</v>
      </c>
      <c r="AD25" s="628">
        <v>0</v>
      </c>
      <c r="AE25" s="628">
        <v>0</v>
      </c>
      <c r="AF25" s="628">
        <v>0</v>
      </c>
      <c r="AG25" s="628">
        <v>0</v>
      </c>
      <c r="AH25" s="628">
        <v>0</v>
      </c>
      <c r="AI25" s="628">
        <v>0</v>
      </c>
      <c r="AJ25" s="628">
        <v>0</v>
      </c>
      <c r="AK25" s="628">
        <v>0</v>
      </c>
      <c r="AL25" s="628">
        <v>0</v>
      </c>
      <c r="AM25" s="628">
        <v>0</v>
      </c>
      <c r="AN25" s="594">
        <v>0</v>
      </c>
      <c r="AO25" s="594">
        <v>0</v>
      </c>
      <c r="AP25" s="594">
        <v>0</v>
      </c>
      <c r="AQ25" s="594">
        <v>0</v>
      </c>
      <c r="AR25" s="594">
        <v>0</v>
      </c>
      <c r="AS25" s="594">
        <v>0</v>
      </c>
      <c r="AT25" s="594">
        <v>0</v>
      </c>
      <c r="AU25" s="594">
        <v>0</v>
      </c>
      <c r="AV25" s="594">
        <v>0</v>
      </c>
      <c r="AW25" s="594">
        <v>0</v>
      </c>
      <c r="AX25" s="594">
        <v>0</v>
      </c>
      <c r="AY25" s="594">
        <v>0</v>
      </c>
      <c r="AZ25" s="594">
        <v>0</v>
      </c>
      <c r="BA25" s="594">
        <v>0</v>
      </c>
      <c r="BB25" s="594">
        <v>0</v>
      </c>
      <c r="BC25" s="594">
        <v>0</v>
      </c>
      <c r="BD25" s="594">
        <v>0</v>
      </c>
      <c r="BE25" s="594">
        <v>0</v>
      </c>
      <c r="BF25" s="594">
        <v>0</v>
      </c>
      <c r="BG25" s="594">
        <v>0</v>
      </c>
      <c r="BH25" s="594">
        <v>0</v>
      </c>
      <c r="BI25" s="594">
        <v>0</v>
      </c>
      <c r="BJ25" s="594">
        <v>0</v>
      </c>
      <c r="BK25" s="594">
        <v>0</v>
      </c>
      <c r="BL25" s="594">
        <v>0</v>
      </c>
      <c r="BM25" s="594">
        <v>0</v>
      </c>
      <c r="BN25" s="594">
        <v>0</v>
      </c>
      <c r="BO25" s="594">
        <v>0</v>
      </c>
      <c r="BP25" s="593">
        <v>0</v>
      </c>
      <c r="BQ25" s="593">
        <v>0</v>
      </c>
      <c r="BR25" s="593">
        <v>0</v>
      </c>
      <c r="BS25" s="593">
        <v>0</v>
      </c>
      <c r="BT25" s="593">
        <v>0</v>
      </c>
      <c r="BU25" s="593">
        <v>0</v>
      </c>
      <c r="BV25" s="593">
        <v>0</v>
      </c>
      <c r="BW25" s="593">
        <v>0</v>
      </c>
      <c r="BX25" s="593">
        <v>0</v>
      </c>
      <c r="BY25" s="593">
        <v>0</v>
      </c>
      <c r="BZ25" s="593">
        <v>0</v>
      </c>
      <c r="CA25" s="593">
        <v>0</v>
      </c>
      <c r="CB25" s="593">
        <v>0</v>
      </c>
      <c r="CC25" s="593">
        <v>0</v>
      </c>
      <c r="CD25" s="593">
        <v>0</v>
      </c>
      <c r="CE25" s="593">
        <v>0</v>
      </c>
      <c r="CF25" s="593">
        <v>0</v>
      </c>
      <c r="CG25" s="593">
        <v>0</v>
      </c>
      <c r="CH25" s="595">
        <v>0</v>
      </c>
      <c r="CI25" s="595">
        <v>0</v>
      </c>
      <c r="CJ25" s="595">
        <v>0</v>
      </c>
      <c r="CK25" s="595">
        <v>0</v>
      </c>
      <c r="CL25" s="595">
        <v>0</v>
      </c>
      <c r="CM25" s="595">
        <v>0</v>
      </c>
      <c r="CN25" s="595">
        <v>0</v>
      </c>
      <c r="CO25" s="595">
        <v>0</v>
      </c>
      <c r="CP25" s="595">
        <v>0</v>
      </c>
      <c r="CQ25" s="595">
        <v>0</v>
      </c>
      <c r="CR25" s="595">
        <v>0</v>
      </c>
      <c r="CS25" s="595">
        <v>0</v>
      </c>
      <c r="CT25" s="595">
        <v>0</v>
      </c>
      <c r="CU25" s="595">
        <v>0</v>
      </c>
      <c r="CV25" s="595">
        <v>0</v>
      </c>
      <c r="CW25" s="596">
        <v>0</v>
      </c>
      <c r="CX25" s="596">
        <v>0</v>
      </c>
      <c r="CY25" s="596">
        <v>0</v>
      </c>
      <c r="CZ25" s="596">
        <v>0</v>
      </c>
      <c r="DA25" s="596">
        <v>0</v>
      </c>
      <c r="DB25" s="596">
        <v>0</v>
      </c>
      <c r="DC25" s="596">
        <v>0</v>
      </c>
      <c r="DD25" s="596">
        <v>0</v>
      </c>
      <c r="DE25" s="596">
        <v>0</v>
      </c>
      <c r="DF25" s="596">
        <v>0</v>
      </c>
      <c r="DG25" s="596">
        <v>0</v>
      </c>
      <c r="DH25" s="596">
        <v>0</v>
      </c>
      <c r="DI25" s="596">
        <v>0</v>
      </c>
    </row>
    <row r="26" spans="1:113" s="643" customFormat="1" ht="17.25" customHeight="1" x14ac:dyDescent="0.3">
      <c r="A26" s="626" t="s">
        <v>511</v>
      </c>
      <c r="B26" s="627">
        <v>0</v>
      </c>
      <c r="C26" s="628">
        <v>0</v>
      </c>
      <c r="D26" s="628">
        <v>0</v>
      </c>
      <c r="E26" s="628">
        <v>0</v>
      </c>
      <c r="F26" s="628">
        <v>0</v>
      </c>
      <c r="G26" s="628">
        <v>0</v>
      </c>
      <c r="H26" s="628">
        <v>0</v>
      </c>
      <c r="I26" s="628">
        <v>303.74899999999991</v>
      </c>
      <c r="J26" s="628">
        <v>502.16046600000004</v>
      </c>
      <c r="K26" s="628">
        <v>502.16046600000004</v>
      </c>
      <c r="L26" s="628">
        <v>502.16046600000004</v>
      </c>
      <c r="M26" s="628">
        <v>477.37821600000007</v>
      </c>
      <c r="N26" s="628">
        <v>522.35433200000011</v>
      </c>
      <c r="O26" s="628">
        <v>563.02008699999988</v>
      </c>
      <c r="P26" s="628">
        <v>709.01456599999983</v>
      </c>
      <c r="Q26" s="628">
        <v>760.30179399999975</v>
      </c>
      <c r="R26" s="628">
        <v>957.91281299999991</v>
      </c>
      <c r="S26" s="628">
        <v>1111.7664229999998</v>
      </c>
      <c r="T26" s="628">
        <v>1421.1139969999999</v>
      </c>
      <c r="U26" s="628">
        <v>1345.9546740000001</v>
      </c>
      <c r="V26" s="628">
        <v>1097.4000299999998</v>
      </c>
      <c r="W26" s="628">
        <v>1147.5015679999997</v>
      </c>
      <c r="X26" s="628">
        <v>1074.3758809999999</v>
      </c>
      <c r="Y26" s="628">
        <v>973.89911399999983</v>
      </c>
      <c r="Z26" s="628">
        <v>987.01167250000026</v>
      </c>
      <c r="AA26" s="628">
        <v>987.61469880999994</v>
      </c>
      <c r="AB26" s="628">
        <v>987.90412218000029</v>
      </c>
      <c r="AC26" s="628">
        <v>964.24856999999986</v>
      </c>
      <c r="AD26" s="628">
        <v>815.01807333999989</v>
      </c>
      <c r="AE26" s="628">
        <v>829.00589168999988</v>
      </c>
      <c r="AF26" s="628">
        <v>879.56600669000034</v>
      </c>
      <c r="AG26" s="628">
        <v>783.56822769379312</v>
      </c>
      <c r="AH26" s="628">
        <v>728.4015081</v>
      </c>
      <c r="AI26" s="628">
        <v>626.68072635999999</v>
      </c>
      <c r="AJ26" s="628">
        <v>702.04092421000007</v>
      </c>
      <c r="AK26" s="628">
        <v>860.31270639999991</v>
      </c>
      <c r="AL26" s="628">
        <v>1136.02626151</v>
      </c>
      <c r="AM26" s="628">
        <v>1214.9587380400001</v>
      </c>
      <c r="AN26" s="594">
        <v>2300.1123070199992</v>
      </c>
      <c r="AO26" s="594">
        <v>2583.8162419999999</v>
      </c>
      <c r="AP26" s="594">
        <v>2828.7816888536599</v>
      </c>
      <c r="AQ26" s="594">
        <v>2783.8348632041857</v>
      </c>
      <c r="AR26" s="594">
        <v>2614.354993311681</v>
      </c>
      <c r="AS26" s="594">
        <v>2994.8673294889336</v>
      </c>
      <c r="AT26" s="594">
        <v>2660.8722954435084</v>
      </c>
      <c r="AU26" s="594">
        <v>2610.2756306442334</v>
      </c>
      <c r="AV26" s="594">
        <v>2571.964406937097</v>
      </c>
      <c r="AW26" s="594">
        <v>1818.6549297441982</v>
      </c>
      <c r="AX26" s="594">
        <v>1566.6874621341976</v>
      </c>
      <c r="AY26" s="594">
        <v>1518.7520036264834</v>
      </c>
      <c r="AZ26" s="594">
        <v>1626.8607322698992</v>
      </c>
      <c r="BA26" s="594">
        <v>1542.129128801779</v>
      </c>
      <c r="BB26" s="594">
        <v>1945.7750698424302</v>
      </c>
      <c r="BC26" s="594">
        <v>1906.2233462202012</v>
      </c>
      <c r="BD26" s="594">
        <v>1931.966328434846</v>
      </c>
      <c r="BE26" s="594">
        <v>1845.619172527418</v>
      </c>
      <c r="BF26" s="594">
        <v>1813.8576627535981</v>
      </c>
      <c r="BG26" s="594">
        <v>1809.8412517385532</v>
      </c>
      <c r="BH26" s="594">
        <v>1933.8905259506596</v>
      </c>
      <c r="BI26" s="594">
        <v>1977.8356894148478</v>
      </c>
      <c r="BJ26" s="594">
        <v>3104.4042453554771</v>
      </c>
      <c r="BK26" s="594">
        <v>3130.5526144907531</v>
      </c>
      <c r="BL26" s="594">
        <v>3028.5484233272427</v>
      </c>
      <c r="BM26" s="594">
        <v>2193.1226852449554</v>
      </c>
      <c r="BN26" s="594">
        <v>2056.4769072711374</v>
      </c>
      <c r="BO26" s="594">
        <v>1994.7740961039547</v>
      </c>
      <c r="BP26" s="593">
        <v>2292.4223185635105</v>
      </c>
      <c r="BQ26" s="593">
        <v>2822.8377000452147</v>
      </c>
      <c r="BR26" s="593">
        <v>2768.742620551197</v>
      </c>
      <c r="BS26" s="593">
        <v>2615.7408358037405</v>
      </c>
      <c r="BT26" s="593">
        <v>2820.2200533702671</v>
      </c>
      <c r="BU26" s="593">
        <v>3023.7572276985466</v>
      </c>
      <c r="BV26" s="593">
        <v>2943.8292142852647</v>
      </c>
      <c r="BW26" s="593">
        <v>3494.0050491976053</v>
      </c>
      <c r="BX26" s="593">
        <v>3737.6449013561714</v>
      </c>
      <c r="BY26" s="593">
        <v>3818.8879124726454</v>
      </c>
      <c r="BZ26" s="593">
        <v>3717.5430564371454</v>
      </c>
      <c r="CA26" s="593">
        <v>3862.37316478393</v>
      </c>
      <c r="CB26" s="593">
        <v>3937.9001757329947</v>
      </c>
      <c r="CC26" s="593">
        <v>3878.4306242567982</v>
      </c>
      <c r="CD26" s="593">
        <v>3977.0592322756006</v>
      </c>
      <c r="CE26" s="593">
        <v>3977.6923143762651</v>
      </c>
      <c r="CF26" s="593">
        <v>3978.3049744780101</v>
      </c>
      <c r="CG26" s="593">
        <v>4091.5779306704781</v>
      </c>
      <c r="CH26" s="595">
        <v>3914.741444911509</v>
      </c>
      <c r="CI26" s="595">
        <v>4110.653918095888</v>
      </c>
      <c r="CJ26" s="595">
        <v>4220.9722888364267</v>
      </c>
      <c r="CK26" s="595">
        <v>4175.4147896630084</v>
      </c>
      <c r="CL26" s="595">
        <v>4084.4765281324408</v>
      </c>
      <c r="CM26" s="595">
        <v>4954.407946356785</v>
      </c>
      <c r="CN26" s="595">
        <v>5404.7101411440644</v>
      </c>
      <c r="CO26" s="595">
        <v>5010.1609060732762</v>
      </c>
      <c r="CP26" s="595">
        <v>4981.4208065471712</v>
      </c>
      <c r="CQ26" s="595">
        <v>5709.8381471048251</v>
      </c>
      <c r="CR26" s="595">
        <v>5708.0453873663128</v>
      </c>
      <c r="CS26" s="595">
        <v>5489.1077501127256</v>
      </c>
      <c r="CT26" s="595">
        <v>5513.8183068044691</v>
      </c>
      <c r="CU26" s="595">
        <v>7413.2134494217898</v>
      </c>
      <c r="CV26" s="595">
        <v>12594.456361176315</v>
      </c>
      <c r="CW26" s="596">
        <v>15510.233448907273</v>
      </c>
      <c r="CX26" s="596">
        <v>17476.41340155217</v>
      </c>
      <c r="CY26" s="596">
        <v>18257.213084227438</v>
      </c>
      <c r="CZ26" s="596">
        <v>19889.706420076684</v>
      </c>
      <c r="DA26" s="596">
        <v>19022.095143053666</v>
      </c>
      <c r="DB26" s="596">
        <v>20358.470923741927</v>
      </c>
      <c r="DC26" s="596">
        <v>20875.81786602833</v>
      </c>
      <c r="DD26" s="596">
        <v>20263.142446436872</v>
      </c>
      <c r="DE26" s="596">
        <v>21899.842264582279</v>
      </c>
      <c r="DF26" s="596">
        <v>21850.370016168483</v>
      </c>
      <c r="DG26" s="596">
        <v>23248.572223132323</v>
      </c>
      <c r="DH26" s="596">
        <v>24828.777496793307</v>
      </c>
      <c r="DI26" s="596">
        <v>25147.064418188154</v>
      </c>
    </row>
    <row r="27" spans="1:113" s="643" customFormat="1" ht="17.25" customHeight="1" x14ac:dyDescent="0.3">
      <c r="A27" s="626" t="s">
        <v>512</v>
      </c>
      <c r="B27" s="627">
        <v>61.026910999999998</v>
      </c>
      <c r="C27" s="628">
        <v>61.016410999999998</v>
      </c>
      <c r="D27" s="628">
        <v>61.018411</v>
      </c>
      <c r="E27" s="628">
        <v>61.019410999999998</v>
      </c>
      <c r="F27" s="628">
        <v>61.020410999999996</v>
      </c>
      <c r="G27" s="628">
        <v>61.021411000000001</v>
      </c>
      <c r="H27" s="628">
        <v>61.021411000000001</v>
      </c>
      <c r="I27" s="628">
        <v>61.023410999999996</v>
      </c>
      <c r="J27" s="628">
        <v>61.024411000000001</v>
      </c>
      <c r="K27" s="628">
        <v>61.024411000000001</v>
      </c>
      <c r="L27" s="628">
        <v>61.026410999999996</v>
      </c>
      <c r="M27" s="628">
        <v>61.027411000000001</v>
      </c>
      <c r="N27" s="628">
        <v>61.028410999999998</v>
      </c>
      <c r="O27" s="628">
        <v>61.029410999999996</v>
      </c>
      <c r="P27" s="628">
        <v>61.030410999999994</v>
      </c>
      <c r="Q27" s="628">
        <v>61.030410999999994</v>
      </c>
      <c r="R27" s="628">
        <v>71.156410999999991</v>
      </c>
      <c r="S27" s="628">
        <v>67.529822999999993</v>
      </c>
      <c r="T27" s="628">
        <v>67.529822999999993</v>
      </c>
      <c r="U27" s="628">
        <v>67.529822999999993</v>
      </c>
      <c r="V27" s="628">
        <v>67.529822999999993</v>
      </c>
      <c r="W27" s="628">
        <v>67.529822999999993</v>
      </c>
      <c r="X27" s="628">
        <v>67.529822999999993</v>
      </c>
      <c r="Y27" s="628">
        <v>67.529822999999993</v>
      </c>
      <c r="Z27" s="628">
        <v>67.529822999999993</v>
      </c>
      <c r="AA27" s="628">
        <v>67.529822999999993</v>
      </c>
      <c r="AB27" s="628">
        <v>67.529822999999993</v>
      </c>
      <c r="AC27" s="628">
        <v>67.532817999999992</v>
      </c>
      <c r="AD27" s="628">
        <v>67.532817999999992</v>
      </c>
      <c r="AE27" s="628">
        <v>67.542648999999997</v>
      </c>
      <c r="AF27" s="628">
        <v>67.532817999999992</v>
      </c>
      <c r="AG27" s="628">
        <v>67.532817999999992</v>
      </c>
      <c r="AH27" s="628">
        <v>67.542487999999992</v>
      </c>
      <c r="AI27" s="628">
        <v>67.539492999999993</v>
      </c>
      <c r="AJ27" s="628">
        <v>67.539492999999993</v>
      </c>
      <c r="AK27" s="628">
        <v>67.539492999999993</v>
      </c>
      <c r="AL27" s="628">
        <v>67.539492999999993</v>
      </c>
      <c r="AM27" s="628">
        <v>67.539492999999993</v>
      </c>
      <c r="AN27" s="594">
        <v>67.539492999999993</v>
      </c>
      <c r="AO27" s="594">
        <v>67.539492999999993</v>
      </c>
      <c r="AP27" s="594">
        <v>67.539492999999993</v>
      </c>
      <c r="AQ27" s="594">
        <v>67.539492999999993</v>
      </c>
      <c r="AR27" s="594">
        <v>67.539492999999993</v>
      </c>
      <c r="AS27" s="594">
        <v>67.539492999999993</v>
      </c>
      <c r="AT27" s="594">
        <v>67.539492999999993</v>
      </c>
      <c r="AU27" s="594">
        <v>67.539492999999993</v>
      </c>
      <c r="AV27" s="594">
        <v>67.539492999999993</v>
      </c>
      <c r="AW27" s="594">
        <v>67.539492999999993</v>
      </c>
      <c r="AX27" s="594">
        <v>67.539492999999993</v>
      </c>
      <c r="AY27" s="594">
        <v>64.790993</v>
      </c>
      <c r="AZ27" s="594">
        <v>64.790993</v>
      </c>
      <c r="BA27" s="594">
        <v>58.063493000000001</v>
      </c>
      <c r="BB27" s="594">
        <v>58.063493000000001</v>
      </c>
      <c r="BC27" s="594">
        <v>58.063493000000001</v>
      </c>
      <c r="BD27" s="594">
        <v>58.063493000000001</v>
      </c>
      <c r="BE27" s="594">
        <v>58.063493000000001</v>
      </c>
      <c r="BF27" s="594">
        <v>58.063493000000001</v>
      </c>
      <c r="BG27" s="594">
        <v>58.063493000000001</v>
      </c>
      <c r="BH27" s="594">
        <v>58.063493000000001</v>
      </c>
      <c r="BI27" s="594">
        <v>58.063493000000001</v>
      </c>
      <c r="BJ27" s="594">
        <v>58.063493000000001</v>
      </c>
      <c r="BK27" s="594">
        <v>58.063493000000001</v>
      </c>
      <c r="BL27" s="594">
        <v>58.063493000000001</v>
      </c>
      <c r="BM27" s="594">
        <v>58.063493000000001</v>
      </c>
      <c r="BN27" s="594">
        <v>58.063493000000001</v>
      </c>
      <c r="BO27" s="594">
        <v>58.063493000000001</v>
      </c>
      <c r="BP27" s="593">
        <v>58.063493000000001</v>
      </c>
      <c r="BQ27" s="593">
        <v>58.063493000000001</v>
      </c>
      <c r="BR27" s="593">
        <v>58.063493000000001</v>
      </c>
      <c r="BS27" s="593">
        <v>58.063493000000001</v>
      </c>
      <c r="BT27" s="593">
        <v>58.063493000000001</v>
      </c>
      <c r="BU27" s="593">
        <v>58.063493000000001</v>
      </c>
      <c r="BV27" s="593">
        <v>58.063493000000001</v>
      </c>
      <c r="BW27" s="593">
        <v>58.063493000000001</v>
      </c>
      <c r="BX27" s="593">
        <v>58.063493000000001</v>
      </c>
      <c r="BY27" s="593">
        <v>58.063493000000001</v>
      </c>
      <c r="BZ27" s="593">
        <v>58.063493000000001</v>
      </c>
      <c r="CA27" s="593">
        <v>58.063493000000001</v>
      </c>
      <c r="CB27" s="593">
        <v>58.043492999999998</v>
      </c>
      <c r="CC27" s="593">
        <v>58.043492999999998</v>
      </c>
      <c r="CD27" s="593">
        <v>58.043492999999998</v>
      </c>
      <c r="CE27" s="593">
        <v>58.043492999999998</v>
      </c>
      <c r="CF27" s="593">
        <v>58.043492999999998</v>
      </c>
      <c r="CG27" s="593">
        <v>58.043492999999998</v>
      </c>
      <c r="CH27" s="595">
        <v>58.043492999999998</v>
      </c>
      <c r="CI27" s="595">
        <v>58.043492999999998</v>
      </c>
      <c r="CJ27" s="595">
        <v>58.043492999999998</v>
      </c>
      <c r="CK27" s="595">
        <v>58.043492999999998</v>
      </c>
      <c r="CL27" s="595">
        <v>58.043492999999998</v>
      </c>
      <c r="CM27" s="595">
        <v>58.043492999999998</v>
      </c>
      <c r="CN27" s="595">
        <v>58.043492999999998</v>
      </c>
      <c r="CO27" s="595">
        <v>58.043492999999998</v>
      </c>
      <c r="CP27" s="595">
        <v>58.043492999999998</v>
      </c>
      <c r="CQ27" s="595">
        <v>58.043492999999998</v>
      </c>
      <c r="CR27" s="595">
        <v>58.043492999999998</v>
      </c>
      <c r="CS27" s="595">
        <v>58.043492999999998</v>
      </c>
      <c r="CT27" s="595">
        <v>58.043492999999998</v>
      </c>
      <c r="CU27" s="595">
        <v>58.043492999999998</v>
      </c>
      <c r="CV27" s="595">
        <v>58.043492999999998</v>
      </c>
      <c r="CW27" s="596">
        <v>58.043492999999998</v>
      </c>
      <c r="CX27" s="596">
        <v>58.043492999999998</v>
      </c>
      <c r="CY27" s="596">
        <v>58.043492999999998</v>
      </c>
      <c r="CZ27" s="596">
        <v>58.043492999999998</v>
      </c>
      <c r="DA27" s="596">
        <v>58.043492999999998</v>
      </c>
      <c r="DB27" s="596">
        <v>58.043492999999998</v>
      </c>
      <c r="DC27" s="596">
        <v>58.043492999999998</v>
      </c>
      <c r="DD27" s="596">
        <v>58.043492999999998</v>
      </c>
      <c r="DE27" s="596">
        <v>58.043492999999998</v>
      </c>
      <c r="DF27" s="596">
        <v>58.043492999999998</v>
      </c>
      <c r="DG27" s="596">
        <v>58.043492999999998</v>
      </c>
      <c r="DH27" s="596">
        <v>58.043492999999998</v>
      </c>
      <c r="DI27" s="596">
        <v>58.043492999999998</v>
      </c>
    </row>
    <row r="28" spans="1:113" s="643" customFormat="1" ht="17.25" customHeight="1" x14ac:dyDescent="0.3">
      <c r="A28" s="626" t="s">
        <v>513</v>
      </c>
      <c r="B28" s="627">
        <v>0.97697899999999993</v>
      </c>
      <c r="C28" s="628">
        <v>0.97697899999999993</v>
      </c>
      <c r="D28" s="628">
        <v>0.97697899999999993</v>
      </c>
      <c r="E28" s="628">
        <v>0.97697899999999993</v>
      </c>
      <c r="F28" s="628">
        <v>0.97697899999999993</v>
      </c>
      <c r="G28" s="628">
        <v>0.97697899999999993</v>
      </c>
      <c r="H28" s="628">
        <v>0.97697899999999993</v>
      </c>
      <c r="I28" s="628">
        <v>0.97697899999999993</v>
      </c>
      <c r="J28" s="628">
        <v>0.97697899999999993</v>
      </c>
      <c r="K28" s="628">
        <v>0.97697899999999993</v>
      </c>
      <c r="L28" s="628">
        <v>0.97697899999999993</v>
      </c>
      <c r="M28" s="628">
        <v>0.97697899999999993</v>
      </c>
      <c r="N28" s="628">
        <v>0.97697899999999993</v>
      </c>
      <c r="O28" s="628">
        <v>0.97697899999999993</v>
      </c>
      <c r="P28" s="628">
        <v>0.97447899999999998</v>
      </c>
      <c r="Q28" s="628">
        <v>0.97447899999999998</v>
      </c>
      <c r="R28" s="628">
        <v>0.97447899999999998</v>
      </c>
      <c r="S28" s="628">
        <v>0.97447899999999998</v>
      </c>
      <c r="T28" s="628">
        <v>0.97447899999999998</v>
      </c>
      <c r="U28" s="628">
        <v>0.94097900000000001</v>
      </c>
      <c r="V28" s="628">
        <v>0.94097900000000001</v>
      </c>
      <c r="W28" s="628">
        <v>0.94097900000000001</v>
      </c>
      <c r="X28" s="628">
        <v>0.94097900000000001</v>
      </c>
      <c r="Y28" s="628">
        <v>0.94097900000000001</v>
      </c>
      <c r="Z28" s="628">
        <v>0.94097900000000001</v>
      </c>
      <c r="AA28" s="628">
        <v>0.94097900000000001</v>
      </c>
      <c r="AB28" s="628">
        <v>0.94097900000000001</v>
      </c>
      <c r="AC28" s="628">
        <v>0.94097900000000001</v>
      </c>
      <c r="AD28" s="628">
        <v>0.94097900000000001</v>
      </c>
      <c r="AE28" s="628">
        <v>0.94097900000000001</v>
      </c>
      <c r="AF28" s="628">
        <v>0.94097900000000001</v>
      </c>
      <c r="AG28" s="628">
        <v>0.94097900000000001</v>
      </c>
      <c r="AH28" s="628">
        <v>0.94097900000000001</v>
      </c>
      <c r="AI28" s="628">
        <v>0.94097900000000001</v>
      </c>
      <c r="AJ28" s="628">
        <v>0.94097900000000001</v>
      </c>
      <c r="AK28" s="628">
        <v>0.94097900000000001</v>
      </c>
      <c r="AL28" s="628">
        <v>0.94097900000000001</v>
      </c>
      <c r="AM28" s="628">
        <v>0.94097900000000001</v>
      </c>
      <c r="AN28" s="594">
        <v>0.94097900000000001</v>
      </c>
      <c r="AO28" s="594">
        <v>0.94097900000000001</v>
      </c>
      <c r="AP28" s="594">
        <v>0.94097900000000001</v>
      </c>
      <c r="AQ28" s="594">
        <v>0.94097900000000001</v>
      </c>
      <c r="AR28" s="594">
        <v>0.94097900000000001</v>
      </c>
      <c r="AS28" s="594">
        <v>0.94097900000000001</v>
      </c>
      <c r="AT28" s="594">
        <v>0.94097900000000001</v>
      </c>
      <c r="AU28" s="594">
        <v>0.94097900000000001</v>
      </c>
      <c r="AV28" s="594">
        <v>0.94097900000000001</v>
      </c>
      <c r="AW28" s="594">
        <v>0.94097900000000001</v>
      </c>
      <c r="AX28" s="594">
        <v>0.94097900000000001</v>
      </c>
      <c r="AY28" s="594">
        <v>0.94097900000000001</v>
      </c>
      <c r="AZ28" s="594">
        <v>0.94097900000000001</v>
      </c>
      <c r="BA28" s="594">
        <v>0.94097900000000001</v>
      </c>
      <c r="BB28" s="594">
        <v>0.94097900000000001</v>
      </c>
      <c r="BC28" s="594">
        <v>0.94097900000000001</v>
      </c>
      <c r="BD28" s="594">
        <v>0.94097900000000001</v>
      </c>
      <c r="BE28" s="594">
        <v>0.94097900000000001</v>
      </c>
      <c r="BF28" s="594">
        <v>0.94097900000000001</v>
      </c>
      <c r="BG28" s="594">
        <v>0.94097900000000001</v>
      </c>
      <c r="BH28" s="594">
        <v>0.94097900000000001</v>
      </c>
      <c r="BI28" s="594">
        <v>0.94097900000000001</v>
      </c>
      <c r="BJ28" s="594">
        <v>0.94097900000000001</v>
      </c>
      <c r="BK28" s="594">
        <v>0.94097900000000001</v>
      </c>
      <c r="BL28" s="594">
        <v>0.90739999999999998</v>
      </c>
      <c r="BM28" s="594">
        <v>0.94097900000000001</v>
      </c>
      <c r="BN28" s="594">
        <v>0.94097900000000001</v>
      </c>
      <c r="BO28" s="594">
        <v>0.94097900000000001</v>
      </c>
      <c r="BP28" s="593">
        <v>0.94097900000000001</v>
      </c>
      <c r="BQ28" s="593">
        <v>0.94097900000000001</v>
      </c>
      <c r="BR28" s="593">
        <v>0.90739999999999998</v>
      </c>
      <c r="BS28" s="593">
        <v>0.94097900000000001</v>
      </c>
      <c r="BT28" s="593">
        <v>0.94097900000000001</v>
      </c>
      <c r="BU28" s="593">
        <v>0.94097900000000001</v>
      </c>
      <c r="BV28" s="593">
        <v>0.94097900000000001</v>
      </c>
      <c r="BW28" s="593">
        <v>0.94097900000000001</v>
      </c>
      <c r="BX28" s="593">
        <v>0.94097900000000001</v>
      </c>
      <c r="BY28" s="593">
        <v>0.94097900000000001</v>
      </c>
      <c r="BZ28" s="593">
        <v>0.94097900000000001</v>
      </c>
      <c r="CA28" s="593">
        <v>0.94097900000000001</v>
      </c>
      <c r="CB28" s="593">
        <v>0.94097900000000001</v>
      </c>
      <c r="CC28" s="593">
        <v>0.94097900000000001</v>
      </c>
      <c r="CD28" s="593">
        <v>0.94097900000000001</v>
      </c>
      <c r="CE28" s="593">
        <v>0.94097900000000001</v>
      </c>
      <c r="CF28" s="593">
        <v>0.94097900000000001</v>
      </c>
      <c r="CG28" s="593">
        <v>0.94097900000000001</v>
      </c>
      <c r="CH28" s="595">
        <v>0.94097900000000001</v>
      </c>
      <c r="CI28" s="595">
        <v>0.94097900000000001</v>
      </c>
      <c r="CJ28" s="595">
        <v>0.94097900000000001</v>
      </c>
      <c r="CK28" s="595">
        <v>0.94097900000000001</v>
      </c>
      <c r="CL28" s="595">
        <v>0.94097900000000001</v>
      </c>
      <c r="CM28" s="595">
        <v>0.94097900000000001</v>
      </c>
      <c r="CN28" s="595">
        <v>0.94097900000000001</v>
      </c>
      <c r="CO28" s="595">
        <v>0.94097900000000001</v>
      </c>
      <c r="CP28" s="595">
        <v>0.94097900000000001</v>
      </c>
      <c r="CQ28" s="595">
        <v>0.94097900000000001</v>
      </c>
      <c r="CR28" s="595">
        <v>0.94097900000000001</v>
      </c>
      <c r="CS28" s="595">
        <v>0.94097900000000001</v>
      </c>
      <c r="CT28" s="595">
        <v>0.94097900000000001</v>
      </c>
      <c r="CU28" s="595">
        <v>0.94097900000000001</v>
      </c>
      <c r="CV28" s="595">
        <v>0.94097900000000001</v>
      </c>
      <c r="CW28" s="596">
        <v>0.94097900000000001</v>
      </c>
      <c r="CX28" s="596">
        <v>0.94097900000000001</v>
      </c>
      <c r="CY28" s="596">
        <v>0.94097900000000001</v>
      </c>
      <c r="CZ28" s="596">
        <v>0.94097900000000001</v>
      </c>
      <c r="DA28" s="596">
        <v>0.94097900000000001</v>
      </c>
      <c r="DB28" s="596">
        <v>0.94097900000000001</v>
      </c>
      <c r="DC28" s="596">
        <v>0.94097900000000001</v>
      </c>
      <c r="DD28" s="596">
        <v>0.94097900000000001</v>
      </c>
      <c r="DE28" s="596">
        <v>0.94097900000000001</v>
      </c>
      <c r="DF28" s="596">
        <v>0.94097900000000001</v>
      </c>
      <c r="DG28" s="596">
        <v>0.94097900000000001</v>
      </c>
      <c r="DH28" s="596">
        <v>0.94097900000000001</v>
      </c>
      <c r="DI28" s="596">
        <v>0.94097900000000001</v>
      </c>
    </row>
    <row r="29" spans="1:113" ht="12" customHeight="1" x14ac:dyDescent="0.3">
      <c r="A29" s="630"/>
      <c r="B29" s="631"/>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3"/>
      <c r="AO29" s="633"/>
      <c r="AP29" s="633"/>
      <c r="AQ29" s="633"/>
      <c r="AR29" s="633"/>
      <c r="AS29" s="633"/>
      <c r="AT29" s="633"/>
      <c r="AU29" s="633"/>
      <c r="AV29" s="633"/>
      <c r="AW29" s="633"/>
      <c r="AX29" s="633"/>
      <c r="AY29" s="633"/>
      <c r="AZ29" s="633"/>
      <c r="BA29" s="633"/>
      <c r="BB29" s="633"/>
      <c r="BC29" s="633"/>
      <c r="BD29" s="633"/>
      <c r="BE29" s="633"/>
      <c r="BF29" s="633"/>
      <c r="BG29" s="633"/>
      <c r="BH29" s="633"/>
      <c r="BI29" s="633"/>
      <c r="BJ29" s="633"/>
      <c r="BK29" s="633"/>
      <c r="BL29" s="633"/>
      <c r="BM29" s="633"/>
      <c r="BN29" s="633"/>
      <c r="BO29" s="633"/>
      <c r="BP29" s="634"/>
      <c r="BQ29" s="634"/>
      <c r="BR29" s="634"/>
      <c r="BS29" s="634"/>
      <c r="BT29" s="634"/>
      <c r="BU29" s="634"/>
      <c r="BV29" s="634"/>
      <c r="BW29" s="634"/>
      <c r="BX29" s="634"/>
      <c r="BY29" s="634"/>
      <c r="BZ29" s="634"/>
      <c r="CA29" s="634"/>
      <c r="CB29" s="634"/>
      <c r="CC29" s="634"/>
      <c r="CD29" s="634"/>
      <c r="CE29" s="634"/>
      <c r="CF29" s="634"/>
      <c r="CG29" s="634"/>
      <c r="CH29" s="635"/>
      <c r="CI29" s="635"/>
      <c r="CJ29" s="635"/>
      <c r="CK29" s="635"/>
      <c r="CL29" s="635"/>
      <c r="CM29" s="635"/>
      <c r="CN29" s="635"/>
      <c r="CO29" s="635"/>
      <c r="CP29" s="635"/>
      <c r="CQ29" s="635"/>
      <c r="CR29" s="635"/>
      <c r="CS29" s="635"/>
      <c r="CT29" s="635"/>
      <c r="CU29" s="635"/>
      <c r="CV29" s="635"/>
      <c r="CW29" s="636"/>
      <c r="CX29" s="636"/>
      <c r="CY29" s="636"/>
      <c r="CZ29" s="636"/>
      <c r="DA29" s="636"/>
      <c r="DB29" s="636"/>
      <c r="DC29" s="636"/>
      <c r="DD29" s="636"/>
      <c r="DE29" s="636"/>
      <c r="DF29" s="636"/>
      <c r="DG29" s="636"/>
      <c r="DH29" s="636"/>
      <c r="DI29" s="636"/>
    </row>
    <row r="30" spans="1:113" ht="17.25" customHeight="1" x14ac:dyDescent="0.3">
      <c r="A30" s="623" t="s">
        <v>458</v>
      </c>
      <c r="B30" s="624">
        <v>0</v>
      </c>
      <c r="C30" s="625">
        <v>0</v>
      </c>
      <c r="D30" s="625">
        <v>0</v>
      </c>
      <c r="E30" s="625">
        <v>0</v>
      </c>
      <c r="F30" s="625">
        <v>0</v>
      </c>
      <c r="G30" s="625">
        <v>0</v>
      </c>
      <c r="H30" s="625">
        <v>0</v>
      </c>
      <c r="I30" s="625">
        <v>0</v>
      </c>
      <c r="J30" s="625">
        <v>0</v>
      </c>
      <c r="K30" s="625">
        <v>0</v>
      </c>
      <c r="L30" s="625">
        <v>0</v>
      </c>
      <c r="M30" s="625">
        <v>0</v>
      </c>
      <c r="N30" s="625">
        <v>0</v>
      </c>
      <c r="O30" s="625">
        <v>0</v>
      </c>
      <c r="P30" s="625">
        <v>0</v>
      </c>
      <c r="Q30" s="625">
        <v>0</v>
      </c>
      <c r="R30" s="625">
        <v>0</v>
      </c>
      <c r="S30" s="625">
        <v>0</v>
      </c>
      <c r="T30" s="625">
        <v>0</v>
      </c>
      <c r="U30" s="625">
        <v>0</v>
      </c>
      <c r="V30" s="625">
        <v>0</v>
      </c>
      <c r="W30" s="625">
        <v>0</v>
      </c>
      <c r="X30" s="625">
        <v>0</v>
      </c>
      <c r="Y30" s="625">
        <v>0</v>
      </c>
      <c r="Z30" s="625">
        <v>0</v>
      </c>
      <c r="AA30" s="625">
        <v>0</v>
      </c>
      <c r="AB30" s="625">
        <v>0</v>
      </c>
      <c r="AC30" s="625">
        <v>0</v>
      </c>
      <c r="AD30" s="625">
        <v>0</v>
      </c>
      <c r="AE30" s="625">
        <v>0</v>
      </c>
      <c r="AF30" s="625">
        <v>0</v>
      </c>
      <c r="AG30" s="625">
        <v>0</v>
      </c>
      <c r="AH30" s="625">
        <v>0</v>
      </c>
      <c r="AI30" s="625">
        <v>0</v>
      </c>
      <c r="AJ30" s="625">
        <v>0</v>
      </c>
      <c r="AK30" s="625">
        <v>0</v>
      </c>
      <c r="AL30" s="625">
        <v>0</v>
      </c>
      <c r="AM30" s="625">
        <v>0</v>
      </c>
      <c r="AN30" s="586">
        <v>0</v>
      </c>
      <c r="AO30" s="586">
        <v>0</v>
      </c>
      <c r="AP30" s="586">
        <v>0</v>
      </c>
      <c r="AQ30" s="586">
        <v>0</v>
      </c>
      <c r="AR30" s="586">
        <v>0</v>
      </c>
      <c r="AS30" s="586">
        <v>0</v>
      </c>
      <c r="AT30" s="586">
        <v>0</v>
      </c>
      <c r="AU30" s="586">
        <v>0</v>
      </c>
      <c r="AV30" s="586">
        <v>0</v>
      </c>
      <c r="AW30" s="586">
        <v>0</v>
      </c>
      <c r="AX30" s="586">
        <v>0</v>
      </c>
      <c r="AY30" s="586">
        <v>0</v>
      </c>
      <c r="AZ30" s="586">
        <v>0</v>
      </c>
      <c r="BA30" s="586">
        <v>0</v>
      </c>
      <c r="BB30" s="586">
        <v>0</v>
      </c>
      <c r="BC30" s="586">
        <v>0</v>
      </c>
      <c r="BD30" s="586">
        <v>0</v>
      </c>
      <c r="BE30" s="586">
        <v>0</v>
      </c>
      <c r="BF30" s="586">
        <v>0</v>
      </c>
      <c r="BG30" s="586">
        <v>0</v>
      </c>
      <c r="BH30" s="586">
        <v>0</v>
      </c>
      <c r="BI30" s="586">
        <v>0</v>
      </c>
      <c r="BJ30" s="586">
        <v>0</v>
      </c>
      <c r="BK30" s="586">
        <v>0</v>
      </c>
      <c r="BL30" s="586">
        <v>0</v>
      </c>
      <c r="BM30" s="586">
        <v>0</v>
      </c>
      <c r="BN30" s="586">
        <v>0</v>
      </c>
      <c r="BO30" s="586">
        <v>0</v>
      </c>
      <c r="BP30" s="585">
        <v>0</v>
      </c>
      <c r="BQ30" s="585">
        <v>0</v>
      </c>
      <c r="BR30" s="585">
        <v>0</v>
      </c>
      <c r="BS30" s="585">
        <v>0</v>
      </c>
      <c r="BT30" s="585">
        <v>0</v>
      </c>
      <c r="BU30" s="585">
        <v>0</v>
      </c>
      <c r="BV30" s="585">
        <v>0</v>
      </c>
      <c r="BW30" s="585">
        <v>0</v>
      </c>
      <c r="BX30" s="585">
        <v>0</v>
      </c>
      <c r="BY30" s="585">
        <v>0</v>
      </c>
      <c r="BZ30" s="585">
        <v>0</v>
      </c>
      <c r="CA30" s="585">
        <v>0</v>
      </c>
      <c r="CB30" s="585">
        <v>0</v>
      </c>
      <c r="CC30" s="585">
        <v>0</v>
      </c>
      <c r="CD30" s="585">
        <v>0</v>
      </c>
      <c r="CE30" s="585">
        <v>0</v>
      </c>
      <c r="CF30" s="585">
        <v>0</v>
      </c>
      <c r="CG30" s="585">
        <v>0</v>
      </c>
      <c r="CH30" s="587">
        <v>0</v>
      </c>
      <c r="CI30" s="587">
        <v>0</v>
      </c>
      <c r="CJ30" s="587">
        <v>0</v>
      </c>
      <c r="CK30" s="587">
        <v>0</v>
      </c>
      <c r="CL30" s="587">
        <v>0</v>
      </c>
      <c r="CM30" s="587">
        <v>0</v>
      </c>
      <c r="CN30" s="587">
        <v>0</v>
      </c>
      <c r="CO30" s="587">
        <v>0</v>
      </c>
      <c r="CP30" s="587">
        <v>0</v>
      </c>
      <c r="CQ30" s="587">
        <v>0</v>
      </c>
      <c r="CR30" s="587">
        <v>0</v>
      </c>
      <c r="CS30" s="587">
        <v>0</v>
      </c>
      <c r="CT30" s="587">
        <v>0</v>
      </c>
      <c r="CU30" s="587">
        <v>0</v>
      </c>
      <c r="CV30" s="587">
        <v>0</v>
      </c>
      <c r="CW30" s="588">
        <v>0</v>
      </c>
      <c r="CX30" s="588">
        <v>0</v>
      </c>
      <c r="CY30" s="588">
        <v>0</v>
      </c>
      <c r="CZ30" s="588">
        <v>0</v>
      </c>
      <c r="DA30" s="588">
        <v>0</v>
      </c>
      <c r="DB30" s="588">
        <v>0</v>
      </c>
      <c r="DC30" s="588">
        <v>0</v>
      </c>
      <c r="DD30" s="588">
        <v>0</v>
      </c>
      <c r="DE30" s="588">
        <v>0</v>
      </c>
      <c r="DF30" s="588">
        <v>0</v>
      </c>
      <c r="DG30" s="588">
        <v>0</v>
      </c>
      <c r="DH30" s="588">
        <v>0</v>
      </c>
      <c r="DI30" s="588">
        <v>0</v>
      </c>
    </row>
    <row r="31" spans="1:113" ht="12" customHeight="1" x14ac:dyDescent="0.3">
      <c r="A31" s="630"/>
      <c r="B31" s="631"/>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3"/>
      <c r="AO31" s="633"/>
      <c r="AP31" s="633"/>
      <c r="AQ31" s="633"/>
      <c r="AR31" s="633"/>
      <c r="AS31" s="633"/>
      <c r="AT31" s="633"/>
      <c r="AU31" s="633"/>
      <c r="AV31" s="633"/>
      <c r="AW31" s="633"/>
      <c r="AX31" s="633"/>
      <c r="AY31" s="633"/>
      <c r="AZ31" s="633"/>
      <c r="BA31" s="633"/>
      <c r="BB31" s="633"/>
      <c r="BC31" s="633"/>
      <c r="BD31" s="633"/>
      <c r="BE31" s="633"/>
      <c r="BF31" s="633"/>
      <c r="BG31" s="633"/>
      <c r="BH31" s="633"/>
      <c r="BI31" s="633"/>
      <c r="BJ31" s="633"/>
      <c r="BK31" s="633"/>
      <c r="BL31" s="633"/>
      <c r="BM31" s="633"/>
      <c r="BN31" s="633"/>
      <c r="BO31" s="633"/>
      <c r="BP31" s="634"/>
      <c r="BQ31" s="634"/>
      <c r="BR31" s="634"/>
      <c r="BS31" s="634"/>
      <c r="BT31" s="634"/>
      <c r="BU31" s="634"/>
      <c r="BV31" s="634"/>
      <c r="BW31" s="634"/>
      <c r="BX31" s="634"/>
      <c r="BY31" s="634"/>
      <c r="BZ31" s="634"/>
      <c r="CA31" s="634"/>
      <c r="CB31" s="634"/>
      <c r="CC31" s="634"/>
      <c r="CD31" s="634"/>
      <c r="CE31" s="634"/>
      <c r="CF31" s="634"/>
      <c r="CG31" s="634"/>
      <c r="CH31" s="635"/>
      <c r="CI31" s="635"/>
      <c r="CJ31" s="635"/>
      <c r="CK31" s="635"/>
      <c r="CL31" s="635"/>
      <c r="CM31" s="635"/>
      <c r="CN31" s="635"/>
      <c r="CO31" s="635"/>
      <c r="CP31" s="635"/>
      <c r="CQ31" s="635"/>
      <c r="CR31" s="635"/>
      <c r="CS31" s="635"/>
      <c r="CT31" s="635"/>
      <c r="CU31" s="635"/>
      <c r="CV31" s="635"/>
      <c r="CW31" s="636"/>
      <c r="CX31" s="636"/>
      <c r="CY31" s="636"/>
      <c r="CZ31" s="636"/>
      <c r="DA31" s="636"/>
      <c r="DB31" s="636"/>
      <c r="DC31" s="636"/>
      <c r="DD31" s="636"/>
      <c r="DE31" s="636"/>
      <c r="DF31" s="636"/>
      <c r="DG31" s="636"/>
      <c r="DH31" s="636"/>
      <c r="DI31" s="636"/>
    </row>
    <row r="32" spans="1:113" ht="17.25" customHeight="1" x14ac:dyDescent="0.3">
      <c r="A32" s="623" t="s">
        <v>464</v>
      </c>
      <c r="B32" s="624">
        <v>0</v>
      </c>
      <c r="C32" s="625">
        <v>0</v>
      </c>
      <c r="D32" s="625">
        <v>0</v>
      </c>
      <c r="E32" s="625">
        <v>0</v>
      </c>
      <c r="F32" s="625">
        <v>0</v>
      </c>
      <c r="G32" s="625">
        <v>0</v>
      </c>
      <c r="H32" s="625">
        <v>0</v>
      </c>
      <c r="I32" s="625">
        <v>0</v>
      </c>
      <c r="J32" s="625">
        <v>0</v>
      </c>
      <c r="K32" s="625">
        <v>0</v>
      </c>
      <c r="L32" s="625">
        <v>0</v>
      </c>
      <c r="M32" s="625">
        <v>0</v>
      </c>
      <c r="N32" s="625">
        <v>0</v>
      </c>
      <c r="O32" s="625">
        <v>0</v>
      </c>
      <c r="P32" s="625">
        <v>0</v>
      </c>
      <c r="Q32" s="625">
        <v>0</v>
      </c>
      <c r="R32" s="625">
        <v>0</v>
      </c>
      <c r="S32" s="625">
        <v>0</v>
      </c>
      <c r="T32" s="625">
        <v>0</v>
      </c>
      <c r="U32" s="625">
        <v>0</v>
      </c>
      <c r="V32" s="625">
        <v>0</v>
      </c>
      <c r="W32" s="625">
        <v>0</v>
      </c>
      <c r="X32" s="625">
        <v>0</v>
      </c>
      <c r="Y32" s="625">
        <v>0</v>
      </c>
      <c r="Z32" s="625">
        <v>0</v>
      </c>
      <c r="AA32" s="625">
        <v>0</v>
      </c>
      <c r="AB32" s="625">
        <v>0</v>
      </c>
      <c r="AC32" s="625">
        <v>0</v>
      </c>
      <c r="AD32" s="625">
        <v>0</v>
      </c>
      <c r="AE32" s="625">
        <v>0</v>
      </c>
      <c r="AF32" s="625">
        <v>0</v>
      </c>
      <c r="AG32" s="625">
        <v>0</v>
      </c>
      <c r="AH32" s="625">
        <v>0</v>
      </c>
      <c r="AI32" s="625">
        <v>0</v>
      </c>
      <c r="AJ32" s="625">
        <v>0</v>
      </c>
      <c r="AK32" s="625">
        <v>0</v>
      </c>
      <c r="AL32" s="625">
        <v>0</v>
      </c>
      <c r="AM32" s="625">
        <v>0</v>
      </c>
      <c r="AN32" s="586">
        <v>0</v>
      </c>
      <c r="AO32" s="586">
        <v>0</v>
      </c>
      <c r="AP32" s="586">
        <v>0</v>
      </c>
      <c r="AQ32" s="586">
        <v>0</v>
      </c>
      <c r="AR32" s="586">
        <v>0</v>
      </c>
      <c r="AS32" s="586">
        <v>0</v>
      </c>
      <c r="AT32" s="586">
        <v>0</v>
      </c>
      <c r="AU32" s="586">
        <v>0</v>
      </c>
      <c r="AV32" s="586">
        <v>0</v>
      </c>
      <c r="AW32" s="586">
        <v>0</v>
      </c>
      <c r="AX32" s="586">
        <v>0</v>
      </c>
      <c r="AY32" s="586">
        <v>0</v>
      </c>
      <c r="AZ32" s="586">
        <v>0</v>
      </c>
      <c r="BA32" s="586">
        <v>0</v>
      </c>
      <c r="BB32" s="586">
        <v>0</v>
      </c>
      <c r="BC32" s="586">
        <v>0</v>
      </c>
      <c r="BD32" s="586">
        <v>0</v>
      </c>
      <c r="BE32" s="586">
        <v>0</v>
      </c>
      <c r="BF32" s="586">
        <v>0</v>
      </c>
      <c r="BG32" s="586">
        <v>0</v>
      </c>
      <c r="BH32" s="586">
        <v>0</v>
      </c>
      <c r="BI32" s="586">
        <v>0</v>
      </c>
      <c r="BJ32" s="586">
        <v>0</v>
      </c>
      <c r="BK32" s="586">
        <v>0</v>
      </c>
      <c r="BL32" s="586">
        <v>0</v>
      </c>
      <c r="BM32" s="586">
        <v>0</v>
      </c>
      <c r="BN32" s="586">
        <v>0</v>
      </c>
      <c r="BO32" s="586">
        <v>0</v>
      </c>
      <c r="BP32" s="585">
        <v>0</v>
      </c>
      <c r="BQ32" s="585">
        <v>0</v>
      </c>
      <c r="BR32" s="585">
        <v>0</v>
      </c>
      <c r="BS32" s="585">
        <v>0</v>
      </c>
      <c r="BT32" s="585">
        <v>0</v>
      </c>
      <c r="BU32" s="585">
        <v>0</v>
      </c>
      <c r="BV32" s="585">
        <v>0</v>
      </c>
      <c r="BW32" s="585">
        <v>0</v>
      </c>
      <c r="BX32" s="585">
        <v>0</v>
      </c>
      <c r="BY32" s="585">
        <v>0</v>
      </c>
      <c r="BZ32" s="585">
        <v>0</v>
      </c>
      <c r="CA32" s="585">
        <v>0</v>
      </c>
      <c r="CB32" s="585">
        <v>0</v>
      </c>
      <c r="CC32" s="585">
        <v>0</v>
      </c>
      <c r="CD32" s="585">
        <v>0</v>
      </c>
      <c r="CE32" s="585">
        <v>0</v>
      </c>
      <c r="CF32" s="585">
        <v>0</v>
      </c>
      <c r="CG32" s="585">
        <v>0</v>
      </c>
      <c r="CH32" s="587">
        <v>0</v>
      </c>
      <c r="CI32" s="587">
        <v>0</v>
      </c>
      <c r="CJ32" s="587">
        <v>0</v>
      </c>
      <c r="CK32" s="587">
        <v>0</v>
      </c>
      <c r="CL32" s="587">
        <v>0</v>
      </c>
      <c r="CM32" s="587">
        <v>0</v>
      </c>
      <c r="CN32" s="587">
        <v>0</v>
      </c>
      <c r="CO32" s="587">
        <v>0</v>
      </c>
      <c r="CP32" s="587">
        <v>0</v>
      </c>
      <c r="CQ32" s="587">
        <v>0</v>
      </c>
      <c r="CR32" s="587">
        <v>0</v>
      </c>
      <c r="CS32" s="587">
        <v>0</v>
      </c>
      <c r="CT32" s="587">
        <v>0</v>
      </c>
      <c r="CU32" s="587">
        <v>0</v>
      </c>
      <c r="CV32" s="587">
        <v>0</v>
      </c>
      <c r="CW32" s="588">
        <v>0</v>
      </c>
      <c r="CX32" s="588">
        <v>0</v>
      </c>
      <c r="CY32" s="588">
        <v>0</v>
      </c>
      <c r="CZ32" s="588">
        <v>0</v>
      </c>
      <c r="DA32" s="588">
        <v>0</v>
      </c>
      <c r="DB32" s="588">
        <v>0</v>
      </c>
      <c r="DC32" s="588">
        <v>0</v>
      </c>
      <c r="DD32" s="588">
        <v>0</v>
      </c>
      <c r="DE32" s="588">
        <v>0</v>
      </c>
      <c r="DF32" s="588">
        <v>0</v>
      </c>
      <c r="DG32" s="588">
        <v>0</v>
      </c>
      <c r="DH32" s="588">
        <v>0</v>
      </c>
      <c r="DI32" s="588">
        <v>0</v>
      </c>
    </row>
    <row r="33" spans="1:113" ht="7.5" customHeight="1" x14ac:dyDescent="0.3">
      <c r="A33" s="630"/>
      <c r="B33" s="631"/>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4"/>
      <c r="BQ33" s="634"/>
      <c r="BR33" s="634"/>
      <c r="BS33" s="634"/>
      <c r="BT33" s="634"/>
      <c r="BU33" s="634"/>
      <c r="BV33" s="634"/>
      <c r="BW33" s="634"/>
      <c r="BX33" s="634"/>
      <c r="BY33" s="634"/>
      <c r="BZ33" s="634"/>
      <c r="CA33" s="634"/>
      <c r="CB33" s="634"/>
      <c r="CC33" s="634"/>
      <c r="CD33" s="634"/>
      <c r="CE33" s="634"/>
      <c r="CF33" s="634"/>
      <c r="CG33" s="634"/>
      <c r="CH33" s="635"/>
      <c r="CI33" s="635"/>
      <c r="CJ33" s="635"/>
      <c r="CK33" s="635"/>
      <c r="CL33" s="635"/>
      <c r="CM33" s="635"/>
      <c r="CN33" s="635"/>
      <c r="CO33" s="635"/>
      <c r="CP33" s="635"/>
      <c r="CQ33" s="635"/>
      <c r="CR33" s="635"/>
      <c r="CS33" s="635"/>
      <c r="CT33" s="635"/>
      <c r="CU33" s="635"/>
      <c r="CV33" s="635"/>
      <c r="CW33" s="636"/>
      <c r="CX33" s="636"/>
      <c r="CY33" s="636"/>
      <c r="CZ33" s="636"/>
      <c r="DA33" s="636"/>
      <c r="DB33" s="636"/>
      <c r="DC33" s="636"/>
      <c r="DD33" s="636"/>
      <c r="DE33" s="636"/>
      <c r="DF33" s="636"/>
      <c r="DG33" s="636"/>
      <c r="DH33" s="636"/>
      <c r="DI33" s="636"/>
    </row>
    <row r="34" spans="1:113" ht="17.25" hidden="1" customHeight="1" x14ac:dyDescent="0.3">
      <c r="A34" s="623" t="s">
        <v>514</v>
      </c>
      <c r="B34" s="624"/>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625"/>
      <c r="AF34" s="625"/>
      <c r="AG34" s="625"/>
      <c r="AH34" s="625"/>
      <c r="AI34" s="625"/>
      <c r="AJ34" s="625"/>
      <c r="AK34" s="625"/>
      <c r="AL34" s="625"/>
      <c r="AM34" s="625"/>
      <c r="AN34" s="586"/>
      <c r="AO34" s="586"/>
      <c r="AP34" s="586"/>
      <c r="AQ34" s="586"/>
      <c r="AR34" s="586"/>
      <c r="AS34" s="586"/>
      <c r="AT34" s="586"/>
      <c r="AU34" s="586"/>
      <c r="AV34" s="586"/>
      <c r="AW34" s="586"/>
      <c r="AX34" s="586"/>
      <c r="AY34" s="586"/>
      <c r="AZ34" s="586"/>
      <c r="BA34" s="586"/>
      <c r="BB34" s="586"/>
      <c r="BC34" s="586"/>
      <c r="BD34" s="586"/>
      <c r="BE34" s="586"/>
      <c r="BF34" s="586"/>
      <c r="BG34" s="586"/>
      <c r="BH34" s="586"/>
      <c r="BI34" s="586"/>
      <c r="BJ34" s="586"/>
      <c r="BK34" s="586"/>
      <c r="BL34" s="586"/>
      <c r="BM34" s="586"/>
      <c r="BN34" s="586"/>
      <c r="BO34" s="586"/>
      <c r="BP34" s="585"/>
      <c r="BQ34" s="585"/>
      <c r="BR34" s="585"/>
      <c r="BS34" s="585"/>
      <c r="BT34" s="585"/>
      <c r="BU34" s="585"/>
      <c r="BV34" s="585"/>
      <c r="BW34" s="585"/>
      <c r="BX34" s="585"/>
      <c r="BY34" s="585"/>
      <c r="BZ34" s="585"/>
      <c r="CA34" s="585"/>
      <c r="CB34" s="585"/>
      <c r="CC34" s="585"/>
      <c r="CD34" s="585"/>
      <c r="CE34" s="585"/>
      <c r="CF34" s="585"/>
      <c r="CG34" s="585"/>
      <c r="CH34" s="587"/>
      <c r="CI34" s="587"/>
      <c r="CJ34" s="587"/>
      <c r="CK34" s="587"/>
      <c r="CL34" s="587"/>
      <c r="CM34" s="587"/>
      <c r="CN34" s="587"/>
      <c r="CO34" s="587"/>
      <c r="CP34" s="587"/>
      <c r="CQ34" s="587"/>
      <c r="CR34" s="587"/>
      <c r="CS34" s="587"/>
      <c r="CT34" s="587"/>
      <c r="CU34" s="587"/>
      <c r="CV34" s="587"/>
      <c r="CW34" s="588"/>
      <c r="CX34" s="588"/>
      <c r="CY34" s="588"/>
      <c r="CZ34" s="588"/>
      <c r="DA34" s="588"/>
      <c r="DB34" s="588"/>
      <c r="DC34" s="588"/>
      <c r="DD34" s="588"/>
      <c r="DE34" s="588"/>
      <c r="DF34" s="588"/>
      <c r="DG34" s="588"/>
      <c r="DH34" s="588"/>
      <c r="DI34" s="588"/>
    </row>
    <row r="35" spans="1:113" ht="17.25" hidden="1" customHeight="1" x14ac:dyDescent="0.3">
      <c r="A35" s="630"/>
      <c r="B35" s="631"/>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3"/>
      <c r="AO35" s="633"/>
      <c r="AP35" s="633"/>
      <c r="AQ35" s="633"/>
      <c r="AR35" s="633"/>
      <c r="AS35" s="633"/>
      <c r="AT35" s="633"/>
      <c r="AU35" s="633"/>
      <c r="AV35" s="633"/>
      <c r="AW35" s="633"/>
      <c r="AX35" s="633"/>
      <c r="AY35" s="633"/>
      <c r="AZ35" s="633"/>
      <c r="BA35" s="633"/>
      <c r="BB35" s="633"/>
      <c r="BC35" s="633"/>
      <c r="BD35" s="633"/>
      <c r="BE35" s="633"/>
      <c r="BF35" s="633"/>
      <c r="BG35" s="633"/>
      <c r="BH35" s="633"/>
      <c r="BI35" s="633"/>
      <c r="BJ35" s="633"/>
      <c r="BK35" s="633"/>
      <c r="BL35" s="633"/>
      <c r="BM35" s="633"/>
      <c r="BN35" s="633"/>
      <c r="BO35" s="633"/>
      <c r="BP35" s="634"/>
      <c r="BQ35" s="634"/>
      <c r="BR35" s="634"/>
      <c r="BS35" s="634"/>
      <c r="BT35" s="634"/>
      <c r="BU35" s="634"/>
      <c r="BV35" s="634"/>
      <c r="BW35" s="634"/>
      <c r="BX35" s="634"/>
      <c r="BY35" s="634"/>
      <c r="BZ35" s="634"/>
      <c r="CA35" s="634"/>
      <c r="CB35" s="634"/>
      <c r="CC35" s="634"/>
      <c r="CD35" s="634"/>
      <c r="CE35" s="634"/>
      <c r="CF35" s="634"/>
      <c r="CG35" s="634"/>
      <c r="CH35" s="635"/>
      <c r="CI35" s="635"/>
      <c r="CJ35" s="635"/>
      <c r="CK35" s="635"/>
      <c r="CL35" s="635"/>
      <c r="CM35" s="635"/>
      <c r="CN35" s="635"/>
      <c r="CO35" s="635"/>
      <c r="CP35" s="635"/>
      <c r="CQ35" s="635"/>
      <c r="CR35" s="635"/>
      <c r="CS35" s="635"/>
      <c r="CT35" s="635"/>
      <c r="CU35" s="635"/>
      <c r="CV35" s="635"/>
      <c r="CW35" s="636"/>
      <c r="CX35" s="636"/>
      <c r="CY35" s="636"/>
      <c r="CZ35" s="636"/>
      <c r="DA35" s="636"/>
      <c r="DB35" s="636"/>
      <c r="DC35" s="636"/>
      <c r="DD35" s="636"/>
      <c r="DE35" s="636"/>
      <c r="DF35" s="636"/>
      <c r="DG35" s="636"/>
      <c r="DH35" s="636"/>
      <c r="DI35" s="636"/>
    </row>
    <row r="36" spans="1:113" ht="17.25" customHeight="1" x14ac:dyDescent="0.3">
      <c r="A36" s="623" t="s">
        <v>460</v>
      </c>
      <c r="B36" s="624">
        <v>19964.110167409999</v>
      </c>
      <c r="C36" s="625">
        <v>20456.15655851</v>
      </c>
      <c r="D36" s="625">
        <v>20656.54350453</v>
      </c>
      <c r="E36" s="625">
        <v>20976.469956159999</v>
      </c>
      <c r="F36" s="625">
        <v>23542.384742170001</v>
      </c>
      <c r="G36" s="625">
        <v>20273.87106505</v>
      </c>
      <c r="H36" s="625">
        <v>18508.569286829999</v>
      </c>
      <c r="I36" s="625">
        <v>19472.344551769998</v>
      </c>
      <c r="J36" s="625">
        <v>20495.222189169999</v>
      </c>
      <c r="K36" s="625">
        <v>20301.791217229998</v>
      </c>
      <c r="L36" s="625">
        <v>20191.020255149997</v>
      </c>
      <c r="M36" s="625">
        <v>21361.044988709997</v>
      </c>
      <c r="N36" s="625">
        <v>19413.827296809999</v>
      </c>
      <c r="O36" s="625">
        <v>19582.327154339997</v>
      </c>
      <c r="P36" s="625">
        <v>18243.485036359998</v>
      </c>
      <c r="Q36" s="625">
        <v>17904.736877859999</v>
      </c>
      <c r="R36" s="625">
        <v>18921.887750959999</v>
      </c>
      <c r="S36" s="625">
        <v>20149.1601701</v>
      </c>
      <c r="T36" s="625">
        <v>18753.241767789998</v>
      </c>
      <c r="U36" s="625">
        <v>19617.36774234</v>
      </c>
      <c r="V36" s="625">
        <v>19604.223607200001</v>
      </c>
      <c r="W36" s="625">
        <v>21354.738473539997</v>
      </c>
      <c r="X36" s="625">
        <v>20283.88373102</v>
      </c>
      <c r="Y36" s="625">
        <v>19542.970377910002</v>
      </c>
      <c r="Z36" s="625">
        <v>21291.50351029</v>
      </c>
      <c r="AA36" s="625">
        <v>21595.119234290003</v>
      </c>
      <c r="AB36" s="625">
        <v>20783.147565799998</v>
      </c>
      <c r="AC36" s="625">
        <v>21203.46923585</v>
      </c>
      <c r="AD36" s="625">
        <v>19954.35588607</v>
      </c>
      <c r="AE36" s="625">
        <v>23783.569044780001</v>
      </c>
      <c r="AF36" s="625">
        <v>23780.145553330003</v>
      </c>
      <c r="AG36" s="625">
        <v>23569.844059790001</v>
      </c>
      <c r="AH36" s="625">
        <v>25164.681625080102</v>
      </c>
      <c r="AI36" s="625">
        <v>26025.415872760001</v>
      </c>
      <c r="AJ36" s="625">
        <v>25692.210255179998</v>
      </c>
      <c r="AK36" s="625">
        <v>25383.877467489983</v>
      </c>
      <c r="AL36" s="625">
        <v>25930.891317520014</v>
      </c>
      <c r="AM36" s="625">
        <v>25189.279282339958</v>
      </c>
      <c r="AN36" s="586">
        <v>25613.860504809993</v>
      </c>
      <c r="AO36" s="586">
        <v>25224.743159949947</v>
      </c>
      <c r="AP36" s="586">
        <v>23948.197494770015</v>
      </c>
      <c r="AQ36" s="586">
        <v>21850.039449129996</v>
      </c>
      <c r="AR36" s="586">
        <v>22254.871252340021</v>
      </c>
      <c r="AS36" s="586">
        <v>21879.72865525998</v>
      </c>
      <c r="AT36" s="586">
        <v>22545.301191179984</v>
      </c>
      <c r="AU36" s="586">
        <v>22101.591468449988</v>
      </c>
      <c r="AV36" s="586">
        <v>21365.243426009969</v>
      </c>
      <c r="AW36" s="586">
        <v>20881.14524601998</v>
      </c>
      <c r="AX36" s="586">
        <v>20472.976203240014</v>
      </c>
      <c r="AY36" s="586">
        <v>21487.784692900022</v>
      </c>
      <c r="AZ36" s="586">
        <v>21928.267963229922</v>
      </c>
      <c r="BA36" s="586">
        <v>21797.014970980046</v>
      </c>
      <c r="BB36" s="586">
        <v>22086.19730513003</v>
      </c>
      <c r="BC36" s="586">
        <v>22650.277264699977</v>
      </c>
      <c r="BD36" s="586">
        <v>21679.910396959978</v>
      </c>
      <c r="BE36" s="586">
        <v>22462.728441649982</v>
      </c>
      <c r="BF36" s="586">
        <v>20288.861448660031</v>
      </c>
      <c r="BG36" s="586">
        <v>18978.052171999949</v>
      </c>
      <c r="BH36" s="586">
        <v>18191.658810679994</v>
      </c>
      <c r="BI36" s="586">
        <v>17271.864959959996</v>
      </c>
      <c r="BJ36" s="586">
        <v>16252.714630709965</v>
      </c>
      <c r="BK36" s="586">
        <v>18325.476515089984</v>
      </c>
      <c r="BL36" s="586">
        <v>27006.25268139</v>
      </c>
      <c r="BM36" s="586">
        <v>26101.492148820111</v>
      </c>
      <c r="BN36" s="586">
        <v>24870.176161724856</v>
      </c>
      <c r="BO36" s="586">
        <v>24471.645377400018</v>
      </c>
      <c r="BP36" s="585">
        <v>23760.590670869977</v>
      </c>
      <c r="BQ36" s="585">
        <v>23082.71069057002</v>
      </c>
      <c r="BR36" s="585">
        <v>24280.758976100049</v>
      </c>
      <c r="BS36" s="585">
        <v>25590.232428529933</v>
      </c>
      <c r="BT36" s="585">
        <v>25098.625338600003</v>
      </c>
      <c r="BU36" s="585">
        <v>24330.692173520045</v>
      </c>
      <c r="BV36" s="585">
        <v>24688.323351009974</v>
      </c>
      <c r="BW36" s="585">
        <v>25037.211866000027</v>
      </c>
      <c r="BX36" s="585">
        <v>25089.035267669948</v>
      </c>
      <c r="BY36" s="585">
        <v>24090.776523889981</v>
      </c>
      <c r="BZ36" s="585">
        <v>24578.904463949977</v>
      </c>
      <c r="CA36" s="585">
        <v>25995.394258479944</v>
      </c>
      <c r="CB36" s="585">
        <v>25933.130423700044</v>
      </c>
      <c r="CC36" s="585">
        <v>24933.187775389986</v>
      </c>
      <c r="CD36" s="585">
        <v>25807.537072730051</v>
      </c>
      <c r="CE36" s="585">
        <v>26103.819359800116</v>
      </c>
      <c r="CF36" s="585">
        <v>24442.946636389959</v>
      </c>
      <c r="CG36" s="585">
        <v>23689.873631919989</v>
      </c>
      <c r="CH36" s="587">
        <v>23188.90674147004</v>
      </c>
      <c r="CI36" s="587">
        <v>23496.741578239998</v>
      </c>
      <c r="CJ36" s="587">
        <v>22597.495759479989</v>
      </c>
      <c r="CK36" s="587">
        <v>22044.530639399971</v>
      </c>
      <c r="CL36" s="587">
        <v>21561.821478250007</v>
      </c>
      <c r="CM36" s="587">
        <v>19811.472098009999</v>
      </c>
      <c r="CN36" s="587">
        <v>15924.198801319966</v>
      </c>
      <c r="CO36" s="587">
        <v>13081.932868679964</v>
      </c>
      <c r="CP36" s="587">
        <v>18469.000551759978</v>
      </c>
      <c r="CQ36" s="587">
        <v>20435.040907790011</v>
      </c>
      <c r="CR36" s="587">
        <v>17745.504284119903</v>
      </c>
      <c r="CS36" s="587">
        <v>17770.187594280058</v>
      </c>
      <c r="CT36" s="587">
        <v>13353.068122100005</v>
      </c>
      <c r="CU36" s="587">
        <v>15538.917807289947</v>
      </c>
      <c r="CV36" s="587">
        <v>18076.365482630034</v>
      </c>
      <c r="CW36" s="588">
        <v>22476.450769049956</v>
      </c>
      <c r="CX36" s="588">
        <v>21764.401940069976</v>
      </c>
      <c r="CY36" s="588">
        <v>19920.449408879998</v>
      </c>
      <c r="CZ36" s="588">
        <v>17132.549358880002</v>
      </c>
      <c r="DA36" s="588">
        <v>17331.741958690058</v>
      </c>
      <c r="DB36" s="588">
        <v>16655.315602609982</v>
      </c>
      <c r="DC36" s="588">
        <v>17236.659394390081</v>
      </c>
      <c r="DD36" s="588">
        <v>16047.574822380067</v>
      </c>
      <c r="DE36" s="588">
        <v>16794.55439085004</v>
      </c>
      <c r="DF36" s="588">
        <v>16187.812679669985</v>
      </c>
      <c r="DG36" s="588">
        <v>17285.976926669988</v>
      </c>
      <c r="DH36" s="588">
        <v>21126.782202980045</v>
      </c>
      <c r="DI36" s="588">
        <v>23277.807549940124</v>
      </c>
    </row>
    <row r="37" spans="1:113" ht="11.25" customHeight="1" x14ac:dyDescent="0.3">
      <c r="A37" s="630"/>
      <c r="B37" s="631"/>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3"/>
      <c r="AO37" s="633"/>
      <c r="AP37" s="633"/>
      <c r="AQ37" s="633"/>
      <c r="AR37" s="633"/>
      <c r="AS37" s="633"/>
      <c r="AT37" s="633"/>
      <c r="AU37" s="633"/>
      <c r="AV37" s="633"/>
      <c r="AW37" s="633"/>
      <c r="AX37" s="633"/>
      <c r="AY37" s="633"/>
      <c r="AZ37" s="633"/>
      <c r="BA37" s="633"/>
      <c r="BB37" s="633"/>
      <c r="BC37" s="633"/>
      <c r="BD37" s="633"/>
      <c r="BE37" s="633"/>
      <c r="BF37" s="633"/>
      <c r="BG37" s="633"/>
      <c r="BH37" s="633"/>
      <c r="BI37" s="633"/>
      <c r="BJ37" s="633"/>
      <c r="BK37" s="633"/>
      <c r="BL37" s="633"/>
      <c r="BM37" s="633"/>
      <c r="BN37" s="633"/>
      <c r="BO37" s="633"/>
      <c r="BP37" s="634"/>
      <c r="BQ37" s="634"/>
      <c r="BR37" s="634"/>
      <c r="BS37" s="634"/>
      <c r="BT37" s="634"/>
      <c r="BU37" s="634"/>
      <c r="BV37" s="634"/>
      <c r="BW37" s="634"/>
      <c r="BX37" s="634"/>
      <c r="BY37" s="634"/>
      <c r="BZ37" s="634"/>
      <c r="CA37" s="634"/>
      <c r="CB37" s="634"/>
      <c r="CC37" s="634"/>
      <c r="CD37" s="634"/>
      <c r="CE37" s="634"/>
      <c r="CF37" s="634"/>
      <c r="CG37" s="634"/>
      <c r="CH37" s="635"/>
      <c r="CI37" s="635"/>
      <c r="CJ37" s="635"/>
      <c r="CK37" s="635"/>
      <c r="CL37" s="635"/>
      <c r="CM37" s="635"/>
      <c r="CN37" s="635"/>
      <c r="CO37" s="635"/>
      <c r="CP37" s="635"/>
      <c r="CQ37" s="635"/>
      <c r="CR37" s="635"/>
      <c r="CS37" s="635"/>
      <c r="CT37" s="635"/>
      <c r="CU37" s="635"/>
      <c r="CV37" s="635"/>
      <c r="CW37" s="636"/>
      <c r="CX37" s="636"/>
      <c r="CY37" s="636"/>
      <c r="CZ37" s="636"/>
      <c r="DA37" s="636"/>
      <c r="DB37" s="636"/>
      <c r="DC37" s="636"/>
      <c r="DD37" s="636"/>
      <c r="DE37" s="636"/>
      <c r="DF37" s="636"/>
      <c r="DG37" s="636"/>
      <c r="DH37" s="636"/>
      <c r="DI37" s="636"/>
    </row>
    <row r="38" spans="1:113" ht="17.25" customHeight="1" x14ac:dyDescent="0.3">
      <c r="A38" s="623" t="s">
        <v>515</v>
      </c>
      <c r="B38" s="624">
        <v>-1434.667344337124</v>
      </c>
      <c r="C38" s="625">
        <v>-1477.1395861087244</v>
      </c>
      <c r="D38" s="625">
        <v>-1358.796941880126</v>
      </c>
      <c r="E38" s="625">
        <v>-1458.96645092479</v>
      </c>
      <c r="F38" s="625">
        <v>-1381.6226738184043</v>
      </c>
      <c r="G38" s="625">
        <v>-963.28624081337387</v>
      </c>
      <c r="H38" s="625">
        <v>422.07065105018188</v>
      </c>
      <c r="I38" s="625">
        <v>-978.82857102485036</v>
      </c>
      <c r="J38" s="625">
        <v>-823.93375902726427</v>
      </c>
      <c r="K38" s="625">
        <v>-850.77931149989365</v>
      </c>
      <c r="L38" s="625">
        <v>-987.49065916572863</v>
      </c>
      <c r="M38" s="625">
        <v>-936.4391397666551</v>
      </c>
      <c r="N38" s="625">
        <v>-736.96161155021503</v>
      </c>
      <c r="O38" s="625">
        <v>-1051.1752037621868</v>
      </c>
      <c r="P38" s="625">
        <v>-1021.8921495364106</v>
      </c>
      <c r="Q38" s="625">
        <v>-832.03756500450504</v>
      </c>
      <c r="R38" s="625">
        <v>-730.79269520945854</v>
      </c>
      <c r="S38" s="625">
        <v>-759.96603815235449</v>
      </c>
      <c r="T38" s="625">
        <v>-504.77425950995183</v>
      </c>
      <c r="U38" s="625">
        <v>-508.68117633964766</v>
      </c>
      <c r="V38" s="625">
        <v>-893.80414623820752</v>
      </c>
      <c r="W38" s="625">
        <v>-763.39340329816673</v>
      </c>
      <c r="X38" s="625">
        <v>-790.29161976840771</v>
      </c>
      <c r="Y38" s="625">
        <v>-816.00497894945283</v>
      </c>
      <c r="Z38" s="625">
        <v>-832.01725442353654</v>
      </c>
      <c r="AA38" s="625">
        <v>-933.02095446765031</v>
      </c>
      <c r="AB38" s="625">
        <v>-911.91733136025948</v>
      </c>
      <c r="AC38" s="625">
        <v>-867.71302911767884</v>
      </c>
      <c r="AD38" s="625">
        <v>-745.94810927188189</v>
      </c>
      <c r="AE38" s="625">
        <v>-918.58672977184278</v>
      </c>
      <c r="AF38" s="625">
        <v>-226.3974311698656</v>
      </c>
      <c r="AG38" s="625">
        <v>-387.84265693047922</v>
      </c>
      <c r="AH38" s="625">
        <v>-365.45336159888342</v>
      </c>
      <c r="AI38" s="625">
        <v>-802.39928888553823</v>
      </c>
      <c r="AJ38" s="625">
        <v>-837.88849807393342</v>
      </c>
      <c r="AK38" s="625">
        <v>-770.03294562189137</v>
      </c>
      <c r="AL38" s="625">
        <v>-706.71763879889261</v>
      </c>
      <c r="AM38" s="625">
        <v>-789.79346798723486</v>
      </c>
      <c r="AN38" s="586">
        <v>-768.23533532531997</v>
      </c>
      <c r="AO38" s="586">
        <v>-720.28712618726922</v>
      </c>
      <c r="AP38" s="586">
        <v>-805.11434280500669</v>
      </c>
      <c r="AQ38" s="586">
        <v>-791.2372303008666</v>
      </c>
      <c r="AR38" s="586">
        <v>-528.62362887682525</v>
      </c>
      <c r="AS38" s="586">
        <v>-292.27452656486992</v>
      </c>
      <c r="AT38" s="586">
        <v>-471.44493521788257</v>
      </c>
      <c r="AU38" s="586">
        <v>-625.18479977963523</v>
      </c>
      <c r="AV38" s="586">
        <v>-591.5090061080225</v>
      </c>
      <c r="AW38" s="586">
        <v>-461.1157980625905</v>
      </c>
      <c r="AX38" s="586">
        <v>-571.83377932754422</v>
      </c>
      <c r="AY38" s="586">
        <v>-701.1908600242333</v>
      </c>
      <c r="AZ38" s="586">
        <v>-648.70551274924367</v>
      </c>
      <c r="BA38" s="586">
        <v>-771.73986722279722</v>
      </c>
      <c r="BB38" s="586">
        <v>-795.70958153309766</v>
      </c>
      <c r="BC38" s="586">
        <v>-637.35298319984395</v>
      </c>
      <c r="BD38" s="586">
        <v>-539.34628236549941</v>
      </c>
      <c r="BE38" s="586">
        <v>-576.38832892289986</v>
      </c>
      <c r="BF38" s="586">
        <v>-580.47644205281802</v>
      </c>
      <c r="BG38" s="586">
        <v>-218.5600711052563</v>
      </c>
      <c r="BH38" s="586">
        <v>-198.01053248810692</v>
      </c>
      <c r="BI38" s="586">
        <v>18.417431191710673</v>
      </c>
      <c r="BJ38" s="586">
        <v>-192.51418336793432</v>
      </c>
      <c r="BK38" s="586">
        <v>-223.54069141485081</v>
      </c>
      <c r="BL38" s="586">
        <v>-83.283343983249893</v>
      </c>
      <c r="BM38" s="586">
        <v>-169.83530557149891</v>
      </c>
      <c r="BN38" s="586">
        <v>-200.29556304832823</v>
      </c>
      <c r="BO38" s="586">
        <v>-98.296839244733789</v>
      </c>
      <c r="BP38" s="585">
        <v>-143.22414376783343</v>
      </c>
      <c r="BQ38" s="585">
        <v>-101.17105117024779</v>
      </c>
      <c r="BR38" s="585">
        <v>-42.97057549160867</v>
      </c>
      <c r="BS38" s="585">
        <v>13.426260070348064</v>
      </c>
      <c r="BT38" s="585">
        <v>-77.607520890654939</v>
      </c>
      <c r="BU38" s="585">
        <v>-120.42892680083372</v>
      </c>
      <c r="BV38" s="585">
        <v>-174.99323925486189</v>
      </c>
      <c r="BW38" s="585">
        <v>-197.48082146669412</v>
      </c>
      <c r="BX38" s="585">
        <v>-79.183197611921059</v>
      </c>
      <c r="BY38" s="585">
        <v>-150.11271862557624</v>
      </c>
      <c r="BZ38" s="585">
        <v>-249.25243105175343</v>
      </c>
      <c r="CA38" s="585">
        <v>-284.40648506650109</v>
      </c>
      <c r="CB38" s="585">
        <v>72.088989495391274</v>
      </c>
      <c r="CC38" s="585">
        <v>-292.23295447361454</v>
      </c>
      <c r="CD38" s="585">
        <v>-262.29288709611149</v>
      </c>
      <c r="CE38" s="585">
        <v>344.2125126538017</v>
      </c>
      <c r="CF38" s="585">
        <v>410.39800806062999</v>
      </c>
      <c r="CG38" s="585">
        <v>425.64204574198817</v>
      </c>
      <c r="CH38" s="587">
        <v>-13.538061218687098</v>
      </c>
      <c r="CI38" s="587">
        <v>-14.448521658266181</v>
      </c>
      <c r="CJ38" s="587">
        <v>28.452355463166732</v>
      </c>
      <c r="CK38" s="587">
        <v>117.4026793225201</v>
      </c>
      <c r="CL38" s="587">
        <v>113.49286204393974</v>
      </c>
      <c r="CM38" s="587">
        <v>885.51341502868547</v>
      </c>
      <c r="CN38" s="587">
        <v>874.47275256823605</v>
      </c>
      <c r="CO38" s="587">
        <v>692.60368012806362</v>
      </c>
      <c r="CP38" s="587">
        <v>757.5906453765906</v>
      </c>
      <c r="CQ38" s="587">
        <v>824.49804802535368</v>
      </c>
      <c r="CR38" s="587">
        <v>252.57199787308105</v>
      </c>
      <c r="CS38" s="587">
        <v>198.65246048526285</v>
      </c>
      <c r="CT38" s="587">
        <v>249.07233585688198</v>
      </c>
      <c r="CU38" s="587">
        <v>-195.63840161436303</v>
      </c>
      <c r="CV38" s="587">
        <v>-250.58561964910257</v>
      </c>
      <c r="CW38" s="588">
        <v>-209.99915048719703</v>
      </c>
      <c r="CX38" s="588">
        <v>-197.69349635031514</v>
      </c>
      <c r="CY38" s="588">
        <v>-290.21345935776117</v>
      </c>
      <c r="CZ38" s="588">
        <v>-480.37297875576337</v>
      </c>
      <c r="DA38" s="588">
        <v>-762.6992331815793</v>
      </c>
      <c r="DB38" s="588">
        <v>-944.32704440072484</v>
      </c>
      <c r="DC38" s="588">
        <v>-340.82413927257477</v>
      </c>
      <c r="DD38" s="588">
        <v>-466.06514340669202</v>
      </c>
      <c r="DE38" s="588">
        <v>-746.67006372587366</v>
      </c>
      <c r="DF38" s="588">
        <v>-1180.286852710776</v>
      </c>
      <c r="DG38" s="588">
        <v>-861.68118366403019</v>
      </c>
      <c r="DH38" s="588">
        <v>-1059.6681897416761</v>
      </c>
      <c r="DI38" s="588">
        <v>-1216.0658879815901</v>
      </c>
    </row>
    <row r="39" spans="1:113" ht="14.25" customHeight="1" thickBot="1" x14ac:dyDescent="0.35">
      <c r="A39" s="651"/>
      <c r="B39" s="652"/>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06"/>
      <c r="BQ39" s="606"/>
      <c r="BR39" s="606"/>
      <c r="BS39" s="606"/>
      <c r="BT39" s="606"/>
      <c r="BU39" s="606"/>
      <c r="BV39" s="606"/>
      <c r="BW39" s="606"/>
      <c r="BX39" s="606"/>
      <c r="BY39" s="606"/>
      <c r="BZ39" s="606"/>
      <c r="CA39" s="606"/>
      <c r="CB39" s="606"/>
      <c r="CC39" s="606"/>
      <c r="CD39" s="606"/>
      <c r="CE39" s="606"/>
      <c r="CF39" s="606"/>
      <c r="CG39" s="606"/>
      <c r="CH39" s="654"/>
      <c r="CI39" s="654"/>
      <c r="CJ39" s="654"/>
      <c r="CK39" s="654"/>
      <c r="CL39" s="654"/>
      <c r="CM39" s="654"/>
      <c r="CN39" s="654"/>
      <c r="CO39" s="654"/>
      <c r="CP39" s="654"/>
      <c r="CQ39" s="654"/>
      <c r="CR39" s="654"/>
      <c r="CS39" s="654"/>
      <c r="CT39" s="654"/>
      <c r="CU39" s="654"/>
      <c r="CV39" s="654"/>
      <c r="CW39" s="654"/>
      <c r="CX39" s="655"/>
      <c r="CY39" s="655"/>
      <c r="CZ39" s="655"/>
      <c r="DA39" s="655"/>
      <c r="DB39" s="655"/>
      <c r="DC39" s="655"/>
      <c r="DD39" s="655"/>
      <c r="DE39" s="655"/>
      <c r="DF39" s="655"/>
      <c r="DG39" s="655"/>
      <c r="DH39" s="655"/>
      <c r="DI39" s="655"/>
    </row>
    <row r="40" spans="1:113" ht="15" hidden="1" thickTop="1" x14ac:dyDescent="0.25">
      <c r="P40" s="656"/>
      <c r="Q40" s="656"/>
      <c r="R40" s="656"/>
      <c r="CX40" s="657"/>
      <c r="CY40" s="657"/>
      <c r="CZ40" s="657"/>
      <c r="DA40" s="657"/>
      <c r="DB40" s="657"/>
      <c r="DC40" s="657"/>
      <c r="DD40" s="657"/>
      <c r="DE40" s="657"/>
      <c r="DF40" s="657"/>
      <c r="DG40" s="657"/>
      <c r="DH40" s="657"/>
      <c r="DI40" s="657"/>
    </row>
    <row r="41" spans="1:113" ht="15" hidden="1" thickTop="1" x14ac:dyDescent="0.25">
      <c r="P41" s="656"/>
      <c r="Q41" s="656"/>
      <c r="R41" s="656"/>
    </row>
    <row r="42" spans="1:113" s="609" customFormat="1" ht="16.5" thickTop="1" x14ac:dyDescent="0.25">
      <c r="A42" s="658" t="s">
        <v>516</v>
      </c>
    </row>
    <row r="43" spans="1:113" s="609" customFormat="1" ht="12.75" customHeight="1" x14ac:dyDescent="0.25">
      <c r="A43" s="608" t="s">
        <v>517</v>
      </c>
    </row>
    <row r="44" spans="1:113" s="609" customFormat="1" ht="15" customHeight="1" x14ac:dyDescent="0.25">
      <c r="A44" s="610" t="s">
        <v>518</v>
      </c>
      <c r="B44" s="659"/>
    </row>
    <row r="45" spans="1:113" s="609" customFormat="1" x14ac:dyDescent="0.25">
      <c r="A45" s="609" t="s">
        <v>519</v>
      </c>
      <c r="B45" s="659"/>
    </row>
    <row r="46" spans="1:113" s="609" customFormat="1" x14ac:dyDescent="0.25">
      <c r="A46" s="608" t="s">
        <v>520</v>
      </c>
      <c r="B46" s="659"/>
    </row>
    <row r="47" spans="1:113" s="609" customFormat="1" x14ac:dyDescent="0.25">
      <c r="A47" s="611" t="s">
        <v>396</v>
      </c>
      <c r="B47" s="659"/>
    </row>
    <row r="48" spans="1:113" x14ac:dyDescent="0.25">
      <c r="A48" s="609"/>
    </row>
  </sheetData>
  <printOptions horizontalCentered="1" verticalCentered="1"/>
  <pageMargins left="0.76" right="0.27" top="0.53" bottom="0.54" header="0.3" footer="0.3"/>
  <pageSetup paperSize="9" scale="6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XAT69"/>
  <sheetViews>
    <sheetView showGridLines="0" zoomScaleNormal="100" workbookViewId="0">
      <pane xSplit="140" ySplit="4" topLeftCell="ET5" activePane="bottomRight" state="frozen"/>
      <selection activeCell="E182" sqref="E182"/>
      <selection pane="topRight" activeCell="E182" sqref="E182"/>
      <selection pane="bottomLeft" activeCell="E182" sqref="E182"/>
      <selection pane="bottomRight" activeCell="ET6" sqref="ET6"/>
    </sheetView>
  </sheetViews>
  <sheetFormatPr defaultRowHeight="17.25" x14ac:dyDescent="0.3"/>
  <cols>
    <col min="1" max="1" width="7.140625" style="349" customWidth="1"/>
    <col min="2" max="2" width="60.7109375" style="574" bestFit="1" customWidth="1"/>
    <col min="3" max="43" width="9.140625" style="349" hidden="1" customWidth="1"/>
    <col min="44" max="44" width="9" style="349" hidden="1" customWidth="1"/>
    <col min="45" max="51" width="9.140625" style="349" hidden="1" customWidth="1"/>
    <col min="52" max="56" width="9" style="349" hidden="1" customWidth="1"/>
    <col min="57" max="61" width="8.85546875" style="349" hidden="1" customWidth="1"/>
    <col min="62" max="95" width="10.7109375" style="349" hidden="1" customWidth="1"/>
    <col min="96" max="96" width="11.85546875" style="349" hidden="1" customWidth="1"/>
    <col min="97" max="125" width="13.28515625" style="349" hidden="1" customWidth="1"/>
    <col min="126" max="126" width="18" style="349" hidden="1" customWidth="1"/>
    <col min="127" max="128" width="17.5703125" style="349" hidden="1" customWidth="1"/>
    <col min="129" max="129" width="18" style="349" hidden="1" customWidth="1"/>
    <col min="130" max="130" width="17.5703125" style="349" hidden="1" customWidth="1"/>
    <col min="131" max="131" width="18" style="349" hidden="1" customWidth="1"/>
    <col min="132" max="132" width="15.85546875" style="349" hidden="1" customWidth="1"/>
    <col min="133" max="133" width="17.5703125" style="349" hidden="1" customWidth="1"/>
    <col min="134" max="134" width="18" style="349" hidden="1" customWidth="1"/>
    <col min="135" max="135" width="16.5703125" style="349" hidden="1" customWidth="1"/>
    <col min="136" max="136" width="18" style="349" hidden="1" customWidth="1"/>
    <col min="137" max="144" width="17.5703125" style="349" hidden="1" customWidth="1"/>
    <col min="145" max="149" width="15.140625" style="349" hidden="1" customWidth="1"/>
    <col min="150" max="162" width="15.140625" style="349" customWidth="1"/>
    <col min="163" max="303" width="9.140625" style="349"/>
    <col min="304" max="304" width="5.85546875" style="349" customWidth="1"/>
    <col min="305" max="305" width="55.42578125" style="349" bestFit="1" customWidth="1"/>
    <col min="306" max="398" width="9.140625" style="349" hidden="1" customWidth="1"/>
    <col min="399" max="409" width="10.7109375" style="349" customWidth="1"/>
    <col min="410" max="410" width="10.85546875" style="349" customWidth="1"/>
    <col min="411" max="411" width="10.7109375" style="349" bestFit="1" customWidth="1"/>
    <col min="412" max="559" width="9.140625" style="349"/>
    <col min="560" max="560" width="5.85546875" style="349" customWidth="1"/>
    <col min="561" max="561" width="55.42578125" style="349" bestFit="1" customWidth="1"/>
    <col min="562" max="654" width="9.140625" style="349" hidden="1" customWidth="1"/>
    <col min="655" max="665" width="10.7109375" style="349" customWidth="1"/>
    <col min="666" max="666" width="10.85546875" style="349" customWidth="1"/>
    <col min="667" max="667" width="10.7109375" style="349" bestFit="1" customWidth="1"/>
    <col min="668" max="815" width="9.140625" style="349"/>
    <col min="816" max="816" width="5.85546875" style="349" customWidth="1"/>
    <col min="817" max="817" width="55.42578125" style="349" bestFit="1" customWidth="1"/>
    <col min="818" max="910" width="9.140625" style="349" hidden="1" customWidth="1"/>
    <col min="911" max="921" width="10.7109375" style="349" customWidth="1"/>
    <col min="922" max="922" width="10.85546875" style="349" customWidth="1"/>
    <col min="923" max="923" width="10.7109375" style="349" bestFit="1" customWidth="1"/>
    <col min="924" max="1071" width="9.140625" style="349"/>
    <col min="1072" max="1072" width="5.85546875" style="349" customWidth="1"/>
    <col min="1073" max="1073" width="55.42578125" style="349" bestFit="1" customWidth="1"/>
    <col min="1074" max="1166" width="9.140625" style="349" hidden="1" customWidth="1"/>
    <col min="1167" max="1177" width="10.7109375" style="349" customWidth="1"/>
    <col min="1178" max="1178" width="10.85546875" style="349" customWidth="1"/>
    <col min="1179" max="1179" width="10.7109375" style="349" bestFit="1" customWidth="1"/>
    <col min="1180" max="1327" width="9.140625" style="349"/>
    <col min="1328" max="1328" width="5.85546875" style="349" customWidth="1"/>
    <col min="1329" max="1329" width="55.42578125" style="349" bestFit="1" customWidth="1"/>
    <col min="1330" max="1422" width="9.140625" style="349" hidden="1" customWidth="1"/>
    <col min="1423" max="1433" width="10.7109375" style="349" customWidth="1"/>
    <col min="1434" max="1434" width="10.85546875" style="349" customWidth="1"/>
    <col min="1435" max="1435" width="10.7109375" style="349" bestFit="1" customWidth="1"/>
    <col min="1436" max="1583" width="9.140625" style="349"/>
    <col min="1584" max="1584" width="5.85546875" style="349" customWidth="1"/>
    <col min="1585" max="1585" width="55.42578125" style="349" bestFit="1" customWidth="1"/>
    <col min="1586" max="1678" width="9.140625" style="349" hidden="1" customWidth="1"/>
    <col min="1679" max="1689" width="10.7109375" style="349" customWidth="1"/>
    <col min="1690" max="1690" width="10.85546875" style="349" customWidth="1"/>
    <col min="1691" max="1691" width="10.7109375" style="349" bestFit="1" customWidth="1"/>
    <col min="1692" max="1839" width="9.140625" style="349"/>
    <col min="1840" max="1840" width="5.85546875" style="349" customWidth="1"/>
    <col min="1841" max="1841" width="55.42578125" style="349" bestFit="1" customWidth="1"/>
    <col min="1842" max="1934" width="9.140625" style="349" hidden="1" customWidth="1"/>
    <col min="1935" max="1945" width="10.7109375" style="349" customWidth="1"/>
    <col min="1946" max="1946" width="10.85546875" style="349" customWidth="1"/>
    <col min="1947" max="1947" width="10.7109375" style="349" bestFit="1" customWidth="1"/>
    <col min="1948" max="2095" width="9.140625" style="349"/>
    <col min="2096" max="2096" width="5.85546875" style="349" customWidth="1"/>
    <col min="2097" max="2097" width="55.42578125" style="349" bestFit="1" customWidth="1"/>
    <col min="2098" max="2190" width="9.140625" style="349" hidden="1" customWidth="1"/>
    <col min="2191" max="2201" width="10.7109375" style="349" customWidth="1"/>
    <col min="2202" max="2202" width="10.85546875" style="349" customWidth="1"/>
    <col min="2203" max="2203" width="10.7109375" style="349" bestFit="1" customWidth="1"/>
    <col min="2204" max="2351" width="9.140625" style="349"/>
    <col min="2352" max="2352" width="5.85546875" style="349" customWidth="1"/>
    <col min="2353" max="2353" width="55.42578125" style="349" bestFit="1" customWidth="1"/>
    <col min="2354" max="2446" width="9.140625" style="349" hidden="1" customWidth="1"/>
    <col min="2447" max="2457" width="10.7109375" style="349" customWidth="1"/>
    <col min="2458" max="2458" width="10.85546875" style="349" customWidth="1"/>
    <col min="2459" max="2459" width="10.7109375" style="349" bestFit="1" customWidth="1"/>
    <col min="2460" max="2607" width="9.140625" style="349"/>
    <col min="2608" max="2608" width="5.85546875" style="349" customWidth="1"/>
    <col min="2609" max="2609" width="55.42578125" style="349" bestFit="1" customWidth="1"/>
    <col min="2610" max="2702" width="9.140625" style="349" hidden="1" customWidth="1"/>
    <col min="2703" max="2713" width="10.7109375" style="349" customWidth="1"/>
    <col min="2714" max="2714" width="10.85546875" style="349" customWidth="1"/>
    <col min="2715" max="2715" width="10.7109375" style="349" bestFit="1" customWidth="1"/>
    <col min="2716" max="2863" width="9.140625" style="349"/>
    <col min="2864" max="2864" width="5.85546875" style="349" customWidth="1"/>
    <col min="2865" max="2865" width="55.42578125" style="349" bestFit="1" customWidth="1"/>
    <col min="2866" max="2958" width="9.140625" style="349" hidden="1" customWidth="1"/>
    <col min="2959" max="2969" width="10.7109375" style="349" customWidth="1"/>
    <col min="2970" max="2970" width="10.85546875" style="349" customWidth="1"/>
    <col min="2971" max="2971" width="10.7109375" style="349" bestFit="1" customWidth="1"/>
    <col min="2972" max="3119" width="9.140625" style="349"/>
    <col min="3120" max="3120" width="5.85546875" style="349" customWidth="1"/>
    <col min="3121" max="3121" width="55.42578125" style="349" bestFit="1" customWidth="1"/>
    <col min="3122" max="3214" width="9.140625" style="349" hidden="1" customWidth="1"/>
    <col min="3215" max="3225" width="10.7109375" style="349" customWidth="1"/>
    <col min="3226" max="3226" width="10.85546875" style="349" customWidth="1"/>
    <col min="3227" max="3227" width="10.7109375" style="349" bestFit="1" customWidth="1"/>
    <col min="3228" max="3375" width="9.140625" style="349"/>
    <col min="3376" max="3376" width="5.85546875" style="349" customWidth="1"/>
    <col min="3377" max="3377" width="55.42578125" style="349" bestFit="1" customWidth="1"/>
    <col min="3378" max="3470" width="9.140625" style="349" hidden="1" customWidth="1"/>
    <col min="3471" max="3481" width="10.7109375" style="349" customWidth="1"/>
    <col min="3482" max="3482" width="10.85546875" style="349" customWidth="1"/>
    <col min="3483" max="3483" width="10.7109375" style="349" bestFit="1" customWidth="1"/>
    <col min="3484" max="3631" width="9.140625" style="349"/>
    <col min="3632" max="3632" width="5.85546875" style="349" customWidth="1"/>
    <col min="3633" max="3633" width="55.42578125" style="349" bestFit="1" customWidth="1"/>
    <col min="3634" max="3726" width="9.140625" style="349" hidden="1" customWidth="1"/>
    <col min="3727" max="3737" width="10.7109375" style="349" customWidth="1"/>
    <col min="3738" max="3738" width="10.85546875" style="349" customWidth="1"/>
    <col min="3739" max="3739" width="10.7109375" style="349" bestFit="1" customWidth="1"/>
    <col min="3740" max="3887" width="9.140625" style="349"/>
    <col min="3888" max="3888" width="5.85546875" style="349" customWidth="1"/>
    <col min="3889" max="3889" width="55.42578125" style="349" bestFit="1" customWidth="1"/>
    <col min="3890" max="3982" width="9.140625" style="349" hidden="1" customWidth="1"/>
    <col min="3983" max="3993" width="10.7109375" style="349" customWidth="1"/>
    <col min="3994" max="3994" width="10.85546875" style="349" customWidth="1"/>
    <col min="3995" max="3995" width="10.7109375" style="349" bestFit="1" customWidth="1"/>
    <col min="3996" max="4143" width="9.140625" style="349"/>
    <col min="4144" max="4144" width="5.85546875" style="349" customWidth="1"/>
    <col min="4145" max="4145" width="55.42578125" style="349" bestFit="1" customWidth="1"/>
    <col min="4146" max="4238" width="9.140625" style="349" hidden="1" customWidth="1"/>
    <col min="4239" max="4249" width="10.7109375" style="349" customWidth="1"/>
    <col min="4250" max="4250" width="10.85546875" style="349" customWidth="1"/>
    <col min="4251" max="4251" width="10.7109375" style="349" bestFit="1" customWidth="1"/>
    <col min="4252" max="4399" width="9.140625" style="349"/>
    <col min="4400" max="4400" width="5.85546875" style="349" customWidth="1"/>
    <col min="4401" max="4401" width="55.42578125" style="349" bestFit="1" customWidth="1"/>
    <col min="4402" max="4494" width="9.140625" style="349" hidden="1" customWidth="1"/>
    <col min="4495" max="4505" width="10.7109375" style="349" customWidth="1"/>
    <col min="4506" max="4506" width="10.85546875" style="349" customWidth="1"/>
    <col min="4507" max="4507" width="10.7109375" style="349" bestFit="1" customWidth="1"/>
    <col min="4508" max="4655" width="9.140625" style="349"/>
    <col min="4656" max="4656" width="5.85546875" style="349" customWidth="1"/>
    <col min="4657" max="4657" width="55.42578125" style="349" bestFit="1" customWidth="1"/>
    <col min="4658" max="4750" width="9.140625" style="349" hidden="1" customWidth="1"/>
    <col min="4751" max="4761" width="10.7109375" style="349" customWidth="1"/>
    <col min="4762" max="4762" width="10.85546875" style="349" customWidth="1"/>
    <col min="4763" max="4763" width="10.7109375" style="349" bestFit="1" customWidth="1"/>
    <col min="4764" max="4911" width="9.140625" style="349"/>
    <col min="4912" max="4912" width="5.85546875" style="349" customWidth="1"/>
    <col min="4913" max="4913" width="55.42578125" style="349" bestFit="1" customWidth="1"/>
    <col min="4914" max="5006" width="9.140625" style="349" hidden="1" customWidth="1"/>
    <col min="5007" max="5017" width="10.7109375" style="349" customWidth="1"/>
    <col min="5018" max="5018" width="10.85546875" style="349" customWidth="1"/>
    <col min="5019" max="5019" width="10.7109375" style="349" bestFit="1" customWidth="1"/>
    <col min="5020" max="5167" width="9.140625" style="349"/>
    <col min="5168" max="5168" width="5.85546875" style="349" customWidth="1"/>
    <col min="5169" max="5169" width="55.42578125" style="349" bestFit="1" customWidth="1"/>
    <col min="5170" max="5262" width="9.140625" style="349" hidden="1" customWidth="1"/>
    <col min="5263" max="5273" width="10.7109375" style="349" customWidth="1"/>
    <col min="5274" max="5274" width="10.85546875" style="349" customWidth="1"/>
    <col min="5275" max="5275" width="10.7109375" style="349" bestFit="1" customWidth="1"/>
    <col min="5276" max="5423" width="9.140625" style="349"/>
    <col min="5424" max="5424" width="5.85546875" style="349" customWidth="1"/>
    <col min="5425" max="5425" width="55.42578125" style="349" bestFit="1" customWidth="1"/>
    <col min="5426" max="5518" width="9.140625" style="349" hidden="1" customWidth="1"/>
    <col min="5519" max="5529" width="10.7109375" style="349" customWidth="1"/>
    <col min="5530" max="5530" width="10.85546875" style="349" customWidth="1"/>
    <col min="5531" max="5531" width="10.7109375" style="349" bestFit="1" customWidth="1"/>
    <col min="5532" max="5679" width="9.140625" style="349"/>
    <col min="5680" max="5680" width="5.85546875" style="349" customWidth="1"/>
    <col min="5681" max="5681" width="55.42578125" style="349" bestFit="1" customWidth="1"/>
    <col min="5682" max="5774" width="9.140625" style="349" hidden="1" customWidth="1"/>
    <col min="5775" max="5785" width="10.7109375" style="349" customWidth="1"/>
    <col min="5786" max="5786" width="10.85546875" style="349" customWidth="1"/>
    <col min="5787" max="5787" width="10.7109375" style="349" bestFit="1" customWidth="1"/>
    <col min="5788" max="5935" width="9.140625" style="349"/>
    <col min="5936" max="5936" width="5.85546875" style="349" customWidth="1"/>
    <col min="5937" max="5937" width="55.42578125" style="349" bestFit="1" customWidth="1"/>
    <col min="5938" max="6030" width="9.140625" style="349" hidden="1" customWidth="1"/>
    <col min="6031" max="6041" width="10.7109375" style="349" customWidth="1"/>
    <col min="6042" max="6042" width="10.85546875" style="349" customWidth="1"/>
    <col min="6043" max="6043" width="10.7109375" style="349" bestFit="1" customWidth="1"/>
    <col min="6044" max="6191" width="9.140625" style="349"/>
    <col min="6192" max="6192" width="5.85546875" style="349" customWidth="1"/>
    <col min="6193" max="6193" width="55.42578125" style="349" bestFit="1" customWidth="1"/>
    <col min="6194" max="6286" width="9.140625" style="349" hidden="1" customWidth="1"/>
    <col min="6287" max="6297" width="10.7109375" style="349" customWidth="1"/>
    <col min="6298" max="6298" width="10.85546875" style="349" customWidth="1"/>
    <col min="6299" max="6299" width="10.7109375" style="349" bestFit="1" customWidth="1"/>
    <col min="6300" max="6447" width="9.140625" style="349"/>
    <col min="6448" max="6448" width="5.85546875" style="349" customWidth="1"/>
    <col min="6449" max="6449" width="55.42578125" style="349" bestFit="1" customWidth="1"/>
    <col min="6450" max="6542" width="9.140625" style="349" hidden="1" customWidth="1"/>
    <col min="6543" max="6553" width="10.7109375" style="349" customWidth="1"/>
    <col min="6554" max="6554" width="10.85546875" style="349" customWidth="1"/>
    <col min="6555" max="6555" width="10.7109375" style="349" bestFit="1" customWidth="1"/>
    <col min="6556" max="6703" width="9.140625" style="349"/>
    <col min="6704" max="6704" width="5.85546875" style="349" customWidth="1"/>
    <col min="6705" max="6705" width="55.42578125" style="349" bestFit="1" customWidth="1"/>
    <col min="6706" max="6798" width="9.140625" style="349" hidden="1" customWidth="1"/>
    <col min="6799" max="6809" width="10.7109375" style="349" customWidth="1"/>
    <col min="6810" max="6810" width="10.85546875" style="349" customWidth="1"/>
    <col min="6811" max="6811" width="10.7109375" style="349" bestFit="1" customWidth="1"/>
    <col min="6812" max="6959" width="9.140625" style="349"/>
    <col min="6960" max="6960" width="5.85546875" style="349" customWidth="1"/>
    <col min="6961" max="6961" width="55.42578125" style="349" bestFit="1" customWidth="1"/>
    <col min="6962" max="7054" width="9.140625" style="349" hidden="1" customWidth="1"/>
    <col min="7055" max="7065" width="10.7109375" style="349" customWidth="1"/>
    <col min="7066" max="7066" width="10.85546875" style="349" customWidth="1"/>
    <col min="7067" max="7067" width="10.7109375" style="349" bestFit="1" customWidth="1"/>
    <col min="7068" max="7215" width="9.140625" style="349"/>
    <col min="7216" max="7216" width="5.85546875" style="349" customWidth="1"/>
    <col min="7217" max="7217" width="55.42578125" style="349" bestFit="1" customWidth="1"/>
    <col min="7218" max="7310" width="9.140625" style="349" hidden="1" customWidth="1"/>
    <col min="7311" max="7321" width="10.7109375" style="349" customWidth="1"/>
    <col min="7322" max="7322" width="10.85546875" style="349" customWidth="1"/>
    <col min="7323" max="7323" width="10.7109375" style="349" bestFit="1" customWidth="1"/>
    <col min="7324" max="7471" width="9.140625" style="349"/>
    <col min="7472" max="7472" width="5.85546875" style="349" customWidth="1"/>
    <col min="7473" max="7473" width="55.42578125" style="349" bestFit="1" customWidth="1"/>
    <col min="7474" max="7566" width="9.140625" style="349" hidden="1" customWidth="1"/>
    <col min="7567" max="7577" width="10.7109375" style="349" customWidth="1"/>
    <col min="7578" max="7578" width="10.85546875" style="349" customWidth="1"/>
    <col min="7579" max="7579" width="10.7109375" style="349" bestFit="1" customWidth="1"/>
    <col min="7580" max="7727" width="9.140625" style="349"/>
    <col min="7728" max="7728" width="5.85546875" style="349" customWidth="1"/>
    <col min="7729" max="7729" width="55.42578125" style="349" bestFit="1" customWidth="1"/>
    <col min="7730" max="7822" width="9.140625" style="349" hidden="1" customWidth="1"/>
    <col min="7823" max="7833" width="10.7109375" style="349" customWidth="1"/>
    <col min="7834" max="7834" width="10.85546875" style="349" customWidth="1"/>
    <col min="7835" max="7835" width="10.7109375" style="349" bestFit="1" customWidth="1"/>
    <col min="7836" max="7983" width="9.140625" style="349"/>
    <col min="7984" max="7984" width="5.85546875" style="349" customWidth="1"/>
    <col min="7985" max="7985" width="55.42578125" style="349" bestFit="1" customWidth="1"/>
    <col min="7986" max="8078" width="9.140625" style="349" hidden="1" customWidth="1"/>
    <col min="8079" max="8089" width="10.7109375" style="349" customWidth="1"/>
    <col min="8090" max="8090" width="10.85546875" style="349" customWidth="1"/>
    <col min="8091" max="8091" width="10.7109375" style="349" bestFit="1" customWidth="1"/>
    <col min="8092" max="8239" width="9.140625" style="349"/>
    <col min="8240" max="8240" width="5.85546875" style="349" customWidth="1"/>
    <col min="8241" max="8241" width="55.42578125" style="349" bestFit="1" customWidth="1"/>
    <col min="8242" max="8334" width="9.140625" style="349" hidden="1" customWidth="1"/>
    <col min="8335" max="8345" width="10.7109375" style="349" customWidth="1"/>
    <col min="8346" max="8346" width="10.85546875" style="349" customWidth="1"/>
    <col min="8347" max="8347" width="10.7109375" style="349" bestFit="1" customWidth="1"/>
    <col min="8348" max="8495" width="9.140625" style="349"/>
    <col min="8496" max="8496" width="5.85546875" style="349" customWidth="1"/>
    <col min="8497" max="8497" width="55.42578125" style="349" bestFit="1" customWidth="1"/>
    <col min="8498" max="8590" width="9.140625" style="349" hidden="1" customWidth="1"/>
    <col min="8591" max="8601" width="10.7109375" style="349" customWidth="1"/>
    <col min="8602" max="8602" width="10.85546875" style="349" customWidth="1"/>
    <col min="8603" max="8603" width="10.7109375" style="349" bestFit="1" customWidth="1"/>
    <col min="8604" max="8751" width="9.140625" style="349"/>
    <col min="8752" max="8752" width="5.85546875" style="349" customWidth="1"/>
    <col min="8753" max="8753" width="55.42578125" style="349" bestFit="1" customWidth="1"/>
    <col min="8754" max="8846" width="9.140625" style="349" hidden="1" customWidth="1"/>
    <col min="8847" max="8857" width="10.7109375" style="349" customWidth="1"/>
    <col min="8858" max="8858" width="10.85546875" style="349" customWidth="1"/>
    <col min="8859" max="8859" width="10.7109375" style="349" bestFit="1" customWidth="1"/>
    <col min="8860" max="9007" width="9.140625" style="349"/>
    <col min="9008" max="9008" width="5.85546875" style="349" customWidth="1"/>
    <col min="9009" max="9009" width="55.42578125" style="349" bestFit="1" customWidth="1"/>
    <col min="9010" max="9102" width="9.140625" style="349" hidden="1" customWidth="1"/>
    <col min="9103" max="9113" width="10.7109375" style="349" customWidth="1"/>
    <col min="9114" max="9114" width="10.85546875" style="349" customWidth="1"/>
    <col min="9115" max="9115" width="10.7109375" style="349" bestFit="1" customWidth="1"/>
    <col min="9116" max="9263" width="9.140625" style="349"/>
    <col min="9264" max="9264" width="5.85546875" style="349" customWidth="1"/>
    <col min="9265" max="9265" width="55.42578125" style="349" bestFit="1" customWidth="1"/>
    <col min="9266" max="9358" width="9.140625" style="349" hidden="1" customWidth="1"/>
    <col min="9359" max="9369" width="10.7109375" style="349" customWidth="1"/>
    <col min="9370" max="9370" width="10.85546875" style="349" customWidth="1"/>
    <col min="9371" max="9371" width="10.7109375" style="349" bestFit="1" customWidth="1"/>
    <col min="9372" max="9519" width="9.140625" style="349"/>
    <col min="9520" max="9520" width="5.85546875" style="349" customWidth="1"/>
    <col min="9521" max="9521" width="55.42578125" style="349" bestFit="1" customWidth="1"/>
    <col min="9522" max="9614" width="9.140625" style="349" hidden="1" customWidth="1"/>
    <col min="9615" max="9625" width="10.7109375" style="349" customWidth="1"/>
    <col min="9626" max="9626" width="10.85546875" style="349" customWidth="1"/>
    <col min="9627" max="9627" width="10.7109375" style="349" bestFit="1" customWidth="1"/>
    <col min="9628" max="9775" width="9.140625" style="349"/>
    <col min="9776" max="9776" width="5.85546875" style="349" customWidth="1"/>
    <col min="9777" max="9777" width="55.42578125" style="349" bestFit="1" customWidth="1"/>
    <col min="9778" max="9870" width="9.140625" style="349" hidden="1" customWidth="1"/>
    <col min="9871" max="9881" width="10.7109375" style="349" customWidth="1"/>
    <col min="9882" max="9882" width="10.85546875" style="349" customWidth="1"/>
    <col min="9883" max="9883" width="10.7109375" style="349" bestFit="1" customWidth="1"/>
    <col min="9884" max="10031" width="9.140625" style="349"/>
    <col min="10032" max="10032" width="5.85546875" style="349" customWidth="1"/>
    <col min="10033" max="10033" width="55.42578125" style="349" bestFit="1" customWidth="1"/>
    <col min="10034" max="10126" width="9.140625" style="349" hidden="1" customWidth="1"/>
    <col min="10127" max="10137" width="10.7109375" style="349" customWidth="1"/>
    <col min="10138" max="10138" width="10.85546875" style="349" customWidth="1"/>
    <col min="10139" max="10139" width="10.7109375" style="349" bestFit="1" customWidth="1"/>
    <col min="10140" max="10287" width="9.140625" style="349"/>
    <col min="10288" max="10288" width="5.85546875" style="349" customWidth="1"/>
    <col min="10289" max="10289" width="55.42578125" style="349" bestFit="1" customWidth="1"/>
    <col min="10290" max="10382" width="9.140625" style="349" hidden="1" customWidth="1"/>
    <col min="10383" max="10393" width="10.7109375" style="349" customWidth="1"/>
    <col min="10394" max="10394" width="10.85546875" style="349" customWidth="1"/>
    <col min="10395" max="10395" width="10.7109375" style="349" bestFit="1" customWidth="1"/>
    <col min="10396" max="10543" width="9.140625" style="349"/>
    <col min="10544" max="10544" width="5.85546875" style="349" customWidth="1"/>
    <col min="10545" max="10545" width="55.42578125" style="349" bestFit="1" customWidth="1"/>
    <col min="10546" max="10638" width="9.140625" style="349" hidden="1" customWidth="1"/>
    <col min="10639" max="10649" width="10.7109375" style="349" customWidth="1"/>
    <col min="10650" max="10650" width="10.85546875" style="349" customWidth="1"/>
    <col min="10651" max="10651" width="10.7109375" style="349" bestFit="1" customWidth="1"/>
    <col min="10652" max="10799" width="9.140625" style="349"/>
    <col min="10800" max="10800" width="5.85546875" style="349" customWidth="1"/>
    <col min="10801" max="10801" width="55.42578125" style="349" bestFit="1" customWidth="1"/>
    <col min="10802" max="10894" width="9.140625" style="349" hidden="1" customWidth="1"/>
    <col min="10895" max="10905" width="10.7109375" style="349" customWidth="1"/>
    <col min="10906" max="10906" width="10.85546875" style="349" customWidth="1"/>
    <col min="10907" max="10907" width="10.7109375" style="349" bestFit="1" customWidth="1"/>
    <col min="10908" max="11055" width="9.140625" style="349"/>
    <col min="11056" max="11056" width="5.85546875" style="349" customWidth="1"/>
    <col min="11057" max="11057" width="55.42578125" style="349" bestFit="1" customWidth="1"/>
    <col min="11058" max="11150" width="9.140625" style="349" hidden="1" customWidth="1"/>
    <col min="11151" max="11161" width="10.7109375" style="349" customWidth="1"/>
    <col min="11162" max="11162" width="10.85546875" style="349" customWidth="1"/>
    <col min="11163" max="11163" width="10.7109375" style="349" bestFit="1" customWidth="1"/>
    <col min="11164" max="11311" width="9.140625" style="349"/>
    <col min="11312" max="11312" width="5.85546875" style="349" customWidth="1"/>
    <col min="11313" max="11313" width="55.42578125" style="349" bestFit="1" customWidth="1"/>
    <col min="11314" max="11406" width="9.140625" style="349" hidden="1" customWidth="1"/>
    <col min="11407" max="11417" width="10.7109375" style="349" customWidth="1"/>
    <col min="11418" max="11418" width="10.85546875" style="349" customWidth="1"/>
    <col min="11419" max="11419" width="10.7109375" style="349" bestFit="1" customWidth="1"/>
    <col min="11420" max="11567" width="9.140625" style="349"/>
    <col min="11568" max="11568" width="5.85546875" style="349" customWidth="1"/>
    <col min="11569" max="11569" width="55.42578125" style="349" bestFit="1" customWidth="1"/>
    <col min="11570" max="11662" width="9.140625" style="349" hidden="1" customWidth="1"/>
    <col min="11663" max="11673" width="10.7109375" style="349" customWidth="1"/>
    <col min="11674" max="11674" width="10.85546875" style="349" customWidth="1"/>
    <col min="11675" max="11675" width="10.7109375" style="349" bestFit="1" customWidth="1"/>
    <col min="11676" max="11823" width="9.140625" style="349"/>
    <col min="11824" max="11824" width="5.85546875" style="349" customWidth="1"/>
    <col min="11825" max="11825" width="55.42578125" style="349" bestFit="1" customWidth="1"/>
    <col min="11826" max="11918" width="9.140625" style="349" hidden="1" customWidth="1"/>
    <col min="11919" max="11929" width="10.7109375" style="349" customWidth="1"/>
    <col min="11930" max="11930" width="10.85546875" style="349" customWidth="1"/>
    <col min="11931" max="11931" width="10.7109375" style="349" bestFit="1" customWidth="1"/>
    <col min="11932" max="12079" width="9.140625" style="349"/>
    <col min="12080" max="12080" width="5.85546875" style="349" customWidth="1"/>
    <col min="12081" max="12081" width="55.42578125" style="349" bestFit="1" customWidth="1"/>
    <col min="12082" max="12174" width="9.140625" style="349" hidden="1" customWidth="1"/>
    <col min="12175" max="12185" width="10.7109375" style="349" customWidth="1"/>
    <col min="12186" max="12186" width="10.85546875" style="349" customWidth="1"/>
    <col min="12187" max="12187" width="10.7109375" style="349" bestFit="1" customWidth="1"/>
    <col min="12188" max="12335" width="9.140625" style="349"/>
    <col min="12336" max="12336" width="5.85546875" style="349" customWidth="1"/>
    <col min="12337" max="12337" width="55.42578125" style="349" bestFit="1" customWidth="1"/>
    <col min="12338" max="12430" width="9.140625" style="349" hidden="1" customWidth="1"/>
    <col min="12431" max="12441" width="10.7109375" style="349" customWidth="1"/>
    <col min="12442" max="12442" width="10.85546875" style="349" customWidth="1"/>
    <col min="12443" max="12443" width="10.7109375" style="349" bestFit="1" customWidth="1"/>
    <col min="12444" max="12591" width="9.140625" style="349"/>
    <col min="12592" max="12592" width="5.85546875" style="349" customWidth="1"/>
    <col min="12593" max="12593" width="55.42578125" style="349" bestFit="1" customWidth="1"/>
    <col min="12594" max="12686" width="9.140625" style="349" hidden="1" customWidth="1"/>
    <col min="12687" max="12697" width="10.7109375" style="349" customWidth="1"/>
    <col min="12698" max="12698" width="10.85546875" style="349" customWidth="1"/>
    <col min="12699" max="12699" width="10.7109375" style="349" bestFit="1" customWidth="1"/>
    <col min="12700" max="12847" width="9.140625" style="349"/>
    <col min="12848" max="12848" width="5.85546875" style="349" customWidth="1"/>
    <col min="12849" max="12849" width="55.42578125" style="349" bestFit="1" customWidth="1"/>
    <col min="12850" max="12942" width="9.140625" style="349" hidden="1" customWidth="1"/>
    <col min="12943" max="12953" width="10.7109375" style="349" customWidth="1"/>
    <col min="12954" max="12954" width="10.85546875" style="349" customWidth="1"/>
    <col min="12955" max="12955" width="10.7109375" style="349" bestFit="1" customWidth="1"/>
    <col min="12956" max="13103" width="9.140625" style="349"/>
    <col min="13104" max="13104" width="5.85546875" style="349" customWidth="1"/>
    <col min="13105" max="13105" width="55.42578125" style="349" bestFit="1" customWidth="1"/>
    <col min="13106" max="13198" width="9.140625" style="349" hidden="1" customWidth="1"/>
    <col min="13199" max="13209" width="10.7109375" style="349" customWidth="1"/>
    <col min="13210" max="13210" width="10.85546875" style="349" customWidth="1"/>
    <col min="13211" max="13211" width="10.7109375" style="349" bestFit="1" customWidth="1"/>
    <col min="13212" max="13359" width="9.140625" style="349"/>
    <col min="13360" max="13360" width="5.85546875" style="349" customWidth="1"/>
    <col min="13361" max="13361" width="55.42578125" style="349" bestFit="1" customWidth="1"/>
    <col min="13362" max="13454" width="9.140625" style="349" hidden="1" customWidth="1"/>
    <col min="13455" max="13465" width="10.7109375" style="349" customWidth="1"/>
    <col min="13466" max="13466" width="10.85546875" style="349" customWidth="1"/>
    <col min="13467" max="13467" width="10.7109375" style="349" bestFit="1" customWidth="1"/>
    <col min="13468" max="13615" width="9.140625" style="349"/>
    <col min="13616" max="13616" width="5.85546875" style="349" customWidth="1"/>
    <col min="13617" max="13617" width="55.42578125" style="349" bestFit="1" customWidth="1"/>
    <col min="13618" max="13710" width="9.140625" style="349" hidden="1" customWidth="1"/>
    <col min="13711" max="13721" width="10.7109375" style="349" customWidth="1"/>
    <col min="13722" max="13722" width="10.85546875" style="349" customWidth="1"/>
    <col min="13723" max="13723" width="10.7109375" style="349" bestFit="1" customWidth="1"/>
    <col min="13724" max="13871" width="9.140625" style="349"/>
    <col min="13872" max="13872" width="5.85546875" style="349" customWidth="1"/>
    <col min="13873" max="13873" width="55.42578125" style="349" bestFit="1" customWidth="1"/>
    <col min="13874" max="13966" width="9.140625" style="349" hidden="1" customWidth="1"/>
    <col min="13967" max="13977" width="10.7109375" style="349" customWidth="1"/>
    <col min="13978" max="13978" width="10.85546875" style="349" customWidth="1"/>
    <col min="13979" max="13979" width="10.7109375" style="349" bestFit="1" customWidth="1"/>
    <col min="13980" max="14127" width="9.140625" style="349"/>
    <col min="14128" max="14128" width="5.85546875" style="349" customWidth="1"/>
    <col min="14129" max="14129" width="55.42578125" style="349" bestFit="1" customWidth="1"/>
    <col min="14130" max="14222" width="9.140625" style="349" hidden="1" customWidth="1"/>
    <col min="14223" max="14233" width="10.7109375" style="349" customWidth="1"/>
    <col min="14234" max="14234" width="10.85546875" style="349" customWidth="1"/>
    <col min="14235" max="14235" width="10.7109375" style="349" bestFit="1" customWidth="1"/>
    <col min="14236" max="14383" width="9.140625" style="349"/>
    <col min="14384" max="14384" width="5.85546875" style="349" customWidth="1"/>
    <col min="14385" max="14385" width="55.42578125" style="349" bestFit="1" customWidth="1"/>
    <col min="14386" max="14478" width="9.140625" style="349" hidden="1" customWidth="1"/>
    <col min="14479" max="14489" width="10.7109375" style="349" customWidth="1"/>
    <col min="14490" max="14490" width="10.85546875" style="349" customWidth="1"/>
    <col min="14491" max="14491" width="10.7109375" style="349" bestFit="1" customWidth="1"/>
    <col min="14492" max="14639" width="9.140625" style="349"/>
    <col min="14640" max="14640" width="5.85546875" style="349" customWidth="1"/>
    <col min="14641" max="14641" width="55.42578125" style="349" bestFit="1" customWidth="1"/>
    <col min="14642" max="14734" width="9.140625" style="349" hidden="1" customWidth="1"/>
    <col min="14735" max="14745" width="10.7109375" style="349" customWidth="1"/>
    <col min="14746" max="14746" width="10.85546875" style="349" customWidth="1"/>
    <col min="14747" max="14747" width="10.7109375" style="349" bestFit="1" customWidth="1"/>
    <col min="14748" max="14895" width="9.140625" style="349"/>
    <col min="14896" max="14896" width="5.85546875" style="349" customWidth="1"/>
    <col min="14897" max="14897" width="55.42578125" style="349" bestFit="1" customWidth="1"/>
    <col min="14898" max="14990" width="9.140625" style="349" hidden="1" customWidth="1"/>
    <col min="14991" max="15001" width="10.7109375" style="349" customWidth="1"/>
    <col min="15002" max="15002" width="10.85546875" style="349" customWidth="1"/>
    <col min="15003" max="15003" width="10.7109375" style="349" bestFit="1" customWidth="1"/>
    <col min="15004" max="15151" width="9.140625" style="349"/>
    <col min="15152" max="15152" width="5.85546875" style="349" customWidth="1"/>
    <col min="15153" max="15153" width="55.42578125" style="349" bestFit="1" customWidth="1"/>
    <col min="15154" max="15246" width="9.140625" style="349" hidden="1" customWidth="1"/>
    <col min="15247" max="15257" width="10.7109375" style="349" customWidth="1"/>
    <col min="15258" max="15258" width="10.85546875" style="349" customWidth="1"/>
    <col min="15259" max="15259" width="10.7109375" style="349" bestFit="1" customWidth="1"/>
    <col min="15260" max="15407" width="9.140625" style="349"/>
    <col min="15408" max="15408" width="5.85546875" style="349" customWidth="1"/>
    <col min="15409" max="15409" width="55.42578125" style="349" bestFit="1" customWidth="1"/>
    <col min="15410" max="15502" width="9.140625" style="349" hidden="1" customWidth="1"/>
    <col min="15503" max="15513" width="10.7109375" style="349" customWidth="1"/>
    <col min="15514" max="15514" width="10.85546875" style="349" customWidth="1"/>
    <col min="15515" max="15515" width="10.7109375" style="349" bestFit="1" customWidth="1"/>
    <col min="15516" max="15663" width="9.140625" style="349"/>
    <col min="15664" max="15664" width="5.85546875" style="349" customWidth="1"/>
    <col min="15665" max="15665" width="55.42578125" style="349" bestFit="1" customWidth="1"/>
    <col min="15666" max="15758" width="9.140625" style="349" hidden="1" customWidth="1"/>
    <col min="15759" max="15769" width="10.7109375" style="349" customWidth="1"/>
    <col min="15770" max="15770" width="10.85546875" style="349" customWidth="1"/>
    <col min="15771" max="15771" width="10.7109375" style="349" bestFit="1" customWidth="1"/>
    <col min="15772" max="15919" width="9.140625" style="349"/>
    <col min="15920" max="15920" width="5.85546875" style="349" customWidth="1"/>
    <col min="15921" max="15921" width="55.42578125" style="349" bestFit="1" customWidth="1"/>
    <col min="15922" max="16014" width="9.140625" style="349" hidden="1" customWidth="1"/>
    <col min="16015" max="16025" width="10.7109375" style="349" customWidth="1"/>
    <col min="16026" max="16026" width="10.85546875" style="349" customWidth="1"/>
    <col min="16027" max="16027" width="10.7109375" style="349" bestFit="1" customWidth="1"/>
    <col min="16028" max="16175" width="9.140625" style="349"/>
    <col min="16176" max="16176" width="5.85546875" style="349" customWidth="1"/>
    <col min="16177" max="16177" width="55.42578125" style="349" bestFit="1" customWidth="1"/>
    <col min="16178" max="16270" width="9.140625" style="349" hidden="1" customWidth="1"/>
    <col min="16271" max="16281" width="10.7109375" style="349" customWidth="1"/>
    <col min="16282" max="16282" width="10.85546875" style="349" customWidth="1"/>
    <col min="16283" max="16283" width="10.7109375" style="349" bestFit="1" customWidth="1"/>
    <col min="16284" max="16384" width="9.140625" style="349"/>
  </cols>
  <sheetData>
    <row r="1" spans="1:162" ht="19.5" customHeight="1" x14ac:dyDescent="0.3">
      <c r="A1" s="572" t="s">
        <v>521</v>
      </c>
      <c r="B1" s="573"/>
      <c r="C1" s="660"/>
    </row>
    <row r="2" spans="1:162" hidden="1" x14ac:dyDescent="0.3">
      <c r="A2" s="661"/>
      <c r="B2" s="662"/>
      <c r="C2" s="663"/>
    </row>
    <row r="3" spans="1:162" ht="18" thickBot="1" x14ac:dyDescent="0.35">
      <c r="A3" s="575"/>
      <c r="B3" s="664"/>
      <c r="U3" s="576"/>
      <c r="AE3" s="576"/>
      <c r="AH3" s="4245"/>
      <c r="AI3" s="4245"/>
      <c r="AM3" s="4245"/>
      <c r="AN3" s="4245"/>
      <c r="AO3" s="4245"/>
      <c r="AP3" s="4245"/>
      <c r="AZ3" s="4245"/>
      <c r="BA3" s="4245"/>
      <c r="BB3" s="4245"/>
      <c r="BC3" s="4245"/>
      <c r="BI3" s="4245"/>
      <c r="BJ3" s="4245"/>
      <c r="BK3" s="665"/>
      <c r="BL3" s="665"/>
      <c r="BO3" s="4245"/>
      <c r="BP3" s="4245"/>
      <c r="BV3" s="666"/>
      <c r="BW3" s="666"/>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Z3" s="665"/>
      <c r="DA3" s="66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t="s">
        <v>7</v>
      </c>
    </row>
    <row r="4" spans="1:162" ht="24" customHeight="1" thickTop="1" thickBot="1" x14ac:dyDescent="0.35">
      <c r="A4" s="580" t="s">
        <v>441</v>
      </c>
      <c r="B4" s="580" t="s">
        <v>442</v>
      </c>
      <c r="C4" s="581">
        <v>38504</v>
      </c>
      <c r="D4" s="581">
        <v>38534</v>
      </c>
      <c r="E4" s="581">
        <v>38565</v>
      </c>
      <c r="F4" s="581">
        <v>38596</v>
      </c>
      <c r="G4" s="581">
        <v>38626</v>
      </c>
      <c r="H4" s="581">
        <v>38657</v>
      </c>
      <c r="I4" s="581">
        <v>38687</v>
      </c>
      <c r="J4" s="581">
        <v>38718</v>
      </c>
      <c r="K4" s="581">
        <v>38749</v>
      </c>
      <c r="L4" s="581">
        <v>38777</v>
      </c>
      <c r="M4" s="581">
        <v>38808</v>
      </c>
      <c r="N4" s="581">
        <v>38838</v>
      </c>
      <c r="O4" s="581">
        <v>38869</v>
      </c>
      <c r="P4" s="581">
        <v>38899</v>
      </c>
      <c r="Q4" s="581">
        <v>38930</v>
      </c>
      <c r="R4" s="581">
        <v>38961</v>
      </c>
      <c r="S4" s="581">
        <v>38991</v>
      </c>
      <c r="T4" s="581">
        <v>39022</v>
      </c>
      <c r="U4" s="581">
        <v>39052</v>
      </c>
      <c r="V4" s="581">
        <v>39083</v>
      </c>
      <c r="W4" s="581">
        <v>39114</v>
      </c>
      <c r="X4" s="581">
        <v>39142</v>
      </c>
      <c r="Y4" s="581">
        <v>39173</v>
      </c>
      <c r="Z4" s="581">
        <v>39203</v>
      </c>
      <c r="AA4" s="581">
        <v>39234</v>
      </c>
      <c r="AB4" s="581">
        <v>39264</v>
      </c>
      <c r="AC4" s="581">
        <v>39295</v>
      </c>
      <c r="AD4" s="581">
        <v>39326</v>
      </c>
      <c r="AE4" s="581">
        <v>39356</v>
      </c>
      <c r="AF4" s="581">
        <v>39387</v>
      </c>
      <c r="AG4" s="581">
        <v>39417</v>
      </c>
      <c r="AH4" s="581">
        <v>39448</v>
      </c>
      <c r="AI4" s="581">
        <v>39479</v>
      </c>
      <c r="AJ4" s="581">
        <v>39508</v>
      </c>
      <c r="AK4" s="581">
        <v>39539</v>
      </c>
      <c r="AL4" s="581">
        <v>39569</v>
      </c>
      <c r="AM4" s="581">
        <v>39600</v>
      </c>
      <c r="AN4" s="581">
        <v>39630</v>
      </c>
      <c r="AO4" s="581">
        <v>39661</v>
      </c>
      <c r="AP4" s="581">
        <v>39692</v>
      </c>
      <c r="AQ4" s="581">
        <v>39722</v>
      </c>
      <c r="AR4" s="581">
        <v>39753</v>
      </c>
      <c r="AS4" s="581">
        <v>39783</v>
      </c>
      <c r="AT4" s="581">
        <v>39814</v>
      </c>
      <c r="AU4" s="581">
        <v>39845</v>
      </c>
      <c r="AV4" s="581">
        <v>39881</v>
      </c>
      <c r="AW4" s="581">
        <v>39904</v>
      </c>
      <c r="AX4" s="581">
        <v>39934</v>
      </c>
      <c r="AY4" s="581">
        <v>39965</v>
      </c>
      <c r="AZ4" s="581">
        <v>39995</v>
      </c>
      <c r="BA4" s="581">
        <v>40026</v>
      </c>
      <c r="BB4" s="581">
        <v>40057</v>
      </c>
      <c r="BC4" s="581">
        <v>40087</v>
      </c>
      <c r="BD4" s="581">
        <v>40118</v>
      </c>
      <c r="BE4" s="581">
        <v>40148</v>
      </c>
      <c r="BF4" s="581">
        <v>40179</v>
      </c>
      <c r="BG4" s="581">
        <v>40210</v>
      </c>
      <c r="BH4" s="581">
        <v>40238</v>
      </c>
      <c r="BI4" s="581">
        <v>40269</v>
      </c>
      <c r="BJ4" s="581">
        <v>40299</v>
      </c>
      <c r="BK4" s="581">
        <v>40330</v>
      </c>
      <c r="BL4" s="581">
        <v>40360</v>
      </c>
      <c r="BM4" s="581">
        <v>40391</v>
      </c>
      <c r="BN4" s="581">
        <v>40422</v>
      </c>
      <c r="BO4" s="581">
        <v>40452</v>
      </c>
      <c r="BP4" s="581">
        <v>40483</v>
      </c>
      <c r="BQ4" s="581">
        <v>40513</v>
      </c>
      <c r="BR4" s="581">
        <v>40544</v>
      </c>
      <c r="BS4" s="581">
        <v>40575</v>
      </c>
      <c r="BT4" s="581">
        <v>40603</v>
      </c>
      <c r="BU4" s="581">
        <v>40634</v>
      </c>
      <c r="BV4" s="581">
        <v>40664</v>
      </c>
      <c r="BW4" s="581">
        <v>40695</v>
      </c>
      <c r="BX4" s="581">
        <v>40725</v>
      </c>
      <c r="BY4" s="581">
        <v>40756</v>
      </c>
      <c r="BZ4" s="581">
        <v>40787</v>
      </c>
      <c r="CA4" s="581">
        <v>40817</v>
      </c>
      <c r="CB4" s="581">
        <v>40848</v>
      </c>
      <c r="CC4" s="581">
        <v>40878</v>
      </c>
      <c r="CD4" s="581">
        <v>40909</v>
      </c>
      <c r="CE4" s="581">
        <v>40940</v>
      </c>
      <c r="CF4" s="581">
        <v>40969</v>
      </c>
      <c r="CG4" s="581">
        <v>41000</v>
      </c>
      <c r="CH4" s="581">
        <v>41030</v>
      </c>
      <c r="CI4" s="581">
        <v>41061</v>
      </c>
      <c r="CJ4" s="581">
        <v>41091</v>
      </c>
      <c r="CK4" s="581">
        <v>41122</v>
      </c>
      <c r="CL4" s="581">
        <v>41153</v>
      </c>
      <c r="CM4" s="581">
        <v>41183</v>
      </c>
      <c r="CN4" s="581">
        <v>41214</v>
      </c>
      <c r="CO4" s="581">
        <v>41244</v>
      </c>
      <c r="CP4" s="581">
        <v>41275</v>
      </c>
      <c r="CQ4" s="581">
        <v>41306</v>
      </c>
      <c r="CR4" s="581">
        <v>41334</v>
      </c>
      <c r="CS4" s="581">
        <v>41365</v>
      </c>
      <c r="CT4" s="581">
        <v>41395</v>
      </c>
      <c r="CU4" s="581">
        <v>41426</v>
      </c>
      <c r="CV4" s="581">
        <v>41456</v>
      </c>
      <c r="CW4" s="581">
        <v>41487</v>
      </c>
      <c r="CX4" s="581">
        <v>41518</v>
      </c>
      <c r="CY4" s="581">
        <v>41548</v>
      </c>
      <c r="CZ4" s="581">
        <v>41579</v>
      </c>
      <c r="DA4" s="581">
        <v>41609</v>
      </c>
      <c r="DB4" s="581">
        <v>41640</v>
      </c>
      <c r="DC4" s="581">
        <v>41671</v>
      </c>
      <c r="DD4" s="581">
        <v>41699</v>
      </c>
      <c r="DE4" s="581">
        <v>41730</v>
      </c>
      <c r="DF4" s="581">
        <v>41760</v>
      </c>
      <c r="DG4" s="581">
        <v>41791</v>
      </c>
      <c r="DH4" s="581">
        <v>41821</v>
      </c>
      <c r="DI4" s="581">
        <v>41852</v>
      </c>
      <c r="DJ4" s="581">
        <v>41883</v>
      </c>
      <c r="DK4" s="581">
        <v>41913</v>
      </c>
      <c r="DL4" s="581">
        <v>41944</v>
      </c>
      <c r="DM4" s="581">
        <v>41974</v>
      </c>
      <c r="DN4" s="581">
        <v>42005</v>
      </c>
      <c r="DO4" s="581">
        <v>42036</v>
      </c>
      <c r="DP4" s="581">
        <v>42064</v>
      </c>
      <c r="DQ4" s="581">
        <v>42095</v>
      </c>
      <c r="DR4" s="581">
        <v>42125</v>
      </c>
      <c r="DS4" s="581">
        <v>42156</v>
      </c>
      <c r="DT4" s="581">
        <v>42186</v>
      </c>
      <c r="DU4" s="581">
        <v>42217</v>
      </c>
      <c r="DV4" s="581">
        <v>42248</v>
      </c>
      <c r="DW4" s="581">
        <v>42278</v>
      </c>
      <c r="DX4" s="581">
        <v>42309</v>
      </c>
      <c r="DY4" s="581">
        <v>42339</v>
      </c>
      <c r="DZ4" s="581">
        <v>42370</v>
      </c>
      <c r="EA4" s="581">
        <v>42401</v>
      </c>
      <c r="EB4" s="581">
        <v>42430</v>
      </c>
      <c r="EC4" s="581">
        <v>42461</v>
      </c>
      <c r="ED4" s="581">
        <v>42491</v>
      </c>
      <c r="EE4" s="581">
        <v>42522</v>
      </c>
      <c r="EF4" s="581">
        <v>42552</v>
      </c>
      <c r="EG4" s="581">
        <v>42583</v>
      </c>
      <c r="EH4" s="581">
        <v>42614</v>
      </c>
      <c r="EI4" s="581">
        <v>42644</v>
      </c>
      <c r="EJ4" s="581">
        <v>42675</v>
      </c>
      <c r="EK4" s="581">
        <v>42705</v>
      </c>
      <c r="EL4" s="581">
        <v>42736</v>
      </c>
      <c r="EM4" s="581">
        <v>42767</v>
      </c>
      <c r="EN4" s="581">
        <v>42795</v>
      </c>
      <c r="EO4" s="581">
        <v>42826</v>
      </c>
      <c r="EP4" s="581">
        <v>42856</v>
      </c>
      <c r="EQ4" s="581">
        <v>42887</v>
      </c>
      <c r="ER4" s="581">
        <v>42917</v>
      </c>
      <c r="ES4" s="581">
        <v>42948</v>
      </c>
      <c r="ET4" s="581">
        <v>42979</v>
      </c>
      <c r="EU4" s="581">
        <v>43009</v>
      </c>
      <c r="EV4" s="581">
        <v>43040</v>
      </c>
      <c r="EW4" s="581">
        <v>43070</v>
      </c>
      <c r="EX4" s="581">
        <v>43101</v>
      </c>
      <c r="EY4" s="581">
        <v>43132</v>
      </c>
      <c r="EZ4" s="581">
        <v>43160</v>
      </c>
      <c r="FA4" s="581">
        <v>43191</v>
      </c>
      <c r="FB4" s="581">
        <v>43221</v>
      </c>
      <c r="FC4" s="581">
        <v>43252</v>
      </c>
      <c r="FD4" s="581">
        <v>43282</v>
      </c>
      <c r="FE4" s="581">
        <v>43313</v>
      </c>
      <c r="FF4" s="581">
        <v>43344</v>
      </c>
    </row>
    <row r="5" spans="1:162" ht="18" customHeight="1" thickTop="1" x14ac:dyDescent="0.3">
      <c r="A5" s="366"/>
      <c r="B5" s="366"/>
      <c r="C5" s="582"/>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c r="CH5" s="582"/>
      <c r="CI5" s="582"/>
      <c r="CJ5" s="582"/>
      <c r="CK5" s="582"/>
      <c r="CL5" s="582"/>
      <c r="CM5" s="582"/>
      <c r="CN5" s="582"/>
      <c r="CO5" s="582"/>
      <c r="CP5" s="582"/>
      <c r="CQ5" s="582"/>
      <c r="CR5" s="582"/>
      <c r="CS5" s="582"/>
      <c r="CT5" s="582"/>
      <c r="CU5" s="582"/>
      <c r="CV5" s="582"/>
      <c r="CW5" s="582"/>
      <c r="CX5" s="582"/>
      <c r="CY5" s="582"/>
      <c r="CZ5" s="582"/>
      <c r="DA5" s="582"/>
      <c r="DB5" s="582"/>
      <c r="DC5" s="582"/>
      <c r="DD5" s="582"/>
      <c r="DE5" s="582"/>
      <c r="DF5" s="582"/>
      <c r="DG5" s="582"/>
      <c r="DH5" s="582"/>
      <c r="DI5" s="582"/>
      <c r="DJ5" s="582"/>
      <c r="DK5" s="582"/>
      <c r="DL5" s="582"/>
      <c r="DM5" s="582"/>
      <c r="DN5" s="582"/>
      <c r="DO5" s="582"/>
      <c r="DP5" s="582"/>
      <c r="DQ5" s="582"/>
      <c r="DR5" s="582"/>
      <c r="DS5" s="582"/>
      <c r="DT5" s="582"/>
      <c r="DU5" s="582"/>
      <c r="DV5" s="582"/>
      <c r="DW5" s="582"/>
      <c r="DX5" s="582"/>
      <c r="DY5" s="591"/>
      <c r="DZ5" s="591"/>
      <c r="EA5" s="591"/>
      <c r="EB5" s="591"/>
      <c r="EC5" s="591"/>
      <c r="ED5" s="591"/>
      <c r="EE5" s="591"/>
      <c r="EF5" s="591"/>
      <c r="EG5" s="591"/>
      <c r="EH5" s="591"/>
      <c r="EI5" s="591"/>
      <c r="EJ5" s="591"/>
      <c r="EK5" s="591"/>
      <c r="EL5" s="591"/>
      <c r="EM5" s="583"/>
      <c r="EN5" s="583"/>
      <c r="EO5" s="583"/>
      <c r="EP5" s="583"/>
      <c r="EQ5" s="583"/>
      <c r="ER5" s="583"/>
      <c r="ES5" s="583"/>
      <c r="ET5" s="583"/>
      <c r="EU5" s="583"/>
      <c r="EV5" s="583"/>
      <c r="EW5" s="583"/>
      <c r="EX5" s="583"/>
      <c r="EY5" s="583"/>
      <c r="EZ5" s="583"/>
      <c r="FA5" s="583"/>
      <c r="FB5" s="583"/>
      <c r="FC5" s="583"/>
      <c r="FD5" s="583"/>
      <c r="FE5" s="583"/>
      <c r="FF5" s="583"/>
    </row>
    <row r="6" spans="1:162" ht="18" customHeight="1" x14ac:dyDescent="0.3">
      <c r="A6" s="584" t="s">
        <v>443</v>
      </c>
      <c r="B6" s="584" t="s">
        <v>444</v>
      </c>
      <c r="C6" s="585">
        <v>0</v>
      </c>
      <c r="D6" s="585">
        <v>0</v>
      </c>
      <c r="E6" s="585">
        <v>0</v>
      </c>
      <c r="F6" s="585">
        <v>0</v>
      </c>
      <c r="G6" s="585">
        <v>0</v>
      </c>
      <c r="H6" s="585">
        <v>0</v>
      </c>
      <c r="I6" s="585">
        <v>0</v>
      </c>
      <c r="J6" s="585">
        <v>0</v>
      </c>
      <c r="K6" s="585">
        <v>0</v>
      </c>
      <c r="L6" s="585">
        <v>0</v>
      </c>
      <c r="M6" s="585">
        <v>0</v>
      </c>
      <c r="N6" s="585">
        <v>0</v>
      </c>
      <c r="O6" s="585">
        <v>0</v>
      </c>
      <c r="P6" s="585">
        <v>0</v>
      </c>
      <c r="Q6" s="585">
        <v>0</v>
      </c>
      <c r="R6" s="585">
        <v>0</v>
      </c>
      <c r="S6" s="585">
        <v>0</v>
      </c>
      <c r="T6" s="585">
        <v>0</v>
      </c>
      <c r="U6" s="585">
        <v>0</v>
      </c>
      <c r="V6" s="585">
        <v>0</v>
      </c>
      <c r="W6" s="585">
        <v>0</v>
      </c>
      <c r="X6" s="585">
        <v>0</v>
      </c>
      <c r="Y6" s="585">
        <v>0</v>
      </c>
      <c r="Z6" s="585">
        <v>0</v>
      </c>
      <c r="AA6" s="585">
        <v>0</v>
      </c>
      <c r="AB6" s="585">
        <v>0</v>
      </c>
      <c r="AC6" s="585">
        <v>0</v>
      </c>
      <c r="AD6" s="585">
        <v>0</v>
      </c>
      <c r="AE6" s="585">
        <v>0</v>
      </c>
      <c r="AF6" s="585">
        <v>0</v>
      </c>
      <c r="AG6" s="585">
        <v>0</v>
      </c>
      <c r="AH6" s="585">
        <v>0</v>
      </c>
      <c r="AI6" s="585">
        <v>0</v>
      </c>
      <c r="AJ6" s="585">
        <v>0</v>
      </c>
      <c r="AK6" s="585">
        <v>0</v>
      </c>
      <c r="AL6" s="585">
        <v>0</v>
      </c>
      <c r="AM6" s="585">
        <v>0</v>
      </c>
      <c r="AN6" s="585">
        <v>0</v>
      </c>
      <c r="AO6" s="585">
        <v>0</v>
      </c>
      <c r="AP6" s="585">
        <v>0</v>
      </c>
      <c r="AQ6" s="585">
        <v>0</v>
      </c>
      <c r="AR6" s="585">
        <v>0</v>
      </c>
      <c r="AS6" s="585">
        <v>0</v>
      </c>
      <c r="AT6" s="585">
        <v>0</v>
      </c>
      <c r="AU6" s="585">
        <v>0</v>
      </c>
      <c r="AV6" s="585">
        <v>0</v>
      </c>
      <c r="AW6" s="585">
        <v>0</v>
      </c>
      <c r="AX6" s="585">
        <v>0</v>
      </c>
      <c r="AY6" s="585">
        <v>0</v>
      </c>
      <c r="AZ6" s="585">
        <v>0</v>
      </c>
      <c r="BA6" s="585">
        <v>0</v>
      </c>
      <c r="BB6" s="585">
        <v>0</v>
      </c>
      <c r="BC6" s="585">
        <v>0</v>
      </c>
      <c r="BD6" s="585">
        <v>0</v>
      </c>
      <c r="BE6" s="585">
        <v>0</v>
      </c>
      <c r="BF6" s="585">
        <v>0</v>
      </c>
      <c r="BG6" s="585">
        <v>0</v>
      </c>
      <c r="BH6" s="585">
        <v>0</v>
      </c>
      <c r="BI6" s="585">
        <v>0</v>
      </c>
      <c r="BJ6" s="585">
        <v>0</v>
      </c>
      <c r="BK6" s="585">
        <v>0</v>
      </c>
      <c r="BL6" s="585">
        <v>0</v>
      </c>
      <c r="BM6" s="585">
        <v>0</v>
      </c>
      <c r="BN6" s="585">
        <v>0</v>
      </c>
      <c r="BO6" s="585">
        <v>0</v>
      </c>
      <c r="BP6" s="585">
        <v>0</v>
      </c>
      <c r="BQ6" s="585">
        <v>0</v>
      </c>
      <c r="BR6" s="585">
        <v>0</v>
      </c>
      <c r="BS6" s="585">
        <v>0</v>
      </c>
      <c r="BT6" s="585">
        <v>0</v>
      </c>
      <c r="BU6" s="585">
        <v>0</v>
      </c>
      <c r="BV6" s="585">
        <v>0</v>
      </c>
      <c r="BW6" s="585">
        <v>0</v>
      </c>
      <c r="BX6" s="585">
        <v>0</v>
      </c>
      <c r="BY6" s="585">
        <v>0</v>
      </c>
      <c r="BZ6" s="585">
        <v>0</v>
      </c>
      <c r="CA6" s="585">
        <v>0</v>
      </c>
      <c r="CB6" s="585">
        <v>0</v>
      </c>
      <c r="CC6" s="585">
        <v>0</v>
      </c>
      <c r="CD6" s="585">
        <v>0</v>
      </c>
      <c r="CE6" s="585">
        <v>0</v>
      </c>
      <c r="CF6" s="585">
        <v>0</v>
      </c>
      <c r="CG6" s="585">
        <v>0</v>
      </c>
      <c r="CH6" s="585">
        <v>0</v>
      </c>
      <c r="CI6" s="585">
        <v>0</v>
      </c>
      <c r="CJ6" s="585">
        <v>0</v>
      </c>
      <c r="CK6" s="585">
        <v>0</v>
      </c>
      <c r="CL6" s="585">
        <v>0</v>
      </c>
      <c r="CM6" s="585">
        <v>0</v>
      </c>
      <c r="CN6" s="585">
        <v>0</v>
      </c>
      <c r="CO6" s="585">
        <v>0</v>
      </c>
      <c r="CP6" s="585">
        <v>0</v>
      </c>
      <c r="CQ6" s="585">
        <v>0</v>
      </c>
      <c r="CR6" s="585">
        <v>0</v>
      </c>
      <c r="CS6" s="585">
        <v>0</v>
      </c>
      <c r="CT6" s="585">
        <v>0</v>
      </c>
      <c r="CU6" s="585">
        <v>0</v>
      </c>
      <c r="CV6" s="585">
        <v>0</v>
      </c>
      <c r="CW6" s="585">
        <v>0</v>
      </c>
      <c r="CX6" s="585">
        <v>0</v>
      </c>
      <c r="CY6" s="585">
        <v>0</v>
      </c>
      <c r="CZ6" s="585">
        <v>0</v>
      </c>
      <c r="DA6" s="585">
        <v>0</v>
      </c>
      <c r="DB6" s="585">
        <v>0</v>
      </c>
      <c r="DC6" s="585">
        <v>0</v>
      </c>
      <c r="DD6" s="585">
        <v>0</v>
      </c>
      <c r="DE6" s="585">
        <v>0</v>
      </c>
      <c r="DF6" s="585">
        <v>0</v>
      </c>
      <c r="DG6" s="585">
        <v>0</v>
      </c>
      <c r="DH6" s="585">
        <v>0</v>
      </c>
      <c r="DI6" s="585">
        <v>0</v>
      </c>
      <c r="DJ6" s="585">
        <v>0</v>
      </c>
      <c r="DK6" s="585">
        <v>0</v>
      </c>
      <c r="DL6" s="585">
        <v>0</v>
      </c>
      <c r="DM6" s="585">
        <v>0</v>
      </c>
      <c r="DN6" s="585">
        <v>0</v>
      </c>
      <c r="DO6" s="585">
        <v>0</v>
      </c>
      <c r="DP6" s="585">
        <v>0</v>
      </c>
      <c r="DQ6" s="585">
        <v>0</v>
      </c>
      <c r="DR6" s="585">
        <v>0</v>
      </c>
      <c r="DS6" s="585">
        <v>0</v>
      </c>
      <c r="DT6" s="585">
        <v>0</v>
      </c>
      <c r="DU6" s="585">
        <v>0</v>
      </c>
      <c r="DV6" s="585">
        <v>0</v>
      </c>
      <c r="DW6" s="585">
        <v>0</v>
      </c>
      <c r="DX6" s="585">
        <v>0</v>
      </c>
      <c r="DY6" s="586">
        <v>0</v>
      </c>
      <c r="DZ6" s="586">
        <v>0</v>
      </c>
      <c r="EA6" s="586">
        <v>0</v>
      </c>
      <c r="EB6" s="586">
        <v>0</v>
      </c>
      <c r="EC6" s="586">
        <v>0</v>
      </c>
      <c r="ED6" s="586">
        <v>0</v>
      </c>
      <c r="EE6" s="586">
        <v>0</v>
      </c>
      <c r="EF6" s="586">
        <v>0</v>
      </c>
      <c r="EG6" s="586">
        <v>0</v>
      </c>
      <c r="EH6" s="586">
        <v>0</v>
      </c>
      <c r="EI6" s="586">
        <v>0</v>
      </c>
      <c r="EJ6" s="587">
        <v>0</v>
      </c>
      <c r="EK6" s="587">
        <v>0</v>
      </c>
      <c r="EL6" s="587">
        <v>0</v>
      </c>
      <c r="EM6" s="587">
        <v>0</v>
      </c>
      <c r="EN6" s="587">
        <v>0</v>
      </c>
      <c r="EO6" s="587">
        <v>0</v>
      </c>
      <c r="EP6" s="587">
        <v>0</v>
      </c>
      <c r="EQ6" s="587">
        <v>0</v>
      </c>
      <c r="ER6" s="587">
        <v>0</v>
      </c>
      <c r="ES6" s="587">
        <v>0</v>
      </c>
      <c r="ET6" s="586">
        <v>0</v>
      </c>
      <c r="EU6" s="586">
        <v>0</v>
      </c>
      <c r="EV6" s="586">
        <v>0</v>
      </c>
      <c r="EW6" s="586">
        <v>0</v>
      </c>
      <c r="EX6" s="586">
        <v>0</v>
      </c>
      <c r="EY6" s="586">
        <v>0</v>
      </c>
      <c r="EZ6" s="586">
        <v>0</v>
      </c>
      <c r="FA6" s="586">
        <v>0</v>
      </c>
      <c r="FB6" s="586">
        <v>0</v>
      </c>
      <c r="FC6" s="586">
        <v>0</v>
      </c>
      <c r="FD6" s="586">
        <v>0</v>
      </c>
      <c r="FE6" s="586">
        <v>0</v>
      </c>
      <c r="FF6" s="586">
        <v>0</v>
      </c>
    </row>
    <row r="7" spans="1:162" ht="18" customHeight="1" x14ac:dyDescent="0.3">
      <c r="A7" s="589"/>
      <c r="B7" s="589"/>
      <c r="C7" s="590"/>
      <c r="D7" s="590"/>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0"/>
      <c r="CV7" s="590"/>
      <c r="CW7" s="590"/>
      <c r="CX7" s="590"/>
      <c r="CY7" s="590"/>
      <c r="CZ7" s="590"/>
      <c r="DA7" s="590"/>
      <c r="DB7" s="590"/>
      <c r="DC7" s="590"/>
      <c r="DD7" s="590"/>
      <c r="DE7" s="590"/>
      <c r="DF7" s="590"/>
      <c r="DG7" s="590"/>
      <c r="DH7" s="590"/>
      <c r="DI7" s="590"/>
      <c r="DJ7" s="590"/>
      <c r="DK7" s="590"/>
      <c r="DL7" s="590"/>
      <c r="DM7" s="590"/>
      <c r="DN7" s="590"/>
      <c r="DO7" s="590"/>
      <c r="DP7" s="590"/>
      <c r="DQ7" s="590"/>
      <c r="DR7" s="590"/>
      <c r="DS7" s="590"/>
      <c r="DT7" s="590"/>
      <c r="DU7" s="590"/>
      <c r="DV7" s="590"/>
      <c r="DW7" s="590"/>
      <c r="DX7" s="590"/>
      <c r="DY7" s="667"/>
      <c r="DZ7" s="667"/>
      <c r="EA7" s="667"/>
      <c r="EB7" s="667"/>
      <c r="EC7" s="667"/>
      <c r="ED7" s="667"/>
      <c r="EE7" s="667"/>
      <c r="EF7" s="667"/>
      <c r="EG7" s="667"/>
      <c r="EH7" s="667"/>
      <c r="EI7" s="667"/>
      <c r="EJ7" s="668"/>
      <c r="EK7" s="668"/>
      <c r="EL7" s="668"/>
      <c r="EM7" s="668"/>
      <c r="EN7" s="668"/>
      <c r="EO7" s="668"/>
      <c r="EP7" s="668"/>
      <c r="EQ7" s="668"/>
      <c r="ER7" s="668"/>
      <c r="ES7" s="668"/>
      <c r="ET7" s="667"/>
      <c r="EU7" s="667"/>
      <c r="EV7" s="667"/>
      <c r="EW7" s="667"/>
      <c r="EX7" s="667"/>
      <c r="EY7" s="667"/>
      <c r="EZ7" s="667"/>
      <c r="FA7" s="667"/>
      <c r="FB7" s="667"/>
      <c r="FC7" s="667"/>
      <c r="FD7" s="667"/>
      <c r="FE7" s="667"/>
      <c r="FF7" s="667"/>
    </row>
    <row r="8" spans="1:162" ht="18" customHeight="1" x14ac:dyDescent="0.3">
      <c r="A8" s="584" t="s">
        <v>445</v>
      </c>
      <c r="B8" s="584" t="s">
        <v>446</v>
      </c>
      <c r="C8" s="585">
        <v>136178.43999452301</v>
      </c>
      <c r="D8" s="585">
        <v>116230.03408391667</v>
      </c>
      <c r="E8" s="585">
        <v>130132.37196290678</v>
      </c>
      <c r="F8" s="585">
        <v>139521.98715559201</v>
      </c>
      <c r="G8" s="585">
        <v>139367.33836026196</v>
      </c>
      <c r="H8" s="585">
        <v>157762.66453401314</v>
      </c>
      <c r="I8" s="585">
        <v>143451.05274890381</v>
      </c>
      <c r="J8" s="585">
        <v>148155.25278240716</v>
      </c>
      <c r="K8" s="585">
        <v>177797.85328286284</v>
      </c>
      <c r="L8" s="585">
        <v>183467.7645240183</v>
      </c>
      <c r="M8" s="585">
        <v>169663.0647888302</v>
      </c>
      <c r="N8" s="585">
        <v>195799.69742275891</v>
      </c>
      <c r="O8" s="585">
        <v>187507.06538600696</v>
      </c>
      <c r="P8" s="585">
        <v>199013.7328134976</v>
      </c>
      <c r="Q8" s="585">
        <v>205198.34475756431</v>
      </c>
      <c r="R8" s="585">
        <v>230350.69407867076</v>
      </c>
      <c r="S8" s="585">
        <v>233076.84816871831</v>
      </c>
      <c r="T8" s="585">
        <v>250966.8914985405</v>
      </c>
      <c r="U8" s="585">
        <v>276375.87292437919</v>
      </c>
      <c r="V8" s="585">
        <v>243155.21555671969</v>
      </c>
      <c r="W8" s="585">
        <v>240416.3637943858</v>
      </c>
      <c r="X8" s="585">
        <v>239185.99880830882</v>
      </c>
      <c r="Y8" s="585">
        <v>228709.43412511045</v>
      </c>
      <c r="Z8" s="585">
        <v>227011.69903462991</v>
      </c>
      <c r="AA8" s="585">
        <v>234098.59419943648</v>
      </c>
      <c r="AB8" s="585">
        <v>260109.87297384226</v>
      </c>
      <c r="AC8" s="585">
        <v>272734.00079297763</v>
      </c>
      <c r="AD8" s="585">
        <v>276341.08277825976</v>
      </c>
      <c r="AE8" s="585">
        <v>264167.83444763487</v>
      </c>
      <c r="AF8" s="585">
        <v>295025.7933259884</v>
      </c>
      <c r="AG8" s="585">
        <v>276984.07760893798</v>
      </c>
      <c r="AH8" s="585">
        <v>293130.94655232655</v>
      </c>
      <c r="AI8" s="585">
        <v>268554.87057226081</v>
      </c>
      <c r="AJ8" s="585">
        <v>259006.22230780192</v>
      </c>
      <c r="AK8" s="585">
        <v>236645.51199449706</v>
      </c>
      <c r="AL8" s="585">
        <v>243650.5208996307</v>
      </c>
      <c r="AM8" s="585">
        <v>255585.31891297194</v>
      </c>
      <c r="AN8" s="585">
        <v>279887.81503659399</v>
      </c>
      <c r="AO8" s="585">
        <v>257411.54356240056</v>
      </c>
      <c r="AP8" s="585">
        <v>235388.51431186678</v>
      </c>
      <c r="AQ8" s="585">
        <v>242599.32134361344</v>
      </c>
      <c r="AR8" s="585">
        <v>242909.14039155218</v>
      </c>
      <c r="AS8" s="585">
        <v>222126.34724996117</v>
      </c>
      <c r="AT8" s="585">
        <v>244276.71415654916</v>
      </c>
      <c r="AU8" s="585">
        <v>251635.90433816437</v>
      </c>
      <c r="AV8" s="585">
        <v>257142.14499298923</v>
      </c>
      <c r="AW8" s="585">
        <v>246223.51353805588</v>
      </c>
      <c r="AX8" s="585">
        <v>242231.97659319796</v>
      </c>
      <c r="AY8" s="585">
        <v>233918.13117396811</v>
      </c>
      <c r="AZ8" s="585">
        <v>216309.13123138339</v>
      </c>
      <c r="BA8" s="585">
        <v>206554.12635361252</v>
      </c>
      <c r="BB8" s="585">
        <v>214871.6219141389</v>
      </c>
      <c r="BC8" s="585">
        <v>223527.69391904242</v>
      </c>
      <c r="BD8" s="585">
        <v>218840.07105076354</v>
      </c>
      <c r="BE8" s="585">
        <v>236285.32378748566</v>
      </c>
      <c r="BF8" s="585">
        <v>246330.23434637161</v>
      </c>
      <c r="BG8" s="585">
        <v>239911.35103890789</v>
      </c>
      <c r="BH8" s="585">
        <v>251110.30049444461</v>
      </c>
      <c r="BI8" s="585">
        <v>233179.76966713739</v>
      </c>
      <c r="BJ8" s="585">
        <v>265891.45698459179</v>
      </c>
      <c r="BK8" s="585">
        <v>251091.27311556888</v>
      </c>
      <c r="BL8" s="585">
        <v>206610.44095982582</v>
      </c>
      <c r="BM8" s="585">
        <v>234315.70890849963</v>
      </c>
      <c r="BN8" s="585">
        <v>237730.71370376952</v>
      </c>
      <c r="BO8" s="585">
        <v>244526.9694849565</v>
      </c>
      <c r="BP8" s="585">
        <v>251433.09264393171</v>
      </c>
      <c r="BQ8" s="585">
        <v>248371.92779843963</v>
      </c>
      <c r="BR8" s="585">
        <v>249037.7096510827</v>
      </c>
      <c r="BS8" s="585">
        <v>249966.23457969213</v>
      </c>
      <c r="BT8" s="585">
        <v>209095.88711222709</v>
      </c>
      <c r="BU8" s="585">
        <v>245681.91932774591</v>
      </c>
      <c r="BV8" s="585">
        <v>204668.14780793706</v>
      </c>
      <c r="BW8" s="585">
        <v>235655.57660381799</v>
      </c>
      <c r="BX8" s="585">
        <v>210901.19464144739</v>
      </c>
      <c r="BY8" s="585">
        <v>197483.72443542042</v>
      </c>
      <c r="BZ8" s="585">
        <v>209697.98557407345</v>
      </c>
      <c r="CA8" s="585">
        <v>210427.60377609509</v>
      </c>
      <c r="CB8" s="585">
        <v>257384.77811784571</v>
      </c>
      <c r="CC8" s="585">
        <v>207166.58874576859</v>
      </c>
      <c r="CD8" s="585">
        <v>167566.96571080218</v>
      </c>
      <c r="CE8" s="585">
        <v>188761.54489262865</v>
      </c>
      <c r="CF8" s="585">
        <v>237917.17436641685</v>
      </c>
      <c r="CG8" s="585">
        <v>235637.24590558562</v>
      </c>
      <c r="CH8" s="585">
        <v>243001.46460930759</v>
      </c>
      <c r="CI8" s="585">
        <v>184322.05402565229</v>
      </c>
      <c r="CJ8" s="585">
        <v>226817.20269414515</v>
      </c>
      <c r="CK8" s="585">
        <v>196214.34019245527</v>
      </c>
      <c r="CL8" s="585">
        <v>205966.0335260616</v>
      </c>
      <c r="CM8" s="585">
        <v>214191.04639274476</v>
      </c>
      <c r="CN8" s="585">
        <v>214750.81469717098</v>
      </c>
      <c r="CO8" s="585">
        <v>238219.25371931389</v>
      </c>
      <c r="CP8" s="585">
        <v>252737.0724059433</v>
      </c>
      <c r="CQ8" s="585">
        <v>206447.59290120611</v>
      </c>
      <c r="CR8" s="585">
        <v>244517.21015118383</v>
      </c>
      <c r="CS8" s="585">
        <v>247465.85431716559</v>
      </c>
      <c r="CT8" s="585">
        <v>270782.79846521025</v>
      </c>
      <c r="CU8" s="585">
        <v>250902.03883934926</v>
      </c>
      <c r="CV8" s="585">
        <v>269445.49592200166</v>
      </c>
      <c r="CW8" s="585">
        <v>242742.17159747274</v>
      </c>
      <c r="CX8" s="585">
        <v>239745.49042027007</v>
      </c>
      <c r="CY8" s="585">
        <v>234926.05418041517</v>
      </c>
      <c r="CZ8" s="585">
        <v>242721.10131536936</v>
      </c>
      <c r="DA8" s="585">
        <v>290584.88886338269</v>
      </c>
      <c r="DB8" s="585">
        <v>258532.7906612095</v>
      </c>
      <c r="DC8" s="585">
        <v>268814.4350144621</v>
      </c>
      <c r="DD8" s="585">
        <v>285706.13734245277</v>
      </c>
      <c r="DE8" s="585">
        <v>272951.72499069362</v>
      </c>
      <c r="DF8" s="585">
        <v>242969.68492250441</v>
      </c>
      <c r="DG8" s="585">
        <v>236050.20186665712</v>
      </c>
      <c r="DH8" s="585">
        <v>257737.82243300517</v>
      </c>
      <c r="DI8" s="585">
        <v>262496.00318591669</v>
      </c>
      <c r="DJ8" s="585">
        <v>289195.25407391018</v>
      </c>
      <c r="DK8" s="585">
        <v>335244.44140372943</v>
      </c>
      <c r="DL8" s="585">
        <v>295887.05619782652</v>
      </c>
      <c r="DM8" s="585">
        <v>315595.85531323199</v>
      </c>
      <c r="DN8" s="585">
        <v>338188.46949475585</v>
      </c>
      <c r="DO8" s="585">
        <v>331380.512153321</v>
      </c>
      <c r="DP8" s="585">
        <v>377501.53602262237</v>
      </c>
      <c r="DQ8" s="585">
        <v>394177.68814548431</v>
      </c>
      <c r="DR8" s="585">
        <v>348902.27270686242</v>
      </c>
      <c r="DS8" s="585">
        <v>336992.56356861792</v>
      </c>
      <c r="DT8" s="585">
        <v>339309.86803061556</v>
      </c>
      <c r="DU8" s="585">
        <v>316066.89604870824</v>
      </c>
      <c r="DV8" s="585">
        <v>322475.19234866311</v>
      </c>
      <c r="DW8" s="585">
        <v>349653.48330574221</v>
      </c>
      <c r="DX8" s="585">
        <v>341526.73513839778</v>
      </c>
      <c r="DY8" s="586">
        <v>367632.98607355938</v>
      </c>
      <c r="DZ8" s="586">
        <v>390698.45735466084</v>
      </c>
      <c r="EA8" s="586">
        <v>400804.96087585425</v>
      </c>
      <c r="EB8" s="586">
        <v>363820.06286303781</v>
      </c>
      <c r="EC8" s="586">
        <v>384443.66476665728</v>
      </c>
      <c r="ED8" s="586">
        <v>386852.89073654311</v>
      </c>
      <c r="EE8" s="586">
        <v>369812.6347037995</v>
      </c>
      <c r="EF8" s="586">
        <v>379691.0526716084</v>
      </c>
      <c r="EG8" s="586">
        <v>374032.07635990938</v>
      </c>
      <c r="EH8" s="586">
        <v>374968.29193233349</v>
      </c>
      <c r="EI8" s="586">
        <v>368798.91299788974</v>
      </c>
      <c r="EJ8" s="587">
        <v>406061.28648336203</v>
      </c>
      <c r="EK8" s="587">
        <v>376577.79031783802</v>
      </c>
      <c r="EL8" s="587">
        <v>376956.79897728743</v>
      </c>
      <c r="EM8" s="587">
        <v>366380.12150779343</v>
      </c>
      <c r="EN8" s="587">
        <v>382604.94993677619</v>
      </c>
      <c r="EO8" s="587">
        <v>386605.54918418615</v>
      </c>
      <c r="EP8" s="587">
        <v>408934.29764060746</v>
      </c>
      <c r="EQ8" s="587">
        <v>401764.57657949056</v>
      </c>
      <c r="ER8" s="587">
        <v>412827.3920751363</v>
      </c>
      <c r="ES8" s="587">
        <v>358269.85722529812</v>
      </c>
      <c r="ET8" s="586">
        <v>368656.38765211828</v>
      </c>
      <c r="EU8" s="586">
        <v>320869.29408397153</v>
      </c>
      <c r="EV8" s="586">
        <v>332629.00753732177</v>
      </c>
      <c r="EW8" s="586">
        <v>331687.30493583425</v>
      </c>
      <c r="EX8" s="586">
        <v>320014.20226855634</v>
      </c>
      <c r="EY8" s="586">
        <v>319234.60840162938</v>
      </c>
      <c r="EZ8" s="586">
        <v>358037.46706061577</v>
      </c>
      <c r="FA8" s="586">
        <v>345755.27901780407</v>
      </c>
      <c r="FB8" s="586">
        <v>343759.85293765832</v>
      </c>
      <c r="FC8" s="586">
        <v>343650.97809961939</v>
      </c>
      <c r="FD8" s="586">
        <v>326402.55578444409</v>
      </c>
      <c r="FE8" s="586">
        <v>339178.84072892286</v>
      </c>
      <c r="FF8" s="586">
        <v>292012.6137758905</v>
      </c>
    </row>
    <row r="9" spans="1:162" ht="18" customHeight="1" x14ac:dyDescent="0.3">
      <c r="A9" s="589" t="s">
        <v>447</v>
      </c>
      <c r="B9" s="597" t="s">
        <v>522</v>
      </c>
      <c r="C9" s="593">
        <v>2411.5080739245864</v>
      </c>
      <c r="D9" s="593">
        <v>2374.2704695120633</v>
      </c>
      <c r="E9" s="593">
        <v>2689.4286805223851</v>
      </c>
      <c r="F9" s="593">
        <v>2609.3305751896678</v>
      </c>
      <c r="G9" s="593">
        <v>2829.9908421619598</v>
      </c>
      <c r="H9" s="593">
        <v>3422.3627835995226</v>
      </c>
      <c r="I9" s="593">
        <v>3857.0544986418649</v>
      </c>
      <c r="J9" s="593">
        <v>2834.672189555828</v>
      </c>
      <c r="K9" s="593">
        <v>2471.2032170934831</v>
      </c>
      <c r="L9" s="593">
        <v>2242.8746434496229</v>
      </c>
      <c r="M9" s="593">
        <v>2325.7475869641262</v>
      </c>
      <c r="N9" s="593">
        <v>2201.1372161125737</v>
      </c>
      <c r="O9" s="593">
        <v>2000.4248363982758</v>
      </c>
      <c r="P9" s="593">
        <v>2248.1926656085639</v>
      </c>
      <c r="Q9" s="593">
        <v>2611.2474925302877</v>
      </c>
      <c r="R9" s="593">
        <v>2145.4001480244069</v>
      </c>
      <c r="S9" s="593">
        <v>2471.1521219531987</v>
      </c>
      <c r="T9" s="593">
        <v>2775.6725251363996</v>
      </c>
      <c r="U9" s="593">
        <v>3733.3959026907896</v>
      </c>
      <c r="V9" s="593">
        <v>2768.3246351410908</v>
      </c>
      <c r="W9" s="593">
        <v>2662.1335959648309</v>
      </c>
      <c r="X9" s="593">
        <v>2443.8508128417689</v>
      </c>
      <c r="Y9" s="593">
        <v>2448.3523229018556</v>
      </c>
      <c r="Z9" s="593">
        <v>2350.0757424319381</v>
      </c>
      <c r="AA9" s="593">
        <v>2179.8350122071138</v>
      </c>
      <c r="AB9" s="593">
        <v>2430.911087485094</v>
      </c>
      <c r="AC9" s="593">
        <v>2272.8653160495328</v>
      </c>
      <c r="AD9" s="593">
        <v>2236.8598920954041</v>
      </c>
      <c r="AE9" s="593">
        <v>2654.1271336085929</v>
      </c>
      <c r="AF9" s="593">
        <v>2637.0378675246689</v>
      </c>
      <c r="AG9" s="593">
        <v>4080.4407354679688</v>
      </c>
      <c r="AH9" s="593">
        <v>3184.1021022115565</v>
      </c>
      <c r="AI9" s="593">
        <v>2678.2470005154933</v>
      </c>
      <c r="AJ9" s="593">
        <v>2471.0397739160198</v>
      </c>
      <c r="AK9" s="593">
        <v>2611.3709323426338</v>
      </c>
      <c r="AL9" s="593">
        <v>2543.4467479521204</v>
      </c>
      <c r="AM9" s="593">
        <v>2419.4218642864121</v>
      </c>
      <c r="AN9" s="593">
        <v>2828.5732531700705</v>
      </c>
      <c r="AO9" s="593">
        <v>2635.5941385999749</v>
      </c>
      <c r="AP9" s="593">
        <v>2433.0508271385793</v>
      </c>
      <c r="AQ9" s="593">
        <v>2727.1367521419652</v>
      </c>
      <c r="AR9" s="593">
        <v>2735.8121807136531</v>
      </c>
      <c r="AS9" s="593">
        <v>4915.9890583607203</v>
      </c>
      <c r="AT9" s="593">
        <v>3156.0812645841052</v>
      </c>
      <c r="AU9" s="593">
        <v>2931.6981214160155</v>
      </c>
      <c r="AV9" s="593">
        <v>2635.3750150856335</v>
      </c>
      <c r="AW9" s="593">
        <v>2802.4667992532422</v>
      </c>
      <c r="AX9" s="593">
        <v>2500.8052513529528</v>
      </c>
      <c r="AY9" s="593">
        <v>2639.1395872433595</v>
      </c>
      <c r="AZ9" s="593">
        <v>2762.4244680578418</v>
      </c>
      <c r="BA9" s="593">
        <v>2763.1871916836071</v>
      </c>
      <c r="BB9" s="593">
        <v>2587.5747578782689</v>
      </c>
      <c r="BC9" s="593">
        <v>2615.9736950549827</v>
      </c>
      <c r="BD9" s="593">
        <v>2905.9479754705753</v>
      </c>
      <c r="BE9" s="593">
        <v>4540.4009026838485</v>
      </c>
      <c r="BF9" s="593">
        <v>3193.4770430194899</v>
      </c>
      <c r="BG9" s="593">
        <v>3013.6093341912247</v>
      </c>
      <c r="BH9" s="593">
        <v>3330.9740599154284</v>
      </c>
      <c r="BI9" s="593">
        <v>3034.4051382918592</v>
      </c>
      <c r="BJ9" s="593">
        <v>3057.9910606992457</v>
      </c>
      <c r="BK9" s="593">
        <v>3044.2690983029765</v>
      </c>
      <c r="BL9" s="593">
        <v>2922.3970337241335</v>
      </c>
      <c r="BM9" s="593">
        <v>3203.9671479032882</v>
      </c>
      <c r="BN9" s="593">
        <v>3270.4690305055519</v>
      </c>
      <c r="BO9" s="593">
        <v>3170.4250638812568</v>
      </c>
      <c r="BP9" s="593">
        <v>3235.2780204776659</v>
      </c>
      <c r="BQ9" s="593">
        <v>4205.9198756393207</v>
      </c>
      <c r="BR9" s="593">
        <v>3861.1149867947979</v>
      </c>
      <c r="BS9" s="593">
        <v>3247.8468417434906</v>
      </c>
      <c r="BT9" s="593">
        <v>3401.457315797285</v>
      </c>
      <c r="BU9" s="593">
        <v>3143.0336881032258</v>
      </c>
      <c r="BV9" s="593">
        <v>3347.6792710326076</v>
      </c>
      <c r="BW9" s="593">
        <v>3195.4686562305333</v>
      </c>
      <c r="BX9" s="593">
        <v>3270.5200782956481</v>
      </c>
      <c r="BY9" s="593">
        <v>3722.8116416959419</v>
      </c>
      <c r="BZ9" s="593">
        <v>3522.4362761507259</v>
      </c>
      <c r="CA9" s="593">
        <v>3952.2740490782348</v>
      </c>
      <c r="CB9" s="593">
        <v>3989.8715547605752</v>
      </c>
      <c r="CC9" s="593">
        <v>4740.2541348085651</v>
      </c>
      <c r="CD9" s="593">
        <v>3775.5713950513682</v>
      </c>
      <c r="CE9" s="593">
        <v>3639.9467417759838</v>
      </c>
      <c r="CF9" s="593">
        <v>3311.4361768832928</v>
      </c>
      <c r="CG9" s="593">
        <v>3394.0250294460238</v>
      </c>
      <c r="CH9" s="593">
        <v>3668.905479245519</v>
      </c>
      <c r="CI9" s="593">
        <v>3070.8687497072065</v>
      </c>
      <c r="CJ9" s="593">
        <v>3325.0385551201116</v>
      </c>
      <c r="CK9" s="593">
        <v>3591.2501800222963</v>
      </c>
      <c r="CL9" s="593">
        <v>3575.2710323313904</v>
      </c>
      <c r="CM9" s="593">
        <v>4228.1544489717844</v>
      </c>
      <c r="CN9" s="593">
        <v>3979.8004943419373</v>
      </c>
      <c r="CO9" s="593">
        <v>5631.2046430665814</v>
      </c>
      <c r="CP9" s="593">
        <v>4740.5413379273359</v>
      </c>
      <c r="CQ9" s="593">
        <v>4117.169277216608</v>
      </c>
      <c r="CR9" s="593">
        <v>4350.2830175349127</v>
      </c>
      <c r="CS9" s="593">
        <v>4595.5736209331744</v>
      </c>
      <c r="CT9" s="593">
        <v>4328.48083655542</v>
      </c>
      <c r="CU9" s="593">
        <v>4265.2787515115488</v>
      </c>
      <c r="CV9" s="593">
        <v>4924.9564298555197</v>
      </c>
      <c r="CW9" s="593">
        <v>4657.8419114214403</v>
      </c>
      <c r="CX9" s="593">
        <v>4653.6821646892813</v>
      </c>
      <c r="CY9" s="593">
        <v>5258.6775262798319</v>
      </c>
      <c r="CZ9" s="593">
        <v>5000.8422295872233</v>
      </c>
      <c r="DA9" s="593">
        <v>7541.1297477780081</v>
      </c>
      <c r="DB9" s="593">
        <v>5696.6861018466498</v>
      </c>
      <c r="DC9" s="593">
        <v>5342.9772100147902</v>
      </c>
      <c r="DD9" s="593">
        <v>5082.5744356377782</v>
      </c>
      <c r="DE9" s="593">
        <v>5534.5428225165551</v>
      </c>
      <c r="DF9" s="593">
        <v>4746.6565046213336</v>
      </c>
      <c r="DG9" s="593">
        <v>5116.0131775995214</v>
      </c>
      <c r="DH9" s="593">
        <v>5683.0228153632033</v>
      </c>
      <c r="DI9" s="593">
        <v>5273.0900524908002</v>
      </c>
      <c r="DJ9" s="593">
        <v>5125.9676858581461</v>
      </c>
      <c r="DK9" s="593">
        <v>4865.0798025394242</v>
      </c>
      <c r="DL9" s="593">
        <v>5198.890955817642</v>
      </c>
      <c r="DM9" s="593">
        <v>7837.5746487442948</v>
      </c>
      <c r="DN9" s="593">
        <v>5086.5721653655328</v>
      </c>
      <c r="DO9" s="593">
        <v>5053.8487829730348</v>
      </c>
      <c r="DP9" s="593">
        <v>5054.5801841706088</v>
      </c>
      <c r="DQ9" s="593">
        <v>5379.3081092375642</v>
      </c>
      <c r="DR9" s="593">
        <v>4599.7201895170774</v>
      </c>
      <c r="DS9" s="593">
        <v>4833.9303135237033</v>
      </c>
      <c r="DT9" s="593">
        <v>4950.7916989490132</v>
      </c>
      <c r="DU9" s="593">
        <v>4459.103063109801</v>
      </c>
      <c r="DV9" s="593">
        <v>4886.0362954374013</v>
      </c>
      <c r="DW9" s="593">
        <v>4722.4478274572666</v>
      </c>
      <c r="DX9" s="593">
        <v>4614.4004923019756</v>
      </c>
      <c r="DY9" s="594">
        <v>6438.9424066916354</v>
      </c>
      <c r="DZ9" s="594">
        <v>5186.4291960353639</v>
      </c>
      <c r="EA9" s="594">
        <v>4561.3787380037893</v>
      </c>
      <c r="EB9" s="594">
        <v>4923.5875449737123</v>
      </c>
      <c r="EC9" s="594">
        <v>4582.0728816730443</v>
      </c>
      <c r="ED9" s="594">
        <v>4861.793338597503</v>
      </c>
      <c r="EE9" s="594">
        <v>4708.3508932625937</v>
      </c>
      <c r="EF9" s="594">
        <v>4722.3775688204387</v>
      </c>
      <c r="EG9" s="594">
        <v>4980.8788065983717</v>
      </c>
      <c r="EH9" s="594">
        <v>5172.8995728070886</v>
      </c>
      <c r="EI9" s="594">
        <v>5246.4288711111885</v>
      </c>
      <c r="EJ9" s="595">
        <v>5483.2301719677016</v>
      </c>
      <c r="EK9" s="595">
        <v>6792.3963273633535</v>
      </c>
      <c r="EL9" s="595">
        <v>6089.3658867678014</v>
      </c>
      <c r="EM9" s="595">
        <v>5524.6348094383811</v>
      </c>
      <c r="EN9" s="595">
        <v>5827.1449771768712</v>
      </c>
      <c r="EO9" s="595">
        <v>5265.8529429457149</v>
      </c>
      <c r="EP9" s="595">
        <v>4950.5136069552709</v>
      </c>
      <c r="EQ9" s="595">
        <v>5503.7621739681854</v>
      </c>
      <c r="ER9" s="595">
        <v>5069.8832072778932</v>
      </c>
      <c r="ES9" s="595">
        <v>4704.0681676269005</v>
      </c>
      <c r="ET9" s="594">
        <v>5025.1391200396647</v>
      </c>
      <c r="EU9" s="594">
        <v>6321.3921908522707</v>
      </c>
      <c r="EV9" s="594">
        <v>5879.0721340215223</v>
      </c>
      <c r="EW9" s="594">
        <v>7128.7957975032177</v>
      </c>
      <c r="EX9" s="594">
        <v>6725.9898217761156</v>
      </c>
      <c r="EY9" s="594">
        <v>6115.846042553957</v>
      </c>
      <c r="EZ9" s="594">
        <v>5610.8101534043153</v>
      </c>
      <c r="FA9" s="594">
        <v>5584.5417647325276</v>
      </c>
      <c r="FB9" s="594">
        <v>5677.7196854534532</v>
      </c>
      <c r="FC9" s="594">
        <v>5126.6852026635834</v>
      </c>
      <c r="FD9" s="594">
        <v>5603.8257846564438</v>
      </c>
      <c r="FE9" s="594">
        <v>5266.2853198495886</v>
      </c>
      <c r="FF9" s="594">
        <v>4920.9478883163192</v>
      </c>
    </row>
    <row r="10" spans="1:162" ht="18" customHeight="1" x14ac:dyDescent="0.3">
      <c r="A10" s="589" t="s">
        <v>449</v>
      </c>
      <c r="B10" s="597" t="s">
        <v>523</v>
      </c>
      <c r="C10" s="593">
        <v>19372.497178089121</v>
      </c>
      <c r="D10" s="593">
        <v>21811.45304293888</v>
      </c>
      <c r="E10" s="593">
        <v>20140.064850267598</v>
      </c>
      <c r="F10" s="593">
        <v>22500.198349040598</v>
      </c>
      <c r="G10" s="593">
        <v>21091.447033129349</v>
      </c>
      <c r="H10" s="593">
        <v>33863.571290211439</v>
      </c>
      <c r="I10" s="593">
        <v>16950.46396142547</v>
      </c>
      <c r="J10" s="593">
        <v>24828.484319455329</v>
      </c>
      <c r="K10" s="593">
        <v>20520.348330811332</v>
      </c>
      <c r="L10" s="593">
        <v>21788.716617751496</v>
      </c>
      <c r="M10" s="593">
        <v>21136.533940462206</v>
      </c>
      <c r="N10" s="593">
        <v>21881.029047653123</v>
      </c>
      <c r="O10" s="593">
        <v>29961.791713402781</v>
      </c>
      <c r="P10" s="593">
        <v>72762.31758220683</v>
      </c>
      <c r="Q10" s="593">
        <v>19813.471024808143</v>
      </c>
      <c r="R10" s="593">
        <v>24781.925601504456</v>
      </c>
      <c r="S10" s="593">
        <v>23970.775045566035</v>
      </c>
      <c r="T10" s="593">
        <v>79364.872045984797</v>
      </c>
      <c r="U10" s="593">
        <v>90373.548526471655</v>
      </c>
      <c r="V10" s="593">
        <v>85467.674202021604</v>
      </c>
      <c r="W10" s="593">
        <v>85963.10252231441</v>
      </c>
      <c r="X10" s="593">
        <v>87001.712854412603</v>
      </c>
      <c r="Y10" s="593">
        <v>73024.245739335296</v>
      </c>
      <c r="Z10" s="593">
        <v>74868.258054711288</v>
      </c>
      <c r="AA10" s="593">
        <v>85554.140486566248</v>
      </c>
      <c r="AB10" s="593">
        <v>95310.67266924381</v>
      </c>
      <c r="AC10" s="593">
        <v>99393.637243461111</v>
      </c>
      <c r="AD10" s="593">
        <v>106461.49659481132</v>
      </c>
      <c r="AE10" s="593">
        <v>104985.64466603976</v>
      </c>
      <c r="AF10" s="593">
        <v>128165.25093603706</v>
      </c>
      <c r="AG10" s="593">
        <v>118998.08743565575</v>
      </c>
      <c r="AH10" s="593">
        <v>115973.95053092935</v>
      </c>
      <c r="AI10" s="593">
        <v>121881.17877102098</v>
      </c>
      <c r="AJ10" s="593">
        <v>115071.06459612236</v>
      </c>
      <c r="AK10" s="593">
        <v>103068.83960736473</v>
      </c>
      <c r="AL10" s="593">
        <v>115070.62113672115</v>
      </c>
      <c r="AM10" s="593">
        <v>116133.69736549529</v>
      </c>
      <c r="AN10" s="593">
        <v>124154.22723424113</v>
      </c>
      <c r="AO10" s="593">
        <v>122454.82181064108</v>
      </c>
      <c r="AP10" s="593">
        <v>102430.08047653887</v>
      </c>
      <c r="AQ10" s="593">
        <v>105500.37623858193</v>
      </c>
      <c r="AR10" s="593">
        <v>111256.13827532271</v>
      </c>
      <c r="AS10" s="593">
        <v>93611.401633474787</v>
      </c>
      <c r="AT10" s="593">
        <v>109013.44494751716</v>
      </c>
      <c r="AU10" s="593">
        <v>116223.12000862884</v>
      </c>
      <c r="AV10" s="593">
        <v>121059.02344704936</v>
      </c>
      <c r="AW10" s="593">
        <v>115228.04676245789</v>
      </c>
      <c r="AX10" s="593">
        <v>128385.0851598944</v>
      </c>
      <c r="AY10" s="593">
        <v>116008.65179457638</v>
      </c>
      <c r="AZ10" s="593">
        <v>112596.29078310099</v>
      </c>
      <c r="BA10" s="593">
        <v>92141.03188137633</v>
      </c>
      <c r="BB10" s="593">
        <v>111171.92101952963</v>
      </c>
      <c r="BC10" s="593">
        <v>126452.85822182799</v>
      </c>
      <c r="BD10" s="593">
        <v>117627.13513352763</v>
      </c>
      <c r="BE10" s="593">
        <v>131861.36605195337</v>
      </c>
      <c r="BF10" s="593">
        <v>84638.301057638717</v>
      </c>
      <c r="BG10" s="593">
        <v>111324.48024282596</v>
      </c>
      <c r="BH10" s="593">
        <v>116309.43157712731</v>
      </c>
      <c r="BI10" s="593">
        <v>123528.10856784337</v>
      </c>
      <c r="BJ10" s="593">
        <v>129109.5650927508</v>
      </c>
      <c r="BK10" s="593">
        <v>118853.8001190136</v>
      </c>
      <c r="BL10" s="593">
        <v>106418.78767673639</v>
      </c>
      <c r="BM10" s="593">
        <v>111174.67117188471</v>
      </c>
      <c r="BN10" s="593">
        <v>125694.95124885418</v>
      </c>
      <c r="BO10" s="593">
        <v>120080.24828405512</v>
      </c>
      <c r="BP10" s="593">
        <v>140257.65722166409</v>
      </c>
      <c r="BQ10" s="593">
        <v>130678.39432055525</v>
      </c>
      <c r="BR10" s="593">
        <v>112871.51547570368</v>
      </c>
      <c r="BS10" s="593">
        <v>126582.20599317455</v>
      </c>
      <c r="BT10" s="593">
        <v>105608.86744171046</v>
      </c>
      <c r="BU10" s="593">
        <v>99480.647649199571</v>
      </c>
      <c r="BV10" s="593">
        <v>94612.881897526109</v>
      </c>
      <c r="BW10" s="593">
        <v>111227.37928747242</v>
      </c>
      <c r="BX10" s="593">
        <v>95601.870036061155</v>
      </c>
      <c r="BY10" s="593">
        <v>96979.441764803458</v>
      </c>
      <c r="BZ10" s="593">
        <v>94022.876384923948</v>
      </c>
      <c r="CA10" s="593">
        <v>75984.590253608243</v>
      </c>
      <c r="CB10" s="593">
        <v>88303.756366307178</v>
      </c>
      <c r="CC10" s="593">
        <v>80666.989539758899</v>
      </c>
      <c r="CD10" s="593">
        <v>74904.430257042593</v>
      </c>
      <c r="CE10" s="593">
        <v>96230.596931217719</v>
      </c>
      <c r="CF10" s="593">
        <v>152820.72861303377</v>
      </c>
      <c r="CG10" s="593">
        <v>138913.21934683764</v>
      </c>
      <c r="CH10" s="593">
        <v>160088.27656827722</v>
      </c>
      <c r="CI10" s="593">
        <v>101587.37974218235</v>
      </c>
      <c r="CJ10" s="593">
        <v>141205.43091802069</v>
      </c>
      <c r="CK10" s="593">
        <v>100357.13402877848</v>
      </c>
      <c r="CL10" s="593">
        <v>113904.00472743899</v>
      </c>
      <c r="CM10" s="593">
        <v>122004.62938306242</v>
      </c>
      <c r="CN10" s="593">
        <v>123236.02790771764</v>
      </c>
      <c r="CO10" s="593">
        <v>142045.80793896987</v>
      </c>
      <c r="CP10" s="593">
        <v>150699.32882133598</v>
      </c>
      <c r="CQ10" s="593">
        <v>103299.29378094574</v>
      </c>
      <c r="CR10" s="593">
        <v>121203.6343163019</v>
      </c>
      <c r="CS10" s="593">
        <v>125864.31109058317</v>
      </c>
      <c r="CT10" s="593">
        <v>138876.43120396076</v>
      </c>
      <c r="CU10" s="593">
        <v>130521.48745361326</v>
      </c>
      <c r="CV10" s="593">
        <v>130921.21079618514</v>
      </c>
      <c r="CW10" s="593">
        <v>125529.51688840915</v>
      </c>
      <c r="CX10" s="593">
        <v>125287.93493414717</v>
      </c>
      <c r="CY10" s="593">
        <v>124316.86160103552</v>
      </c>
      <c r="CZ10" s="593">
        <v>139009.63917346575</v>
      </c>
      <c r="DA10" s="593">
        <v>167737.88234618085</v>
      </c>
      <c r="DB10" s="593">
        <v>129846.3850754505</v>
      </c>
      <c r="DC10" s="593">
        <v>126437.55507817506</v>
      </c>
      <c r="DD10" s="593">
        <v>130889.365528255</v>
      </c>
      <c r="DE10" s="593">
        <v>138172.23158810395</v>
      </c>
      <c r="DF10" s="593">
        <v>113329.40477299481</v>
      </c>
      <c r="DG10" s="593">
        <v>116568.44757469567</v>
      </c>
      <c r="DH10" s="593">
        <v>142342.73141195992</v>
      </c>
      <c r="DI10" s="593">
        <v>138598.42789742717</v>
      </c>
      <c r="DJ10" s="593">
        <v>154106.64685385866</v>
      </c>
      <c r="DK10" s="593">
        <v>201451.11418156669</v>
      </c>
      <c r="DL10" s="593">
        <v>185183.87815653649</v>
      </c>
      <c r="DM10" s="593">
        <v>206233.5784419968</v>
      </c>
      <c r="DN10" s="593">
        <v>222409.48751441398</v>
      </c>
      <c r="DO10" s="593">
        <v>208759.98297655224</v>
      </c>
      <c r="DP10" s="593">
        <v>250959.52571014588</v>
      </c>
      <c r="DQ10" s="593">
        <v>238558.29390946688</v>
      </c>
      <c r="DR10" s="593">
        <v>209408.28189275225</v>
      </c>
      <c r="DS10" s="593">
        <v>186186.05511814312</v>
      </c>
      <c r="DT10" s="593">
        <v>210630.3081384486</v>
      </c>
      <c r="DU10" s="593">
        <v>181828.24739331254</v>
      </c>
      <c r="DV10" s="593">
        <v>181238.31852252217</v>
      </c>
      <c r="DW10" s="593">
        <v>183086.09635993847</v>
      </c>
      <c r="DX10" s="593">
        <v>188894.15060057904</v>
      </c>
      <c r="DY10" s="594">
        <v>201888.18310004377</v>
      </c>
      <c r="DZ10" s="594">
        <v>197009.69014154829</v>
      </c>
      <c r="EA10" s="594">
        <v>188237.1896677457</v>
      </c>
      <c r="EB10" s="594">
        <v>171072.17853277794</v>
      </c>
      <c r="EC10" s="594">
        <v>178043.27457520776</v>
      </c>
      <c r="ED10" s="594">
        <v>191064.87240653834</v>
      </c>
      <c r="EE10" s="594">
        <v>185944.7944940608</v>
      </c>
      <c r="EF10" s="594">
        <v>186318.28233096114</v>
      </c>
      <c r="EG10" s="594">
        <v>182495.33165243734</v>
      </c>
      <c r="EH10" s="594">
        <v>177390.56446767968</v>
      </c>
      <c r="EI10" s="594">
        <v>177330.73067628793</v>
      </c>
      <c r="EJ10" s="595">
        <v>181689.56908808256</v>
      </c>
      <c r="EK10" s="595">
        <v>195730.87095444466</v>
      </c>
      <c r="EL10" s="595">
        <v>177666.67754364666</v>
      </c>
      <c r="EM10" s="595">
        <v>178593.34499296907</v>
      </c>
      <c r="EN10" s="595">
        <v>189839.20568000965</v>
      </c>
      <c r="EO10" s="595">
        <v>170812.9955332409</v>
      </c>
      <c r="EP10" s="595">
        <v>207147.24476710087</v>
      </c>
      <c r="EQ10" s="595">
        <v>189826.12601106538</v>
      </c>
      <c r="ER10" s="595">
        <v>181259.3140021493</v>
      </c>
      <c r="ES10" s="595">
        <v>157909.4869174982</v>
      </c>
      <c r="ET10" s="594">
        <v>171635.10020974901</v>
      </c>
      <c r="EU10" s="594">
        <v>160243.86548629508</v>
      </c>
      <c r="EV10" s="594">
        <v>169231.36902048162</v>
      </c>
      <c r="EW10" s="594">
        <v>160814.96740494148</v>
      </c>
      <c r="EX10" s="594">
        <v>154327.63682654154</v>
      </c>
      <c r="EY10" s="594">
        <v>164667.17951683607</v>
      </c>
      <c r="EZ10" s="594">
        <v>184845.16039668993</v>
      </c>
      <c r="FA10" s="594">
        <v>170650.43500987903</v>
      </c>
      <c r="FB10" s="594">
        <v>175051.2461410721</v>
      </c>
      <c r="FC10" s="594">
        <v>178199.63516714552</v>
      </c>
      <c r="FD10" s="594">
        <v>165916.62116947683</v>
      </c>
      <c r="FE10" s="594">
        <v>188713.85177281671</v>
      </c>
      <c r="FF10" s="594">
        <v>163235.56587410133</v>
      </c>
    </row>
    <row r="11" spans="1:162" ht="18" customHeight="1" x14ac:dyDescent="0.3">
      <c r="A11" s="589" t="s">
        <v>451</v>
      </c>
      <c r="B11" s="597" t="s">
        <v>524</v>
      </c>
      <c r="C11" s="593">
        <v>70.920454319999934</v>
      </c>
      <c r="D11" s="593">
        <v>360.85227277419995</v>
      </c>
      <c r="E11" s="593">
        <v>575.23873825420014</v>
      </c>
      <c r="F11" s="593">
        <v>246.11876686240001</v>
      </c>
      <c r="G11" s="593">
        <v>218.11239322679995</v>
      </c>
      <c r="H11" s="593">
        <v>835.80947388940001</v>
      </c>
      <c r="I11" s="593">
        <v>763.9751539163999</v>
      </c>
      <c r="J11" s="593">
        <v>1359.5783642255999</v>
      </c>
      <c r="K11" s="593">
        <v>705.37565373860014</v>
      </c>
      <c r="L11" s="593">
        <v>411.56452298479996</v>
      </c>
      <c r="M11" s="593">
        <v>620.27342922080004</v>
      </c>
      <c r="N11" s="593">
        <v>360.01000025300004</v>
      </c>
      <c r="O11" s="593">
        <v>104.19486440619993</v>
      </c>
      <c r="P11" s="593">
        <v>335.37000679859995</v>
      </c>
      <c r="Q11" s="593">
        <v>65.502828061600027</v>
      </c>
      <c r="R11" s="593">
        <v>72.012554168299999</v>
      </c>
      <c r="S11" s="593">
        <v>61.778148959799928</v>
      </c>
      <c r="T11" s="593">
        <v>95.56619359200009</v>
      </c>
      <c r="U11" s="593">
        <v>98.153958074999935</v>
      </c>
      <c r="V11" s="593">
        <v>151.68436484839989</v>
      </c>
      <c r="W11" s="593">
        <v>138.59943383369992</v>
      </c>
      <c r="X11" s="593">
        <v>78.566557189999941</v>
      </c>
      <c r="Y11" s="593">
        <v>66.169113649999971</v>
      </c>
      <c r="Z11" s="593">
        <v>63.810968990000006</v>
      </c>
      <c r="AA11" s="593">
        <v>77.894420040000085</v>
      </c>
      <c r="AB11" s="593">
        <v>55.28352579999995</v>
      </c>
      <c r="AC11" s="593">
        <v>84.578675290000078</v>
      </c>
      <c r="AD11" s="593">
        <v>53.702130899999979</v>
      </c>
      <c r="AE11" s="593">
        <v>54.629029289999963</v>
      </c>
      <c r="AF11" s="593">
        <v>31.799534870000006</v>
      </c>
      <c r="AG11" s="593">
        <v>33.147472899999855</v>
      </c>
      <c r="AH11" s="593">
        <v>33.617811150000094</v>
      </c>
      <c r="AI11" s="593">
        <v>28.310095590000035</v>
      </c>
      <c r="AJ11" s="593">
        <v>28.007880570000051</v>
      </c>
      <c r="AK11" s="593">
        <v>30.128625680000066</v>
      </c>
      <c r="AL11" s="593">
        <v>80.019914529999738</v>
      </c>
      <c r="AM11" s="593">
        <v>68.183187889999985</v>
      </c>
      <c r="AN11" s="593">
        <v>98.778285340000039</v>
      </c>
      <c r="AO11" s="593">
        <v>77.690181239999887</v>
      </c>
      <c r="AP11" s="593">
        <v>94.587463599999907</v>
      </c>
      <c r="AQ11" s="593">
        <v>107.04570761999989</v>
      </c>
      <c r="AR11" s="593">
        <v>101.31739917999982</v>
      </c>
      <c r="AS11" s="593">
        <v>97.130994959999796</v>
      </c>
      <c r="AT11" s="593">
        <v>96.348543409999849</v>
      </c>
      <c r="AU11" s="593">
        <v>131.95658680999995</v>
      </c>
      <c r="AV11" s="593">
        <v>239.06982174000001</v>
      </c>
      <c r="AW11" s="593">
        <v>316.99842974000023</v>
      </c>
      <c r="AX11" s="593">
        <v>391.93407399000023</v>
      </c>
      <c r="AY11" s="593">
        <v>313.37631256999993</v>
      </c>
      <c r="AZ11" s="593">
        <v>430.17006928000023</v>
      </c>
      <c r="BA11" s="593">
        <v>415.23923310999987</v>
      </c>
      <c r="BB11" s="593">
        <v>271.22492728999998</v>
      </c>
      <c r="BC11" s="593">
        <v>381.38800407000019</v>
      </c>
      <c r="BD11" s="593">
        <v>341.2010708900001</v>
      </c>
      <c r="BE11" s="593">
        <v>557.14549523000005</v>
      </c>
      <c r="BF11" s="593">
        <v>421.33078375000002</v>
      </c>
      <c r="BG11" s="593">
        <v>507.93813001000046</v>
      </c>
      <c r="BH11" s="593">
        <v>692.28925011000013</v>
      </c>
      <c r="BI11" s="593">
        <v>424.70352194999981</v>
      </c>
      <c r="BJ11" s="593">
        <v>482.5556980799999</v>
      </c>
      <c r="BK11" s="593">
        <v>863.6718329399996</v>
      </c>
      <c r="BL11" s="593">
        <v>641.06922653000026</v>
      </c>
      <c r="BM11" s="593">
        <v>601.57831634000013</v>
      </c>
      <c r="BN11" s="593">
        <v>569.73809253999991</v>
      </c>
      <c r="BO11" s="593">
        <v>910.43725463000055</v>
      </c>
      <c r="BP11" s="593">
        <v>547.17586496000024</v>
      </c>
      <c r="BQ11" s="593">
        <v>495.22329861000014</v>
      </c>
      <c r="BR11" s="593">
        <v>583.4981277400002</v>
      </c>
      <c r="BS11" s="593">
        <v>569.72189308000031</v>
      </c>
      <c r="BT11" s="593">
        <v>668.82277629999999</v>
      </c>
      <c r="BU11" s="593">
        <v>1078.9575788999998</v>
      </c>
      <c r="BV11" s="593">
        <v>965.06436724999958</v>
      </c>
      <c r="BW11" s="593">
        <v>316.563514</v>
      </c>
      <c r="BX11" s="593">
        <v>747.3139162599997</v>
      </c>
      <c r="BY11" s="593">
        <v>457.11329188000013</v>
      </c>
      <c r="BZ11" s="593">
        <v>450.92952379999969</v>
      </c>
      <c r="CA11" s="593">
        <v>449.15714103000067</v>
      </c>
      <c r="CB11" s="593">
        <v>465.92530578999998</v>
      </c>
      <c r="CC11" s="593">
        <v>544.45027290000007</v>
      </c>
      <c r="CD11" s="593">
        <v>496.84693280999994</v>
      </c>
      <c r="CE11" s="593">
        <v>440.59300530000019</v>
      </c>
      <c r="CF11" s="593">
        <v>428.37721201000073</v>
      </c>
      <c r="CG11" s="593">
        <v>470.43509617999985</v>
      </c>
      <c r="CH11" s="593">
        <v>468.40562928999947</v>
      </c>
      <c r="CI11" s="593">
        <v>846.99559690000058</v>
      </c>
      <c r="CJ11" s="593">
        <v>551.03779815000007</v>
      </c>
      <c r="CK11" s="593">
        <v>522.49862458999917</v>
      </c>
      <c r="CL11" s="593">
        <v>550.27020068999957</v>
      </c>
      <c r="CM11" s="593">
        <v>521.57993880000015</v>
      </c>
      <c r="CN11" s="593">
        <v>503.31552029000187</v>
      </c>
      <c r="CO11" s="593">
        <v>474.16894263000012</v>
      </c>
      <c r="CP11" s="593">
        <v>444.25430463000009</v>
      </c>
      <c r="CQ11" s="593">
        <v>437.27444015999936</v>
      </c>
      <c r="CR11" s="593">
        <v>495.43944164249973</v>
      </c>
      <c r="CS11" s="593">
        <v>492.46616275000002</v>
      </c>
      <c r="CT11" s="593">
        <v>512.05535365999981</v>
      </c>
      <c r="CU11" s="593">
        <v>525.59625028999903</v>
      </c>
      <c r="CV11" s="593">
        <v>636.50294570000028</v>
      </c>
      <c r="CW11" s="593">
        <v>531.06777960999966</v>
      </c>
      <c r="CX11" s="593">
        <v>586.81111527000041</v>
      </c>
      <c r="CY11" s="593">
        <v>657.67253418999962</v>
      </c>
      <c r="CZ11" s="593">
        <v>589.27336230000117</v>
      </c>
      <c r="DA11" s="593">
        <v>515.06294638999941</v>
      </c>
      <c r="DB11" s="593">
        <v>552.18107610000038</v>
      </c>
      <c r="DC11" s="593">
        <v>517.36964908000084</v>
      </c>
      <c r="DD11" s="593">
        <v>538.15694584000016</v>
      </c>
      <c r="DE11" s="593">
        <v>665.4054015800009</v>
      </c>
      <c r="DF11" s="593">
        <v>643.64173960000039</v>
      </c>
      <c r="DG11" s="593">
        <v>760.17521486000044</v>
      </c>
      <c r="DH11" s="593">
        <v>781.40613690000157</v>
      </c>
      <c r="DI11" s="593">
        <v>648.01487551000025</v>
      </c>
      <c r="DJ11" s="593">
        <v>659.25742778999995</v>
      </c>
      <c r="DK11" s="593">
        <v>426.32865156000094</v>
      </c>
      <c r="DL11" s="593">
        <v>393.18551452999895</v>
      </c>
      <c r="DM11" s="593">
        <v>257.57290196000002</v>
      </c>
      <c r="DN11" s="593">
        <v>90.264012689999277</v>
      </c>
      <c r="DO11" s="593">
        <v>429.60701761000001</v>
      </c>
      <c r="DP11" s="593">
        <v>458.47945472999959</v>
      </c>
      <c r="DQ11" s="593">
        <v>510.36277902999893</v>
      </c>
      <c r="DR11" s="593">
        <v>513.06052730000022</v>
      </c>
      <c r="DS11" s="593">
        <v>537.83896939999886</v>
      </c>
      <c r="DT11" s="593">
        <v>529.04466301999844</v>
      </c>
      <c r="DU11" s="593">
        <v>781.28570226000045</v>
      </c>
      <c r="DV11" s="593">
        <v>798.98383235000017</v>
      </c>
      <c r="DW11" s="593">
        <v>802.17052043000081</v>
      </c>
      <c r="DX11" s="593">
        <v>853.41580533999945</v>
      </c>
      <c r="DY11" s="594">
        <v>887.7608411399998</v>
      </c>
      <c r="DZ11" s="594">
        <v>1074.39443353</v>
      </c>
      <c r="EA11" s="594">
        <v>1269.1203251200006</v>
      </c>
      <c r="EB11" s="594">
        <v>1067.1410411100001</v>
      </c>
      <c r="EC11" s="594">
        <v>1071.3206721700005</v>
      </c>
      <c r="ED11" s="594">
        <v>1031.1645467699996</v>
      </c>
      <c r="EE11" s="594">
        <v>1026.3556875499994</v>
      </c>
      <c r="EF11" s="594">
        <v>882.93941862000088</v>
      </c>
      <c r="EG11" s="594">
        <v>938.08161462999988</v>
      </c>
      <c r="EH11" s="594">
        <v>854.74045330999991</v>
      </c>
      <c r="EI11" s="594">
        <v>790.72503501999995</v>
      </c>
      <c r="EJ11" s="595">
        <v>934.09089131999974</v>
      </c>
      <c r="EK11" s="595">
        <v>816.36815803000036</v>
      </c>
      <c r="EL11" s="595">
        <v>822.70022615999915</v>
      </c>
      <c r="EM11" s="595">
        <v>897.93833585000027</v>
      </c>
      <c r="EN11" s="595">
        <v>1069.368156700001</v>
      </c>
      <c r="EO11" s="595">
        <v>926.13375900000062</v>
      </c>
      <c r="EP11" s="595">
        <v>963.48926262999987</v>
      </c>
      <c r="EQ11" s="595">
        <v>1236.5795327400008</v>
      </c>
      <c r="ER11" s="595">
        <v>1390.9099242600007</v>
      </c>
      <c r="ES11" s="595">
        <v>1173.3098985600004</v>
      </c>
      <c r="ET11" s="594">
        <v>1192.9922437199994</v>
      </c>
      <c r="EU11" s="594">
        <v>1122.2360526100003</v>
      </c>
      <c r="EV11" s="594">
        <v>1077.1216093000003</v>
      </c>
      <c r="EW11" s="594">
        <v>815.1162951099999</v>
      </c>
      <c r="EX11" s="594">
        <v>776.32944041000019</v>
      </c>
      <c r="EY11" s="594">
        <v>658.04467057999909</v>
      </c>
      <c r="EZ11" s="594">
        <v>934.09820469999909</v>
      </c>
      <c r="FA11" s="594">
        <v>946.47998584000015</v>
      </c>
      <c r="FB11" s="594">
        <v>851.16914765000013</v>
      </c>
      <c r="FC11" s="594">
        <v>836.81621862000009</v>
      </c>
      <c r="FD11" s="594">
        <v>912.67048073999956</v>
      </c>
      <c r="FE11" s="594">
        <v>835.31405917000041</v>
      </c>
      <c r="FF11" s="594">
        <v>736.98528165999846</v>
      </c>
    </row>
    <row r="12" spans="1:162" ht="18" customHeight="1" x14ac:dyDescent="0.3">
      <c r="A12" s="589" t="s">
        <v>453</v>
      </c>
      <c r="B12" s="597" t="s">
        <v>525</v>
      </c>
      <c r="C12" s="593">
        <v>114323.5142881893</v>
      </c>
      <c r="D12" s="593">
        <v>91683.458298691534</v>
      </c>
      <c r="E12" s="593">
        <v>106727.6396938626</v>
      </c>
      <c r="F12" s="593">
        <v>114166.33946449935</v>
      </c>
      <c r="G12" s="593">
        <v>115227.78809174386</v>
      </c>
      <c r="H12" s="593">
        <v>119640.92098631279</v>
      </c>
      <c r="I12" s="593">
        <v>121879.55913492008</v>
      </c>
      <c r="J12" s="593">
        <v>119132.5179091704</v>
      </c>
      <c r="K12" s="593">
        <v>154100.92608121943</v>
      </c>
      <c r="L12" s="593">
        <v>159024.60873983239</v>
      </c>
      <c r="M12" s="593">
        <v>145580.50983218307</v>
      </c>
      <c r="N12" s="593">
        <v>171357.52115874022</v>
      </c>
      <c r="O12" s="593">
        <v>155440.65397179971</v>
      </c>
      <c r="P12" s="593">
        <v>123667.85255888358</v>
      </c>
      <c r="Q12" s="593">
        <v>182708.12341216428</v>
      </c>
      <c r="R12" s="593">
        <v>203351.35577497361</v>
      </c>
      <c r="S12" s="593">
        <v>206573.14285223928</v>
      </c>
      <c r="T12" s="593">
        <v>168730.7807338273</v>
      </c>
      <c r="U12" s="593">
        <v>182170.77453714173</v>
      </c>
      <c r="V12" s="593">
        <v>154767.53235470859</v>
      </c>
      <c r="W12" s="593">
        <v>151652.52824227285</v>
      </c>
      <c r="X12" s="593">
        <v>149661.86858386445</v>
      </c>
      <c r="Y12" s="593">
        <v>153170.66694922329</v>
      </c>
      <c r="Z12" s="593">
        <v>149729.55426849669</v>
      </c>
      <c r="AA12" s="593">
        <v>146286.72428062311</v>
      </c>
      <c r="AB12" s="593">
        <v>162313.00569131336</v>
      </c>
      <c r="AC12" s="593">
        <v>170982.919558177</v>
      </c>
      <c r="AD12" s="593">
        <v>167589.02416045303</v>
      </c>
      <c r="AE12" s="593">
        <v>156473.43361869655</v>
      </c>
      <c r="AF12" s="593">
        <v>164191.70498755667</v>
      </c>
      <c r="AG12" s="593">
        <v>153872.40196491426</v>
      </c>
      <c r="AH12" s="593">
        <v>173939.27610803567</v>
      </c>
      <c r="AI12" s="593">
        <v>143967.13470513438</v>
      </c>
      <c r="AJ12" s="593">
        <v>141436.11005719352</v>
      </c>
      <c r="AK12" s="593">
        <v>130935.17282910971</v>
      </c>
      <c r="AL12" s="593">
        <v>125956.43310042743</v>
      </c>
      <c r="AM12" s="593">
        <v>136964.01649530025</v>
      </c>
      <c r="AN12" s="593">
        <v>152806.23626384279</v>
      </c>
      <c r="AO12" s="593">
        <v>132243.4374319195</v>
      </c>
      <c r="AP12" s="593">
        <v>130430.79554458933</v>
      </c>
      <c r="AQ12" s="593">
        <v>134264.76264526957</v>
      </c>
      <c r="AR12" s="593">
        <v>128815.87253633582</v>
      </c>
      <c r="AS12" s="593">
        <v>123501.82556316566</v>
      </c>
      <c r="AT12" s="593">
        <v>132010.8394010379</v>
      </c>
      <c r="AU12" s="593">
        <v>132349.12962130949</v>
      </c>
      <c r="AV12" s="593">
        <v>133208.67670911422</v>
      </c>
      <c r="AW12" s="593">
        <v>127876.00154660475</v>
      </c>
      <c r="AX12" s="593">
        <v>110954.1521079606</v>
      </c>
      <c r="AY12" s="593">
        <v>114956.96347957836</v>
      </c>
      <c r="AZ12" s="593">
        <v>100520.24591094456</v>
      </c>
      <c r="BA12" s="593">
        <v>111234.66804744258</v>
      </c>
      <c r="BB12" s="593">
        <v>100840.901209441</v>
      </c>
      <c r="BC12" s="593">
        <v>94077.473998089437</v>
      </c>
      <c r="BD12" s="593">
        <v>97965.786870875338</v>
      </c>
      <c r="BE12" s="593">
        <v>99326.41133761844</v>
      </c>
      <c r="BF12" s="593">
        <v>158077.12546196338</v>
      </c>
      <c r="BG12" s="593">
        <v>125065.3233318807</v>
      </c>
      <c r="BH12" s="593">
        <v>130777.60560729186</v>
      </c>
      <c r="BI12" s="593">
        <v>106192.55243905216</v>
      </c>
      <c r="BJ12" s="593">
        <v>133241.34513306178</v>
      </c>
      <c r="BK12" s="593">
        <v>128329.53206531231</v>
      </c>
      <c r="BL12" s="593">
        <v>96628.187022835307</v>
      </c>
      <c r="BM12" s="593">
        <v>119335.49227237162</v>
      </c>
      <c r="BN12" s="593">
        <v>108195.55533186978</v>
      </c>
      <c r="BO12" s="593">
        <v>120365.85888239012</v>
      </c>
      <c r="BP12" s="593">
        <v>107392.98153682993</v>
      </c>
      <c r="BQ12" s="593">
        <v>112992.39030363502</v>
      </c>
      <c r="BR12" s="593">
        <v>131721.58106084421</v>
      </c>
      <c r="BS12" s="593">
        <v>119566.45985169409</v>
      </c>
      <c r="BT12" s="593">
        <v>99416.739578419336</v>
      </c>
      <c r="BU12" s="593">
        <v>141979.28041154312</v>
      </c>
      <c r="BV12" s="593">
        <v>105742.52227212832</v>
      </c>
      <c r="BW12" s="593">
        <v>120916.16514611505</v>
      </c>
      <c r="BX12" s="593">
        <v>111281.4906108306</v>
      </c>
      <c r="BY12" s="593">
        <v>96324.357737041006</v>
      </c>
      <c r="BZ12" s="593">
        <v>111701.74338919876</v>
      </c>
      <c r="CA12" s="593">
        <v>130041.58233237863</v>
      </c>
      <c r="CB12" s="593">
        <v>164625.22489098794</v>
      </c>
      <c r="CC12" s="593">
        <v>121214.89479830113</v>
      </c>
      <c r="CD12" s="593">
        <v>88390.117125898221</v>
      </c>
      <c r="CE12" s="593">
        <v>88450.408214334937</v>
      </c>
      <c r="CF12" s="593">
        <v>81356.632364489778</v>
      </c>
      <c r="CG12" s="593">
        <v>92859.566433121945</v>
      </c>
      <c r="CH12" s="593">
        <v>78775.876932494823</v>
      </c>
      <c r="CI12" s="593">
        <v>78816.809936862745</v>
      </c>
      <c r="CJ12" s="593">
        <v>81735.695422854333</v>
      </c>
      <c r="CK12" s="593">
        <v>91743.457359064501</v>
      </c>
      <c r="CL12" s="593">
        <v>87936.487565601215</v>
      </c>
      <c r="CM12" s="593">
        <v>87436.682621910542</v>
      </c>
      <c r="CN12" s="593">
        <v>87031.67077482141</v>
      </c>
      <c r="CO12" s="593">
        <v>90068.072194647422</v>
      </c>
      <c r="CP12" s="593">
        <v>96852.947942049985</v>
      </c>
      <c r="CQ12" s="593">
        <v>98593.855402883753</v>
      </c>
      <c r="CR12" s="593">
        <v>118467.85337570451</v>
      </c>
      <c r="CS12" s="593">
        <v>116513.50344289924</v>
      </c>
      <c r="CT12" s="593">
        <v>127065.83107103407</v>
      </c>
      <c r="CU12" s="593">
        <v>115589.67638393448</v>
      </c>
      <c r="CV12" s="593">
        <v>132962.82575026096</v>
      </c>
      <c r="CW12" s="593">
        <v>112023.74501803216</v>
      </c>
      <c r="CX12" s="593">
        <v>109217.06220616364</v>
      </c>
      <c r="CY12" s="593">
        <v>104692.84251890982</v>
      </c>
      <c r="CZ12" s="593">
        <v>98121.346550016358</v>
      </c>
      <c r="DA12" s="593">
        <v>114790.81382303382</v>
      </c>
      <c r="DB12" s="593">
        <v>122437.53840781232</v>
      </c>
      <c r="DC12" s="593">
        <v>136516.53307719223</v>
      </c>
      <c r="DD12" s="593">
        <v>149196.04043271998</v>
      </c>
      <c r="DE12" s="593">
        <v>128579.54517849312</v>
      </c>
      <c r="DF12" s="593">
        <v>124249.98190528827</v>
      </c>
      <c r="DG12" s="593">
        <v>113605.56589950193</v>
      </c>
      <c r="DH12" s="593">
        <v>108930.66206878205</v>
      </c>
      <c r="DI12" s="593">
        <v>117976.47036048873</v>
      </c>
      <c r="DJ12" s="593">
        <v>129303.38210640337</v>
      </c>
      <c r="DK12" s="593">
        <v>128501.9187680633</v>
      </c>
      <c r="DL12" s="593">
        <v>105111.10157094237</v>
      </c>
      <c r="DM12" s="593">
        <v>101267.12932053092</v>
      </c>
      <c r="DN12" s="593">
        <v>110602.14580228635</v>
      </c>
      <c r="DO12" s="593">
        <v>117137.07337618574</v>
      </c>
      <c r="DP12" s="593">
        <v>121028.95067357592</v>
      </c>
      <c r="DQ12" s="593">
        <v>149729.72334774988</v>
      </c>
      <c r="DR12" s="593">
        <v>134381.21009729311</v>
      </c>
      <c r="DS12" s="593">
        <v>145434.73916755107</v>
      </c>
      <c r="DT12" s="593">
        <v>123199.72353019794</v>
      </c>
      <c r="DU12" s="593">
        <v>128998.25989002592</v>
      </c>
      <c r="DV12" s="593">
        <v>135551.85369835357</v>
      </c>
      <c r="DW12" s="593">
        <v>161042.76859791647</v>
      </c>
      <c r="DX12" s="593">
        <v>147164.76824017678</v>
      </c>
      <c r="DY12" s="594">
        <v>158418.09972568398</v>
      </c>
      <c r="DZ12" s="594">
        <v>187427.94358354717</v>
      </c>
      <c r="EA12" s="594">
        <v>206737.27214498474</v>
      </c>
      <c r="EB12" s="594">
        <v>186757.15574417613</v>
      </c>
      <c r="EC12" s="594">
        <v>200746.99663760647</v>
      </c>
      <c r="ED12" s="594">
        <v>189895.06044463732</v>
      </c>
      <c r="EE12" s="594">
        <v>178133.13362892609</v>
      </c>
      <c r="EF12" s="594">
        <v>187767.45335320683</v>
      </c>
      <c r="EG12" s="594">
        <v>185617.7842862437</v>
      </c>
      <c r="EH12" s="594">
        <v>191550.08743853675</v>
      </c>
      <c r="EI12" s="594">
        <v>185431.02841547062</v>
      </c>
      <c r="EJ12" s="595">
        <v>217954.39633199177</v>
      </c>
      <c r="EK12" s="595">
        <v>173238.154878</v>
      </c>
      <c r="EL12" s="595">
        <v>192378.05532071297</v>
      </c>
      <c r="EM12" s="595">
        <v>181364.20336953597</v>
      </c>
      <c r="EN12" s="595">
        <v>185869.23112288967</v>
      </c>
      <c r="EO12" s="595">
        <v>209600.56694899956</v>
      </c>
      <c r="EP12" s="595">
        <v>195873.05000392129</v>
      </c>
      <c r="EQ12" s="595">
        <v>205198.10886171696</v>
      </c>
      <c r="ER12" s="595">
        <v>225107.28494144912</v>
      </c>
      <c r="ES12" s="595">
        <v>194482.99224161304</v>
      </c>
      <c r="ET12" s="594">
        <v>190803.15607860961</v>
      </c>
      <c r="EU12" s="594">
        <v>153181.80035421415</v>
      </c>
      <c r="EV12" s="594">
        <v>156441.4447735186</v>
      </c>
      <c r="EW12" s="594">
        <v>162928.42543827958</v>
      </c>
      <c r="EX12" s="594">
        <v>158184.24617982868</v>
      </c>
      <c r="EY12" s="594">
        <v>147793.53817165937</v>
      </c>
      <c r="EZ12" s="594">
        <v>166647.39830582155</v>
      </c>
      <c r="FA12" s="594">
        <v>168573.82225735253</v>
      </c>
      <c r="FB12" s="594">
        <v>162179.71796348272</v>
      </c>
      <c r="FC12" s="594">
        <v>159487.84151119029</v>
      </c>
      <c r="FD12" s="594">
        <v>153969.43834957079</v>
      </c>
      <c r="FE12" s="594">
        <v>144363.38957708658</v>
      </c>
      <c r="FF12" s="594">
        <v>123119.11473181286</v>
      </c>
    </row>
    <row r="13" spans="1:162" ht="18" customHeight="1" x14ac:dyDescent="0.3">
      <c r="A13" s="589"/>
      <c r="B13" s="589"/>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c r="BT13" s="590"/>
      <c r="BU13" s="590"/>
      <c r="BV13" s="590"/>
      <c r="BW13" s="590"/>
      <c r="BX13" s="590"/>
      <c r="BY13" s="590"/>
      <c r="BZ13" s="590"/>
      <c r="CA13" s="590"/>
      <c r="CB13" s="590"/>
      <c r="CC13" s="590"/>
      <c r="CD13" s="590"/>
      <c r="CE13" s="590"/>
      <c r="CF13" s="590"/>
      <c r="CG13" s="590"/>
      <c r="CH13" s="590"/>
      <c r="CI13" s="590"/>
      <c r="CJ13" s="590"/>
      <c r="CK13" s="590"/>
      <c r="CL13" s="590"/>
      <c r="CM13" s="590"/>
      <c r="CN13" s="590"/>
      <c r="CO13" s="590"/>
      <c r="CP13" s="590"/>
      <c r="CQ13" s="590"/>
      <c r="CR13" s="590"/>
      <c r="CS13" s="590"/>
      <c r="CT13" s="590"/>
      <c r="CU13" s="590"/>
      <c r="CV13" s="590"/>
      <c r="CW13" s="590"/>
      <c r="CX13" s="590"/>
      <c r="CY13" s="590"/>
      <c r="CZ13" s="590"/>
      <c r="DA13" s="590"/>
      <c r="DB13" s="590"/>
      <c r="DC13" s="590"/>
      <c r="DD13" s="590"/>
      <c r="DE13" s="590"/>
      <c r="DF13" s="590"/>
      <c r="DG13" s="590"/>
      <c r="DH13" s="590"/>
      <c r="DI13" s="590"/>
      <c r="DJ13" s="590"/>
      <c r="DK13" s="590"/>
      <c r="DL13" s="590"/>
      <c r="DM13" s="590"/>
      <c r="DN13" s="590"/>
      <c r="DO13" s="590"/>
      <c r="DP13" s="590"/>
      <c r="DQ13" s="590"/>
      <c r="DR13" s="590"/>
      <c r="DS13" s="590"/>
      <c r="DT13" s="590"/>
      <c r="DU13" s="590"/>
      <c r="DV13" s="590"/>
      <c r="DW13" s="590"/>
      <c r="DX13" s="590"/>
      <c r="DY13" s="667"/>
      <c r="DZ13" s="667"/>
      <c r="EA13" s="667"/>
      <c r="EB13" s="667"/>
      <c r="EC13" s="667"/>
      <c r="ED13" s="667"/>
      <c r="EE13" s="667"/>
      <c r="EF13" s="667"/>
      <c r="EG13" s="667"/>
      <c r="EH13" s="667"/>
      <c r="EI13" s="667"/>
      <c r="EJ13" s="668"/>
      <c r="EK13" s="668"/>
      <c r="EL13" s="668"/>
      <c r="EM13" s="668"/>
      <c r="EN13" s="668"/>
      <c r="EO13" s="668"/>
      <c r="EP13" s="668"/>
      <c r="EQ13" s="668"/>
      <c r="ER13" s="668"/>
      <c r="ES13" s="668"/>
      <c r="ET13" s="667"/>
      <c r="EU13" s="667"/>
      <c r="EV13" s="667"/>
      <c r="EW13" s="667"/>
      <c r="EX13" s="667"/>
      <c r="EY13" s="667"/>
      <c r="EZ13" s="667"/>
      <c r="FA13" s="667"/>
      <c r="FB13" s="667"/>
      <c r="FC13" s="667"/>
      <c r="FD13" s="667"/>
      <c r="FE13" s="667"/>
      <c r="FF13" s="667"/>
    </row>
    <row r="14" spans="1:162" ht="18" customHeight="1" x14ac:dyDescent="0.3">
      <c r="A14" s="584" t="s">
        <v>455</v>
      </c>
      <c r="B14" s="584" t="s">
        <v>456</v>
      </c>
      <c r="C14" s="585">
        <v>82626.360389128167</v>
      </c>
      <c r="D14" s="585">
        <v>83567.312453427832</v>
      </c>
      <c r="E14" s="585">
        <v>81757.699899994375</v>
      </c>
      <c r="F14" s="585">
        <v>78884.335197591121</v>
      </c>
      <c r="G14" s="585">
        <v>78272.290446320214</v>
      </c>
      <c r="H14" s="585">
        <v>75122.342548932065</v>
      </c>
      <c r="I14" s="585">
        <v>75086.610615830927</v>
      </c>
      <c r="J14" s="585">
        <v>79052.611168353935</v>
      </c>
      <c r="K14" s="585">
        <v>78442.486392192557</v>
      </c>
      <c r="L14" s="585">
        <v>77506.998995166694</v>
      </c>
      <c r="M14" s="585">
        <v>75068.16541095679</v>
      </c>
      <c r="N14" s="585">
        <v>78846.624319984214</v>
      </c>
      <c r="O14" s="585">
        <v>78192.37447742169</v>
      </c>
      <c r="P14" s="585">
        <v>79939.833705522149</v>
      </c>
      <c r="Q14" s="585">
        <v>79577.839826028052</v>
      </c>
      <c r="R14" s="585">
        <v>75443.570082636477</v>
      </c>
      <c r="S14" s="585">
        <v>73435.359609997497</v>
      </c>
      <c r="T14" s="585">
        <v>73111.319912955354</v>
      </c>
      <c r="U14" s="585">
        <v>72806.98069229089</v>
      </c>
      <c r="V14" s="585">
        <v>71631.351229818058</v>
      </c>
      <c r="W14" s="585">
        <v>71491.119043442348</v>
      </c>
      <c r="X14" s="585">
        <v>74327.344918298666</v>
      </c>
      <c r="Y14" s="585">
        <v>79945.004682946223</v>
      </c>
      <c r="Z14" s="585">
        <v>80173.080006361197</v>
      </c>
      <c r="AA14" s="585">
        <v>81236.374323242344</v>
      </c>
      <c r="AB14" s="585">
        <v>79670.135959241612</v>
      </c>
      <c r="AC14" s="585">
        <v>82412.880946665406</v>
      </c>
      <c r="AD14" s="585">
        <v>81030.313924400878</v>
      </c>
      <c r="AE14" s="585">
        <v>80479.601918408633</v>
      </c>
      <c r="AF14" s="585">
        <v>83925.043083417695</v>
      </c>
      <c r="AG14" s="585">
        <v>83452.727416757654</v>
      </c>
      <c r="AH14" s="585">
        <v>84871.637613946776</v>
      </c>
      <c r="AI14" s="585">
        <v>85970.033963058435</v>
      </c>
      <c r="AJ14" s="585">
        <v>74046.562791216333</v>
      </c>
      <c r="AK14" s="585">
        <v>81163.989926882714</v>
      </c>
      <c r="AL14" s="585">
        <v>91316.80742407497</v>
      </c>
      <c r="AM14" s="585">
        <v>96539.980371974438</v>
      </c>
      <c r="AN14" s="585">
        <v>85873.866492769506</v>
      </c>
      <c r="AO14" s="585">
        <v>81844.776786486545</v>
      </c>
      <c r="AP14" s="585">
        <v>79127.07622286542</v>
      </c>
      <c r="AQ14" s="585">
        <v>76678.124097262553</v>
      </c>
      <c r="AR14" s="585">
        <v>75556.470414682422</v>
      </c>
      <c r="AS14" s="585">
        <v>93979.843620965083</v>
      </c>
      <c r="AT14" s="585">
        <v>77661.819176369565</v>
      </c>
      <c r="AU14" s="585">
        <v>78211.744231205434</v>
      </c>
      <c r="AV14" s="585">
        <v>79222.317912360319</v>
      </c>
      <c r="AW14" s="585">
        <v>85033.590933520463</v>
      </c>
      <c r="AX14" s="585">
        <v>86563.229182468756</v>
      </c>
      <c r="AY14" s="585">
        <v>96730.023722333659</v>
      </c>
      <c r="AZ14" s="585">
        <v>105153.85390564824</v>
      </c>
      <c r="BA14" s="585">
        <v>103493.59486433576</v>
      </c>
      <c r="BB14" s="585">
        <v>100474.35102567454</v>
      </c>
      <c r="BC14" s="585">
        <v>102914.6563340412</v>
      </c>
      <c r="BD14" s="585">
        <v>106043.44249806491</v>
      </c>
      <c r="BE14" s="585">
        <v>111036.16839818955</v>
      </c>
      <c r="BF14" s="585">
        <v>111749.17520217151</v>
      </c>
      <c r="BG14" s="585">
        <v>121874.9351728171</v>
      </c>
      <c r="BH14" s="585">
        <v>123758.83719426092</v>
      </c>
      <c r="BI14" s="585">
        <v>129716.99442449595</v>
      </c>
      <c r="BJ14" s="585">
        <v>148053.71745124331</v>
      </c>
      <c r="BK14" s="585">
        <v>144583.08279840273</v>
      </c>
      <c r="BL14" s="585">
        <v>139212.11305088253</v>
      </c>
      <c r="BM14" s="585">
        <v>140677.9113324655</v>
      </c>
      <c r="BN14" s="585">
        <v>146843.16248045588</v>
      </c>
      <c r="BO14" s="585">
        <v>143749.85896578743</v>
      </c>
      <c r="BP14" s="585">
        <v>143582.35501178046</v>
      </c>
      <c r="BQ14" s="585">
        <v>140529.94717886351</v>
      </c>
      <c r="BR14" s="585">
        <v>132222.59223122144</v>
      </c>
      <c r="BS14" s="585">
        <v>128383.79347015778</v>
      </c>
      <c r="BT14" s="585">
        <v>129312.30198168219</v>
      </c>
      <c r="BU14" s="585">
        <v>127890.33080152266</v>
      </c>
      <c r="BV14" s="585">
        <v>120646.17313871859</v>
      </c>
      <c r="BW14" s="585">
        <v>130881.52481520401</v>
      </c>
      <c r="BX14" s="585">
        <v>134800.38709182254</v>
      </c>
      <c r="BY14" s="585">
        <v>136678.66558510187</v>
      </c>
      <c r="BZ14" s="585">
        <v>133408.66838813169</v>
      </c>
      <c r="CA14" s="585">
        <v>134942.43902747094</v>
      </c>
      <c r="CB14" s="585">
        <v>127668.48975939756</v>
      </c>
      <c r="CC14" s="585">
        <v>124817.16336947604</v>
      </c>
      <c r="CD14" s="585">
        <v>136694.46976323763</v>
      </c>
      <c r="CE14" s="585">
        <v>131440.71090583361</v>
      </c>
      <c r="CF14" s="585">
        <v>134575.68138529616</v>
      </c>
      <c r="CG14" s="585">
        <v>138333.95997681268</v>
      </c>
      <c r="CH14" s="585">
        <v>134417.71675145789</v>
      </c>
      <c r="CI14" s="585">
        <v>144801.20404873413</v>
      </c>
      <c r="CJ14" s="585">
        <v>137015.58247171863</v>
      </c>
      <c r="CK14" s="585">
        <v>142202.88458265382</v>
      </c>
      <c r="CL14" s="585">
        <v>144769.32789235353</v>
      </c>
      <c r="CM14" s="585">
        <v>146232.46112448504</v>
      </c>
      <c r="CN14" s="585">
        <v>153178.67398663203</v>
      </c>
      <c r="CO14" s="585">
        <v>133503.22152563324</v>
      </c>
      <c r="CP14" s="585">
        <v>138177.67327067017</v>
      </c>
      <c r="CQ14" s="585">
        <v>142999.52260843097</v>
      </c>
      <c r="CR14" s="585">
        <v>151331.4072328991</v>
      </c>
      <c r="CS14" s="585">
        <v>150923.370790405</v>
      </c>
      <c r="CT14" s="585">
        <v>152572.23217010536</v>
      </c>
      <c r="CU14" s="585">
        <v>148990.09043479088</v>
      </c>
      <c r="CV14" s="585">
        <v>159291.67256344034</v>
      </c>
      <c r="CW14" s="585">
        <v>157710.66728859462</v>
      </c>
      <c r="CX14" s="585">
        <v>161924.4571730243</v>
      </c>
      <c r="CY14" s="585">
        <v>150105.813795828</v>
      </c>
      <c r="CZ14" s="585">
        <v>156624.60616534439</v>
      </c>
      <c r="DA14" s="585">
        <v>150203.52151299853</v>
      </c>
      <c r="DB14" s="585">
        <v>154812.61306433793</v>
      </c>
      <c r="DC14" s="585">
        <v>154510.75644848877</v>
      </c>
      <c r="DD14" s="585">
        <v>158914.36183453017</v>
      </c>
      <c r="DE14" s="585">
        <v>154662.6408893498</v>
      </c>
      <c r="DF14" s="585">
        <v>160714.9066653242</v>
      </c>
      <c r="DG14" s="585">
        <v>165991.31300809968</v>
      </c>
      <c r="DH14" s="585">
        <v>164523.2408908722</v>
      </c>
      <c r="DI14" s="585">
        <v>164859.22231090552</v>
      </c>
      <c r="DJ14" s="585">
        <v>186593.34441569331</v>
      </c>
      <c r="DK14" s="585">
        <v>181124.09066837584</v>
      </c>
      <c r="DL14" s="585">
        <v>185369.45025990976</v>
      </c>
      <c r="DM14" s="585">
        <v>180213.06043365065</v>
      </c>
      <c r="DN14" s="585">
        <v>178840.26760046624</v>
      </c>
      <c r="DO14" s="585">
        <v>177832.56071818969</v>
      </c>
      <c r="DP14" s="585">
        <v>191431.43215407434</v>
      </c>
      <c r="DQ14" s="585">
        <v>189223.78239331194</v>
      </c>
      <c r="DR14" s="585">
        <v>193790.76717026031</v>
      </c>
      <c r="DS14" s="585">
        <v>195021.94126679032</v>
      </c>
      <c r="DT14" s="585">
        <v>195040.06864089551</v>
      </c>
      <c r="DU14" s="585">
        <v>196305.84967890318</v>
      </c>
      <c r="DV14" s="585">
        <v>193268.22725921357</v>
      </c>
      <c r="DW14" s="585">
        <v>194138.76765916825</v>
      </c>
      <c r="DX14" s="585">
        <v>196441.08652668531</v>
      </c>
      <c r="DY14" s="586">
        <v>186148.37170284352</v>
      </c>
      <c r="DZ14" s="586">
        <v>189949.26986904343</v>
      </c>
      <c r="EA14" s="586">
        <v>189461.04298773842</v>
      </c>
      <c r="EB14" s="586">
        <v>198791.77479575129</v>
      </c>
      <c r="EC14" s="586">
        <v>198021.62108300874</v>
      </c>
      <c r="ED14" s="586">
        <v>200492.99406329243</v>
      </c>
      <c r="EE14" s="586">
        <v>213939.8075723025</v>
      </c>
      <c r="EF14" s="586">
        <v>218831.71376257006</v>
      </c>
      <c r="EG14" s="586">
        <v>221872.25438840606</v>
      </c>
      <c r="EH14" s="586">
        <v>216289.9652187071</v>
      </c>
      <c r="EI14" s="586">
        <v>218819.27123979694</v>
      </c>
      <c r="EJ14" s="587">
        <v>218862.21010400122</v>
      </c>
      <c r="EK14" s="587">
        <v>229727.08161997917</v>
      </c>
      <c r="EL14" s="587">
        <v>228272.69179652521</v>
      </c>
      <c r="EM14" s="587">
        <v>232873.820276504</v>
      </c>
      <c r="EN14" s="587">
        <v>249278.79046733878</v>
      </c>
      <c r="EO14" s="587">
        <v>238221.78084614372</v>
      </c>
      <c r="EP14" s="587">
        <v>228968.15252203064</v>
      </c>
      <c r="EQ14" s="587">
        <v>238131.1969584866</v>
      </c>
      <c r="ER14" s="587">
        <v>232423.48639793537</v>
      </c>
      <c r="ES14" s="587">
        <v>242296.11656643724</v>
      </c>
      <c r="ET14" s="586">
        <v>257232.25695102024</v>
      </c>
      <c r="EU14" s="586">
        <v>254984.69390723773</v>
      </c>
      <c r="EV14" s="586">
        <v>283042.38400005893</v>
      </c>
      <c r="EW14" s="586">
        <v>287886.76322190918</v>
      </c>
      <c r="EX14" s="586">
        <v>299285.60765898792</v>
      </c>
      <c r="EY14" s="586">
        <v>310802.3223194165</v>
      </c>
      <c r="EZ14" s="586">
        <v>304476.83890028694</v>
      </c>
      <c r="FA14" s="586">
        <v>314437.02080217423</v>
      </c>
      <c r="FB14" s="586">
        <v>305472.40358176478</v>
      </c>
      <c r="FC14" s="586">
        <v>306042.07561726135</v>
      </c>
      <c r="FD14" s="586">
        <v>314788.07861299661</v>
      </c>
      <c r="FE14" s="586">
        <v>325957.2990702673</v>
      </c>
      <c r="FF14" s="586">
        <v>335282.90564133425</v>
      </c>
    </row>
    <row r="15" spans="1:162" ht="18" customHeight="1" x14ac:dyDescent="0.3">
      <c r="A15" s="589"/>
      <c r="B15" s="589"/>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0"/>
      <c r="CM15" s="590"/>
      <c r="CN15" s="590"/>
      <c r="CO15" s="590"/>
      <c r="CP15" s="590"/>
      <c r="CQ15" s="590"/>
      <c r="CR15" s="590"/>
      <c r="CS15" s="590"/>
      <c r="CT15" s="590"/>
      <c r="CU15" s="590"/>
      <c r="CV15" s="590"/>
      <c r="CW15" s="590"/>
      <c r="CX15" s="590"/>
      <c r="CY15" s="590"/>
      <c r="CZ15" s="590"/>
      <c r="DA15" s="590"/>
      <c r="DB15" s="590"/>
      <c r="DC15" s="590"/>
      <c r="DD15" s="590"/>
      <c r="DE15" s="590"/>
      <c r="DF15" s="590"/>
      <c r="DG15" s="590"/>
      <c r="DH15" s="590"/>
      <c r="DI15" s="590"/>
      <c r="DJ15" s="590"/>
      <c r="DK15" s="590"/>
      <c r="DL15" s="590"/>
      <c r="DM15" s="590"/>
      <c r="DN15" s="590"/>
      <c r="DO15" s="590"/>
      <c r="DP15" s="590"/>
      <c r="DQ15" s="590"/>
      <c r="DR15" s="590"/>
      <c r="DS15" s="590"/>
      <c r="DT15" s="590"/>
      <c r="DU15" s="590"/>
      <c r="DV15" s="590"/>
      <c r="DW15" s="590"/>
      <c r="DX15" s="590"/>
      <c r="DY15" s="667"/>
      <c r="DZ15" s="667"/>
      <c r="EA15" s="667"/>
      <c r="EB15" s="667"/>
      <c r="EC15" s="667"/>
      <c r="ED15" s="667"/>
      <c r="EE15" s="667"/>
      <c r="EF15" s="667"/>
      <c r="EG15" s="667"/>
      <c r="EH15" s="667"/>
      <c r="EI15" s="667"/>
      <c r="EJ15" s="668"/>
      <c r="EK15" s="668"/>
      <c r="EL15" s="668"/>
      <c r="EM15" s="668"/>
      <c r="EN15" s="668"/>
      <c r="EO15" s="668"/>
      <c r="EP15" s="668"/>
      <c r="EQ15" s="668"/>
      <c r="ER15" s="668"/>
      <c r="ES15" s="668"/>
      <c r="ET15" s="667"/>
      <c r="EU15" s="667"/>
      <c r="EV15" s="667"/>
      <c r="EW15" s="667"/>
      <c r="EX15" s="667"/>
      <c r="EY15" s="667"/>
      <c r="EZ15" s="667"/>
      <c r="FA15" s="667"/>
      <c r="FB15" s="667"/>
      <c r="FC15" s="667"/>
      <c r="FD15" s="667"/>
      <c r="FE15" s="667"/>
      <c r="FF15" s="667"/>
    </row>
    <row r="16" spans="1:162" ht="18" customHeight="1" x14ac:dyDescent="0.3">
      <c r="A16" s="584" t="s">
        <v>457</v>
      </c>
      <c r="B16" s="584" t="s">
        <v>458</v>
      </c>
      <c r="C16" s="585">
        <v>179764.18146169593</v>
      </c>
      <c r="D16" s="585">
        <v>179591.61172792967</v>
      </c>
      <c r="E16" s="585">
        <v>180400.63368034217</v>
      </c>
      <c r="F16" s="585">
        <v>190932.37516618377</v>
      </c>
      <c r="G16" s="585">
        <v>188730.85419042656</v>
      </c>
      <c r="H16" s="585">
        <v>192952.9797188151</v>
      </c>
      <c r="I16" s="585">
        <v>195300.45640721545</v>
      </c>
      <c r="J16" s="585">
        <v>191302.08613044658</v>
      </c>
      <c r="K16" s="585">
        <v>188755.17446339058</v>
      </c>
      <c r="L16" s="585">
        <v>191139.48148165486</v>
      </c>
      <c r="M16" s="585">
        <v>199822.1173350476</v>
      </c>
      <c r="N16" s="585">
        <v>200946.74230554287</v>
      </c>
      <c r="O16" s="585">
        <v>201150.54437579276</v>
      </c>
      <c r="P16" s="585">
        <v>206000.09023063336</v>
      </c>
      <c r="Q16" s="585">
        <v>211691.52381715903</v>
      </c>
      <c r="R16" s="585">
        <v>215910.97425066982</v>
      </c>
      <c r="S16" s="585">
        <v>220003.52132813956</v>
      </c>
      <c r="T16" s="585">
        <v>227908.96346601471</v>
      </c>
      <c r="U16" s="585">
        <v>232633.69410979754</v>
      </c>
      <c r="V16" s="585">
        <v>237287.73676774194</v>
      </c>
      <c r="W16" s="585">
        <v>242373.00131097407</v>
      </c>
      <c r="X16" s="585">
        <v>256451.18042543554</v>
      </c>
      <c r="Y16" s="585">
        <v>260758.93102484845</v>
      </c>
      <c r="Z16" s="585">
        <v>267888.69959609298</v>
      </c>
      <c r="AA16" s="585">
        <v>278542.66735049873</v>
      </c>
      <c r="AB16" s="585">
        <v>276414.0546749708</v>
      </c>
      <c r="AC16" s="585">
        <v>278190.94833163772</v>
      </c>
      <c r="AD16" s="585">
        <v>285376.88376735453</v>
      </c>
      <c r="AE16" s="585">
        <v>294626.79030478245</v>
      </c>
      <c r="AF16" s="585">
        <v>305220.11318666465</v>
      </c>
      <c r="AG16" s="585">
        <v>305414.48065076885</v>
      </c>
      <c r="AH16" s="585">
        <v>316464.27412598266</v>
      </c>
      <c r="AI16" s="585">
        <v>321488.08190471033</v>
      </c>
      <c r="AJ16" s="585">
        <v>324718.76942076941</v>
      </c>
      <c r="AK16" s="585">
        <v>334334.91390119802</v>
      </c>
      <c r="AL16" s="585">
        <v>353784.7891928301</v>
      </c>
      <c r="AM16" s="585">
        <v>344918.27478603664</v>
      </c>
      <c r="AN16" s="585">
        <v>351080.79259677895</v>
      </c>
      <c r="AO16" s="585">
        <v>366799.36755449406</v>
      </c>
      <c r="AP16" s="585">
        <v>378298.36246365175</v>
      </c>
      <c r="AQ16" s="585">
        <v>405673.81507120864</v>
      </c>
      <c r="AR16" s="585">
        <v>407645.48360256373</v>
      </c>
      <c r="AS16" s="585">
        <v>406034.25630723045</v>
      </c>
      <c r="AT16" s="585">
        <v>406375.12004752737</v>
      </c>
      <c r="AU16" s="585">
        <v>407599.22215343959</v>
      </c>
      <c r="AV16" s="585">
        <v>392946.15722075611</v>
      </c>
      <c r="AW16" s="585">
        <v>387571.1121437776</v>
      </c>
      <c r="AX16" s="585">
        <v>382553.5277641057</v>
      </c>
      <c r="AY16" s="585">
        <v>378714.36046257848</v>
      </c>
      <c r="AZ16" s="585">
        <v>384547.53966456914</v>
      </c>
      <c r="BA16" s="585">
        <v>392966.88784112025</v>
      </c>
      <c r="BB16" s="585">
        <v>390396.04204216122</v>
      </c>
      <c r="BC16" s="585">
        <v>374723.27415283828</v>
      </c>
      <c r="BD16" s="585">
        <v>368585.876975864</v>
      </c>
      <c r="BE16" s="585">
        <v>369234.04283372802</v>
      </c>
      <c r="BF16" s="585">
        <v>367004.62905803765</v>
      </c>
      <c r="BG16" s="585">
        <v>373325.19938802731</v>
      </c>
      <c r="BH16" s="585">
        <v>368662.33569503558</v>
      </c>
      <c r="BI16" s="585">
        <v>374090.97362944548</v>
      </c>
      <c r="BJ16" s="585">
        <v>400651.4841397191</v>
      </c>
      <c r="BK16" s="585">
        <v>411413.14709731407</v>
      </c>
      <c r="BL16" s="585">
        <v>410272.1869251008</v>
      </c>
      <c r="BM16" s="585">
        <v>419210.44856338523</v>
      </c>
      <c r="BN16" s="585">
        <v>414383.54595580377</v>
      </c>
      <c r="BO16" s="585">
        <v>411871.50668126525</v>
      </c>
      <c r="BP16" s="585">
        <v>414354.97821152146</v>
      </c>
      <c r="BQ16" s="585">
        <v>427334.60872403492</v>
      </c>
      <c r="BR16" s="585">
        <v>422538.62061731407</v>
      </c>
      <c r="BS16" s="585">
        <v>427846.11300471361</v>
      </c>
      <c r="BT16" s="585">
        <v>431186.02208875871</v>
      </c>
      <c r="BU16" s="585">
        <v>428538.19527020393</v>
      </c>
      <c r="BV16" s="585">
        <v>445161.06554927357</v>
      </c>
      <c r="BW16" s="585">
        <v>453707.34446915303</v>
      </c>
      <c r="BX16" s="585">
        <v>458523.23958994192</v>
      </c>
      <c r="BY16" s="585">
        <v>467036.74765025225</v>
      </c>
      <c r="BZ16" s="585">
        <v>474422.99957642856</v>
      </c>
      <c r="CA16" s="585">
        <v>475904.6376257154</v>
      </c>
      <c r="CB16" s="585">
        <v>484559.66586078994</v>
      </c>
      <c r="CC16" s="585">
        <v>496998.63777517405</v>
      </c>
      <c r="CD16" s="585">
        <v>500608.26110202086</v>
      </c>
      <c r="CE16" s="585">
        <v>488704.15101132356</v>
      </c>
      <c r="CF16" s="585">
        <v>489964.81371050281</v>
      </c>
      <c r="CG16" s="585">
        <v>490261.90212582826</v>
      </c>
      <c r="CH16" s="585">
        <v>501158.97295709484</v>
      </c>
      <c r="CI16" s="585">
        <v>520940.20937516302</v>
      </c>
      <c r="CJ16" s="585">
        <v>513303.51404687302</v>
      </c>
      <c r="CK16" s="585">
        <v>505733.67093811667</v>
      </c>
      <c r="CL16" s="585">
        <v>510038.05878588563</v>
      </c>
      <c r="CM16" s="585">
        <v>525115.37969341618</v>
      </c>
      <c r="CN16" s="585">
        <v>535255.1564709571</v>
      </c>
      <c r="CO16" s="585">
        <v>534442.85094956658</v>
      </c>
      <c r="CP16" s="585">
        <v>528829.43426212191</v>
      </c>
      <c r="CQ16" s="585">
        <v>535822.38178457937</v>
      </c>
      <c r="CR16" s="585">
        <v>525131.19322032225</v>
      </c>
      <c r="CS16" s="585">
        <v>534376.31631043565</v>
      </c>
      <c r="CT16" s="585">
        <v>535363.84443642141</v>
      </c>
      <c r="CU16" s="585">
        <v>538156.66287378431</v>
      </c>
      <c r="CV16" s="585">
        <v>543695.71162569243</v>
      </c>
      <c r="CW16" s="585">
        <v>551922.62491460016</v>
      </c>
      <c r="CX16" s="585">
        <v>544505.03973308753</v>
      </c>
      <c r="CY16" s="585">
        <v>543406.81317608012</v>
      </c>
      <c r="CZ16" s="585">
        <v>550613.79821316188</v>
      </c>
      <c r="DA16" s="585">
        <v>544218.35939599189</v>
      </c>
      <c r="DB16" s="585">
        <v>541476.82614647131</v>
      </c>
      <c r="DC16" s="585">
        <v>540511.9295587606</v>
      </c>
      <c r="DD16" s="585">
        <v>536325.59287506342</v>
      </c>
      <c r="DE16" s="585">
        <v>548346.18336922873</v>
      </c>
      <c r="DF16" s="585">
        <v>554961.94959534938</v>
      </c>
      <c r="DG16" s="585">
        <v>555541.68647027446</v>
      </c>
      <c r="DH16" s="585">
        <v>551407.83008341584</v>
      </c>
      <c r="DI16" s="585">
        <v>559635.56540659163</v>
      </c>
      <c r="DJ16" s="585">
        <v>567764.7493229385</v>
      </c>
      <c r="DK16" s="585">
        <v>577360.62525041972</v>
      </c>
      <c r="DL16" s="585">
        <v>597778.73576408345</v>
      </c>
      <c r="DM16" s="585">
        <v>601127.98774454615</v>
      </c>
      <c r="DN16" s="585">
        <v>598807.04844054591</v>
      </c>
      <c r="DO16" s="585">
        <v>607309.91115209053</v>
      </c>
      <c r="DP16" s="585">
        <v>629017.37941753818</v>
      </c>
      <c r="DQ16" s="585">
        <v>603128.00661805132</v>
      </c>
      <c r="DR16" s="585">
        <v>591534.31124457461</v>
      </c>
      <c r="DS16" s="585">
        <v>589177.01463473414</v>
      </c>
      <c r="DT16" s="585">
        <v>591060.57150027121</v>
      </c>
      <c r="DU16" s="585">
        <v>596530.32150683634</v>
      </c>
      <c r="DV16" s="585">
        <v>589162.88695245946</v>
      </c>
      <c r="DW16" s="585">
        <v>583676.50255087845</v>
      </c>
      <c r="DX16" s="585">
        <v>592190.21301049972</v>
      </c>
      <c r="DY16" s="586">
        <v>583037.49134851317</v>
      </c>
      <c r="DZ16" s="586">
        <v>580538.74677174375</v>
      </c>
      <c r="EA16" s="586">
        <v>577878.6116803122</v>
      </c>
      <c r="EB16" s="586">
        <v>569064.15444825648</v>
      </c>
      <c r="EC16" s="586">
        <v>558579.95778214163</v>
      </c>
      <c r="ED16" s="586">
        <v>560934.52910933341</v>
      </c>
      <c r="EE16" s="586">
        <v>570910.28457899834</v>
      </c>
      <c r="EF16" s="586">
        <v>580688.59243103315</v>
      </c>
      <c r="EG16" s="586">
        <v>574209.69754410966</v>
      </c>
      <c r="EH16" s="586">
        <v>578903.87569952465</v>
      </c>
      <c r="EI16" s="586">
        <v>582193.50901833887</v>
      </c>
      <c r="EJ16" s="587">
        <v>579170.82892494241</v>
      </c>
      <c r="EK16" s="587">
        <v>581392.80285321455</v>
      </c>
      <c r="EL16" s="587">
        <v>591594.91338579624</v>
      </c>
      <c r="EM16" s="587">
        <v>592291.69756338245</v>
      </c>
      <c r="EN16" s="587">
        <v>595538.78337102768</v>
      </c>
      <c r="EO16" s="587">
        <v>594650.86806390889</v>
      </c>
      <c r="EP16" s="587">
        <v>592684.10177501652</v>
      </c>
      <c r="EQ16" s="587">
        <v>581618.81480761722</v>
      </c>
      <c r="ER16" s="587">
        <v>580670.23669407936</v>
      </c>
      <c r="ES16" s="587">
        <v>580225.80551081512</v>
      </c>
      <c r="ET16" s="586">
        <v>598262.43673045665</v>
      </c>
      <c r="EU16" s="586">
        <v>608951.81959131756</v>
      </c>
      <c r="EV16" s="586">
        <v>608563.69051131594</v>
      </c>
      <c r="EW16" s="586">
        <v>617923.15254724422</v>
      </c>
      <c r="EX16" s="586">
        <v>603337.13808049087</v>
      </c>
      <c r="EY16" s="586">
        <v>609087.02440198394</v>
      </c>
      <c r="EZ16" s="586">
        <v>617513.87045389076</v>
      </c>
      <c r="FA16" s="586">
        <v>618890.32789692213</v>
      </c>
      <c r="FB16" s="586">
        <v>622300.8886304053</v>
      </c>
      <c r="FC16" s="586">
        <v>633449.36390416219</v>
      </c>
      <c r="FD16" s="586">
        <v>638522.3272781655</v>
      </c>
      <c r="FE16" s="586">
        <v>645473.32423810498</v>
      </c>
      <c r="FF16" s="586">
        <v>652235.29351249931</v>
      </c>
    </row>
    <row r="17" spans="1:162" ht="18" customHeight="1" x14ac:dyDescent="0.3">
      <c r="A17" s="589"/>
      <c r="B17" s="589"/>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c r="CP17" s="590"/>
      <c r="CQ17" s="590"/>
      <c r="CR17" s="590"/>
      <c r="CS17" s="590"/>
      <c r="CT17" s="590"/>
      <c r="CU17" s="590"/>
      <c r="CV17" s="590"/>
      <c r="CW17" s="590"/>
      <c r="CX17" s="590"/>
      <c r="CY17" s="590"/>
      <c r="CZ17" s="590"/>
      <c r="DA17" s="590"/>
      <c r="DB17" s="590"/>
      <c r="DC17" s="590"/>
      <c r="DD17" s="590"/>
      <c r="DE17" s="590"/>
      <c r="DF17" s="590"/>
      <c r="DG17" s="590"/>
      <c r="DH17" s="590"/>
      <c r="DI17" s="590"/>
      <c r="DJ17" s="590"/>
      <c r="DK17" s="590"/>
      <c r="DL17" s="590"/>
      <c r="DM17" s="590"/>
      <c r="DN17" s="590"/>
      <c r="DO17" s="590"/>
      <c r="DP17" s="590"/>
      <c r="DQ17" s="590"/>
      <c r="DR17" s="590"/>
      <c r="DS17" s="590"/>
      <c r="DT17" s="590"/>
      <c r="DU17" s="590"/>
      <c r="DV17" s="590"/>
      <c r="DW17" s="590"/>
      <c r="DX17" s="590"/>
      <c r="DY17" s="667"/>
      <c r="DZ17" s="667"/>
      <c r="EA17" s="667"/>
      <c r="EB17" s="667"/>
      <c r="EC17" s="667"/>
      <c r="ED17" s="667"/>
      <c r="EE17" s="667"/>
      <c r="EF17" s="667"/>
      <c r="EG17" s="667"/>
      <c r="EH17" s="667"/>
      <c r="EI17" s="667"/>
      <c r="EJ17" s="668"/>
      <c r="EK17" s="668"/>
      <c r="EL17" s="668"/>
      <c r="EM17" s="668"/>
      <c r="EN17" s="668"/>
      <c r="EO17" s="668"/>
      <c r="EP17" s="668"/>
      <c r="EQ17" s="668"/>
      <c r="ER17" s="668"/>
      <c r="ES17" s="668"/>
      <c r="ET17" s="667"/>
      <c r="EU17" s="667"/>
      <c r="EV17" s="667"/>
      <c r="EW17" s="667"/>
      <c r="EX17" s="667"/>
      <c r="EY17" s="667"/>
      <c r="EZ17" s="667"/>
      <c r="FA17" s="667"/>
      <c r="FB17" s="667"/>
      <c r="FC17" s="667"/>
      <c r="FD17" s="667"/>
      <c r="FE17" s="667"/>
      <c r="FF17" s="667"/>
    </row>
    <row r="18" spans="1:162" ht="18" customHeight="1" x14ac:dyDescent="0.3">
      <c r="A18" s="584" t="s">
        <v>459</v>
      </c>
      <c r="B18" s="584" t="s">
        <v>460</v>
      </c>
      <c r="C18" s="585">
        <v>5282.042762257528</v>
      </c>
      <c r="D18" s="585">
        <v>6123.5235808214493</v>
      </c>
      <c r="E18" s="585">
        <v>6153.1801983783034</v>
      </c>
      <c r="F18" s="585">
        <v>6063.0566770590876</v>
      </c>
      <c r="G18" s="585">
        <v>6273.5712235014062</v>
      </c>
      <c r="H18" s="585">
        <v>6431.3921764998713</v>
      </c>
      <c r="I18" s="585">
        <v>6675.5342359677488</v>
      </c>
      <c r="J18" s="585">
        <v>6123.3352067205733</v>
      </c>
      <c r="K18" s="585">
        <v>6391.2170966939248</v>
      </c>
      <c r="L18" s="585">
        <v>6609.6105331083254</v>
      </c>
      <c r="M18" s="585">
        <v>6482.459391530756</v>
      </c>
      <c r="N18" s="585">
        <v>6162.9194693860054</v>
      </c>
      <c r="O18" s="585">
        <v>7050.0320425050813</v>
      </c>
      <c r="P18" s="585">
        <v>7810.9919800473563</v>
      </c>
      <c r="Q18" s="585">
        <v>8162.7798835411477</v>
      </c>
      <c r="R18" s="585">
        <v>8339.9352781056496</v>
      </c>
      <c r="S18" s="585">
        <v>8775.1399464384449</v>
      </c>
      <c r="T18" s="585">
        <v>9056.0215949071808</v>
      </c>
      <c r="U18" s="585">
        <v>9113.2825619745945</v>
      </c>
      <c r="V18" s="585">
        <v>8864.1059087831745</v>
      </c>
      <c r="W18" s="585">
        <v>8836.9800189444995</v>
      </c>
      <c r="X18" s="585">
        <v>9046.9744280820723</v>
      </c>
      <c r="Y18" s="585">
        <v>8892.6326690806345</v>
      </c>
      <c r="Z18" s="585">
        <v>9159.700990851059</v>
      </c>
      <c r="AA18" s="585">
        <v>9714.1885484408103</v>
      </c>
      <c r="AB18" s="585">
        <v>9721.5077135713418</v>
      </c>
      <c r="AC18" s="585">
        <v>9637.4572681773534</v>
      </c>
      <c r="AD18" s="585">
        <v>9905.6636775367569</v>
      </c>
      <c r="AE18" s="585">
        <v>10070.92471456089</v>
      </c>
      <c r="AF18" s="585">
        <v>9905.6309114562446</v>
      </c>
      <c r="AG18" s="585">
        <v>9492.5063277130303</v>
      </c>
      <c r="AH18" s="585">
        <v>9140.6115855565113</v>
      </c>
      <c r="AI18" s="585">
        <v>9097.9581863881867</v>
      </c>
      <c r="AJ18" s="585">
        <v>9049.2120614765481</v>
      </c>
      <c r="AK18" s="585">
        <v>9451.7013272666081</v>
      </c>
      <c r="AL18" s="585">
        <v>9903.4702497332273</v>
      </c>
      <c r="AM18" s="585">
        <v>10266.522122360468</v>
      </c>
      <c r="AN18" s="585">
        <v>10138.398130109386</v>
      </c>
      <c r="AO18" s="585">
        <v>10258.146089774506</v>
      </c>
      <c r="AP18" s="585">
        <v>10123.111599918151</v>
      </c>
      <c r="AQ18" s="585">
        <v>10381.543188819252</v>
      </c>
      <c r="AR18" s="585">
        <v>10247.739571464119</v>
      </c>
      <c r="AS18" s="585">
        <v>10020.429651028317</v>
      </c>
      <c r="AT18" s="585">
        <v>10457.706461113652</v>
      </c>
      <c r="AU18" s="585">
        <v>10427.419027896141</v>
      </c>
      <c r="AV18" s="585">
        <v>10321.16999048943</v>
      </c>
      <c r="AW18" s="585">
        <v>10757.798135475576</v>
      </c>
      <c r="AX18" s="585">
        <v>10905.522944980214</v>
      </c>
      <c r="AY18" s="585">
        <v>11138.713318420934</v>
      </c>
      <c r="AZ18" s="585">
        <v>10946.915813885547</v>
      </c>
      <c r="BA18" s="585">
        <v>11002.011173572051</v>
      </c>
      <c r="BB18" s="585">
        <v>11322.968254376423</v>
      </c>
      <c r="BC18" s="585">
        <v>11229.967388345669</v>
      </c>
      <c r="BD18" s="585">
        <v>10773.805149697238</v>
      </c>
      <c r="BE18" s="585">
        <v>10544.653757608021</v>
      </c>
      <c r="BF18" s="585">
        <v>10624.524407957028</v>
      </c>
      <c r="BG18" s="585">
        <v>10114.274971665242</v>
      </c>
      <c r="BH18" s="585">
        <v>10400.813354384767</v>
      </c>
      <c r="BI18" s="585">
        <v>10340.646852045124</v>
      </c>
      <c r="BJ18" s="585">
        <v>10667.759708783247</v>
      </c>
      <c r="BK18" s="585">
        <v>10824.915072189777</v>
      </c>
      <c r="BL18" s="585">
        <v>10531.243095866486</v>
      </c>
      <c r="BM18" s="585">
        <v>10469.677174365628</v>
      </c>
      <c r="BN18" s="585">
        <v>10644.814493983091</v>
      </c>
      <c r="BO18" s="585">
        <v>10490.394928120415</v>
      </c>
      <c r="BP18" s="585">
        <v>10669.389382399033</v>
      </c>
      <c r="BQ18" s="585">
        <v>11197.725749705383</v>
      </c>
      <c r="BR18" s="585">
        <v>11143.212660116214</v>
      </c>
      <c r="BS18" s="585">
        <v>14201.062500297105</v>
      </c>
      <c r="BT18" s="585">
        <v>14189.63483859886</v>
      </c>
      <c r="BU18" s="585">
        <v>14068.346302054286</v>
      </c>
      <c r="BV18" s="585">
        <v>14326.580397842639</v>
      </c>
      <c r="BW18" s="585">
        <v>14744.866356662254</v>
      </c>
      <c r="BX18" s="585">
        <v>14606.023406897541</v>
      </c>
      <c r="BY18" s="585">
        <v>14364.851775402482</v>
      </c>
      <c r="BZ18" s="585">
        <v>15612.987536650087</v>
      </c>
      <c r="CA18" s="585">
        <v>15428.354063499448</v>
      </c>
      <c r="CB18" s="585">
        <v>15535.647640264111</v>
      </c>
      <c r="CC18" s="585">
        <v>12876.78512332525</v>
      </c>
      <c r="CD18" s="585">
        <v>12373.018670679581</v>
      </c>
      <c r="CE18" s="585">
        <v>12863.420396478494</v>
      </c>
      <c r="CF18" s="585">
        <v>14295.046985859741</v>
      </c>
      <c r="CG18" s="585">
        <v>14965.028151925204</v>
      </c>
      <c r="CH18" s="585">
        <v>15129.693912540921</v>
      </c>
      <c r="CI18" s="585">
        <v>15533.467592170398</v>
      </c>
      <c r="CJ18" s="585">
        <v>13880.737775192189</v>
      </c>
      <c r="CK18" s="585">
        <v>14211.997956327354</v>
      </c>
      <c r="CL18" s="585">
        <v>13462.792695712837</v>
      </c>
      <c r="CM18" s="585">
        <v>13994.288435268953</v>
      </c>
      <c r="CN18" s="585">
        <v>13732.079233812961</v>
      </c>
      <c r="CO18" s="585">
        <v>14474.851702859765</v>
      </c>
      <c r="CP18" s="585">
        <v>13976.891304580611</v>
      </c>
      <c r="CQ18" s="585">
        <v>13932.548674511505</v>
      </c>
      <c r="CR18" s="585">
        <v>14698.590223126781</v>
      </c>
      <c r="CS18" s="585">
        <v>15642.891883911605</v>
      </c>
      <c r="CT18" s="585">
        <v>17394.078206901158</v>
      </c>
      <c r="CU18" s="585">
        <v>16355.407337861781</v>
      </c>
      <c r="CV18" s="585">
        <v>15652.446757701458</v>
      </c>
      <c r="CW18" s="585">
        <v>14599.792227274063</v>
      </c>
      <c r="CX18" s="585">
        <v>15009.438083744617</v>
      </c>
      <c r="CY18" s="585">
        <v>15872.7082222155</v>
      </c>
      <c r="CZ18" s="585">
        <v>15703.22625433937</v>
      </c>
      <c r="DA18" s="585">
        <v>15337.347954661607</v>
      </c>
      <c r="DB18" s="585">
        <v>15291.423040849417</v>
      </c>
      <c r="DC18" s="585">
        <v>15304.248521302898</v>
      </c>
      <c r="DD18" s="585">
        <v>15759.424104716456</v>
      </c>
      <c r="DE18" s="585">
        <v>16177.778753034627</v>
      </c>
      <c r="DF18" s="585">
        <v>18564.249199538408</v>
      </c>
      <c r="DG18" s="585">
        <v>15253.110492563517</v>
      </c>
      <c r="DH18" s="585">
        <v>17082.90853554559</v>
      </c>
      <c r="DI18" s="585">
        <v>16302.846908310043</v>
      </c>
      <c r="DJ18" s="585">
        <v>15563.607062005365</v>
      </c>
      <c r="DK18" s="585">
        <v>16127.239367514321</v>
      </c>
      <c r="DL18" s="585">
        <v>16372.538336519376</v>
      </c>
      <c r="DM18" s="585">
        <v>16507.220103531832</v>
      </c>
      <c r="DN18" s="585">
        <v>17830.325853343511</v>
      </c>
      <c r="DO18" s="585">
        <v>19259.351471781585</v>
      </c>
      <c r="DP18" s="585">
        <v>20947.837714979414</v>
      </c>
      <c r="DQ18" s="585">
        <v>20465.635504927839</v>
      </c>
      <c r="DR18" s="585">
        <v>20703.958174622268</v>
      </c>
      <c r="DS18" s="585">
        <v>20111.126631450825</v>
      </c>
      <c r="DT18" s="585">
        <v>21710.957675521498</v>
      </c>
      <c r="DU18" s="585">
        <v>20334.326570698406</v>
      </c>
      <c r="DV18" s="585">
        <v>18601.364167273114</v>
      </c>
      <c r="DW18" s="585">
        <v>18057.246372143814</v>
      </c>
      <c r="DX18" s="585">
        <v>15697.480629492082</v>
      </c>
      <c r="DY18" s="586">
        <v>13814.217948901587</v>
      </c>
      <c r="DZ18" s="586">
        <v>12326.391391638854</v>
      </c>
      <c r="EA18" s="586">
        <v>11600.343902727231</v>
      </c>
      <c r="EB18" s="586">
        <v>11619.961575383069</v>
      </c>
      <c r="EC18" s="586">
        <v>11438.159127339672</v>
      </c>
      <c r="ED18" s="586">
        <v>11458.160392503816</v>
      </c>
      <c r="EE18" s="586">
        <v>7589.9652115367089</v>
      </c>
      <c r="EF18" s="586">
        <v>7821.3779185763742</v>
      </c>
      <c r="EG18" s="586">
        <v>7818.7422220979888</v>
      </c>
      <c r="EH18" s="586">
        <v>7821.9894553274125</v>
      </c>
      <c r="EI18" s="586">
        <v>7765.6242084339638</v>
      </c>
      <c r="EJ18" s="587">
        <v>7736.419810922388</v>
      </c>
      <c r="EK18" s="587">
        <v>10694.174600075521</v>
      </c>
      <c r="EL18" s="587">
        <v>10689.242368616002</v>
      </c>
      <c r="EM18" s="587">
        <v>10615.036241602918</v>
      </c>
      <c r="EN18" s="587">
        <v>10138.628139421189</v>
      </c>
      <c r="EO18" s="587">
        <v>10147.350000173374</v>
      </c>
      <c r="EP18" s="587">
        <v>10107.020882297767</v>
      </c>
      <c r="EQ18" s="587">
        <v>9994.862233234795</v>
      </c>
      <c r="ER18" s="587">
        <v>9838.6732720589735</v>
      </c>
      <c r="ES18" s="587">
        <v>9689.6770393187562</v>
      </c>
      <c r="ET18" s="586">
        <v>9762.5177869407671</v>
      </c>
      <c r="EU18" s="586">
        <v>9852.293449625311</v>
      </c>
      <c r="EV18" s="586">
        <v>9825.9866360959859</v>
      </c>
      <c r="EW18" s="586">
        <v>9473.007395829849</v>
      </c>
      <c r="EX18" s="586">
        <v>9542.3663974412084</v>
      </c>
      <c r="EY18" s="586">
        <v>9890.5645649334092</v>
      </c>
      <c r="EZ18" s="586">
        <v>9863.5500788822919</v>
      </c>
      <c r="FA18" s="586">
        <v>9903.178639287542</v>
      </c>
      <c r="FB18" s="586">
        <v>9985.3944177195208</v>
      </c>
      <c r="FC18" s="586">
        <v>10006.879952580513</v>
      </c>
      <c r="FD18" s="586">
        <v>10018.793391895611</v>
      </c>
      <c r="FE18" s="586">
        <v>10026.282369868477</v>
      </c>
      <c r="FF18" s="586">
        <v>10077.942955346383</v>
      </c>
    </row>
    <row r="19" spans="1:162" ht="18" customHeight="1" x14ac:dyDescent="0.3">
      <c r="A19" s="589"/>
      <c r="B19" s="597"/>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c r="BT19" s="590"/>
      <c r="BU19" s="590"/>
      <c r="BV19" s="590"/>
      <c r="BW19" s="590"/>
      <c r="BX19" s="590"/>
      <c r="BY19" s="590"/>
      <c r="BZ19" s="590"/>
      <c r="CA19" s="590"/>
      <c r="CB19" s="590"/>
      <c r="CC19" s="590"/>
      <c r="CD19" s="590"/>
      <c r="CE19" s="590"/>
      <c r="CF19" s="590"/>
      <c r="CG19" s="590"/>
      <c r="CH19" s="590"/>
      <c r="CI19" s="590"/>
      <c r="CJ19" s="590"/>
      <c r="CK19" s="590"/>
      <c r="CL19" s="590"/>
      <c r="CM19" s="590"/>
      <c r="CN19" s="590"/>
      <c r="CO19" s="590"/>
      <c r="CP19" s="590"/>
      <c r="CQ19" s="590"/>
      <c r="CR19" s="590"/>
      <c r="CS19" s="590"/>
      <c r="CT19" s="590"/>
      <c r="CU19" s="590"/>
      <c r="CV19" s="590"/>
      <c r="CW19" s="590"/>
      <c r="CX19" s="590"/>
      <c r="CY19" s="590"/>
      <c r="CZ19" s="590"/>
      <c r="DA19" s="590"/>
      <c r="DB19" s="590"/>
      <c r="DC19" s="590"/>
      <c r="DD19" s="590"/>
      <c r="DE19" s="590"/>
      <c r="DF19" s="590"/>
      <c r="DG19" s="590"/>
      <c r="DH19" s="590"/>
      <c r="DI19" s="590"/>
      <c r="DJ19" s="590"/>
      <c r="DK19" s="590"/>
      <c r="DL19" s="590"/>
      <c r="DM19" s="590"/>
      <c r="DN19" s="590"/>
      <c r="DO19" s="590"/>
      <c r="DP19" s="590"/>
      <c r="DQ19" s="590"/>
      <c r="DR19" s="590"/>
      <c r="DS19" s="590"/>
      <c r="DT19" s="590"/>
      <c r="DU19" s="590"/>
      <c r="DV19" s="590"/>
      <c r="DW19" s="590"/>
      <c r="DX19" s="590"/>
      <c r="DY19" s="667"/>
      <c r="DZ19" s="667"/>
      <c r="EA19" s="667"/>
      <c r="EB19" s="667"/>
      <c r="EC19" s="667"/>
      <c r="ED19" s="667"/>
      <c r="EE19" s="667"/>
      <c r="EF19" s="667"/>
      <c r="EG19" s="667"/>
      <c r="EH19" s="667"/>
      <c r="EI19" s="667"/>
      <c r="EJ19" s="668"/>
      <c r="EK19" s="668"/>
      <c r="EL19" s="668"/>
      <c r="EM19" s="668"/>
      <c r="EN19" s="668"/>
      <c r="EO19" s="668"/>
      <c r="EP19" s="668"/>
      <c r="EQ19" s="668"/>
      <c r="ER19" s="668"/>
      <c r="ES19" s="668"/>
      <c r="ET19" s="667"/>
      <c r="EU19" s="667"/>
      <c r="EV19" s="667"/>
      <c r="EW19" s="667"/>
      <c r="EX19" s="667"/>
      <c r="EY19" s="667"/>
      <c r="EZ19" s="667"/>
      <c r="FA19" s="667"/>
      <c r="FB19" s="667"/>
      <c r="FC19" s="667"/>
      <c r="FD19" s="667"/>
      <c r="FE19" s="667"/>
      <c r="FF19" s="667"/>
    </row>
    <row r="20" spans="1:162" ht="18" customHeight="1" x14ac:dyDescent="0.3">
      <c r="A20" s="584" t="s">
        <v>461</v>
      </c>
      <c r="B20" s="584" t="s">
        <v>462</v>
      </c>
      <c r="C20" s="585">
        <v>0</v>
      </c>
      <c r="D20" s="585">
        <v>0</v>
      </c>
      <c r="E20" s="585">
        <v>0</v>
      </c>
      <c r="F20" s="585">
        <v>0</v>
      </c>
      <c r="G20" s="585">
        <v>0</v>
      </c>
      <c r="H20" s="585">
        <v>0</v>
      </c>
      <c r="I20" s="585">
        <v>0</v>
      </c>
      <c r="J20" s="585">
        <v>0</v>
      </c>
      <c r="K20" s="585">
        <v>0</v>
      </c>
      <c r="L20" s="585">
        <v>0</v>
      </c>
      <c r="M20" s="585">
        <v>0</v>
      </c>
      <c r="N20" s="585">
        <v>0</v>
      </c>
      <c r="O20" s="585">
        <v>0</v>
      </c>
      <c r="P20" s="585">
        <v>0</v>
      </c>
      <c r="Q20" s="585">
        <v>0</v>
      </c>
      <c r="R20" s="585">
        <v>0</v>
      </c>
      <c r="S20" s="585">
        <v>0</v>
      </c>
      <c r="T20" s="585">
        <v>0</v>
      </c>
      <c r="U20" s="585">
        <v>0</v>
      </c>
      <c r="V20" s="585">
        <v>0</v>
      </c>
      <c r="W20" s="585">
        <v>0</v>
      </c>
      <c r="X20" s="585">
        <v>0</v>
      </c>
      <c r="Y20" s="585">
        <v>0</v>
      </c>
      <c r="Z20" s="585">
        <v>0</v>
      </c>
      <c r="AA20" s="585">
        <v>0</v>
      </c>
      <c r="AB20" s="585">
        <v>0</v>
      </c>
      <c r="AC20" s="585">
        <v>0</v>
      </c>
      <c r="AD20" s="585">
        <v>0</v>
      </c>
      <c r="AE20" s="585">
        <v>0</v>
      </c>
      <c r="AF20" s="585">
        <v>0</v>
      </c>
      <c r="AG20" s="585">
        <v>0</v>
      </c>
      <c r="AH20" s="585">
        <v>0</v>
      </c>
      <c r="AI20" s="585">
        <v>0</v>
      </c>
      <c r="AJ20" s="585">
        <v>0</v>
      </c>
      <c r="AK20" s="585">
        <v>0</v>
      </c>
      <c r="AL20" s="585">
        <v>0</v>
      </c>
      <c r="AM20" s="585">
        <v>0</v>
      </c>
      <c r="AN20" s="585">
        <v>0</v>
      </c>
      <c r="AO20" s="585">
        <v>0</v>
      </c>
      <c r="AP20" s="585">
        <v>0</v>
      </c>
      <c r="AQ20" s="585">
        <v>0</v>
      </c>
      <c r="AR20" s="585">
        <v>0</v>
      </c>
      <c r="AS20" s="585">
        <v>0</v>
      </c>
      <c r="AT20" s="585">
        <v>0</v>
      </c>
      <c r="AU20" s="585">
        <v>0</v>
      </c>
      <c r="AV20" s="585">
        <v>0</v>
      </c>
      <c r="AW20" s="585">
        <v>0</v>
      </c>
      <c r="AX20" s="585">
        <v>0</v>
      </c>
      <c r="AY20" s="585">
        <v>0</v>
      </c>
      <c r="AZ20" s="585">
        <v>0</v>
      </c>
      <c r="BA20" s="585">
        <v>0</v>
      </c>
      <c r="BB20" s="585">
        <v>0</v>
      </c>
      <c r="BC20" s="585">
        <v>0</v>
      </c>
      <c r="BD20" s="585">
        <v>0</v>
      </c>
      <c r="BE20" s="585">
        <v>0</v>
      </c>
      <c r="BF20" s="585">
        <v>0</v>
      </c>
      <c r="BG20" s="585">
        <v>0</v>
      </c>
      <c r="BH20" s="585">
        <v>0</v>
      </c>
      <c r="BI20" s="585">
        <v>0</v>
      </c>
      <c r="BJ20" s="585">
        <v>0</v>
      </c>
      <c r="BK20" s="585">
        <v>0</v>
      </c>
      <c r="BL20" s="585">
        <v>0</v>
      </c>
      <c r="BM20" s="585">
        <v>0</v>
      </c>
      <c r="BN20" s="585">
        <v>0</v>
      </c>
      <c r="BO20" s="585">
        <v>0</v>
      </c>
      <c r="BP20" s="585">
        <v>0</v>
      </c>
      <c r="BQ20" s="585">
        <v>0</v>
      </c>
      <c r="BR20" s="585">
        <v>0</v>
      </c>
      <c r="BS20" s="585">
        <v>0</v>
      </c>
      <c r="BT20" s="585">
        <v>0</v>
      </c>
      <c r="BU20" s="585">
        <v>0</v>
      </c>
      <c r="BV20" s="585">
        <v>0</v>
      </c>
      <c r="BW20" s="585">
        <v>0</v>
      </c>
      <c r="BX20" s="585">
        <v>0</v>
      </c>
      <c r="BY20" s="585">
        <v>0</v>
      </c>
      <c r="BZ20" s="585">
        <v>0</v>
      </c>
      <c r="CA20" s="585">
        <v>0</v>
      </c>
      <c r="CB20" s="585">
        <v>0</v>
      </c>
      <c r="CC20" s="585">
        <v>0</v>
      </c>
      <c r="CD20" s="585">
        <v>0</v>
      </c>
      <c r="CE20" s="585">
        <v>0</v>
      </c>
      <c r="CF20" s="585">
        <v>0</v>
      </c>
      <c r="CG20" s="585">
        <v>0</v>
      </c>
      <c r="CH20" s="585">
        <v>0</v>
      </c>
      <c r="CI20" s="585">
        <v>0</v>
      </c>
      <c r="CJ20" s="585">
        <v>0</v>
      </c>
      <c r="CK20" s="585">
        <v>0</v>
      </c>
      <c r="CL20" s="585">
        <v>0</v>
      </c>
      <c r="CM20" s="585">
        <v>0</v>
      </c>
      <c r="CN20" s="585">
        <v>0</v>
      </c>
      <c r="CO20" s="585">
        <v>0</v>
      </c>
      <c r="CP20" s="585">
        <v>0</v>
      </c>
      <c r="CQ20" s="585">
        <v>0</v>
      </c>
      <c r="CR20" s="585">
        <v>0</v>
      </c>
      <c r="CS20" s="585">
        <v>0</v>
      </c>
      <c r="CT20" s="585">
        <v>0</v>
      </c>
      <c r="CU20" s="585">
        <v>0</v>
      </c>
      <c r="CV20" s="585">
        <v>0</v>
      </c>
      <c r="CW20" s="585">
        <v>0</v>
      </c>
      <c r="CX20" s="585">
        <v>0</v>
      </c>
      <c r="CY20" s="585">
        <v>0</v>
      </c>
      <c r="CZ20" s="585">
        <v>0</v>
      </c>
      <c r="DA20" s="585">
        <v>0</v>
      </c>
      <c r="DB20" s="585">
        <v>0</v>
      </c>
      <c r="DC20" s="585">
        <v>0</v>
      </c>
      <c r="DD20" s="585">
        <v>0</v>
      </c>
      <c r="DE20" s="585">
        <v>0</v>
      </c>
      <c r="DF20" s="585">
        <v>0</v>
      </c>
      <c r="DG20" s="585">
        <v>0</v>
      </c>
      <c r="DH20" s="585">
        <v>0</v>
      </c>
      <c r="DI20" s="585">
        <v>0</v>
      </c>
      <c r="DJ20" s="585">
        <v>0</v>
      </c>
      <c r="DK20" s="585">
        <v>0</v>
      </c>
      <c r="DL20" s="585">
        <v>0</v>
      </c>
      <c r="DM20" s="585">
        <v>0</v>
      </c>
      <c r="DN20" s="585">
        <v>0</v>
      </c>
      <c r="DO20" s="585">
        <v>0</v>
      </c>
      <c r="DP20" s="585">
        <v>0</v>
      </c>
      <c r="DQ20" s="585">
        <v>0</v>
      </c>
      <c r="DR20" s="585">
        <v>0</v>
      </c>
      <c r="DS20" s="585">
        <v>0</v>
      </c>
      <c r="DT20" s="585">
        <v>0</v>
      </c>
      <c r="DU20" s="585">
        <v>0</v>
      </c>
      <c r="DV20" s="585">
        <v>0</v>
      </c>
      <c r="DW20" s="585">
        <v>0</v>
      </c>
      <c r="DX20" s="585">
        <v>0</v>
      </c>
      <c r="DY20" s="586">
        <v>0</v>
      </c>
      <c r="DZ20" s="586">
        <v>0</v>
      </c>
      <c r="EA20" s="586">
        <v>0</v>
      </c>
      <c r="EB20" s="586">
        <v>0</v>
      </c>
      <c r="EC20" s="586">
        <v>0</v>
      </c>
      <c r="ED20" s="586">
        <v>0</v>
      </c>
      <c r="EE20" s="586">
        <v>0</v>
      </c>
      <c r="EF20" s="586">
        <v>0</v>
      </c>
      <c r="EG20" s="586">
        <v>0</v>
      </c>
      <c r="EH20" s="586">
        <v>0</v>
      </c>
      <c r="EI20" s="586">
        <v>0</v>
      </c>
      <c r="EJ20" s="587">
        <v>0.24673200000000001</v>
      </c>
      <c r="EK20" s="587">
        <v>0.27056999999999998</v>
      </c>
      <c r="EL20" s="587">
        <v>0</v>
      </c>
      <c r="EM20" s="587">
        <v>0</v>
      </c>
      <c r="EN20" s="587">
        <v>0</v>
      </c>
      <c r="EO20" s="587">
        <v>0</v>
      </c>
      <c r="EP20" s="587">
        <v>0</v>
      </c>
      <c r="EQ20" s="587">
        <v>0</v>
      </c>
      <c r="ER20" s="587">
        <v>0</v>
      </c>
      <c r="ES20" s="587">
        <v>0</v>
      </c>
      <c r="ET20" s="586">
        <v>0</v>
      </c>
      <c r="EU20" s="586">
        <v>0</v>
      </c>
      <c r="EV20" s="586">
        <v>0</v>
      </c>
      <c r="EW20" s="586">
        <v>0</v>
      </c>
      <c r="EX20" s="586">
        <v>0</v>
      </c>
      <c r="EY20" s="586">
        <v>0</v>
      </c>
      <c r="EZ20" s="586">
        <v>0</v>
      </c>
      <c r="FA20" s="586">
        <v>0.23038900000000001</v>
      </c>
      <c r="FB20" s="586">
        <v>0.19844500000000001</v>
      </c>
      <c r="FC20" s="586">
        <v>0.16650100000000001</v>
      </c>
      <c r="FD20" s="586">
        <v>0.13455700000000001</v>
      </c>
      <c r="FE20" s="586">
        <v>0.102613</v>
      </c>
      <c r="FF20" s="586">
        <v>7.0668999999999996E-2</v>
      </c>
    </row>
    <row r="21" spans="1:162" ht="18" customHeight="1" x14ac:dyDescent="0.3">
      <c r="A21" s="589"/>
      <c r="B21" s="589"/>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590"/>
      <c r="DF21" s="590"/>
      <c r="DG21" s="590"/>
      <c r="DH21" s="590"/>
      <c r="DI21" s="590"/>
      <c r="DJ21" s="590"/>
      <c r="DK21" s="590"/>
      <c r="DL21" s="590"/>
      <c r="DM21" s="590"/>
      <c r="DN21" s="590"/>
      <c r="DO21" s="590"/>
      <c r="DP21" s="590"/>
      <c r="DQ21" s="590"/>
      <c r="DR21" s="590"/>
      <c r="DS21" s="590"/>
      <c r="DT21" s="590"/>
      <c r="DU21" s="590"/>
      <c r="DV21" s="590"/>
      <c r="DW21" s="590"/>
      <c r="DX21" s="590"/>
      <c r="DY21" s="667"/>
      <c r="DZ21" s="667"/>
      <c r="EA21" s="667"/>
      <c r="EB21" s="667"/>
      <c r="EC21" s="667"/>
      <c r="ED21" s="667"/>
      <c r="EE21" s="667"/>
      <c r="EF21" s="667"/>
      <c r="EG21" s="667"/>
      <c r="EH21" s="667"/>
      <c r="EI21" s="667"/>
      <c r="EJ21" s="668"/>
      <c r="EK21" s="668"/>
      <c r="EL21" s="668"/>
      <c r="EM21" s="668"/>
      <c r="EN21" s="668"/>
      <c r="EO21" s="668"/>
      <c r="EP21" s="668"/>
      <c r="EQ21" s="668"/>
      <c r="ER21" s="668"/>
      <c r="ES21" s="668"/>
      <c r="ET21" s="667"/>
      <c r="EU21" s="667"/>
      <c r="EV21" s="667"/>
      <c r="EW21" s="667"/>
      <c r="EX21" s="667"/>
      <c r="EY21" s="667"/>
      <c r="EZ21" s="667"/>
      <c r="FA21" s="667"/>
      <c r="FB21" s="667"/>
      <c r="FC21" s="667"/>
      <c r="FD21" s="667"/>
      <c r="FE21" s="667"/>
      <c r="FF21" s="667"/>
    </row>
    <row r="22" spans="1:162" ht="18" customHeight="1" x14ac:dyDescent="0.3">
      <c r="A22" s="584" t="s">
        <v>463</v>
      </c>
      <c r="B22" s="584" t="s">
        <v>526</v>
      </c>
      <c r="C22" s="585">
        <v>26183.901282920295</v>
      </c>
      <c r="D22" s="585">
        <v>30920.629340638301</v>
      </c>
      <c r="E22" s="585">
        <v>30127.544491920886</v>
      </c>
      <c r="F22" s="585">
        <v>27572.021538983245</v>
      </c>
      <c r="G22" s="585">
        <v>33933.736539922735</v>
      </c>
      <c r="H22" s="585">
        <v>32760.140197956243</v>
      </c>
      <c r="I22" s="585">
        <v>30932.200626476388</v>
      </c>
      <c r="J22" s="585">
        <v>36789.194293661276</v>
      </c>
      <c r="K22" s="585">
        <v>38716.69300264043</v>
      </c>
      <c r="L22" s="585">
        <v>35113.899233169977</v>
      </c>
      <c r="M22" s="585">
        <v>38261.367843577915</v>
      </c>
      <c r="N22" s="585">
        <v>35373.730196793753</v>
      </c>
      <c r="O22" s="585">
        <v>30702.881672898991</v>
      </c>
      <c r="P22" s="585">
        <v>24608.514195546501</v>
      </c>
      <c r="Q22" s="585">
        <v>23590.456271051909</v>
      </c>
      <c r="R22" s="585">
        <v>26051.634146052649</v>
      </c>
      <c r="S22" s="585">
        <v>23754.468337843799</v>
      </c>
      <c r="T22" s="585">
        <v>26204.682153106383</v>
      </c>
      <c r="U22" s="585">
        <v>20675.033267786333</v>
      </c>
      <c r="V22" s="585">
        <v>22950.153968386727</v>
      </c>
      <c r="W22" s="585">
        <v>23418.528605273306</v>
      </c>
      <c r="X22" s="585">
        <v>25423.366629636468</v>
      </c>
      <c r="Y22" s="585">
        <v>29513.872719127681</v>
      </c>
      <c r="Z22" s="585">
        <v>23818.396172333396</v>
      </c>
      <c r="AA22" s="585">
        <v>34451.741724165789</v>
      </c>
      <c r="AB22" s="585">
        <v>33222.715717653664</v>
      </c>
      <c r="AC22" s="585">
        <v>30110.290967177945</v>
      </c>
      <c r="AD22" s="585">
        <v>28922.717702781105</v>
      </c>
      <c r="AE22" s="585">
        <v>34532.161147931627</v>
      </c>
      <c r="AF22" s="585">
        <v>30103.844928940875</v>
      </c>
      <c r="AG22" s="585">
        <v>26603.276718278383</v>
      </c>
      <c r="AH22" s="585">
        <v>26714.359443100075</v>
      </c>
      <c r="AI22" s="585">
        <v>40370.62161006096</v>
      </c>
      <c r="AJ22" s="585">
        <v>42571.506750741144</v>
      </c>
      <c r="AK22" s="585">
        <v>34963.558149141951</v>
      </c>
      <c r="AL22" s="585">
        <v>38700.580017500237</v>
      </c>
      <c r="AM22" s="585">
        <v>38769.383876147826</v>
      </c>
      <c r="AN22" s="585">
        <v>38750.924156272849</v>
      </c>
      <c r="AO22" s="585">
        <v>41982.447517360888</v>
      </c>
      <c r="AP22" s="585">
        <v>37091.78975061958</v>
      </c>
      <c r="AQ22" s="585">
        <v>57479.341437148803</v>
      </c>
      <c r="AR22" s="585">
        <v>42436.091494125823</v>
      </c>
      <c r="AS22" s="585">
        <v>48467.510631874728</v>
      </c>
      <c r="AT22" s="585">
        <v>43766.19374855388</v>
      </c>
      <c r="AU22" s="585">
        <v>43751.220261671922</v>
      </c>
      <c r="AV22" s="585">
        <v>43168.524312416805</v>
      </c>
      <c r="AW22" s="585">
        <v>54777.149352958186</v>
      </c>
      <c r="AX22" s="585">
        <v>56565.334847755534</v>
      </c>
      <c r="AY22" s="585">
        <v>70806.799089933018</v>
      </c>
      <c r="AZ22" s="585">
        <v>90527.344397130335</v>
      </c>
      <c r="BA22" s="585">
        <v>96028.651392077169</v>
      </c>
      <c r="BB22" s="585">
        <v>76118.656717261925</v>
      </c>
      <c r="BC22" s="585">
        <v>80474.430639867147</v>
      </c>
      <c r="BD22" s="585">
        <v>77218.847195249997</v>
      </c>
      <c r="BE22" s="585">
        <v>98721.071718576917</v>
      </c>
      <c r="BF22" s="585">
        <v>111246.1864692542</v>
      </c>
      <c r="BG22" s="585">
        <v>123630.10038815008</v>
      </c>
      <c r="BH22" s="585">
        <v>137628.01191243459</v>
      </c>
      <c r="BI22" s="585">
        <v>145174.68787323617</v>
      </c>
      <c r="BJ22" s="585">
        <v>179768.03997429187</v>
      </c>
      <c r="BK22" s="585">
        <v>170478.7823330292</v>
      </c>
      <c r="BL22" s="585">
        <v>161000.1806050069</v>
      </c>
      <c r="BM22" s="585">
        <v>164772.99928111248</v>
      </c>
      <c r="BN22" s="585">
        <v>180117.91477136695</v>
      </c>
      <c r="BO22" s="585">
        <v>196966.81957067244</v>
      </c>
      <c r="BP22" s="585">
        <v>164974.35568354317</v>
      </c>
      <c r="BQ22" s="585">
        <v>205532.71512867292</v>
      </c>
      <c r="BR22" s="585">
        <v>233615.43440302191</v>
      </c>
      <c r="BS22" s="585">
        <v>237429.01184841729</v>
      </c>
      <c r="BT22" s="585">
        <v>229439.60619730927</v>
      </c>
      <c r="BU22" s="585">
        <v>264086.64914514747</v>
      </c>
      <c r="BV22" s="585">
        <v>227132.10828651127</v>
      </c>
      <c r="BW22" s="585">
        <v>243937.36260248709</v>
      </c>
      <c r="BX22" s="585">
        <v>234468.511852241</v>
      </c>
      <c r="BY22" s="585">
        <v>223431.57729376826</v>
      </c>
      <c r="BZ22" s="585">
        <v>280749.98540102836</v>
      </c>
      <c r="CA22" s="585">
        <v>259276.10367702376</v>
      </c>
      <c r="CB22" s="585">
        <v>238813.20075755485</v>
      </c>
      <c r="CC22" s="585">
        <v>291326.19892175758</v>
      </c>
      <c r="CD22" s="585">
        <v>332228.6903683822</v>
      </c>
      <c r="CE22" s="585">
        <v>366057.60420105705</v>
      </c>
      <c r="CF22" s="585">
        <v>332692.92225448351</v>
      </c>
      <c r="CG22" s="585">
        <v>306885.93879038072</v>
      </c>
      <c r="CH22" s="585">
        <v>326897.43717744708</v>
      </c>
      <c r="CI22" s="585">
        <v>345977.21981359209</v>
      </c>
      <c r="CJ22" s="585">
        <v>356196.03470418812</v>
      </c>
      <c r="CK22" s="585">
        <v>345138.7756166319</v>
      </c>
      <c r="CL22" s="585">
        <v>352278.96527660429</v>
      </c>
      <c r="CM22" s="585">
        <v>331072.12614123517</v>
      </c>
      <c r="CN22" s="585">
        <v>288516.44618739793</v>
      </c>
      <c r="CO22" s="585">
        <v>281109.40385980502</v>
      </c>
      <c r="CP22" s="585">
        <v>298079.43139751867</v>
      </c>
      <c r="CQ22" s="585">
        <v>298951.46021708444</v>
      </c>
      <c r="CR22" s="585">
        <v>308166.34326273529</v>
      </c>
      <c r="CS22" s="585">
        <v>284867.13106017641</v>
      </c>
      <c r="CT22" s="585">
        <v>297357.83912524022</v>
      </c>
      <c r="CU22" s="585">
        <v>295323.93049225374</v>
      </c>
      <c r="CV22" s="585">
        <v>314515.56371994573</v>
      </c>
      <c r="CW22" s="585">
        <v>370297.8490114939</v>
      </c>
      <c r="CX22" s="585">
        <v>363107.71730177087</v>
      </c>
      <c r="CY22" s="585">
        <v>312843.50544339872</v>
      </c>
      <c r="CZ22" s="585">
        <v>290773.28742760501</v>
      </c>
      <c r="DA22" s="585">
        <v>245961.29706358048</v>
      </c>
      <c r="DB22" s="585">
        <v>228788.83545939447</v>
      </c>
      <c r="DC22" s="585">
        <v>236889.84815945203</v>
      </c>
      <c r="DD22" s="585">
        <v>224507.99969644891</v>
      </c>
      <c r="DE22" s="585">
        <v>216242.61411776507</v>
      </c>
      <c r="DF22" s="585">
        <v>210178.16381137507</v>
      </c>
      <c r="DG22" s="585">
        <v>199296.28029635065</v>
      </c>
      <c r="DH22" s="585">
        <v>162926.06365316006</v>
      </c>
      <c r="DI22" s="585">
        <v>137350.36057499834</v>
      </c>
      <c r="DJ22" s="585">
        <v>168027.54636504498</v>
      </c>
      <c r="DK22" s="585">
        <v>151683.13655269722</v>
      </c>
      <c r="DL22" s="585">
        <v>140420.28511015893</v>
      </c>
      <c r="DM22" s="585">
        <v>146732.48401225373</v>
      </c>
      <c r="DN22" s="585">
        <v>145309.89309986381</v>
      </c>
      <c r="DO22" s="585">
        <v>146940.14293640625</v>
      </c>
      <c r="DP22" s="585">
        <v>181061.12408194668</v>
      </c>
      <c r="DQ22" s="585">
        <v>183160.03853034083</v>
      </c>
      <c r="DR22" s="585">
        <v>174470.07187032959</v>
      </c>
      <c r="DS22" s="585">
        <v>146450.01639286181</v>
      </c>
      <c r="DT22" s="585">
        <v>138211.80318640507</v>
      </c>
      <c r="DU22" s="585">
        <v>138841.27612053964</v>
      </c>
      <c r="DV22" s="585">
        <v>157659.00386504576</v>
      </c>
      <c r="DW22" s="585">
        <v>134233.95268593746</v>
      </c>
      <c r="DX22" s="585">
        <v>133075.68389919461</v>
      </c>
      <c r="DY22" s="586">
        <v>149892.21979515898</v>
      </c>
      <c r="DZ22" s="586">
        <v>166946.90620761373</v>
      </c>
      <c r="EA22" s="586">
        <v>206445.59285607078</v>
      </c>
      <c r="EB22" s="586">
        <v>133461.54425450499</v>
      </c>
      <c r="EC22" s="586">
        <v>81449.778673306471</v>
      </c>
      <c r="ED22" s="586">
        <v>85208.726909621182</v>
      </c>
      <c r="EE22" s="586">
        <v>103853.12236973819</v>
      </c>
      <c r="EF22" s="586">
        <v>95661.908029919388</v>
      </c>
      <c r="EG22" s="586">
        <v>121396.76146152994</v>
      </c>
      <c r="EH22" s="586">
        <v>94913.564801246102</v>
      </c>
      <c r="EI22" s="586">
        <v>91125.237180896671</v>
      </c>
      <c r="EJ22" s="587">
        <v>84622.066666077211</v>
      </c>
      <c r="EK22" s="587">
        <v>98215.409382263242</v>
      </c>
      <c r="EL22" s="587">
        <v>97568.837371682239</v>
      </c>
      <c r="EM22" s="587">
        <v>105697.68670331614</v>
      </c>
      <c r="EN22" s="587">
        <v>135024.19221605535</v>
      </c>
      <c r="EO22" s="587">
        <v>143553.12190038821</v>
      </c>
      <c r="EP22" s="587">
        <v>151246.38797854286</v>
      </c>
      <c r="EQ22" s="587">
        <v>142436.89053498031</v>
      </c>
      <c r="ER22" s="587">
        <v>154701.37256029926</v>
      </c>
      <c r="ES22" s="587">
        <v>175921.8078611363</v>
      </c>
      <c r="ET22" s="586">
        <v>185814.77625724149</v>
      </c>
      <c r="EU22" s="586">
        <v>193347.82356800107</v>
      </c>
      <c r="EV22" s="586">
        <v>190538.97067359139</v>
      </c>
      <c r="EW22" s="586">
        <v>206308.90511558356</v>
      </c>
      <c r="EX22" s="586">
        <v>219281.1273759451</v>
      </c>
      <c r="EY22" s="586">
        <v>210188.86934413086</v>
      </c>
      <c r="EZ22" s="586">
        <v>202964.82259725727</v>
      </c>
      <c r="FA22" s="586">
        <v>182310.99274611106</v>
      </c>
      <c r="FB22" s="586">
        <v>10332.473830716523</v>
      </c>
      <c r="FC22" s="586">
        <v>4129.5427839244976</v>
      </c>
      <c r="FD22" s="586">
        <v>3650.1287779434083</v>
      </c>
      <c r="FE22" s="586">
        <v>2619.941825269635</v>
      </c>
      <c r="FF22" s="586">
        <v>3305.8004672507591</v>
      </c>
    </row>
    <row r="23" spans="1:162" ht="18" customHeight="1" x14ac:dyDescent="0.3">
      <c r="A23" s="589"/>
      <c r="B23" s="589"/>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0"/>
      <c r="DV23" s="590"/>
      <c r="DW23" s="590"/>
      <c r="DX23" s="590"/>
      <c r="DY23" s="667"/>
      <c r="DZ23" s="667"/>
      <c r="EA23" s="667"/>
      <c r="EB23" s="667"/>
      <c r="EC23" s="667"/>
      <c r="ED23" s="667"/>
      <c r="EE23" s="667"/>
      <c r="EF23" s="667"/>
      <c r="EG23" s="667"/>
      <c r="EH23" s="667"/>
      <c r="EI23" s="667"/>
      <c r="EJ23" s="668"/>
      <c r="EK23" s="668"/>
      <c r="EL23" s="668"/>
      <c r="EM23" s="668"/>
      <c r="EN23" s="668"/>
      <c r="EO23" s="668"/>
      <c r="EP23" s="668"/>
      <c r="EQ23" s="668"/>
      <c r="ER23" s="668"/>
      <c r="ES23" s="668"/>
      <c r="ET23" s="667"/>
      <c r="EU23" s="667"/>
      <c r="EV23" s="667"/>
      <c r="EW23" s="667"/>
      <c r="EX23" s="667"/>
      <c r="EY23" s="667"/>
      <c r="EZ23" s="667"/>
      <c r="FA23" s="667"/>
      <c r="FB23" s="667"/>
      <c r="FC23" s="667"/>
      <c r="FD23" s="667"/>
      <c r="FE23" s="667"/>
      <c r="FF23" s="667"/>
    </row>
    <row r="24" spans="1:162" ht="18" customHeight="1" x14ac:dyDescent="0.3">
      <c r="A24" s="584" t="s">
        <v>465</v>
      </c>
      <c r="B24" s="584" t="s">
        <v>466</v>
      </c>
      <c r="C24" s="585">
        <v>5586.798867614908</v>
      </c>
      <c r="D24" s="585">
        <v>5670.2383501161712</v>
      </c>
      <c r="E24" s="585">
        <v>6117.0573349504757</v>
      </c>
      <c r="F24" s="585">
        <v>7474.1806698326081</v>
      </c>
      <c r="G24" s="585">
        <v>6266.8263476957054</v>
      </c>
      <c r="H24" s="585">
        <v>6063.7564736961303</v>
      </c>
      <c r="I24" s="585">
        <v>6666.9401175171824</v>
      </c>
      <c r="J24" s="585">
        <v>6579.056281183487</v>
      </c>
      <c r="K24" s="585">
        <v>7008.9555369945765</v>
      </c>
      <c r="L24" s="585">
        <v>6820.9021825312575</v>
      </c>
      <c r="M24" s="585">
        <v>7631.3581200062245</v>
      </c>
      <c r="N24" s="585">
        <v>7806.0112989903628</v>
      </c>
      <c r="O24" s="585">
        <v>8382.2791541429269</v>
      </c>
      <c r="P24" s="585">
        <v>5165.1919955896801</v>
      </c>
      <c r="Q24" s="585">
        <v>5723.0687758585036</v>
      </c>
      <c r="R24" s="585">
        <v>7551.9510162780534</v>
      </c>
      <c r="S24" s="585">
        <v>7663.7134439486545</v>
      </c>
      <c r="T24" s="585">
        <v>8255.4748656612992</v>
      </c>
      <c r="U24" s="585">
        <v>7438.1685543321464</v>
      </c>
      <c r="V24" s="585">
        <v>6960.562159441788</v>
      </c>
      <c r="W24" s="585">
        <v>7857.1388660158736</v>
      </c>
      <c r="X24" s="585">
        <v>8484.5331707902569</v>
      </c>
      <c r="Y24" s="585">
        <v>11530.962587584701</v>
      </c>
      <c r="Z24" s="585">
        <v>12922.31894454308</v>
      </c>
      <c r="AA24" s="585">
        <v>13641.58370018477</v>
      </c>
      <c r="AB24" s="585">
        <v>11192.800028664689</v>
      </c>
      <c r="AC24" s="585">
        <v>11547.884203073783</v>
      </c>
      <c r="AD24" s="585">
        <v>10500.761405279829</v>
      </c>
      <c r="AE24" s="585">
        <v>11355.924284038227</v>
      </c>
      <c r="AF24" s="585">
        <v>10284.080548874359</v>
      </c>
      <c r="AG24" s="585">
        <v>10027.130049652962</v>
      </c>
      <c r="AH24" s="585">
        <v>10673.026815798956</v>
      </c>
      <c r="AI24" s="585">
        <v>11371.503905600166</v>
      </c>
      <c r="AJ24" s="585">
        <v>12145.767563427276</v>
      </c>
      <c r="AK24" s="585">
        <v>11209.264290815925</v>
      </c>
      <c r="AL24" s="585">
        <v>11222.241155054264</v>
      </c>
      <c r="AM24" s="585">
        <v>15181.785867937439</v>
      </c>
      <c r="AN24" s="585">
        <v>12850.536794886611</v>
      </c>
      <c r="AO24" s="585">
        <v>10483.63429309343</v>
      </c>
      <c r="AP24" s="585">
        <v>11581.603150539095</v>
      </c>
      <c r="AQ24" s="585">
        <v>14172.875508021096</v>
      </c>
      <c r="AR24" s="585">
        <v>11941.791449044793</v>
      </c>
      <c r="AS24" s="585">
        <v>12288.775715904736</v>
      </c>
      <c r="AT24" s="585">
        <v>9553.3905783131268</v>
      </c>
      <c r="AU24" s="585">
        <v>10175.363463764746</v>
      </c>
      <c r="AV24" s="585">
        <v>11673.019489467513</v>
      </c>
      <c r="AW24" s="585">
        <v>10714.075941908723</v>
      </c>
      <c r="AX24" s="585">
        <v>10561.569703707139</v>
      </c>
      <c r="AY24" s="585">
        <v>10127.180403858782</v>
      </c>
      <c r="AZ24" s="585">
        <v>8916.3755402082861</v>
      </c>
      <c r="BA24" s="585">
        <v>9591.3565887875484</v>
      </c>
      <c r="BB24" s="585">
        <v>8824.9289822759856</v>
      </c>
      <c r="BC24" s="585">
        <v>8438.262072096717</v>
      </c>
      <c r="BD24" s="585">
        <v>8294.6577118151545</v>
      </c>
      <c r="BE24" s="585">
        <v>10294.380814194436</v>
      </c>
      <c r="BF24" s="585">
        <v>10135.351869342354</v>
      </c>
      <c r="BG24" s="585">
        <v>9562.9213973704991</v>
      </c>
      <c r="BH24" s="585">
        <v>7538.2620045354715</v>
      </c>
      <c r="BI24" s="585">
        <v>6656.081488824997</v>
      </c>
      <c r="BJ24" s="585">
        <v>5651.6614854600657</v>
      </c>
      <c r="BK24" s="585">
        <v>8234.2420163253446</v>
      </c>
      <c r="BL24" s="585">
        <v>11081.159814091725</v>
      </c>
      <c r="BM24" s="585">
        <v>7295.7186112800837</v>
      </c>
      <c r="BN24" s="585">
        <v>6789.8075006472918</v>
      </c>
      <c r="BO24" s="585">
        <v>9774.654724436692</v>
      </c>
      <c r="BP24" s="585">
        <v>11503.842018809039</v>
      </c>
      <c r="BQ24" s="585">
        <v>11520.901851768776</v>
      </c>
      <c r="BR24" s="585">
        <v>11830.500007035427</v>
      </c>
      <c r="BS24" s="585">
        <v>10787.077786941991</v>
      </c>
      <c r="BT24" s="585">
        <v>22353.30464532099</v>
      </c>
      <c r="BU24" s="585">
        <v>21263.833247622191</v>
      </c>
      <c r="BV24" s="585">
        <v>16977.151872741804</v>
      </c>
      <c r="BW24" s="585">
        <v>15160.294477557121</v>
      </c>
      <c r="BX24" s="585">
        <v>14739.210506365067</v>
      </c>
      <c r="BY24" s="585">
        <v>6759.9391974346472</v>
      </c>
      <c r="BZ24" s="585">
        <v>16885.390142336248</v>
      </c>
      <c r="CA24" s="585">
        <v>16904.848590467151</v>
      </c>
      <c r="CB24" s="585">
        <v>18464.724621975449</v>
      </c>
      <c r="CC24" s="585">
        <v>20310.023745208211</v>
      </c>
      <c r="CD24" s="585">
        <v>18136.786126254097</v>
      </c>
      <c r="CE24" s="585">
        <v>17796.881000042162</v>
      </c>
      <c r="CF24" s="585">
        <v>17003.577548785706</v>
      </c>
      <c r="CG24" s="585">
        <v>18239.700907009203</v>
      </c>
      <c r="CH24" s="585">
        <v>24046.779311109243</v>
      </c>
      <c r="CI24" s="585">
        <v>23259.807723009948</v>
      </c>
      <c r="CJ24" s="585">
        <v>22427.249946578446</v>
      </c>
      <c r="CK24" s="585">
        <v>21077.458555829788</v>
      </c>
      <c r="CL24" s="585">
        <v>20634.046926593754</v>
      </c>
      <c r="CM24" s="585">
        <v>19142.322849267592</v>
      </c>
      <c r="CN24" s="585">
        <v>17976.597196121158</v>
      </c>
      <c r="CO24" s="585">
        <v>26161.113849849502</v>
      </c>
      <c r="CP24" s="585">
        <v>25694.24424716974</v>
      </c>
      <c r="CQ24" s="585">
        <v>25123.26334604172</v>
      </c>
      <c r="CR24" s="585">
        <v>22664.22862983244</v>
      </c>
      <c r="CS24" s="585">
        <v>22719.158965007482</v>
      </c>
      <c r="CT24" s="585">
        <v>20410.115132084626</v>
      </c>
      <c r="CU24" s="585">
        <v>21952.648839768572</v>
      </c>
      <c r="CV24" s="585">
        <v>24187.179030909549</v>
      </c>
      <c r="CW24" s="585">
        <v>24962.343440261437</v>
      </c>
      <c r="CX24" s="585">
        <v>24430.691481260808</v>
      </c>
      <c r="CY24" s="585">
        <v>21228.153566194575</v>
      </c>
      <c r="CZ24" s="585">
        <v>13460.171899606245</v>
      </c>
      <c r="DA24" s="585">
        <v>13161.578803034829</v>
      </c>
      <c r="DB24" s="585">
        <v>13353.000956889064</v>
      </c>
      <c r="DC24" s="585">
        <v>14770.634525825522</v>
      </c>
      <c r="DD24" s="585">
        <v>12678.348490215165</v>
      </c>
      <c r="DE24" s="585">
        <v>13485.476447141784</v>
      </c>
      <c r="DF24" s="585">
        <v>13662.931185628504</v>
      </c>
      <c r="DG24" s="585">
        <v>15004.016252179814</v>
      </c>
      <c r="DH24" s="585">
        <v>14023.320203671998</v>
      </c>
      <c r="DI24" s="585">
        <v>15319.539279424494</v>
      </c>
      <c r="DJ24" s="585">
        <v>16957.73530230056</v>
      </c>
      <c r="DK24" s="585">
        <v>15008.632237125699</v>
      </c>
      <c r="DL24" s="585">
        <v>15821.082106714151</v>
      </c>
      <c r="DM24" s="585">
        <v>15077.025632343046</v>
      </c>
      <c r="DN24" s="585">
        <v>16562.16890410905</v>
      </c>
      <c r="DO24" s="585">
        <v>16069.248289282239</v>
      </c>
      <c r="DP24" s="585">
        <v>16932.623271443455</v>
      </c>
      <c r="DQ24" s="585">
        <v>17208.980758727099</v>
      </c>
      <c r="DR24" s="585">
        <v>16335.134598107172</v>
      </c>
      <c r="DS24" s="585">
        <v>16552.709291795978</v>
      </c>
      <c r="DT24" s="585">
        <v>17269.646363716402</v>
      </c>
      <c r="DU24" s="585">
        <v>18124.614860250902</v>
      </c>
      <c r="DV24" s="585">
        <v>18155.998308868511</v>
      </c>
      <c r="DW24" s="585">
        <v>17374.882932840217</v>
      </c>
      <c r="DX24" s="585">
        <v>18973.176565185389</v>
      </c>
      <c r="DY24" s="586">
        <v>18559.519151743913</v>
      </c>
      <c r="DZ24" s="586">
        <v>19409.80626710242</v>
      </c>
      <c r="EA24" s="586">
        <v>20028.275508855979</v>
      </c>
      <c r="EB24" s="586">
        <v>16733.812368923645</v>
      </c>
      <c r="EC24" s="586">
        <v>18443.991323393631</v>
      </c>
      <c r="ED24" s="586">
        <v>22033.225209999495</v>
      </c>
      <c r="EE24" s="586">
        <v>22493.983894910936</v>
      </c>
      <c r="EF24" s="586">
        <v>22836.181487636815</v>
      </c>
      <c r="EG24" s="586">
        <v>17003.151199692653</v>
      </c>
      <c r="EH24" s="586">
        <v>14480.043750865269</v>
      </c>
      <c r="EI24" s="586">
        <v>15724.10282707767</v>
      </c>
      <c r="EJ24" s="587">
        <v>15978.67812504462</v>
      </c>
      <c r="EK24" s="587">
        <v>12413.571678483268</v>
      </c>
      <c r="EL24" s="587">
        <v>12046.810097682068</v>
      </c>
      <c r="EM24" s="587">
        <v>13002.19013918026</v>
      </c>
      <c r="EN24" s="587">
        <v>13296.740923613335</v>
      </c>
      <c r="EO24" s="587">
        <v>11066.682386068615</v>
      </c>
      <c r="EP24" s="587">
        <v>11694.170512392468</v>
      </c>
      <c r="EQ24" s="587">
        <v>12870.286933674432</v>
      </c>
      <c r="ER24" s="587">
        <v>16187.016376087935</v>
      </c>
      <c r="ES24" s="587">
        <v>16812.090082622013</v>
      </c>
      <c r="ET24" s="586">
        <v>17279.605828176849</v>
      </c>
      <c r="EU24" s="586">
        <v>17046.95966868458</v>
      </c>
      <c r="EV24" s="586">
        <v>17184.353735804532</v>
      </c>
      <c r="EW24" s="586">
        <v>12626.581775710247</v>
      </c>
      <c r="EX24" s="586">
        <v>14983.941150952509</v>
      </c>
      <c r="EY24" s="586">
        <v>12631.69298611078</v>
      </c>
      <c r="EZ24" s="586">
        <v>13790.150147671326</v>
      </c>
      <c r="FA24" s="586">
        <v>14235.762158497544</v>
      </c>
      <c r="FB24" s="586">
        <v>11943.186659301075</v>
      </c>
      <c r="FC24" s="586">
        <v>11498.126096460586</v>
      </c>
      <c r="FD24" s="586">
        <v>11249.187516600176</v>
      </c>
      <c r="FE24" s="586">
        <v>10942.019853387466</v>
      </c>
      <c r="FF24" s="586">
        <v>10835.94573018086</v>
      </c>
    </row>
    <row r="25" spans="1:162" ht="18" customHeight="1" x14ac:dyDescent="0.3">
      <c r="A25" s="589"/>
      <c r="B25" s="589"/>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c r="BT25" s="590"/>
      <c r="BU25" s="590"/>
      <c r="BV25" s="590"/>
      <c r="BW25" s="590"/>
      <c r="BX25" s="590"/>
      <c r="BY25" s="590"/>
      <c r="BZ25" s="590"/>
      <c r="CA25" s="590"/>
      <c r="CB25" s="590"/>
      <c r="CC25" s="590"/>
      <c r="CD25" s="590"/>
      <c r="CE25" s="590"/>
      <c r="CF25" s="590"/>
      <c r="CG25" s="590"/>
      <c r="CH25" s="590"/>
      <c r="CI25" s="590"/>
      <c r="CJ25" s="590"/>
      <c r="CK25" s="590"/>
      <c r="CL25" s="590"/>
      <c r="CM25" s="590"/>
      <c r="CN25" s="590"/>
      <c r="CO25" s="590"/>
      <c r="CP25" s="590"/>
      <c r="CQ25" s="590"/>
      <c r="CR25" s="590"/>
      <c r="CS25" s="590"/>
      <c r="CT25" s="590"/>
      <c r="CU25" s="590"/>
      <c r="CV25" s="590"/>
      <c r="CW25" s="590"/>
      <c r="CX25" s="590"/>
      <c r="CY25" s="590"/>
      <c r="CZ25" s="590"/>
      <c r="DA25" s="590"/>
      <c r="DB25" s="590"/>
      <c r="DC25" s="590"/>
      <c r="DD25" s="590"/>
      <c r="DE25" s="590"/>
      <c r="DF25" s="590"/>
      <c r="DG25" s="590"/>
      <c r="DH25" s="590"/>
      <c r="DI25" s="590"/>
      <c r="DJ25" s="590"/>
      <c r="DK25" s="590"/>
      <c r="DL25" s="590"/>
      <c r="DM25" s="590"/>
      <c r="DN25" s="590"/>
      <c r="DO25" s="590"/>
      <c r="DP25" s="590"/>
      <c r="DQ25" s="590"/>
      <c r="DR25" s="590"/>
      <c r="DS25" s="590"/>
      <c r="DT25" s="590"/>
      <c r="DU25" s="590"/>
      <c r="DV25" s="590"/>
      <c r="DW25" s="590"/>
      <c r="DX25" s="590"/>
      <c r="DY25" s="667"/>
      <c r="DZ25" s="667"/>
      <c r="EA25" s="667"/>
      <c r="EB25" s="667"/>
      <c r="EC25" s="667"/>
      <c r="ED25" s="667"/>
      <c r="EE25" s="667"/>
      <c r="EF25" s="667"/>
      <c r="EG25" s="667"/>
      <c r="EH25" s="667"/>
      <c r="EI25" s="667"/>
      <c r="EJ25" s="668"/>
      <c r="EK25" s="668"/>
      <c r="EL25" s="668"/>
      <c r="EM25" s="668"/>
      <c r="EN25" s="668"/>
      <c r="EO25" s="668"/>
      <c r="EP25" s="668"/>
      <c r="EQ25" s="668"/>
      <c r="ER25" s="668"/>
      <c r="ES25" s="668"/>
      <c r="ET25" s="667"/>
      <c r="EU25" s="667"/>
      <c r="EV25" s="667"/>
      <c r="EW25" s="667"/>
      <c r="EX25" s="667"/>
      <c r="EY25" s="667"/>
      <c r="EZ25" s="667"/>
      <c r="FA25" s="667"/>
      <c r="FB25" s="667"/>
      <c r="FC25" s="667"/>
      <c r="FD25" s="667"/>
      <c r="FE25" s="667"/>
      <c r="FF25" s="667"/>
    </row>
    <row r="26" spans="1:162" ht="18" customHeight="1" x14ac:dyDescent="0.3">
      <c r="A26" s="584" t="s">
        <v>467</v>
      </c>
      <c r="B26" s="584" t="s">
        <v>468</v>
      </c>
      <c r="C26" s="585">
        <v>10215.371715636911</v>
      </c>
      <c r="D26" s="585">
        <v>10230.386176877602</v>
      </c>
      <c r="E26" s="585">
        <v>10264.534151124984</v>
      </c>
      <c r="F26" s="585">
        <v>10292.840694966148</v>
      </c>
      <c r="G26" s="585">
        <v>10359.952542342509</v>
      </c>
      <c r="H26" s="585">
        <v>10372.829824412309</v>
      </c>
      <c r="I26" s="585">
        <v>10483.290079899974</v>
      </c>
      <c r="J26" s="585">
        <v>10492.661873524687</v>
      </c>
      <c r="K26" s="585">
        <v>10513.580191881219</v>
      </c>
      <c r="L26" s="585">
        <v>10547.697643533049</v>
      </c>
      <c r="M26" s="585">
        <v>10566.463638046363</v>
      </c>
      <c r="N26" s="585">
        <v>10727.152068725743</v>
      </c>
      <c r="O26" s="585">
        <v>10865.093985192434</v>
      </c>
      <c r="P26" s="585">
        <v>10887.929830016839</v>
      </c>
      <c r="Q26" s="585">
        <v>10915.478152448781</v>
      </c>
      <c r="R26" s="585">
        <v>10964.996223353954</v>
      </c>
      <c r="S26" s="585">
        <v>11007.866502909934</v>
      </c>
      <c r="T26" s="585">
        <v>11010.610413217419</v>
      </c>
      <c r="U26" s="585">
        <v>11076.806146190253</v>
      </c>
      <c r="V26" s="585">
        <v>11105.093902010241</v>
      </c>
      <c r="W26" s="585">
        <v>11117.860938733025</v>
      </c>
      <c r="X26" s="585">
        <v>11158.444612866819</v>
      </c>
      <c r="Y26" s="585">
        <v>11210.363676150844</v>
      </c>
      <c r="Z26" s="585">
        <v>11272.935388662529</v>
      </c>
      <c r="AA26" s="585">
        <v>11409.284636318876</v>
      </c>
      <c r="AB26" s="585">
        <v>11422.076131039485</v>
      </c>
      <c r="AC26" s="585">
        <v>11444.44480959927</v>
      </c>
      <c r="AD26" s="585">
        <v>11532.252476586686</v>
      </c>
      <c r="AE26" s="585">
        <v>11590.240126935367</v>
      </c>
      <c r="AF26" s="585">
        <v>11673.571102098638</v>
      </c>
      <c r="AG26" s="585">
        <v>11761.047168821962</v>
      </c>
      <c r="AH26" s="585">
        <v>11763.811328135618</v>
      </c>
      <c r="AI26" s="585">
        <v>11806.061369881943</v>
      </c>
      <c r="AJ26" s="585">
        <v>11816.139712376122</v>
      </c>
      <c r="AK26" s="585">
        <v>11890.545455707794</v>
      </c>
      <c r="AL26" s="585">
        <v>11921.049115748849</v>
      </c>
      <c r="AM26" s="585">
        <v>11991.176862374597</v>
      </c>
      <c r="AN26" s="585">
        <v>12033.192013161477</v>
      </c>
      <c r="AO26" s="585">
        <v>12206.364103932192</v>
      </c>
      <c r="AP26" s="585">
        <v>12245.542505985177</v>
      </c>
      <c r="AQ26" s="585">
        <v>12337.511775198873</v>
      </c>
      <c r="AR26" s="585">
        <v>12388.003471182003</v>
      </c>
      <c r="AS26" s="585">
        <v>13072.915050843339</v>
      </c>
      <c r="AT26" s="585">
        <v>13232.176902227937</v>
      </c>
      <c r="AU26" s="585">
        <v>13097.938985023256</v>
      </c>
      <c r="AV26" s="585">
        <v>13260.289285591152</v>
      </c>
      <c r="AW26" s="585">
        <v>13403.191097281138</v>
      </c>
      <c r="AX26" s="585">
        <v>13544.565267320062</v>
      </c>
      <c r="AY26" s="585">
        <v>13614.289342267039</v>
      </c>
      <c r="AZ26" s="585">
        <v>13729.554368000301</v>
      </c>
      <c r="BA26" s="585">
        <v>13814.866305836849</v>
      </c>
      <c r="BB26" s="585">
        <v>13823.782985256501</v>
      </c>
      <c r="BC26" s="585">
        <v>14031.010314083316</v>
      </c>
      <c r="BD26" s="585">
        <v>14127.162151959725</v>
      </c>
      <c r="BE26" s="585">
        <v>14227.102351594973</v>
      </c>
      <c r="BF26" s="585">
        <v>14202.525275436403</v>
      </c>
      <c r="BG26" s="585">
        <v>14302.397524761791</v>
      </c>
      <c r="BH26" s="585">
        <v>14389.834409854073</v>
      </c>
      <c r="BI26" s="585">
        <v>14673.937178870799</v>
      </c>
      <c r="BJ26" s="585">
        <v>14995.416754536564</v>
      </c>
      <c r="BK26" s="585">
        <v>15409.890920938726</v>
      </c>
      <c r="BL26" s="585">
        <v>15414.545802328117</v>
      </c>
      <c r="BM26" s="585">
        <v>15554.16291438724</v>
      </c>
      <c r="BN26" s="585">
        <v>15894.255435636198</v>
      </c>
      <c r="BO26" s="585">
        <v>15918.77249047435</v>
      </c>
      <c r="BP26" s="585">
        <v>17467.182184771249</v>
      </c>
      <c r="BQ26" s="585">
        <v>17739.609993181337</v>
      </c>
      <c r="BR26" s="585">
        <v>17793.811540942119</v>
      </c>
      <c r="BS26" s="585">
        <v>17828.298934435472</v>
      </c>
      <c r="BT26" s="585">
        <v>18001.626249843775</v>
      </c>
      <c r="BU26" s="585">
        <v>18001.995798082295</v>
      </c>
      <c r="BV26" s="585">
        <v>18130.633536210713</v>
      </c>
      <c r="BW26" s="585">
        <v>18376.006039425818</v>
      </c>
      <c r="BX26" s="585">
        <v>18603.568490555725</v>
      </c>
      <c r="BY26" s="585">
        <v>18828.461346276672</v>
      </c>
      <c r="BZ26" s="585">
        <v>18979.960087374864</v>
      </c>
      <c r="CA26" s="585">
        <v>19084.166463022997</v>
      </c>
      <c r="CB26" s="585">
        <v>19207.484316991893</v>
      </c>
      <c r="CC26" s="585">
        <v>19517.614369597417</v>
      </c>
      <c r="CD26" s="585">
        <v>19533.764193612762</v>
      </c>
      <c r="CE26" s="585">
        <v>19537.005283991602</v>
      </c>
      <c r="CF26" s="585">
        <v>19557.575459742613</v>
      </c>
      <c r="CG26" s="585">
        <v>19579.441299077534</v>
      </c>
      <c r="CH26" s="585">
        <v>20428.375245526004</v>
      </c>
      <c r="CI26" s="585">
        <v>20556.179191954445</v>
      </c>
      <c r="CJ26" s="585">
        <v>19193.325564116065</v>
      </c>
      <c r="CK26" s="585">
        <v>18991.125073870578</v>
      </c>
      <c r="CL26" s="585">
        <v>19013.707845548543</v>
      </c>
      <c r="CM26" s="585">
        <v>19070.792677045647</v>
      </c>
      <c r="CN26" s="585">
        <v>19076.525389458013</v>
      </c>
      <c r="CO26" s="585">
        <v>19357.708645800292</v>
      </c>
      <c r="CP26" s="585">
        <v>19415.312732245835</v>
      </c>
      <c r="CQ26" s="585">
        <v>19468.269430811728</v>
      </c>
      <c r="CR26" s="585">
        <v>19521.315935019076</v>
      </c>
      <c r="CS26" s="585">
        <v>19464.659475675766</v>
      </c>
      <c r="CT26" s="585">
        <v>19530.660201881532</v>
      </c>
      <c r="CU26" s="585">
        <v>19486.743338668759</v>
      </c>
      <c r="CV26" s="585">
        <v>19488.230982296118</v>
      </c>
      <c r="CW26" s="585">
        <v>19530.093976924174</v>
      </c>
      <c r="CX26" s="585">
        <v>19541.220467600302</v>
      </c>
      <c r="CY26" s="585">
        <v>19515.603282422369</v>
      </c>
      <c r="CZ26" s="585">
        <v>19492.077551158658</v>
      </c>
      <c r="DA26" s="585">
        <v>19635.664827378263</v>
      </c>
      <c r="DB26" s="585">
        <v>19751.275374700119</v>
      </c>
      <c r="DC26" s="585">
        <v>19729.127296518513</v>
      </c>
      <c r="DD26" s="585">
        <v>19607.286023135839</v>
      </c>
      <c r="DE26" s="585">
        <v>19587.437834158958</v>
      </c>
      <c r="DF26" s="585">
        <v>19604.578768136802</v>
      </c>
      <c r="DG26" s="585">
        <v>19760.417300341342</v>
      </c>
      <c r="DH26" s="585">
        <v>19807.134491682395</v>
      </c>
      <c r="DI26" s="585">
        <v>19939.181298837218</v>
      </c>
      <c r="DJ26" s="585">
        <v>21242.825142080525</v>
      </c>
      <c r="DK26" s="585">
        <v>21291.988727455933</v>
      </c>
      <c r="DL26" s="585">
        <v>21308.232183883953</v>
      </c>
      <c r="DM26" s="585">
        <v>21391.700425447307</v>
      </c>
      <c r="DN26" s="585">
        <v>21433.171974494453</v>
      </c>
      <c r="DO26" s="585">
        <v>21456.870752559953</v>
      </c>
      <c r="DP26" s="585">
        <v>21668.754415733652</v>
      </c>
      <c r="DQ26" s="585">
        <v>21622.057773304194</v>
      </c>
      <c r="DR26" s="585">
        <v>21685.943097820887</v>
      </c>
      <c r="DS26" s="585">
        <v>21654.382337864117</v>
      </c>
      <c r="DT26" s="585">
        <v>21652.354661916699</v>
      </c>
      <c r="DU26" s="585">
        <v>21565.339877045353</v>
      </c>
      <c r="DV26" s="585">
        <v>21583.975443358457</v>
      </c>
      <c r="DW26" s="585">
        <v>21685.509638595511</v>
      </c>
      <c r="DX26" s="585">
        <v>21727.813776798685</v>
      </c>
      <c r="DY26" s="586">
        <v>21752.445103661114</v>
      </c>
      <c r="DZ26" s="586">
        <v>21786.789514354197</v>
      </c>
      <c r="EA26" s="586">
        <v>21817.799961170836</v>
      </c>
      <c r="EB26" s="586">
        <v>21919.752609938234</v>
      </c>
      <c r="EC26" s="586">
        <v>21864.317014434211</v>
      </c>
      <c r="ED26" s="586">
        <v>22413.481743099808</v>
      </c>
      <c r="EE26" s="586">
        <v>22570.002998696094</v>
      </c>
      <c r="EF26" s="586">
        <v>22671.382708351342</v>
      </c>
      <c r="EG26" s="586">
        <v>22728.594740433869</v>
      </c>
      <c r="EH26" s="586">
        <v>25395.201291453719</v>
      </c>
      <c r="EI26" s="586">
        <v>26786.475198600961</v>
      </c>
      <c r="EJ26" s="587">
        <v>26871.708830070456</v>
      </c>
      <c r="EK26" s="587">
        <v>26869.570099154123</v>
      </c>
      <c r="EL26" s="587">
        <v>26494.056001934063</v>
      </c>
      <c r="EM26" s="587">
        <v>26515.088537735912</v>
      </c>
      <c r="EN26" s="587">
        <v>26656.000071034272</v>
      </c>
      <c r="EO26" s="587">
        <v>26446.308384714393</v>
      </c>
      <c r="EP26" s="587">
        <v>26461.752352452255</v>
      </c>
      <c r="EQ26" s="587">
        <v>26376.500474538512</v>
      </c>
      <c r="ER26" s="587">
        <v>26600.886073507707</v>
      </c>
      <c r="ES26" s="587">
        <v>26567.243213481252</v>
      </c>
      <c r="ET26" s="586">
        <v>27223.056626256166</v>
      </c>
      <c r="EU26" s="586">
        <v>27823.947541718662</v>
      </c>
      <c r="EV26" s="586">
        <v>27992.342411145004</v>
      </c>
      <c r="EW26" s="586">
        <v>27856.79801157059</v>
      </c>
      <c r="EX26" s="586">
        <v>27881.513229852761</v>
      </c>
      <c r="EY26" s="586">
        <v>27904.735539141242</v>
      </c>
      <c r="EZ26" s="586">
        <v>27782.916325938837</v>
      </c>
      <c r="FA26" s="586">
        <v>27820.738149898229</v>
      </c>
      <c r="FB26" s="586">
        <v>27883.646915779358</v>
      </c>
      <c r="FC26" s="586">
        <v>27996.273479151747</v>
      </c>
      <c r="FD26" s="586">
        <v>28016.315307994821</v>
      </c>
      <c r="FE26" s="586">
        <v>27998.853639809513</v>
      </c>
      <c r="FF26" s="586">
        <v>28054.900124063064</v>
      </c>
    </row>
    <row r="27" spans="1:162" ht="18" customHeight="1" x14ac:dyDescent="0.3">
      <c r="A27" s="589"/>
      <c r="B27" s="589"/>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c r="AJ27" s="593"/>
      <c r="AK27" s="593"/>
      <c r="AL27" s="593"/>
      <c r="AM27" s="593"/>
      <c r="AN27" s="593"/>
      <c r="AO27" s="593"/>
      <c r="AP27" s="593"/>
      <c r="AQ27" s="593"/>
      <c r="AR27" s="593"/>
      <c r="AS27" s="593"/>
      <c r="AT27" s="593"/>
      <c r="AU27" s="593"/>
      <c r="AV27" s="593"/>
      <c r="AW27" s="593"/>
      <c r="AX27" s="593"/>
      <c r="AY27" s="593"/>
      <c r="AZ27" s="593"/>
      <c r="BA27" s="593"/>
      <c r="BB27" s="593"/>
      <c r="BC27" s="593"/>
      <c r="BD27" s="593"/>
      <c r="BE27" s="593"/>
      <c r="BF27" s="593"/>
      <c r="BG27" s="593"/>
      <c r="BH27" s="593"/>
      <c r="BI27" s="593"/>
      <c r="BJ27" s="593"/>
      <c r="BK27" s="593"/>
      <c r="BL27" s="593"/>
      <c r="BM27" s="593"/>
      <c r="BN27" s="593"/>
      <c r="BO27" s="593"/>
      <c r="BP27" s="593"/>
      <c r="BQ27" s="593"/>
      <c r="BR27" s="593"/>
      <c r="BS27" s="593"/>
      <c r="BT27" s="593"/>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DE27" s="593"/>
      <c r="DF27" s="593"/>
      <c r="DG27" s="593"/>
      <c r="DH27" s="593"/>
      <c r="DI27" s="593"/>
      <c r="DJ27" s="593"/>
      <c r="DK27" s="593"/>
      <c r="DL27" s="593"/>
      <c r="DM27" s="593"/>
      <c r="DN27" s="593"/>
      <c r="DO27" s="593"/>
      <c r="DP27" s="593"/>
      <c r="DQ27" s="593"/>
      <c r="DR27" s="593"/>
      <c r="DS27" s="593"/>
      <c r="DT27" s="593"/>
      <c r="DU27" s="593"/>
      <c r="DV27" s="593"/>
      <c r="DW27" s="593"/>
      <c r="DX27" s="593"/>
      <c r="DY27" s="594"/>
      <c r="DZ27" s="594"/>
      <c r="EA27" s="594"/>
      <c r="EB27" s="594"/>
      <c r="EC27" s="594"/>
      <c r="ED27" s="594"/>
      <c r="EE27" s="594"/>
      <c r="EF27" s="594"/>
      <c r="EG27" s="594"/>
      <c r="EH27" s="594"/>
      <c r="EI27" s="594"/>
      <c r="EJ27" s="595"/>
      <c r="EK27" s="595"/>
      <c r="EL27" s="595"/>
      <c r="EM27" s="595"/>
      <c r="EN27" s="595"/>
      <c r="EO27" s="595"/>
      <c r="EP27" s="595"/>
      <c r="EQ27" s="595"/>
      <c r="ER27" s="595"/>
      <c r="ES27" s="595"/>
      <c r="ET27" s="594"/>
      <c r="EU27" s="594"/>
      <c r="EV27" s="594"/>
      <c r="EW27" s="594"/>
      <c r="EX27" s="594"/>
      <c r="EY27" s="594"/>
      <c r="EZ27" s="594"/>
      <c r="FA27" s="594"/>
      <c r="FB27" s="594"/>
      <c r="FC27" s="594"/>
      <c r="FD27" s="594"/>
      <c r="FE27" s="594"/>
      <c r="FF27" s="594"/>
    </row>
    <row r="28" spans="1:162" ht="18" customHeight="1" x14ac:dyDescent="0.3">
      <c r="A28" s="584"/>
      <c r="B28" s="584" t="s">
        <v>421</v>
      </c>
      <c r="C28" s="585">
        <v>445837.09647377668</v>
      </c>
      <c r="D28" s="585">
        <v>432333.73571372771</v>
      </c>
      <c r="E28" s="585">
        <v>444953.021719618</v>
      </c>
      <c r="F28" s="585">
        <v>460740.797100208</v>
      </c>
      <c r="G28" s="585">
        <v>463204.56965047109</v>
      </c>
      <c r="H28" s="585">
        <v>481466.10547432484</v>
      </c>
      <c r="I28" s="585">
        <v>468596.08483181143</v>
      </c>
      <c r="J28" s="585">
        <v>478494.19773629768</v>
      </c>
      <c r="K28" s="585">
        <v>507625.95996665611</v>
      </c>
      <c r="L28" s="585">
        <v>511206.35459318251</v>
      </c>
      <c r="M28" s="585">
        <v>507494.99652799591</v>
      </c>
      <c r="N28" s="585">
        <v>535662.87708218186</v>
      </c>
      <c r="O28" s="585">
        <v>523850.27109396091</v>
      </c>
      <c r="P28" s="585">
        <v>533426.28475085355</v>
      </c>
      <c r="Q28" s="585">
        <v>544859.49148365168</v>
      </c>
      <c r="R28" s="585">
        <v>574613.75507576729</v>
      </c>
      <c r="S28" s="585">
        <v>577716.91733799619</v>
      </c>
      <c r="T28" s="585">
        <v>606513.96390440303</v>
      </c>
      <c r="U28" s="585">
        <v>630119.83825675095</v>
      </c>
      <c r="V28" s="585">
        <v>601954.21949290158</v>
      </c>
      <c r="W28" s="585">
        <v>605510.99257776886</v>
      </c>
      <c r="X28" s="585">
        <v>624077.8429934188</v>
      </c>
      <c r="Y28" s="585">
        <v>630561.20148484898</v>
      </c>
      <c r="Z28" s="585">
        <v>632246.8301334742</v>
      </c>
      <c r="AA28" s="585">
        <v>663094.43448228785</v>
      </c>
      <c r="AB28" s="585">
        <v>681753.16319898376</v>
      </c>
      <c r="AC28" s="585">
        <v>696077.90731930907</v>
      </c>
      <c r="AD28" s="585">
        <v>703609.67573219968</v>
      </c>
      <c r="AE28" s="585">
        <v>706823.47694429208</v>
      </c>
      <c r="AF28" s="585">
        <v>746138.07708744076</v>
      </c>
      <c r="AG28" s="585">
        <v>723735.24594093079</v>
      </c>
      <c r="AH28" s="585">
        <v>752758.66746484721</v>
      </c>
      <c r="AI28" s="585">
        <v>748659.13151196076</v>
      </c>
      <c r="AJ28" s="585">
        <v>733354.18060780887</v>
      </c>
      <c r="AK28" s="585">
        <v>719659.48504551011</v>
      </c>
      <c r="AL28" s="585">
        <v>760499.45805457234</v>
      </c>
      <c r="AM28" s="585">
        <v>773252.44279980345</v>
      </c>
      <c r="AN28" s="585">
        <v>790615.52522057283</v>
      </c>
      <c r="AO28" s="585">
        <v>780986.27990754228</v>
      </c>
      <c r="AP28" s="585">
        <v>763856.00000544579</v>
      </c>
      <c r="AQ28" s="585">
        <v>819322.53242127271</v>
      </c>
      <c r="AR28" s="585">
        <v>803124.72039461497</v>
      </c>
      <c r="AS28" s="585">
        <v>805990.07822780788</v>
      </c>
      <c r="AT28" s="585">
        <v>805323.12107065471</v>
      </c>
      <c r="AU28" s="585">
        <v>814898.81246116548</v>
      </c>
      <c r="AV28" s="585">
        <v>807733.62320407038</v>
      </c>
      <c r="AW28" s="585">
        <v>808480.43114297767</v>
      </c>
      <c r="AX28" s="585">
        <v>802925.72630353528</v>
      </c>
      <c r="AY28" s="585">
        <v>815049.49751336011</v>
      </c>
      <c r="AZ28" s="585">
        <v>830130.71492082509</v>
      </c>
      <c r="BA28" s="585">
        <v>833451.49451934209</v>
      </c>
      <c r="BB28" s="585">
        <v>815832.35192114545</v>
      </c>
      <c r="BC28" s="585">
        <v>815339.29482031474</v>
      </c>
      <c r="BD28" s="585">
        <v>803883.86273341451</v>
      </c>
      <c r="BE28" s="585">
        <v>850342.74366137758</v>
      </c>
      <c r="BF28" s="585">
        <v>871292.62662857072</v>
      </c>
      <c r="BG28" s="585">
        <v>892721.17988169985</v>
      </c>
      <c r="BH28" s="585">
        <v>913488.39506494999</v>
      </c>
      <c r="BI28" s="585">
        <v>913833.09111405583</v>
      </c>
      <c r="BJ28" s="585">
        <v>1025679.536498626</v>
      </c>
      <c r="BK28" s="585">
        <v>1012035.3333537687</v>
      </c>
      <c r="BL28" s="585">
        <v>954121.8702531025</v>
      </c>
      <c r="BM28" s="585">
        <v>992296.62678549578</v>
      </c>
      <c r="BN28" s="585">
        <v>1012404.2143416627</v>
      </c>
      <c r="BO28" s="585">
        <v>1033298.9768457131</v>
      </c>
      <c r="BP28" s="585">
        <v>1013985.1951367562</v>
      </c>
      <c r="BQ28" s="585">
        <v>1062227.4364246663</v>
      </c>
      <c r="BR28" s="585">
        <v>1078181.8811107341</v>
      </c>
      <c r="BS28" s="585">
        <v>1086441.5921246554</v>
      </c>
      <c r="BT28" s="585">
        <v>1053578.3831137409</v>
      </c>
      <c r="BU28" s="585">
        <v>1119531.2698923787</v>
      </c>
      <c r="BV28" s="585">
        <v>1047041.8605892357</v>
      </c>
      <c r="BW28" s="585">
        <v>1112462.9753643072</v>
      </c>
      <c r="BX28" s="585">
        <v>1086642.1355792715</v>
      </c>
      <c r="BY28" s="585">
        <v>1064583.9672836566</v>
      </c>
      <c r="BZ28" s="585">
        <v>1149757.9767060231</v>
      </c>
      <c r="CA28" s="585">
        <v>1131968.1532232948</v>
      </c>
      <c r="CB28" s="585">
        <v>1161633.9910748196</v>
      </c>
      <c r="CC28" s="585">
        <v>1173013.0120503074</v>
      </c>
      <c r="CD28" s="585">
        <v>1187141.9559349895</v>
      </c>
      <c r="CE28" s="585">
        <v>1225161.3176913552</v>
      </c>
      <c r="CF28" s="585">
        <v>1246006.7917110873</v>
      </c>
      <c r="CG28" s="585">
        <v>1223903.2171566193</v>
      </c>
      <c r="CH28" s="585">
        <v>1265080.4399644835</v>
      </c>
      <c r="CI28" s="585">
        <v>1255390.1417702762</v>
      </c>
      <c r="CJ28" s="585">
        <v>1288833.6472028114</v>
      </c>
      <c r="CK28" s="585">
        <v>1243570.2529158853</v>
      </c>
      <c r="CL28" s="585">
        <v>1266162.93294876</v>
      </c>
      <c r="CM28" s="585">
        <v>1268818.4173134633</v>
      </c>
      <c r="CN28" s="585">
        <v>1242486.2931615503</v>
      </c>
      <c r="CO28" s="585">
        <v>1247268.4042528283</v>
      </c>
      <c r="CP28" s="585">
        <v>1276910.0596202502</v>
      </c>
      <c r="CQ28" s="585">
        <v>1242745.0389626659</v>
      </c>
      <c r="CR28" s="585">
        <v>1286030.2886551188</v>
      </c>
      <c r="CS28" s="585">
        <v>1275459.3828027775</v>
      </c>
      <c r="CT28" s="585">
        <v>1313411.5677378445</v>
      </c>
      <c r="CU28" s="585">
        <v>1291167.5221564772</v>
      </c>
      <c r="CV28" s="585">
        <v>1346276.3006019872</v>
      </c>
      <c r="CW28" s="585">
        <v>1381765.5424566211</v>
      </c>
      <c r="CX28" s="585">
        <v>1368264.0546607585</v>
      </c>
      <c r="CY28" s="585">
        <v>1297898.6516665544</v>
      </c>
      <c r="CZ28" s="585">
        <v>1289388.2688265848</v>
      </c>
      <c r="DA28" s="585">
        <v>1279102.6584210282</v>
      </c>
      <c r="DB28" s="585">
        <v>1232006.7647038517</v>
      </c>
      <c r="DC28" s="585">
        <v>1250530.9795248106</v>
      </c>
      <c r="DD28" s="585">
        <v>1253499.1503665627</v>
      </c>
      <c r="DE28" s="585">
        <v>1241453.8564013725</v>
      </c>
      <c r="DF28" s="585">
        <v>1220656.4641478569</v>
      </c>
      <c r="DG28" s="585">
        <v>1206897.0256864668</v>
      </c>
      <c r="DH28" s="585">
        <v>1187508.3202913532</v>
      </c>
      <c r="DI28" s="585">
        <v>1175902.7189649842</v>
      </c>
      <c r="DJ28" s="585">
        <v>1265345.0616839735</v>
      </c>
      <c r="DK28" s="585">
        <v>1297840.1542073183</v>
      </c>
      <c r="DL28" s="585">
        <v>1272957.379959096</v>
      </c>
      <c r="DM28" s="585">
        <v>1296645.3336650047</v>
      </c>
      <c r="DN28" s="585">
        <v>1316971.345367579</v>
      </c>
      <c r="DO28" s="585">
        <v>1320248.5974736311</v>
      </c>
      <c r="DP28" s="585">
        <v>1438560.6870783381</v>
      </c>
      <c r="DQ28" s="585">
        <v>1428986.1897241478</v>
      </c>
      <c r="DR28" s="585">
        <v>1367422.4588625773</v>
      </c>
      <c r="DS28" s="585">
        <v>1325959.7541241148</v>
      </c>
      <c r="DT28" s="585">
        <v>1324255.2700593418</v>
      </c>
      <c r="DU28" s="585">
        <v>1307768.6246629816</v>
      </c>
      <c r="DV28" s="585">
        <v>1320906.6483448821</v>
      </c>
      <c r="DW28" s="585">
        <v>1318820.3451453056</v>
      </c>
      <c r="DX28" s="585">
        <v>1319632.1895462538</v>
      </c>
      <c r="DY28" s="586">
        <v>1340837.251124382</v>
      </c>
      <c r="DZ28" s="586">
        <v>1381656.3673761573</v>
      </c>
      <c r="EA28" s="586">
        <v>1428036.6277727294</v>
      </c>
      <c r="EB28" s="586">
        <v>1315411.0629157955</v>
      </c>
      <c r="EC28" s="586">
        <v>1274241.4897702816</v>
      </c>
      <c r="ED28" s="586">
        <v>1289394.0081643932</v>
      </c>
      <c r="EE28" s="586">
        <v>1311169.8013299825</v>
      </c>
      <c r="EF28" s="586">
        <v>1328202.2090096958</v>
      </c>
      <c r="EG28" s="586">
        <v>1339061.2779161793</v>
      </c>
      <c r="EH28" s="586">
        <v>1312772.932149458</v>
      </c>
      <c r="EI28" s="586">
        <v>1311213.1326710349</v>
      </c>
      <c r="EJ28" s="587">
        <v>1339303.4456764203</v>
      </c>
      <c r="EK28" s="587">
        <v>1335890.6711210075</v>
      </c>
      <c r="EL28" s="587">
        <v>1343623.349999523</v>
      </c>
      <c r="EM28" s="587">
        <v>1347375.6409695151</v>
      </c>
      <c r="EN28" s="587">
        <v>1412538.0851252666</v>
      </c>
      <c r="EO28" s="587">
        <v>1410691.6607655834</v>
      </c>
      <c r="EP28" s="587">
        <v>1430095.88366334</v>
      </c>
      <c r="EQ28" s="587">
        <v>1413193.1285220222</v>
      </c>
      <c r="ER28" s="587">
        <v>1433249.0634491048</v>
      </c>
      <c r="ES28" s="587">
        <v>1409782.5974991086</v>
      </c>
      <c r="ET28" s="586">
        <v>1464231.0378322105</v>
      </c>
      <c r="EU28" s="586">
        <v>1432876.8318105566</v>
      </c>
      <c r="EV28" s="586">
        <v>1469776.7355053334</v>
      </c>
      <c r="EW28" s="586">
        <v>1493762.513003682</v>
      </c>
      <c r="EX28" s="586">
        <v>1494325.896162227</v>
      </c>
      <c r="EY28" s="586">
        <v>1499739.8175573461</v>
      </c>
      <c r="EZ28" s="586">
        <v>1534429.6155645433</v>
      </c>
      <c r="FA28" s="586">
        <v>1513353.5297996944</v>
      </c>
      <c r="FB28" s="586">
        <v>1331678.0454183449</v>
      </c>
      <c r="FC28" s="586">
        <v>1336773.4064341604</v>
      </c>
      <c r="FD28" s="586">
        <v>1332647.5212270401</v>
      </c>
      <c r="FE28" s="586">
        <v>1362196.6643386302</v>
      </c>
      <c r="FF28" s="586">
        <v>1331805.4728755651</v>
      </c>
    </row>
    <row r="29" spans="1:162" ht="18" thickBot="1" x14ac:dyDescent="0.35">
      <c r="A29" s="598"/>
      <c r="B29" s="598"/>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70"/>
      <c r="DZ29" s="670"/>
      <c r="EA29" s="670"/>
      <c r="EB29" s="670"/>
      <c r="EC29" s="670"/>
      <c r="ED29" s="670"/>
      <c r="EE29" s="670"/>
      <c r="EF29" s="670"/>
      <c r="EG29" s="670"/>
      <c r="EH29" s="670"/>
      <c r="EI29" s="670"/>
      <c r="EJ29" s="670"/>
      <c r="EK29" s="670"/>
      <c r="EL29" s="670"/>
      <c r="EM29" s="670"/>
      <c r="EN29" s="670"/>
      <c r="EO29" s="670"/>
      <c r="EP29" s="670"/>
      <c r="EQ29" s="670"/>
      <c r="ER29" s="670"/>
      <c r="ES29" s="671"/>
      <c r="ET29" s="670"/>
      <c r="EU29" s="670"/>
      <c r="EV29" s="670"/>
      <c r="EW29" s="670"/>
      <c r="EX29" s="670"/>
      <c r="EY29" s="670"/>
      <c r="EZ29" s="670"/>
      <c r="FA29" s="670"/>
      <c r="FB29" s="670"/>
      <c r="FC29" s="670"/>
      <c r="FD29" s="670"/>
      <c r="FE29" s="670"/>
      <c r="FF29" s="670"/>
    </row>
    <row r="30" spans="1:162" ht="18" hidden="1" thickTop="1" x14ac:dyDescent="0.3">
      <c r="A30" s="672"/>
      <c r="B30" s="672"/>
      <c r="C30" s="673"/>
      <c r="D30" s="673"/>
      <c r="E30" s="673"/>
      <c r="F30" s="673"/>
      <c r="G30" s="673"/>
      <c r="H30" s="674"/>
      <c r="I30" s="673"/>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574"/>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3"/>
      <c r="BZ30" s="673"/>
      <c r="CA30" s="673"/>
      <c r="CB30" s="673"/>
      <c r="CC30" s="673"/>
      <c r="CD30" s="673"/>
      <c r="CE30" s="673"/>
      <c r="CF30" s="673"/>
      <c r="CG30" s="673"/>
      <c r="CH30" s="673"/>
      <c r="CI30" s="673"/>
      <c r="CJ30" s="673"/>
      <c r="CK30" s="673"/>
      <c r="CL30" s="673"/>
      <c r="CM30" s="673"/>
      <c r="CN30" s="673"/>
      <c r="CO30" s="673"/>
      <c r="CP30" s="673"/>
      <c r="CQ30" s="673"/>
      <c r="CR30" s="673"/>
      <c r="CS30" s="673"/>
      <c r="CT30" s="673"/>
      <c r="CU30" s="673"/>
      <c r="CV30" s="673"/>
      <c r="CW30" s="673"/>
      <c r="CX30" s="673"/>
      <c r="CY30" s="673"/>
      <c r="CZ30" s="673"/>
      <c r="DA30" s="673"/>
      <c r="DB30" s="673"/>
      <c r="DC30" s="574"/>
      <c r="DD30" s="673"/>
      <c r="DE30" s="673"/>
      <c r="DF30" s="673"/>
      <c r="DG30" s="673"/>
      <c r="DH30" s="673"/>
      <c r="DI30" s="673"/>
      <c r="DJ30" s="673"/>
      <c r="DK30" s="673"/>
      <c r="DL30" s="673"/>
      <c r="DM30" s="673"/>
      <c r="DN30" s="673"/>
      <c r="DO30" s="673"/>
      <c r="DP30" s="673"/>
      <c r="DQ30" s="673"/>
      <c r="DR30" s="673"/>
      <c r="DS30" s="673"/>
      <c r="DT30" s="673"/>
      <c r="DU30" s="673"/>
      <c r="DV30" s="673"/>
      <c r="DW30" s="673"/>
      <c r="DX30" s="673"/>
      <c r="DY30" s="673"/>
      <c r="DZ30" s="673"/>
      <c r="EA30" s="673"/>
      <c r="EB30" s="673"/>
      <c r="EC30" s="673"/>
      <c r="ED30" s="673"/>
      <c r="EE30" s="673"/>
      <c r="EF30" s="673"/>
      <c r="EG30" s="673"/>
      <c r="EH30" s="673"/>
      <c r="EI30" s="673"/>
      <c r="EJ30" s="673"/>
      <c r="EK30" s="673"/>
      <c r="EL30" s="673"/>
      <c r="EM30" s="673"/>
      <c r="EN30" s="673"/>
      <c r="EO30" s="673"/>
      <c r="EP30" s="673"/>
      <c r="EQ30" s="673"/>
      <c r="ER30" s="673"/>
      <c r="ES30" s="673"/>
      <c r="ET30" s="673"/>
      <c r="EU30" s="673"/>
      <c r="EV30" s="673"/>
      <c r="EW30" s="673"/>
      <c r="EX30" s="673"/>
      <c r="EY30" s="673"/>
      <c r="EZ30" s="673"/>
      <c r="FA30" s="673"/>
      <c r="FB30" s="673"/>
      <c r="FC30" s="673"/>
      <c r="FD30" s="673"/>
      <c r="FE30" s="673"/>
      <c r="FF30" s="673"/>
    </row>
    <row r="31" spans="1:162" ht="18" thickTop="1" x14ac:dyDescent="0.3">
      <c r="A31" s="675"/>
      <c r="B31" s="675"/>
      <c r="C31" s="673"/>
      <c r="D31" s="673"/>
      <c r="E31" s="673"/>
      <c r="F31" s="673"/>
      <c r="G31" s="673"/>
      <c r="H31" s="664"/>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574"/>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c r="CU31" s="673"/>
      <c r="CV31" s="673"/>
      <c r="CW31" s="673"/>
      <c r="CX31" s="673"/>
      <c r="CY31" s="673"/>
      <c r="CZ31" s="673"/>
      <c r="DA31" s="673"/>
      <c r="DB31" s="673"/>
      <c r="DC31" s="574"/>
      <c r="DD31" s="673"/>
      <c r="DE31" s="673"/>
      <c r="DF31" s="673"/>
      <c r="DG31" s="673"/>
      <c r="DH31" s="673"/>
      <c r="DI31" s="673"/>
      <c r="DJ31" s="673"/>
      <c r="DK31" s="673"/>
      <c r="DL31" s="673"/>
      <c r="DM31" s="673"/>
      <c r="DN31" s="673"/>
      <c r="DO31" s="673"/>
      <c r="DP31" s="673"/>
      <c r="DQ31" s="673"/>
      <c r="DR31" s="673"/>
      <c r="DS31" s="673"/>
      <c r="DT31" s="673"/>
      <c r="DU31" s="673"/>
      <c r="DV31" s="673"/>
      <c r="DW31" s="673"/>
      <c r="DX31" s="673"/>
      <c r="DY31" s="673"/>
      <c r="DZ31" s="673"/>
      <c r="EA31" s="673"/>
      <c r="EB31" s="673"/>
      <c r="EC31" s="673"/>
      <c r="ED31" s="673"/>
      <c r="EE31" s="673"/>
      <c r="EF31" s="673"/>
      <c r="EG31" s="673"/>
      <c r="EH31" s="673"/>
      <c r="EI31" s="673"/>
      <c r="EJ31" s="673"/>
      <c r="EK31" s="673"/>
      <c r="EL31" s="673"/>
      <c r="EM31" s="673"/>
      <c r="EN31" s="673"/>
      <c r="EO31" s="673"/>
      <c r="EP31" s="673"/>
      <c r="EQ31" s="673"/>
      <c r="ER31" s="673"/>
      <c r="ES31" s="673"/>
      <c r="ET31" s="673"/>
      <c r="EU31" s="673"/>
      <c r="EV31" s="673"/>
      <c r="EW31" s="673"/>
      <c r="EX31" s="673"/>
      <c r="EY31" s="673"/>
      <c r="EZ31" s="673"/>
      <c r="FA31" s="673"/>
      <c r="FB31" s="673"/>
      <c r="FC31" s="673"/>
      <c r="FD31" s="673"/>
      <c r="FE31" s="673"/>
      <c r="FF31" s="673"/>
    </row>
    <row r="32" spans="1:162" ht="18" thickBot="1" x14ac:dyDescent="0.35">
      <c r="A32" s="676"/>
      <c r="B32" s="676"/>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8"/>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7"/>
      <c r="CH32" s="677"/>
      <c r="CI32" s="677"/>
      <c r="CJ32" s="677"/>
      <c r="CK32" s="677"/>
      <c r="CL32" s="677"/>
      <c r="CM32" s="677"/>
      <c r="CN32" s="677"/>
      <c r="CO32" s="677"/>
      <c r="CP32" s="677"/>
      <c r="CQ32" s="677"/>
      <c r="CR32" s="677"/>
      <c r="CS32" s="677"/>
      <c r="CT32" s="677"/>
      <c r="CU32" s="677"/>
      <c r="CV32" s="677"/>
      <c r="CW32" s="677"/>
      <c r="CX32" s="677"/>
      <c r="CY32" s="677"/>
      <c r="CZ32" s="677"/>
      <c r="DA32" s="677"/>
      <c r="DB32" s="677"/>
      <c r="DC32" s="574"/>
      <c r="DD32" s="677"/>
      <c r="DE32" s="677"/>
      <c r="DF32" s="677"/>
      <c r="DG32" s="677"/>
      <c r="DH32" s="677"/>
      <c r="DI32" s="677"/>
      <c r="DJ32" s="677"/>
      <c r="DK32" s="677"/>
      <c r="DL32" s="677"/>
      <c r="DM32" s="677"/>
      <c r="DN32" s="677"/>
      <c r="DO32" s="677"/>
      <c r="DP32" s="677"/>
      <c r="DQ32" s="677"/>
      <c r="DR32" s="677"/>
      <c r="DS32" s="677"/>
      <c r="DT32" s="677"/>
      <c r="DU32" s="677"/>
      <c r="DV32" s="677"/>
      <c r="DW32" s="677"/>
      <c r="DX32" s="677"/>
      <c r="DY32" s="677"/>
      <c r="DZ32" s="677"/>
      <c r="EA32" s="677"/>
      <c r="EB32" s="677"/>
      <c r="EC32" s="677"/>
      <c r="ED32" s="677"/>
      <c r="EE32" s="677"/>
      <c r="EF32" s="677"/>
      <c r="EG32" s="677"/>
      <c r="EH32" s="677"/>
      <c r="EI32" s="677"/>
      <c r="EJ32" s="677"/>
      <c r="EK32" s="677"/>
      <c r="EL32" s="677"/>
      <c r="EM32" s="677"/>
      <c r="EN32" s="677"/>
      <c r="EO32" s="677"/>
      <c r="EP32" s="677"/>
      <c r="EQ32" s="677"/>
      <c r="ER32" s="677"/>
      <c r="ES32" s="677"/>
      <c r="ET32" s="677"/>
      <c r="EU32" s="677"/>
      <c r="EV32" s="677"/>
      <c r="EW32" s="677"/>
      <c r="EX32" s="677"/>
      <c r="EY32" s="677"/>
      <c r="EZ32" s="677"/>
      <c r="FA32" s="677"/>
      <c r="FB32" s="677"/>
      <c r="FC32" s="677"/>
      <c r="FD32" s="677"/>
      <c r="FE32" s="677"/>
      <c r="FF32" s="677"/>
    </row>
    <row r="33" spans="1:162" ht="24" customHeight="1" thickTop="1" thickBot="1" x14ac:dyDescent="0.35">
      <c r="A33" s="580" t="s">
        <v>441</v>
      </c>
      <c r="B33" s="580" t="s">
        <v>469</v>
      </c>
      <c r="C33" s="581">
        <v>38504</v>
      </c>
      <c r="D33" s="581">
        <v>38534</v>
      </c>
      <c r="E33" s="581">
        <v>38565</v>
      </c>
      <c r="F33" s="581">
        <v>38596</v>
      </c>
      <c r="G33" s="581">
        <v>38626</v>
      </c>
      <c r="H33" s="581">
        <v>38657</v>
      </c>
      <c r="I33" s="581">
        <v>38687</v>
      </c>
      <c r="J33" s="581">
        <v>38718</v>
      </c>
      <c r="K33" s="581">
        <v>38749</v>
      </c>
      <c r="L33" s="581">
        <v>38777</v>
      </c>
      <c r="M33" s="581">
        <v>38808</v>
      </c>
      <c r="N33" s="581">
        <v>38838</v>
      </c>
      <c r="O33" s="581">
        <v>38869</v>
      </c>
      <c r="P33" s="581">
        <v>38899</v>
      </c>
      <c r="Q33" s="581">
        <v>38930</v>
      </c>
      <c r="R33" s="581">
        <v>38961</v>
      </c>
      <c r="S33" s="581">
        <v>38991</v>
      </c>
      <c r="T33" s="581">
        <v>39022</v>
      </c>
      <c r="U33" s="581">
        <v>39052</v>
      </c>
      <c r="V33" s="581">
        <v>39083</v>
      </c>
      <c r="W33" s="581">
        <v>39114</v>
      </c>
      <c r="X33" s="581">
        <v>39142</v>
      </c>
      <c r="Y33" s="581">
        <v>39173</v>
      </c>
      <c r="Z33" s="581">
        <v>39203</v>
      </c>
      <c r="AA33" s="581">
        <v>39234</v>
      </c>
      <c r="AB33" s="581">
        <v>39264</v>
      </c>
      <c r="AC33" s="581">
        <v>39295</v>
      </c>
      <c r="AD33" s="581">
        <v>39326</v>
      </c>
      <c r="AE33" s="581">
        <v>39356</v>
      </c>
      <c r="AF33" s="581">
        <v>39387</v>
      </c>
      <c r="AG33" s="581">
        <v>39417</v>
      </c>
      <c r="AH33" s="581">
        <v>39448</v>
      </c>
      <c r="AI33" s="581">
        <v>39479</v>
      </c>
      <c r="AJ33" s="581">
        <v>39508</v>
      </c>
      <c r="AK33" s="581">
        <v>39539</v>
      </c>
      <c r="AL33" s="581">
        <v>39569</v>
      </c>
      <c r="AM33" s="581">
        <v>39600</v>
      </c>
      <c r="AN33" s="581">
        <v>39630</v>
      </c>
      <c r="AO33" s="581">
        <v>39661</v>
      </c>
      <c r="AP33" s="581">
        <v>39692</v>
      </c>
      <c r="AQ33" s="581">
        <v>39722</v>
      </c>
      <c r="AR33" s="581">
        <v>39753</v>
      </c>
      <c r="AS33" s="581">
        <v>39783</v>
      </c>
      <c r="AT33" s="581">
        <v>39814</v>
      </c>
      <c r="AU33" s="581">
        <v>39845</v>
      </c>
      <c r="AV33" s="581" t="s">
        <v>527</v>
      </c>
      <c r="AW33" s="581">
        <v>39904</v>
      </c>
      <c r="AX33" s="581">
        <v>39934</v>
      </c>
      <c r="AY33" s="581">
        <v>39965</v>
      </c>
      <c r="AZ33" s="581">
        <v>39995</v>
      </c>
      <c r="BA33" s="581">
        <v>40026</v>
      </c>
      <c r="BB33" s="581">
        <v>40057</v>
      </c>
      <c r="BC33" s="581">
        <v>40087</v>
      </c>
      <c r="BD33" s="581">
        <v>40118</v>
      </c>
      <c r="BE33" s="581">
        <v>40148</v>
      </c>
      <c r="BF33" s="581">
        <v>40179</v>
      </c>
      <c r="BG33" s="581">
        <v>40210</v>
      </c>
      <c r="BH33" s="581">
        <v>40238</v>
      </c>
      <c r="BI33" s="581">
        <v>40269</v>
      </c>
      <c r="BJ33" s="581">
        <v>40299</v>
      </c>
      <c r="BK33" s="581">
        <v>40330</v>
      </c>
      <c r="BL33" s="581">
        <v>40360</v>
      </c>
      <c r="BM33" s="581">
        <v>40391</v>
      </c>
      <c r="BN33" s="581">
        <v>40422</v>
      </c>
      <c r="BO33" s="581">
        <v>40452</v>
      </c>
      <c r="BP33" s="581">
        <v>40483</v>
      </c>
      <c r="BQ33" s="581">
        <v>40513</v>
      </c>
      <c r="BR33" s="581">
        <v>40544</v>
      </c>
      <c r="BS33" s="581">
        <v>40575</v>
      </c>
      <c r="BT33" s="581">
        <v>40603</v>
      </c>
      <c r="BU33" s="581">
        <v>40634</v>
      </c>
      <c r="BV33" s="581">
        <v>40664</v>
      </c>
      <c r="BW33" s="581">
        <v>40695</v>
      </c>
      <c r="BX33" s="581">
        <v>40725</v>
      </c>
      <c r="BY33" s="581">
        <v>40756</v>
      </c>
      <c r="BZ33" s="581">
        <v>40787</v>
      </c>
      <c r="CA33" s="581">
        <v>40817</v>
      </c>
      <c r="CB33" s="581">
        <v>40848</v>
      </c>
      <c r="CC33" s="581">
        <v>40878</v>
      </c>
      <c r="CD33" s="581">
        <v>40909</v>
      </c>
      <c r="CE33" s="581">
        <v>40940</v>
      </c>
      <c r="CF33" s="581">
        <v>40969</v>
      </c>
      <c r="CG33" s="581">
        <v>41000</v>
      </c>
      <c r="CH33" s="581">
        <v>41030</v>
      </c>
      <c r="CI33" s="581">
        <v>41061</v>
      </c>
      <c r="CJ33" s="581">
        <v>41091</v>
      </c>
      <c r="CK33" s="581">
        <v>41122</v>
      </c>
      <c r="CL33" s="581">
        <v>41153</v>
      </c>
      <c r="CM33" s="581">
        <v>41183</v>
      </c>
      <c r="CN33" s="581">
        <v>41214</v>
      </c>
      <c r="CO33" s="581">
        <v>41244</v>
      </c>
      <c r="CP33" s="581">
        <v>41275</v>
      </c>
      <c r="CQ33" s="581">
        <v>41306</v>
      </c>
      <c r="CR33" s="581">
        <v>41334</v>
      </c>
      <c r="CS33" s="581">
        <v>41365</v>
      </c>
      <c r="CT33" s="581">
        <v>41395</v>
      </c>
      <c r="CU33" s="581">
        <v>41426</v>
      </c>
      <c r="CV33" s="581">
        <v>41456</v>
      </c>
      <c r="CW33" s="581">
        <v>41487</v>
      </c>
      <c r="CX33" s="581">
        <v>41518</v>
      </c>
      <c r="CY33" s="581">
        <v>41548</v>
      </c>
      <c r="CZ33" s="581">
        <v>41579</v>
      </c>
      <c r="DA33" s="581">
        <v>41609</v>
      </c>
      <c r="DB33" s="581">
        <v>41640</v>
      </c>
      <c r="DC33" s="581">
        <v>41671</v>
      </c>
      <c r="DD33" s="581">
        <v>41699</v>
      </c>
      <c r="DE33" s="581">
        <v>41730</v>
      </c>
      <c r="DF33" s="581">
        <v>41760</v>
      </c>
      <c r="DG33" s="581">
        <v>41791</v>
      </c>
      <c r="DH33" s="581">
        <v>41821</v>
      </c>
      <c r="DI33" s="581">
        <v>41852</v>
      </c>
      <c r="DJ33" s="581">
        <f>DJ4</f>
        <v>41883</v>
      </c>
      <c r="DK33" s="581">
        <v>41913</v>
      </c>
      <c r="DL33" s="581">
        <v>41944</v>
      </c>
      <c r="DM33" s="581">
        <v>41974</v>
      </c>
      <c r="DN33" s="581">
        <v>42005</v>
      </c>
      <c r="DO33" s="581">
        <v>42036</v>
      </c>
      <c r="DP33" s="581">
        <v>42064</v>
      </c>
      <c r="DQ33" s="581">
        <v>42095</v>
      </c>
      <c r="DR33" s="581">
        <v>42125</v>
      </c>
      <c r="DS33" s="581">
        <v>42156</v>
      </c>
      <c r="DT33" s="581">
        <v>42186</v>
      </c>
      <c r="DU33" s="581">
        <v>42217</v>
      </c>
      <c r="DV33" s="581">
        <v>42248</v>
      </c>
      <c r="DW33" s="581">
        <v>42278</v>
      </c>
      <c r="DX33" s="581">
        <v>42309</v>
      </c>
      <c r="DY33" s="581">
        <v>42339</v>
      </c>
      <c r="DZ33" s="581">
        <v>42370</v>
      </c>
      <c r="EA33" s="581">
        <v>42401</v>
      </c>
      <c r="EB33" s="581">
        <v>42430</v>
      </c>
      <c r="EC33" s="581">
        <v>42461</v>
      </c>
      <c r="ED33" s="581">
        <v>42491</v>
      </c>
      <c r="EE33" s="581">
        <v>42522</v>
      </c>
      <c r="EF33" s="581">
        <v>42552</v>
      </c>
      <c r="EG33" s="581">
        <v>42583</v>
      </c>
      <c r="EH33" s="581">
        <v>42614</v>
      </c>
      <c r="EI33" s="581">
        <v>42644</v>
      </c>
      <c r="EJ33" s="581">
        <v>42675</v>
      </c>
      <c r="EK33" s="581">
        <v>42705</v>
      </c>
      <c r="EL33" s="581">
        <v>42736</v>
      </c>
      <c r="EM33" s="581">
        <v>42767</v>
      </c>
      <c r="EN33" s="581">
        <v>42795</v>
      </c>
      <c r="EO33" s="581">
        <v>42826</v>
      </c>
      <c r="EP33" s="581">
        <v>42856</v>
      </c>
      <c r="EQ33" s="581">
        <v>42887</v>
      </c>
      <c r="ER33" s="581">
        <v>42917</v>
      </c>
      <c r="ES33" s="581">
        <v>42948</v>
      </c>
      <c r="ET33" s="581">
        <v>42979</v>
      </c>
      <c r="EU33" s="581">
        <v>43009</v>
      </c>
      <c r="EV33" s="581">
        <v>43040</v>
      </c>
      <c r="EW33" s="581">
        <v>43070</v>
      </c>
      <c r="EX33" s="581">
        <v>43101</v>
      </c>
      <c r="EY33" s="581">
        <v>43132</v>
      </c>
      <c r="EZ33" s="581">
        <v>43160</v>
      </c>
      <c r="FA33" s="581">
        <v>43191</v>
      </c>
      <c r="FB33" s="581">
        <v>43221</v>
      </c>
      <c r="FC33" s="581">
        <v>43252</v>
      </c>
      <c r="FD33" s="581">
        <v>43282</v>
      </c>
      <c r="FE33" s="581">
        <v>43313</v>
      </c>
      <c r="FF33" s="581">
        <v>43344</v>
      </c>
    </row>
    <row r="34" spans="1:162" ht="18" customHeight="1" thickTop="1" x14ac:dyDescent="0.3">
      <c r="A34" s="589"/>
      <c r="B34" s="604"/>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DE34" s="593"/>
      <c r="DF34" s="593"/>
      <c r="DG34" s="593"/>
      <c r="DH34" s="593"/>
      <c r="DI34" s="593"/>
      <c r="DJ34" s="593"/>
      <c r="DK34" s="593"/>
      <c r="DL34" s="593"/>
      <c r="DM34" s="593"/>
      <c r="DN34" s="593"/>
      <c r="DO34" s="593"/>
      <c r="DP34" s="593"/>
      <c r="DQ34" s="593"/>
      <c r="DR34" s="593"/>
      <c r="DS34" s="593"/>
      <c r="DT34" s="593"/>
      <c r="DU34" s="593"/>
      <c r="DV34" s="593"/>
      <c r="DW34" s="593"/>
      <c r="DX34" s="593"/>
      <c r="DY34" s="593"/>
      <c r="DZ34" s="593"/>
      <c r="EA34" s="593"/>
      <c r="EB34" s="593"/>
      <c r="EC34" s="593"/>
      <c r="ED34" s="593"/>
      <c r="EE34" s="593"/>
      <c r="EF34" s="593"/>
      <c r="EG34" s="593"/>
      <c r="EH34" s="593"/>
      <c r="EI34" s="593"/>
      <c r="EJ34" s="593"/>
      <c r="EK34" s="593"/>
      <c r="EL34" s="593"/>
      <c r="EM34" s="595"/>
      <c r="EN34" s="595"/>
      <c r="EO34" s="595"/>
      <c r="EP34" s="595"/>
      <c r="EQ34" s="595"/>
      <c r="ER34" s="595"/>
      <c r="ES34" s="595"/>
      <c r="ET34" s="595"/>
      <c r="EU34" s="595"/>
      <c r="EV34" s="595"/>
      <c r="EW34" s="595"/>
      <c r="EX34" s="595"/>
      <c r="EY34" s="595"/>
      <c r="EZ34" s="595"/>
      <c r="FA34" s="595"/>
      <c r="FB34" s="595"/>
      <c r="FC34" s="595"/>
      <c r="FD34" s="595"/>
      <c r="FE34" s="595"/>
      <c r="FF34" s="595"/>
    </row>
    <row r="35" spans="1:162" ht="18" customHeight="1" x14ac:dyDescent="0.3">
      <c r="A35" s="584" t="s">
        <v>470</v>
      </c>
      <c r="B35" s="584" t="s">
        <v>423</v>
      </c>
      <c r="C35" s="585">
        <v>0</v>
      </c>
      <c r="D35" s="585">
        <v>0</v>
      </c>
      <c r="E35" s="585">
        <v>0</v>
      </c>
      <c r="F35" s="585">
        <v>0</v>
      </c>
      <c r="G35" s="585">
        <v>0</v>
      </c>
      <c r="H35" s="585">
        <v>0</v>
      </c>
      <c r="I35" s="585">
        <v>0</v>
      </c>
      <c r="J35" s="585">
        <v>0</v>
      </c>
      <c r="K35" s="585">
        <v>0</v>
      </c>
      <c r="L35" s="585">
        <v>0</v>
      </c>
      <c r="M35" s="585">
        <v>0</v>
      </c>
      <c r="N35" s="585">
        <v>0</v>
      </c>
      <c r="O35" s="585">
        <v>0</v>
      </c>
      <c r="P35" s="585">
        <v>0</v>
      </c>
      <c r="Q35" s="585">
        <v>0</v>
      </c>
      <c r="R35" s="585">
        <v>0</v>
      </c>
      <c r="S35" s="585">
        <v>0</v>
      </c>
      <c r="T35" s="585">
        <v>0</v>
      </c>
      <c r="U35" s="585">
        <v>0</v>
      </c>
      <c r="V35" s="585">
        <v>0</v>
      </c>
      <c r="W35" s="585">
        <v>0</v>
      </c>
      <c r="X35" s="585">
        <v>0</v>
      </c>
      <c r="Y35" s="585">
        <v>0</v>
      </c>
      <c r="Z35" s="585">
        <v>0</v>
      </c>
      <c r="AA35" s="585">
        <v>0</v>
      </c>
      <c r="AB35" s="585">
        <v>0</v>
      </c>
      <c r="AC35" s="585">
        <v>0</v>
      </c>
      <c r="AD35" s="585">
        <v>0</v>
      </c>
      <c r="AE35" s="585">
        <v>0</v>
      </c>
      <c r="AF35" s="585">
        <v>0</v>
      </c>
      <c r="AG35" s="585">
        <v>0</v>
      </c>
      <c r="AH35" s="585">
        <v>0</v>
      </c>
      <c r="AI35" s="585">
        <v>0</v>
      </c>
      <c r="AJ35" s="585">
        <v>0</v>
      </c>
      <c r="AK35" s="585">
        <v>0</v>
      </c>
      <c r="AL35" s="585">
        <v>0</v>
      </c>
      <c r="AM35" s="585">
        <v>0</v>
      </c>
      <c r="AN35" s="585">
        <v>0</v>
      </c>
      <c r="AO35" s="585">
        <v>0</v>
      </c>
      <c r="AP35" s="585">
        <v>0</v>
      </c>
      <c r="AQ35" s="585">
        <v>0</v>
      </c>
      <c r="AR35" s="585">
        <v>0</v>
      </c>
      <c r="AS35" s="585">
        <v>0</v>
      </c>
      <c r="AT35" s="585">
        <v>0</v>
      </c>
      <c r="AU35" s="585">
        <v>0</v>
      </c>
      <c r="AV35" s="585">
        <v>0</v>
      </c>
      <c r="AW35" s="585">
        <v>0</v>
      </c>
      <c r="AX35" s="585">
        <v>0</v>
      </c>
      <c r="AY35" s="585">
        <v>0</v>
      </c>
      <c r="AZ35" s="585">
        <v>0</v>
      </c>
      <c r="BA35" s="585">
        <v>0</v>
      </c>
      <c r="BB35" s="585">
        <v>0</v>
      </c>
      <c r="BC35" s="585">
        <v>0</v>
      </c>
      <c r="BD35" s="585">
        <v>0</v>
      </c>
      <c r="BE35" s="585">
        <v>0</v>
      </c>
      <c r="BF35" s="585">
        <v>0</v>
      </c>
      <c r="BG35" s="585">
        <v>0</v>
      </c>
      <c r="BH35" s="585">
        <v>0</v>
      </c>
      <c r="BI35" s="585">
        <v>0</v>
      </c>
      <c r="BJ35" s="585">
        <v>0</v>
      </c>
      <c r="BK35" s="585">
        <v>0</v>
      </c>
      <c r="BL35" s="585">
        <v>0</v>
      </c>
      <c r="BM35" s="585">
        <v>0</v>
      </c>
      <c r="BN35" s="585">
        <v>0</v>
      </c>
      <c r="BO35" s="585">
        <v>0</v>
      </c>
      <c r="BP35" s="585">
        <v>0</v>
      </c>
      <c r="BQ35" s="585">
        <v>0</v>
      </c>
      <c r="BR35" s="585">
        <v>0</v>
      </c>
      <c r="BS35" s="585">
        <v>0</v>
      </c>
      <c r="BT35" s="585">
        <v>0</v>
      </c>
      <c r="BU35" s="585">
        <v>0</v>
      </c>
      <c r="BV35" s="585">
        <v>0</v>
      </c>
      <c r="BW35" s="585">
        <v>0</v>
      </c>
      <c r="BX35" s="585">
        <v>0</v>
      </c>
      <c r="BY35" s="585">
        <v>0</v>
      </c>
      <c r="BZ35" s="585">
        <v>0</v>
      </c>
      <c r="CA35" s="585">
        <v>0</v>
      </c>
      <c r="CB35" s="585">
        <v>0</v>
      </c>
      <c r="CC35" s="585">
        <v>0</v>
      </c>
      <c r="CD35" s="585">
        <v>0</v>
      </c>
      <c r="CE35" s="585">
        <v>0</v>
      </c>
      <c r="CF35" s="585">
        <v>0</v>
      </c>
      <c r="CG35" s="585">
        <v>0</v>
      </c>
      <c r="CH35" s="585">
        <v>0</v>
      </c>
      <c r="CI35" s="585">
        <v>0</v>
      </c>
      <c r="CJ35" s="585">
        <v>0</v>
      </c>
      <c r="CK35" s="585">
        <v>0</v>
      </c>
      <c r="CL35" s="585">
        <v>0</v>
      </c>
      <c r="CM35" s="585">
        <v>0</v>
      </c>
      <c r="CN35" s="585">
        <v>0</v>
      </c>
      <c r="CO35" s="585">
        <v>0</v>
      </c>
      <c r="CP35" s="585">
        <v>0</v>
      </c>
      <c r="CQ35" s="585">
        <v>0</v>
      </c>
      <c r="CR35" s="585">
        <v>0</v>
      </c>
      <c r="CS35" s="585">
        <v>0</v>
      </c>
      <c r="CT35" s="585">
        <v>0</v>
      </c>
      <c r="CU35" s="585">
        <v>0</v>
      </c>
      <c r="CV35" s="585">
        <v>0</v>
      </c>
      <c r="CW35" s="585">
        <v>0</v>
      </c>
      <c r="CX35" s="585">
        <v>0</v>
      </c>
      <c r="CY35" s="585">
        <v>0</v>
      </c>
      <c r="CZ35" s="585">
        <v>0</v>
      </c>
      <c r="DA35" s="585">
        <v>0</v>
      </c>
      <c r="DB35" s="585">
        <v>0</v>
      </c>
      <c r="DC35" s="585">
        <v>0</v>
      </c>
      <c r="DD35" s="585">
        <v>0</v>
      </c>
      <c r="DE35" s="585">
        <v>0</v>
      </c>
      <c r="DF35" s="585">
        <v>0</v>
      </c>
      <c r="DG35" s="585">
        <v>0</v>
      </c>
      <c r="DH35" s="585">
        <v>0</v>
      </c>
      <c r="DI35" s="585">
        <v>0</v>
      </c>
      <c r="DJ35" s="585">
        <v>0</v>
      </c>
      <c r="DK35" s="585">
        <v>0</v>
      </c>
      <c r="DL35" s="585">
        <v>0</v>
      </c>
      <c r="DM35" s="585">
        <v>0</v>
      </c>
      <c r="DN35" s="585">
        <v>0</v>
      </c>
      <c r="DO35" s="585">
        <v>0</v>
      </c>
      <c r="DP35" s="585">
        <v>0</v>
      </c>
      <c r="DQ35" s="585">
        <v>0</v>
      </c>
      <c r="DR35" s="585">
        <v>0</v>
      </c>
      <c r="DS35" s="585">
        <v>0</v>
      </c>
      <c r="DT35" s="585">
        <v>0</v>
      </c>
      <c r="DU35" s="585">
        <v>0</v>
      </c>
      <c r="DV35" s="585">
        <v>0</v>
      </c>
      <c r="DW35" s="585">
        <v>0</v>
      </c>
      <c r="DX35" s="585">
        <v>0</v>
      </c>
      <c r="DY35" s="585">
        <v>0</v>
      </c>
      <c r="DZ35" s="585">
        <v>0</v>
      </c>
      <c r="EA35" s="585">
        <v>0</v>
      </c>
      <c r="EB35" s="585">
        <v>0</v>
      </c>
      <c r="EC35" s="585">
        <v>0</v>
      </c>
      <c r="ED35" s="585">
        <v>0</v>
      </c>
      <c r="EE35" s="585">
        <v>0</v>
      </c>
      <c r="EF35" s="585">
        <v>0</v>
      </c>
      <c r="EG35" s="585">
        <v>0</v>
      </c>
      <c r="EH35" s="585">
        <v>0</v>
      </c>
      <c r="EI35" s="585">
        <v>0</v>
      </c>
      <c r="EJ35" s="585">
        <v>0</v>
      </c>
      <c r="EK35" s="585">
        <v>0</v>
      </c>
      <c r="EL35" s="585">
        <v>0</v>
      </c>
      <c r="EM35" s="587">
        <v>0</v>
      </c>
      <c r="EN35" s="587">
        <v>0</v>
      </c>
      <c r="EO35" s="587">
        <v>0</v>
      </c>
      <c r="EP35" s="587">
        <v>0</v>
      </c>
      <c r="EQ35" s="587">
        <v>0</v>
      </c>
      <c r="ER35" s="587">
        <v>0</v>
      </c>
      <c r="ES35" s="587">
        <v>0</v>
      </c>
      <c r="ET35" s="587">
        <v>0</v>
      </c>
      <c r="EU35" s="587">
        <v>0</v>
      </c>
      <c r="EV35" s="587">
        <v>0</v>
      </c>
      <c r="EW35" s="587">
        <v>0</v>
      </c>
      <c r="EX35" s="587">
        <v>0</v>
      </c>
      <c r="EY35" s="586">
        <v>0</v>
      </c>
      <c r="EZ35" s="586">
        <v>0</v>
      </c>
      <c r="FA35" s="586">
        <v>0</v>
      </c>
      <c r="FB35" s="586">
        <v>0</v>
      </c>
      <c r="FC35" s="586">
        <v>0</v>
      </c>
      <c r="FD35" s="586">
        <v>0</v>
      </c>
      <c r="FE35" s="586">
        <v>0</v>
      </c>
      <c r="FF35" s="586">
        <v>0</v>
      </c>
    </row>
    <row r="36" spans="1:162" ht="18" customHeight="1" x14ac:dyDescent="0.3">
      <c r="A36" s="589"/>
      <c r="B36" s="58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679"/>
      <c r="AQ36" s="679"/>
      <c r="AR36" s="679"/>
      <c r="AS36" s="679"/>
      <c r="AT36" s="679"/>
      <c r="AU36" s="679"/>
      <c r="AV36" s="679"/>
      <c r="AW36" s="679"/>
      <c r="AX36" s="679"/>
      <c r="AY36" s="679"/>
      <c r="AZ36" s="679"/>
      <c r="BA36" s="679"/>
      <c r="BB36" s="679"/>
      <c r="BC36" s="679"/>
      <c r="BD36" s="679"/>
      <c r="BE36" s="679"/>
      <c r="BF36" s="679"/>
      <c r="BG36" s="679"/>
      <c r="BH36" s="679"/>
      <c r="BI36" s="679"/>
      <c r="BJ36" s="679"/>
      <c r="BK36" s="679"/>
      <c r="BL36" s="679"/>
      <c r="BM36" s="679"/>
      <c r="BN36" s="679"/>
      <c r="BO36" s="679"/>
      <c r="BP36" s="679"/>
      <c r="BQ36" s="679"/>
      <c r="BR36" s="679"/>
      <c r="BS36" s="679"/>
      <c r="BT36" s="679"/>
      <c r="BU36" s="679"/>
      <c r="BV36" s="679"/>
      <c r="BW36" s="679"/>
      <c r="BX36" s="679"/>
      <c r="BY36" s="679"/>
      <c r="BZ36" s="679"/>
      <c r="CA36" s="679"/>
      <c r="CB36" s="679"/>
      <c r="CC36" s="679"/>
      <c r="CD36" s="679"/>
      <c r="CE36" s="679"/>
      <c r="CF36" s="679"/>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9"/>
      <c r="DM36" s="679"/>
      <c r="DN36" s="679"/>
      <c r="DO36" s="679"/>
      <c r="DP36" s="679"/>
      <c r="DQ36" s="679"/>
      <c r="DR36" s="679"/>
      <c r="DS36" s="679"/>
      <c r="DT36" s="679"/>
      <c r="DU36" s="679"/>
      <c r="DV36" s="679"/>
      <c r="DW36" s="679"/>
      <c r="DX36" s="679"/>
      <c r="DY36" s="679"/>
      <c r="DZ36" s="679"/>
      <c r="EA36" s="679"/>
      <c r="EB36" s="679"/>
      <c r="EC36" s="679"/>
      <c r="ED36" s="679"/>
      <c r="EE36" s="679"/>
      <c r="EF36" s="679"/>
      <c r="EG36" s="679"/>
      <c r="EH36" s="679"/>
      <c r="EI36" s="679"/>
      <c r="EJ36" s="679"/>
      <c r="EK36" s="679"/>
      <c r="EL36" s="679"/>
      <c r="EM36" s="680"/>
      <c r="EN36" s="680"/>
      <c r="EO36" s="680"/>
      <c r="EP36" s="680"/>
      <c r="EQ36" s="680"/>
      <c r="ER36" s="680"/>
      <c r="ES36" s="680"/>
      <c r="ET36" s="680"/>
      <c r="EU36" s="680"/>
      <c r="EV36" s="680"/>
      <c r="EW36" s="680"/>
      <c r="EX36" s="680"/>
      <c r="EY36" s="4134"/>
      <c r="EZ36" s="4134"/>
      <c r="FA36" s="4134"/>
      <c r="FB36" s="4134"/>
      <c r="FC36" s="4134"/>
      <c r="FD36" s="4134"/>
      <c r="FE36" s="4134"/>
      <c r="FF36" s="4134"/>
    </row>
    <row r="37" spans="1:162" ht="18" customHeight="1" x14ac:dyDescent="0.3">
      <c r="A37" s="584" t="s">
        <v>471</v>
      </c>
      <c r="B37" s="584" t="s">
        <v>472</v>
      </c>
      <c r="C37" s="585">
        <v>234659.69403894403</v>
      </c>
      <c r="D37" s="585">
        <v>216175.19586837472</v>
      </c>
      <c r="E37" s="585">
        <v>211764.41111288907</v>
      </c>
      <c r="F37" s="585">
        <v>221465.78791758599</v>
      </c>
      <c r="G37" s="585">
        <v>224608.9356504812</v>
      </c>
      <c r="H37" s="585">
        <v>239909.87763746487</v>
      </c>
      <c r="I37" s="585">
        <v>239646.34070809974</v>
      </c>
      <c r="J37" s="585">
        <v>238338.66339117137</v>
      </c>
      <c r="K37" s="585">
        <v>248027.07543167711</v>
      </c>
      <c r="L37" s="585">
        <v>254690.49543574249</v>
      </c>
      <c r="M37" s="585">
        <v>252200.82457217603</v>
      </c>
      <c r="N37" s="585">
        <v>272025.98400048987</v>
      </c>
      <c r="O37" s="585">
        <v>268854.55419032736</v>
      </c>
      <c r="P37" s="585">
        <v>278782.71408496238</v>
      </c>
      <c r="Q37" s="585">
        <v>280471.41074241279</v>
      </c>
      <c r="R37" s="585">
        <v>293880.7609238014</v>
      </c>
      <c r="S37" s="585">
        <v>293445.59651270462</v>
      </c>
      <c r="T37" s="585">
        <v>300335.28877690592</v>
      </c>
      <c r="U37" s="585">
        <v>332611.45733350061</v>
      </c>
      <c r="V37" s="585">
        <v>317224.21581634658</v>
      </c>
      <c r="W37" s="585">
        <v>315181.57413066446</v>
      </c>
      <c r="X37" s="585">
        <v>326094.42682655377</v>
      </c>
      <c r="Y37" s="585">
        <v>319702.46339459461</v>
      </c>
      <c r="Z37" s="585">
        <v>323621.08355374425</v>
      </c>
      <c r="AA37" s="585">
        <v>338937.63883494784</v>
      </c>
      <c r="AB37" s="585">
        <v>353336.5422096292</v>
      </c>
      <c r="AC37" s="585">
        <v>353882.80572901608</v>
      </c>
      <c r="AD37" s="585">
        <v>366083.89025436051</v>
      </c>
      <c r="AE37" s="585">
        <v>370093.14308066678</v>
      </c>
      <c r="AF37" s="585">
        <v>399561.7213328908</v>
      </c>
      <c r="AG37" s="585">
        <v>379737.88683241926</v>
      </c>
      <c r="AH37" s="585">
        <v>411194.66793957032</v>
      </c>
      <c r="AI37" s="585">
        <v>397223.14289778227</v>
      </c>
      <c r="AJ37" s="585">
        <v>384169.97294688132</v>
      </c>
      <c r="AK37" s="585">
        <v>377174.68478434451</v>
      </c>
      <c r="AL37" s="585">
        <v>410510.27517716476</v>
      </c>
      <c r="AM37" s="585">
        <v>422030.17171740218</v>
      </c>
      <c r="AN37" s="585">
        <v>443527.54864500556</v>
      </c>
      <c r="AO37" s="585">
        <v>428875.21669784852</v>
      </c>
      <c r="AP37" s="585">
        <v>417176.54811964394</v>
      </c>
      <c r="AQ37" s="585">
        <v>423618.02341971477</v>
      </c>
      <c r="AR37" s="585">
        <v>426464.59191861574</v>
      </c>
      <c r="AS37" s="585">
        <v>424511.53807556687</v>
      </c>
      <c r="AT37" s="585">
        <v>427247.51999296376</v>
      </c>
      <c r="AU37" s="585">
        <v>433762.4309569624</v>
      </c>
      <c r="AV37" s="585">
        <v>432392.10580331174</v>
      </c>
      <c r="AW37" s="585">
        <v>436033.26220642292</v>
      </c>
      <c r="AX37" s="585">
        <v>444352.23222694744</v>
      </c>
      <c r="AY37" s="585">
        <v>443588.38556634827</v>
      </c>
      <c r="AZ37" s="585">
        <v>445938.03909327474</v>
      </c>
      <c r="BA37" s="585">
        <v>438897.14458783186</v>
      </c>
      <c r="BB37" s="585">
        <v>449019.71883277124</v>
      </c>
      <c r="BC37" s="585">
        <v>450118.61442587705</v>
      </c>
      <c r="BD37" s="585">
        <v>458977.55439943925</v>
      </c>
      <c r="BE37" s="585">
        <v>475005.09013855131</v>
      </c>
      <c r="BF37" s="585">
        <v>496207.4781419682</v>
      </c>
      <c r="BG37" s="585">
        <v>499650.38501589181</v>
      </c>
      <c r="BH37" s="585">
        <v>506961.32125285175</v>
      </c>
      <c r="BI37" s="585">
        <v>489458.60403758596</v>
      </c>
      <c r="BJ37" s="585">
        <v>540403.6664803077</v>
      </c>
      <c r="BK37" s="585">
        <v>539627.74108805577</v>
      </c>
      <c r="BL37" s="585">
        <v>499477.13734697399</v>
      </c>
      <c r="BM37" s="585">
        <v>522569.20318933739</v>
      </c>
      <c r="BN37" s="585">
        <v>524735.91168733768</v>
      </c>
      <c r="BO37" s="585">
        <v>527943.01764599676</v>
      </c>
      <c r="BP37" s="585">
        <v>536907.13099979574</v>
      </c>
      <c r="BQ37" s="585">
        <v>551166.79520525085</v>
      </c>
      <c r="BR37" s="585">
        <v>550701.18278368236</v>
      </c>
      <c r="BS37" s="585">
        <v>545565.77315005905</v>
      </c>
      <c r="BT37" s="585">
        <v>515001.21588360041</v>
      </c>
      <c r="BU37" s="585">
        <v>532835.66349772399</v>
      </c>
      <c r="BV37" s="585">
        <v>524226.72519518377</v>
      </c>
      <c r="BW37" s="585">
        <v>554777.40849484433</v>
      </c>
      <c r="BX37" s="585">
        <v>541700.17485049961</v>
      </c>
      <c r="BY37" s="585">
        <v>526591.92248697625</v>
      </c>
      <c r="BZ37" s="585">
        <v>531311.32376258308</v>
      </c>
      <c r="CA37" s="585">
        <v>533460.52811905509</v>
      </c>
      <c r="CB37" s="585">
        <v>586067.89265765238</v>
      </c>
      <c r="CC37" s="585">
        <v>534238.79294144385</v>
      </c>
      <c r="CD37" s="585">
        <v>507796.3275038898</v>
      </c>
      <c r="CE37" s="585">
        <v>512584.53890575701</v>
      </c>
      <c r="CF37" s="585">
        <v>561741.24902321748</v>
      </c>
      <c r="CG37" s="585">
        <v>562306.72069987259</v>
      </c>
      <c r="CH37" s="585">
        <v>584855.07110065152</v>
      </c>
      <c r="CI37" s="585">
        <v>524250.73919347208</v>
      </c>
      <c r="CJ37" s="585">
        <v>552672.69958258374</v>
      </c>
      <c r="CK37" s="585">
        <v>513021.73634108133</v>
      </c>
      <c r="CL37" s="585">
        <v>536776.43787019444</v>
      </c>
      <c r="CM37" s="585">
        <v>557673.69960811757</v>
      </c>
      <c r="CN37" s="585">
        <v>560643.82684219722</v>
      </c>
      <c r="CO37" s="585">
        <v>569687.37195696007</v>
      </c>
      <c r="CP37" s="585">
        <v>588004.29224349442</v>
      </c>
      <c r="CQ37" s="585">
        <v>535780.92056944687</v>
      </c>
      <c r="CR37" s="585">
        <v>559723.79300845868</v>
      </c>
      <c r="CS37" s="585">
        <v>567925.65217496315</v>
      </c>
      <c r="CT37" s="585">
        <v>598789.51832252787</v>
      </c>
      <c r="CU37" s="585">
        <v>557277.61588895507</v>
      </c>
      <c r="CV37" s="585">
        <v>578559.71001712186</v>
      </c>
      <c r="CW37" s="585">
        <v>559746.8203944827</v>
      </c>
      <c r="CX37" s="585">
        <v>550238.95830118586</v>
      </c>
      <c r="CY37" s="585">
        <v>545236.29805016099</v>
      </c>
      <c r="CZ37" s="585">
        <v>553291.20568241563</v>
      </c>
      <c r="DA37" s="585">
        <v>583252.91517353465</v>
      </c>
      <c r="DB37" s="585">
        <v>553022.65208661626</v>
      </c>
      <c r="DC37" s="585">
        <v>559771.34370822145</v>
      </c>
      <c r="DD37" s="585">
        <v>553491.42038008315</v>
      </c>
      <c r="DE37" s="585">
        <v>573957.51528629591</v>
      </c>
      <c r="DF37" s="585">
        <v>560744.91627057199</v>
      </c>
      <c r="DG37" s="585">
        <v>557394.02702450589</v>
      </c>
      <c r="DH37" s="585">
        <v>566822.74556921225</v>
      </c>
      <c r="DI37" s="585">
        <v>581937.94413236226</v>
      </c>
      <c r="DJ37" s="585">
        <v>613985.46626536548</v>
      </c>
      <c r="DK37" s="585">
        <v>660319.32411076443</v>
      </c>
      <c r="DL37" s="585">
        <v>630103.45047033764</v>
      </c>
      <c r="DM37" s="585">
        <v>646384.59526169603</v>
      </c>
      <c r="DN37" s="585">
        <v>666097.65610268235</v>
      </c>
      <c r="DO37" s="585">
        <v>670969.61597904598</v>
      </c>
      <c r="DP37" s="585">
        <v>733338.03979124303</v>
      </c>
      <c r="DQ37" s="585">
        <v>745556.66133858007</v>
      </c>
      <c r="DR37" s="585">
        <v>710292.15220082365</v>
      </c>
      <c r="DS37" s="585">
        <v>703515.06338518811</v>
      </c>
      <c r="DT37" s="585">
        <v>710020.91052893177</v>
      </c>
      <c r="DU37" s="585">
        <v>698427.3080688318</v>
      </c>
      <c r="DV37" s="585">
        <v>691490.4204966299</v>
      </c>
      <c r="DW37" s="585">
        <v>713071.00244979048</v>
      </c>
      <c r="DX37" s="585">
        <v>695088.31535056024</v>
      </c>
      <c r="DY37" s="585">
        <v>715032.33594996913</v>
      </c>
      <c r="DZ37" s="585">
        <v>715203.12124128593</v>
      </c>
      <c r="EA37" s="585">
        <v>722977.41376037989</v>
      </c>
      <c r="EB37" s="585">
        <v>692495.68296723824</v>
      </c>
      <c r="EC37" s="585">
        <v>711072.44591590809</v>
      </c>
      <c r="ED37" s="585">
        <v>700772.00949052663</v>
      </c>
      <c r="EE37" s="585">
        <v>715155.2527008506</v>
      </c>
      <c r="EF37" s="585">
        <v>731037.99903068691</v>
      </c>
      <c r="EG37" s="585">
        <v>741060.3936619265</v>
      </c>
      <c r="EH37" s="585">
        <v>738118.27967771713</v>
      </c>
      <c r="EI37" s="585">
        <v>736954.21957216877</v>
      </c>
      <c r="EJ37" s="585">
        <v>763451.7281160095</v>
      </c>
      <c r="EK37" s="585">
        <v>739958.51911893347</v>
      </c>
      <c r="EL37" s="585">
        <v>749135.02299308579</v>
      </c>
      <c r="EM37" s="587">
        <v>750624.08432576386</v>
      </c>
      <c r="EN37" s="587">
        <v>770633.0948446251</v>
      </c>
      <c r="EO37" s="587">
        <v>758116.19131137663</v>
      </c>
      <c r="EP37" s="587">
        <v>766173.49332089967</v>
      </c>
      <c r="EQ37" s="587">
        <v>778343.25029199943</v>
      </c>
      <c r="ER37" s="587">
        <v>790595.93987003132</v>
      </c>
      <c r="ES37" s="587">
        <v>756001.01460958738</v>
      </c>
      <c r="ET37" s="587">
        <v>786569.45448631432</v>
      </c>
      <c r="EU37" s="587">
        <v>757430.90230862633</v>
      </c>
      <c r="EV37" s="587">
        <v>792354.58379710093</v>
      </c>
      <c r="EW37" s="587">
        <v>794155.08649241482</v>
      </c>
      <c r="EX37" s="587">
        <v>783798.06306940201</v>
      </c>
      <c r="EY37" s="586">
        <v>784394.77906895918</v>
      </c>
      <c r="EZ37" s="586">
        <v>810048.48800706386</v>
      </c>
      <c r="FA37" s="586">
        <v>796228.26248925517</v>
      </c>
      <c r="FB37" s="586">
        <v>818277.96758602036</v>
      </c>
      <c r="FC37" s="586">
        <v>828447.90836458979</v>
      </c>
      <c r="FD37" s="586">
        <v>825280.42047854629</v>
      </c>
      <c r="FE37" s="586">
        <v>823411.06063241977</v>
      </c>
      <c r="FF37" s="586">
        <v>799442.43418457918</v>
      </c>
    </row>
    <row r="38" spans="1:162" ht="18" customHeight="1" x14ac:dyDescent="0.3">
      <c r="A38" s="589" t="s">
        <v>473</v>
      </c>
      <c r="B38" s="589" t="s">
        <v>474</v>
      </c>
      <c r="C38" s="593">
        <v>85971.344917090784</v>
      </c>
      <c r="D38" s="593">
        <v>56233.825152112688</v>
      </c>
      <c r="E38" s="593">
        <v>60252.107619653412</v>
      </c>
      <c r="F38" s="593">
        <v>64917.25499278737</v>
      </c>
      <c r="G38" s="593">
        <v>67143.919556244378</v>
      </c>
      <c r="H38" s="593">
        <v>70429.597058082552</v>
      </c>
      <c r="I38" s="593">
        <v>73115.848879623896</v>
      </c>
      <c r="J38" s="593">
        <v>70584.508932084369</v>
      </c>
      <c r="K38" s="593">
        <v>72388.476477591976</v>
      </c>
      <c r="L38" s="593">
        <v>71006.542502962737</v>
      </c>
      <c r="M38" s="593">
        <v>64762.956991548017</v>
      </c>
      <c r="N38" s="593">
        <v>71376.843475018992</v>
      </c>
      <c r="O38" s="593">
        <v>70370.849442147213</v>
      </c>
      <c r="P38" s="593">
        <v>77834.490277323697</v>
      </c>
      <c r="Q38" s="593">
        <v>75479.578502125776</v>
      </c>
      <c r="R38" s="593">
        <v>75715.975696240974</v>
      </c>
      <c r="S38" s="593">
        <v>76501.098940951473</v>
      </c>
      <c r="T38" s="593">
        <v>83317.123458625007</v>
      </c>
      <c r="U38" s="593">
        <v>94783.297528469324</v>
      </c>
      <c r="V38" s="593">
        <v>97807.679188481052</v>
      </c>
      <c r="W38" s="593">
        <v>102541.53625631204</v>
      </c>
      <c r="X38" s="593">
        <v>104937.78384865716</v>
      </c>
      <c r="Y38" s="593">
        <v>102759.74497819504</v>
      </c>
      <c r="Z38" s="593">
        <v>98156.099633431339</v>
      </c>
      <c r="AA38" s="593">
        <v>108098.47599634138</v>
      </c>
      <c r="AB38" s="593">
        <v>113433.44803029559</v>
      </c>
      <c r="AC38" s="593">
        <v>107036.0017067583</v>
      </c>
      <c r="AD38" s="593">
        <v>123742.79734739376</v>
      </c>
      <c r="AE38" s="593">
        <v>120595.07091522172</v>
      </c>
      <c r="AF38" s="593">
        <v>136796.36000051288</v>
      </c>
      <c r="AG38" s="593">
        <v>126670.48808545167</v>
      </c>
      <c r="AH38" s="593">
        <v>132787.34762984278</v>
      </c>
      <c r="AI38" s="593">
        <v>121694.13096946044</v>
      </c>
      <c r="AJ38" s="593">
        <v>119716.94916424096</v>
      </c>
      <c r="AK38" s="593">
        <v>115913.87573404826</v>
      </c>
      <c r="AL38" s="593">
        <v>120037.92474904569</v>
      </c>
      <c r="AM38" s="593">
        <v>136102.50982904684</v>
      </c>
      <c r="AN38" s="593">
        <v>137760.12289358673</v>
      </c>
      <c r="AO38" s="593">
        <v>132653.62250465617</v>
      </c>
      <c r="AP38" s="593">
        <v>130313.38993089984</v>
      </c>
      <c r="AQ38" s="593">
        <v>140758.29932319175</v>
      </c>
      <c r="AR38" s="593">
        <v>141554.31136313253</v>
      </c>
      <c r="AS38" s="593">
        <v>143107.30549762354</v>
      </c>
      <c r="AT38" s="593">
        <v>150046.43147167374</v>
      </c>
      <c r="AU38" s="593">
        <v>155851.9510543645</v>
      </c>
      <c r="AV38" s="593">
        <v>160566.56518537708</v>
      </c>
      <c r="AW38" s="593">
        <v>158720.16497322492</v>
      </c>
      <c r="AX38" s="593">
        <v>164232.75667122781</v>
      </c>
      <c r="AY38" s="593">
        <v>170748.1548239853</v>
      </c>
      <c r="AZ38" s="593">
        <v>171344.24881251989</v>
      </c>
      <c r="BA38" s="593">
        <v>164099.5067574085</v>
      </c>
      <c r="BB38" s="593">
        <v>172846.76150691375</v>
      </c>
      <c r="BC38" s="593">
        <v>172189.43734370044</v>
      </c>
      <c r="BD38" s="593">
        <v>174265.05114018475</v>
      </c>
      <c r="BE38" s="593">
        <v>191048.92176675834</v>
      </c>
      <c r="BF38" s="593">
        <v>179915.97869980364</v>
      </c>
      <c r="BG38" s="593">
        <v>192180.69027072741</v>
      </c>
      <c r="BH38" s="593">
        <v>208788.97038426899</v>
      </c>
      <c r="BI38" s="593">
        <v>194250.10949376694</v>
      </c>
      <c r="BJ38" s="593">
        <v>208407.65075018074</v>
      </c>
      <c r="BK38" s="593">
        <v>208555.91568728545</v>
      </c>
      <c r="BL38" s="593">
        <v>182576.24376396686</v>
      </c>
      <c r="BM38" s="593">
        <v>191037.94546439327</v>
      </c>
      <c r="BN38" s="593">
        <v>204607.59015881389</v>
      </c>
      <c r="BO38" s="593">
        <v>200360.84813562041</v>
      </c>
      <c r="BP38" s="593">
        <v>209518.89747008457</v>
      </c>
      <c r="BQ38" s="593">
        <v>209295.6548992754</v>
      </c>
      <c r="BR38" s="593">
        <v>209637.39292402792</v>
      </c>
      <c r="BS38" s="593">
        <v>210767.21309718012</v>
      </c>
      <c r="BT38" s="593">
        <v>207308.49139739011</v>
      </c>
      <c r="BU38" s="593">
        <v>192464.96509982963</v>
      </c>
      <c r="BV38" s="593">
        <v>188726.39556423103</v>
      </c>
      <c r="BW38" s="593">
        <v>205308.35758070156</v>
      </c>
      <c r="BX38" s="593">
        <v>188313.19618431921</v>
      </c>
      <c r="BY38" s="593">
        <v>200419.60044157729</v>
      </c>
      <c r="BZ38" s="593">
        <v>198422.70198409588</v>
      </c>
      <c r="CA38" s="593">
        <v>201743.29043449453</v>
      </c>
      <c r="CB38" s="593">
        <v>214088.36141710865</v>
      </c>
      <c r="CC38" s="593">
        <v>205537.91356101009</v>
      </c>
      <c r="CD38" s="593">
        <v>205231.05536734877</v>
      </c>
      <c r="CE38" s="593">
        <v>206772.43078668762</v>
      </c>
      <c r="CF38" s="593">
        <v>259119.8327835619</v>
      </c>
      <c r="CG38" s="593">
        <v>256831.62678008329</v>
      </c>
      <c r="CH38" s="593">
        <v>266347.0832634134</v>
      </c>
      <c r="CI38" s="593">
        <v>185562.90634465666</v>
      </c>
      <c r="CJ38" s="593">
        <v>229789.48133857647</v>
      </c>
      <c r="CK38" s="593">
        <v>191664.32839531542</v>
      </c>
      <c r="CL38" s="593">
        <v>195659.65666632872</v>
      </c>
      <c r="CM38" s="593">
        <v>206437.66452216063</v>
      </c>
      <c r="CN38" s="593">
        <v>226858.78085671514</v>
      </c>
      <c r="CO38" s="593">
        <v>232397.77744178093</v>
      </c>
      <c r="CP38" s="593">
        <v>253266.41093040814</v>
      </c>
      <c r="CQ38" s="593">
        <v>205912.76219806424</v>
      </c>
      <c r="CR38" s="593">
        <v>228974.53216202161</v>
      </c>
      <c r="CS38" s="593">
        <v>209603.3922520495</v>
      </c>
      <c r="CT38" s="593">
        <v>236948.74495882238</v>
      </c>
      <c r="CU38" s="593">
        <v>226473.41388209624</v>
      </c>
      <c r="CV38" s="593">
        <v>249298.55269370315</v>
      </c>
      <c r="CW38" s="593">
        <v>232142.11169179843</v>
      </c>
      <c r="CX38" s="593">
        <v>219823.81216103063</v>
      </c>
      <c r="CY38" s="593">
        <v>215430.08009683026</v>
      </c>
      <c r="CZ38" s="593">
        <v>211132.13329911508</v>
      </c>
      <c r="DA38" s="593">
        <v>242832.98239723389</v>
      </c>
      <c r="DB38" s="593">
        <v>227138.3075219765</v>
      </c>
      <c r="DC38" s="593">
        <v>228630.83169578706</v>
      </c>
      <c r="DD38" s="593">
        <v>213634.22806992469</v>
      </c>
      <c r="DE38" s="593">
        <v>229625.01475195846</v>
      </c>
      <c r="DF38" s="593">
        <v>225075.36073976403</v>
      </c>
      <c r="DG38" s="593">
        <v>228962.60459457073</v>
      </c>
      <c r="DH38" s="593">
        <v>231670.43968625861</v>
      </c>
      <c r="DI38" s="593">
        <v>246604.26970415618</v>
      </c>
      <c r="DJ38" s="593">
        <v>257148.33085572478</v>
      </c>
      <c r="DK38" s="593">
        <v>258265.77502031249</v>
      </c>
      <c r="DL38" s="593">
        <v>236540.50958382024</v>
      </c>
      <c r="DM38" s="593">
        <v>246027.30395213159</v>
      </c>
      <c r="DN38" s="593">
        <v>266623.00285208237</v>
      </c>
      <c r="DO38" s="593">
        <v>271457.37271150126</v>
      </c>
      <c r="DP38" s="593">
        <v>316116.81090445758</v>
      </c>
      <c r="DQ38" s="593">
        <v>300166.50758820149</v>
      </c>
      <c r="DR38" s="593">
        <v>307377.53370310925</v>
      </c>
      <c r="DS38" s="593">
        <v>303181.43465204397</v>
      </c>
      <c r="DT38" s="593">
        <v>331130.31653619237</v>
      </c>
      <c r="DU38" s="593">
        <v>322523.15917334607</v>
      </c>
      <c r="DV38" s="593">
        <v>301145.0877967382</v>
      </c>
      <c r="DW38" s="593">
        <v>313292.87928460108</v>
      </c>
      <c r="DX38" s="593">
        <v>311591.52106263599</v>
      </c>
      <c r="DY38" s="593">
        <v>319648.37259481556</v>
      </c>
      <c r="DZ38" s="593">
        <v>323716.42503841536</v>
      </c>
      <c r="EA38" s="593">
        <v>323181.44238302106</v>
      </c>
      <c r="EB38" s="593">
        <v>309144.50124674872</v>
      </c>
      <c r="EC38" s="593">
        <v>318281.7585259492</v>
      </c>
      <c r="ED38" s="593">
        <v>307756.51292449021</v>
      </c>
      <c r="EE38" s="593">
        <v>311865.99132157874</v>
      </c>
      <c r="EF38" s="593">
        <v>337865.25755942066</v>
      </c>
      <c r="EG38" s="593">
        <v>339389.76438696077</v>
      </c>
      <c r="EH38" s="593">
        <v>341319.34100768151</v>
      </c>
      <c r="EI38" s="593">
        <v>341112.47870278428</v>
      </c>
      <c r="EJ38" s="593">
        <v>343047.18518046016</v>
      </c>
      <c r="EK38" s="593">
        <v>335746.09529125696</v>
      </c>
      <c r="EL38" s="593">
        <v>343648.17345138075</v>
      </c>
      <c r="EM38" s="595">
        <v>347744.64585134154</v>
      </c>
      <c r="EN38" s="595">
        <v>355200.35868435143</v>
      </c>
      <c r="EO38" s="595">
        <v>351910.72324331623</v>
      </c>
      <c r="EP38" s="595">
        <v>358822.96725627268</v>
      </c>
      <c r="EQ38" s="595">
        <v>365390.23750118259</v>
      </c>
      <c r="ER38" s="595">
        <v>364194.77715805866</v>
      </c>
      <c r="ES38" s="595">
        <v>343005.73475440731</v>
      </c>
      <c r="ET38" s="595">
        <v>362018.88762532239</v>
      </c>
      <c r="EU38" s="595">
        <v>345374.62942856742</v>
      </c>
      <c r="EV38" s="595">
        <v>359885.00590930041</v>
      </c>
      <c r="EW38" s="595">
        <v>342537.84284915548</v>
      </c>
      <c r="EX38" s="595">
        <v>350960.02652992686</v>
      </c>
      <c r="EY38" s="594">
        <v>362325.42219471204</v>
      </c>
      <c r="EZ38" s="594">
        <v>364695.37436196639</v>
      </c>
      <c r="FA38" s="594">
        <v>362356.11499563977</v>
      </c>
      <c r="FB38" s="594">
        <v>402960.76878734177</v>
      </c>
      <c r="FC38" s="594">
        <v>375983.67528811359</v>
      </c>
      <c r="FD38" s="594">
        <v>373897.43452683982</v>
      </c>
      <c r="FE38" s="594">
        <v>385164.94930284313</v>
      </c>
      <c r="FF38" s="594">
        <v>354820.72751739138</v>
      </c>
    </row>
    <row r="39" spans="1:162" ht="18" customHeight="1" x14ac:dyDescent="0.3">
      <c r="A39" s="589" t="s">
        <v>475</v>
      </c>
      <c r="B39" s="589" t="s">
        <v>476</v>
      </c>
      <c r="C39" s="593">
        <v>54400.528669586383</v>
      </c>
      <c r="D39" s="593">
        <v>55364.274366902224</v>
      </c>
      <c r="E39" s="593">
        <v>55639.341153203575</v>
      </c>
      <c r="F39" s="593">
        <v>55400.051997011295</v>
      </c>
      <c r="G39" s="593">
        <v>55956.954722805021</v>
      </c>
      <c r="H39" s="593">
        <v>56840.563047609801</v>
      </c>
      <c r="I39" s="593">
        <v>61573.888278799903</v>
      </c>
      <c r="J39" s="593">
        <v>61944.044900555833</v>
      </c>
      <c r="K39" s="593">
        <v>60282.061866071745</v>
      </c>
      <c r="L39" s="593">
        <v>60001.938827791513</v>
      </c>
      <c r="M39" s="593">
        <v>59565.267557923187</v>
      </c>
      <c r="N39" s="593">
        <v>59878.755720878507</v>
      </c>
      <c r="O39" s="593">
        <v>59587.053869274074</v>
      </c>
      <c r="P39" s="593">
        <v>59891.241805268444</v>
      </c>
      <c r="Q39" s="593">
        <v>60626.7885813256</v>
      </c>
      <c r="R39" s="593">
        <v>60767.220737865784</v>
      </c>
      <c r="S39" s="593">
        <v>60415.820147000821</v>
      </c>
      <c r="T39" s="593">
        <v>61586.906304190656</v>
      </c>
      <c r="U39" s="593">
        <v>62599.835470608399</v>
      </c>
      <c r="V39" s="593">
        <v>62895.402994507524</v>
      </c>
      <c r="W39" s="593">
        <v>62483.209530251705</v>
      </c>
      <c r="X39" s="593">
        <v>64255.548407683818</v>
      </c>
      <c r="Y39" s="593">
        <v>64146.111472228316</v>
      </c>
      <c r="Z39" s="593">
        <v>63089.251396373067</v>
      </c>
      <c r="AA39" s="593">
        <v>64975.695544614791</v>
      </c>
      <c r="AB39" s="593">
        <v>64347.89121238899</v>
      </c>
      <c r="AC39" s="593">
        <v>64375.640232194375</v>
      </c>
      <c r="AD39" s="593">
        <v>60488.432433147507</v>
      </c>
      <c r="AE39" s="593">
        <v>60547.323256152595</v>
      </c>
      <c r="AF39" s="593">
        <v>61707.846358855764</v>
      </c>
      <c r="AG39" s="593">
        <v>64378.411101923419</v>
      </c>
      <c r="AH39" s="593">
        <v>65492.301477635163</v>
      </c>
      <c r="AI39" s="593">
        <v>66806.924188420977</v>
      </c>
      <c r="AJ39" s="593">
        <v>67364.613696445856</v>
      </c>
      <c r="AK39" s="593">
        <v>68138.949241235692</v>
      </c>
      <c r="AL39" s="593">
        <v>69474.656294007742</v>
      </c>
      <c r="AM39" s="593">
        <v>71536.807506456826</v>
      </c>
      <c r="AN39" s="593">
        <v>71809.005361727483</v>
      </c>
      <c r="AO39" s="593">
        <v>71692.353631457197</v>
      </c>
      <c r="AP39" s="593">
        <v>71737.249900530805</v>
      </c>
      <c r="AQ39" s="593">
        <v>71634.280990498009</v>
      </c>
      <c r="AR39" s="593">
        <v>72763.013375277253</v>
      </c>
      <c r="AS39" s="593">
        <v>74461.475554076096</v>
      </c>
      <c r="AT39" s="593">
        <v>75426.886915028444</v>
      </c>
      <c r="AU39" s="593">
        <v>77231.233966992717</v>
      </c>
      <c r="AV39" s="593">
        <v>78054.229033778131</v>
      </c>
      <c r="AW39" s="593">
        <v>76942.839660309852</v>
      </c>
      <c r="AX39" s="593">
        <v>77890.048011581457</v>
      </c>
      <c r="AY39" s="593">
        <v>79850.903656925875</v>
      </c>
      <c r="AZ39" s="593">
        <v>79165.770342182339</v>
      </c>
      <c r="BA39" s="593">
        <v>80157.056187432972</v>
      </c>
      <c r="BB39" s="593">
        <v>80849.701402894949</v>
      </c>
      <c r="BC39" s="593">
        <v>81435.915950394556</v>
      </c>
      <c r="BD39" s="593">
        <v>82172.476357644482</v>
      </c>
      <c r="BE39" s="593">
        <v>84955.931884040008</v>
      </c>
      <c r="BF39" s="593">
        <v>86780.895415744293</v>
      </c>
      <c r="BG39" s="593">
        <v>86679.885774395167</v>
      </c>
      <c r="BH39" s="593">
        <v>90095.703588188597</v>
      </c>
      <c r="BI39" s="593">
        <v>90536.809949928269</v>
      </c>
      <c r="BJ39" s="593">
        <v>90575.994403637</v>
      </c>
      <c r="BK39" s="593">
        <v>91748.274416918852</v>
      </c>
      <c r="BL39" s="593">
        <v>92060.186697136931</v>
      </c>
      <c r="BM39" s="593">
        <v>97087.547902479142</v>
      </c>
      <c r="BN39" s="593">
        <v>97906.103841024829</v>
      </c>
      <c r="BO39" s="593">
        <v>101434.61169554139</v>
      </c>
      <c r="BP39" s="593">
        <v>101123.66756027237</v>
      </c>
      <c r="BQ39" s="593">
        <v>106092.38565132562</v>
      </c>
      <c r="BR39" s="593">
        <v>105645.75919517616</v>
      </c>
      <c r="BS39" s="593">
        <v>108541.91109058767</v>
      </c>
      <c r="BT39" s="593">
        <v>109764.90313074383</v>
      </c>
      <c r="BU39" s="593">
        <v>111109.19982382633</v>
      </c>
      <c r="BV39" s="593">
        <v>108147.26253067369</v>
      </c>
      <c r="BW39" s="593">
        <v>109641.49560026948</v>
      </c>
      <c r="BX39" s="593">
        <v>109949.87924548757</v>
      </c>
      <c r="BY39" s="593">
        <v>111791.87626614004</v>
      </c>
      <c r="BZ39" s="593">
        <v>109474.13295116654</v>
      </c>
      <c r="CA39" s="593">
        <v>111216.87319373609</v>
      </c>
      <c r="CB39" s="593">
        <v>110466.43381189738</v>
      </c>
      <c r="CC39" s="593">
        <v>114390.79918076626</v>
      </c>
      <c r="CD39" s="593">
        <v>114256.5248765157</v>
      </c>
      <c r="CE39" s="593">
        <v>116466.64534877401</v>
      </c>
      <c r="CF39" s="593">
        <v>117348.12161286043</v>
      </c>
      <c r="CG39" s="593">
        <v>116101.49212862931</v>
      </c>
      <c r="CH39" s="593">
        <v>115942.23068925895</v>
      </c>
      <c r="CI39" s="593">
        <v>118172.59114663849</v>
      </c>
      <c r="CJ39" s="593">
        <v>117726.37465966129</v>
      </c>
      <c r="CK39" s="593">
        <v>117107.00132037385</v>
      </c>
      <c r="CL39" s="593">
        <v>119779.96587761395</v>
      </c>
      <c r="CM39" s="593">
        <v>118344.60796049522</v>
      </c>
      <c r="CN39" s="593">
        <v>120014.26986700304</v>
      </c>
      <c r="CO39" s="593">
        <v>123816.0621219145</v>
      </c>
      <c r="CP39" s="593">
        <v>126635.25233325535</v>
      </c>
      <c r="CQ39" s="593">
        <v>128365.5417969883</v>
      </c>
      <c r="CR39" s="593">
        <v>130565.69419018028</v>
      </c>
      <c r="CS39" s="593">
        <v>131592.52027657311</v>
      </c>
      <c r="CT39" s="593">
        <v>133121.24345724127</v>
      </c>
      <c r="CU39" s="593">
        <v>132527.0276874722</v>
      </c>
      <c r="CV39" s="593">
        <v>134624.90774467567</v>
      </c>
      <c r="CW39" s="593">
        <v>132923.2425201025</v>
      </c>
      <c r="CX39" s="593">
        <v>133269.36557409514</v>
      </c>
      <c r="CY39" s="593">
        <v>132397.86067295936</v>
      </c>
      <c r="CZ39" s="593">
        <v>133468.72723748072</v>
      </c>
      <c r="DA39" s="593">
        <v>137528.10247430843</v>
      </c>
      <c r="DB39" s="593">
        <v>140038.33822951984</v>
      </c>
      <c r="DC39" s="593">
        <v>141774.73722577392</v>
      </c>
      <c r="DD39" s="593">
        <v>143291.81615050504</v>
      </c>
      <c r="DE39" s="593">
        <v>143243.67365461134</v>
      </c>
      <c r="DF39" s="593">
        <v>143464.94964542842</v>
      </c>
      <c r="DG39" s="593">
        <v>145296.10716874371</v>
      </c>
      <c r="DH39" s="593">
        <v>147472.32937258342</v>
      </c>
      <c r="DI39" s="593">
        <v>146971.75347642964</v>
      </c>
      <c r="DJ39" s="593">
        <v>147677.37833846637</v>
      </c>
      <c r="DK39" s="593">
        <v>151123.45918545491</v>
      </c>
      <c r="DL39" s="593">
        <v>150200.82488915251</v>
      </c>
      <c r="DM39" s="593">
        <v>152069.46091498414</v>
      </c>
      <c r="DN39" s="593">
        <v>156589.17491571535</v>
      </c>
      <c r="DO39" s="593">
        <v>158186.82927135911</v>
      </c>
      <c r="DP39" s="593">
        <v>158908.66400969806</v>
      </c>
      <c r="DQ39" s="593">
        <v>159040.44520475014</v>
      </c>
      <c r="DR39" s="593">
        <v>160076.19502334966</v>
      </c>
      <c r="DS39" s="593">
        <v>162517.91728332927</v>
      </c>
      <c r="DT39" s="593">
        <v>163255.39931644851</v>
      </c>
      <c r="DU39" s="593">
        <v>163579.17282670224</v>
      </c>
      <c r="DV39" s="593">
        <v>165685.12877288598</v>
      </c>
      <c r="DW39" s="593">
        <v>166668.74407388852</v>
      </c>
      <c r="DX39" s="593">
        <v>166743.27841081459</v>
      </c>
      <c r="DY39" s="593">
        <v>172591.10093354</v>
      </c>
      <c r="DZ39" s="593">
        <v>178522.21454626217</v>
      </c>
      <c r="EA39" s="593">
        <v>180177.82228734173</v>
      </c>
      <c r="EB39" s="593">
        <v>177735.44966014454</v>
      </c>
      <c r="EC39" s="593">
        <v>177303.02479477949</v>
      </c>
      <c r="ED39" s="593">
        <v>176621.80810296335</v>
      </c>
      <c r="EE39" s="593">
        <v>180899.24466538202</v>
      </c>
      <c r="EF39" s="593">
        <v>183409.33955218323</v>
      </c>
      <c r="EG39" s="593">
        <v>184966.1804614921</v>
      </c>
      <c r="EH39" s="593">
        <v>186062.79050595366</v>
      </c>
      <c r="EI39" s="593">
        <v>186808.80750992696</v>
      </c>
      <c r="EJ39" s="593">
        <v>187427.26098745404</v>
      </c>
      <c r="EK39" s="593">
        <v>194558.51983794334</v>
      </c>
      <c r="EL39" s="593">
        <v>195933.53397716448</v>
      </c>
      <c r="EM39" s="595">
        <v>197842.46627230462</v>
      </c>
      <c r="EN39" s="595">
        <v>198613.19511947804</v>
      </c>
      <c r="EO39" s="595">
        <v>199308.27778767474</v>
      </c>
      <c r="EP39" s="595">
        <v>198882.37723728592</v>
      </c>
      <c r="EQ39" s="595">
        <v>202645.62083387616</v>
      </c>
      <c r="ER39" s="595">
        <v>203614.79789668086</v>
      </c>
      <c r="ES39" s="595">
        <v>203842.18499186181</v>
      </c>
      <c r="ET39" s="595">
        <v>210925.87792783501</v>
      </c>
      <c r="EU39" s="595">
        <v>209500.63581564467</v>
      </c>
      <c r="EV39" s="595">
        <v>209520.89613372672</v>
      </c>
      <c r="EW39" s="595">
        <v>216795.75893652314</v>
      </c>
      <c r="EX39" s="595">
        <v>215725.88811107352</v>
      </c>
      <c r="EY39" s="594">
        <v>216670.35977828005</v>
      </c>
      <c r="EZ39" s="594">
        <v>216391.87147070217</v>
      </c>
      <c r="FA39" s="594">
        <v>213852.67127275426</v>
      </c>
      <c r="FB39" s="594">
        <v>213034.58634990538</v>
      </c>
      <c r="FC39" s="594">
        <v>213145.61262568165</v>
      </c>
      <c r="FD39" s="594">
        <v>212607.11206899135</v>
      </c>
      <c r="FE39" s="594">
        <v>213331.74328292775</v>
      </c>
      <c r="FF39" s="594">
        <v>214663.85576041116</v>
      </c>
    </row>
    <row r="40" spans="1:162" ht="18" customHeight="1" x14ac:dyDescent="0.3">
      <c r="A40" s="589" t="s">
        <v>477</v>
      </c>
      <c r="B40" s="589" t="s">
        <v>478</v>
      </c>
      <c r="C40" s="593">
        <v>94287.820452266882</v>
      </c>
      <c r="D40" s="593">
        <v>104577.0963493598</v>
      </c>
      <c r="E40" s="593">
        <v>95872.962340032071</v>
      </c>
      <c r="F40" s="593">
        <v>101148.48092778733</v>
      </c>
      <c r="G40" s="593">
        <v>101508.06137143182</v>
      </c>
      <c r="H40" s="593">
        <v>112639.71753177252</v>
      </c>
      <c r="I40" s="593">
        <v>104956.60354967593</v>
      </c>
      <c r="J40" s="593">
        <v>105810.10955853116</v>
      </c>
      <c r="K40" s="593">
        <v>115356.53708801339</v>
      </c>
      <c r="L40" s="593">
        <v>123682.01410498825</v>
      </c>
      <c r="M40" s="593">
        <v>127872.60002270482</v>
      </c>
      <c r="N40" s="593">
        <v>140770.38480459238</v>
      </c>
      <c r="O40" s="593">
        <v>138896.65087890608</v>
      </c>
      <c r="P40" s="593">
        <v>141056.98200237026</v>
      </c>
      <c r="Q40" s="593">
        <v>144365.04365896143</v>
      </c>
      <c r="R40" s="593">
        <v>157397.56448969463</v>
      </c>
      <c r="S40" s="593">
        <v>156528.6774247523</v>
      </c>
      <c r="T40" s="593">
        <v>155431.25901409026</v>
      </c>
      <c r="U40" s="593">
        <v>175228.32433442285</v>
      </c>
      <c r="V40" s="593">
        <v>156521.13363335803</v>
      </c>
      <c r="W40" s="593">
        <v>150156.82834410068</v>
      </c>
      <c r="X40" s="593">
        <v>156901.09457021282</v>
      </c>
      <c r="Y40" s="593">
        <v>152796.60694417122</v>
      </c>
      <c r="Z40" s="593">
        <v>162375.73252393981</v>
      </c>
      <c r="AA40" s="593">
        <v>165863.46729399165</v>
      </c>
      <c r="AB40" s="593">
        <v>175555.20296694463</v>
      </c>
      <c r="AC40" s="593">
        <v>182471.16379006344</v>
      </c>
      <c r="AD40" s="593">
        <v>181852.66047381921</v>
      </c>
      <c r="AE40" s="593">
        <v>188950.74890929248</v>
      </c>
      <c r="AF40" s="593">
        <v>201057.51497352219</v>
      </c>
      <c r="AG40" s="593">
        <v>188688.98764504417</v>
      </c>
      <c r="AH40" s="593">
        <v>212915.01883209238</v>
      </c>
      <c r="AI40" s="593">
        <v>208722.08773990086</v>
      </c>
      <c r="AJ40" s="593">
        <v>197088.41008619449</v>
      </c>
      <c r="AK40" s="593">
        <v>193121.85980906058</v>
      </c>
      <c r="AL40" s="593">
        <v>220997.69413411134</v>
      </c>
      <c r="AM40" s="593">
        <v>214390.85438189853</v>
      </c>
      <c r="AN40" s="593">
        <v>233958.42038969134</v>
      </c>
      <c r="AO40" s="593">
        <v>224529.24056173515</v>
      </c>
      <c r="AP40" s="593">
        <v>215125.90828821334</v>
      </c>
      <c r="AQ40" s="593">
        <v>211225.44310602502</v>
      </c>
      <c r="AR40" s="593">
        <v>212147.26718020593</v>
      </c>
      <c r="AS40" s="593">
        <v>206942.75702386725</v>
      </c>
      <c r="AT40" s="593">
        <v>201774.20160626154</v>
      </c>
      <c r="AU40" s="593">
        <v>200679.2459356052</v>
      </c>
      <c r="AV40" s="593">
        <v>193771.31158415653</v>
      </c>
      <c r="AW40" s="593">
        <v>200370.25757288816</v>
      </c>
      <c r="AX40" s="593">
        <v>202229.42754413813</v>
      </c>
      <c r="AY40" s="593">
        <v>192989.32708543708</v>
      </c>
      <c r="AZ40" s="593">
        <v>195428.01993857251</v>
      </c>
      <c r="BA40" s="593">
        <v>194640.58164299041</v>
      </c>
      <c r="BB40" s="593">
        <v>195323.25592296253</v>
      </c>
      <c r="BC40" s="593">
        <v>196493.26113178206</v>
      </c>
      <c r="BD40" s="593">
        <v>202540.02690160999</v>
      </c>
      <c r="BE40" s="593">
        <v>199000.23648775299</v>
      </c>
      <c r="BF40" s="593">
        <v>229510.60402642027</v>
      </c>
      <c r="BG40" s="593">
        <v>220789.80897076923</v>
      </c>
      <c r="BH40" s="593">
        <v>208076.64728039413</v>
      </c>
      <c r="BI40" s="593">
        <v>204671.68459389074</v>
      </c>
      <c r="BJ40" s="593">
        <v>241420.02132649004</v>
      </c>
      <c r="BK40" s="593">
        <v>239323.55098385151</v>
      </c>
      <c r="BL40" s="593">
        <v>224840.70688587023</v>
      </c>
      <c r="BM40" s="593">
        <v>234443.70982246494</v>
      </c>
      <c r="BN40" s="593">
        <v>222222.21768749892</v>
      </c>
      <c r="BO40" s="593">
        <v>226147.55781483496</v>
      </c>
      <c r="BP40" s="593">
        <v>226264.56596943885</v>
      </c>
      <c r="BQ40" s="593">
        <v>235778.75465464976</v>
      </c>
      <c r="BR40" s="593">
        <v>235418.03066447837</v>
      </c>
      <c r="BS40" s="593">
        <v>226256.64896229125</v>
      </c>
      <c r="BT40" s="593">
        <v>197927.8213554665</v>
      </c>
      <c r="BU40" s="593">
        <v>229261.49857406798</v>
      </c>
      <c r="BV40" s="593">
        <v>227353.06710027903</v>
      </c>
      <c r="BW40" s="593">
        <v>239827.55531387328</v>
      </c>
      <c r="BX40" s="593">
        <v>243437.09942069286</v>
      </c>
      <c r="BY40" s="593">
        <v>214380.44577925894</v>
      </c>
      <c r="BZ40" s="593">
        <v>223414.48882732069</v>
      </c>
      <c r="CA40" s="593">
        <v>220500.36449082446</v>
      </c>
      <c r="CB40" s="593">
        <v>261513.09742864638</v>
      </c>
      <c r="CC40" s="593">
        <v>214310.08019966743</v>
      </c>
      <c r="CD40" s="593">
        <v>188308.74726002532</v>
      </c>
      <c r="CE40" s="593">
        <v>189345.46277029542</v>
      </c>
      <c r="CF40" s="593">
        <v>185273.29462679522</v>
      </c>
      <c r="CG40" s="593">
        <v>189373.60179116006</v>
      </c>
      <c r="CH40" s="593">
        <v>202565.75714797919</v>
      </c>
      <c r="CI40" s="593">
        <v>220515.24170217689</v>
      </c>
      <c r="CJ40" s="593">
        <v>205156.843584346</v>
      </c>
      <c r="CK40" s="593">
        <v>204250.40662539203</v>
      </c>
      <c r="CL40" s="593">
        <v>221336.81532625176</v>
      </c>
      <c r="CM40" s="593">
        <v>232891.42712546178</v>
      </c>
      <c r="CN40" s="593">
        <v>213770.77611847903</v>
      </c>
      <c r="CO40" s="593">
        <v>213473.53239326467</v>
      </c>
      <c r="CP40" s="593">
        <v>208102.62897983094</v>
      </c>
      <c r="CQ40" s="593">
        <v>201502.61657439434</v>
      </c>
      <c r="CR40" s="593">
        <v>200183.56665625676</v>
      </c>
      <c r="CS40" s="593">
        <v>226729.73964634049</v>
      </c>
      <c r="CT40" s="593">
        <v>228719.52990646422</v>
      </c>
      <c r="CU40" s="593">
        <v>198277.17431938666</v>
      </c>
      <c r="CV40" s="593">
        <v>194636.24957874304</v>
      </c>
      <c r="CW40" s="593">
        <v>194681.46618258173</v>
      </c>
      <c r="CX40" s="593">
        <v>197145.78056606013</v>
      </c>
      <c r="CY40" s="593">
        <v>197408.35728037133</v>
      </c>
      <c r="CZ40" s="593">
        <v>208690.3451458198</v>
      </c>
      <c r="DA40" s="593">
        <v>202891.83030199236</v>
      </c>
      <c r="DB40" s="593">
        <v>185846.00633511992</v>
      </c>
      <c r="DC40" s="593">
        <v>189365.77478666042</v>
      </c>
      <c r="DD40" s="593">
        <v>196565.37615965336</v>
      </c>
      <c r="DE40" s="593">
        <v>201088.82687972608</v>
      </c>
      <c r="DF40" s="593">
        <v>192204.60588537948</v>
      </c>
      <c r="DG40" s="593">
        <v>183135.3152611914</v>
      </c>
      <c r="DH40" s="593">
        <v>187679.97651037018</v>
      </c>
      <c r="DI40" s="593">
        <v>188361.92095177644</v>
      </c>
      <c r="DJ40" s="593">
        <v>209159.75707117439</v>
      </c>
      <c r="DK40" s="593">
        <v>250930.08990499703</v>
      </c>
      <c r="DL40" s="593">
        <v>243362.1159973648</v>
      </c>
      <c r="DM40" s="593">
        <v>248287.83039458032</v>
      </c>
      <c r="DN40" s="593">
        <v>242885.4783348846</v>
      </c>
      <c r="DO40" s="593">
        <v>241325.41399618567</v>
      </c>
      <c r="DP40" s="593">
        <v>258312.5648770874</v>
      </c>
      <c r="DQ40" s="593">
        <v>286349.70854562853</v>
      </c>
      <c r="DR40" s="593">
        <v>242838.4234743648</v>
      </c>
      <c r="DS40" s="593">
        <v>237815.71144981481</v>
      </c>
      <c r="DT40" s="593">
        <v>215635.19467629082</v>
      </c>
      <c r="DU40" s="593">
        <v>212324.97606878352</v>
      </c>
      <c r="DV40" s="593">
        <v>224660.20392700573</v>
      </c>
      <c r="DW40" s="593">
        <v>233109.37909130086</v>
      </c>
      <c r="DX40" s="593">
        <v>216753.51587710963</v>
      </c>
      <c r="DY40" s="593">
        <v>222792.86242161354</v>
      </c>
      <c r="DZ40" s="593">
        <v>212964.48165660835</v>
      </c>
      <c r="EA40" s="593">
        <v>219618.14909001708</v>
      </c>
      <c r="EB40" s="593">
        <v>205615.73206034504</v>
      </c>
      <c r="EC40" s="593">
        <v>215487.66259517943</v>
      </c>
      <c r="ED40" s="593">
        <v>216393.68846307308</v>
      </c>
      <c r="EE40" s="593">
        <v>222390.01671388987</v>
      </c>
      <c r="EF40" s="593">
        <v>209763.40191908297</v>
      </c>
      <c r="EG40" s="593">
        <v>216704.44881347351</v>
      </c>
      <c r="EH40" s="593">
        <v>210736.14816408197</v>
      </c>
      <c r="EI40" s="593">
        <v>209032.93335945759</v>
      </c>
      <c r="EJ40" s="593">
        <v>232977.28194809533</v>
      </c>
      <c r="EK40" s="593">
        <v>209653.90398973317</v>
      </c>
      <c r="EL40" s="593">
        <v>209553.31556454059</v>
      </c>
      <c r="EM40" s="595">
        <v>205036.97220211773</v>
      </c>
      <c r="EN40" s="595">
        <v>216819.54104079559</v>
      </c>
      <c r="EO40" s="595">
        <v>206897.19028038561</v>
      </c>
      <c r="EP40" s="595">
        <v>208468.14882734107</v>
      </c>
      <c r="EQ40" s="595">
        <v>210307.39195694058</v>
      </c>
      <c r="ER40" s="595">
        <v>222786.36481529186</v>
      </c>
      <c r="ES40" s="595">
        <v>209153.09486331826</v>
      </c>
      <c r="ET40" s="595">
        <v>213624.68893315687</v>
      </c>
      <c r="EU40" s="595">
        <v>202555.63706441424</v>
      </c>
      <c r="EV40" s="595">
        <v>222948.68175407386</v>
      </c>
      <c r="EW40" s="595">
        <v>234821.48470673617</v>
      </c>
      <c r="EX40" s="595">
        <v>217112.14842840174</v>
      </c>
      <c r="EY40" s="594">
        <v>205398.99709596703</v>
      </c>
      <c r="EZ40" s="594">
        <v>228961.24217439527</v>
      </c>
      <c r="FA40" s="594">
        <v>220019.47622086119</v>
      </c>
      <c r="FB40" s="594">
        <v>202282.61244877326</v>
      </c>
      <c r="FC40" s="594">
        <v>239318.62045079455</v>
      </c>
      <c r="FD40" s="594">
        <v>238775.87388271512</v>
      </c>
      <c r="FE40" s="594">
        <v>224914.36804664892</v>
      </c>
      <c r="FF40" s="594">
        <v>229957.85090677664</v>
      </c>
    </row>
    <row r="41" spans="1:162" ht="18" customHeight="1" x14ac:dyDescent="0.3">
      <c r="A41" s="589"/>
      <c r="B41" s="589"/>
      <c r="C41" s="679"/>
      <c r="D41" s="679"/>
      <c r="E41" s="679"/>
      <c r="F41" s="679"/>
      <c r="G41" s="679"/>
      <c r="H41" s="679"/>
      <c r="I41" s="679"/>
      <c r="J41" s="679"/>
      <c r="K41" s="679"/>
      <c r="L41" s="679"/>
      <c r="M41" s="679" t="s">
        <v>528</v>
      </c>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79"/>
      <c r="BE41" s="679"/>
      <c r="BF41" s="679"/>
      <c r="BG41" s="679"/>
      <c r="BH41" s="679"/>
      <c r="BI41" s="679"/>
      <c r="BJ41" s="679"/>
      <c r="BK41" s="679"/>
      <c r="BL41" s="679"/>
      <c r="BM41" s="679"/>
      <c r="BN41" s="679"/>
      <c r="BO41" s="679"/>
      <c r="BP41" s="679"/>
      <c r="BQ41" s="679"/>
      <c r="BR41" s="679"/>
      <c r="BS41" s="679"/>
      <c r="BT41" s="679"/>
      <c r="BU41" s="679"/>
      <c r="BV41" s="679"/>
      <c r="BW41" s="679"/>
      <c r="BX41" s="679"/>
      <c r="BY41" s="679"/>
      <c r="BZ41" s="679"/>
      <c r="CA41" s="679"/>
      <c r="CB41" s="679"/>
      <c r="CC41" s="679"/>
      <c r="CD41" s="679"/>
      <c r="CE41" s="679"/>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79"/>
      <c r="DM41" s="679"/>
      <c r="DN41" s="679"/>
      <c r="DO41" s="679"/>
      <c r="DP41" s="679"/>
      <c r="DQ41" s="679"/>
      <c r="DR41" s="679"/>
      <c r="DS41" s="679"/>
      <c r="DT41" s="679"/>
      <c r="DU41" s="679"/>
      <c r="DV41" s="679"/>
      <c r="DW41" s="679"/>
      <c r="DX41" s="679"/>
      <c r="DY41" s="679"/>
      <c r="DZ41" s="679"/>
      <c r="EA41" s="679"/>
      <c r="EB41" s="679"/>
      <c r="EC41" s="679"/>
      <c r="ED41" s="679"/>
      <c r="EE41" s="679"/>
      <c r="EF41" s="679"/>
      <c r="EG41" s="679"/>
      <c r="EH41" s="679"/>
      <c r="EI41" s="679"/>
      <c r="EJ41" s="679"/>
      <c r="EK41" s="679"/>
      <c r="EL41" s="679"/>
      <c r="EM41" s="680"/>
      <c r="EN41" s="680"/>
      <c r="EO41" s="680"/>
      <c r="EP41" s="680"/>
      <c r="EQ41" s="680"/>
      <c r="ER41" s="680"/>
      <c r="ES41" s="680"/>
      <c r="ET41" s="680"/>
      <c r="EU41" s="680"/>
      <c r="EV41" s="680"/>
      <c r="EW41" s="680"/>
      <c r="EX41" s="680"/>
      <c r="EY41" s="4134"/>
      <c r="EZ41" s="4134"/>
      <c r="FA41" s="4134"/>
      <c r="FB41" s="4134"/>
      <c r="FC41" s="4134"/>
      <c r="FD41" s="4134"/>
      <c r="FE41" s="4134"/>
      <c r="FF41" s="4134"/>
    </row>
    <row r="42" spans="1:162" ht="18" customHeight="1" x14ac:dyDescent="0.3">
      <c r="A42" s="584" t="s">
        <v>479</v>
      </c>
      <c r="B42" s="584" t="s">
        <v>480</v>
      </c>
      <c r="C42" s="585">
        <v>79765.276904138809</v>
      </c>
      <c r="D42" s="585">
        <v>79967.410702004039</v>
      </c>
      <c r="E42" s="585">
        <v>87087.243426584799</v>
      </c>
      <c r="F42" s="585">
        <v>73044.369587758076</v>
      </c>
      <c r="G42" s="585">
        <v>71843.676961905177</v>
      </c>
      <c r="H42" s="585">
        <v>76855.320632432165</v>
      </c>
      <c r="I42" s="585">
        <v>65549.468615949008</v>
      </c>
      <c r="J42" s="585">
        <v>70275.629942715372</v>
      </c>
      <c r="K42" s="585">
        <v>87567.0888157554</v>
      </c>
      <c r="L42" s="585">
        <v>84459.916743367197</v>
      </c>
      <c r="M42" s="585">
        <v>72764.413440688426</v>
      </c>
      <c r="N42" s="585">
        <v>70503.75853036005</v>
      </c>
      <c r="O42" s="585">
        <v>76667.060736824948</v>
      </c>
      <c r="P42" s="585">
        <v>77687.959336328538</v>
      </c>
      <c r="Q42" s="585">
        <v>82385.915205344529</v>
      </c>
      <c r="R42" s="585">
        <v>92749.85354358601</v>
      </c>
      <c r="S42" s="585">
        <v>95816.953004968294</v>
      </c>
      <c r="T42" s="585">
        <v>114289.32764905741</v>
      </c>
      <c r="U42" s="585">
        <v>110903.36644446875</v>
      </c>
      <c r="V42" s="585">
        <v>99207.18051620826</v>
      </c>
      <c r="W42" s="585">
        <v>105754.68178356488</v>
      </c>
      <c r="X42" s="585">
        <v>104827.53763616453</v>
      </c>
      <c r="Y42" s="585">
        <v>110934.91226938496</v>
      </c>
      <c r="Z42" s="585">
        <v>102759.79144794009</v>
      </c>
      <c r="AA42" s="585">
        <v>98923.121529141485</v>
      </c>
      <c r="AB42" s="585">
        <v>118714.51810307619</v>
      </c>
      <c r="AC42" s="585">
        <v>126293.64632557079</v>
      </c>
      <c r="AD42" s="585">
        <v>121037.76603003999</v>
      </c>
      <c r="AE42" s="585">
        <v>120203.4452519273</v>
      </c>
      <c r="AF42" s="585">
        <v>130917.30386894089</v>
      </c>
      <c r="AG42" s="585">
        <v>128755.64373231758</v>
      </c>
      <c r="AH42" s="585">
        <v>127494.17995051914</v>
      </c>
      <c r="AI42" s="585">
        <v>121614.8977947208</v>
      </c>
      <c r="AJ42" s="585">
        <v>121374.17272757026</v>
      </c>
      <c r="AK42" s="585">
        <v>121245.55692541685</v>
      </c>
      <c r="AL42" s="585">
        <v>125715.8314842267</v>
      </c>
      <c r="AM42" s="585">
        <v>118244.25003298787</v>
      </c>
      <c r="AN42" s="585">
        <v>117212.48076780257</v>
      </c>
      <c r="AO42" s="585">
        <v>115672.75149286803</v>
      </c>
      <c r="AP42" s="585">
        <v>114884.63602585379</v>
      </c>
      <c r="AQ42" s="585">
        <v>132406.11192133528</v>
      </c>
      <c r="AR42" s="585">
        <v>130914.48236359948</v>
      </c>
      <c r="AS42" s="585">
        <v>127215.33379495694</v>
      </c>
      <c r="AT42" s="585">
        <v>131031.17545787591</v>
      </c>
      <c r="AU42" s="585">
        <v>130316.18179927678</v>
      </c>
      <c r="AV42" s="585">
        <v>127882.30706865035</v>
      </c>
      <c r="AW42" s="585">
        <v>122229.63531764597</v>
      </c>
      <c r="AX42" s="585">
        <v>115642.45262289631</v>
      </c>
      <c r="AY42" s="585">
        <v>107161.36249109264</v>
      </c>
      <c r="AZ42" s="585">
        <v>102850.93817663024</v>
      </c>
      <c r="BA42" s="585">
        <v>101241.58873449743</v>
      </c>
      <c r="BB42" s="585">
        <v>100274.73091660098</v>
      </c>
      <c r="BC42" s="585">
        <v>97780.963334996835</v>
      </c>
      <c r="BD42" s="585">
        <v>81273.484218125493</v>
      </c>
      <c r="BE42" s="585">
        <v>88621.315787191081</v>
      </c>
      <c r="BF42" s="585">
        <v>77297.092702450056</v>
      </c>
      <c r="BG42" s="585">
        <v>79089.253614043846</v>
      </c>
      <c r="BH42" s="585">
        <v>83122.902193598362</v>
      </c>
      <c r="BI42" s="585">
        <v>84052.810510052193</v>
      </c>
      <c r="BJ42" s="585">
        <v>94750.238114067353</v>
      </c>
      <c r="BK42" s="585">
        <v>90401.985543636343</v>
      </c>
      <c r="BL42" s="585">
        <v>89466.324889127834</v>
      </c>
      <c r="BM42" s="585">
        <v>91991.965473635762</v>
      </c>
      <c r="BN42" s="585">
        <v>97061.119938809148</v>
      </c>
      <c r="BO42" s="585">
        <v>97647.389052327489</v>
      </c>
      <c r="BP42" s="585">
        <v>97170.767423416284</v>
      </c>
      <c r="BQ42" s="585">
        <v>93078.299111545362</v>
      </c>
      <c r="BR42" s="585">
        <v>90803.647548600173</v>
      </c>
      <c r="BS42" s="585">
        <v>94643.934117033234</v>
      </c>
      <c r="BT42" s="585">
        <v>93368.750672365466</v>
      </c>
      <c r="BU42" s="585">
        <v>106296.27607477637</v>
      </c>
      <c r="BV42" s="585">
        <v>92358.264727035101</v>
      </c>
      <c r="BW42" s="585">
        <v>101569.58453890198</v>
      </c>
      <c r="BX42" s="585">
        <v>89719.113192073593</v>
      </c>
      <c r="BY42" s="585">
        <v>95074.664889065607</v>
      </c>
      <c r="BZ42" s="585">
        <v>94964.272509438859</v>
      </c>
      <c r="CA42" s="585">
        <v>89698.061318250737</v>
      </c>
      <c r="CB42" s="585">
        <v>91372.490921219607</v>
      </c>
      <c r="CC42" s="585">
        <v>92147.623095796516</v>
      </c>
      <c r="CD42" s="585">
        <v>90050.220268082776</v>
      </c>
      <c r="CE42" s="585">
        <v>91075.261272679389</v>
      </c>
      <c r="CF42" s="585">
        <v>101681.26298286632</v>
      </c>
      <c r="CG42" s="585">
        <v>101179.48049114493</v>
      </c>
      <c r="CH42" s="585">
        <v>95118.34019615539</v>
      </c>
      <c r="CI42" s="585">
        <v>116017.17781168569</v>
      </c>
      <c r="CJ42" s="585">
        <v>113726.71426223117</v>
      </c>
      <c r="CK42" s="585">
        <v>123471.75982604103</v>
      </c>
      <c r="CL42" s="585">
        <v>111975.05836369986</v>
      </c>
      <c r="CM42" s="585">
        <v>116983.76417824649</v>
      </c>
      <c r="CN42" s="585">
        <v>124060.95251983829</v>
      </c>
      <c r="CO42" s="585">
        <v>138284.47903468707</v>
      </c>
      <c r="CP42" s="585">
        <v>140803.9072916829</v>
      </c>
      <c r="CQ42" s="585">
        <v>161712.30887755004</v>
      </c>
      <c r="CR42" s="585">
        <v>167581.23557573417</v>
      </c>
      <c r="CS42" s="585">
        <v>147051.21076608059</v>
      </c>
      <c r="CT42" s="585">
        <v>155049.63566150406</v>
      </c>
      <c r="CU42" s="585">
        <v>171454.34550845166</v>
      </c>
      <c r="CV42" s="585">
        <v>178245.13433747628</v>
      </c>
      <c r="CW42" s="585">
        <v>175782.12514214052</v>
      </c>
      <c r="CX42" s="585">
        <v>179223.73909794833</v>
      </c>
      <c r="CY42" s="585">
        <v>168129.70568572829</v>
      </c>
      <c r="CZ42" s="585">
        <v>165153.39071027178</v>
      </c>
      <c r="DA42" s="585">
        <v>191362.21869076963</v>
      </c>
      <c r="DB42" s="585">
        <v>188251.47207899802</v>
      </c>
      <c r="DC42" s="585">
        <v>191707.39875481132</v>
      </c>
      <c r="DD42" s="585">
        <v>196366.3238836402</v>
      </c>
      <c r="DE42" s="585">
        <v>175050.53255274924</v>
      </c>
      <c r="DF42" s="585">
        <v>144667.74779506697</v>
      </c>
      <c r="DG42" s="585">
        <v>150935.72076391854</v>
      </c>
      <c r="DH42" s="585">
        <v>151281.43438928691</v>
      </c>
      <c r="DI42" s="585">
        <v>148029.51089766072</v>
      </c>
      <c r="DJ42" s="585">
        <v>157150.58000814478</v>
      </c>
      <c r="DK42" s="585">
        <v>166996.61918452039</v>
      </c>
      <c r="DL42" s="585">
        <v>167127.02487469258</v>
      </c>
      <c r="DM42" s="585">
        <v>182803.84118875148</v>
      </c>
      <c r="DN42" s="585">
        <v>184310.60341610783</v>
      </c>
      <c r="DO42" s="585">
        <v>175146.16713026352</v>
      </c>
      <c r="DP42" s="585">
        <v>186419.45243703705</v>
      </c>
      <c r="DQ42" s="585">
        <v>171618.71434534225</v>
      </c>
      <c r="DR42" s="585">
        <v>172122.76363828316</v>
      </c>
      <c r="DS42" s="585">
        <v>169878.73336244439</v>
      </c>
      <c r="DT42" s="585">
        <v>160218.91803533613</v>
      </c>
      <c r="DU42" s="585">
        <v>163409.84678562387</v>
      </c>
      <c r="DV42" s="585">
        <v>172254.30454651202</v>
      </c>
      <c r="DW42" s="585">
        <v>169342.69798503455</v>
      </c>
      <c r="DX42" s="585">
        <v>181971.2319290119</v>
      </c>
      <c r="DY42" s="585">
        <v>180755.07171304678</v>
      </c>
      <c r="DZ42" s="585">
        <v>173858.82655907582</v>
      </c>
      <c r="EA42" s="585">
        <v>171562.22009855707</v>
      </c>
      <c r="EB42" s="585">
        <v>167952.77035520671</v>
      </c>
      <c r="EC42" s="585">
        <v>167625.23278363369</v>
      </c>
      <c r="ED42" s="585">
        <v>171783.54950030753</v>
      </c>
      <c r="EE42" s="585">
        <v>172367.56350142846</v>
      </c>
      <c r="EF42" s="585">
        <v>173440.3124456993</v>
      </c>
      <c r="EG42" s="585">
        <v>169852.6738991052</v>
      </c>
      <c r="EH42" s="585">
        <v>179850.05880858219</v>
      </c>
      <c r="EI42" s="585">
        <v>175221.8760821046</v>
      </c>
      <c r="EJ42" s="585">
        <v>174561.93349022212</v>
      </c>
      <c r="EK42" s="585">
        <v>174854.04792340519</v>
      </c>
      <c r="EL42" s="585">
        <v>171367.63755408293</v>
      </c>
      <c r="EM42" s="587">
        <v>173383.64185277832</v>
      </c>
      <c r="EN42" s="587">
        <v>176329.15831381927</v>
      </c>
      <c r="EO42" s="587">
        <v>177501.12786849367</v>
      </c>
      <c r="EP42" s="587">
        <v>187971.48694967377</v>
      </c>
      <c r="EQ42" s="587">
        <v>175975.32244930253</v>
      </c>
      <c r="ER42" s="587">
        <v>189312.24515156751</v>
      </c>
      <c r="ES42" s="587">
        <v>177265.49606498625</v>
      </c>
      <c r="ET42" s="587">
        <v>191390.10993267383</v>
      </c>
      <c r="EU42" s="587">
        <v>179637.97840170079</v>
      </c>
      <c r="EV42" s="587">
        <v>178819.54892310922</v>
      </c>
      <c r="EW42" s="587">
        <v>186030.16989166083</v>
      </c>
      <c r="EX42" s="587">
        <v>185619.48771283848</v>
      </c>
      <c r="EY42" s="586">
        <v>189122.31087872997</v>
      </c>
      <c r="EZ42" s="586">
        <v>204839.64965059471</v>
      </c>
      <c r="FA42" s="586">
        <v>215967.53639301349</v>
      </c>
      <c r="FB42" s="586">
        <v>177581.84432832187</v>
      </c>
      <c r="FC42" s="586">
        <v>178773.52770044887</v>
      </c>
      <c r="FD42" s="586">
        <v>177939.76309804895</v>
      </c>
      <c r="FE42" s="586">
        <v>186121.54614578228</v>
      </c>
      <c r="FF42" s="586">
        <v>176975.49077545846</v>
      </c>
    </row>
    <row r="43" spans="1:162" ht="18" customHeight="1" x14ac:dyDescent="0.3">
      <c r="A43" s="589" t="s">
        <v>481</v>
      </c>
      <c r="B43" s="589" t="s">
        <v>474</v>
      </c>
      <c r="C43" s="593">
        <v>14022.406912736789</v>
      </c>
      <c r="D43" s="593">
        <v>8614.9470122550247</v>
      </c>
      <c r="E43" s="593">
        <v>9046.7667947900245</v>
      </c>
      <c r="F43" s="593">
        <v>8253.3560588930486</v>
      </c>
      <c r="G43" s="593">
        <v>8243.8970227649188</v>
      </c>
      <c r="H43" s="593">
        <v>14222.774405428938</v>
      </c>
      <c r="I43" s="593">
        <v>9773.4685437383559</v>
      </c>
      <c r="J43" s="593">
        <v>8464.5785294334873</v>
      </c>
      <c r="K43" s="593">
        <v>8618.9981428776773</v>
      </c>
      <c r="L43" s="593">
        <v>9444.8388877828729</v>
      </c>
      <c r="M43" s="593">
        <v>9352.6658480040496</v>
      </c>
      <c r="N43" s="593">
        <v>9078.0655663321577</v>
      </c>
      <c r="O43" s="593">
        <v>9420.9177350316659</v>
      </c>
      <c r="P43" s="593">
        <v>10747.092222015226</v>
      </c>
      <c r="Q43" s="593">
        <v>14520.159524510929</v>
      </c>
      <c r="R43" s="593">
        <v>9940.9567935336254</v>
      </c>
      <c r="S43" s="593">
        <v>9042.513792779213</v>
      </c>
      <c r="T43" s="593">
        <v>10115.515018228756</v>
      </c>
      <c r="U43" s="593">
        <v>12509.075686262247</v>
      </c>
      <c r="V43" s="593">
        <v>11245.30357559086</v>
      </c>
      <c r="W43" s="593">
        <v>14003.45279651268</v>
      </c>
      <c r="X43" s="593">
        <v>18899.759292994506</v>
      </c>
      <c r="Y43" s="593">
        <v>13431.485647756885</v>
      </c>
      <c r="Z43" s="593">
        <v>15170.056879267389</v>
      </c>
      <c r="AA43" s="593">
        <v>10903.721625545246</v>
      </c>
      <c r="AB43" s="593">
        <v>12601.798013215197</v>
      </c>
      <c r="AC43" s="593">
        <v>13189.485964766453</v>
      </c>
      <c r="AD43" s="593">
        <v>12791.372044648373</v>
      </c>
      <c r="AE43" s="593">
        <v>13848.728520148679</v>
      </c>
      <c r="AF43" s="593">
        <v>13393.74429745303</v>
      </c>
      <c r="AG43" s="593">
        <v>15584.490835189528</v>
      </c>
      <c r="AH43" s="593">
        <v>15672.617301569955</v>
      </c>
      <c r="AI43" s="593">
        <v>19535.938542123793</v>
      </c>
      <c r="AJ43" s="593">
        <v>20531.594387396995</v>
      </c>
      <c r="AK43" s="593">
        <v>18384.805904107274</v>
      </c>
      <c r="AL43" s="593">
        <v>17368.271259703048</v>
      </c>
      <c r="AM43" s="593">
        <v>19673.09198335043</v>
      </c>
      <c r="AN43" s="593">
        <v>17490.392421126409</v>
      </c>
      <c r="AO43" s="593">
        <v>15789.829679464565</v>
      </c>
      <c r="AP43" s="593">
        <v>14897.063393489851</v>
      </c>
      <c r="AQ43" s="593">
        <v>17855.386396686707</v>
      </c>
      <c r="AR43" s="593">
        <v>19704.477664288788</v>
      </c>
      <c r="AS43" s="593">
        <v>19322.249388112468</v>
      </c>
      <c r="AT43" s="593">
        <v>19671.520938299513</v>
      </c>
      <c r="AU43" s="593">
        <v>21946.174337752516</v>
      </c>
      <c r="AV43" s="593">
        <v>22545.557014126411</v>
      </c>
      <c r="AW43" s="593">
        <v>22877.404338369684</v>
      </c>
      <c r="AX43" s="593">
        <v>25594.387499068926</v>
      </c>
      <c r="AY43" s="593">
        <v>24263.926402553021</v>
      </c>
      <c r="AZ43" s="593">
        <v>22543.248311728195</v>
      </c>
      <c r="BA43" s="593">
        <v>21234.901128839534</v>
      </c>
      <c r="BB43" s="593">
        <v>30290.441198478788</v>
      </c>
      <c r="BC43" s="593">
        <v>24337.911634397216</v>
      </c>
      <c r="BD43" s="593">
        <v>23016.085451020259</v>
      </c>
      <c r="BE43" s="593">
        <v>26127.521209808598</v>
      </c>
      <c r="BF43" s="593">
        <v>23921.084562984011</v>
      </c>
      <c r="BG43" s="593">
        <v>22208.752819936391</v>
      </c>
      <c r="BH43" s="593">
        <v>23156.253562813843</v>
      </c>
      <c r="BI43" s="593">
        <v>23121.383518245995</v>
      </c>
      <c r="BJ43" s="593">
        <v>24590.031698467454</v>
      </c>
      <c r="BK43" s="593">
        <v>23916.522247080891</v>
      </c>
      <c r="BL43" s="593">
        <v>23742.905440807965</v>
      </c>
      <c r="BM43" s="593">
        <v>24232.956685809291</v>
      </c>
      <c r="BN43" s="593">
        <v>26599.446508762252</v>
      </c>
      <c r="BO43" s="593">
        <v>29024.633317296066</v>
      </c>
      <c r="BP43" s="593">
        <v>27333.616765043411</v>
      </c>
      <c r="BQ43" s="593">
        <v>25716.207911377434</v>
      </c>
      <c r="BR43" s="593">
        <v>23815.733355021974</v>
      </c>
      <c r="BS43" s="593">
        <v>32057.999938223969</v>
      </c>
      <c r="BT43" s="593">
        <v>29087.255709827485</v>
      </c>
      <c r="BU43" s="593">
        <v>27682.723648223953</v>
      </c>
      <c r="BV43" s="593">
        <v>30605.533021761774</v>
      </c>
      <c r="BW43" s="593">
        <v>36707.213049972961</v>
      </c>
      <c r="BX43" s="593">
        <v>26209.195973646965</v>
      </c>
      <c r="BY43" s="593">
        <v>31883.152481903373</v>
      </c>
      <c r="BZ43" s="593">
        <v>31121.353675311264</v>
      </c>
      <c r="CA43" s="593">
        <v>26986.049667186711</v>
      </c>
      <c r="CB43" s="593">
        <v>27895.361200375159</v>
      </c>
      <c r="CC43" s="593">
        <v>27362.065229344491</v>
      </c>
      <c r="CD43" s="593">
        <v>27991.529754028328</v>
      </c>
      <c r="CE43" s="593">
        <v>30636.40264493529</v>
      </c>
      <c r="CF43" s="593">
        <v>32196.376471926222</v>
      </c>
      <c r="CG43" s="593">
        <v>29295.707543649169</v>
      </c>
      <c r="CH43" s="593">
        <v>31266.113443101447</v>
      </c>
      <c r="CI43" s="593">
        <v>32754.518333397475</v>
      </c>
      <c r="CJ43" s="593">
        <v>32771.984399307403</v>
      </c>
      <c r="CK43" s="593">
        <v>36520.885242843011</v>
      </c>
      <c r="CL43" s="593">
        <v>39405.925889257967</v>
      </c>
      <c r="CM43" s="593">
        <v>42509.915601848712</v>
      </c>
      <c r="CN43" s="593">
        <v>46812.632762614085</v>
      </c>
      <c r="CO43" s="593">
        <v>60404.274066625963</v>
      </c>
      <c r="CP43" s="593">
        <v>64176.642027490969</v>
      </c>
      <c r="CQ43" s="593">
        <v>53141.293309574496</v>
      </c>
      <c r="CR43" s="593">
        <v>57676.282520363959</v>
      </c>
      <c r="CS43" s="593">
        <v>61432.946588381412</v>
      </c>
      <c r="CT43" s="593">
        <v>59701.520731146054</v>
      </c>
      <c r="CU43" s="593">
        <v>67057.075566061321</v>
      </c>
      <c r="CV43" s="593">
        <v>69678.713956968146</v>
      </c>
      <c r="CW43" s="593">
        <v>73191.201505279183</v>
      </c>
      <c r="CX43" s="593">
        <v>68507.625070388312</v>
      </c>
      <c r="CY43" s="593">
        <v>65102.157469224556</v>
      </c>
      <c r="CZ43" s="593">
        <v>58334.616814234541</v>
      </c>
      <c r="DA43" s="593">
        <v>70770.248914523996</v>
      </c>
      <c r="DB43" s="593">
        <v>73227.274624757047</v>
      </c>
      <c r="DC43" s="593">
        <v>71740.712668774038</v>
      </c>
      <c r="DD43" s="593">
        <v>72942.46736347671</v>
      </c>
      <c r="DE43" s="593">
        <v>74106.670448174133</v>
      </c>
      <c r="DF43" s="593">
        <v>66679.538178442323</v>
      </c>
      <c r="DG43" s="593">
        <v>69867.393448514107</v>
      </c>
      <c r="DH43" s="593">
        <v>70233.084989007068</v>
      </c>
      <c r="DI43" s="593">
        <v>68132.574227126781</v>
      </c>
      <c r="DJ43" s="593">
        <v>74753.346603898739</v>
      </c>
      <c r="DK43" s="593">
        <v>83741.408117402083</v>
      </c>
      <c r="DL43" s="593">
        <v>79873.032783677103</v>
      </c>
      <c r="DM43" s="593">
        <v>93625.138333523224</v>
      </c>
      <c r="DN43" s="593">
        <v>95612.710791466394</v>
      </c>
      <c r="DO43" s="593">
        <v>88961.765299336839</v>
      </c>
      <c r="DP43" s="593">
        <v>91097.140368477529</v>
      </c>
      <c r="DQ43" s="593">
        <v>81832.147113959189</v>
      </c>
      <c r="DR43" s="593">
        <v>83314.444418574029</v>
      </c>
      <c r="DS43" s="593">
        <v>85980.003633500368</v>
      </c>
      <c r="DT43" s="593">
        <v>92959.890334712472</v>
      </c>
      <c r="DU43" s="593">
        <v>89618.045780981032</v>
      </c>
      <c r="DV43" s="593">
        <v>94141.075339449162</v>
      </c>
      <c r="DW43" s="593">
        <v>90695.36943860192</v>
      </c>
      <c r="DX43" s="593">
        <v>100064.86712297922</v>
      </c>
      <c r="DY43" s="593">
        <v>103826.92591982184</v>
      </c>
      <c r="DZ43" s="593">
        <v>99195.810213302728</v>
      </c>
      <c r="EA43" s="593">
        <v>101137.56674668306</v>
      </c>
      <c r="EB43" s="593">
        <v>100406.23506734286</v>
      </c>
      <c r="EC43" s="593">
        <v>100706.06956148602</v>
      </c>
      <c r="ED43" s="593">
        <v>108382.48533188665</v>
      </c>
      <c r="EE43" s="593">
        <v>108296.44652977002</v>
      </c>
      <c r="EF43" s="593">
        <v>106417.33671585099</v>
      </c>
      <c r="EG43" s="593">
        <v>102198.10999919078</v>
      </c>
      <c r="EH43" s="593">
        <v>109294.54418949487</v>
      </c>
      <c r="EI43" s="593">
        <v>107201.54630245846</v>
      </c>
      <c r="EJ43" s="593">
        <v>108150.24687698901</v>
      </c>
      <c r="EK43" s="593">
        <v>110759.96452707489</v>
      </c>
      <c r="EL43" s="593">
        <v>109964.50010331001</v>
      </c>
      <c r="EM43" s="595">
        <v>105617.60840219051</v>
      </c>
      <c r="EN43" s="595">
        <v>104935.27738116241</v>
      </c>
      <c r="EO43" s="595">
        <v>104163.42753303835</v>
      </c>
      <c r="EP43" s="595">
        <v>113267.67475506921</v>
      </c>
      <c r="EQ43" s="595">
        <v>104088.45692715373</v>
      </c>
      <c r="ER43" s="595">
        <v>105999.49462467199</v>
      </c>
      <c r="ES43" s="595">
        <v>100912.95643595856</v>
      </c>
      <c r="ET43" s="595">
        <v>114922.5350514028</v>
      </c>
      <c r="EU43" s="595">
        <v>104394.11331396759</v>
      </c>
      <c r="EV43" s="595">
        <v>105228.9256392722</v>
      </c>
      <c r="EW43" s="595">
        <v>110365.79762841144</v>
      </c>
      <c r="EX43" s="595">
        <v>112330.01582746342</v>
      </c>
      <c r="EY43" s="594">
        <v>116439.30833566039</v>
      </c>
      <c r="EZ43" s="594">
        <v>117982.55035693542</v>
      </c>
      <c r="FA43" s="594">
        <v>131179.30147583003</v>
      </c>
      <c r="FB43" s="594">
        <v>108794.06292160357</v>
      </c>
      <c r="FC43" s="594">
        <v>108593.5765106219</v>
      </c>
      <c r="FD43" s="594">
        <v>107097.74538684507</v>
      </c>
      <c r="FE43" s="594">
        <v>110572.88851971437</v>
      </c>
      <c r="FF43" s="594">
        <v>105710.04510862032</v>
      </c>
    </row>
    <row r="44" spans="1:162" ht="18" customHeight="1" x14ac:dyDescent="0.3">
      <c r="A44" s="589" t="s">
        <v>482</v>
      </c>
      <c r="B44" s="589" t="s">
        <v>476</v>
      </c>
      <c r="C44" s="593">
        <v>3495.6415684986182</v>
      </c>
      <c r="D44" s="593">
        <v>3384.107689595849</v>
      </c>
      <c r="E44" s="593">
        <v>3271.6331236176302</v>
      </c>
      <c r="F44" s="593">
        <v>3272.7762917866294</v>
      </c>
      <c r="G44" s="593">
        <v>3255.0807226595352</v>
      </c>
      <c r="H44" s="593">
        <v>3742.6917097622304</v>
      </c>
      <c r="I44" s="593">
        <v>3647.9320380894683</v>
      </c>
      <c r="J44" s="593">
        <v>3230.8517671701861</v>
      </c>
      <c r="K44" s="593">
        <v>3662.8683849574359</v>
      </c>
      <c r="L44" s="593">
        <v>3848.8774807486584</v>
      </c>
      <c r="M44" s="593">
        <v>4134.721223380081</v>
      </c>
      <c r="N44" s="593">
        <v>3827.4946287044336</v>
      </c>
      <c r="O44" s="593">
        <v>4255.0011438979927</v>
      </c>
      <c r="P44" s="593">
        <v>4395.8558839348952</v>
      </c>
      <c r="Q44" s="593">
        <v>4170.1062686102305</v>
      </c>
      <c r="R44" s="593">
        <v>5002.1153473357035</v>
      </c>
      <c r="S44" s="593">
        <v>4347.658543524788</v>
      </c>
      <c r="T44" s="593">
        <v>4186.6316760905156</v>
      </c>
      <c r="U44" s="593">
        <v>4344.949446737709</v>
      </c>
      <c r="V44" s="593">
        <v>4129.9172620029522</v>
      </c>
      <c r="W44" s="593">
        <v>4392.8096184761398</v>
      </c>
      <c r="X44" s="593">
        <v>4095.4837599173816</v>
      </c>
      <c r="Y44" s="593">
        <v>4256.1719938747665</v>
      </c>
      <c r="Z44" s="593">
        <v>4183.4421946075481</v>
      </c>
      <c r="AA44" s="593">
        <v>4617.6160151286349</v>
      </c>
      <c r="AB44" s="593">
        <v>4614.5771849940811</v>
      </c>
      <c r="AC44" s="593">
        <v>4710.6523175544962</v>
      </c>
      <c r="AD44" s="593">
        <v>4157.6511166712844</v>
      </c>
      <c r="AE44" s="593">
        <v>4019.7912762942342</v>
      </c>
      <c r="AF44" s="593">
        <v>4161.2685977659812</v>
      </c>
      <c r="AG44" s="593">
        <v>4160.5040427488939</v>
      </c>
      <c r="AH44" s="593">
        <v>4837.0598256773301</v>
      </c>
      <c r="AI44" s="593">
        <v>4985.6069986008079</v>
      </c>
      <c r="AJ44" s="593">
        <v>5438.6799747489231</v>
      </c>
      <c r="AK44" s="593">
        <v>5310.7663303224208</v>
      </c>
      <c r="AL44" s="593">
        <v>5005.8586778588924</v>
      </c>
      <c r="AM44" s="593">
        <v>5291.6350886730352</v>
      </c>
      <c r="AN44" s="593">
        <v>4997.2479176020934</v>
      </c>
      <c r="AO44" s="593">
        <v>5598.6997302054842</v>
      </c>
      <c r="AP44" s="593">
        <v>4923.9416743037127</v>
      </c>
      <c r="AQ44" s="593">
        <v>4948.6041173017156</v>
      </c>
      <c r="AR44" s="593">
        <v>5083.326256160818</v>
      </c>
      <c r="AS44" s="593">
        <v>5066.4971476266437</v>
      </c>
      <c r="AT44" s="593">
        <v>5618.949444723492</v>
      </c>
      <c r="AU44" s="593">
        <v>5602.6020136190482</v>
      </c>
      <c r="AV44" s="593">
        <v>5770.8321336090139</v>
      </c>
      <c r="AW44" s="593">
        <v>5857.5384242466353</v>
      </c>
      <c r="AX44" s="593">
        <v>6028.7026773694788</v>
      </c>
      <c r="AY44" s="593">
        <v>6878.0023383476537</v>
      </c>
      <c r="AZ44" s="593">
        <v>7604.0455844604112</v>
      </c>
      <c r="BA44" s="593">
        <v>7893.7426159151346</v>
      </c>
      <c r="BB44" s="593">
        <v>7561.4192315683313</v>
      </c>
      <c r="BC44" s="593">
        <v>7715.2243616121796</v>
      </c>
      <c r="BD44" s="593">
        <v>7596.9742925374294</v>
      </c>
      <c r="BE44" s="593">
        <v>7545.8616838301859</v>
      </c>
      <c r="BF44" s="593">
        <v>7440.8625507930419</v>
      </c>
      <c r="BG44" s="593">
        <v>7823.5347870919741</v>
      </c>
      <c r="BH44" s="593">
        <v>7708.0265372259964</v>
      </c>
      <c r="BI44" s="593">
        <v>8489.0008841432118</v>
      </c>
      <c r="BJ44" s="593">
        <v>8506.3998487766876</v>
      </c>
      <c r="BK44" s="593">
        <v>8605.045459682482</v>
      </c>
      <c r="BL44" s="593">
        <v>8698.2606262574591</v>
      </c>
      <c r="BM44" s="593">
        <v>9280.4259172492548</v>
      </c>
      <c r="BN44" s="593">
        <v>9294.2342306476767</v>
      </c>
      <c r="BO44" s="593">
        <v>9635.5659515614152</v>
      </c>
      <c r="BP44" s="593">
        <v>9475.1206773081976</v>
      </c>
      <c r="BQ44" s="593">
        <v>9125.2985669564332</v>
      </c>
      <c r="BR44" s="593">
        <v>9288.7431539777772</v>
      </c>
      <c r="BS44" s="593">
        <v>9422.6555083620933</v>
      </c>
      <c r="BT44" s="593">
        <v>10264.134516770358</v>
      </c>
      <c r="BU44" s="593">
        <v>10721.405525402562</v>
      </c>
      <c r="BV44" s="593">
        <v>10046.549590326807</v>
      </c>
      <c r="BW44" s="593">
        <v>9537.0308950808067</v>
      </c>
      <c r="BX44" s="593">
        <v>9847.4090509647467</v>
      </c>
      <c r="BY44" s="593">
        <v>10097.346815957313</v>
      </c>
      <c r="BZ44" s="593">
        <v>10154.280731005787</v>
      </c>
      <c r="CA44" s="593">
        <v>10522.355121407993</v>
      </c>
      <c r="CB44" s="593">
        <v>10352.366136982795</v>
      </c>
      <c r="CC44" s="593">
        <v>10037.617270339781</v>
      </c>
      <c r="CD44" s="593">
        <v>10567.819826471554</v>
      </c>
      <c r="CE44" s="593">
        <v>10469.568391697207</v>
      </c>
      <c r="CF44" s="593">
        <v>10415.538359530783</v>
      </c>
      <c r="CG44" s="593">
        <v>11376.6833224169</v>
      </c>
      <c r="CH44" s="593">
        <v>10830.176198437317</v>
      </c>
      <c r="CI44" s="593">
        <v>10910.724934795169</v>
      </c>
      <c r="CJ44" s="593">
        <v>10828.158954843757</v>
      </c>
      <c r="CK44" s="593">
        <v>10776.328819657454</v>
      </c>
      <c r="CL44" s="593">
        <v>10680.105423668449</v>
      </c>
      <c r="CM44" s="593">
        <v>11095.252952426592</v>
      </c>
      <c r="CN44" s="593">
        <v>11140.947177616612</v>
      </c>
      <c r="CO44" s="593">
        <v>11379.951547673976</v>
      </c>
      <c r="CP44" s="593">
        <v>11595.072669347646</v>
      </c>
      <c r="CQ44" s="593">
        <v>11868.461831969422</v>
      </c>
      <c r="CR44" s="593">
        <v>11867.282196275353</v>
      </c>
      <c r="CS44" s="593">
        <v>12115.10142639816</v>
      </c>
      <c r="CT44" s="593">
        <v>12149.83826369694</v>
      </c>
      <c r="CU44" s="593">
        <v>12328.263682215664</v>
      </c>
      <c r="CV44" s="593">
        <v>12747.634636687382</v>
      </c>
      <c r="CW44" s="593">
        <v>12930.971464633123</v>
      </c>
      <c r="CX44" s="593">
        <v>13206.402540258914</v>
      </c>
      <c r="CY44" s="593">
        <v>13024.60011847623</v>
      </c>
      <c r="CZ44" s="593">
        <v>12826.45625597953</v>
      </c>
      <c r="DA44" s="593">
        <v>12993.682354884986</v>
      </c>
      <c r="DB44" s="593">
        <v>12442.048648592074</v>
      </c>
      <c r="DC44" s="593">
        <v>12863.078460785933</v>
      </c>
      <c r="DD44" s="593">
        <v>13154.226620819973</v>
      </c>
      <c r="DE44" s="593">
        <v>13366.470651808098</v>
      </c>
      <c r="DF44" s="593">
        <v>13702.425117124852</v>
      </c>
      <c r="DG44" s="593">
        <v>14383.121785474061</v>
      </c>
      <c r="DH44" s="593">
        <v>14947.903045389963</v>
      </c>
      <c r="DI44" s="593">
        <v>14766.185860499636</v>
      </c>
      <c r="DJ44" s="593">
        <v>14810.461342452931</v>
      </c>
      <c r="DK44" s="593">
        <v>14898.210738568056</v>
      </c>
      <c r="DL44" s="593">
        <v>14956.459656182262</v>
      </c>
      <c r="DM44" s="593">
        <v>14559.627373831481</v>
      </c>
      <c r="DN44" s="593">
        <v>14669.690969162668</v>
      </c>
      <c r="DO44" s="593">
        <v>14935.023783121873</v>
      </c>
      <c r="DP44" s="593">
        <v>15314.528794097789</v>
      </c>
      <c r="DQ44" s="593">
        <v>14985.673115780344</v>
      </c>
      <c r="DR44" s="593">
        <v>23051.163311469336</v>
      </c>
      <c r="DS44" s="593">
        <v>16149.542283132785</v>
      </c>
      <c r="DT44" s="593">
        <v>15885.939104603836</v>
      </c>
      <c r="DU44" s="593">
        <v>16220.436141178368</v>
      </c>
      <c r="DV44" s="593">
        <v>17418.158168435188</v>
      </c>
      <c r="DW44" s="593">
        <v>16770.777906887495</v>
      </c>
      <c r="DX44" s="593">
        <v>18146.22986509898</v>
      </c>
      <c r="DY44" s="593">
        <v>16802.751870402852</v>
      </c>
      <c r="DZ44" s="593">
        <v>17270.32506874813</v>
      </c>
      <c r="EA44" s="593">
        <v>16815.000822994087</v>
      </c>
      <c r="EB44" s="593">
        <v>16884.164750755248</v>
      </c>
      <c r="EC44" s="593">
        <v>16462.376780928622</v>
      </c>
      <c r="ED44" s="593">
        <v>16241.344119100626</v>
      </c>
      <c r="EE44" s="593">
        <v>16455.223151901679</v>
      </c>
      <c r="EF44" s="593">
        <v>16646.672997709273</v>
      </c>
      <c r="EG44" s="593">
        <v>16301.943054076542</v>
      </c>
      <c r="EH44" s="593">
        <v>16319.898024877579</v>
      </c>
      <c r="EI44" s="593">
        <v>16079.558816081877</v>
      </c>
      <c r="EJ44" s="593">
        <v>16487.608619093142</v>
      </c>
      <c r="EK44" s="593">
        <v>15318.895254132569</v>
      </c>
      <c r="EL44" s="593">
        <v>15322.093040522885</v>
      </c>
      <c r="EM44" s="595">
        <v>15129.59217440272</v>
      </c>
      <c r="EN44" s="595">
        <v>15584.291374879778</v>
      </c>
      <c r="EO44" s="595">
        <v>15942.036409419641</v>
      </c>
      <c r="EP44" s="595">
        <v>16476.928702889734</v>
      </c>
      <c r="EQ44" s="595">
        <v>17036.426038574802</v>
      </c>
      <c r="ER44" s="595">
        <v>16929.06479649504</v>
      </c>
      <c r="ES44" s="595">
        <v>16631.650717204247</v>
      </c>
      <c r="ET44" s="595">
        <v>16365.519290945685</v>
      </c>
      <c r="EU44" s="595">
        <v>16495.816581110368</v>
      </c>
      <c r="EV44" s="595">
        <v>16668.041688982586</v>
      </c>
      <c r="EW44" s="595">
        <v>16806.816685770169</v>
      </c>
      <c r="EX44" s="595">
        <v>16629.446685444142</v>
      </c>
      <c r="EY44" s="594">
        <v>16473.432864327024</v>
      </c>
      <c r="EZ44" s="594">
        <v>16283.434218596476</v>
      </c>
      <c r="FA44" s="594">
        <v>16272.80204594978</v>
      </c>
      <c r="FB44" s="594">
        <v>16269.896353151809</v>
      </c>
      <c r="FC44" s="594">
        <v>17828.807531149792</v>
      </c>
      <c r="FD44" s="594">
        <v>16934.04245119233</v>
      </c>
      <c r="FE44" s="594">
        <v>16727.259191823436</v>
      </c>
      <c r="FF44" s="594">
        <v>16563.010073404086</v>
      </c>
    </row>
    <row r="45" spans="1:162" ht="18" customHeight="1" x14ac:dyDescent="0.3">
      <c r="A45" s="589" t="s">
        <v>483</v>
      </c>
      <c r="B45" s="589" t="s">
        <v>478</v>
      </c>
      <c r="C45" s="593">
        <v>62247.228422903398</v>
      </c>
      <c r="D45" s="593">
        <v>67968.356000153159</v>
      </c>
      <c r="E45" s="593">
        <v>74768.843508177146</v>
      </c>
      <c r="F45" s="593">
        <v>61518.2372370784</v>
      </c>
      <c r="G45" s="593">
        <v>60344.699216480716</v>
      </c>
      <c r="H45" s="593">
        <v>58889.854517240994</v>
      </c>
      <c r="I45" s="593">
        <v>52128.068034121192</v>
      </c>
      <c r="J45" s="593">
        <v>58580.199646111701</v>
      </c>
      <c r="K45" s="593">
        <v>75285.222287920289</v>
      </c>
      <c r="L45" s="593">
        <v>71166.200374835666</v>
      </c>
      <c r="M45" s="593">
        <v>59277.026369304294</v>
      </c>
      <c r="N45" s="593">
        <v>57598.198335323454</v>
      </c>
      <c r="O45" s="593">
        <v>62991.141857895294</v>
      </c>
      <c r="P45" s="593">
        <v>62545.011230378419</v>
      </c>
      <c r="Q45" s="593">
        <v>63695.649412223378</v>
      </c>
      <c r="R45" s="593">
        <v>77806.781402716675</v>
      </c>
      <c r="S45" s="593">
        <v>82426.780668664287</v>
      </c>
      <c r="T45" s="593">
        <v>99987.180954738142</v>
      </c>
      <c r="U45" s="593">
        <v>94049.341311468786</v>
      </c>
      <c r="V45" s="593">
        <v>83831.959678614439</v>
      </c>
      <c r="W45" s="593">
        <v>87358.419368576069</v>
      </c>
      <c r="X45" s="593">
        <v>81832.294583252646</v>
      </c>
      <c r="Y45" s="593">
        <v>93247.254627753311</v>
      </c>
      <c r="Z45" s="593">
        <v>83406.29237406516</v>
      </c>
      <c r="AA45" s="593">
        <v>83401.783888467602</v>
      </c>
      <c r="AB45" s="593">
        <v>101498.14290486691</v>
      </c>
      <c r="AC45" s="593">
        <v>108393.50804324985</v>
      </c>
      <c r="AD45" s="593">
        <v>104088.74286872032</v>
      </c>
      <c r="AE45" s="593">
        <v>102334.92545548439</v>
      </c>
      <c r="AF45" s="593">
        <v>113362.29097372187</v>
      </c>
      <c r="AG45" s="593">
        <v>109010.64885437915</v>
      </c>
      <c r="AH45" s="593">
        <v>106984.50282327186</v>
      </c>
      <c r="AI45" s="593">
        <v>97093.3522539962</v>
      </c>
      <c r="AJ45" s="593">
        <v>95403.898365424335</v>
      </c>
      <c r="AK45" s="593">
        <v>97549.984690987156</v>
      </c>
      <c r="AL45" s="593">
        <v>103341.70154666476</v>
      </c>
      <c r="AM45" s="593">
        <v>93279.522960964401</v>
      </c>
      <c r="AN45" s="593">
        <v>94724.840429074073</v>
      </c>
      <c r="AO45" s="593">
        <v>94284.222083197979</v>
      </c>
      <c r="AP45" s="593">
        <v>95063.630958060225</v>
      </c>
      <c r="AQ45" s="593">
        <v>109602.12140734686</v>
      </c>
      <c r="AR45" s="593">
        <v>106126.67844314988</v>
      </c>
      <c r="AS45" s="593">
        <v>102826.58725921782</v>
      </c>
      <c r="AT45" s="593">
        <v>105740.7050748529</v>
      </c>
      <c r="AU45" s="593">
        <v>102767.40544790521</v>
      </c>
      <c r="AV45" s="593">
        <v>99565.91792091493</v>
      </c>
      <c r="AW45" s="593">
        <v>93494.692555029644</v>
      </c>
      <c r="AX45" s="593">
        <v>84019.362446457904</v>
      </c>
      <c r="AY45" s="593">
        <v>76019.433750191965</v>
      </c>
      <c r="AZ45" s="593">
        <v>72703.644280441629</v>
      </c>
      <c r="BA45" s="593">
        <v>72112.944989742769</v>
      </c>
      <c r="BB45" s="593">
        <v>62422.87048655386</v>
      </c>
      <c r="BC45" s="593">
        <v>65727.827338987438</v>
      </c>
      <c r="BD45" s="593">
        <v>50660.424474567801</v>
      </c>
      <c r="BE45" s="593">
        <v>54947.932893552294</v>
      </c>
      <c r="BF45" s="593">
        <v>45935.145588673004</v>
      </c>
      <c r="BG45" s="593">
        <v>49056.966007015486</v>
      </c>
      <c r="BH45" s="593">
        <v>52258.62209355853</v>
      </c>
      <c r="BI45" s="593">
        <v>52442.426107662985</v>
      </c>
      <c r="BJ45" s="593">
        <v>61653.806566823208</v>
      </c>
      <c r="BK45" s="593">
        <v>57880.417836872963</v>
      </c>
      <c r="BL45" s="593">
        <v>57025.158822062411</v>
      </c>
      <c r="BM45" s="593">
        <v>58478.582870577207</v>
      </c>
      <c r="BN45" s="593">
        <v>61167.439199399218</v>
      </c>
      <c r="BO45" s="593">
        <v>58987.189783469999</v>
      </c>
      <c r="BP45" s="593">
        <v>60362.029981064683</v>
      </c>
      <c r="BQ45" s="593">
        <v>58236.792633211495</v>
      </c>
      <c r="BR45" s="593">
        <v>57699.17103960042</v>
      </c>
      <c r="BS45" s="593">
        <v>53163.27867044718</v>
      </c>
      <c r="BT45" s="593">
        <v>54017.360445767627</v>
      </c>
      <c r="BU45" s="593">
        <v>67892.146901149856</v>
      </c>
      <c r="BV45" s="593">
        <v>51706.182114946525</v>
      </c>
      <c r="BW45" s="593">
        <v>55325.340593848217</v>
      </c>
      <c r="BX45" s="593">
        <v>53662.508167461885</v>
      </c>
      <c r="BY45" s="593">
        <v>53094.165591204917</v>
      </c>
      <c r="BZ45" s="593">
        <v>53688.638103121797</v>
      </c>
      <c r="CA45" s="593">
        <v>52189.656529656029</v>
      </c>
      <c r="CB45" s="593">
        <v>53124.763583861662</v>
      </c>
      <c r="CC45" s="593">
        <v>54747.940596112247</v>
      </c>
      <c r="CD45" s="593">
        <v>51490.870687582887</v>
      </c>
      <c r="CE45" s="593">
        <v>49969.290236046894</v>
      </c>
      <c r="CF45" s="593">
        <v>59069.348151409307</v>
      </c>
      <c r="CG45" s="593">
        <v>60507.089625078857</v>
      </c>
      <c r="CH45" s="593">
        <v>53022.050554616624</v>
      </c>
      <c r="CI45" s="593">
        <v>72351.934543493044</v>
      </c>
      <c r="CJ45" s="593">
        <v>70126.570908080001</v>
      </c>
      <c r="CK45" s="593">
        <v>76174.545763540562</v>
      </c>
      <c r="CL45" s="593">
        <v>61889.027050773446</v>
      </c>
      <c r="CM45" s="593">
        <v>63378.595623971189</v>
      </c>
      <c r="CN45" s="593">
        <v>66107.372579607589</v>
      </c>
      <c r="CO45" s="593">
        <v>66500.253420387133</v>
      </c>
      <c r="CP45" s="593">
        <v>65032.192594844288</v>
      </c>
      <c r="CQ45" s="593">
        <v>96702.553736006128</v>
      </c>
      <c r="CR45" s="593">
        <v>98037.670859094855</v>
      </c>
      <c r="CS45" s="593">
        <v>73503.162751301032</v>
      </c>
      <c r="CT45" s="593">
        <v>83198.27666666107</v>
      </c>
      <c r="CU45" s="593">
        <v>92069.006260174676</v>
      </c>
      <c r="CV45" s="593">
        <v>95818.785743820757</v>
      </c>
      <c r="CW45" s="593">
        <v>89659.952172228208</v>
      </c>
      <c r="CX45" s="593">
        <v>97509.711487301101</v>
      </c>
      <c r="CY45" s="593">
        <v>90002.948098027482</v>
      </c>
      <c r="CZ45" s="593">
        <v>93992.317640057707</v>
      </c>
      <c r="DA45" s="593">
        <v>107598.28742136063</v>
      </c>
      <c r="DB45" s="593">
        <v>102582.1488056489</v>
      </c>
      <c r="DC45" s="593">
        <v>107103.60762525133</v>
      </c>
      <c r="DD45" s="593">
        <v>110269.62989934352</v>
      </c>
      <c r="DE45" s="593">
        <v>87577.391452767013</v>
      </c>
      <c r="DF45" s="593">
        <v>64285.784499499816</v>
      </c>
      <c r="DG45" s="593">
        <v>66685.205529930347</v>
      </c>
      <c r="DH45" s="593">
        <v>66100.446354889864</v>
      </c>
      <c r="DI45" s="593">
        <v>65130.750810034297</v>
      </c>
      <c r="DJ45" s="593">
        <v>67586.772061793105</v>
      </c>
      <c r="DK45" s="593">
        <v>68357.000328550246</v>
      </c>
      <c r="DL45" s="593">
        <v>72297.532434833207</v>
      </c>
      <c r="DM45" s="593">
        <v>74619.07548139678</v>
      </c>
      <c r="DN45" s="593">
        <v>74028.201655478784</v>
      </c>
      <c r="DO45" s="593">
        <v>71249.378047804828</v>
      </c>
      <c r="DP45" s="593">
        <v>80007.783274461734</v>
      </c>
      <c r="DQ45" s="593">
        <v>74800.894115602729</v>
      </c>
      <c r="DR45" s="593">
        <v>65757.155908239787</v>
      </c>
      <c r="DS45" s="593">
        <v>67749.187445811243</v>
      </c>
      <c r="DT45" s="593">
        <v>51373.088596019828</v>
      </c>
      <c r="DU45" s="593">
        <v>57571.364863464463</v>
      </c>
      <c r="DV45" s="593">
        <v>60695.07103862767</v>
      </c>
      <c r="DW45" s="593">
        <v>61876.550639545152</v>
      </c>
      <c r="DX45" s="593">
        <v>63760.134940933698</v>
      </c>
      <c r="DY45" s="593">
        <v>60125.393922822106</v>
      </c>
      <c r="DZ45" s="593">
        <v>57392.691277024955</v>
      </c>
      <c r="EA45" s="593">
        <v>53609.652528879931</v>
      </c>
      <c r="EB45" s="593">
        <v>50662.370537108589</v>
      </c>
      <c r="EC45" s="593">
        <v>50456.786441219054</v>
      </c>
      <c r="ED45" s="593">
        <v>47159.720049320254</v>
      </c>
      <c r="EE45" s="593">
        <v>47615.893819756748</v>
      </c>
      <c r="EF45" s="593">
        <v>50376.30273213904</v>
      </c>
      <c r="EG45" s="593">
        <v>51352.620845837861</v>
      </c>
      <c r="EH45" s="593">
        <v>54235.616594209743</v>
      </c>
      <c r="EI45" s="593">
        <v>51940.770963564275</v>
      </c>
      <c r="EJ45" s="593">
        <v>49924.077994139974</v>
      </c>
      <c r="EK45" s="593">
        <v>48775.188142197716</v>
      </c>
      <c r="EL45" s="593">
        <v>46081.044410250041</v>
      </c>
      <c r="EM45" s="595">
        <v>52636.441276185113</v>
      </c>
      <c r="EN45" s="595">
        <v>55809.589557777086</v>
      </c>
      <c r="EO45" s="595">
        <v>57395.66392603569</v>
      </c>
      <c r="EP45" s="595">
        <v>58226.883491714827</v>
      </c>
      <c r="EQ45" s="595">
        <v>54850.43948357398</v>
      </c>
      <c r="ER45" s="595">
        <v>66383.685730400452</v>
      </c>
      <c r="ES45" s="595">
        <v>59720.888911823444</v>
      </c>
      <c r="ET45" s="595">
        <v>60102.055590325355</v>
      </c>
      <c r="EU45" s="595">
        <v>58748.048506622828</v>
      </c>
      <c r="EV45" s="595">
        <v>56922.581594854433</v>
      </c>
      <c r="EW45" s="595">
        <v>58857.555577479208</v>
      </c>
      <c r="EX45" s="595">
        <v>56660.025199930926</v>
      </c>
      <c r="EY45" s="594">
        <v>56209.56967874254</v>
      </c>
      <c r="EZ45" s="594">
        <v>70573.665075062832</v>
      </c>
      <c r="FA45" s="594">
        <v>68515.432871233686</v>
      </c>
      <c r="FB45" s="594">
        <v>52517.885053566475</v>
      </c>
      <c r="FC45" s="594">
        <v>52351.14365867716</v>
      </c>
      <c r="FD45" s="594">
        <v>53907.975260011539</v>
      </c>
      <c r="FE45" s="594">
        <v>58821.398434244482</v>
      </c>
      <c r="FF45" s="594">
        <v>54702.435593434027</v>
      </c>
    </row>
    <row r="46" spans="1:162" ht="18" customHeight="1" x14ac:dyDescent="0.3">
      <c r="A46" s="589"/>
      <c r="B46" s="589"/>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79"/>
      <c r="BE46" s="679"/>
      <c r="BF46" s="679"/>
      <c r="BG46" s="679"/>
      <c r="BH46" s="679"/>
      <c r="BI46" s="679"/>
      <c r="BJ46" s="679"/>
      <c r="BK46" s="679"/>
      <c r="BL46" s="679"/>
      <c r="BM46" s="679"/>
      <c r="BN46" s="679"/>
      <c r="BO46" s="679"/>
      <c r="BP46" s="679"/>
      <c r="BQ46" s="679"/>
      <c r="BR46" s="679"/>
      <c r="BS46" s="679"/>
      <c r="BT46" s="679"/>
      <c r="BU46" s="679"/>
      <c r="BV46" s="679"/>
      <c r="BW46" s="679"/>
      <c r="BX46" s="679"/>
      <c r="BY46" s="679"/>
      <c r="BZ46" s="679"/>
      <c r="CA46" s="679"/>
      <c r="CB46" s="679"/>
      <c r="CC46" s="679"/>
      <c r="CD46" s="679"/>
      <c r="CE46" s="679"/>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79"/>
      <c r="DM46" s="679"/>
      <c r="DN46" s="679"/>
      <c r="DO46" s="679"/>
      <c r="DP46" s="679"/>
      <c r="DQ46" s="679"/>
      <c r="DR46" s="679"/>
      <c r="DS46" s="679"/>
      <c r="DT46" s="679"/>
      <c r="DU46" s="679"/>
      <c r="DV46" s="679"/>
      <c r="DW46" s="679"/>
      <c r="DX46" s="679"/>
      <c r="DY46" s="679"/>
      <c r="DZ46" s="679"/>
      <c r="EA46" s="679"/>
      <c r="EB46" s="679"/>
      <c r="EC46" s="679"/>
      <c r="ED46" s="679"/>
      <c r="EE46" s="679"/>
      <c r="EF46" s="679"/>
      <c r="EG46" s="679"/>
      <c r="EH46" s="679"/>
      <c r="EI46" s="679"/>
      <c r="EJ46" s="679"/>
      <c r="EK46" s="679"/>
      <c r="EL46" s="679"/>
      <c r="EM46" s="680"/>
      <c r="EN46" s="680"/>
      <c r="EO46" s="680"/>
      <c r="EP46" s="680"/>
      <c r="EQ46" s="680"/>
      <c r="ER46" s="680"/>
      <c r="ES46" s="680"/>
      <c r="ET46" s="680"/>
      <c r="EU46" s="680"/>
      <c r="EV46" s="680"/>
      <c r="EW46" s="680"/>
      <c r="EX46" s="680"/>
      <c r="EY46" s="4134"/>
      <c r="EZ46" s="4134"/>
      <c r="FA46" s="4134"/>
      <c r="FB46" s="4134"/>
      <c r="FC46" s="4134"/>
      <c r="FD46" s="4134"/>
      <c r="FE46" s="4134"/>
      <c r="FF46" s="4134"/>
    </row>
    <row r="47" spans="1:162" ht="18" customHeight="1" x14ac:dyDescent="0.3">
      <c r="A47" s="584" t="s">
        <v>484</v>
      </c>
      <c r="B47" s="584" t="s">
        <v>485</v>
      </c>
      <c r="C47" s="585">
        <v>0</v>
      </c>
      <c r="D47" s="585">
        <v>0</v>
      </c>
      <c r="E47" s="585">
        <v>0</v>
      </c>
      <c r="F47" s="585">
        <v>640</v>
      </c>
      <c r="G47" s="585">
        <v>641.45043299999998</v>
      </c>
      <c r="H47" s="585">
        <v>645.547281</v>
      </c>
      <c r="I47" s="585">
        <v>649.20652900000005</v>
      </c>
      <c r="J47" s="585">
        <v>653.63230299999998</v>
      </c>
      <c r="K47" s="585">
        <v>657.68341124999995</v>
      </c>
      <c r="L47" s="585">
        <v>661.35194488888897</v>
      </c>
      <c r="M47" s="585">
        <v>665.86065039111111</v>
      </c>
      <c r="N47" s="585">
        <v>669.84978488888896</v>
      </c>
      <c r="O47" s="585">
        <v>674.2577973333332</v>
      </c>
      <c r="P47" s="585">
        <v>678.7132693333333</v>
      </c>
      <c r="Q47" s="585">
        <v>682.77766222222226</v>
      </c>
      <c r="R47" s="585">
        <v>687.27664888888887</v>
      </c>
      <c r="S47" s="585">
        <v>691.67521777777779</v>
      </c>
      <c r="T47" s="585">
        <v>696.04463911111111</v>
      </c>
      <c r="U47" s="585">
        <v>700.3977608888888</v>
      </c>
      <c r="V47" s="585">
        <v>705.16844533333324</v>
      </c>
      <c r="W47" s="585">
        <v>709.62047199999995</v>
      </c>
      <c r="X47" s="585">
        <v>713.57458666666673</v>
      </c>
      <c r="Y47" s="585">
        <v>718.28701333333322</v>
      </c>
      <c r="Z47" s="585">
        <v>722.73404000000005</v>
      </c>
      <c r="AA47" s="585">
        <v>727.37966488888901</v>
      </c>
      <c r="AB47" s="585">
        <v>732.07468422222223</v>
      </c>
      <c r="AC47" s="585">
        <v>736.60560799999996</v>
      </c>
      <c r="AD47" s="585">
        <v>741.70598488888891</v>
      </c>
      <c r="AE47" s="585">
        <v>745.98991466666678</v>
      </c>
      <c r="AF47" s="585">
        <v>751.37571733333323</v>
      </c>
      <c r="AG47" s="585">
        <v>755.84376266666675</v>
      </c>
      <c r="AH47" s="585">
        <v>760.67616143111127</v>
      </c>
      <c r="AI47" s="585">
        <v>765.69630222222224</v>
      </c>
      <c r="AJ47" s="585">
        <v>770.24621955555574</v>
      </c>
      <c r="AK47" s="585">
        <v>774.85213511111112</v>
      </c>
      <c r="AL47" s="585">
        <v>779.80511733333321</v>
      </c>
      <c r="AM47" s="585">
        <v>784.78973333333329</v>
      </c>
      <c r="AN47" s="585">
        <v>789.65365511111122</v>
      </c>
      <c r="AO47" s="585">
        <v>794.70007911111111</v>
      </c>
      <c r="AP47" s="585">
        <v>728.36991866666665</v>
      </c>
      <c r="AQ47" s="585">
        <v>732.87450985714293</v>
      </c>
      <c r="AR47" s="585">
        <v>737.86018647619039</v>
      </c>
      <c r="AS47" s="585">
        <v>742.11921833333327</v>
      </c>
      <c r="AT47" s="585">
        <v>747.47372047619046</v>
      </c>
      <c r="AU47" s="585">
        <v>751.7882111904762</v>
      </c>
      <c r="AV47" s="585">
        <v>756.12759071428559</v>
      </c>
      <c r="AW47" s="585">
        <v>761.15437252380946</v>
      </c>
      <c r="AX47" s="585">
        <v>845.79487733333326</v>
      </c>
      <c r="AY47" s="585">
        <v>851.45723822222226</v>
      </c>
      <c r="AZ47" s="585">
        <v>856.89538755555566</v>
      </c>
      <c r="BA47" s="585">
        <v>862.36826933333327</v>
      </c>
      <c r="BB47" s="585">
        <v>6.75</v>
      </c>
      <c r="BC47" s="585">
        <v>0</v>
      </c>
      <c r="BD47" s="585">
        <v>0</v>
      </c>
      <c r="BE47" s="585">
        <v>0</v>
      </c>
      <c r="BF47" s="585">
        <v>0</v>
      </c>
      <c r="BG47" s="585">
        <v>0</v>
      </c>
      <c r="BH47" s="585">
        <v>0</v>
      </c>
      <c r="BI47" s="585">
        <v>0</v>
      </c>
      <c r="BJ47" s="585">
        <v>0</v>
      </c>
      <c r="BK47" s="585">
        <v>0</v>
      </c>
      <c r="BL47" s="585">
        <v>0</v>
      </c>
      <c r="BM47" s="585">
        <v>0</v>
      </c>
      <c r="BN47" s="585">
        <v>0</v>
      </c>
      <c r="BO47" s="585">
        <v>0</v>
      </c>
      <c r="BP47" s="585">
        <v>0</v>
      </c>
      <c r="BQ47" s="585">
        <v>0</v>
      </c>
      <c r="BR47" s="585">
        <v>0</v>
      </c>
      <c r="BS47" s="585">
        <v>0</v>
      </c>
      <c r="BT47" s="585">
        <v>0</v>
      </c>
      <c r="BU47" s="585">
        <v>0</v>
      </c>
      <c r="BV47" s="585">
        <v>0</v>
      </c>
      <c r="BW47" s="585">
        <v>0</v>
      </c>
      <c r="BX47" s="585">
        <v>0</v>
      </c>
      <c r="BY47" s="585">
        <v>0</v>
      </c>
      <c r="BZ47" s="585">
        <v>0</v>
      </c>
      <c r="CA47" s="585">
        <v>0</v>
      </c>
      <c r="CB47" s="585">
        <v>0</v>
      </c>
      <c r="CC47" s="585">
        <v>0</v>
      </c>
      <c r="CD47" s="585">
        <v>0</v>
      </c>
      <c r="CE47" s="585">
        <v>0</v>
      </c>
      <c r="CF47" s="585">
        <v>0</v>
      </c>
      <c r="CG47" s="585">
        <v>0</v>
      </c>
      <c r="CH47" s="585">
        <v>0</v>
      </c>
      <c r="CI47" s="585">
        <v>0</v>
      </c>
      <c r="CJ47" s="585">
        <v>0</v>
      </c>
      <c r="CK47" s="585">
        <v>0</v>
      </c>
      <c r="CL47" s="585">
        <v>0</v>
      </c>
      <c r="CM47" s="585">
        <v>0</v>
      </c>
      <c r="CN47" s="585">
        <v>0</v>
      </c>
      <c r="CO47" s="585">
        <v>0</v>
      </c>
      <c r="CP47" s="585">
        <v>0</v>
      </c>
      <c r="CQ47" s="585">
        <v>0</v>
      </c>
      <c r="CR47" s="585">
        <v>0</v>
      </c>
      <c r="CS47" s="585">
        <v>0</v>
      </c>
      <c r="CT47" s="585">
        <v>0</v>
      </c>
      <c r="CU47" s="585">
        <v>0</v>
      </c>
      <c r="CV47" s="585">
        <v>0</v>
      </c>
      <c r="CW47" s="585">
        <v>0</v>
      </c>
      <c r="CX47" s="585">
        <v>0</v>
      </c>
      <c r="CY47" s="585">
        <v>0</v>
      </c>
      <c r="CZ47" s="585">
        <v>0</v>
      </c>
      <c r="DA47" s="585">
        <v>0</v>
      </c>
      <c r="DB47" s="585">
        <v>0</v>
      </c>
      <c r="DC47" s="585">
        <v>0</v>
      </c>
      <c r="DD47" s="585">
        <v>0</v>
      </c>
      <c r="DE47" s="585">
        <v>0</v>
      </c>
      <c r="DF47" s="585">
        <v>0</v>
      </c>
      <c r="DG47" s="585">
        <v>0</v>
      </c>
      <c r="DH47" s="585">
        <v>0</v>
      </c>
      <c r="DI47" s="585">
        <v>0</v>
      </c>
      <c r="DJ47" s="585">
        <v>0</v>
      </c>
      <c r="DK47" s="585">
        <v>0</v>
      </c>
      <c r="DL47" s="585">
        <v>0</v>
      </c>
      <c r="DM47" s="585">
        <v>0</v>
      </c>
      <c r="DN47" s="585">
        <v>0</v>
      </c>
      <c r="DO47" s="585">
        <v>0</v>
      </c>
      <c r="DP47" s="585">
        <v>0</v>
      </c>
      <c r="DQ47" s="585">
        <v>0</v>
      </c>
      <c r="DR47" s="585">
        <v>0</v>
      </c>
      <c r="DS47" s="585">
        <v>0</v>
      </c>
      <c r="DT47" s="585">
        <v>0</v>
      </c>
      <c r="DU47" s="585">
        <v>0</v>
      </c>
      <c r="DV47" s="585">
        <v>0</v>
      </c>
      <c r="DW47" s="585">
        <v>0</v>
      </c>
      <c r="DX47" s="585">
        <v>0</v>
      </c>
      <c r="DY47" s="585">
        <v>0</v>
      </c>
      <c r="DZ47" s="585">
        <v>0</v>
      </c>
      <c r="EA47" s="585">
        <v>0</v>
      </c>
      <c r="EB47" s="585">
        <v>0</v>
      </c>
      <c r="EC47" s="585">
        <v>0</v>
      </c>
      <c r="ED47" s="585">
        <v>0</v>
      </c>
      <c r="EE47" s="585">
        <v>0</v>
      </c>
      <c r="EF47" s="585">
        <v>0</v>
      </c>
      <c r="EG47" s="585">
        <v>0</v>
      </c>
      <c r="EH47" s="585">
        <v>0</v>
      </c>
      <c r="EI47" s="585">
        <v>0</v>
      </c>
      <c r="EJ47" s="585">
        <v>0</v>
      </c>
      <c r="EK47" s="585">
        <v>0</v>
      </c>
      <c r="EL47" s="585">
        <v>0</v>
      </c>
      <c r="EM47" s="587">
        <v>0</v>
      </c>
      <c r="EN47" s="587">
        <v>0</v>
      </c>
      <c r="EO47" s="587">
        <v>0</v>
      </c>
      <c r="EP47" s="587">
        <v>0</v>
      </c>
      <c r="EQ47" s="587">
        <v>0</v>
      </c>
      <c r="ER47" s="587">
        <v>0</v>
      </c>
      <c r="ES47" s="587">
        <v>0</v>
      </c>
      <c r="ET47" s="587">
        <v>0</v>
      </c>
      <c r="EU47" s="587">
        <v>0</v>
      </c>
      <c r="EV47" s="587">
        <v>0</v>
      </c>
      <c r="EW47" s="587">
        <v>0</v>
      </c>
      <c r="EX47" s="587">
        <v>0</v>
      </c>
      <c r="EY47" s="586">
        <v>0</v>
      </c>
      <c r="EZ47" s="586">
        <v>0</v>
      </c>
      <c r="FA47" s="586">
        <v>0</v>
      </c>
      <c r="FB47" s="586">
        <v>0</v>
      </c>
      <c r="FC47" s="586">
        <v>0</v>
      </c>
      <c r="FD47" s="586">
        <v>0</v>
      </c>
      <c r="FE47" s="586">
        <v>0</v>
      </c>
      <c r="FF47" s="586">
        <v>0</v>
      </c>
    </row>
    <row r="48" spans="1:162" ht="18" customHeight="1" x14ac:dyDescent="0.3">
      <c r="A48" s="589"/>
      <c r="B48" s="589"/>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79"/>
      <c r="BE48" s="679"/>
      <c r="BF48" s="679"/>
      <c r="BG48" s="679"/>
      <c r="BH48" s="679"/>
      <c r="BI48" s="679"/>
      <c r="BJ48" s="679"/>
      <c r="BK48" s="679"/>
      <c r="BL48" s="679"/>
      <c r="BM48" s="679"/>
      <c r="BN48" s="679"/>
      <c r="BO48" s="679"/>
      <c r="BP48" s="679"/>
      <c r="BQ48" s="679"/>
      <c r="BR48" s="679"/>
      <c r="BS48" s="679"/>
      <c r="BT48" s="679"/>
      <c r="BU48" s="679"/>
      <c r="BV48" s="679"/>
      <c r="BW48" s="679"/>
      <c r="BX48" s="679"/>
      <c r="BY48" s="679"/>
      <c r="BZ48" s="679"/>
      <c r="CA48" s="679"/>
      <c r="CB48" s="679"/>
      <c r="CC48" s="679"/>
      <c r="CD48" s="679"/>
      <c r="CE48" s="679"/>
      <c r="CF48" s="679"/>
      <c r="CG48" s="679"/>
      <c r="CH48" s="679"/>
      <c r="CI48" s="679"/>
      <c r="CJ48" s="679"/>
      <c r="CK48" s="679"/>
      <c r="CL48" s="679"/>
      <c r="CM48" s="679"/>
      <c r="CN48" s="679"/>
      <c r="CO48" s="679"/>
      <c r="CP48" s="679"/>
      <c r="CQ48" s="679"/>
      <c r="CR48" s="679"/>
      <c r="CS48" s="679"/>
      <c r="CT48" s="679"/>
      <c r="CU48" s="679"/>
      <c r="CV48" s="679"/>
      <c r="CW48" s="679"/>
      <c r="CX48" s="679"/>
      <c r="CY48" s="679"/>
      <c r="CZ48" s="679"/>
      <c r="DA48" s="679"/>
      <c r="DB48" s="679"/>
      <c r="DC48" s="679"/>
      <c r="DD48" s="679"/>
      <c r="DE48" s="679"/>
      <c r="DF48" s="679"/>
      <c r="DG48" s="679"/>
      <c r="DH48" s="679"/>
      <c r="DI48" s="679"/>
      <c r="DJ48" s="679"/>
      <c r="DK48" s="679"/>
      <c r="DL48" s="679"/>
      <c r="DM48" s="679"/>
      <c r="DN48" s="679"/>
      <c r="DO48" s="679"/>
      <c r="DP48" s="679"/>
      <c r="DQ48" s="679"/>
      <c r="DR48" s="679"/>
      <c r="DS48" s="679"/>
      <c r="DT48" s="679"/>
      <c r="DU48" s="679"/>
      <c r="DV48" s="679"/>
      <c r="DW48" s="679"/>
      <c r="DX48" s="679"/>
      <c r="DY48" s="679"/>
      <c r="DZ48" s="679"/>
      <c r="EA48" s="679"/>
      <c r="EB48" s="679"/>
      <c r="EC48" s="679"/>
      <c r="ED48" s="679"/>
      <c r="EE48" s="679"/>
      <c r="EF48" s="679"/>
      <c r="EG48" s="679"/>
      <c r="EH48" s="679"/>
      <c r="EI48" s="679"/>
      <c r="EJ48" s="679"/>
      <c r="EK48" s="679"/>
      <c r="EL48" s="679"/>
      <c r="EM48" s="680"/>
      <c r="EN48" s="680"/>
      <c r="EO48" s="680"/>
      <c r="EP48" s="680"/>
      <c r="EQ48" s="680"/>
      <c r="ER48" s="680"/>
      <c r="ES48" s="680"/>
      <c r="ET48" s="680"/>
      <c r="EU48" s="680"/>
      <c r="EV48" s="680"/>
      <c r="EW48" s="680"/>
      <c r="EX48" s="680"/>
      <c r="EY48" s="4134"/>
      <c r="EZ48" s="4134"/>
      <c r="FA48" s="4134"/>
      <c r="FB48" s="4134"/>
      <c r="FC48" s="4134"/>
      <c r="FD48" s="4134"/>
      <c r="FE48" s="4134"/>
      <c r="FF48" s="4134"/>
    </row>
    <row r="49" spans="1:162" ht="18" customHeight="1" x14ac:dyDescent="0.3">
      <c r="A49" s="584" t="s">
        <v>486</v>
      </c>
      <c r="B49" s="584" t="s">
        <v>529</v>
      </c>
      <c r="C49" s="585">
        <v>15045.104009906456</v>
      </c>
      <c r="D49" s="585">
        <v>15252.978748947929</v>
      </c>
      <c r="E49" s="585">
        <v>14711.615015608641</v>
      </c>
      <c r="F49" s="585">
        <v>15128.616880714215</v>
      </c>
      <c r="G49" s="585">
        <v>14891.179142584029</v>
      </c>
      <c r="H49" s="585">
        <v>14558.258925055829</v>
      </c>
      <c r="I49" s="585">
        <v>14563.787617767368</v>
      </c>
      <c r="J49" s="585">
        <v>14504.884331448271</v>
      </c>
      <c r="K49" s="585">
        <v>14425.921092075629</v>
      </c>
      <c r="L49" s="585">
        <v>14546.105650958574</v>
      </c>
      <c r="M49" s="585">
        <v>15015.970978897403</v>
      </c>
      <c r="N49" s="585">
        <v>15507.595212671948</v>
      </c>
      <c r="O49" s="585">
        <v>15298.666244432159</v>
      </c>
      <c r="P49" s="585">
        <v>15557.857242265172</v>
      </c>
      <c r="Q49" s="585">
        <v>16249.518714156577</v>
      </c>
      <c r="R49" s="585">
        <v>16221.679590776088</v>
      </c>
      <c r="S49" s="585">
        <v>16375.520447394349</v>
      </c>
      <c r="T49" s="585">
        <v>17146.927347804998</v>
      </c>
      <c r="U49" s="585">
        <v>16287.99025579686</v>
      </c>
      <c r="V49" s="585">
        <v>16407.077835298907</v>
      </c>
      <c r="W49" s="585">
        <v>16153.566005627621</v>
      </c>
      <c r="X49" s="585">
        <v>16168.172849911318</v>
      </c>
      <c r="Y49" s="585">
        <v>16324.499575686385</v>
      </c>
      <c r="Z49" s="585">
        <v>16037.98887025656</v>
      </c>
      <c r="AA49" s="585">
        <v>16109.635298681034</v>
      </c>
      <c r="AB49" s="585">
        <v>16448.862086199537</v>
      </c>
      <c r="AC49" s="585">
        <v>16347.284165805198</v>
      </c>
      <c r="AD49" s="585">
        <v>16776.565731781753</v>
      </c>
      <c r="AE49" s="585">
        <v>17030.416845457345</v>
      </c>
      <c r="AF49" s="585">
        <v>17262.416318660165</v>
      </c>
      <c r="AG49" s="585">
        <v>16470.308618465773</v>
      </c>
      <c r="AH49" s="585">
        <v>16870.045072464822</v>
      </c>
      <c r="AI49" s="585">
        <v>16513.908916179549</v>
      </c>
      <c r="AJ49" s="585">
        <v>898.7989082405112</v>
      </c>
      <c r="AK49" s="585">
        <v>861.77151291528889</v>
      </c>
      <c r="AL49" s="585">
        <v>1099.5592490304</v>
      </c>
      <c r="AM49" s="585">
        <v>1019.0865931771667</v>
      </c>
      <c r="AN49" s="585">
        <v>976.96264977928899</v>
      </c>
      <c r="AO49" s="585">
        <v>1040.5004410800223</v>
      </c>
      <c r="AP49" s="585">
        <v>1081.1939011959334</v>
      </c>
      <c r="AQ49" s="585">
        <v>1189.3598429879239</v>
      </c>
      <c r="AR49" s="585">
        <v>1243.2708294678093</v>
      </c>
      <c r="AS49" s="585">
        <v>1279.8613689733668</v>
      </c>
      <c r="AT49" s="585">
        <v>1271.5996806622595</v>
      </c>
      <c r="AU49" s="585">
        <v>1199.1619262505569</v>
      </c>
      <c r="AV49" s="585">
        <v>1155.0305887734644</v>
      </c>
      <c r="AW49" s="585">
        <v>1139.6961893274311</v>
      </c>
      <c r="AX49" s="585">
        <v>1259.9482977386983</v>
      </c>
      <c r="AY49" s="585">
        <v>1238.3272744853004</v>
      </c>
      <c r="AZ49" s="585">
        <v>878.95489068434142</v>
      </c>
      <c r="BA49" s="585">
        <v>956.08903745806265</v>
      </c>
      <c r="BB49" s="585">
        <v>783.97270425570832</v>
      </c>
      <c r="BC49" s="585">
        <v>854.14120872096305</v>
      </c>
      <c r="BD49" s="585">
        <v>883.47022197736339</v>
      </c>
      <c r="BE49" s="585">
        <v>918.97752635636073</v>
      </c>
      <c r="BF49" s="585">
        <v>1006.803345868023</v>
      </c>
      <c r="BG49" s="585">
        <v>1541.7032591520708</v>
      </c>
      <c r="BH49" s="585">
        <v>1157.0924238882374</v>
      </c>
      <c r="BI49" s="585">
        <v>1220.1777750274027</v>
      </c>
      <c r="BJ49" s="585">
        <v>1247.2652278087021</v>
      </c>
      <c r="BK49" s="585">
        <v>1237.6344496282929</v>
      </c>
      <c r="BL49" s="585">
        <v>1219.0656411219168</v>
      </c>
      <c r="BM49" s="585">
        <v>1157.2090045506454</v>
      </c>
      <c r="BN49" s="585">
        <v>1256.4355875570463</v>
      </c>
      <c r="BO49" s="585">
        <v>1254.3869285360436</v>
      </c>
      <c r="BP49" s="585">
        <v>1302.1468264104776</v>
      </c>
      <c r="BQ49" s="585">
        <v>1217.2545327702653</v>
      </c>
      <c r="BR49" s="585">
        <v>1302.3310317796659</v>
      </c>
      <c r="BS49" s="585">
        <v>1204.6501408748975</v>
      </c>
      <c r="BT49" s="585">
        <v>1237.765141539488</v>
      </c>
      <c r="BU49" s="585">
        <v>1313.8005488732629</v>
      </c>
      <c r="BV49" s="585">
        <v>1182.4475531745416</v>
      </c>
      <c r="BW49" s="585">
        <v>1119.8991953549641</v>
      </c>
      <c r="BX49" s="585">
        <v>993.62369071162891</v>
      </c>
      <c r="BY49" s="585">
        <v>6420.4863756678606</v>
      </c>
      <c r="BZ49" s="585">
        <v>6486.7428962633339</v>
      </c>
      <c r="CA49" s="585">
        <v>6651.4769204397489</v>
      </c>
      <c r="CB49" s="585">
        <v>7714.8385189486571</v>
      </c>
      <c r="CC49" s="585">
        <v>7528.5721509488194</v>
      </c>
      <c r="CD49" s="585">
        <v>7609.5393174411147</v>
      </c>
      <c r="CE49" s="585">
        <v>7647.6678899913604</v>
      </c>
      <c r="CF49" s="585">
        <v>7764.8705142639292</v>
      </c>
      <c r="CG49" s="585">
        <v>7612.2662415359828</v>
      </c>
      <c r="CH49" s="585">
        <v>7669.7182570720006</v>
      </c>
      <c r="CI49" s="585">
        <v>8095.0391335804443</v>
      </c>
      <c r="CJ49" s="585">
        <v>7865.4789433237111</v>
      </c>
      <c r="CK49" s="585">
        <v>7890.0037322446178</v>
      </c>
      <c r="CL49" s="585">
        <v>8008.3467121284702</v>
      </c>
      <c r="CM49" s="585">
        <v>8646.3296934415921</v>
      </c>
      <c r="CN49" s="585">
        <v>7840.0146798454643</v>
      </c>
      <c r="CO49" s="585">
        <v>7766.9697828987692</v>
      </c>
      <c r="CP49" s="585">
        <v>8058.7182430322773</v>
      </c>
      <c r="CQ49" s="585">
        <v>8234.571529147137</v>
      </c>
      <c r="CR49" s="585">
        <v>8001.7661182826023</v>
      </c>
      <c r="CS49" s="585">
        <v>7978.7580518328195</v>
      </c>
      <c r="CT49" s="585">
        <v>8064.0392681820485</v>
      </c>
      <c r="CU49" s="585">
        <v>9343.9465719759646</v>
      </c>
      <c r="CV49" s="585">
        <v>9396.7240134001313</v>
      </c>
      <c r="CW49" s="585">
        <v>13780.199132482079</v>
      </c>
      <c r="CX49" s="585">
        <v>13694.15438558099</v>
      </c>
      <c r="CY49" s="585">
        <v>13561.030678638792</v>
      </c>
      <c r="CZ49" s="585">
        <v>13631.460155642533</v>
      </c>
      <c r="DA49" s="585">
        <v>13272.061651796099</v>
      </c>
      <c r="DB49" s="585">
        <v>13437.867494984626</v>
      </c>
      <c r="DC49" s="585">
        <v>13376.222837683907</v>
      </c>
      <c r="DD49" s="585">
        <v>14909.119321448543</v>
      </c>
      <c r="DE49" s="585">
        <v>15045.142499000014</v>
      </c>
      <c r="DF49" s="585">
        <v>17030.176292038144</v>
      </c>
      <c r="DG49" s="585">
        <v>17013.154985804216</v>
      </c>
      <c r="DH49" s="585">
        <v>17248.484776916484</v>
      </c>
      <c r="DI49" s="585">
        <v>17246.213901513034</v>
      </c>
      <c r="DJ49" s="585">
        <v>17316.854302356103</v>
      </c>
      <c r="DK49" s="585">
        <v>13829.275139381234</v>
      </c>
      <c r="DL49" s="585">
        <v>13926.674153755353</v>
      </c>
      <c r="DM49" s="585">
        <v>14026.051920884778</v>
      </c>
      <c r="DN49" s="585">
        <v>13993.503242497189</v>
      </c>
      <c r="DO49" s="585">
        <v>14008.446436449878</v>
      </c>
      <c r="DP49" s="585">
        <v>14807.128672268238</v>
      </c>
      <c r="DQ49" s="585">
        <v>15648.52590588326</v>
      </c>
      <c r="DR49" s="585">
        <v>15683.09577426965</v>
      </c>
      <c r="DS49" s="585">
        <v>11138.615411240744</v>
      </c>
      <c r="DT49" s="585">
        <v>11454.582084452775</v>
      </c>
      <c r="DU49" s="585">
        <v>11493.657605587368</v>
      </c>
      <c r="DV49" s="585">
        <v>11211.318724714867</v>
      </c>
      <c r="DW49" s="585">
        <v>11287.294820702169</v>
      </c>
      <c r="DX49" s="585">
        <v>11872.181735896005</v>
      </c>
      <c r="DY49" s="585">
        <v>11711.225934468555</v>
      </c>
      <c r="DZ49" s="585">
        <v>11793.018830789541</v>
      </c>
      <c r="EA49" s="585">
        <v>11415.004431410907</v>
      </c>
      <c r="EB49" s="585">
        <v>11288.538802566312</v>
      </c>
      <c r="EC49" s="585">
        <v>11216.184830299879</v>
      </c>
      <c r="ED49" s="585">
        <v>11308.626578791764</v>
      </c>
      <c r="EE49" s="585">
        <v>11682.072374982396</v>
      </c>
      <c r="EF49" s="585">
        <v>11781.948325709576</v>
      </c>
      <c r="EG49" s="585">
        <v>11112.936299784469</v>
      </c>
      <c r="EH49" s="585">
        <v>12324.04576345239</v>
      </c>
      <c r="EI49" s="585">
        <v>12437.394201636434</v>
      </c>
      <c r="EJ49" s="585">
        <v>12444.702551902352</v>
      </c>
      <c r="EK49" s="585">
        <v>12259.488676028508</v>
      </c>
      <c r="EL49" s="585">
        <v>12252.983949817219</v>
      </c>
      <c r="EM49" s="587">
        <v>12678.649863106933</v>
      </c>
      <c r="EN49" s="587">
        <v>12089.867112570591</v>
      </c>
      <c r="EO49" s="587">
        <v>11637.874447253464</v>
      </c>
      <c r="EP49" s="587">
        <v>11247.628998284319</v>
      </c>
      <c r="EQ49" s="587">
        <v>10951.876426808925</v>
      </c>
      <c r="ER49" s="587">
        <v>10741.289593380543</v>
      </c>
      <c r="ES49" s="587">
        <v>11103.531554953777</v>
      </c>
      <c r="ET49" s="587">
        <v>10926.87777024971</v>
      </c>
      <c r="EU49" s="587">
        <v>11152.813461786898</v>
      </c>
      <c r="EV49" s="587">
        <v>10920.739445730444</v>
      </c>
      <c r="EW49" s="587">
        <v>10635.588491215161</v>
      </c>
      <c r="EX49" s="587">
        <v>10752.150676515002</v>
      </c>
      <c r="EY49" s="586">
        <v>10941.127665104632</v>
      </c>
      <c r="EZ49" s="586">
        <v>11090.809366114656</v>
      </c>
      <c r="FA49" s="586">
        <v>11132.068444162514</v>
      </c>
      <c r="FB49" s="586">
        <v>11125.347044049138</v>
      </c>
      <c r="FC49" s="586">
        <v>10896.73845922574</v>
      </c>
      <c r="FD49" s="586">
        <v>10685.844148415623</v>
      </c>
      <c r="FE49" s="586">
        <v>10660.524285833522</v>
      </c>
      <c r="FF49" s="586">
        <v>10638.593604113461</v>
      </c>
    </row>
    <row r="50" spans="1:162" ht="18" customHeight="1" x14ac:dyDescent="0.3">
      <c r="A50" s="589"/>
      <c r="B50" s="589"/>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679"/>
      <c r="AP50" s="679"/>
      <c r="AQ50" s="679"/>
      <c r="AR50" s="679"/>
      <c r="AS50" s="679"/>
      <c r="AT50" s="679"/>
      <c r="AU50" s="679"/>
      <c r="AV50" s="679"/>
      <c r="AW50" s="679"/>
      <c r="AX50" s="679"/>
      <c r="AY50" s="679"/>
      <c r="AZ50" s="679"/>
      <c r="BA50" s="679"/>
      <c r="BB50" s="679"/>
      <c r="BC50" s="679"/>
      <c r="BD50" s="679"/>
      <c r="BE50" s="679"/>
      <c r="BF50" s="679"/>
      <c r="BG50" s="679"/>
      <c r="BH50" s="679"/>
      <c r="BI50" s="679"/>
      <c r="BJ50" s="679"/>
      <c r="BK50" s="679"/>
      <c r="BL50" s="679"/>
      <c r="BM50" s="679"/>
      <c r="BN50" s="679"/>
      <c r="BO50" s="679"/>
      <c r="BP50" s="679"/>
      <c r="BQ50" s="679"/>
      <c r="BR50" s="679"/>
      <c r="BS50" s="679"/>
      <c r="BT50" s="679"/>
      <c r="BU50" s="679"/>
      <c r="BV50" s="679"/>
      <c r="BW50" s="679"/>
      <c r="BX50" s="679"/>
      <c r="BY50" s="679"/>
      <c r="BZ50" s="679"/>
      <c r="CA50" s="679"/>
      <c r="CB50" s="679"/>
      <c r="CC50" s="679"/>
      <c r="CD50" s="679"/>
      <c r="CE50" s="679"/>
      <c r="CF50" s="679"/>
      <c r="CG50" s="679"/>
      <c r="CH50" s="679"/>
      <c r="CI50" s="679"/>
      <c r="CJ50" s="679"/>
      <c r="CK50" s="679"/>
      <c r="CL50" s="679"/>
      <c r="CM50" s="679"/>
      <c r="CN50" s="679"/>
      <c r="CO50" s="679"/>
      <c r="CP50" s="679"/>
      <c r="CQ50" s="679"/>
      <c r="CR50" s="679"/>
      <c r="CS50" s="679"/>
      <c r="CT50" s="679"/>
      <c r="CU50" s="679"/>
      <c r="CV50" s="679"/>
      <c r="CW50" s="679"/>
      <c r="CX50" s="679"/>
      <c r="CY50" s="679"/>
      <c r="CZ50" s="679"/>
      <c r="DA50" s="679"/>
      <c r="DB50" s="679"/>
      <c r="DC50" s="679"/>
      <c r="DD50" s="679"/>
      <c r="DE50" s="679"/>
      <c r="DF50" s="679"/>
      <c r="DG50" s="679"/>
      <c r="DH50" s="679"/>
      <c r="DI50" s="679"/>
      <c r="DJ50" s="679"/>
      <c r="DK50" s="679"/>
      <c r="DL50" s="679"/>
      <c r="DM50" s="679"/>
      <c r="DN50" s="679"/>
      <c r="DO50" s="679"/>
      <c r="DP50" s="679"/>
      <c r="DQ50" s="679"/>
      <c r="DR50" s="679"/>
      <c r="DS50" s="679"/>
      <c r="DT50" s="679"/>
      <c r="DU50" s="679"/>
      <c r="DV50" s="679"/>
      <c r="DW50" s="679"/>
      <c r="DX50" s="679"/>
      <c r="DY50" s="679"/>
      <c r="DZ50" s="679"/>
      <c r="EA50" s="679"/>
      <c r="EB50" s="679"/>
      <c r="EC50" s="679"/>
      <c r="ED50" s="679"/>
      <c r="EE50" s="679"/>
      <c r="EF50" s="679"/>
      <c r="EG50" s="679"/>
      <c r="EH50" s="679"/>
      <c r="EI50" s="679"/>
      <c r="EJ50" s="679"/>
      <c r="EK50" s="679"/>
      <c r="EL50" s="679"/>
      <c r="EM50" s="680"/>
      <c r="EN50" s="680"/>
      <c r="EO50" s="680"/>
      <c r="EP50" s="680"/>
      <c r="EQ50" s="680"/>
      <c r="ER50" s="680"/>
      <c r="ES50" s="680"/>
      <c r="ET50" s="680"/>
      <c r="EU50" s="680"/>
      <c r="EV50" s="680"/>
      <c r="EW50" s="680"/>
      <c r="EX50" s="680"/>
      <c r="EY50" s="4134"/>
      <c r="EZ50" s="4134"/>
      <c r="FA50" s="4134"/>
      <c r="FB50" s="4134"/>
      <c r="FC50" s="4134"/>
      <c r="FD50" s="4134"/>
      <c r="FE50" s="4134"/>
      <c r="FF50" s="4134"/>
    </row>
    <row r="51" spans="1:162" ht="18" customHeight="1" x14ac:dyDescent="0.3">
      <c r="A51" s="584" t="s">
        <v>487</v>
      </c>
      <c r="B51" s="584" t="s">
        <v>458</v>
      </c>
      <c r="C51" s="585">
        <v>35962.566492851707</v>
      </c>
      <c r="D51" s="585">
        <v>36047.247638540102</v>
      </c>
      <c r="E51" s="585">
        <v>40055.369662550002</v>
      </c>
      <c r="F51" s="585">
        <v>62545.449858789812</v>
      </c>
      <c r="G51" s="585">
        <v>61521.622535666756</v>
      </c>
      <c r="H51" s="585">
        <v>61688.049821202643</v>
      </c>
      <c r="I51" s="585">
        <v>63421.862605252652</v>
      </c>
      <c r="J51" s="585">
        <v>58046.991185005681</v>
      </c>
      <c r="K51" s="585">
        <v>57973.69648324071</v>
      </c>
      <c r="L51" s="585">
        <v>60203.708133559703</v>
      </c>
      <c r="M51" s="585">
        <v>65426.4796115231</v>
      </c>
      <c r="N51" s="585">
        <v>78673.467658129332</v>
      </c>
      <c r="O51" s="585">
        <v>70567.197684792132</v>
      </c>
      <c r="P51" s="585">
        <v>76711.859913460154</v>
      </c>
      <c r="Q51" s="585">
        <v>79979.510756816089</v>
      </c>
      <c r="R51" s="585">
        <v>79406.007274125222</v>
      </c>
      <c r="S51" s="585">
        <v>82165.883102839463</v>
      </c>
      <c r="T51" s="585">
        <v>80242.833787359632</v>
      </c>
      <c r="U51" s="585">
        <v>83540.849317996428</v>
      </c>
      <c r="V51" s="585">
        <v>79696.402888408556</v>
      </c>
      <c r="W51" s="585">
        <v>79567.471654235444</v>
      </c>
      <c r="X51" s="585">
        <v>85069.407294803168</v>
      </c>
      <c r="Y51" s="585">
        <v>84447.056269586552</v>
      </c>
      <c r="Z51" s="585">
        <v>92817.018383313305</v>
      </c>
      <c r="AA51" s="585">
        <v>101010.93956742428</v>
      </c>
      <c r="AB51" s="585">
        <v>88342.746327380097</v>
      </c>
      <c r="AC51" s="585">
        <v>95186.035077020599</v>
      </c>
      <c r="AD51" s="585">
        <v>98647.157131900211</v>
      </c>
      <c r="AE51" s="585">
        <v>90767.511630535693</v>
      </c>
      <c r="AF51" s="585">
        <v>94524.30180789427</v>
      </c>
      <c r="AG51" s="585">
        <v>96353.952614318085</v>
      </c>
      <c r="AH51" s="585">
        <v>93002.819960796507</v>
      </c>
      <c r="AI51" s="585">
        <v>95275.208135796347</v>
      </c>
      <c r="AJ51" s="585">
        <v>113846.18673518443</v>
      </c>
      <c r="AK51" s="585">
        <v>107867.48619321738</v>
      </c>
      <c r="AL51" s="585">
        <v>103883.11312931647</v>
      </c>
      <c r="AM51" s="585">
        <v>110430.82575458733</v>
      </c>
      <c r="AN51" s="585">
        <v>110296.63057014832</v>
      </c>
      <c r="AO51" s="585">
        <v>113056.44000953666</v>
      </c>
      <c r="AP51" s="585">
        <v>110144.41993119227</v>
      </c>
      <c r="AQ51" s="585">
        <v>117621.27661261051</v>
      </c>
      <c r="AR51" s="585">
        <v>113844.19452376643</v>
      </c>
      <c r="AS51" s="585">
        <v>113294.07001886387</v>
      </c>
      <c r="AT51" s="585">
        <v>111395.10706235934</v>
      </c>
      <c r="AU51" s="585">
        <v>115308.10069647095</v>
      </c>
      <c r="AV51" s="585">
        <v>111398.07069252883</v>
      </c>
      <c r="AW51" s="585">
        <v>100937.22505486327</v>
      </c>
      <c r="AX51" s="585">
        <v>93400.628797954254</v>
      </c>
      <c r="AY51" s="585">
        <v>100043.83392820758</v>
      </c>
      <c r="AZ51" s="585">
        <v>99134.083252809345</v>
      </c>
      <c r="BA51" s="585">
        <v>101844.4196391663</v>
      </c>
      <c r="BB51" s="585">
        <v>100538.68695301708</v>
      </c>
      <c r="BC51" s="585">
        <v>98881.368748775945</v>
      </c>
      <c r="BD51" s="585">
        <v>96802.770846622763</v>
      </c>
      <c r="BE51" s="585">
        <v>97366.981828807155</v>
      </c>
      <c r="BF51" s="585">
        <v>97634.780596991317</v>
      </c>
      <c r="BG51" s="585">
        <v>98777.374928488731</v>
      </c>
      <c r="BH51" s="585">
        <v>93544.604256837498</v>
      </c>
      <c r="BI51" s="585">
        <v>106001.47421916109</v>
      </c>
      <c r="BJ51" s="585">
        <v>113525.19723679972</v>
      </c>
      <c r="BK51" s="585">
        <v>111533.84294250495</v>
      </c>
      <c r="BL51" s="585">
        <v>107174.75919483912</v>
      </c>
      <c r="BM51" s="585">
        <v>116501.97382611193</v>
      </c>
      <c r="BN51" s="585">
        <v>114185.4848369986</v>
      </c>
      <c r="BO51" s="585">
        <v>109207.38924208454</v>
      </c>
      <c r="BP51" s="585">
        <v>107171.47727467383</v>
      </c>
      <c r="BQ51" s="585">
        <v>104573.68900444418</v>
      </c>
      <c r="BR51" s="585">
        <v>96957.262221144178</v>
      </c>
      <c r="BS51" s="585">
        <v>99549.681186230169</v>
      </c>
      <c r="BT51" s="585">
        <v>95201.744867472356</v>
      </c>
      <c r="BU51" s="585">
        <v>108202.79067884848</v>
      </c>
      <c r="BV51" s="585">
        <v>88347.719657662921</v>
      </c>
      <c r="BW51" s="585">
        <v>97589.187535341931</v>
      </c>
      <c r="BX51" s="585">
        <v>106610.16797599531</v>
      </c>
      <c r="BY51" s="585">
        <v>107471.00272447885</v>
      </c>
      <c r="BZ51" s="585">
        <v>120269.41229128296</v>
      </c>
      <c r="CA51" s="585">
        <v>124812.08406462213</v>
      </c>
      <c r="CB51" s="585">
        <v>115376.34357163229</v>
      </c>
      <c r="CC51" s="585">
        <v>126547.22138109068</v>
      </c>
      <c r="CD51" s="585">
        <v>129726.98171063828</v>
      </c>
      <c r="CE51" s="585">
        <v>126810.45317664245</v>
      </c>
      <c r="CF51" s="585">
        <v>118944.61823429578</v>
      </c>
      <c r="CG51" s="585">
        <v>120933.5126386109</v>
      </c>
      <c r="CH51" s="585">
        <v>115321.43736625831</v>
      </c>
      <c r="CI51" s="585">
        <v>123967.17674122185</v>
      </c>
      <c r="CJ51" s="585">
        <v>125589.61681330105</v>
      </c>
      <c r="CK51" s="585">
        <v>120505.41746863989</v>
      </c>
      <c r="CL51" s="585">
        <v>124545.01312996067</v>
      </c>
      <c r="CM51" s="585">
        <v>121155.52296169617</v>
      </c>
      <c r="CN51" s="585">
        <v>126459.0658912825</v>
      </c>
      <c r="CO51" s="585">
        <v>107001.17720612646</v>
      </c>
      <c r="CP51" s="585">
        <v>97603.806936848632</v>
      </c>
      <c r="CQ51" s="585">
        <v>91123.91195614844</v>
      </c>
      <c r="CR51" s="585">
        <v>95543.993191614529</v>
      </c>
      <c r="CS51" s="585">
        <v>116386.28994843544</v>
      </c>
      <c r="CT51" s="585">
        <v>109099.31597717798</v>
      </c>
      <c r="CU51" s="585">
        <v>110622.51123700409</v>
      </c>
      <c r="CV51" s="585">
        <v>117430.26440940885</v>
      </c>
      <c r="CW51" s="585">
        <v>112740.90255428242</v>
      </c>
      <c r="CX51" s="585">
        <v>111525.34966167415</v>
      </c>
      <c r="CY51" s="585">
        <v>112364.75353793841</v>
      </c>
      <c r="CZ51" s="585">
        <v>126726.73731473685</v>
      </c>
      <c r="DA51" s="585">
        <v>107072.47576452541</v>
      </c>
      <c r="DB51" s="585">
        <v>109264.55519348106</v>
      </c>
      <c r="DC51" s="585">
        <v>107970.2152729956</v>
      </c>
      <c r="DD51" s="585">
        <v>121555.18868738304</v>
      </c>
      <c r="DE51" s="585">
        <v>119357.11448620106</v>
      </c>
      <c r="DF51" s="585">
        <v>144265.40478854501</v>
      </c>
      <c r="DG51" s="585">
        <v>136132.29066817605</v>
      </c>
      <c r="DH51" s="585">
        <v>141682.67083581345</v>
      </c>
      <c r="DI51" s="585">
        <v>142062.2305789798</v>
      </c>
      <c r="DJ51" s="585">
        <v>155067.26901309058</v>
      </c>
      <c r="DK51" s="585">
        <v>152145.68327591635</v>
      </c>
      <c r="DL51" s="585">
        <v>165766.31891202388</v>
      </c>
      <c r="DM51" s="585">
        <v>152005.88698461329</v>
      </c>
      <c r="DN51" s="585">
        <v>148735.94492130954</v>
      </c>
      <c r="DO51" s="585">
        <v>150142.79876158308</v>
      </c>
      <c r="DP51" s="585">
        <v>150958.65872596204</v>
      </c>
      <c r="DQ51" s="585">
        <v>143063.69320429995</v>
      </c>
      <c r="DR51" s="585">
        <v>130276.74065187693</v>
      </c>
      <c r="DS51" s="585">
        <v>124120.69378467565</v>
      </c>
      <c r="DT51" s="585">
        <v>133699.62802583008</v>
      </c>
      <c r="DU51" s="585">
        <v>122665.20342826509</v>
      </c>
      <c r="DV51" s="585">
        <v>114977.08362362623</v>
      </c>
      <c r="DW51" s="585">
        <v>113893.58673334449</v>
      </c>
      <c r="DX51" s="585">
        <v>115940.79852691677</v>
      </c>
      <c r="DY51" s="585">
        <v>106898.41301056616</v>
      </c>
      <c r="DZ51" s="585">
        <v>123921.55523635012</v>
      </c>
      <c r="EA51" s="585">
        <v>133299.13702885929</v>
      </c>
      <c r="EB51" s="585">
        <v>131921.62653253449</v>
      </c>
      <c r="EC51" s="585">
        <v>122851.4938720979</v>
      </c>
      <c r="ED51" s="585">
        <v>134314.81361901961</v>
      </c>
      <c r="EE51" s="585">
        <v>123523.67368770081</v>
      </c>
      <c r="EF51" s="585">
        <v>131633.48204284839</v>
      </c>
      <c r="EG51" s="585">
        <v>118899.37808624656</v>
      </c>
      <c r="EH51" s="585">
        <v>108768.92724073054</v>
      </c>
      <c r="EI51" s="585">
        <v>113615.30877216304</v>
      </c>
      <c r="EJ51" s="585">
        <v>120446.25082340406</v>
      </c>
      <c r="EK51" s="585">
        <v>127260.17414185348</v>
      </c>
      <c r="EL51" s="585">
        <v>129572.27728668129</v>
      </c>
      <c r="EM51" s="587">
        <v>118344.54749057733</v>
      </c>
      <c r="EN51" s="587">
        <v>127648.91366131831</v>
      </c>
      <c r="EO51" s="587">
        <v>133267.20653427514</v>
      </c>
      <c r="EP51" s="587">
        <v>125373.64618886738</v>
      </c>
      <c r="EQ51" s="587">
        <v>111587.82937429356</v>
      </c>
      <c r="ER51" s="587">
        <v>96823.440177329016</v>
      </c>
      <c r="ES51" s="587">
        <v>99920.616811122076</v>
      </c>
      <c r="ET51" s="587">
        <v>96389.135983740081</v>
      </c>
      <c r="EU51" s="587">
        <v>94702.403550988267</v>
      </c>
      <c r="EV51" s="587">
        <v>100144.17645306943</v>
      </c>
      <c r="EW51" s="587">
        <v>105335.20501077379</v>
      </c>
      <c r="EX51" s="587">
        <v>104055.26280301454</v>
      </c>
      <c r="EY51" s="586">
        <v>111424.15385721723</v>
      </c>
      <c r="EZ51" s="586">
        <v>110552.81404755839</v>
      </c>
      <c r="FA51" s="586">
        <v>112152.90544776678</v>
      </c>
      <c r="FB51" s="586">
        <v>118165.03621751881</v>
      </c>
      <c r="FC51" s="586">
        <v>114726.64317913965</v>
      </c>
      <c r="FD51" s="586">
        <v>110369.85400234726</v>
      </c>
      <c r="FE51" s="586">
        <v>130431.38029312402</v>
      </c>
      <c r="FF51" s="586">
        <v>131980.48555599857</v>
      </c>
    </row>
    <row r="52" spans="1:162" ht="18" customHeight="1" x14ac:dyDescent="0.3">
      <c r="A52" s="589"/>
      <c r="B52" s="605"/>
      <c r="C52" s="679"/>
      <c r="D52" s="679"/>
      <c r="E52" s="679"/>
      <c r="F52" s="679"/>
      <c r="G52" s="679"/>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c r="AM52" s="679"/>
      <c r="AN52" s="679"/>
      <c r="AO52" s="679"/>
      <c r="AP52" s="679"/>
      <c r="AQ52" s="679"/>
      <c r="AR52" s="679"/>
      <c r="AS52" s="679"/>
      <c r="AT52" s="679"/>
      <c r="AU52" s="679"/>
      <c r="AV52" s="679"/>
      <c r="AW52" s="679"/>
      <c r="AX52" s="679"/>
      <c r="AY52" s="679"/>
      <c r="AZ52" s="679"/>
      <c r="BA52" s="679"/>
      <c r="BB52" s="679"/>
      <c r="BC52" s="679"/>
      <c r="BD52" s="679"/>
      <c r="BE52" s="679"/>
      <c r="BF52" s="679"/>
      <c r="BG52" s="679"/>
      <c r="BH52" s="679"/>
      <c r="BI52" s="679"/>
      <c r="BJ52" s="679"/>
      <c r="BK52" s="679"/>
      <c r="BL52" s="679"/>
      <c r="BM52" s="679"/>
      <c r="BN52" s="679"/>
      <c r="BO52" s="679"/>
      <c r="BP52" s="679"/>
      <c r="BQ52" s="679"/>
      <c r="BR52" s="679"/>
      <c r="BS52" s="679"/>
      <c r="BT52" s="679"/>
      <c r="BU52" s="679"/>
      <c r="BV52" s="679"/>
      <c r="BW52" s="679"/>
      <c r="BX52" s="679"/>
      <c r="BY52" s="679"/>
      <c r="BZ52" s="679"/>
      <c r="CA52" s="679"/>
      <c r="CB52" s="679"/>
      <c r="CC52" s="679"/>
      <c r="CD52" s="679"/>
      <c r="CE52" s="679"/>
      <c r="CF52" s="679"/>
      <c r="CG52" s="679"/>
      <c r="CH52" s="679"/>
      <c r="CI52" s="679"/>
      <c r="CJ52" s="679"/>
      <c r="CK52" s="679"/>
      <c r="CL52" s="679"/>
      <c r="CM52" s="679"/>
      <c r="CN52" s="679"/>
      <c r="CO52" s="679"/>
      <c r="CP52" s="679"/>
      <c r="CQ52" s="679"/>
      <c r="CR52" s="679"/>
      <c r="CS52" s="679"/>
      <c r="CT52" s="679"/>
      <c r="CU52" s="679"/>
      <c r="CV52" s="679"/>
      <c r="CW52" s="679"/>
      <c r="CX52" s="679"/>
      <c r="CY52" s="679"/>
      <c r="CZ52" s="679"/>
      <c r="DA52" s="679"/>
      <c r="DB52" s="679"/>
      <c r="DC52" s="679"/>
      <c r="DD52" s="679"/>
      <c r="DE52" s="679"/>
      <c r="DF52" s="679"/>
      <c r="DG52" s="679"/>
      <c r="DH52" s="679"/>
      <c r="DI52" s="679"/>
      <c r="DJ52" s="679"/>
      <c r="DK52" s="679"/>
      <c r="DL52" s="679"/>
      <c r="DM52" s="679"/>
      <c r="DN52" s="679"/>
      <c r="DO52" s="679"/>
      <c r="DP52" s="679"/>
      <c r="DQ52" s="679"/>
      <c r="DR52" s="679"/>
      <c r="DS52" s="679"/>
      <c r="DT52" s="679"/>
      <c r="DU52" s="679"/>
      <c r="DV52" s="679"/>
      <c r="DW52" s="679"/>
      <c r="DX52" s="679"/>
      <c r="DY52" s="679"/>
      <c r="DZ52" s="679"/>
      <c r="EA52" s="679"/>
      <c r="EB52" s="679"/>
      <c r="EC52" s="679"/>
      <c r="ED52" s="679"/>
      <c r="EE52" s="679"/>
      <c r="EF52" s="679"/>
      <c r="EG52" s="679"/>
      <c r="EH52" s="679"/>
      <c r="EI52" s="679"/>
      <c r="EJ52" s="679"/>
      <c r="EK52" s="679"/>
      <c r="EL52" s="679"/>
      <c r="EM52" s="680"/>
      <c r="EN52" s="680"/>
      <c r="EO52" s="680"/>
      <c r="EP52" s="680"/>
      <c r="EQ52" s="680"/>
      <c r="ER52" s="680"/>
      <c r="ES52" s="680"/>
      <c r="ET52" s="680"/>
      <c r="EU52" s="680"/>
      <c r="EV52" s="680"/>
      <c r="EW52" s="680"/>
      <c r="EX52" s="680"/>
      <c r="EY52" s="4134"/>
      <c r="EZ52" s="4134"/>
      <c r="FA52" s="4134"/>
      <c r="FB52" s="4134"/>
      <c r="FC52" s="4134"/>
      <c r="FD52" s="4134"/>
      <c r="FE52" s="4134"/>
      <c r="FF52" s="4134"/>
    </row>
    <row r="53" spans="1:162" ht="18" customHeight="1" x14ac:dyDescent="0.3">
      <c r="A53" s="584" t="s">
        <v>488</v>
      </c>
      <c r="B53" s="584" t="s">
        <v>462</v>
      </c>
      <c r="C53" s="585">
        <v>0</v>
      </c>
      <c r="D53" s="585">
        <v>0</v>
      </c>
      <c r="E53" s="585">
        <v>0</v>
      </c>
      <c r="F53" s="585">
        <v>0</v>
      </c>
      <c r="G53" s="585">
        <v>0</v>
      </c>
      <c r="H53" s="585">
        <v>0</v>
      </c>
      <c r="I53" s="585">
        <v>0</v>
      </c>
      <c r="J53" s="585">
        <v>0</v>
      </c>
      <c r="K53" s="585">
        <v>0</v>
      </c>
      <c r="L53" s="585">
        <v>0</v>
      </c>
      <c r="M53" s="585">
        <v>0</v>
      </c>
      <c r="N53" s="585">
        <v>0</v>
      </c>
      <c r="O53" s="585">
        <v>0</v>
      </c>
      <c r="P53" s="585">
        <v>0</v>
      </c>
      <c r="Q53" s="585">
        <v>0</v>
      </c>
      <c r="R53" s="585">
        <v>0</v>
      </c>
      <c r="S53" s="585">
        <v>0</v>
      </c>
      <c r="T53" s="585">
        <v>0</v>
      </c>
      <c r="U53" s="585">
        <v>0</v>
      </c>
      <c r="V53" s="585">
        <v>0</v>
      </c>
      <c r="W53" s="585">
        <v>0</v>
      </c>
      <c r="X53" s="585">
        <v>0</v>
      </c>
      <c r="Y53" s="585">
        <v>0</v>
      </c>
      <c r="Z53" s="585">
        <v>0</v>
      </c>
      <c r="AA53" s="585">
        <v>0</v>
      </c>
      <c r="AB53" s="585">
        <v>0</v>
      </c>
      <c r="AC53" s="585">
        <v>0</v>
      </c>
      <c r="AD53" s="585">
        <v>0</v>
      </c>
      <c r="AE53" s="585">
        <v>0</v>
      </c>
      <c r="AF53" s="585">
        <v>0</v>
      </c>
      <c r="AG53" s="585">
        <v>0</v>
      </c>
      <c r="AH53" s="585">
        <v>0</v>
      </c>
      <c r="AI53" s="585">
        <v>0</v>
      </c>
      <c r="AJ53" s="585">
        <v>0</v>
      </c>
      <c r="AK53" s="585">
        <v>0</v>
      </c>
      <c r="AL53" s="585">
        <v>0</v>
      </c>
      <c r="AM53" s="585">
        <v>0</v>
      </c>
      <c r="AN53" s="585">
        <v>0</v>
      </c>
      <c r="AO53" s="585">
        <v>0</v>
      </c>
      <c r="AP53" s="585">
        <v>0</v>
      </c>
      <c r="AQ53" s="585">
        <v>0</v>
      </c>
      <c r="AR53" s="585">
        <v>0</v>
      </c>
      <c r="AS53" s="585">
        <v>0</v>
      </c>
      <c r="AT53" s="585">
        <v>0</v>
      </c>
      <c r="AU53" s="585">
        <v>0</v>
      </c>
      <c r="AV53" s="585">
        <v>0</v>
      </c>
      <c r="AW53" s="585">
        <v>0</v>
      </c>
      <c r="AX53" s="585">
        <v>0</v>
      </c>
      <c r="AY53" s="585">
        <v>0</v>
      </c>
      <c r="AZ53" s="585">
        <v>0</v>
      </c>
      <c r="BA53" s="585">
        <v>0</v>
      </c>
      <c r="BB53" s="585">
        <v>0</v>
      </c>
      <c r="BC53" s="585">
        <v>0</v>
      </c>
      <c r="BD53" s="585">
        <v>0</v>
      </c>
      <c r="BE53" s="585">
        <v>0</v>
      </c>
      <c r="BF53" s="585">
        <v>0</v>
      </c>
      <c r="BG53" s="585">
        <v>0</v>
      </c>
      <c r="BH53" s="585">
        <v>0</v>
      </c>
      <c r="BI53" s="585">
        <v>0</v>
      </c>
      <c r="BJ53" s="585">
        <v>0</v>
      </c>
      <c r="BK53" s="585">
        <v>0</v>
      </c>
      <c r="BL53" s="585">
        <v>0</v>
      </c>
      <c r="BM53" s="585">
        <v>0</v>
      </c>
      <c r="BN53" s="585">
        <v>0</v>
      </c>
      <c r="BO53" s="585">
        <v>0</v>
      </c>
      <c r="BP53" s="585">
        <v>0</v>
      </c>
      <c r="BQ53" s="585">
        <v>0</v>
      </c>
      <c r="BR53" s="585">
        <v>0</v>
      </c>
      <c r="BS53" s="585">
        <v>0</v>
      </c>
      <c r="BT53" s="585">
        <v>0</v>
      </c>
      <c r="BU53" s="585">
        <v>0</v>
      </c>
      <c r="BV53" s="585">
        <v>0</v>
      </c>
      <c r="BW53" s="585">
        <v>0</v>
      </c>
      <c r="BX53" s="585">
        <v>0</v>
      </c>
      <c r="BY53" s="585">
        <v>0</v>
      </c>
      <c r="BZ53" s="585">
        <v>0</v>
      </c>
      <c r="CA53" s="585">
        <v>0</v>
      </c>
      <c r="CB53" s="585">
        <v>0</v>
      </c>
      <c r="CC53" s="585">
        <v>0</v>
      </c>
      <c r="CD53" s="585">
        <v>0</v>
      </c>
      <c r="CE53" s="585">
        <v>0</v>
      </c>
      <c r="CF53" s="585">
        <v>0</v>
      </c>
      <c r="CG53" s="585">
        <v>0</v>
      </c>
      <c r="CH53" s="585">
        <v>0</v>
      </c>
      <c r="CI53" s="585">
        <v>0</v>
      </c>
      <c r="CJ53" s="585">
        <v>0</v>
      </c>
      <c r="CK53" s="585">
        <v>0</v>
      </c>
      <c r="CL53" s="585">
        <v>0</v>
      </c>
      <c r="CM53" s="585">
        <v>0</v>
      </c>
      <c r="CN53" s="585">
        <v>0</v>
      </c>
      <c r="CO53" s="585">
        <v>0</v>
      </c>
      <c r="CP53" s="585">
        <v>0</v>
      </c>
      <c r="CQ53" s="585">
        <v>0</v>
      </c>
      <c r="CR53" s="585">
        <v>0</v>
      </c>
      <c r="CS53" s="585">
        <v>0</v>
      </c>
      <c r="CT53" s="585">
        <v>0</v>
      </c>
      <c r="CU53" s="585">
        <v>0</v>
      </c>
      <c r="CV53" s="585">
        <v>0</v>
      </c>
      <c r="CW53" s="585">
        <v>0</v>
      </c>
      <c r="CX53" s="585">
        <v>0</v>
      </c>
      <c r="CY53" s="585">
        <v>0</v>
      </c>
      <c r="CZ53" s="585">
        <v>0</v>
      </c>
      <c r="DA53" s="585">
        <v>0</v>
      </c>
      <c r="DB53" s="585">
        <v>0</v>
      </c>
      <c r="DC53" s="585">
        <v>0</v>
      </c>
      <c r="DD53" s="585">
        <v>0</v>
      </c>
      <c r="DE53" s="585">
        <v>0</v>
      </c>
      <c r="DF53" s="585">
        <v>0</v>
      </c>
      <c r="DG53" s="585">
        <v>0</v>
      </c>
      <c r="DH53" s="585">
        <v>0</v>
      </c>
      <c r="DI53" s="585">
        <v>0</v>
      </c>
      <c r="DJ53" s="585">
        <v>0</v>
      </c>
      <c r="DK53" s="585">
        <v>0</v>
      </c>
      <c r="DL53" s="585">
        <v>0</v>
      </c>
      <c r="DM53" s="585">
        <v>0</v>
      </c>
      <c r="DN53" s="585">
        <v>0</v>
      </c>
      <c r="DO53" s="585">
        <v>0</v>
      </c>
      <c r="DP53" s="585">
        <v>0</v>
      </c>
      <c r="DQ53" s="585">
        <v>0</v>
      </c>
      <c r="DR53" s="585">
        <v>0</v>
      </c>
      <c r="DS53" s="585">
        <v>0</v>
      </c>
      <c r="DT53" s="585">
        <v>0</v>
      </c>
      <c r="DU53" s="585">
        <v>0</v>
      </c>
      <c r="DV53" s="585">
        <v>0</v>
      </c>
      <c r="DW53" s="585">
        <v>0</v>
      </c>
      <c r="DX53" s="585">
        <v>0</v>
      </c>
      <c r="DY53" s="585">
        <v>0</v>
      </c>
      <c r="DZ53" s="585">
        <v>0</v>
      </c>
      <c r="EA53" s="585">
        <v>0</v>
      </c>
      <c r="EB53" s="585">
        <v>0</v>
      </c>
      <c r="EC53" s="585">
        <v>0</v>
      </c>
      <c r="ED53" s="585">
        <v>0</v>
      </c>
      <c r="EE53" s="585">
        <v>0</v>
      </c>
      <c r="EF53" s="585">
        <v>0</v>
      </c>
      <c r="EG53" s="585">
        <v>0</v>
      </c>
      <c r="EH53" s="585">
        <v>0</v>
      </c>
      <c r="EI53" s="585">
        <v>0</v>
      </c>
      <c r="EJ53" s="585">
        <v>0</v>
      </c>
      <c r="EK53" s="585">
        <v>0</v>
      </c>
      <c r="EL53" s="585">
        <v>0</v>
      </c>
      <c r="EM53" s="587">
        <v>0</v>
      </c>
      <c r="EN53" s="587">
        <v>0</v>
      </c>
      <c r="EO53" s="587">
        <v>0</v>
      </c>
      <c r="EP53" s="587">
        <v>0</v>
      </c>
      <c r="EQ53" s="587">
        <v>0</v>
      </c>
      <c r="ER53" s="587">
        <v>0</v>
      </c>
      <c r="ES53" s="587">
        <v>0</v>
      </c>
      <c r="ET53" s="587">
        <v>0</v>
      </c>
      <c r="EU53" s="587">
        <v>0</v>
      </c>
      <c r="EV53" s="587">
        <v>0</v>
      </c>
      <c r="EW53" s="587">
        <v>0</v>
      </c>
      <c r="EX53" s="587">
        <v>0</v>
      </c>
      <c r="EY53" s="586">
        <v>0</v>
      </c>
      <c r="EZ53" s="586">
        <v>0</v>
      </c>
      <c r="FA53" s="586">
        <v>0</v>
      </c>
      <c r="FB53" s="586">
        <v>0</v>
      </c>
      <c r="FC53" s="586">
        <v>0</v>
      </c>
      <c r="FD53" s="586">
        <v>0</v>
      </c>
      <c r="FE53" s="586">
        <v>0</v>
      </c>
      <c r="FF53" s="586">
        <v>0</v>
      </c>
    </row>
    <row r="54" spans="1:162" ht="18" customHeight="1" x14ac:dyDescent="0.3">
      <c r="A54" s="589"/>
      <c r="B54" s="589"/>
      <c r="C54" s="679"/>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79"/>
      <c r="DM54" s="679"/>
      <c r="DN54" s="679"/>
      <c r="DO54" s="679"/>
      <c r="DP54" s="679"/>
      <c r="DQ54" s="679"/>
      <c r="DR54" s="679"/>
      <c r="DS54" s="679"/>
      <c r="DT54" s="679"/>
      <c r="DU54" s="679"/>
      <c r="DV54" s="679"/>
      <c r="DW54" s="679"/>
      <c r="DX54" s="679"/>
      <c r="DY54" s="679"/>
      <c r="DZ54" s="679"/>
      <c r="EA54" s="679"/>
      <c r="EB54" s="679"/>
      <c r="EC54" s="679"/>
      <c r="ED54" s="679"/>
      <c r="EE54" s="679"/>
      <c r="EF54" s="679"/>
      <c r="EG54" s="679"/>
      <c r="EH54" s="679"/>
      <c r="EI54" s="679"/>
      <c r="EJ54" s="679"/>
      <c r="EK54" s="679"/>
      <c r="EL54" s="679"/>
      <c r="EM54" s="680"/>
      <c r="EN54" s="680"/>
      <c r="EO54" s="680"/>
      <c r="EP54" s="680"/>
      <c r="EQ54" s="680"/>
      <c r="ER54" s="680"/>
      <c r="ES54" s="680"/>
      <c r="ET54" s="680"/>
      <c r="EU54" s="680"/>
      <c r="EV54" s="680"/>
      <c r="EW54" s="680"/>
      <c r="EX54" s="680"/>
      <c r="EY54" s="4134"/>
      <c r="EZ54" s="4134"/>
      <c r="FA54" s="4134"/>
      <c r="FB54" s="4134"/>
      <c r="FC54" s="4134"/>
      <c r="FD54" s="4134"/>
      <c r="FE54" s="4134"/>
      <c r="FF54" s="4134"/>
    </row>
    <row r="55" spans="1:162" ht="18" customHeight="1" x14ac:dyDescent="0.3">
      <c r="A55" s="584" t="s">
        <v>489</v>
      </c>
      <c r="B55" s="584" t="s">
        <v>526</v>
      </c>
      <c r="C55" s="585">
        <v>29432.767018766863</v>
      </c>
      <c r="D55" s="585">
        <v>34260.080803627447</v>
      </c>
      <c r="E55" s="585">
        <v>33736.445753137697</v>
      </c>
      <c r="F55" s="585">
        <v>30869.665977368513</v>
      </c>
      <c r="G55" s="585">
        <v>33148.508443650164</v>
      </c>
      <c r="H55" s="585">
        <v>32103.114393552522</v>
      </c>
      <c r="I55" s="585">
        <v>30169.13539053157</v>
      </c>
      <c r="J55" s="585">
        <v>39529.378811924573</v>
      </c>
      <c r="K55" s="585">
        <v>40813.964159177995</v>
      </c>
      <c r="L55" s="585">
        <v>38298.472398335762</v>
      </c>
      <c r="M55" s="585">
        <v>42561.914226997869</v>
      </c>
      <c r="N55" s="585">
        <v>39547.513947527019</v>
      </c>
      <c r="O55" s="585">
        <v>34322.485455183065</v>
      </c>
      <c r="P55" s="585">
        <v>23458.447846964125</v>
      </c>
      <c r="Q55" s="585">
        <v>22783.893341378978</v>
      </c>
      <c r="R55" s="585">
        <v>28642.687883647355</v>
      </c>
      <c r="S55" s="585">
        <v>25554.180948222551</v>
      </c>
      <c r="T55" s="585">
        <v>28986.653275119956</v>
      </c>
      <c r="U55" s="585">
        <v>23144.521802052503</v>
      </c>
      <c r="V55" s="585">
        <v>24778.631760438147</v>
      </c>
      <c r="W55" s="585">
        <v>25578.83426078095</v>
      </c>
      <c r="X55" s="585">
        <v>28469.195348005636</v>
      </c>
      <c r="Y55" s="585">
        <v>35207.911461794189</v>
      </c>
      <c r="Z55" s="585">
        <v>29022.884805908736</v>
      </c>
      <c r="AA55" s="585">
        <v>39967.940543216449</v>
      </c>
      <c r="AB55" s="585">
        <v>38952.669907664116</v>
      </c>
      <c r="AC55" s="585">
        <v>35611.417045563867</v>
      </c>
      <c r="AD55" s="585">
        <v>33834.882104414784</v>
      </c>
      <c r="AE55" s="585">
        <v>39070.798615132757</v>
      </c>
      <c r="AF55" s="585">
        <v>34309.875560910383</v>
      </c>
      <c r="AG55" s="585">
        <v>30761.533252157133</v>
      </c>
      <c r="AH55" s="585">
        <v>30209.616689337126</v>
      </c>
      <c r="AI55" s="585">
        <v>44387.928754471606</v>
      </c>
      <c r="AJ55" s="585">
        <v>40145.866677087492</v>
      </c>
      <c r="AK55" s="585">
        <v>37941.127663167666</v>
      </c>
      <c r="AL55" s="585">
        <v>40551.299268888004</v>
      </c>
      <c r="AM55" s="585">
        <v>43238.137322506242</v>
      </c>
      <c r="AN55" s="585">
        <v>42618.980175564284</v>
      </c>
      <c r="AO55" s="585">
        <v>44457.242976324567</v>
      </c>
      <c r="AP55" s="585">
        <v>39691.1360705482</v>
      </c>
      <c r="AQ55" s="585">
        <v>59777.699357459212</v>
      </c>
      <c r="AR55" s="585">
        <v>44315.485858984328</v>
      </c>
      <c r="AS55" s="585">
        <v>50022.483865121387</v>
      </c>
      <c r="AT55" s="585">
        <v>45071.427850664673</v>
      </c>
      <c r="AU55" s="585">
        <v>44825.023681978993</v>
      </c>
      <c r="AV55" s="585">
        <v>45723.11009277204</v>
      </c>
      <c r="AW55" s="585">
        <v>56623.470659186809</v>
      </c>
      <c r="AX55" s="585">
        <v>58954.183824958382</v>
      </c>
      <c r="AY55" s="585">
        <v>71511.057699533572</v>
      </c>
      <c r="AZ55" s="585">
        <v>90538.775278142028</v>
      </c>
      <c r="BA55" s="585">
        <v>96306.272537237586</v>
      </c>
      <c r="BB55" s="585">
        <v>77032.912200377803</v>
      </c>
      <c r="BC55" s="585">
        <v>81370.840048575323</v>
      </c>
      <c r="BD55" s="585">
        <v>78336.510964634406</v>
      </c>
      <c r="BE55" s="585">
        <v>99663.735643111504</v>
      </c>
      <c r="BF55" s="585">
        <v>111707.05893216262</v>
      </c>
      <c r="BG55" s="585">
        <v>123272.0779647421</v>
      </c>
      <c r="BH55" s="585">
        <v>137833.12623258727</v>
      </c>
      <c r="BI55" s="585">
        <v>143953.15384429533</v>
      </c>
      <c r="BJ55" s="585">
        <v>178862.29597032876</v>
      </c>
      <c r="BK55" s="585">
        <v>169154.96589423789</v>
      </c>
      <c r="BL55" s="585">
        <v>160607.1231365795</v>
      </c>
      <c r="BM55" s="585">
        <v>164575.23255486466</v>
      </c>
      <c r="BN55" s="585">
        <v>179484.48929827844</v>
      </c>
      <c r="BO55" s="585">
        <v>196442.74826099002</v>
      </c>
      <c r="BP55" s="585">
        <v>164531.17855713627</v>
      </c>
      <c r="BQ55" s="585">
        <v>204934.24004247849</v>
      </c>
      <c r="BR55" s="585">
        <v>232314.69118893062</v>
      </c>
      <c r="BS55" s="585">
        <v>236566.50196854505</v>
      </c>
      <c r="BT55" s="585">
        <v>228442.52946675199</v>
      </c>
      <c r="BU55" s="585">
        <v>262787.18552714447</v>
      </c>
      <c r="BV55" s="585">
        <v>225701.43862436843</v>
      </c>
      <c r="BW55" s="585">
        <v>242684.51972220954</v>
      </c>
      <c r="BX55" s="585">
        <v>233419.56582643723</v>
      </c>
      <c r="BY55" s="585">
        <v>222553.99565980441</v>
      </c>
      <c r="BZ55" s="585">
        <v>280216.22471588483</v>
      </c>
      <c r="CA55" s="585">
        <v>258504.49647729652</v>
      </c>
      <c r="CB55" s="585">
        <v>238443.67931575485</v>
      </c>
      <c r="CC55" s="585">
        <v>291258.19929144433</v>
      </c>
      <c r="CD55" s="585">
        <v>331551.52239167277</v>
      </c>
      <c r="CE55" s="585">
        <v>365150.9206607173</v>
      </c>
      <c r="CF55" s="585">
        <v>331744.64526177425</v>
      </c>
      <c r="CG55" s="585">
        <v>306206.7874403724</v>
      </c>
      <c r="CH55" s="585">
        <v>326287.14330588136</v>
      </c>
      <c r="CI55" s="585">
        <v>345566.76871943782</v>
      </c>
      <c r="CJ55" s="585">
        <v>355620.70449500385</v>
      </c>
      <c r="CK55" s="585">
        <v>344224.6446809328</v>
      </c>
      <c r="CL55" s="585">
        <v>351250.84561238473</v>
      </c>
      <c r="CM55" s="585">
        <v>330178.31108843983</v>
      </c>
      <c r="CN55" s="585">
        <v>287721.32492861018</v>
      </c>
      <c r="CO55" s="585">
        <v>279939.08250933321</v>
      </c>
      <c r="CP55" s="585">
        <v>296836.98913296411</v>
      </c>
      <c r="CQ55" s="585">
        <v>297892.84432366665</v>
      </c>
      <c r="CR55" s="585">
        <v>307347.90835321526</v>
      </c>
      <c r="CS55" s="585">
        <v>284028.29083379696</v>
      </c>
      <c r="CT55" s="585">
        <v>296186.66098618211</v>
      </c>
      <c r="CU55" s="585">
        <v>294401.09124277084</v>
      </c>
      <c r="CV55" s="585">
        <v>313836.05786084075</v>
      </c>
      <c r="CW55" s="585">
        <v>367269.29246765771</v>
      </c>
      <c r="CX55" s="585">
        <v>360956.46484693687</v>
      </c>
      <c r="CY55" s="585">
        <v>310919.57905538724</v>
      </c>
      <c r="CZ55" s="585">
        <v>288355.94132487784</v>
      </c>
      <c r="DA55" s="585">
        <v>244096.76228233028</v>
      </c>
      <c r="DB55" s="585">
        <v>226887.54080734405</v>
      </c>
      <c r="DC55" s="585">
        <v>235220.8493683727</v>
      </c>
      <c r="DD55" s="585">
        <v>223332.05145226975</v>
      </c>
      <c r="DE55" s="585">
        <v>213015.07227861648</v>
      </c>
      <c r="DF55" s="585">
        <v>208067.28408345862</v>
      </c>
      <c r="DG55" s="585">
        <v>198664.07230677677</v>
      </c>
      <c r="DH55" s="585">
        <v>163011.89731705171</v>
      </c>
      <c r="DI55" s="585">
        <v>136937.24142526506</v>
      </c>
      <c r="DJ55" s="585">
        <v>168231.58288372419</v>
      </c>
      <c r="DK55" s="585">
        <v>151653.23715752174</v>
      </c>
      <c r="DL55" s="585">
        <v>139977.31040497901</v>
      </c>
      <c r="DM55" s="585">
        <v>147077.22059171399</v>
      </c>
      <c r="DN55" s="585">
        <v>146627.91770260001</v>
      </c>
      <c r="DO55" s="585">
        <v>148457.33312874945</v>
      </c>
      <c r="DP55" s="585">
        <v>181837.55940702357</v>
      </c>
      <c r="DQ55" s="585">
        <v>182150.91998237191</v>
      </c>
      <c r="DR55" s="585">
        <v>173382.35923417661</v>
      </c>
      <c r="DS55" s="585">
        <v>144842.61480010487</v>
      </c>
      <c r="DT55" s="585">
        <v>136691.45247165122</v>
      </c>
      <c r="DU55" s="585">
        <v>136396.17829938509</v>
      </c>
      <c r="DV55" s="585">
        <v>155476.07297999755</v>
      </c>
      <c r="DW55" s="585">
        <v>133018.6432050424</v>
      </c>
      <c r="DX55" s="585">
        <v>132037.4436814787</v>
      </c>
      <c r="DY55" s="585">
        <v>149999.05563883213</v>
      </c>
      <c r="DZ55" s="585">
        <v>165742.32393762539</v>
      </c>
      <c r="EA55" s="585">
        <v>205225.69487357917</v>
      </c>
      <c r="EB55" s="585">
        <v>132487.54496389805</v>
      </c>
      <c r="EC55" s="585">
        <v>80813.698965197778</v>
      </c>
      <c r="ED55" s="585">
        <v>84857.047242401182</v>
      </c>
      <c r="EE55" s="585">
        <v>102648.76195029407</v>
      </c>
      <c r="EF55" s="585">
        <v>95096.399832475057</v>
      </c>
      <c r="EG55" s="585">
        <v>120627.25259257028</v>
      </c>
      <c r="EH55" s="585">
        <v>94406.254212882093</v>
      </c>
      <c r="EI55" s="585">
        <v>90138.905361509474</v>
      </c>
      <c r="EJ55" s="585">
        <v>83961.958070466339</v>
      </c>
      <c r="EK55" s="585">
        <v>98054.260146210683</v>
      </c>
      <c r="EL55" s="585">
        <v>98021.884084467078</v>
      </c>
      <c r="EM55" s="587">
        <v>105597.26588819623</v>
      </c>
      <c r="EN55" s="587">
        <v>135487.75929156167</v>
      </c>
      <c r="EO55" s="587">
        <v>144302.37206743305</v>
      </c>
      <c r="EP55" s="587">
        <v>151841.94510689247</v>
      </c>
      <c r="EQ55" s="587">
        <v>143235.50168712981</v>
      </c>
      <c r="ER55" s="587">
        <v>155715.99899229553</v>
      </c>
      <c r="ES55" s="587">
        <v>176419.16782854268</v>
      </c>
      <c r="ET55" s="587">
        <v>186527.87326414918</v>
      </c>
      <c r="EU55" s="587">
        <v>193894.44604594013</v>
      </c>
      <c r="EV55" s="587">
        <v>191528.28040551947</v>
      </c>
      <c r="EW55" s="587">
        <v>207368.97866296064</v>
      </c>
      <c r="EX55" s="587">
        <v>220484.08164457948</v>
      </c>
      <c r="EY55" s="586">
        <v>210626.02694012987</v>
      </c>
      <c r="EZ55" s="586">
        <v>203541.65121188312</v>
      </c>
      <c r="FA55" s="586">
        <v>182489.50951460502</v>
      </c>
      <c r="FB55" s="586">
        <v>10420.311574117244</v>
      </c>
      <c r="FC55" s="586">
        <v>3969.1971430716694</v>
      </c>
      <c r="FD55" s="586">
        <v>3534.0453183541445</v>
      </c>
      <c r="FE55" s="586">
        <v>2184.7882849672919</v>
      </c>
      <c r="FF55" s="586">
        <v>2215.0396815909917</v>
      </c>
    </row>
    <row r="56" spans="1:162" ht="18" customHeight="1" x14ac:dyDescent="0.3">
      <c r="A56" s="589"/>
      <c r="B56" s="58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79"/>
      <c r="BD56" s="679"/>
      <c r="BE56" s="679"/>
      <c r="BF56" s="679"/>
      <c r="BG56" s="679"/>
      <c r="BH56" s="679"/>
      <c r="BI56" s="679"/>
      <c r="BJ56" s="679"/>
      <c r="BK56" s="679"/>
      <c r="BL56" s="679"/>
      <c r="BM56" s="679"/>
      <c r="BN56" s="679"/>
      <c r="BO56" s="679"/>
      <c r="BP56" s="679"/>
      <c r="BQ56" s="679"/>
      <c r="BR56" s="679"/>
      <c r="BS56" s="679"/>
      <c r="BT56" s="679"/>
      <c r="BU56" s="679"/>
      <c r="BV56" s="679"/>
      <c r="BW56" s="679"/>
      <c r="BX56" s="679"/>
      <c r="BY56" s="679"/>
      <c r="BZ56" s="679"/>
      <c r="CA56" s="679"/>
      <c r="CB56" s="679"/>
      <c r="CC56" s="679"/>
      <c r="CD56" s="679"/>
      <c r="CE56" s="679"/>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79"/>
      <c r="DM56" s="679"/>
      <c r="DN56" s="679"/>
      <c r="DO56" s="679"/>
      <c r="DP56" s="679"/>
      <c r="DQ56" s="679"/>
      <c r="DR56" s="679"/>
      <c r="DS56" s="679"/>
      <c r="DT56" s="679"/>
      <c r="DU56" s="679"/>
      <c r="DV56" s="679"/>
      <c r="DW56" s="679"/>
      <c r="DX56" s="679"/>
      <c r="DY56" s="679"/>
      <c r="DZ56" s="679"/>
      <c r="EA56" s="679"/>
      <c r="EB56" s="679"/>
      <c r="EC56" s="679"/>
      <c r="ED56" s="679"/>
      <c r="EE56" s="679"/>
      <c r="EF56" s="679"/>
      <c r="EG56" s="679"/>
      <c r="EH56" s="679"/>
      <c r="EI56" s="679"/>
      <c r="EJ56" s="679"/>
      <c r="EK56" s="679"/>
      <c r="EL56" s="679"/>
      <c r="EM56" s="680"/>
      <c r="EN56" s="680"/>
      <c r="EO56" s="680"/>
      <c r="EP56" s="680"/>
      <c r="EQ56" s="680"/>
      <c r="ER56" s="680"/>
      <c r="ES56" s="680"/>
      <c r="ET56" s="680"/>
      <c r="EU56" s="680"/>
      <c r="EV56" s="680"/>
      <c r="EW56" s="680"/>
      <c r="EX56" s="680"/>
      <c r="EY56" s="4134"/>
      <c r="EZ56" s="4134"/>
      <c r="FA56" s="4134"/>
      <c r="FB56" s="4134"/>
      <c r="FC56" s="4134"/>
      <c r="FD56" s="4134"/>
      <c r="FE56" s="4134"/>
      <c r="FF56" s="4134"/>
    </row>
    <row r="57" spans="1:162" ht="18" customHeight="1" x14ac:dyDescent="0.3">
      <c r="A57" s="584" t="s">
        <v>490</v>
      </c>
      <c r="B57" s="584" t="s">
        <v>491</v>
      </c>
      <c r="C57" s="585">
        <v>15267.319428778475</v>
      </c>
      <c r="D57" s="585">
        <v>14343.021972617598</v>
      </c>
      <c r="E57" s="585">
        <v>20872.677782157156</v>
      </c>
      <c r="F57" s="585">
        <v>20389.014050729656</v>
      </c>
      <c r="G57" s="585">
        <v>19640.499325109929</v>
      </c>
      <c r="H57" s="585">
        <v>18089.973323858543</v>
      </c>
      <c r="I57" s="585">
        <v>16669.010885876269</v>
      </c>
      <c r="J57" s="585">
        <v>18124.824061199026</v>
      </c>
      <c r="K57" s="585">
        <v>18873.044963116732</v>
      </c>
      <c r="L57" s="585">
        <v>19124.219224243214</v>
      </c>
      <c r="M57" s="585">
        <v>18837.016835935974</v>
      </c>
      <c r="N57" s="585">
        <v>19325.915542433235</v>
      </c>
      <c r="O57" s="585">
        <v>18575.986356368594</v>
      </c>
      <c r="P57" s="585">
        <v>20152.628623151741</v>
      </c>
      <c r="Q57" s="585">
        <v>20305.578140484475</v>
      </c>
      <c r="R57" s="585">
        <v>21596.825310943765</v>
      </c>
      <c r="S57" s="585">
        <v>20532.267003248064</v>
      </c>
      <c r="T57" s="585">
        <v>20268.062098349725</v>
      </c>
      <c r="U57" s="585">
        <v>19288.396582400928</v>
      </c>
      <c r="V57" s="585">
        <v>18976.86221272808</v>
      </c>
      <c r="W57" s="585">
        <v>20689.007931866116</v>
      </c>
      <c r="X57" s="585">
        <v>20645.295218005682</v>
      </c>
      <c r="Y57" s="585">
        <v>20352.962638096036</v>
      </c>
      <c r="Z57" s="585">
        <v>23643.29471844207</v>
      </c>
      <c r="AA57" s="585">
        <v>22905.951523263288</v>
      </c>
      <c r="AB57" s="585">
        <v>20249.59155576069</v>
      </c>
      <c r="AC57" s="585">
        <v>23040.174051936956</v>
      </c>
      <c r="AD57" s="585">
        <v>21357.550504467519</v>
      </c>
      <c r="AE57" s="585">
        <v>22385.664081063565</v>
      </c>
      <c r="AF57" s="585">
        <v>21857.97138406842</v>
      </c>
      <c r="AG57" s="585">
        <v>24401.977950487693</v>
      </c>
      <c r="AH57" s="585">
        <v>24450.432137882355</v>
      </c>
      <c r="AI57" s="585">
        <v>23828.829155827618</v>
      </c>
      <c r="AJ57" s="585">
        <v>22864.456987456208</v>
      </c>
      <c r="AK57" s="585">
        <v>22982.403122046027</v>
      </c>
      <c r="AL57" s="585">
        <v>24510.855743288423</v>
      </c>
      <c r="AM57" s="585">
        <v>23136.423495206152</v>
      </c>
      <c r="AN57" s="585">
        <v>22819.278932513374</v>
      </c>
      <c r="AO57" s="585">
        <v>21572.182807726083</v>
      </c>
      <c r="AP57" s="585">
        <v>25307.976553561417</v>
      </c>
      <c r="AQ57" s="585">
        <v>25873.819248272492</v>
      </c>
      <c r="AR57" s="585">
        <v>26306.642876667771</v>
      </c>
      <c r="AS57" s="585">
        <v>28065.589145305854</v>
      </c>
      <c r="AT57" s="585">
        <v>26478.844533658801</v>
      </c>
      <c r="AU57" s="585">
        <v>24949.469385341887</v>
      </c>
      <c r="AV57" s="585">
        <v>23883.709469500889</v>
      </c>
      <c r="AW57" s="585">
        <v>26353.788022679335</v>
      </c>
      <c r="AX57" s="585">
        <v>24206.169627596111</v>
      </c>
      <c r="AY57" s="585">
        <v>26071.671281241695</v>
      </c>
      <c r="AZ57" s="585">
        <v>24794.608585212714</v>
      </c>
      <c r="BA57" s="585">
        <v>27897.600262071908</v>
      </c>
      <c r="BB57" s="585">
        <v>24899.482809756439</v>
      </c>
      <c r="BC57" s="585">
        <v>23202.232431801625</v>
      </c>
      <c r="BD57" s="585">
        <v>24492.972622940262</v>
      </c>
      <c r="BE57" s="585">
        <v>23948.498158967559</v>
      </c>
      <c r="BF57" s="585">
        <v>22741.12025448737</v>
      </c>
      <c r="BG57" s="585">
        <v>24214.409577413047</v>
      </c>
      <c r="BH57" s="585">
        <v>24052.947747934111</v>
      </c>
      <c r="BI57" s="585">
        <v>22537.491184867667</v>
      </c>
      <c r="BJ57" s="585">
        <v>27194.724778050237</v>
      </c>
      <c r="BK57" s="585">
        <v>28096.352777361084</v>
      </c>
      <c r="BL57" s="585">
        <v>26073.995821931683</v>
      </c>
      <c r="BM57" s="585">
        <v>24270.177303191751</v>
      </c>
      <c r="BN57" s="585">
        <v>24691.797324641815</v>
      </c>
      <c r="BO57" s="585">
        <v>28859.221784267142</v>
      </c>
      <c r="BP57" s="585">
        <v>29867.963037637437</v>
      </c>
      <c r="BQ57" s="585">
        <v>29721.935154606908</v>
      </c>
      <c r="BR57" s="585">
        <v>27731.858226046617</v>
      </c>
      <c r="BS57" s="585">
        <v>29872.922732982748</v>
      </c>
      <c r="BT57" s="585">
        <v>40877.051391227593</v>
      </c>
      <c r="BU57" s="585">
        <v>28719.587202759521</v>
      </c>
      <c r="BV57" s="585">
        <v>35701.788247716657</v>
      </c>
      <c r="BW57" s="585">
        <v>33590.921945418268</v>
      </c>
      <c r="BX57" s="585">
        <v>33042.181637707392</v>
      </c>
      <c r="BY57" s="585">
        <v>25415.818564687404</v>
      </c>
      <c r="BZ57" s="585">
        <v>32703.884118982125</v>
      </c>
      <c r="CA57" s="585">
        <v>34310.203890731515</v>
      </c>
      <c r="CB57" s="585">
        <v>36113.679310384672</v>
      </c>
      <c r="CC57" s="585">
        <v>36668.381342116809</v>
      </c>
      <c r="CD57" s="585">
        <v>35134.658194978365</v>
      </c>
      <c r="CE57" s="585">
        <v>35733.680333697637</v>
      </c>
      <c r="CF57" s="585">
        <v>35975.883321555055</v>
      </c>
      <c r="CG57" s="585">
        <v>36790.584043890194</v>
      </c>
      <c r="CH57" s="585">
        <v>43492.621522104775</v>
      </c>
      <c r="CI57" s="585">
        <v>43118.030359693512</v>
      </c>
      <c r="CJ57" s="585">
        <v>38381.407417294249</v>
      </c>
      <c r="CK57" s="585">
        <v>38719.490625863407</v>
      </c>
      <c r="CL57" s="585">
        <v>37651.54298678926</v>
      </c>
      <c r="CM57" s="585">
        <v>37293.391317548041</v>
      </c>
      <c r="CN57" s="585">
        <v>38053.030994902947</v>
      </c>
      <c r="CO57" s="585">
        <v>43996.639292102496</v>
      </c>
      <c r="CP57" s="585">
        <v>44179.369376595627</v>
      </c>
      <c r="CQ57" s="585">
        <v>44129.17715056079</v>
      </c>
      <c r="CR57" s="585">
        <v>42192.217092565326</v>
      </c>
      <c r="CS57" s="585">
        <v>45550.917966060391</v>
      </c>
      <c r="CT57" s="585">
        <v>40617.606085972766</v>
      </c>
      <c r="CU57" s="585">
        <v>41413.220075621422</v>
      </c>
      <c r="CV57" s="585">
        <v>41335.529029774712</v>
      </c>
      <c r="CW57" s="585">
        <v>45190.099311536011</v>
      </c>
      <c r="CX57" s="585">
        <v>46703.760746199885</v>
      </c>
      <c r="CY57" s="585">
        <v>41406.822349984322</v>
      </c>
      <c r="CZ57" s="585">
        <v>35025.066943906393</v>
      </c>
      <c r="DA57" s="585">
        <v>33418.905161721406</v>
      </c>
      <c r="DB57" s="585">
        <v>33172.904775990341</v>
      </c>
      <c r="DC57" s="585">
        <v>33111.246499768902</v>
      </c>
      <c r="DD57" s="585">
        <v>33566.3828525344</v>
      </c>
      <c r="DE57" s="585">
        <v>33898.177599956798</v>
      </c>
      <c r="DF57" s="585">
        <v>33801.564800035361</v>
      </c>
      <c r="DG57" s="585">
        <v>34499.257122426381</v>
      </c>
      <c r="DH57" s="585">
        <v>35748.197024709661</v>
      </c>
      <c r="DI57" s="585">
        <v>36926.930824478841</v>
      </c>
      <c r="DJ57" s="585">
        <v>41334.763034083269</v>
      </c>
      <c r="DK57" s="585">
        <v>40497.376838749471</v>
      </c>
      <c r="DL57" s="585">
        <v>41920.991983145752</v>
      </c>
      <c r="DM57" s="585">
        <v>39239.786968580098</v>
      </c>
      <c r="DN57" s="585">
        <v>39417.284889248898</v>
      </c>
      <c r="DO57" s="585">
        <v>41399.471495985534</v>
      </c>
      <c r="DP57" s="585">
        <v>45280.777594507919</v>
      </c>
      <c r="DQ57" s="585">
        <v>46139.788740199023</v>
      </c>
      <c r="DR57" s="585">
        <v>39525.270753001576</v>
      </c>
      <c r="DS57" s="585">
        <v>42897.156484221006</v>
      </c>
      <c r="DT57" s="585">
        <v>41488.003081888615</v>
      </c>
      <c r="DU57" s="585">
        <v>44569.701118240366</v>
      </c>
      <c r="DV57" s="585">
        <v>45066.944099165659</v>
      </c>
      <c r="DW57" s="585">
        <v>45290.569455343837</v>
      </c>
      <c r="DX57" s="585">
        <v>47986.679214717347</v>
      </c>
      <c r="DY57" s="585">
        <v>43078.09845472499</v>
      </c>
      <c r="DZ57" s="585">
        <v>54737.526170616788</v>
      </c>
      <c r="EA57" s="585">
        <v>46010.843686220418</v>
      </c>
      <c r="EB57" s="585">
        <v>49453.224712881609</v>
      </c>
      <c r="EC57" s="585">
        <v>50575.914805106513</v>
      </c>
      <c r="ED57" s="585">
        <v>54115.573443518486</v>
      </c>
      <c r="EE57" s="585">
        <v>56759.876467882204</v>
      </c>
      <c r="EF57" s="585">
        <v>54640.025381386484</v>
      </c>
      <c r="EG57" s="585">
        <v>48874.876989473603</v>
      </c>
      <c r="EH57" s="585">
        <v>49662.758949174837</v>
      </c>
      <c r="EI57" s="585">
        <v>52371.135623773225</v>
      </c>
      <c r="EJ57" s="585">
        <v>52419.196831540947</v>
      </c>
      <c r="EK57" s="585">
        <v>51000.907004460918</v>
      </c>
      <c r="EL57" s="585">
        <v>48924.354811920486</v>
      </c>
      <c r="EM57" s="587">
        <v>51326.307725896062</v>
      </c>
      <c r="EN57" s="587">
        <v>56333.055103429986</v>
      </c>
      <c r="EO57" s="587">
        <v>50652.009529040384</v>
      </c>
      <c r="EP57" s="587">
        <v>51341.327715923326</v>
      </c>
      <c r="EQ57" s="587">
        <v>57056.585168708232</v>
      </c>
      <c r="ER57" s="587">
        <v>55894.523615998725</v>
      </c>
      <c r="ES57" s="587">
        <v>55151.022404776711</v>
      </c>
      <c r="ET57" s="587">
        <v>56408.921857131303</v>
      </c>
      <c r="EU57" s="587">
        <v>57835.898146244755</v>
      </c>
      <c r="EV57" s="587">
        <v>58660.262311749662</v>
      </c>
      <c r="EW57" s="587">
        <v>50703.488138041634</v>
      </c>
      <c r="EX57" s="587">
        <v>50560.390467200254</v>
      </c>
      <c r="EY57" s="586">
        <v>51616.415100835984</v>
      </c>
      <c r="EZ57" s="586">
        <v>53149.074403083345</v>
      </c>
      <c r="FA57" s="586">
        <v>54471.096806598907</v>
      </c>
      <c r="FB57" s="586">
        <v>52713.004882542613</v>
      </c>
      <c r="FC57" s="586">
        <v>55174.366809538347</v>
      </c>
      <c r="FD57" s="586">
        <v>60951.889181935447</v>
      </c>
      <c r="FE57" s="586">
        <v>63863.200892750887</v>
      </c>
      <c r="FF57" s="586">
        <v>63305.346441501963</v>
      </c>
    </row>
    <row r="58" spans="1:162" ht="18" customHeight="1" x14ac:dyDescent="0.3">
      <c r="A58" s="589"/>
      <c r="B58" s="589"/>
      <c r="C58" s="679"/>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79"/>
      <c r="BZ58" s="679"/>
      <c r="CA58" s="679"/>
      <c r="CB58" s="679"/>
      <c r="CC58" s="679"/>
      <c r="CD58" s="679"/>
      <c r="CE58" s="679"/>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9"/>
      <c r="DM58" s="679"/>
      <c r="DN58" s="679"/>
      <c r="DO58" s="679"/>
      <c r="DP58" s="679"/>
      <c r="DQ58" s="679"/>
      <c r="DR58" s="679"/>
      <c r="DS58" s="679"/>
      <c r="DT58" s="679"/>
      <c r="DU58" s="679"/>
      <c r="DV58" s="679"/>
      <c r="DW58" s="679"/>
      <c r="DX58" s="679"/>
      <c r="DY58" s="679"/>
      <c r="DZ58" s="679"/>
      <c r="EA58" s="679"/>
      <c r="EB58" s="679"/>
      <c r="EC58" s="679"/>
      <c r="ED58" s="679"/>
      <c r="EE58" s="679"/>
      <c r="EF58" s="679"/>
      <c r="EG58" s="679"/>
      <c r="EH58" s="679"/>
      <c r="EI58" s="679"/>
      <c r="EJ58" s="679"/>
      <c r="EK58" s="679"/>
      <c r="EL58" s="679"/>
      <c r="EM58" s="680"/>
      <c r="EN58" s="680"/>
      <c r="EO58" s="680"/>
      <c r="EP58" s="680"/>
      <c r="EQ58" s="680"/>
      <c r="ER58" s="680"/>
      <c r="ES58" s="680"/>
      <c r="ET58" s="680"/>
      <c r="EU58" s="680"/>
      <c r="EV58" s="680"/>
      <c r="EW58" s="680"/>
      <c r="EX58" s="680"/>
      <c r="EY58" s="4134"/>
      <c r="EZ58" s="4134"/>
      <c r="FA58" s="4134"/>
      <c r="FB58" s="4134"/>
      <c r="FC58" s="4134"/>
      <c r="FD58" s="4134"/>
      <c r="FE58" s="4134"/>
      <c r="FF58" s="4134"/>
    </row>
    <row r="59" spans="1:162" ht="18" customHeight="1" x14ac:dyDescent="0.3">
      <c r="A59" s="584" t="s">
        <v>492</v>
      </c>
      <c r="B59" s="584" t="s">
        <v>460</v>
      </c>
      <c r="C59" s="585">
        <v>35704.368588081408</v>
      </c>
      <c r="D59" s="585">
        <v>36287.800051772996</v>
      </c>
      <c r="E59" s="585">
        <v>36725.258952753698</v>
      </c>
      <c r="F59" s="585">
        <v>36657.892827389129</v>
      </c>
      <c r="G59" s="585">
        <v>36908.697205162935</v>
      </c>
      <c r="H59" s="585">
        <v>37615.963469114278</v>
      </c>
      <c r="I59" s="585">
        <v>37927.272479138337</v>
      </c>
      <c r="J59" s="585">
        <v>39020.193709404259</v>
      </c>
      <c r="K59" s="585">
        <v>39287.485610740951</v>
      </c>
      <c r="L59" s="585">
        <v>39222.085061498794</v>
      </c>
      <c r="M59" s="585">
        <v>40022.516192943491</v>
      </c>
      <c r="N59" s="585">
        <v>39408.792052137745</v>
      </c>
      <c r="O59" s="585">
        <v>38890.06262347773</v>
      </c>
      <c r="P59" s="585">
        <v>40396.104372089401</v>
      </c>
      <c r="Q59" s="585">
        <v>42000.886786275398</v>
      </c>
      <c r="R59" s="585">
        <v>41428.663869112483</v>
      </c>
      <c r="S59" s="585">
        <v>43134.84105007779</v>
      </c>
      <c r="T59" s="585">
        <v>44548.826372607225</v>
      </c>
      <c r="U59" s="585">
        <v>43642.858748323037</v>
      </c>
      <c r="V59" s="585">
        <v>44958.679943900897</v>
      </c>
      <c r="W59" s="585">
        <v>41876.236271404952</v>
      </c>
      <c r="X59" s="585">
        <v>42090.23316457498</v>
      </c>
      <c r="Y59" s="585">
        <v>42873.108794222033</v>
      </c>
      <c r="Z59" s="585">
        <v>43622.034313129567</v>
      </c>
      <c r="AA59" s="585">
        <v>44511.827521145366</v>
      </c>
      <c r="AB59" s="585">
        <v>44976.158320210845</v>
      </c>
      <c r="AC59" s="585">
        <v>44979.939315974334</v>
      </c>
      <c r="AD59" s="585">
        <v>45130.157990354543</v>
      </c>
      <c r="AE59" s="585">
        <v>46526.507524889159</v>
      </c>
      <c r="AF59" s="585">
        <v>46953.111096502696</v>
      </c>
      <c r="AG59" s="585">
        <v>46498.099178341705</v>
      </c>
      <c r="AH59" s="585">
        <v>48776.229552209828</v>
      </c>
      <c r="AI59" s="585">
        <v>49049.519554837862</v>
      </c>
      <c r="AJ59" s="585">
        <v>49284.479405728474</v>
      </c>
      <c r="AK59" s="585">
        <v>50811.602709146318</v>
      </c>
      <c r="AL59" s="585">
        <v>53448.718884642585</v>
      </c>
      <c r="AM59" s="585">
        <v>54368.75815095412</v>
      </c>
      <c r="AN59" s="585">
        <v>52373.989824135751</v>
      </c>
      <c r="AO59" s="585">
        <v>55517.245403996363</v>
      </c>
      <c r="AP59" s="585">
        <v>54841.719482057546</v>
      </c>
      <c r="AQ59" s="585">
        <v>58103.367507876319</v>
      </c>
      <c r="AR59" s="585">
        <v>59298.19183667707</v>
      </c>
      <c r="AS59" s="585">
        <v>60859.082741518061</v>
      </c>
      <c r="AT59" s="585">
        <v>62079.972771916138</v>
      </c>
      <c r="AU59" s="585">
        <v>63786.655804845657</v>
      </c>
      <c r="AV59" s="585">
        <v>64543.161864375077</v>
      </c>
      <c r="AW59" s="585">
        <v>64402.199319373285</v>
      </c>
      <c r="AX59" s="585">
        <v>64264.316030189861</v>
      </c>
      <c r="AY59" s="585">
        <v>64583.402034013052</v>
      </c>
      <c r="AZ59" s="585">
        <v>65138.420256611011</v>
      </c>
      <c r="BA59" s="585">
        <v>65446.011451277212</v>
      </c>
      <c r="BB59" s="585">
        <v>63276.09750421303</v>
      </c>
      <c r="BC59" s="585">
        <v>63131.134601172125</v>
      </c>
      <c r="BD59" s="585">
        <v>63117.099459523968</v>
      </c>
      <c r="BE59" s="585">
        <v>64818.144578716056</v>
      </c>
      <c r="BF59" s="585">
        <v>64698.29265435753</v>
      </c>
      <c r="BG59" s="585">
        <v>66175.975521146291</v>
      </c>
      <c r="BH59" s="585">
        <v>66816.400958400569</v>
      </c>
      <c r="BI59" s="585">
        <v>66609.379543792747</v>
      </c>
      <c r="BJ59" s="585">
        <v>69696.148691288792</v>
      </c>
      <c r="BK59" s="585">
        <v>71982.810638501833</v>
      </c>
      <c r="BL59" s="585">
        <v>70103.464201367489</v>
      </c>
      <c r="BM59" s="585">
        <v>71230.865413964173</v>
      </c>
      <c r="BN59" s="585">
        <v>70988.97564783541</v>
      </c>
      <c r="BO59" s="585">
        <v>71944.823911859654</v>
      </c>
      <c r="BP59" s="585">
        <v>77034.530996147063</v>
      </c>
      <c r="BQ59" s="585">
        <v>77535.22335300289</v>
      </c>
      <c r="BR59" s="585">
        <v>78370.908091345031</v>
      </c>
      <c r="BS59" s="585">
        <v>79038.128808233989</v>
      </c>
      <c r="BT59" s="585">
        <v>79449.325672152947</v>
      </c>
      <c r="BU59" s="585">
        <v>79375.966339647115</v>
      </c>
      <c r="BV59" s="585">
        <v>79523.476564492594</v>
      </c>
      <c r="BW59" s="585">
        <v>81131.453879475695</v>
      </c>
      <c r="BX59" s="585">
        <v>81157.308384578166</v>
      </c>
      <c r="BY59" s="585">
        <v>81056.07656261354</v>
      </c>
      <c r="BZ59" s="585">
        <v>83806.116391159376</v>
      </c>
      <c r="CA59" s="585">
        <v>84531.302411197583</v>
      </c>
      <c r="CB59" s="585">
        <v>86545.066758556524</v>
      </c>
      <c r="CC59" s="585">
        <v>84624.221826456313</v>
      </c>
      <c r="CD59" s="585">
        <v>85272.706527704955</v>
      </c>
      <c r="CE59" s="585">
        <v>86158.795431287654</v>
      </c>
      <c r="CF59" s="585">
        <v>88154.262349991273</v>
      </c>
      <c r="CG59" s="585">
        <v>88873.865580902799</v>
      </c>
      <c r="CH59" s="585">
        <v>92336.108194888089</v>
      </c>
      <c r="CI59" s="585">
        <v>94375.209812524903</v>
      </c>
      <c r="CJ59" s="585">
        <v>94977.025688010966</v>
      </c>
      <c r="CK59" s="585">
        <v>95737.200241493716</v>
      </c>
      <c r="CL59" s="585">
        <v>95955.688272962987</v>
      </c>
      <c r="CM59" s="585">
        <v>96887.39846463174</v>
      </c>
      <c r="CN59" s="585">
        <v>97708.07730387176</v>
      </c>
      <c r="CO59" s="585">
        <v>100592.68447032165</v>
      </c>
      <c r="CP59" s="585">
        <v>101422.9763965329</v>
      </c>
      <c r="CQ59" s="585">
        <v>103871.30455864441</v>
      </c>
      <c r="CR59" s="585">
        <v>105639.37531668847</v>
      </c>
      <c r="CS59" s="585">
        <v>106538.26306164458</v>
      </c>
      <c r="CT59" s="585">
        <v>105604.79143601622</v>
      </c>
      <c r="CU59" s="585">
        <v>106654.79163154114</v>
      </c>
      <c r="CV59" s="585">
        <v>107472.88093376729</v>
      </c>
      <c r="CW59" s="585">
        <v>107256.10345412733</v>
      </c>
      <c r="CX59" s="585">
        <v>105921.62762068295</v>
      </c>
      <c r="CY59" s="585">
        <v>106280.46230867032</v>
      </c>
      <c r="CZ59" s="585">
        <v>107204.46669466681</v>
      </c>
      <c r="DA59" s="585">
        <v>106627.31969479575</v>
      </c>
      <c r="DB59" s="585">
        <v>107969.7722645325</v>
      </c>
      <c r="DC59" s="585">
        <v>109373.7030829463</v>
      </c>
      <c r="DD59" s="585">
        <v>110278.66378914911</v>
      </c>
      <c r="DE59" s="585">
        <v>111130.30169885342</v>
      </c>
      <c r="DF59" s="585">
        <v>112079.37011818557</v>
      </c>
      <c r="DG59" s="585">
        <v>112258.50281467609</v>
      </c>
      <c r="DH59" s="585">
        <v>111712.89038004613</v>
      </c>
      <c r="DI59" s="585">
        <v>112762.64720507254</v>
      </c>
      <c r="DJ59" s="585">
        <v>112258.54617697238</v>
      </c>
      <c r="DK59" s="585">
        <v>112398.63850049663</v>
      </c>
      <c r="DL59" s="585">
        <v>114135.6091599127</v>
      </c>
      <c r="DM59" s="585">
        <v>115107.95074878653</v>
      </c>
      <c r="DN59" s="585">
        <v>117788.43509308822</v>
      </c>
      <c r="DO59" s="585">
        <v>120124.76454229592</v>
      </c>
      <c r="DP59" s="585">
        <v>125919.07044945829</v>
      </c>
      <c r="DQ59" s="585">
        <v>124807.88620599426</v>
      </c>
      <c r="DR59" s="585">
        <v>126140.07660988835</v>
      </c>
      <c r="DS59" s="585">
        <v>129566.87689414147</v>
      </c>
      <c r="DT59" s="585">
        <v>130681.77582981013</v>
      </c>
      <c r="DU59" s="585">
        <v>130806.72935870707</v>
      </c>
      <c r="DV59" s="585">
        <v>130430.50387664296</v>
      </c>
      <c r="DW59" s="585">
        <v>132916.55049480574</v>
      </c>
      <c r="DX59" s="585">
        <v>134735.53910654571</v>
      </c>
      <c r="DY59" s="585">
        <v>133363.05042259637</v>
      </c>
      <c r="DZ59" s="585">
        <v>136399.99540167779</v>
      </c>
      <c r="EA59" s="585">
        <v>137546.31389345188</v>
      </c>
      <c r="EB59" s="585">
        <v>129811.67458126429</v>
      </c>
      <c r="EC59" s="585">
        <v>130086.51859689687</v>
      </c>
      <c r="ED59" s="585">
        <v>132242.38829009494</v>
      </c>
      <c r="EE59" s="585">
        <v>129032.60064638781</v>
      </c>
      <c r="EF59" s="585">
        <v>130572.04195124781</v>
      </c>
      <c r="EG59" s="585">
        <v>128633.76638707297</v>
      </c>
      <c r="EH59" s="585">
        <v>129642.60749690467</v>
      </c>
      <c r="EI59" s="585">
        <v>130474.29305767923</v>
      </c>
      <c r="EJ59" s="585">
        <v>132017.67579287471</v>
      </c>
      <c r="EK59" s="585">
        <v>132503.27411011554</v>
      </c>
      <c r="EL59" s="585">
        <v>134349.18931946982</v>
      </c>
      <c r="EM59" s="587">
        <v>135421.14382319522</v>
      </c>
      <c r="EN59" s="587">
        <v>134016.23679794036</v>
      </c>
      <c r="EO59" s="587">
        <v>135214.87900770947</v>
      </c>
      <c r="EP59" s="587">
        <v>136146.35538279742</v>
      </c>
      <c r="EQ59" s="587">
        <v>136042.76312378133</v>
      </c>
      <c r="ER59" s="587">
        <v>134165.62604850146</v>
      </c>
      <c r="ES59" s="587">
        <v>133921.74822514036</v>
      </c>
      <c r="ET59" s="587">
        <v>136018.6645379533</v>
      </c>
      <c r="EU59" s="587">
        <v>138222.38989526991</v>
      </c>
      <c r="EV59" s="587">
        <v>137349.14416905347</v>
      </c>
      <c r="EW59" s="587">
        <v>139533.99631661442</v>
      </c>
      <c r="EX59" s="587">
        <v>139056.4597886751</v>
      </c>
      <c r="EY59" s="586">
        <v>141615.00404636934</v>
      </c>
      <c r="EZ59" s="586">
        <v>141207.12887824449</v>
      </c>
      <c r="FA59" s="586">
        <v>140912.15070429249</v>
      </c>
      <c r="FB59" s="586">
        <v>143394.5337857733</v>
      </c>
      <c r="FC59" s="586">
        <v>144785.02477814516</v>
      </c>
      <c r="FD59" s="586">
        <v>143885.7049993937</v>
      </c>
      <c r="FE59" s="586">
        <v>145524.16380375146</v>
      </c>
      <c r="FF59" s="586">
        <v>147248.08263232178</v>
      </c>
    </row>
    <row r="60" spans="1:162" x14ac:dyDescent="0.3">
      <c r="A60" s="589"/>
      <c r="B60" s="589"/>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3"/>
      <c r="AK60" s="593"/>
      <c r="AL60" s="593"/>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5"/>
      <c r="EN60" s="595"/>
      <c r="EO60" s="595"/>
      <c r="EP60" s="595"/>
      <c r="EQ60" s="595"/>
      <c r="ER60" s="595"/>
      <c r="ES60" s="595"/>
      <c r="ET60" s="595"/>
      <c r="EU60" s="595"/>
      <c r="EV60" s="595"/>
      <c r="EW60" s="595"/>
      <c r="EX60" s="595"/>
      <c r="EY60" s="594"/>
      <c r="EZ60" s="594"/>
      <c r="FA60" s="594"/>
      <c r="FB60" s="594"/>
      <c r="FC60" s="594"/>
      <c r="FD60" s="594"/>
      <c r="FE60" s="594"/>
      <c r="FF60" s="594"/>
    </row>
    <row r="61" spans="1:162" x14ac:dyDescent="0.3">
      <c r="A61" s="584"/>
      <c r="B61" s="584" t="s">
        <v>433</v>
      </c>
      <c r="C61" s="585">
        <v>445837.09648146771</v>
      </c>
      <c r="D61" s="585">
        <v>432333.73578588478</v>
      </c>
      <c r="E61" s="585">
        <v>444953.02170568105</v>
      </c>
      <c r="F61" s="585">
        <v>460740.79710033536</v>
      </c>
      <c r="G61" s="585">
        <v>463204.56969756016</v>
      </c>
      <c r="H61" s="585">
        <v>481466.10548368085</v>
      </c>
      <c r="I61" s="585">
        <v>468596.08483161492</v>
      </c>
      <c r="J61" s="585">
        <v>478494.19773586863</v>
      </c>
      <c r="K61" s="585">
        <v>507625.95996703452</v>
      </c>
      <c r="L61" s="585">
        <v>511206.35459259461</v>
      </c>
      <c r="M61" s="585">
        <v>507494.99650955346</v>
      </c>
      <c r="N61" s="585">
        <v>535662.87672863819</v>
      </c>
      <c r="O61" s="585">
        <v>523850.27108873928</v>
      </c>
      <c r="P61" s="585">
        <v>533426.28468855494</v>
      </c>
      <c r="Q61" s="585">
        <v>544859.49134909105</v>
      </c>
      <c r="R61" s="585">
        <v>574613.75504488125</v>
      </c>
      <c r="S61" s="585">
        <v>577716.91728723294</v>
      </c>
      <c r="T61" s="585">
        <v>606513.96394631604</v>
      </c>
      <c r="U61" s="585">
        <v>630119.83824542805</v>
      </c>
      <c r="V61" s="585">
        <v>601954.21941866283</v>
      </c>
      <c r="W61" s="585">
        <v>605510.99251014437</v>
      </c>
      <c r="X61" s="585">
        <v>624077.84292468568</v>
      </c>
      <c r="Y61" s="585">
        <v>630561.20141669817</v>
      </c>
      <c r="Z61" s="585">
        <v>632246.83013273461</v>
      </c>
      <c r="AA61" s="585">
        <v>663094.43448270857</v>
      </c>
      <c r="AB61" s="585">
        <v>681753.16319414286</v>
      </c>
      <c r="AC61" s="585">
        <v>696077.90731888788</v>
      </c>
      <c r="AD61" s="585">
        <v>703609.6757322083</v>
      </c>
      <c r="AE61" s="585">
        <v>706823.47694433935</v>
      </c>
      <c r="AF61" s="585">
        <v>746138.07708720083</v>
      </c>
      <c r="AG61" s="585">
        <v>723735.24594117398</v>
      </c>
      <c r="AH61" s="585">
        <v>752758.66746421135</v>
      </c>
      <c r="AI61" s="585">
        <v>748659.13151183829</v>
      </c>
      <c r="AJ61" s="585">
        <v>733354.18060770433</v>
      </c>
      <c r="AK61" s="585">
        <v>719659.48504536517</v>
      </c>
      <c r="AL61" s="585">
        <v>760499.45805389062</v>
      </c>
      <c r="AM61" s="585">
        <v>773252.44280015444</v>
      </c>
      <c r="AN61" s="585">
        <v>790615.52522006026</v>
      </c>
      <c r="AO61" s="585">
        <v>780986.27990849141</v>
      </c>
      <c r="AP61" s="585">
        <v>763856.00000271969</v>
      </c>
      <c r="AQ61" s="585">
        <v>819322.5324201138</v>
      </c>
      <c r="AR61" s="585">
        <v>803124.72039425466</v>
      </c>
      <c r="AS61" s="585">
        <v>805990.07822863967</v>
      </c>
      <c r="AT61" s="585">
        <v>805323.12107057718</v>
      </c>
      <c r="AU61" s="585">
        <v>814898.81246231764</v>
      </c>
      <c r="AV61" s="585">
        <v>807733.6231706267</v>
      </c>
      <c r="AW61" s="585">
        <v>808480.43114202272</v>
      </c>
      <c r="AX61" s="585">
        <v>802925.72630561446</v>
      </c>
      <c r="AY61" s="585">
        <v>815049.49751314428</v>
      </c>
      <c r="AZ61" s="585">
        <v>830130.71492091997</v>
      </c>
      <c r="BA61" s="585">
        <v>833451.49451887386</v>
      </c>
      <c r="BB61" s="585">
        <v>815832.35192099214</v>
      </c>
      <c r="BC61" s="585">
        <v>815339.29479991982</v>
      </c>
      <c r="BD61" s="585">
        <v>803883.86273326341</v>
      </c>
      <c r="BE61" s="585">
        <v>850342.74366170098</v>
      </c>
      <c r="BF61" s="585">
        <v>871292.62662828504</v>
      </c>
      <c r="BG61" s="585">
        <v>892721.17988087796</v>
      </c>
      <c r="BH61" s="585">
        <v>913488.39506609784</v>
      </c>
      <c r="BI61" s="585">
        <v>913833.09111478226</v>
      </c>
      <c r="BJ61" s="585">
        <v>1025679.5364986513</v>
      </c>
      <c r="BK61" s="585">
        <v>1012035.333333926</v>
      </c>
      <c r="BL61" s="585">
        <v>954121.87023194158</v>
      </c>
      <c r="BM61" s="585">
        <v>992296.62676565617</v>
      </c>
      <c r="BN61" s="585">
        <v>1012404.2143214582</v>
      </c>
      <c r="BO61" s="585">
        <v>1033298.9768260616</v>
      </c>
      <c r="BP61" s="585">
        <v>1013985.1951152171</v>
      </c>
      <c r="BQ61" s="585">
        <v>1062227.4364040988</v>
      </c>
      <c r="BR61" s="585">
        <v>1078181.8810915288</v>
      </c>
      <c r="BS61" s="585">
        <v>1086441.5921039591</v>
      </c>
      <c r="BT61" s="585">
        <v>1053578.3830951103</v>
      </c>
      <c r="BU61" s="585">
        <v>1119531.2698697732</v>
      </c>
      <c r="BV61" s="585">
        <v>1047041.8605696339</v>
      </c>
      <c r="BW61" s="585">
        <v>1112462.9753115466</v>
      </c>
      <c r="BX61" s="585">
        <v>1086642.1355580031</v>
      </c>
      <c r="BY61" s="585">
        <v>1064583.9672632939</v>
      </c>
      <c r="BZ61" s="585">
        <v>1149757.9766855945</v>
      </c>
      <c r="CA61" s="585">
        <v>1131968.1532015936</v>
      </c>
      <c r="CB61" s="585">
        <v>1161633.9910541489</v>
      </c>
      <c r="CC61" s="585">
        <v>1173013.0120292972</v>
      </c>
      <c r="CD61" s="585">
        <v>1187141.955914408</v>
      </c>
      <c r="CE61" s="585">
        <v>1225161.317670773</v>
      </c>
      <c r="CF61" s="585">
        <v>1246006.7916879642</v>
      </c>
      <c r="CG61" s="585">
        <v>1223903.21713633</v>
      </c>
      <c r="CH61" s="585">
        <v>1265080.4399430116</v>
      </c>
      <c r="CI61" s="585">
        <v>1255390.1417716164</v>
      </c>
      <c r="CJ61" s="585">
        <v>1288833.6472017488</v>
      </c>
      <c r="CK61" s="585">
        <v>1243570.2529162969</v>
      </c>
      <c r="CL61" s="585">
        <v>1266162.9329481204</v>
      </c>
      <c r="CM61" s="585">
        <v>1268818.4173121215</v>
      </c>
      <c r="CN61" s="585">
        <v>1242486.2931605482</v>
      </c>
      <c r="CO61" s="585">
        <v>1247268.40425243</v>
      </c>
      <c r="CP61" s="585">
        <v>1276910.0596211508</v>
      </c>
      <c r="CQ61" s="585">
        <v>1242745.0389651642</v>
      </c>
      <c r="CR61" s="585">
        <v>1286030.2886565591</v>
      </c>
      <c r="CS61" s="585">
        <v>1275459.3828028138</v>
      </c>
      <c r="CT61" s="585">
        <v>1313411.567737563</v>
      </c>
      <c r="CU61" s="585">
        <v>1291167.5221563203</v>
      </c>
      <c r="CV61" s="585">
        <v>1346276.3006017897</v>
      </c>
      <c r="CW61" s="585">
        <v>1381765.5424567088</v>
      </c>
      <c r="CX61" s="585">
        <v>1368264.0546602092</v>
      </c>
      <c r="CY61" s="585">
        <v>1297898.6516665085</v>
      </c>
      <c r="CZ61" s="585">
        <v>1289388.268826518</v>
      </c>
      <c r="DA61" s="585">
        <v>1279102.6584194731</v>
      </c>
      <c r="DB61" s="585">
        <v>1232006.7647019469</v>
      </c>
      <c r="DC61" s="585">
        <v>1250530.9795248003</v>
      </c>
      <c r="DD61" s="585">
        <v>1253499.1503665082</v>
      </c>
      <c r="DE61" s="585">
        <v>1241453.8564016731</v>
      </c>
      <c r="DF61" s="585">
        <v>1220656.4641479019</v>
      </c>
      <c r="DG61" s="585">
        <v>1206897.0256862838</v>
      </c>
      <c r="DH61" s="585">
        <v>1187508.3202930365</v>
      </c>
      <c r="DI61" s="585">
        <v>1175902.7189653323</v>
      </c>
      <c r="DJ61" s="585">
        <v>1265345.0616837367</v>
      </c>
      <c r="DK61" s="585">
        <v>1297840.1542073502</v>
      </c>
      <c r="DL61" s="585">
        <v>1272957.3799588468</v>
      </c>
      <c r="DM61" s="585">
        <v>1296645.3336650261</v>
      </c>
      <c r="DN61" s="585">
        <v>1316971.3453675341</v>
      </c>
      <c r="DO61" s="585">
        <v>1320248.5974743732</v>
      </c>
      <c r="DP61" s="585">
        <v>1438560.6870774999</v>
      </c>
      <c r="DQ61" s="585">
        <v>1428986.1897226707</v>
      </c>
      <c r="DR61" s="585">
        <v>1367422.4588623198</v>
      </c>
      <c r="DS61" s="585">
        <v>1325959.7541220165</v>
      </c>
      <c r="DT61" s="585">
        <v>1324255.2700579006</v>
      </c>
      <c r="DU61" s="585">
        <v>1307768.6246646408</v>
      </c>
      <c r="DV61" s="585">
        <v>1320906.6483472895</v>
      </c>
      <c r="DW61" s="585">
        <v>1318820.3451440635</v>
      </c>
      <c r="DX61" s="585">
        <v>1319632.1895451266</v>
      </c>
      <c r="DY61" s="585">
        <v>1340837.2511242039</v>
      </c>
      <c r="DZ61" s="585">
        <v>1381656.3673774214</v>
      </c>
      <c r="EA61" s="585">
        <v>1428036.6277724586</v>
      </c>
      <c r="EB61" s="585">
        <v>1315411.0629155899</v>
      </c>
      <c r="EC61" s="585">
        <v>1274241.489769141</v>
      </c>
      <c r="ED61" s="585">
        <v>1289394.0081646601</v>
      </c>
      <c r="EE61" s="585">
        <v>1311169.8013295264</v>
      </c>
      <c r="EF61" s="585">
        <v>1328202.2090100534</v>
      </c>
      <c r="EG61" s="585">
        <v>1339061.2779161795</v>
      </c>
      <c r="EH61" s="585">
        <v>1312772.9321494438</v>
      </c>
      <c r="EI61" s="585">
        <v>1311213.1326710349</v>
      </c>
      <c r="EJ61" s="585">
        <v>1339303.4456764201</v>
      </c>
      <c r="EK61" s="585">
        <v>1335890.671121008</v>
      </c>
      <c r="EL61" s="585">
        <v>1343623.3499995247</v>
      </c>
      <c r="EM61" s="587">
        <v>1347375.6409695141</v>
      </c>
      <c r="EN61" s="587">
        <v>1412538.0851252652</v>
      </c>
      <c r="EO61" s="587">
        <v>1410691.6607655818</v>
      </c>
      <c r="EP61" s="587">
        <v>1430095.8836633381</v>
      </c>
      <c r="EQ61" s="587">
        <v>1413193.128522024</v>
      </c>
      <c r="ER61" s="587">
        <v>1433249.0634491039</v>
      </c>
      <c r="ES61" s="587">
        <v>1409782.5974991091</v>
      </c>
      <c r="ET61" s="587">
        <v>1464231.0378322119</v>
      </c>
      <c r="EU61" s="587">
        <v>1432876.8318105571</v>
      </c>
      <c r="EV61" s="587">
        <v>1469776.7355053327</v>
      </c>
      <c r="EW61" s="587">
        <v>1493762.5130036813</v>
      </c>
      <c r="EX61" s="587">
        <v>1494325.8961622249</v>
      </c>
      <c r="EY61" s="586">
        <v>1499739.8175573461</v>
      </c>
      <c r="EZ61" s="586">
        <v>1534429.6155645426</v>
      </c>
      <c r="FA61" s="586">
        <v>1513353.5297996942</v>
      </c>
      <c r="FB61" s="586">
        <v>1331678.0454183433</v>
      </c>
      <c r="FC61" s="586">
        <v>1336773.406434159</v>
      </c>
      <c r="FD61" s="586">
        <v>1332647.5212270415</v>
      </c>
      <c r="FE61" s="586">
        <v>1362196.6643386292</v>
      </c>
      <c r="FF61" s="586">
        <v>1331805.4728755646</v>
      </c>
    </row>
    <row r="62" spans="1:162" ht="18" thickBot="1" x14ac:dyDescent="0.35">
      <c r="A62" s="374"/>
      <c r="B62" s="374"/>
      <c r="C62" s="606"/>
      <c r="D62" s="606"/>
      <c r="E62" s="606"/>
      <c r="F62" s="606"/>
      <c r="G62" s="606"/>
      <c r="H62" s="606"/>
      <c r="I62" s="606"/>
      <c r="J62" s="606"/>
      <c r="K62" s="606"/>
      <c r="L62" s="606"/>
      <c r="M62" s="606"/>
      <c r="N62" s="606"/>
      <c r="O62" s="606"/>
      <c r="P62" s="606"/>
      <c r="Q62" s="606"/>
      <c r="R62" s="606"/>
      <c r="S62" s="606"/>
      <c r="T62" s="606"/>
      <c r="U62" s="606"/>
      <c r="V62" s="606"/>
      <c r="W62" s="606"/>
      <c r="X62" s="606"/>
      <c r="Y62" s="606"/>
      <c r="Z62" s="606"/>
      <c r="AA62" s="606"/>
      <c r="AB62" s="606"/>
      <c r="AC62" s="606"/>
      <c r="AD62" s="606"/>
      <c r="AE62" s="606"/>
      <c r="AF62" s="606"/>
      <c r="AG62" s="606"/>
      <c r="AH62" s="606"/>
      <c r="AI62" s="606"/>
      <c r="AJ62" s="606"/>
      <c r="AK62" s="606"/>
      <c r="AL62" s="606"/>
      <c r="AM62" s="606"/>
      <c r="AN62" s="606"/>
      <c r="AO62" s="606"/>
      <c r="AP62" s="606"/>
      <c r="AQ62" s="606"/>
      <c r="AR62" s="606"/>
      <c r="AS62" s="606"/>
      <c r="AT62" s="606"/>
      <c r="AU62" s="606"/>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c r="CH62" s="606"/>
      <c r="CI62" s="606"/>
      <c r="CJ62" s="606"/>
      <c r="CK62" s="606"/>
      <c r="CL62" s="606"/>
      <c r="CM62" s="606"/>
      <c r="CN62" s="606"/>
      <c r="CO62" s="606"/>
      <c r="CP62" s="606"/>
      <c r="CQ62" s="606"/>
      <c r="CR62" s="606"/>
      <c r="CS62" s="606"/>
      <c r="CT62" s="606"/>
      <c r="CU62" s="606"/>
      <c r="CV62" s="606"/>
      <c r="CW62" s="606"/>
      <c r="CX62" s="606"/>
      <c r="CY62" s="606"/>
      <c r="CZ62" s="606"/>
      <c r="DA62" s="606"/>
      <c r="DB62" s="606"/>
      <c r="DC62" s="606"/>
      <c r="DD62" s="606"/>
      <c r="DE62" s="606"/>
      <c r="DF62" s="606"/>
      <c r="DG62" s="606"/>
      <c r="DH62" s="606"/>
      <c r="DI62" s="606"/>
      <c r="DJ62" s="606"/>
      <c r="DK62" s="606"/>
      <c r="DL62" s="606"/>
      <c r="DM62" s="606"/>
      <c r="DN62" s="606"/>
      <c r="DO62" s="606"/>
      <c r="DP62" s="606"/>
      <c r="DQ62" s="606"/>
      <c r="DR62" s="606"/>
      <c r="DS62" s="606"/>
      <c r="DT62" s="606"/>
      <c r="DU62" s="606"/>
      <c r="DV62" s="606"/>
      <c r="DW62" s="606"/>
      <c r="DX62" s="606"/>
      <c r="DY62" s="606"/>
      <c r="DZ62" s="606"/>
      <c r="EA62" s="606"/>
      <c r="EB62" s="606"/>
      <c r="EC62" s="606"/>
      <c r="ED62" s="606"/>
      <c r="EE62" s="606"/>
      <c r="EF62" s="606"/>
      <c r="EG62" s="606"/>
      <c r="EH62" s="606"/>
      <c r="EI62" s="606"/>
      <c r="EJ62" s="606"/>
      <c r="EK62" s="606"/>
      <c r="EL62" s="606"/>
      <c r="EM62" s="654"/>
      <c r="EN62" s="654"/>
      <c r="EO62" s="654"/>
      <c r="EP62" s="654"/>
      <c r="EQ62" s="654"/>
      <c r="ER62" s="654"/>
      <c r="ES62" s="654"/>
      <c r="ET62" s="654"/>
      <c r="EU62" s="654"/>
      <c r="EV62" s="654"/>
      <c r="EW62" s="654"/>
      <c r="EX62" s="654"/>
      <c r="EY62" s="654"/>
      <c r="EZ62" s="654"/>
      <c r="FA62" s="654"/>
      <c r="FB62" s="654"/>
      <c r="FC62" s="654"/>
      <c r="FD62" s="654"/>
      <c r="FE62" s="654"/>
      <c r="FF62" s="654"/>
    </row>
    <row r="63" spans="1:162" s="612" customFormat="1" ht="18" customHeight="1" thickTop="1" x14ac:dyDescent="0.25">
      <c r="A63" s="608" t="s">
        <v>520</v>
      </c>
      <c r="B63" s="681"/>
      <c r="C63" s="681"/>
      <c r="D63" s="681"/>
      <c r="E63" s="681"/>
      <c r="F63" s="681"/>
      <c r="G63" s="681"/>
      <c r="H63" s="681"/>
      <c r="I63" s="681"/>
    </row>
    <row r="64" spans="1:162" s="612" customFormat="1" ht="15.75" x14ac:dyDescent="0.25">
      <c r="A64" s="608" t="s">
        <v>530</v>
      </c>
      <c r="B64" s="681"/>
      <c r="C64" s="681"/>
      <c r="D64" s="681"/>
      <c r="E64" s="681"/>
      <c r="F64" s="681"/>
      <c r="G64" s="681"/>
      <c r="H64" s="681"/>
      <c r="I64" s="681"/>
    </row>
    <row r="65" spans="1:133" s="612" customFormat="1" ht="15.75" x14ac:dyDescent="0.25">
      <c r="A65" s="608" t="s">
        <v>531</v>
      </c>
      <c r="B65" s="681"/>
      <c r="C65" s="681"/>
      <c r="D65" s="681"/>
      <c r="E65" s="681"/>
      <c r="F65" s="681"/>
      <c r="G65" s="681"/>
      <c r="H65" s="681"/>
      <c r="I65" s="681"/>
    </row>
    <row r="66" spans="1:133" s="612" customFormat="1" ht="14.25" x14ac:dyDescent="0.25">
      <c r="A66" s="611" t="s">
        <v>396</v>
      </c>
    </row>
    <row r="67" spans="1:133" ht="15" customHeight="1" x14ac:dyDescent="0.3">
      <c r="A67" s="612"/>
      <c r="C67" s="656">
        <v>445837.09648146777</v>
      </c>
      <c r="D67" s="656">
        <v>432333.73578588484</v>
      </c>
      <c r="E67" s="656">
        <v>444953.02170568111</v>
      </c>
      <c r="F67" s="656">
        <v>460740.79710033548</v>
      </c>
      <c r="G67" s="656">
        <v>463204.56969756016</v>
      </c>
      <c r="H67" s="656">
        <v>481466.10548368079</v>
      </c>
      <c r="I67" s="656">
        <v>468596.08483161498</v>
      </c>
      <c r="J67" s="656">
        <v>478494.19773586845</v>
      </c>
      <c r="K67" s="656">
        <v>507625.95996703452</v>
      </c>
      <c r="L67" s="656">
        <v>511206.35459259461</v>
      </c>
      <c r="M67" s="656">
        <v>507494.99650955334</v>
      </c>
      <c r="N67" s="656">
        <v>535662.87672863808</v>
      </c>
      <c r="O67" s="656">
        <v>523850.27108873933</v>
      </c>
      <c r="P67" s="656">
        <v>533426.28468855482</v>
      </c>
      <c r="Q67" s="656">
        <v>544859.49134909117</v>
      </c>
      <c r="R67" s="656">
        <v>574613.75504488125</v>
      </c>
      <c r="S67" s="656">
        <v>577716.91728723282</v>
      </c>
      <c r="T67" s="656">
        <v>606513.96394631593</v>
      </c>
      <c r="U67" s="656">
        <v>630119.83824542793</v>
      </c>
      <c r="V67" s="656">
        <v>601954.21941866272</v>
      </c>
      <c r="W67" s="656">
        <v>605510.99251014437</v>
      </c>
      <c r="X67" s="656">
        <v>624077.84292468592</v>
      </c>
      <c r="Y67" s="656">
        <v>630561.20141669805</v>
      </c>
      <c r="Z67" s="656">
        <v>632246.8301327345</v>
      </c>
      <c r="AA67" s="656">
        <v>663094.43448270857</v>
      </c>
      <c r="AB67" s="656">
        <v>681753.16319414286</v>
      </c>
      <c r="AC67" s="656">
        <v>696077.90731888788</v>
      </c>
      <c r="AD67" s="656">
        <v>703609.67573220818</v>
      </c>
      <c r="AE67" s="656">
        <v>706823.47694433935</v>
      </c>
      <c r="AF67" s="656">
        <v>746138.07708720095</v>
      </c>
      <c r="AG67" s="656">
        <v>723735.24594117375</v>
      </c>
      <c r="AH67" s="656">
        <v>752758.66746476921</v>
      </c>
      <c r="AI67" s="656">
        <v>748659.13151183829</v>
      </c>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c r="CU67" s="612"/>
      <c r="CV67" s="612"/>
      <c r="CW67" s="612"/>
      <c r="CX67" s="612"/>
      <c r="CY67" s="612"/>
      <c r="CZ67" s="612"/>
      <c r="DA67" s="612"/>
      <c r="DB67" s="612"/>
      <c r="DC67" s="612"/>
      <c r="DD67" s="612"/>
      <c r="DE67" s="612"/>
      <c r="DF67" s="612"/>
      <c r="DG67" s="612"/>
      <c r="DH67" s="612"/>
      <c r="DI67" s="612"/>
      <c r="DJ67" s="612"/>
      <c r="DK67" s="612"/>
      <c r="DL67" s="612"/>
      <c r="DM67" s="612"/>
      <c r="DN67" s="612"/>
      <c r="DO67" s="612"/>
      <c r="DP67" s="612"/>
      <c r="DQ67" s="612"/>
      <c r="DR67" s="612"/>
      <c r="DS67" s="612"/>
      <c r="DT67" s="612"/>
      <c r="DU67" s="612"/>
      <c r="DV67" s="612"/>
      <c r="DW67" s="612"/>
      <c r="DX67" s="612"/>
      <c r="DY67" s="612"/>
      <c r="DZ67" s="612"/>
      <c r="EA67" s="612"/>
      <c r="EB67" s="612"/>
      <c r="EC67" s="612"/>
    </row>
    <row r="68" spans="1:133" x14ac:dyDescent="0.3">
      <c r="A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c r="CU68" s="612"/>
      <c r="CV68" s="612"/>
      <c r="CW68" s="612"/>
      <c r="CX68" s="612"/>
      <c r="CY68" s="612"/>
      <c r="CZ68" s="612"/>
      <c r="DA68" s="612"/>
      <c r="DB68" s="612"/>
      <c r="DC68" s="612"/>
      <c r="DD68" s="612"/>
      <c r="DE68" s="612"/>
      <c r="DF68" s="612"/>
      <c r="DG68" s="612"/>
      <c r="DH68" s="612"/>
      <c r="DI68" s="612"/>
      <c r="DJ68" s="612"/>
      <c r="DK68" s="612"/>
      <c r="DL68" s="612"/>
      <c r="DM68" s="612"/>
      <c r="DN68" s="612"/>
      <c r="DO68" s="612"/>
      <c r="DP68" s="612"/>
      <c r="DQ68" s="612"/>
      <c r="DR68" s="612"/>
      <c r="DS68" s="612"/>
      <c r="DT68" s="612"/>
      <c r="DU68" s="612"/>
      <c r="DV68" s="612"/>
      <c r="DW68" s="612"/>
      <c r="DX68" s="612"/>
      <c r="DY68" s="612"/>
      <c r="DZ68" s="612"/>
      <c r="EA68" s="612"/>
      <c r="EB68" s="612"/>
      <c r="EC68" s="612"/>
    </row>
    <row r="69" spans="1:133" x14ac:dyDescent="0.3">
      <c r="C69" s="682">
        <f t="shared" ref="C69:BN69" si="0">C61-C28</f>
        <v>7.691036444157362E-6</v>
      </c>
      <c r="D69" s="682">
        <f t="shared" si="0"/>
        <v>7.2157068643718958E-5</v>
      </c>
      <c r="E69" s="682">
        <f t="shared" si="0"/>
        <v>-1.3936951290816069E-5</v>
      </c>
      <c r="F69" s="682">
        <f t="shared" si="0"/>
        <v>1.2735836207866669E-7</v>
      </c>
      <c r="G69" s="682">
        <f t="shared" si="0"/>
        <v>4.7089066356420517E-5</v>
      </c>
      <c r="H69" s="682">
        <f t="shared" si="0"/>
        <v>9.3560083769261837E-6</v>
      </c>
      <c r="I69" s="682">
        <f t="shared" si="0"/>
        <v>-1.9650906324386597E-7</v>
      </c>
      <c r="J69" s="682">
        <f t="shared" si="0"/>
        <v>-4.2904866859316826E-7</v>
      </c>
      <c r="K69" s="682">
        <f t="shared" si="0"/>
        <v>3.7840800359845161E-7</v>
      </c>
      <c r="L69" s="682">
        <f t="shared" si="0"/>
        <v>-5.8789737522602081E-7</v>
      </c>
      <c r="M69" s="682">
        <f t="shared" si="0"/>
        <v>-1.84424570761621E-5</v>
      </c>
      <c r="N69" s="682">
        <f t="shared" si="0"/>
        <v>-3.535436699166894E-4</v>
      </c>
      <c r="O69" s="682">
        <f t="shared" si="0"/>
        <v>-5.2216346375644207E-6</v>
      </c>
      <c r="P69" s="682">
        <f t="shared" si="0"/>
        <v>-6.2298611737787724E-5</v>
      </c>
      <c r="Q69" s="682">
        <f t="shared" si="0"/>
        <v>-1.3456062879413366E-4</v>
      </c>
      <c r="R69" s="682">
        <f t="shared" si="0"/>
        <v>-3.0886032618582249E-5</v>
      </c>
      <c r="S69" s="682">
        <f t="shared" si="0"/>
        <v>-5.0763250328600407E-5</v>
      </c>
      <c r="T69" s="682">
        <f t="shared" si="0"/>
        <v>4.1913008317351341E-5</v>
      </c>
      <c r="U69" s="682">
        <f t="shared" si="0"/>
        <v>-1.1322903446853161E-5</v>
      </c>
      <c r="V69" s="682">
        <f t="shared" si="0"/>
        <v>-7.4238749220967293E-5</v>
      </c>
      <c r="W69" s="682">
        <f t="shared" si="0"/>
        <v>-6.7624496296048164E-5</v>
      </c>
      <c r="X69" s="682">
        <f t="shared" si="0"/>
        <v>-6.8733119405806065E-5</v>
      </c>
      <c r="Y69" s="682">
        <f t="shared" si="0"/>
        <v>-6.8150809966027737E-5</v>
      </c>
      <c r="Z69" s="682">
        <f t="shared" si="0"/>
        <v>-7.3958653956651688E-7</v>
      </c>
      <c r="AA69" s="682">
        <f t="shared" si="0"/>
        <v>4.2072497308254242E-7</v>
      </c>
      <c r="AB69" s="682">
        <f t="shared" si="0"/>
        <v>-4.8408983275294304E-6</v>
      </c>
      <c r="AC69" s="682">
        <f t="shared" si="0"/>
        <v>-4.2119063436985016E-7</v>
      </c>
      <c r="AD69" s="682">
        <f t="shared" si="0"/>
        <v>8.6147338151931763E-9</v>
      </c>
      <c r="AE69" s="682">
        <f t="shared" si="0"/>
        <v>4.7264620661735535E-8</v>
      </c>
      <c r="AF69" s="682">
        <f t="shared" si="0"/>
        <v>-2.3993197828531265E-7</v>
      </c>
      <c r="AG69" s="682">
        <f t="shared" si="0"/>
        <v>2.4319160729646683E-7</v>
      </c>
      <c r="AH69" s="682">
        <f t="shared" si="0"/>
        <v>-6.3586048781871796E-7</v>
      </c>
      <c r="AI69" s="682">
        <f t="shared" si="0"/>
        <v>-1.2246891856193542E-7</v>
      </c>
      <c r="AJ69" s="682">
        <f t="shared" si="0"/>
        <v>-1.0454095900058746E-7</v>
      </c>
      <c r="AK69" s="682">
        <f t="shared" si="0"/>
        <v>-1.4493707567453384E-7</v>
      </c>
      <c r="AL69" s="682">
        <f t="shared" si="0"/>
        <v>-6.8172812461853027E-7</v>
      </c>
      <c r="AM69" s="682">
        <f t="shared" si="0"/>
        <v>3.5099219530820847E-7</v>
      </c>
      <c r="AN69" s="682">
        <f t="shared" si="0"/>
        <v>-5.1257666200399399E-7</v>
      </c>
      <c r="AO69" s="682">
        <f t="shared" si="0"/>
        <v>9.4913411885499954E-7</v>
      </c>
      <c r="AP69" s="682">
        <f t="shared" si="0"/>
        <v>-2.7260975912213326E-6</v>
      </c>
      <c r="AQ69" s="682">
        <f t="shared" si="0"/>
        <v>-1.1589145287871361E-6</v>
      </c>
      <c r="AR69" s="682">
        <f t="shared" si="0"/>
        <v>-3.6030542105436325E-7</v>
      </c>
      <c r="AS69" s="682">
        <f t="shared" si="0"/>
        <v>8.3178747445344925E-7</v>
      </c>
      <c r="AT69" s="682">
        <f t="shared" si="0"/>
        <v>-7.7532604336738586E-8</v>
      </c>
      <c r="AU69" s="682">
        <f t="shared" si="0"/>
        <v>1.1521624401211739E-6</v>
      </c>
      <c r="AV69" s="682">
        <f t="shared" si="0"/>
        <v>-3.3443677239120007E-5</v>
      </c>
      <c r="AW69" s="682">
        <f t="shared" si="0"/>
        <v>-9.5495488494634628E-7</v>
      </c>
      <c r="AX69" s="682">
        <f t="shared" si="0"/>
        <v>2.0791776478290558E-6</v>
      </c>
      <c r="AY69" s="682">
        <f t="shared" si="0"/>
        <v>-2.1583400666713715E-7</v>
      </c>
      <c r="AZ69" s="682">
        <f t="shared" si="0"/>
        <v>9.4878487288951874E-8</v>
      </c>
      <c r="BA69" s="682">
        <f t="shared" si="0"/>
        <v>-4.6822242438793182E-7</v>
      </c>
      <c r="BB69" s="682">
        <f t="shared" si="0"/>
        <v>-1.5331897884607315E-7</v>
      </c>
      <c r="BC69" s="682">
        <f t="shared" si="0"/>
        <v>-2.0394916646182537E-5</v>
      </c>
      <c r="BD69" s="682">
        <f t="shared" si="0"/>
        <v>-1.5110708773136139E-7</v>
      </c>
      <c r="BE69" s="682">
        <f t="shared" si="0"/>
        <v>3.2340176403522491E-7</v>
      </c>
      <c r="BF69" s="682">
        <f t="shared" si="0"/>
        <v>-2.8568319976329803E-7</v>
      </c>
      <c r="BG69" s="682">
        <f t="shared" si="0"/>
        <v>-8.2189217209815979E-7</v>
      </c>
      <c r="BH69" s="682">
        <f t="shared" si="0"/>
        <v>1.1478550732135773E-6</v>
      </c>
      <c r="BI69" s="682">
        <f t="shared" si="0"/>
        <v>7.2643160820007324E-7</v>
      </c>
      <c r="BJ69" s="682">
        <f t="shared" si="0"/>
        <v>2.5262124836444855E-8</v>
      </c>
      <c r="BK69" s="682">
        <f t="shared" si="0"/>
        <v>-1.9842642359435558E-5</v>
      </c>
      <c r="BL69" s="682">
        <f t="shared" si="0"/>
        <v>-2.1160929463803768E-5</v>
      </c>
      <c r="BM69" s="682">
        <f t="shared" si="0"/>
        <v>-1.9839615561068058E-5</v>
      </c>
      <c r="BN69" s="682">
        <f t="shared" si="0"/>
        <v>-2.0204461179673672E-5</v>
      </c>
      <c r="BO69" s="682">
        <f t="shared" ref="BO69:CV69" si="1">BO61-BO28</f>
        <v>-1.9651488400995731E-5</v>
      </c>
      <c r="BP69" s="682">
        <f t="shared" si="1"/>
        <v>-2.1539046429097652E-5</v>
      </c>
      <c r="BQ69" s="682">
        <f t="shared" si="1"/>
        <v>-2.0567560568451881E-5</v>
      </c>
      <c r="BR69" s="682">
        <f t="shared" si="1"/>
        <v>-1.920526847243309E-5</v>
      </c>
      <c r="BS69" s="682">
        <f t="shared" si="1"/>
        <v>-2.0696315914392471E-5</v>
      </c>
      <c r="BT69" s="682">
        <f t="shared" si="1"/>
        <v>-1.863064244389534E-5</v>
      </c>
      <c r="BU69" s="682">
        <f t="shared" si="1"/>
        <v>-2.2605527192354202E-5</v>
      </c>
      <c r="BV69" s="682">
        <f t="shared" si="1"/>
        <v>-1.960177905857563E-5</v>
      </c>
      <c r="BW69" s="682">
        <f t="shared" si="1"/>
        <v>-5.2760588005185127E-5</v>
      </c>
      <c r="BX69" s="682">
        <f t="shared" si="1"/>
        <v>-2.1268380805850029E-5</v>
      </c>
      <c r="BY69" s="682">
        <f t="shared" si="1"/>
        <v>-2.0362669602036476E-5</v>
      </c>
      <c r="BZ69" s="682">
        <f t="shared" si="1"/>
        <v>-2.0428560674190521E-5</v>
      </c>
      <c r="CA69" s="682">
        <f t="shared" si="1"/>
        <v>-2.1701212972402573E-5</v>
      </c>
      <c r="CB69" s="682">
        <f t="shared" si="1"/>
        <v>-2.0670704543590546E-5</v>
      </c>
      <c r="CC69" s="682">
        <f t="shared" si="1"/>
        <v>-2.1010171622037888E-5</v>
      </c>
      <c r="CD69" s="682">
        <f t="shared" si="1"/>
        <v>-2.0581530407071114E-5</v>
      </c>
      <c r="CE69" s="682">
        <f t="shared" si="1"/>
        <v>-2.0582228899002075E-5</v>
      </c>
      <c r="CF69" s="682">
        <f t="shared" si="1"/>
        <v>-2.3123109713196754E-5</v>
      </c>
      <c r="CG69" s="682">
        <f t="shared" si="1"/>
        <v>-2.0289327949285507E-5</v>
      </c>
      <c r="CH69" s="682">
        <f t="shared" si="1"/>
        <v>-2.1471874788403511E-5</v>
      </c>
      <c r="CI69" s="682">
        <f t="shared" si="1"/>
        <v>1.3401731848716736E-6</v>
      </c>
      <c r="CJ69" s="682">
        <f t="shared" si="1"/>
        <v>-1.062639057636261E-6</v>
      </c>
      <c r="CK69" s="682">
        <f t="shared" si="1"/>
        <v>4.116445779800415E-7</v>
      </c>
      <c r="CL69" s="682">
        <f t="shared" si="1"/>
        <v>-6.3958577811717987E-7</v>
      </c>
      <c r="CM69" s="682">
        <f t="shared" si="1"/>
        <v>-1.3418029993772507E-6</v>
      </c>
      <c r="CN69" s="682">
        <f t="shared" si="1"/>
        <v>-1.0021030902862549E-6</v>
      </c>
      <c r="CO69" s="682">
        <f t="shared" si="1"/>
        <v>-3.9837323129177094E-7</v>
      </c>
      <c r="CP69" s="682">
        <f t="shared" si="1"/>
        <v>9.0058892965316772E-7</v>
      </c>
      <c r="CQ69" s="682">
        <f t="shared" si="1"/>
        <v>2.4982728064060211E-6</v>
      </c>
      <c r="CR69" s="682">
        <f t="shared" si="1"/>
        <v>1.4402903616428375E-6</v>
      </c>
      <c r="CS69" s="682">
        <f t="shared" si="1"/>
        <v>3.6321580410003662E-8</v>
      </c>
      <c r="CT69" s="682">
        <f t="shared" si="1"/>
        <v>-2.8149224817752838E-7</v>
      </c>
      <c r="CU69" s="682">
        <f t="shared" si="1"/>
        <v>-1.5692785382270813E-7</v>
      </c>
      <c r="CV69" s="682">
        <f t="shared" si="1"/>
        <v>-1.9744038581848145E-7</v>
      </c>
      <c r="CW69" s="682"/>
      <c r="CX69" s="682"/>
      <c r="CY69" s="682"/>
      <c r="CZ69" s="682"/>
      <c r="DA69" s="682"/>
      <c r="DB69" s="682"/>
    </row>
  </sheetData>
  <mergeCells count="7">
    <mergeCell ref="BO3:BP3"/>
    <mergeCell ref="AH3:AI3"/>
    <mergeCell ref="AM3:AN3"/>
    <mergeCell ref="AO3:AP3"/>
    <mergeCell ref="AZ3:BA3"/>
    <mergeCell ref="BB3:BC3"/>
    <mergeCell ref="BI3:BJ3"/>
  </mergeCells>
  <printOptions horizontalCentered="1" verticalCentered="1"/>
  <pageMargins left="0.7" right="0.7" top="0.48" bottom="0.33" header="0.3" footer="0.3"/>
  <pageSetup paperSize="9" scale="4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WUN57"/>
  <sheetViews>
    <sheetView showGridLines="0" zoomScaleNormal="100" workbookViewId="0">
      <selection activeCell="D7" sqref="D7"/>
    </sheetView>
  </sheetViews>
  <sheetFormatPr defaultRowHeight="17.25" x14ac:dyDescent="0.3"/>
  <cols>
    <col min="1" max="1" width="15.7109375" style="349" customWidth="1"/>
    <col min="2" max="2" width="60.7109375" style="574" bestFit="1" customWidth="1"/>
    <col min="3" max="3" width="15.140625" style="349" customWidth="1"/>
    <col min="4" max="8" width="15.85546875" style="349" customWidth="1"/>
    <col min="9" max="10" width="9.140625" style="349"/>
    <col min="11" max="11" width="6.85546875" style="349" customWidth="1"/>
    <col min="12" max="141" width="9.140625" style="349"/>
    <col min="142" max="142" width="5.85546875" style="349" customWidth="1"/>
    <col min="143" max="143" width="55.42578125" style="349" bestFit="1" customWidth="1"/>
    <col min="144" max="236" width="9.140625" style="349" hidden="1" customWidth="1"/>
    <col min="237" max="247" width="10.7109375" style="349" customWidth="1"/>
    <col min="248" max="248" width="10.85546875" style="349" customWidth="1"/>
    <col min="249" max="249" width="10.7109375" style="349" bestFit="1" customWidth="1"/>
    <col min="250" max="397" width="9.140625" style="349"/>
    <col min="398" max="398" width="5.85546875" style="349" customWidth="1"/>
    <col min="399" max="399" width="55.42578125" style="349" bestFit="1" customWidth="1"/>
    <col min="400" max="492" width="9.140625" style="349" hidden="1" customWidth="1"/>
    <col min="493" max="503" width="10.7109375" style="349" customWidth="1"/>
    <col min="504" max="504" width="10.85546875" style="349" customWidth="1"/>
    <col min="505" max="505" width="10.7109375" style="349" bestFit="1" customWidth="1"/>
    <col min="506" max="653" width="9.140625" style="349"/>
    <col min="654" max="654" width="5.85546875" style="349" customWidth="1"/>
    <col min="655" max="655" width="55.42578125" style="349" bestFit="1" customWidth="1"/>
    <col min="656" max="748" width="9.140625" style="349" hidden="1" customWidth="1"/>
    <col min="749" max="759" width="10.7109375" style="349" customWidth="1"/>
    <col min="760" max="760" width="10.85546875" style="349" customWidth="1"/>
    <col min="761" max="761" width="10.7109375" style="349" bestFit="1" customWidth="1"/>
    <col min="762" max="909" width="9.140625" style="349"/>
    <col min="910" max="910" width="5.85546875" style="349" customWidth="1"/>
    <col min="911" max="911" width="55.42578125" style="349" bestFit="1" customWidth="1"/>
    <col min="912" max="1004" width="9.140625" style="349" hidden="1" customWidth="1"/>
    <col min="1005" max="1015" width="10.7109375" style="349" customWidth="1"/>
    <col min="1016" max="1016" width="10.85546875" style="349" customWidth="1"/>
    <col min="1017" max="1017" width="10.7109375" style="349" bestFit="1" customWidth="1"/>
    <col min="1018" max="1165" width="9.140625" style="349"/>
    <col min="1166" max="1166" width="5.85546875" style="349" customWidth="1"/>
    <col min="1167" max="1167" width="55.42578125" style="349" bestFit="1" customWidth="1"/>
    <col min="1168" max="1260" width="9.140625" style="349" hidden="1" customWidth="1"/>
    <col min="1261" max="1271" width="10.7109375" style="349" customWidth="1"/>
    <col min="1272" max="1272" width="10.85546875" style="349" customWidth="1"/>
    <col min="1273" max="1273" width="10.7109375" style="349" bestFit="1" customWidth="1"/>
    <col min="1274" max="1421" width="9.140625" style="349"/>
    <col min="1422" max="1422" width="5.85546875" style="349" customWidth="1"/>
    <col min="1423" max="1423" width="55.42578125" style="349" bestFit="1" customWidth="1"/>
    <col min="1424" max="1516" width="9.140625" style="349" hidden="1" customWidth="1"/>
    <col min="1517" max="1527" width="10.7109375" style="349" customWidth="1"/>
    <col min="1528" max="1528" width="10.85546875" style="349" customWidth="1"/>
    <col min="1529" max="1529" width="10.7109375" style="349" bestFit="1" customWidth="1"/>
    <col min="1530" max="1677" width="9.140625" style="349"/>
    <col min="1678" max="1678" width="5.85546875" style="349" customWidth="1"/>
    <col min="1679" max="1679" width="55.42578125" style="349" bestFit="1" customWidth="1"/>
    <col min="1680" max="1772" width="9.140625" style="349" hidden="1" customWidth="1"/>
    <col min="1773" max="1783" width="10.7109375" style="349" customWidth="1"/>
    <col min="1784" max="1784" width="10.85546875" style="349" customWidth="1"/>
    <col min="1785" max="1785" width="10.7109375" style="349" bestFit="1" customWidth="1"/>
    <col min="1786" max="1933" width="9.140625" style="349"/>
    <col min="1934" max="1934" width="5.85546875" style="349" customWidth="1"/>
    <col min="1935" max="1935" width="55.42578125" style="349" bestFit="1" customWidth="1"/>
    <col min="1936" max="2028" width="9.140625" style="349" hidden="1" customWidth="1"/>
    <col min="2029" max="2039" width="10.7109375" style="349" customWidth="1"/>
    <col min="2040" max="2040" width="10.85546875" style="349" customWidth="1"/>
    <col min="2041" max="2041" width="10.7109375" style="349" bestFit="1" customWidth="1"/>
    <col min="2042" max="2189" width="9.140625" style="349"/>
    <col min="2190" max="2190" width="5.85546875" style="349" customWidth="1"/>
    <col min="2191" max="2191" width="55.42578125" style="349" bestFit="1" customWidth="1"/>
    <col min="2192" max="2284" width="9.140625" style="349" hidden="1" customWidth="1"/>
    <col min="2285" max="2295" width="10.7109375" style="349" customWidth="1"/>
    <col min="2296" max="2296" width="10.85546875" style="349" customWidth="1"/>
    <col min="2297" max="2297" width="10.7109375" style="349" bestFit="1" customWidth="1"/>
    <col min="2298" max="2445" width="9.140625" style="349"/>
    <col min="2446" max="2446" width="5.85546875" style="349" customWidth="1"/>
    <col min="2447" max="2447" width="55.42578125" style="349" bestFit="1" customWidth="1"/>
    <col min="2448" max="2540" width="9.140625" style="349" hidden="1" customWidth="1"/>
    <col min="2541" max="2551" width="10.7109375" style="349" customWidth="1"/>
    <col min="2552" max="2552" width="10.85546875" style="349" customWidth="1"/>
    <col min="2553" max="2553" width="10.7109375" style="349" bestFit="1" customWidth="1"/>
    <col min="2554" max="2701" width="9.140625" style="349"/>
    <col min="2702" max="2702" width="5.85546875" style="349" customWidth="1"/>
    <col min="2703" max="2703" width="55.42578125" style="349" bestFit="1" customWidth="1"/>
    <col min="2704" max="2796" width="9.140625" style="349" hidden="1" customWidth="1"/>
    <col min="2797" max="2807" width="10.7109375" style="349" customWidth="1"/>
    <col min="2808" max="2808" width="10.85546875" style="349" customWidth="1"/>
    <col min="2809" max="2809" width="10.7109375" style="349" bestFit="1" customWidth="1"/>
    <col min="2810" max="2957" width="9.140625" style="349"/>
    <col min="2958" max="2958" width="5.85546875" style="349" customWidth="1"/>
    <col min="2959" max="2959" width="55.42578125" style="349" bestFit="1" customWidth="1"/>
    <col min="2960" max="3052" width="9.140625" style="349" hidden="1" customWidth="1"/>
    <col min="3053" max="3063" width="10.7109375" style="349" customWidth="1"/>
    <col min="3064" max="3064" width="10.85546875" style="349" customWidth="1"/>
    <col min="3065" max="3065" width="10.7109375" style="349" bestFit="1" customWidth="1"/>
    <col min="3066" max="3213" width="9.140625" style="349"/>
    <col min="3214" max="3214" width="5.85546875" style="349" customWidth="1"/>
    <col min="3215" max="3215" width="55.42578125" style="349" bestFit="1" customWidth="1"/>
    <col min="3216" max="3308" width="9.140625" style="349" hidden="1" customWidth="1"/>
    <col min="3309" max="3319" width="10.7109375" style="349" customWidth="1"/>
    <col min="3320" max="3320" width="10.85546875" style="349" customWidth="1"/>
    <col min="3321" max="3321" width="10.7109375" style="349" bestFit="1" customWidth="1"/>
    <col min="3322" max="3469" width="9.140625" style="349"/>
    <col min="3470" max="3470" width="5.85546875" style="349" customWidth="1"/>
    <col min="3471" max="3471" width="55.42578125" style="349" bestFit="1" customWidth="1"/>
    <col min="3472" max="3564" width="9.140625" style="349" hidden="1" customWidth="1"/>
    <col min="3565" max="3575" width="10.7109375" style="349" customWidth="1"/>
    <col min="3576" max="3576" width="10.85546875" style="349" customWidth="1"/>
    <col min="3577" max="3577" width="10.7109375" style="349" bestFit="1" customWidth="1"/>
    <col min="3578" max="3725" width="9.140625" style="349"/>
    <col min="3726" max="3726" width="5.85546875" style="349" customWidth="1"/>
    <col min="3727" max="3727" width="55.42578125" style="349" bestFit="1" customWidth="1"/>
    <col min="3728" max="3820" width="9.140625" style="349" hidden="1" customWidth="1"/>
    <col min="3821" max="3831" width="10.7109375" style="349" customWidth="1"/>
    <col min="3832" max="3832" width="10.85546875" style="349" customWidth="1"/>
    <col min="3833" max="3833" width="10.7109375" style="349" bestFit="1" customWidth="1"/>
    <col min="3834" max="3981" width="9.140625" style="349"/>
    <col min="3982" max="3982" width="5.85546875" style="349" customWidth="1"/>
    <col min="3983" max="3983" width="55.42578125" style="349" bestFit="1" customWidth="1"/>
    <col min="3984" max="4076" width="9.140625" style="349" hidden="1" customWidth="1"/>
    <col min="4077" max="4087" width="10.7109375" style="349" customWidth="1"/>
    <col min="4088" max="4088" width="10.85546875" style="349" customWidth="1"/>
    <col min="4089" max="4089" width="10.7109375" style="349" bestFit="1" customWidth="1"/>
    <col min="4090" max="4237" width="9.140625" style="349"/>
    <col min="4238" max="4238" width="5.85546875" style="349" customWidth="1"/>
    <col min="4239" max="4239" width="55.42578125" style="349" bestFit="1" customWidth="1"/>
    <col min="4240" max="4332" width="9.140625" style="349" hidden="1" customWidth="1"/>
    <col min="4333" max="4343" width="10.7109375" style="349" customWidth="1"/>
    <col min="4344" max="4344" width="10.85546875" style="349" customWidth="1"/>
    <col min="4345" max="4345" width="10.7109375" style="349" bestFit="1" customWidth="1"/>
    <col min="4346" max="4493" width="9.140625" style="349"/>
    <col min="4494" max="4494" width="5.85546875" style="349" customWidth="1"/>
    <col min="4495" max="4495" width="55.42578125" style="349" bestFit="1" customWidth="1"/>
    <col min="4496" max="4588" width="9.140625" style="349" hidden="1" customWidth="1"/>
    <col min="4589" max="4599" width="10.7109375" style="349" customWidth="1"/>
    <col min="4600" max="4600" width="10.85546875" style="349" customWidth="1"/>
    <col min="4601" max="4601" width="10.7109375" style="349" bestFit="1" customWidth="1"/>
    <col min="4602" max="4749" width="9.140625" style="349"/>
    <col min="4750" max="4750" width="5.85546875" style="349" customWidth="1"/>
    <col min="4751" max="4751" width="55.42578125" style="349" bestFit="1" customWidth="1"/>
    <col min="4752" max="4844" width="9.140625" style="349" hidden="1" customWidth="1"/>
    <col min="4845" max="4855" width="10.7109375" style="349" customWidth="1"/>
    <col min="4856" max="4856" width="10.85546875" style="349" customWidth="1"/>
    <col min="4857" max="4857" width="10.7109375" style="349" bestFit="1" customWidth="1"/>
    <col min="4858" max="5005" width="9.140625" style="349"/>
    <col min="5006" max="5006" width="5.85546875" style="349" customWidth="1"/>
    <col min="5007" max="5007" width="55.42578125" style="349" bestFit="1" customWidth="1"/>
    <col min="5008" max="5100" width="9.140625" style="349" hidden="1" customWidth="1"/>
    <col min="5101" max="5111" width="10.7109375" style="349" customWidth="1"/>
    <col min="5112" max="5112" width="10.85546875" style="349" customWidth="1"/>
    <col min="5113" max="5113" width="10.7109375" style="349" bestFit="1" customWidth="1"/>
    <col min="5114" max="5261" width="9.140625" style="349"/>
    <col min="5262" max="5262" width="5.85546875" style="349" customWidth="1"/>
    <col min="5263" max="5263" width="55.42578125" style="349" bestFit="1" customWidth="1"/>
    <col min="5264" max="5356" width="9.140625" style="349" hidden="1" customWidth="1"/>
    <col min="5357" max="5367" width="10.7109375" style="349" customWidth="1"/>
    <col min="5368" max="5368" width="10.85546875" style="349" customWidth="1"/>
    <col min="5369" max="5369" width="10.7109375" style="349" bestFit="1" customWidth="1"/>
    <col min="5370" max="5517" width="9.140625" style="349"/>
    <col min="5518" max="5518" width="5.85546875" style="349" customWidth="1"/>
    <col min="5519" max="5519" width="55.42578125" style="349" bestFit="1" customWidth="1"/>
    <col min="5520" max="5612" width="9.140625" style="349" hidden="1" customWidth="1"/>
    <col min="5613" max="5623" width="10.7109375" style="349" customWidth="1"/>
    <col min="5624" max="5624" width="10.85546875" style="349" customWidth="1"/>
    <col min="5625" max="5625" width="10.7109375" style="349" bestFit="1" customWidth="1"/>
    <col min="5626" max="5773" width="9.140625" style="349"/>
    <col min="5774" max="5774" width="5.85546875" style="349" customWidth="1"/>
    <col min="5775" max="5775" width="55.42578125" style="349" bestFit="1" customWidth="1"/>
    <col min="5776" max="5868" width="9.140625" style="349" hidden="1" customWidth="1"/>
    <col min="5869" max="5879" width="10.7109375" style="349" customWidth="1"/>
    <col min="5880" max="5880" width="10.85546875" style="349" customWidth="1"/>
    <col min="5881" max="5881" width="10.7109375" style="349" bestFit="1" customWidth="1"/>
    <col min="5882" max="6029" width="9.140625" style="349"/>
    <col min="6030" max="6030" width="5.85546875" style="349" customWidth="1"/>
    <col min="6031" max="6031" width="55.42578125" style="349" bestFit="1" customWidth="1"/>
    <col min="6032" max="6124" width="9.140625" style="349" hidden="1" customWidth="1"/>
    <col min="6125" max="6135" width="10.7109375" style="349" customWidth="1"/>
    <col min="6136" max="6136" width="10.85546875" style="349" customWidth="1"/>
    <col min="6137" max="6137" width="10.7109375" style="349" bestFit="1" customWidth="1"/>
    <col min="6138" max="6285" width="9.140625" style="349"/>
    <col min="6286" max="6286" width="5.85546875" style="349" customWidth="1"/>
    <col min="6287" max="6287" width="55.42578125" style="349" bestFit="1" customWidth="1"/>
    <col min="6288" max="6380" width="9.140625" style="349" hidden="1" customWidth="1"/>
    <col min="6381" max="6391" width="10.7109375" style="349" customWidth="1"/>
    <col min="6392" max="6392" width="10.85546875" style="349" customWidth="1"/>
    <col min="6393" max="6393" width="10.7109375" style="349" bestFit="1" customWidth="1"/>
    <col min="6394" max="6541" width="9.140625" style="349"/>
    <col min="6542" max="6542" width="5.85546875" style="349" customWidth="1"/>
    <col min="6543" max="6543" width="55.42578125" style="349" bestFit="1" customWidth="1"/>
    <col min="6544" max="6636" width="9.140625" style="349" hidden="1" customWidth="1"/>
    <col min="6637" max="6647" width="10.7109375" style="349" customWidth="1"/>
    <col min="6648" max="6648" width="10.85546875" style="349" customWidth="1"/>
    <col min="6649" max="6649" width="10.7109375" style="349" bestFit="1" customWidth="1"/>
    <col min="6650" max="6797" width="9.140625" style="349"/>
    <col min="6798" max="6798" width="5.85546875" style="349" customWidth="1"/>
    <col min="6799" max="6799" width="55.42578125" style="349" bestFit="1" customWidth="1"/>
    <col min="6800" max="6892" width="9.140625" style="349" hidden="1" customWidth="1"/>
    <col min="6893" max="6903" width="10.7109375" style="349" customWidth="1"/>
    <col min="6904" max="6904" width="10.85546875" style="349" customWidth="1"/>
    <col min="6905" max="6905" width="10.7109375" style="349" bestFit="1" customWidth="1"/>
    <col min="6906" max="7053" width="9.140625" style="349"/>
    <col min="7054" max="7054" width="5.85546875" style="349" customWidth="1"/>
    <col min="7055" max="7055" width="55.42578125" style="349" bestFit="1" customWidth="1"/>
    <col min="7056" max="7148" width="9.140625" style="349" hidden="1" customWidth="1"/>
    <col min="7149" max="7159" width="10.7109375" style="349" customWidth="1"/>
    <col min="7160" max="7160" width="10.85546875" style="349" customWidth="1"/>
    <col min="7161" max="7161" width="10.7109375" style="349" bestFit="1" customWidth="1"/>
    <col min="7162" max="7309" width="9.140625" style="349"/>
    <col min="7310" max="7310" width="5.85546875" style="349" customWidth="1"/>
    <col min="7311" max="7311" width="55.42578125" style="349" bestFit="1" customWidth="1"/>
    <col min="7312" max="7404" width="9.140625" style="349" hidden="1" customWidth="1"/>
    <col min="7405" max="7415" width="10.7109375" style="349" customWidth="1"/>
    <col min="7416" max="7416" width="10.85546875" style="349" customWidth="1"/>
    <col min="7417" max="7417" width="10.7109375" style="349" bestFit="1" customWidth="1"/>
    <col min="7418" max="7565" width="9.140625" style="349"/>
    <col min="7566" max="7566" width="5.85546875" style="349" customWidth="1"/>
    <col min="7567" max="7567" width="55.42578125" style="349" bestFit="1" customWidth="1"/>
    <col min="7568" max="7660" width="9.140625" style="349" hidden="1" customWidth="1"/>
    <col min="7661" max="7671" width="10.7109375" style="349" customWidth="1"/>
    <col min="7672" max="7672" width="10.85546875" style="349" customWidth="1"/>
    <col min="7673" max="7673" width="10.7109375" style="349" bestFit="1" customWidth="1"/>
    <col min="7674" max="7821" width="9.140625" style="349"/>
    <col min="7822" max="7822" width="5.85546875" style="349" customWidth="1"/>
    <col min="7823" max="7823" width="55.42578125" style="349" bestFit="1" customWidth="1"/>
    <col min="7824" max="7916" width="9.140625" style="349" hidden="1" customWidth="1"/>
    <col min="7917" max="7927" width="10.7109375" style="349" customWidth="1"/>
    <col min="7928" max="7928" width="10.85546875" style="349" customWidth="1"/>
    <col min="7929" max="7929" width="10.7109375" style="349" bestFit="1" customWidth="1"/>
    <col min="7930" max="8077" width="9.140625" style="349"/>
    <col min="8078" max="8078" width="5.85546875" style="349" customWidth="1"/>
    <col min="8079" max="8079" width="55.42578125" style="349" bestFit="1" customWidth="1"/>
    <col min="8080" max="8172" width="9.140625" style="349" hidden="1" customWidth="1"/>
    <col min="8173" max="8183" width="10.7109375" style="349" customWidth="1"/>
    <col min="8184" max="8184" width="10.85546875" style="349" customWidth="1"/>
    <col min="8185" max="8185" width="10.7109375" style="349" bestFit="1" customWidth="1"/>
    <col min="8186" max="8333" width="9.140625" style="349"/>
    <col min="8334" max="8334" width="5.85546875" style="349" customWidth="1"/>
    <col min="8335" max="8335" width="55.42578125" style="349" bestFit="1" customWidth="1"/>
    <col min="8336" max="8428" width="9.140625" style="349" hidden="1" customWidth="1"/>
    <col min="8429" max="8439" width="10.7109375" style="349" customWidth="1"/>
    <col min="8440" max="8440" width="10.85546875" style="349" customWidth="1"/>
    <col min="8441" max="8441" width="10.7109375" style="349" bestFit="1" customWidth="1"/>
    <col min="8442" max="8589" width="9.140625" style="349"/>
    <col min="8590" max="8590" width="5.85546875" style="349" customWidth="1"/>
    <col min="8591" max="8591" width="55.42578125" style="349" bestFit="1" customWidth="1"/>
    <col min="8592" max="8684" width="9.140625" style="349" hidden="1" customWidth="1"/>
    <col min="8685" max="8695" width="10.7109375" style="349" customWidth="1"/>
    <col min="8696" max="8696" width="10.85546875" style="349" customWidth="1"/>
    <col min="8697" max="8697" width="10.7109375" style="349" bestFit="1" customWidth="1"/>
    <col min="8698" max="8845" width="9.140625" style="349"/>
    <col min="8846" max="8846" width="5.85546875" style="349" customWidth="1"/>
    <col min="8847" max="8847" width="55.42578125" style="349" bestFit="1" customWidth="1"/>
    <col min="8848" max="8940" width="9.140625" style="349" hidden="1" customWidth="1"/>
    <col min="8941" max="8951" width="10.7109375" style="349" customWidth="1"/>
    <col min="8952" max="8952" width="10.85546875" style="349" customWidth="1"/>
    <col min="8953" max="8953" width="10.7109375" style="349" bestFit="1" customWidth="1"/>
    <col min="8954" max="9101" width="9.140625" style="349"/>
    <col min="9102" max="9102" width="5.85546875" style="349" customWidth="1"/>
    <col min="9103" max="9103" width="55.42578125" style="349" bestFit="1" customWidth="1"/>
    <col min="9104" max="9196" width="9.140625" style="349" hidden="1" customWidth="1"/>
    <col min="9197" max="9207" width="10.7109375" style="349" customWidth="1"/>
    <col min="9208" max="9208" width="10.85546875" style="349" customWidth="1"/>
    <col min="9209" max="9209" width="10.7109375" style="349" bestFit="1" customWidth="1"/>
    <col min="9210" max="9357" width="9.140625" style="349"/>
    <col min="9358" max="9358" width="5.85546875" style="349" customWidth="1"/>
    <col min="9359" max="9359" width="55.42578125" style="349" bestFit="1" customWidth="1"/>
    <col min="9360" max="9452" width="9.140625" style="349" hidden="1" customWidth="1"/>
    <col min="9453" max="9463" width="10.7109375" style="349" customWidth="1"/>
    <col min="9464" max="9464" width="10.85546875" style="349" customWidth="1"/>
    <col min="9465" max="9465" width="10.7109375" style="349" bestFit="1" customWidth="1"/>
    <col min="9466" max="9613" width="9.140625" style="349"/>
    <col min="9614" max="9614" width="5.85546875" style="349" customWidth="1"/>
    <col min="9615" max="9615" width="55.42578125" style="349" bestFit="1" customWidth="1"/>
    <col min="9616" max="9708" width="9.140625" style="349" hidden="1" customWidth="1"/>
    <col min="9709" max="9719" width="10.7109375" style="349" customWidth="1"/>
    <col min="9720" max="9720" width="10.85546875" style="349" customWidth="1"/>
    <col min="9721" max="9721" width="10.7109375" style="349" bestFit="1" customWidth="1"/>
    <col min="9722" max="9869" width="9.140625" style="349"/>
    <col min="9870" max="9870" width="5.85546875" style="349" customWidth="1"/>
    <col min="9871" max="9871" width="55.42578125" style="349" bestFit="1" customWidth="1"/>
    <col min="9872" max="9964" width="9.140625" style="349" hidden="1" customWidth="1"/>
    <col min="9965" max="9975" width="10.7109375" style="349" customWidth="1"/>
    <col min="9976" max="9976" width="10.85546875" style="349" customWidth="1"/>
    <col min="9977" max="9977" width="10.7109375" style="349" bestFit="1" customWidth="1"/>
    <col min="9978" max="10125" width="9.140625" style="349"/>
    <col min="10126" max="10126" width="5.85546875" style="349" customWidth="1"/>
    <col min="10127" max="10127" width="55.42578125" style="349" bestFit="1" customWidth="1"/>
    <col min="10128" max="10220" width="9.140625" style="349" hidden="1" customWidth="1"/>
    <col min="10221" max="10231" width="10.7109375" style="349" customWidth="1"/>
    <col min="10232" max="10232" width="10.85546875" style="349" customWidth="1"/>
    <col min="10233" max="10233" width="10.7109375" style="349" bestFit="1" customWidth="1"/>
    <col min="10234" max="10381" width="9.140625" style="349"/>
    <col min="10382" max="10382" width="5.85546875" style="349" customWidth="1"/>
    <col min="10383" max="10383" width="55.42578125" style="349" bestFit="1" customWidth="1"/>
    <col min="10384" max="10476" width="9.140625" style="349" hidden="1" customWidth="1"/>
    <col min="10477" max="10487" width="10.7109375" style="349" customWidth="1"/>
    <col min="10488" max="10488" width="10.85546875" style="349" customWidth="1"/>
    <col min="10489" max="10489" width="10.7109375" style="349" bestFit="1" customWidth="1"/>
    <col min="10490" max="10637" width="9.140625" style="349"/>
    <col min="10638" max="10638" width="5.85546875" style="349" customWidth="1"/>
    <col min="10639" max="10639" width="55.42578125" style="349" bestFit="1" customWidth="1"/>
    <col min="10640" max="10732" width="9.140625" style="349" hidden="1" customWidth="1"/>
    <col min="10733" max="10743" width="10.7109375" style="349" customWidth="1"/>
    <col min="10744" max="10744" width="10.85546875" style="349" customWidth="1"/>
    <col min="10745" max="10745" width="10.7109375" style="349" bestFit="1" customWidth="1"/>
    <col min="10746" max="10893" width="9.140625" style="349"/>
    <col min="10894" max="10894" width="5.85546875" style="349" customWidth="1"/>
    <col min="10895" max="10895" width="55.42578125" style="349" bestFit="1" customWidth="1"/>
    <col min="10896" max="10988" width="9.140625" style="349" hidden="1" customWidth="1"/>
    <col min="10989" max="10999" width="10.7109375" style="349" customWidth="1"/>
    <col min="11000" max="11000" width="10.85546875" style="349" customWidth="1"/>
    <col min="11001" max="11001" width="10.7109375" style="349" bestFit="1" customWidth="1"/>
    <col min="11002" max="11149" width="9.140625" style="349"/>
    <col min="11150" max="11150" width="5.85546875" style="349" customWidth="1"/>
    <col min="11151" max="11151" width="55.42578125" style="349" bestFit="1" customWidth="1"/>
    <col min="11152" max="11244" width="9.140625" style="349" hidden="1" customWidth="1"/>
    <col min="11245" max="11255" width="10.7109375" style="349" customWidth="1"/>
    <col min="11256" max="11256" width="10.85546875" style="349" customWidth="1"/>
    <col min="11257" max="11257" width="10.7109375" style="349" bestFit="1" customWidth="1"/>
    <col min="11258" max="11405" width="9.140625" style="349"/>
    <col min="11406" max="11406" width="5.85546875" style="349" customWidth="1"/>
    <col min="11407" max="11407" width="55.42578125" style="349" bestFit="1" customWidth="1"/>
    <col min="11408" max="11500" width="9.140625" style="349" hidden="1" customWidth="1"/>
    <col min="11501" max="11511" width="10.7109375" style="349" customWidth="1"/>
    <col min="11512" max="11512" width="10.85546875" style="349" customWidth="1"/>
    <col min="11513" max="11513" width="10.7109375" style="349" bestFit="1" customWidth="1"/>
    <col min="11514" max="11661" width="9.140625" style="349"/>
    <col min="11662" max="11662" width="5.85546875" style="349" customWidth="1"/>
    <col min="11663" max="11663" width="55.42578125" style="349" bestFit="1" customWidth="1"/>
    <col min="11664" max="11756" width="9.140625" style="349" hidden="1" customWidth="1"/>
    <col min="11757" max="11767" width="10.7109375" style="349" customWidth="1"/>
    <col min="11768" max="11768" width="10.85546875" style="349" customWidth="1"/>
    <col min="11769" max="11769" width="10.7109375" style="349" bestFit="1" customWidth="1"/>
    <col min="11770" max="11917" width="9.140625" style="349"/>
    <col min="11918" max="11918" width="5.85546875" style="349" customWidth="1"/>
    <col min="11919" max="11919" width="55.42578125" style="349" bestFit="1" customWidth="1"/>
    <col min="11920" max="12012" width="9.140625" style="349" hidden="1" customWidth="1"/>
    <col min="12013" max="12023" width="10.7109375" style="349" customWidth="1"/>
    <col min="12024" max="12024" width="10.85546875" style="349" customWidth="1"/>
    <col min="12025" max="12025" width="10.7109375" style="349" bestFit="1" customWidth="1"/>
    <col min="12026" max="12173" width="9.140625" style="349"/>
    <col min="12174" max="12174" width="5.85546875" style="349" customWidth="1"/>
    <col min="12175" max="12175" width="55.42578125" style="349" bestFit="1" customWidth="1"/>
    <col min="12176" max="12268" width="9.140625" style="349" hidden="1" customWidth="1"/>
    <col min="12269" max="12279" width="10.7109375" style="349" customWidth="1"/>
    <col min="12280" max="12280" width="10.85546875" style="349" customWidth="1"/>
    <col min="12281" max="12281" width="10.7109375" style="349" bestFit="1" customWidth="1"/>
    <col min="12282" max="12429" width="9.140625" style="349"/>
    <col min="12430" max="12430" width="5.85546875" style="349" customWidth="1"/>
    <col min="12431" max="12431" width="55.42578125" style="349" bestFit="1" customWidth="1"/>
    <col min="12432" max="12524" width="9.140625" style="349" hidden="1" customWidth="1"/>
    <col min="12525" max="12535" width="10.7109375" style="349" customWidth="1"/>
    <col min="12536" max="12536" width="10.85546875" style="349" customWidth="1"/>
    <col min="12537" max="12537" width="10.7109375" style="349" bestFit="1" customWidth="1"/>
    <col min="12538" max="12685" width="9.140625" style="349"/>
    <col min="12686" max="12686" width="5.85546875" style="349" customWidth="1"/>
    <col min="12687" max="12687" width="55.42578125" style="349" bestFit="1" customWidth="1"/>
    <col min="12688" max="12780" width="9.140625" style="349" hidden="1" customWidth="1"/>
    <col min="12781" max="12791" width="10.7109375" style="349" customWidth="1"/>
    <col min="12792" max="12792" width="10.85546875" style="349" customWidth="1"/>
    <col min="12793" max="12793" width="10.7109375" style="349" bestFit="1" customWidth="1"/>
    <col min="12794" max="12941" width="9.140625" style="349"/>
    <col min="12942" max="12942" width="5.85546875" style="349" customWidth="1"/>
    <col min="12943" max="12943" width="55.42578125" style="349" bestFit="1" customWidth="1"/>
    <col min="12944" max="13036" width="9.140625" style="349" hidden="1" customWidth="1"/>
    <col min="13037" max="13047" width="10.7109375" style="349" customWidth="1"/>
    <col min="13048" max="13048" width="10.85546875" style="349" customWidth="1"/>
    <col min="13049" max="13049" width="10.7109375" style="349" bestFit="1" customWidth="1"/>
    <col min="13050" max="13197" width="9.140625" style="349"/>
    <col min="13198" max="13198" width="5.85546875" style="349" customWidth="1"/>
    <col min="13199" max="13199" width="55.42578125" style="349" bestFit="1" customWidth="1"/>
    <col min="13200" max="13292" width="9.140625" style="349" hidden="1" customWidth="1"/>
    <col min="13293" max="13303" width="10.7109375" style="349" customWidth="1"/>
    <col min="13304" max="13304" width="10.85546875" style="349" customWidth="1"/>
    <col min="13305" max="13305" width="10.7109375" style="349" bestFit="1" customWidth="1"/>
    <col min="13306" max="13453" width="9.140625" style="349"/>
    <col min="13454" max="13454" width="5.85546875" style="349" customWidth="1"/>
    <col min="13455" max="13455" width="55.42578125" style="349" bestFit="1" customWidth="1"/>
    <col min="13456" max="13548" width="9.140625" style="349" hidden="1" customWidth="1"/>
    <col min="13549" max="13559" width="10.7109375" style="349" customWidth="1"/>
    <col min="13560" max="13560" width="10.85546875" style="349" customWidth="1"/>
    <col min="13561" max="13561" width="10.7109375" style="349" bestFit="1" customWidth="1"/>
    <col min="13562" max="13709" width="9.140625" style="349"/>
    <col min="13710" max="13710" width="5.85546875" style="349" customWidth="1"/>
    <col min="13711" max="13711" width="55.42578125" style="349" bestFit="1" customWidth="1"/>
    <col min="13712" max="13804" width="9.140625" style="349" hidden="1" customWidth="1"/>
    <col min="13805" max="13815" width="10.7109375" style="349" customWidth="1"/>
    <col min="13816" max="13816" width="10.85546875" style="349" customWidth="1"/>
    <col min="13817" max="13817" width="10.7109375" style="349" bestFit="1" customWidth="1"/>
    <col min="13818" max="13965" width="9.140625" style="349"/>
    <col min="13966" max="13966" width="5.85546875" style="349" customWidth="1"/>
    <col min="13967" max="13967" width="55.42578125" style="349" bestFit="1" customWidth="1"/>
    <col min="13968" max="14060" width="9.140625" style="349" hidden="1" customWidth="1"/>
    <col min="14061" max="14071" width="10.7109375" style="349" customWidth="1"/>
    <col min="14072" max="14072" width="10.85546875" style="349" customWidth="1"/>
    <col min="14073" max="14073" width="10.7109375" style="349" bestFit="1" customWidth="1"/>
    <col min="14074" max="14221" width="9.140625" style="349"/>
    <col min="14222" max="14222" width="5.85546875" style="349" customWidth="1"/>
    <col min="14223" max="14223" width="55.42578125" style="349" bestFit="1" customWidth="1"/>
    <col min="14224" max="14316" width="9.140625" style="349" hidden="1" customWidth="1"/>
    <col min="14317" max="14327" width="10.7109375" style="349" customWidth="1"/>
    <col min="14328" max="14328" width="10.85546875" style="349" customWidth="1"/>
    <col min="14329" max="14329" width="10.7109375" style="349" bestFit="1" customWidth="1"/>
    <col min="14330" max="14477" width="9.140625" style="349"/>
    <col min="14478" max="14478" width="5.85546875" style="349" customWidth="1"/>
    <col min="14479" max="14479" width="55.42578125" style="349" bestFit="1" customWidth="1"/>
    <col min="14480" max="14572" width="9.140625" style="349" hidden="1" customWidth="1"/>
    <col min="14573" max="14583" width="10.7109375" style="349" customWidth="1"/>
    <col min="14584" max="14584" width="10.85546875" style="349" customWidth="1"/>
    <col min="14585" max="14585" width="10.7109375" style="349" bestFit="1" customWidth="1"/>
    <col min="14586" max="14733" width="9.140625" style="349"/>
    <col min="14734" max="14734" width="5.85546875" style="349" customWidth="1"/>
    <col min="14735" max="14735" width="55.42578125" style="349" bestFit="1" customWidth="1"/>
    <col min="14736" max="14828" width="9.140625" style="349" hidden="1" customWidth="1"/>
    <col min="14829" max="14839" width="10.7109375" style="349" customWidth="1"/>
    <col min="14840" max="14840" width="10.85546875" style="349" customWidth="1"/>
    <col min="14841" max="14841" width="10.7109375" style="349" bestFit="1" customWidth="1"/>
    <col min="14842" max="14989" width="9.140625" style="349"/>
    <col min="14990" max="14990" width="5.85546875" style="349" customWidth="1"/>
    <col min="14991" max="14991" width="55.42578125" style="349" bestFit="1" customWidth="1"/>
    <col min="14992" max="15084" width="9.140625" style="349" hidden="1" customWidth="1"/>
    <col min="15085" max="15095" width="10.7109375" style="349" customWidth="1"/>
    <col min="15096" max="15096" width="10.85546875" style="349" customWidth="1"/>
    <col min="15097" max="15097" width="10.7109375" style="349" bestFit="1" customWidth="1"/>
    <col min="15098" max="15245" width="9.140625" style="349"/>
    <col min="15246" max="15246" width="5.85546875" style="349" customWidth="1"/>
    <col min="15247" max="15247" width="55.42578125" style="349" bestFit="1" customWidth="1"/>
    <col min="15248" max="15340" width="9.140625" style="349" hidden="1" customWidth="1"/>
    <col min="15341" max="15351" width="10.7109375" style="349" customWidth="1"/>
    <col min="15352" max="15352" width="10.85546875" style="349" customWidth="1"/>
    <col min="15353" max="15353" width="10.7109375" style="349" bestFit="1" customWidth="1"/>
    <col min="15354" max="15501" width="9.140625" style="349"/>
    <col min="15502" max="15502" width="5.85546875" style="349" customWidth="1"/>
    <col min="15503" max="15503" width="55.42578125" style="349" bestFit="1" customWidth="1"/>
    <col min="15504" max="15596" width="9.140625" style="349" hidden="1" customWidth="1"/>
    <col min="15597" max="15607" width="10.7109375" style="349" customWidth="1"/>
    <col min="15608" max="15608" width="10.85546875" style="349" customWidth="1"/>
    <col min="15609" max="15609" width="10.7109375" style="349" bestFit="1" customWidth="1"/>
    <col min="15610" max="15757" width="9.140625" style="349"/>
    <col min="15758" max="15758" width="5.85546875" style="349" customWidth="1"/>
    <col min="15759" max="15759" width="55.42578125" style="349" bestFit="1" customWidth="1"/>
    <col min="15760" max="15852" width="9.140625" style="349" hidden="1" customWidth="1"/>
    <col min="15853" max="15863" width="10.7109375" style="349" customWidth="1"/>
    <col min="15864" max="15864" width="10.85546875" style="349" customWidth="1"/>
    <col min="15865" max="15865" width="10.7109375" style="349" bestFit="1" customWidth="1"/>
    <col min="15866" max="16013" width="9.140625" style="349"/>
    <col min="16014" max="16014" width="5.85546875" style="349" customWidth="1"/>
    <col min="16015" max="16015" width="55.42578125" style="349" bestFit="1" customWidth="1"/>
    <col min="16016" max="16108" width="9.140625" style="349" hidden="1" customWidth="1"/>
    <col min="16109" max="16119" width="10.7109375" style="349" customWidth="1"/>
    <col min="16120" max="16120" width="10.85546875" style="349" customWidth="1"/>
    <col min="16121" max="16121" width="10.7109375" style="349" bestFit="1" customWidth="1"/>
    <col min="16122" max="16384" width="9.140625" style="349"/>
  </cols>
  <sheetData>
    <row r="1" spans="1:8" ht="19.5" customHeight="1" x14ac:dyDescent="0.3">
      <c r="A1" s="572" t="s">
        <v>532</v>
      </c>
      <c r="B1" s="573"/>
    </row>
    <row r="2" spans="1:8" ht="18" customHeight="1" thickBot="1" x14ac:dyDescent="0.35">
      <c r="A2" s="661"/>
      <c r="B2" s="662"/>
      <c r="D2" s="615"/>
      <c r="E2" s="615"/>
      <c r="F2" s="615"/>
      <c r="H2" s="615" t="s">
        <v>7</v>
      </c>
    </row>
    <row r="3" spans="1:8" ht="24" customHeight="1" thickTop="1" thickBot="1" x14ac:dyDescent="0.35">
      <c r="A3" s="580" t="s">
        <v>441</v>
      </c>
      <c r="B3" s="580" t="s">
        <v>442</v>
      </c>
      <c r="C3" s="581">
        <v>43374</v>
      </c>
      <c r="D3" s="581">
        <v>43405</v>
      </c>
      <c r="E3" s="581">
        <v>43435</v>
      </c>
      <c r="F3" s="581">
        <v>43466</v>
      </c>
      <c r="G3" s="581">
        <v>43497</v>
      </c>
      <c r="H3" s="581">
        <v>43525</v>
      </c>
    </row>
    <row r="4" spans="1:8" ht="18" customHeight="1" thickTop="1" x14ac:dyDescent="0.3">
      <c r="A4" s="366"/>
      <c r="B4" s="366"/>
      <c r="C4" s="583"/>
      <c r="D4" s="583"/>
      <c r="E4" s="583"/>
      <c r="F4" s="583"/>
      <c r="G4" s="583"/>
      <c r="H4" s="583"/>
    </row>
    <row r="5" spans="1:8" ht="18" customHeight="1" x14ac:dyDescent="0.3">
      <c r="A5" s="584" t="s">
        <v>443</v>
      </c>
      <c r="B5" s="584" t="s">
        <v>446</v>
      </c>
      <c r="C5" s="587">
        <v>345493.14301885228</v>
      </c>
      <c r="D5" s="587">
        <v>321060.17135652184</v>
      </c>
      <c r="E5" s="587">
        <v>309071.92400582891</v>
      </c>
      <c r="F5" s="587">
        <v>312136.8667893727</v>
      </c>
      <c r="G5" s="587">
        <v>373762.24455883709</v>
      </c>
      <c r="H5" s="587">
        <v>317403.08893953124</v>
      </c>
    </row>
    <row r="6" spans="1:8" ht="18" customHeight="1" x14ac:dyDescent="0.3">
      <c r="A6" s="589" t="s">
        <v>533</v>
      </c>
      <c r="B6" s="597" t="s">
        <v>522</v>
      </c>
      <c r="C6" s="595">
        <v>5826.5766495508124</v>
      </c>
      <c r="D6" s="595">
        <v>6052.2666184850368</v>
      </c>
      <c r="E6" s="595">
        <v>8358.0611533060746</v>
      </c>
      <c r="F6" s="595">
        <v>7757.8839444804989</v>
      </c>
      <c r="G6" s="595">
        <v>6528.3955411939151</v>
      </c>
      <c r="H6" s="595">
        <v>6638.0022181426939</v>
      </c>
    </row>
    <row r="7" spans="1:8" ht="18" customHeight="1" x14ac:dyDescent="0.3">
      <c r="A7" s="589" t="s">
        <v>534</v>
      </c>
      <c r="B7" s="597" t="s">
        <v>535</v>
      </c>
      <c r="C7" s="595">
        <v>171332.4530043928</v>
      </c>
      <c r="D7" s="595">
        <v>173604.27226292022</v>
      </c>
      <c r="E7" s="595">
        <v>177586.07762604376</v>
      </c>
      <c r="F7" s="595">
        <v>164469.07993446459</v>
      </c>
      <c r="G7" s="595">
        <v>216522.05793958725</v>
      </c>
      <c r="H7" s="595">
        <v>146475.28396170508</v>
      </c>
    </row>
    <row r="8" spans="1:8" ht="18" customHeight="1" x14ac:dyDescent="0.3">
      <c r="A8" s="589" t="s">
        <v>536</v>
      </c>
      <c r="B8" s="597" t="s">
        <v>537</v>
      </c>
      <c r="C8" s="595">
        <v>168334.11336490876</v>
      </c>
      <c r="D8" s="595">
        <v>141403.63247511652</v>
      </c>
      <c r="E8" s="595">
        <v>123127.7852264791</v>
      </c>
      <c r="F8" s="595">
        <v>139909.9029104276</v>
      </c>
      <c r="G8" s="595">
        <v>150711.79107805598</v>
      </c>
      <c r="H8" s="595">
        <v>164289.80275968352</v>
      </c>
    </row>
    <row r="9" spans="1:8" ht="18" customHeight="1" x14ac:dyDescent="0.3">
      <c r="A9" s="589"/>
      <c r="B9" s="589"/>
      <c r="C9" s="668"/>
      <c r="D9" s="668"/>
      <c r="E9" s="668"/>
      <c r="F9" s="668"/>
      <c r="G9" s="668"/>
      <c r="H9" s="668"/>
    </row>
    <row r="10" spans="1:8" ht="18" customHeight="1" x14ac:dyDescent="0.3">
      <c r="A10" s="584" t="s">
        <v>445</v>
      </c>
      <c r="B10" s="584" t="s">
        <v>538</v>
      </c>
      <c r="C10" s="587">
        <v>323409.15048591018</v>
      </c>
      <c r="D10" s="587">
        <v>328683.53841267509</v>
      </c>
      <c r="E10" s="587">
        <v>346403.11259458493</v>
      </c>
      <c r="F10" s="587">
        <v>353423.08365790651</v>
      </c>
      <c r="G10" s="587">
        <v>342551.35356928932</v>
      </c>
      <c r="H10" s="587">
        <v>373517.47701141087</v>
      </c>
    </row>
    <row r="11" spans="1:8" ht="18" customHeight="1" x14ac:dyDescent="0.3">
      <c r="A11" s="589"/>
      <c r="B11" s="589"/>
      <c r="C11" s="668"/>
      <c r="D11" s="668"/>
      <c r="E11" s="668"/>
      <c r="F11" s="668"/>
      <c r="G11" s="668"/>
      <c r="H11" s="668"/>
    </row>
    <row r="12" spans="1:8" ht="18" customHeight="1" x14ac:dyDescent="0.3">
      <c r="A12" s="584" t="s">
        <v>455</v>
      </c>
      <c r="B12" s="584" t="s">
        <v>458</v>
      </c>
      <c r="C12" s="587">
        <v>646874.39295671484</v>
      </c>
      <c r="D12" s="587">
        <v>652737.52809542813</v>
      </c>
      <c r="E12" s="587">
        <v>645998.54051785951</v>
      </c>
      <c r="F12" s="587">
        <v>631980.82387106889</v>
      </c>
      <c r="G12" s="587">
        <v>643984.74734653067</v>
      </c>
      <c r="H12" s="587">
        <v>641762.17558927054</v>
      </c>
    </row>
    <row r="13" spans="1:8" ht="18" customHeight="1" x14ac:dyDescent="0.3">
      <c r="A13" s="589"/>
      <c r="B13" s="589"/>
      <c r="C13" s="668"/>
      <c r="D13" s="668"/>
      <c r="E13" s="668"/>
      <c r="F13" s="668"/>
      <c r="G13" s="668"/>
      <c r="H13" s="668"/>
    </row>
    <row r="14" spans="1:8" ht="18" customHeight="1" x14ac:dyDescent="0.3">
      <c r="A14" s="584" t="s">
        <v>457</v>
      </c>
      <c r="B14" s="584" t="s">
        <v>539</v>
      </c>
      <c r="C14" s="587">
        <v>12554.147170824433</v>
      </c>
      <c r="D14" s="587">
        <v>13434.738536622657</v>
      </c>
      <c r="E14" s="587">
        <v>9474.4783547853003</v>
      </c>
      <c r="F14" s="587">
        <v>9582.3765905574546</v>
      </c>
      <c r="G14" s="587">
        <v>9643.4592599895568</v>
      </c>
      <c r="H14" s="587">
        <v>9803.9815799034277</v>
      </c>
    </row>
    <row r="15" spans="1:8" ht="18" customHeight="1" x14ac:dyDescent="0.3">
      <c r="A15" s="589"/>
      <c r="B15" s="597"/>
      <c r="C15" s="668"/>
      <c r="D15" s="668"/>
      <c r="E15" s="668"/>
      <c r="F15" s="668"/>
      <c r="G15" s="668"/>
      <c r="H15" s="668"/>
    </row>
    <row r="16" spans="1:8" ht="18" customHeight="1" x14ac:dyDescent="0.3">
      <c r="A16" s="584" t="s">
        <v>459</v>
      </c>
      <c r="B16" s="584" t="s">
        <v>540</v>
      </c>
      <c r="C16" s="587">
        <v>0.95513000000000003</v>
      </c>
      <c r="D16" s="587">
        <v>0.51665499999999998</v>
      </c>
      <c r="E16" s="587">
        <v>0.271646</v>
      </c>
      <c r="F16" s="587">
        <v>0.45336859999999995</v>
      </c>
      <c r="G16" s="587">
        <v>0.15168720000000002</v>
      </c>
      <c r="H16" s="587">
        <v>3.7975800000000004E-2</v>
      </c>
    </row>
    <row r="17" spans="1:8" ht="18" customHeight="1" x14ac:dyDescent="0.3">
      <c r="A17" s="589"/>
      <c r="B17" s="589"/>
      <c r="C17" s="668"/>
      <c r="D17" s="668"/>
      <c r="E17" s="668"/>
      <c r="F17" s="668"/>
      <c r="G17" s="668"/>
      <c r="H17" s="668"/>
    </row>
    <row r="18" spans="1:8" ht="18" customHeight="1" x14ac:dyDescent="0.3">
      <c r="A18" s="584" t="s">
        <v>461</v>
      </c>
      <c r="B18" s="584" t="s">
        <v>541</v>
      </c>
      <c r="C18" s="587">
        <v>3378.8780669142157</v>
      </c>
      <c r="D18" s="587">
        <v>2932.9963831550385</v>
      </c>
      <c r="E18" s="587">
        <v>2650.1482004206027</v>
      </c>
      <c r="F18" s="587">
        <v>2969.9703730723818</v>
      </c>
      <c r="G18" s="587">
        <v>2891.4075156859453</v>
      </c>
      <c r="H18" s="587">
        <v>3367.1146153100922</v>
      </c>
    </row>
    <row r="19" spans="1:8" ht="18" customHeight="1" x14ac:dyDescent="0.3">
      <c r="A19" s="589"/>
      <c r="B19" s="589"/>
      <c r="C19" s="668"/>
      <c r="D19" s="668"/>
      <c r="E19" s="668"/>
      <c r="F19" s="668"/>
      <c r="G19" s="668"/>
      <c r="H19" s="668"/>
    </row>
    <row r="20" spans="1:8" ht="18" customHeight="1" x14ac:dyDescent="0.3">
      <c r="A20" s="584" t="s">
        <v>463</v>
      </c>
      <c r="B20" s="584" t="s">
        <v>466</v>
      </c>
      <c r="C20" s="587">
        <v>17124.1534444516</v>
      </c>
      <c r="D20" s="587">
        <v>17387.004475093752</v>
      </c>
      <c r="E20" s="587">
        <v>17480.373507102853</v>
      </c>
      <c r="F20" s="587">
        <v>18880.59577878311</v>
      </c>
      <c r="G20" s="587">
        <v>19772.350756399792</v>
      </c>
      <c r="H20" s="587">
        <v>19375.875493271189</v>
      </c>
    </row>
    <row r="21" spans="1:8" ht="18" customHeight="1" x14ac:dyDescent="0.3">
      <c r="A21" s="589"/>
      <c r="B21" s="589"/>
      <c r="C21" s="668"/>
      <c r="D21" s="668"/>
      <c r="E21" s="668"/>
      <c r="F21" s="668"/>
      <c r="G21" s="668"/>
      <c r="H21" s="668"/>
    </row>
    <row r="22" spans="1:8" ht="18" customHeight="1" x14ac:dyDescent="0.3">
      <c r="A22" s="584" t="s">
        <v>465</v>
      </c>
      <c r="B22" s="584" t="s">
        <v>468</v>
      </c>
      <c r="C22" s="587">
        <v>16783.066562153781</v>
      </c>
      <c r="D22" s="587">
        <v>16662.990106930913</v>
      </c>
      <c r="E22" s="587">
        <v>16714.808306037146</v>
      </c>
      <c r="F22" s="587">
        <v>16933.391592858621</v>
      </c>
      <c r="G22" s="587">
        <v>16965.380737863452</v>
      </c>
      <c r="H22" s="587">
        <v>16894.259150927344</v>
      </c>
    </row>
    <row r="23" spans="1:8" ht="18" customHeight="1" x14ac:dyDescent="0.3">
      <c r="A23" s="589"/>
      <c r="B23" s="589"/>
      <c r="C23" s="595"/>
      <c r="D23" s="595"/>
      <c r="E23" s="595"/>
      <c r="F23" s="595"/>
      <c r="G23" s="595"/>
      <c r="H23" s="595"/>
    </row>
    <row r="24" spans="1:8" ht="18" customHeight="1" x14ac:dyDescent="0.3">
      <c r="A24" s="584"/>
      <c r="B24" s="584" t="s">
        <v>421</v>
      </c>
      <c r="C24" s="587">
        <v>1365617.8868358212</v>
      </c>
      <c r="D24" s="587">
        <v>1352899.4840214273</v>
      </c>
      <c r="E24" s="587">
        <v>1347793.6571326193</v>
      </c>
      <c r="F24" s="587">
        <v>1345907.5620222194</v>
      </c>
      <c r="G24" s="587">
        <v>1409571.0954317953</v>
      </c>
      <c r="H24" s="587">
        <v>1382124.0103554248</v>
      </c>
    </row>
    <row r="25" spans="1:8" thickBot="1" x14ac:dyDescent="0.35">
      <c r="A25" s="598"/>
      <c r="B25" s="598"/>
      <c r="C25" s="671"/>
      <c r="D25" s="671"/>
      <c r="E25" s="671"/>
      <c r="F25" s="671"/>
      <c r="G25" s="671"/>
      <c r="H25" s="671"/>
    </row>
    <row r="26" spans="1:8" ht="18" hidden="1" thickTop="1" x14ac:dyDescent="0.3">
      <c r="A26" s="672"/>
      <c r="B26" s="672"/>
      <c r="C26" s="673"/>
      <c r="D26" s="673"/>
      <c r="E26" s="673"/>
      <c r="F26" s="673"/>
      <c r="G26" s="673"/>
      <c r="H26" s="673"/>
    </row>
    <row r="27" spans="1:8" ht="18" thickTop="1" x14ac:dyDescent="0.3">
      <c r="A27" s="675"/>
      <c r="B27" s="675"/>
      <c r="C27" s="673"/>
      <c r="D27" s="673"/>
      <c r="E27" s="673"/>
      <c r="F27" s="673"/>
      <c r="G27" s="673"/>
      <c r="H27" s="673"/>
    </row>
    <row r="28" spans="1:8" ht="18" thickBot="1" x14ac:dyDescent="0.35">
      <c r="A28" s="676"/>
      <c r="B28" s="676"/>
      <c r="C28" s="677"/>
      <c r="D28" s="677"/>
      <c r="E28" s="677"/>
      <c r="F28" s="677"/>
      <c r="G28" s="677"/>
      <c r="H28" s="677"/>
    </row>
    <row r="29" spans="1:8" ht="24" customHeight="1" thickTop="1" thickBot="1" x14ac:dyDescent="0.35">
      <c r="A29" s="580" t="s">
        <v>441</v>
      </c>
      <c r="B29" s="580" t="s">
        <v>469</v>
      </c>
      <c r="C29" s="581">
        <v>43374</v>
      </c>
      <c r="D29" s="581">
        <v>43405</v>
      </c>
      <c r="E29" s="581">
        <v>43435</v>
      </c>
      <c r="F29" s="581">
        <v>43466</v>
      </c>
      <c r="G29" s="581">
        <v>43497</v>
      </c>
      <c r="H29" s="581">
        <v>43525</v>
      </c>
    </row>
    <row r="30" spans="1:8" ht="18" customHeight="1" thickTop="1" x14ac:dyDescent="0.3">
      <c r="A30" s="589"/>
      <c r="B30" s="604"/>
      <c r="C30" s="595"/>
      <c r="D30" s="595"/>
      <c r="E30" s="595"/>
      <c r="F30" s="595"/>
      <c r="G30" s="595"/>
      <c r="H30" s="595"/>
    </row>
    <row r="31" spans="1:8" ht="18" customHeight="1" x14ac:dyDescent="0.3">
      <c r="A31" s="584" t="s">
        <v>470</v>
      </c>
      <c r="B31" s="584" t="s">
        <v>542</v>
      </c>
      <c r="C31" s="587">
        <v>1003466.3580728481</v>
      </c>
      <c r="D31" s="587">
        <v>985825.42911876226</v>
      </c>
      <c r="E31" s="587">
        <v>993369.63823581871</v>
      </c>
      <c r="F31" s="587">
        <v>985565.37924373988</v>
      </c>
      <c r="G31" s="587">
        <v>1053179.7089023883</v>
      </c>
      <c r="H31" s="587">
        <v>1009110.9752867478</v>
      </c>
    </row>
    <row r="32" spans="1:8" ht="18" customHeight="1" x14ac:dyDescent="0.3">
      <c r="A32" s="589" t="s">
        <v>543</v>
      </c>
      <c r="B32" s="589" t="s">
        <v>544</v>
      </c>
      <c r="C32" s="595">
        <v>684016.11894296249</v>
      </c>
      <c r="D32" s="595">
        <v>682378.04571106599</v>
      </c>
      <c r="E32" s="595">
        <v>690891.10797815153</v>
      </c>
      <c r="F32" s="595">
        <v>683455.39443433646</v>
      </c>
      <c r="G32" s="595">
        <v>734607.71920019027</v>
      </c>
      <c r="H32" s="595">
        <v>713130.30463240796</v>
      </c>
    </row>
    <row r="33" spans="1:8" ht="18" customHeight="1" x14ac:dyDescent="0.3">
      <c r="A33" s="589" t="s">
        <v>545</v>
      </c>
      <c r="B33" s="589" t="s">
        <v>546</v>
      </c>
      <c r="C33" s="595">
        <v>319450.23912988557</v>
      </c>
      <c r="D33" s="595">
        <v>303447.38340769592</v>
      </c>
      <c r="E33" s="595">
        <v>302478.53025766718</v>
      </c>
      <c r="F33" s="595">
        <v>302109.98480940354</v>
      </c>
      <c r="G33" s="595">
        <v>318571.98970219807</v>
      </c>
      <c r="H33" s="595">
        <v>295980.67065433983</v>
      </c>
    </row>
    <row r="34" spans="1:8" ht="18" customHeight="1" x14ac:dyDescent="0.3">
      <c r="A34" s="589"/>
      <c r="B34" s="589"/>
      <c r="C34" s="680"/>
      <c r="D34" s="680"/>
      <c r="E34" s="680"/>
      <c r="F34" s="680"/>
      <c r="G34" s="680"/>
      <c r="H34" s="680"/>
    </row>
    <row r="35" spans="1:8" ht="18" customHeight="1" x14ac:dyDescent="0.3">
      <c r="A35" s="584" t="s">
        <v>471</v>
      </c>
      <c r="B35" s="584" t="s">
        <v>538</v>
      </c>
      <c r="C35" s="587">
        <v>10396.875698402895</v>
      </c>
      <c r="D35" s="587">
        <v>10472.513971288818</v>
      </c>
      <c r="E35" s="587">
        <v>9552.8629273608403</v>
      </c>
      <c r="F35" s="587">
        <v>13987.50867411193</v>
      </c>
      <c r="G35" s="587">
        <v>13862.469159942078</v>
      </c>
      <c r="H35" s="587">
        <v>14163.428913594504</v>
      </c>
    </row>
    <row r="36" spans="1:8" ht="18" customHeight="1" x14ac:dyDescent="0.3">
      <c r="A36" s="589"/>
      <c r="B36" s="589"/>
      <c r="C36" s="680"/>
      <c r="D36" s="680"/>
      <c r="E36" s="680"/>
      <c r="F36" s="680"/>
      <c r="G36" s="680"/>
      <c r="H36" s="680"/>
    </row>
    <row r="37" spans="1:8" ht="18" customHeight="1" x14ac:dyDescent="0.3">
      <c r="A37" s="584" t="s">
        <v>479</v>
      </c>
      <c r="B37" s="584" t="s">
        <v>458</v>
      </c>
      <c r="C37" s="587">
        <v>138686.41134619206</v>
      </c>
      <c r="D37" s="587">
        <v>139939.762859062</v>
      </c>
      <c r="E37" s="587">
        <v>138215.13703439353</v>
      </c>
      <c r="F37" s="587">
        <v>138839.25534205005</v>
      </c>
      <c r="G37" s="587">
        <v>132963.92811812891</v>
      </c>
      <c r="H37" s="587">
        <v>141378.93299931596</v>
      </c>
    </row>
    <row r="38" spans="1:8" ht="18" customHeight="1" x14ac:dyDescent="0.3">
      <c r="A38" s="589"/>
      <c r="B38" s="605"/>
      <c r="C38" s="680"/>
      <c r="D38" s="680"/>
      <c r="E38" s="680"/>
      <c r="F38" s="680"/>
      <c r="G38" s="680"/>
      <c r="H38" s="680"/>
    </row>
    <row r="39" spans="1:8" ht="18" customHeight="1" x14ac:dyDescent="0.3">
      <c r="A39" s="584" t="s">
        <v>484</v>
      </c>
      <c r="B39" s="584" t="s">
        <v>540</v>
      </c>
      <c r="C39" s="587">
        <v>0</v>
      </c>
      <c r="D39" s="587">
        <v>0</v>
      </c>
      <c r="E39" s="587">
        <v>0</v>
      </c>
      <c r="F39" s="587">
        <v>0</v>
      </c>
      <c r="G39" s="587">
        <v>0</v>
      </c>
      <c r="H39" s="587">
        <v>0</v>
      </c>
    </row>
    <row r="40" spans="1:8" ht="18" customHeight="1" x14ac:dyDescent="0.3">
      <c r="A40" s="589"/>
      <c r="B40" s="589"/>
      <c r="C40" s="680"/>
      <c r="D40" s="680"/>
      <c r="E40" s="680"/>
      <c r="F40" s="680"/>
      <c r="G40" s="680"/>
      <c r="H40" s="680"/>
    </row>
    <row r="41" spans="1:8" ht="18" customHeight="1" x14ac:dyDescent="0.3">
      <c r="A41" s="584" t="s">
        <v>486</v>
      </c>
      <c r="B41" s="584" t="s">
        <v>547</v>
      </c>
      <c r="C41" s="587">
        <v>2220.5587516851147</v>
      </c>
      <c r="D41" s="587">
        <v>2973.7746983604889</v>
      </c>
      <c r="E41" s="587">
        <v>2793.4057543746385</v>
      </c>
      <c r="F41" s="587">
        <v>2837.0982304102877</v>
      </c>
      <c r="G41" s="587">
        <v>2889.4763727661752</v>
      </c>
      <c r="H41" s="587">
        <v>3485.0313894252599</v>
      </c>
    </row>
    <row r="42" spans="1:8" ht="18" customHeight="1" x14ac:dyDescent="0.3">
      <c r="A42" s="589"/>
      <c r="B42" s="589"/>
      <c r="C42" s="680"/>
      <c r="D42" s="680"/>
      <c r="E42" s="680"/>
      <c r="F42" s="680"/>
      <c r="G42" s="680"/>
      <c r="H42" s="680"/>
    </row>
    <row r="43" spans="1:8" ht="18" customHeight="1" x14ac:dyDescent="0.3">
      <c r="A43" s="584" t="s">
        <v>487</v>
      </c>
      <c r="B43" s="584" t="s">
        <v>491</v>
      </c>
      <c r="C43" s="587">
        <v>60013.962889054012</v>
      </c>
      <c r="D43" s="587">
        <v>60773.874818106429</v>
      </c>
      <c r="E43" s="587">
        <v>57694.48437717498</v>
      </c>
      <c r="F43" s="587">
        <v>56300.672538853141</v>
      </c>
      <c r="G43" s="587">
        <v>56791.655590215996</v>
      </c>
      <c r="H43" s="587">
        <v>60805.004832683189</v>
      </c>
    </row>
    <row r="44" spans="1:8" ht="18" customHeight="1" x14ac:dyDescent="0.3">
      <c r="A44" s="589"/>
      <c r="B44" s="589"/>
      <c r="C44" s="680"/>
      <c r="D44" s="680"/>
      <c r="E44" s="680"/>
      <c r="F44" s="680"/>
      <c r="G44" s="680"/>
      <c r="H44" s="680"/>
    </row>
    <row r="45" spans="1:8" ht="18" customHeight="1" x14ac:dyDescent="0.3">
      <c r="A45" s="584" t="s">
        <v>488</v>
      </c>
      <c r="B45" s="584" t="s">
        <v>539</v>
      </c>
      <c r="C45" s="587">
        <v>150833.72007763924</v>
      </c>
      <c r="D45" s="587">
        <v>152914.1285558478</v>
      </c>
      <c r="E45" s="587">
        <v>146168.12880349666</v>
      </c>
      <c r="F45" s="587">
        <v>148377.64799305439</v>
      </c>
      <c r="G45" s="587">
        <v>149883.85728835408</v>
      </c>
      <c r="H45" s="587">
        <v>153180.63693365804</v>
      </c>
    </row>
    <row r="46" spans="1:8" ht="16.5" x14ac:dyDescent="0.3">
      <c r="A46" s="589"/>
      <c r="B46" s="589"/>
      <c r="C46" s="595"/>
      <c r="D46" s="595"/>
      <c r="E46" s="595"/>
      <c r="F46" s="595"/>
      <c r="G46" s="595"/>
      <c r="H46" s="595"/>
    </row>
    <row r="47" spans="1:8" ht="16.5" x14ac:dyDescent="0.3">
      <c r="A47" s="584"/>
      <c r="B47" s="584" t="s">
        <v>433</v>
      </c>
      <c r="C47" s="587">
        <v>1365617.8868358212</v>
      </c>
      <c r="D47" s="587">
        <v>1352899.4840214273</v>
      </c>
      <c r="E47" s="587">
        <v>1347793.6571326193</v>
      </c>
      <c r="F47" s="587">
        <v>1345907.5620222194</v>
      </c>
      <c r="G47" s="587">
        <v>1409571.0954317953</v>
      </c>
      <c r="H47" s="587">
        <v>1382124.0103554248</v>
      </c>
    </row>
    <row r="48" spans="1:8" thickBot="1" x14ac:dyDescent="0.35">
      <c r="A48" s="374"/>
      <c r="B48" s="374"/>
      <c r="C48" s="654"/>
      <c r="D48" s="654"/>
      <c r="E48" s="654"/>
      <c r="F48" s="654"/>
      <c r="G48" s="654"/>
      <c r="H48" s="654"/>
    </row>
    <row r="49" spans="1:11" s="612" customFormat="1" ht="18" customHeight="1" thickTop="1" x14ac:dyDescent="0.25">
      <c r="A49" s="608" t="s">
        <v>520</v>
      </c>
      <c r="B49" s="681"/>
    </row>
    <row r="50" spans="1:11" s="612" customFormat="1" ht="30.75" customHeight="1" x14ac:dyDescent="0.25">
      <c r="A50" s="4246" t="s">
        <v>548</v>
      </c>
      <c r="B50" s="4246"/>
      <c r="C50" s="4246"/>
      <c r="D50" s="4246"/>
      <c r="E50" s="4246"/>
      <c r="F50" s="4246"/>
      <c r="G50" s="4246"/>
      <c r="H50" s="4246"/>
      <c r="I50" s="4246"/>
      <c r="J50" s="4246"/>
      <c r="K50" s="4246"/>
    </row>
    <row r="51" spans="1:11" s="612" customFormat="1" ht="15.75" x14ac:dyDescent="0.25">
      <c r="A51" s="608" t="s">
        <v>549</v>
      </c>
      <c r="B51" s="681"/>
    </row>
    <row r="52" spans="1:11" s="612" customFormat="1" ht="14.25" x14ac:dyDescent="0.25">
      <c r="A52" s="608" t="s">
        <v>550</v>
      </c>
      <c r="B52" s="681"/>
    </row>
    <row r="53" spans="1:11" s="612" customFormat="1" ht="14.25" x14ac:dyDescent="0.25">
      <c r="A53" s="608" t="s">
        <v>551</v>
      </c>
      <c r="B53" s="681"/>
    </row>
    <row r="54" spans="1:11" s="612" customFormat="1" ht="15.75" x14ac:dyDescent="0.25">
      <c r="A54" s="608" t="s">
        <v>552</v>
      </c>
      <c r="B54" s="681"/>
    </row>
    <row r="55" spans="1:11" s="612" customFormat="1" ht="27.75" customHeight="1" x14ac:dyDescent="0.25">
      <c r="A55" s="611" t="s">
        <v>396</v>
      </c>
    </row>
    <row r="56" spans="1:11" ht="15" customHeight="1" x14ac:dyDescent="0.3">
      <c r="A56" s="612"/>
    </row>
    <row r="57" spans="1:11" x14ac:dyDescent="0.3">
      <c r="A57" s="612"/>
    </row>
  </sheetData>
  <mergeCells count="1">
    <mergeCell ref="A50:K50"/>
  </mergeCells>
  <printOptions horizontalCentered="1" verticalCentered="1"/>
  <pageMargins left="0.31" right="0.23" top="0.48" bottom="0.36" header="0.3" footer="0.3"/>
  <pageSetup paperSize="9"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AT128"/>
  <sheetViews>
    <sheetView zoomScaleNormal="100" zoomScaleSheetLayoutView="100" workbookViewId="0">
      <pane xSplit="142" ySplit="4" topLeftCell="ET59" activePane="bottomRight" state="frozen"/>
      <selection pane="topRight" activeCell="EM1" sqref="EM1"/>
      <selection pane="bottomLeft" activeCell="A5" sqref="A5"/>
      <selection pane="bottomRight" activeCell="EV69" sqref="EV69"/>
    </sheetView>
  </sheetViews>
  <sheetFormatPr defaultRowHeight="17.25" x14ac:dyDescent="0.3"/>
  <cols>
    <col min="1" max="1" width="8.85546875" style="765" customWidth="1"/>
    <col min="2" max="2" width="60.7109375" style="687" bestFit="1" customWidth="1"/>
    <col min="3" max="26" width="8.140625" style="691" hidden="1" customWidth="1"/>
    <col min="27" max="27" width="8.28515625" style="691" hidden="1" customWidth="1"/>
    <col min="28" max="43" width="8.140625" style="691" hidden="1" customWidth="1"/>
    <col min="44" max="44" width="8" style="691" hidden="1" customWidth="1"/>
    <col min="45" max="53" width="8.140625" style="691" hidden="1" customWidth="1"/>
    <col min="54" max="54" width="8.28515625" style="691" hidden="1" customWidth="1"/>
    <col min="55" max="58" width="8.140625" style="691" hidden="1" customWidth="1"/>
    <col min="59" max="60" width="8" style="691" hidden="1" customWidth="1"/>
    <col min="61" max="62" width="7.85546875" style="691" hidden="1" customWidth="1"/>
    <col min="63" max="65" width="10.7109375" style="691" hidden="1" customWidth="1"/>
    <col min="66" max="66" width="10.42578125" style="691" hidden="1" customWidth="1"/>
    <col min="67" max="96" width="10.7109375" style="691" hidden="1" customWidth="1"/>
    <col min="97" max="140" width="14.28515625" style="691" hidden="1" customWidth="1"/>
    <col min="141" max="141" width="9" style="691" hidden="1" customWidth="1"/>
    <col min="142" max="149" width="12.42578125" style="691" hidden="1" customWidth="1"/>
    <col min="150" max="152" width="12.42578125" style="691" customWidth="1"/>
    <col min="153" max="162" width="12.42578125" style="691" bestFit="1" customWidth="1"/>
    <col min="163" max="163" width="5.42578125" style="691" customWidth="1"/>
    <col min="164" max="303" width="9.140625" style="691"/>
    <col min="304" max="304" width="5.85546875" style="691" customWidth="1"/>
    <col min="305" max="305" width="55.42578125" style="691" bestFit="1" customWidth="1"/>
    <col min="306" max="398" width="9.140625" style="691" hidden="1" customWidth="1"/>
    <col min="399" max="409" width="10.7109375" style="691" customWidth="1"/>
    <col min="410" max="559" width="9.140625" style="691"/>
    <col min="560" max="560" width="5.85546875" style="691" customWidth="1"/>
    <col min="561" max="561" width="55.42578125" style="691" bestFit="1" customWidth="1"/>
    <col min="562" max="654" width="9.140625" style="691" hidden="1" customWidth="1"/>
    <col min="655" max="665" width="10.7109375" style="691" customWidth="1"/>
    <col min="666" max="815" width="9.140625" style="691"/>
    <col min="816" max="816" width="5.85546875" style="691" customWidth="1"/>
    <col min="817" max="817" width="55.42578125" style="691" bestFit="1" customWidth="1"/>
    <col min="818" max="910" width="9.140625" style="691" hidden="1" customWidth="1"/>
    <col min="911" max="921" width="10.7109375" style="691" customWidth="1"/>
    <col min="922" max="1071" width="9.140625" style="691"/>
    <col min="1072" max="1072" width="5.85546875" style="691" customWidth="1"/>
    <col min="1073" max="1073" width="55.42578125" style="691" bestFit="1" customWidth="1"/>
    <col min="1074" max="1166" width="9.140625" style="691" hidden="1" customWidth="1"/>
    <col min="1167" max="1177" width="10.7109375" style="691" customWidth="1"/>
    <col min="1178" max="1327" width="9.140625" style="691"/>
    <col min="1328" max="1328" width="5.85546875" style="691" customWidth="1"/>
    <col min="1329" max="1329" width="55.42578125" style="691" bestFit="1" customWidth="1"/>
    <col min="1330" max="1422" width="9.140625" style="691" hidden="1" customWidth="1"/>
    <col min="1423" max="1433" width="10.7109375" style="691" customWidth="1"/>
    <col min="1434" max="1583" width="9.140625" style="691"/>
    <col min="1584" max="1584" width="5.85546875" style="691" customWidth="1"/>
    <col min="1585" max="1585" width="55.42578125" style="691" bestFit="1" customWidth="1"/>
    <col min="1586" max="1678" width="9.140625" style="691" hidden="1" customWidth="1"/>
    <col min="1679" max="1689" width="10.7109375" style="691" customWidth="1"/>
    <col min="1690" max="1839" width="9.140625" style="691"/>
    <col min="1840" max="1840" width="5.85546875" style="691" customWidth="1"/>
    <col min="1841" max="1841" width="55.42578125" style="691" bestFit="1" customWidth="1"/>
    <col min="1842" max="1934" width="9.140625" style="691" hidden="1" customWidth="1"/>
    <col min="1935" max="1945" width="10.7109375" style="691" customWidth="1"/>
    <col min="1946" max="2095" width="9.140625" style="691"/>
    <col min="2096" max="2096" width="5.85546875" style="691" customWidth="1"/>
    <col min="2097" max="2097" width="55.42578125" style="691" bestFit="1" customWidth="1"/>
    <col min="2098" max="2190" width="9.140625" style="691" hidden="1" customWidth="1"/>
    <col min="2191" max="2201" width="10.7109375" style="691" customWidth="1"/>
    <col min="2202" max="2351" width="9.140625" style="691"/>
    <col min="2352" max="2352" width="5.85546875" style="691" customWidth="1"/>
    <col min="2353" max="2353" width="55.42578125" style="691" bestFit="1" customWidth="1"/>
    <col min="2354" max="2446" width="9.140625" style="691" hidden="1" customWidth="1"/>
    <col min="2447" max="2457" width="10.7109375" style="691" customWidth="1"/>
    <col min="2458" max="2607" width="9.140625" style="691"/>
    <col min="2608" max="2608" width="5.85546875" style="691" customWidth="1"/>
    <col min="2609" max="2609" width="55.42578125" style="691" bestFit="1" customWidth="1"/>
    <col min="2610" max="2702" width="9.140625" style="691" hidden="1" customWidth="1"/>
    <col min="2703" max="2713" width="10.7109375" style="691" customWidth="1"/>
    <col min="2714" max="2863" width="9.140625" style="691"/>
    <col min="2864" max="2864" width="5.85546875" style="691" customWidth="1"/>
    <col min="2865" max="2865" width="55.42578125" style="691" bestFit="1" customWidth="1"/>
    <col min="2866" max="2958" width="9.140625" style="691" hidden="1" customWidth="1"/>
    <col min="2959" max="2969" width="10.7109375" style="691" customWidth="1"/>
    <col min="2970" max="3119" width="9.140625" style="691"/>
    <col min="3120" max="3120" width="5.85546875" style="691" customWidth="1"/>
    <col min="3121" max="3121" width="55.42578125" style="691" bestFit="1" customWidth="1"/>
    <col min="3122" max="3214" width="9.140625" style="691" hidden="1" customWidth="1"/>
    <col min="3215" max="3225" width="10.7109375" style="691" customWidth="1"/>
    <col min="3226" max="3375" width="9.140625" style="691"/>
    <col min="3376" max="3376" width="5.85546875" style="691" customWidth="1"/>
    <col min="3377" max="3377" width="55.42578125" style="691" bestFit="1" customWidth="1"/>
    <col min="3378" max="3470" width="9.140625" style="691" hidden="1" customWidth="1"/>
    <col min="3471" max="3481" width="10.7109375" style="691" customWidth="1"/>
    <col min="3482" max="3631" width="9.140625" style="691"/>
    <col min="3632" max="3632" width="5.85546875" style="691" customWidth="1"/>
    <col min="3633" max="3633" width="55.42578125" style="691" bestFit="1" customWidth="1"/>
    <col min="3634" max="3726" width="9.140625" style="691" hidden="1" customWidth="1"/>
    <col min="3727" max="3737" width="10.7109375" style="691" customWidth="1"/>
    <col min="3738" max="3887" width="9.140625" style="691"/>
    <col min="3888" max="3888" width="5.85546875" style="691" customWidth="1"/>
    <col min="3889" max="3889" width="55.42578125" style="691" bestFit="1" customWidth="1"/>
    <col min="3890" max="3982" width="9.140625" style="691" hidden="1" customWidth="1"/>
    <col min="3983" max="3993" width="10.7109375" style="691" customWidth="1"/>
    <col min="3994" max="4143" width="9.140625" style="691"/>
    <col min="4144" max="4144" width="5.85546875" style="691" customWidth="1"/>
    <col min="4145" max="4145" width="55.42578125" style="691" bestFit="1" customWidth="1"/>
    <col min="4146" max="4238" width="9.140625" style="691" hidden="1" customWidth="1"/>
    <col min="4239" max="4249" width="10.7109375" style="691" customWidth="1"/>
    <col min="4250" max="4399" width="9.140625" style="691"/>
    <col min="4400" max="4400" width="5.85546875" style="691" customWidth="1"/>
    <col min="4401" max="4401" width="55.42578125" style="691" bestFit="1" customWidth="1"/>
    <col min="4402" max="4494" width="9.140625" style="691" hidden="1" customWidth="1"/>
    <col min="4495" max="4505" width="10.7109375" style="691" customWidth="1"/>
    <col min="4506" max="4655" width="9.140625" style="691"/>
    <col min="4656" max="4656" width="5.85546875" style="691" customWidth="1"/>
    <col min="4657" max="4657" width="55.42578125" style="691" bestFit="1" customWidth="1"/>
    <col min="4658" max="4750" width="9.140625" style="691" hidden="1" customWidth="1"/>
    <col min="4751" max="4761" width="10.7109375" style="691" customWidth="1"/>
    <col min="4762" max="4911" width="9.140625" style="691"/>
    <col min="4912" max="4912" width="5.85546875" style="691" customWidth="1"/>
    <col min="4913" max="4913" width="55.42578125" style="691" bestFit="1" customWidth="1"/>
    <col min="4914" max="5006" width="9.140625" style="691" hidden="1" customWidth="1"/>
    <col min="5007" max="5017" width="10.7109375" style="691" customWidth="1"/>
    <col min="5018" max="5167" width="9.140625" style="691"/>
    <col min="5168" max="5168" width="5.85546875" style="691" customWidth="1"/>
    <col min="5169" max="5169" width="55.42578125" style="691" bestFit="1" customWidth="1"/>
    <col min="5170" max="5262" width="9.140625" style="691" hidden="1" customWidth="1"/>
    <col min="5263" max="5273" width="10.7109375" style="691" customWidth="1"/>
    <col min="5274" max="5423" width="9.140625" style="691"/>
    <col min="5424" max="5424" width="5.85546875" style="691" customWidth="1"/>
    <col min="5425" max="5425" width="55.42578125" style="691" bestFit="1" customWidth="1"/>
    <col min="5426" max="5518" width="9.140625" style="691" hidden="1" customWidth="1"/>
    <col min="5519" max="5529" width="10.7109375" style="691" customWidth="1"/>
    <col min="5530" max="5679" width="9.140625" style="691"/>
    <col min="5680" max="5680" width="5.85546875" style="691" customWidth="1"/>
    <col min="5681" max="5681" width="55.42578125" style="691" bestFit="1" customWidth="1"/>
    <col min="5682" max="5774" width="9.140625" style="691" hidden="1" customWidth="1"/>
    <col min="5775" max="5785" width="10.7109375" style="691" customWidth="1"/>
    <col min="5786" max="5935" width="9.140625" style="691"/>
    <col min="5936" max="5936" width="5.85546875" style="691" customWidth="1"/>
    <col min="5937" max="5937" width="55.42578125" style="691" bestFit="1" customWidth="1"/>
    <col min="5938" max="6030" width="9.140625" style="691" hidden="1" customWidth="1"/>
    <col min="6031" max="6041" width="10.7109375" style="691" customWidth="1"/>
    <col min="6042" max="6191" width="9.140625" style="691"/>
    <col min="6192" max="6192" width="5.85546875" style="691" customWidth="1"/>
    <col min="6193" max="6193" width="55.42578125" style="691" bestFit="1" customWidth="1"/>
    <col min="6194" max="6286" width="9.140625" style="691" hidden="1" customWidth="1"/>
    <col min="6287" max="6297" width="10.7109375" style="691" customWidth="1"/>
    <col min="6298" max="6447" width="9.140625" style="691"/>
    <col min="6448" max="6448" width="5.85546875" style="691" customWidth="1"/>
    <col min="6449" max="6449" width="55.42578125" style="691" bestFit="1" customWidth="1"/>
    <col min="6450" max="6542" width="9.140625" style="691" hidden="1" customWidth="1"/>
    <col min="6543" max="6553" width="10.7109375" style="691" customWidth="1"/>
    <col min="6554" max="6703" width="9.140625" style="691"/>
    <col min="6704" max="6704" width="5.85546875" style="691" customWidth="1"/>
    <col min="6705" max="6705" width="55.42578125" style="691" bestFit="1" customWidth="1"/>
    <col min="6706" max="6798" width="9.140625" style="691" hidden="1" customWidth="1"/>
    <col min="6799" max="6809" width="10.7109375" style="691" customWidth="1"/>
    <col min="6810" max="6959" width="9.140625" style="691"/>
    <col min="6960" max="6960" width="5.85546875" style="691" customWidth="1"/>
    <col min="6961" max="6961" width="55.42578125" style="691" bestFit="1" customWidth="1"/>
    <col min="6962" max="7054" width="9.140625" style="691" hidden="1" customWidth="1"/>
    <col min="7055" max="7065" width="10.7109375" style="691" customWidth="1"/>
    <col min="7066" max="7215" width="9.140625" style="691"/>
    <col min="7216" max="7216" width="5.85546875" style="691" customWidth="1"/>
    <col min="7217" max="7217" width="55.42578125" style="691" bestFit="1" customWidth="1"/>
    <col min="7218" max="7310" width="9.140625" style="691" hidden="1" customWidth="1"/>
    <col min="7311" max="7321" width="10.7109375" style="691" customWidth="1"/>
    <col min="7322" max="7471" width="9.140625" style="691"/>
    <col min="7472" max="7472" width="5.85546875" style="691" customWidth="1"/>
    <col min="7473" max="7473" width="55.42578125" style="691" bestFit="1" customWidth="1"/>
    <col min="7474" max="7566" width="9.140625" style="691" hidden="1" customWidth="1"/>
    <col min="7567" max="7577" width="10.7109375" style="691" customWidth="1"/>
    <col min="7578" max="7727" width="9.140625" style="691"/>
    <col min="7728" max="7728" width="5.85546875" style="691" customWidth="1"/>
    <col min="7729" max="7729" width="55.42578125" style="691" bestFit="1" customWidth="1"/>
    <col min="7730" max="7822" width="9.140625" style="691" hidden="1" customWidth="1"/>
    <col min="7823" max="7833" width="10.7109375" style="691" customWidth="1"/>
    <col min="7834" max="7983" width="9.140625" style="691"/>
    <col min="7984" max="7984" width="5.85546875" style="691" customWidth="1"/>
    <col min="7985" max="7985" width="55.42578125" style="691" bestFit="1" customWidth="1"/>
    <col min="7986" max="8078" width="9.140625" style="691" hidden="1" customWidth="1"/>
    <col min="8079" max="8089" width="10.7109375" style="691" customWidth="1"/>
    <col min="8090" max="8239" width="9.140625" style="691"/>
    <col min="8240" max="8240" width="5.85546875" style="691" customWidth="1"/>
    <col min="8241" max="8241" width="55.42578125" style="691" bestFit="1" customWidth="1"/>
    <col min="8242" max="8334" width="9.140625" style="691" hidden="1" customWidth="1"/>
    <col min="8335" max="8345" width="10.7109375" style="691" customWidth="1"/>
    <col min="8346" max="8495" width="9.140625" style="691"/>
    <col min="8496" max="8496" width="5.85546875" style="691" customWidth="1"/>
    <col min="8497" max="8497" width="55.42578125" style="691" bestFit="1" customWidth="1"/>
    <col min="8498" max="8590" width="9.140625" style="691" hidden="1" customWidth="1"/>
    <col min="8591" max="8601" width="10.7109375" style="691" customWidth="1"/>
    <col min="8602" max="8751" width="9.140625" style="691"/>
    <col min="8752" max="8752" width="5.85546875" style="691" customWidth="1"/>
    <col min="8753" max="8753" width="55.42578125" style="691" bestFit="1" customWidth="1"/>
    <col min="8754" max="8846" width="9.140625" style="691" hidden="1" customWidth="1"/>
    <col min="8847" max="8857" width="10.7109375" style="691" customWidth="1"/>
    <col min="8858" max="9007" width="9.140625" style="691"/>
    <col min="9008" max="9008" width="5.85546875" style="691" customWidth="1"/>
    <col min="9009" max="9009" width="55.42578125" style="691" bestFit="1" customWidth="1"/>
    <col min="9010" max="9102" width="9.140625" style="691" hidden="1" customWidth="1"/>
    <col min="9103" max="9113" width="10.7109375" style="691" customWidth="1"/>
    <col min="9114" max="9263" width="9.140625" style="691"/>
    <col min="9264" max="9264" width="5.85546875" style="691" customWidth="1"/>
    <col min="9265" max="9265" width="55.42578125" style="691" bestFit="1" customWidth="1"/>
    <col min="9266" max="9358" width="9.140625" style="691" hidden="1" customWidth="1"/>
    <col min="9359" max="9369" width="10.7109375" style="691" customWidth="1"/>
    <col min="9370" max="9519" width="9.140625" style="691"/>
    <col min="9520" max="9520" width="5.85546875" style="691" customWidth="1"/>
    <col min="9521" max="9521" width="55.42578125" style="691" bestFit="1" customWidth="1"/>
    <col min="9522" max="9614" width="9.140625" style="691" hidden="1" customWidth="1"/>
    <col min="9615" max="9625" width="10.7109375" style="691" customWidth="1"/>
    <col min="9626" max="9775" width="9.140625" style="691"/>
    <col min="9776" max="9776" width="5.85546875" style="691" customWidth="1"/>
    <col min="9777" max="9777" width="55.42578125" style="691" bestFit="1" customWidth="1"/>
    <col min="9778" max="9870" width="9.140625" style="691" hidden="1" customWidth="1"/>
    <col min="9871" max="9881" width="10.7109375" style="691" customWidth="1"/>
    <col min="9882" max="10031" width="9.140625" style="691"/>
    <col min="10032" max="10032" width="5.85546875" style="691" customWidth="1"/>
    <col min="10033" max="10033" width="55.42578125" style="691" bestFit="1" customWidth="1"/>
    <col min="10034" max="10126" width="9.140625" style="691" hidden="1" customWidth="1"/>
    <col min="10127" max="10137" width="10.7109375" style="691" customWidth="1"/>
    <col min="10138" max="10287" width="9.140625" style="691"/>
    <col min="10288" max="10288" width="5.85546875" style="691" customWidth="1"/>
    <col min="10289" max="10289" width="55.42578125" style="691" bestFit="1" customWidth="1"/>
    <col min="10290" max="10382" width="9.140625" style="691" hidden="1" customWidth="1"/>
    <col min="10383" max="10393" width="10.7109375" style="691" customWidth="1"/>
    <col min="10394" max="10543" width="9.140625" style="691"/>
    <col min="10544" max="10544" width="5.85546875" style="691" customWidth="1"/>
    <col min="10545" max="10545" width="55.42578125" style="691" bestFit="1" customWidth="1"/>
    <col min="10546" max="10638" width="9.140625" style="691" hidden="1" customWidth="1"/>
    <col min="10639" max="10649" width="10.7109375" style="691" customWidth="1"/>
    <col min="10650" max="10799" width="9.140625" style="691"/>
    <col min="10800" max="10800" width="5.85546875" style="691" customWidth="1"/>
    <col min="10801" max="10801" width="55.42578125" style="691" bestFit="1" customWidth="1"/>
    <col min="10802" max="10894" width="9.140625" style="691" hidden="1" customWidth="1"/>
    <col min="10895" max="10905" width="10.7109375" style="691" customWidth="1"/>
    <col min="10906" max="11055" width="9.140625" style="691"/>
    <col min="11056" max="11056" width="5.85546875" style="691" customWidth="1"/>
    <col min="11057" max="11057" width="55.42578125" style="691" bestFit="1" customWidth="1"/>
    <col min="11058" max="11150" width="9.140625" style="691" hidden="1" customWidth="1"/>
    <col min="11151" max="11161" width="10.7109375" style="691" customWidth="1"/>
    <col min="11162" max="11311" width="9.140625" style="691"/>
    <col min="11312" max="11312" width="5.85546875" style="691" customWidth="1"/>
    <col min="11313" max="11313" width="55.42578125" style="691" bestFit="1" customWidth="1"/>
    <col min="11314" max="11406" width="9.140625" style="691" hidden="1" customWidth="1"/>
    <col min="11407" max="11417" width="10.7109375" style="691" customWidth="1"/>
    <col min="11418" max="11567" width="9.140625" style="691"/>
    <col min="11568" max="11568" width="5.85546875" style="691" customWidth="1"/>
    <col min="11569" max="11569" width="55.42578125" style="691" bestFit="1" customWidth="1"/>
    <col min="11570" max="11662" width="9.140625" style="691" hidden="1" customWidth="1"/>
    <col min="11663" max="11673" width="10.7109375" style="691" customWidth="1"/>
    <col min="11674" max="11823" width="9.140625" style="691"/>
    <col min="11824" max="11824" width="5.85546875" style="691" customWidth="1"/>
    <col min="11825" max="11825" width="55.42578125" style="691" bestFit="1" customWidth="1"/>
    <col min="11826" max="11918" width="9.140625" style="691" hidden="1" customWidth="1"/>
    <col min="11919" max="11929" width="10.7109375" style="691" customWidth="1"/>
    <col min="11930" max="12079" width="9.140625" style="691"/>
    <col min="12080" max="12080" width="5.85546875" style="691" customWidth="1"/>
    <col min="12081" max="12081" width="55.42578125" style="691" bestFit="1" customWidth="1"/>
    <col min="12082" max="12174" width="9.140625" style="691" hidden="1" customWidth="1"/>
    <col min="12175" max="12185" width="10.7109375" style="691" customWidth="1"/>
    <col min="12186" max="12335" width="9.140625" style="691"/>
    <col min="12336" max="12336" width="5.85546875" style="691" customWidth="1"/>
    <col min="12337" max="12337" width="55.42578125" style="691" bestFit="1" customWidth="1"/>
    <col min="12338" max="12430" width="9.140625" style="691" hidden="1" customWidth="1"/>
    <col min="12431" max="12441" width="10.7109375" style="691" customWidth="1"/>
    <col min="12442" max="12591" width="9.140625" style="691"/>
    <col min="12592" max="12592" width="5.85546875" style="691" customWidth="1"/>
    <col min="12593" max="12593" width="55.42578125" style="691" bestFit="1" customWidth="1"/>
    <col min="12594" max="12686" width="9.140625" style="691" hidden="1" customWidth="1"/>
    <col min="12687" max="12697" width="10.7109375" style="691" customWidth="1"/>
    <col min="12698" max="12847" width="9.140625" style="691"/>
    <col min="12848" max="12848" width="5.85546875" style="691" customWidth="1"/>
    <col min="12849" max="12849" width="55.42578125" style="691" bestFit="1" customWidth="1"/>
    <col min="12850" max="12942" width="9.140625" style="691" hidden="1" customWidth="1"/>
    <col min="12943" max="12953" width="10.7109375" style="691" customWidth="1"/>
    <col min="12954" max="13103" width="9.140625" style="691"/>
    <col min="13104" max="13104" width="5.85546875" style="691" customWidth="1"/>
    <col min="13105" max="13105" width="55.42578125" style="691" bestFit="1" customWidth="1"/>
    <col min="13106" max="13198" width="9.140625" style="691" hidden="1" customWidth="1"/>
    <col min="13199" max="13209" width="10.7109375" style="691" customWidth="1"/>
    <col min="13210" max="13359" width="9.140625" style="691"/>
    <col min="13360" max="13360" width="5.85546875" style="691" customWidth="1"/>
    <col min="13361" max="13361" width="55.42578125" style="691" bestFit="1" customWidth="1"/>
    <col min="13362" max="13454" width="9.140625" style="691" hidden="1" customWidth="1"/>
    <col min="13455" max="13465" width="10.7109375" style="691" customWidth="1"/>
    <col min="13466" max="13615" width="9.140625" style="691"/>
    <col min="13616" max="13616" width="5.85546875" style="691" customWidth="1"/>
    <col min="13617" max="13617" width="55.42578125" style="691" bestFit="1" customWidth="1"/>
    <col min="13618" max="13710" width="9.140625" style="691" hidden="1" customWidth="1"/>
    <col min="13711" max="13721" width="10.7109375" style="691" customWidth="1"/>
    <col min="13722" max="13871" width="9.140625" style="691"/>
    <col min="13872" max="13872" width="5.85546875" style="691" customWidth="1"/>
    <col min="13873" max="13873" width="55.42578125" style="691" bestFit="1" customWidth="1"/>
    <col min="13874" max="13966" width="9.140625" style="691" hidden="1" customWidth="1"/>
    <col min="13967" max="13977" width="10.7109375" style="691" customWidth="1"/>
    <col min="13978" max="14127" width="9.140625" style="691"/>
    <col min="14128" max="14128" width="5.85546875" style="691" customWidth="1"/>
    <col min="14129" max="14129" width="55.42578125" style="691" bestFit="1" customWidth="1"/>
    <col min="14130" max="14222" width="9.140625" style="691" hidden="1" customWidth="1"/>
    <col min="14223" max="14233" width="10.7109375" style="691" customWidth="1"/>
    <col min="14234" max="14383" width="9.140625" style="691"/>
    <col min="14384" max="14384" width="5.85546875" style="691" customWidth="1"/>
    <col min="14385" max="14385" width="55.42578125" style="691" bestFit="1" customWidth="1"/>
    <col min="14386" max="14478" width="9.140625" style="691" hidden="1" customWidth="1"/>
    <col min="14479" max="14489" width="10.7109375" style="691" customWidth="1"/>
    <col min="14490" max="14639" width="9.140625" style="691"/>
    <col min="14640" max="14640" width="5.85546875" style="691" customWidth="1"/>
    <col min="14641" max="14641" width="55.42578125" style="691" bestFit="1" customWidth="1"/>
    <col min="14642" max="14734" width="9.140625" style="691" hidden="1" customWidth="1"/>
    <col min="14735" max="14745" width="10.7109375" style="691" customWidth="1"/>
    <col min="14746" max="14895" width="9.140625" style="691"/>
    <col min="14896" max="14896" width="5.85546875" style="691" customWidth="1"/>
    <col min="14897" max="14897" width="55.42578125" style="691" bestFit="1" customWidth="1"/>
    <col min="14898" max="14990" width="9.140625" style="691" hidden="1" customWidth="1"/>
    <col min="14991" max="15001" width="10.7109375" style="691" customWidth="1"/>
    <col min="15002" max="15151" width="9.140625" style="691"/>
    <col min="15152" max="15152" width="5.85546875" style="691" customWidth="1"/>
    <col min="15153" max="15153" width="55.42578125" style="691" bestFit="1" customWidth="1"/>
    <col min="15154" max="15246" width="9.140625" style="691" hidden="1" customWidth="1"/>
    <col min="15247" max="15257" width="10.7109375" style="691" customWidth="1"/>
    <col min="15258" max="15407" width="9.140625" style="691"/>
    <col min="15408" max="15408" width="5.85546875" style="691" customWidth="1"/>
    <col min="15409" max="15409" width="55.42578125" style="691" bestFit="1" customWidth="1"/>
    <col min="15410" max="15502" width="9.140625" style="691" hidden="1" customWidth="1"/>
    <col min="15503" max="15513" width="10.7109375" style="691" customWidth="1"/>
    <col min="15514" max="15663" width="9.140625" style="691"/>
    <col min="15664" max="15664" width="5.85546875" style="691" customWidth="1"/>
    <col min="15665" max="15665" width="55.42578125" style="691" bestFit="1" customWidth="1"/>
    <col min="15666" max="15758" width="9.140625" style="691" hidden="1" customWidth="1"/>
    <col min="15759" max="15769" width="10.7109375" style="691" customWidth="1"/>
    <col min="15770" max="15919" width="9.140625" style="691"/>
    <col min="15920" max="15920" width="5.85546875" style="691" customWidth="1"/>
    <col min="15921" max="15921" width="55.42578125" style="691" bestFit="1" customWidth="1"/>
    <col min="15922" max="16014" width="9.140625" style="691" hidden="1" customWidth="1"/>
    <col min="16015" max="16025" width="10.7109375" style="691" customWidth="1"/>
    <col min="16026" max="16175" width="9.140625" style="691"/>
    <col min="16176" max="16176" width="5.85546875" style="691" customWidth="1"/>
    <col min="16177" max="16177" width="55.42578125" style="691" bestFit="1" customWidth="1"/>
    <col min="16178" max="16270" width="9.140625" style="691" hidden="1" customWidth="1"/>
    <col min="16271" max="16281" width="10.7109375" style="691" customWidth="1"/>
    <col min="16282" max="16384" width="9.140625" style="691"/>
  </cols>
  <sheetData>
    <row r="1" spans="1:162" s="687" customFormat="1" ht="18.75" x14ac:dyDescent="0.3">
      <c r="A1" s="683" t="s">
        <v>553</v>
      </c>
      <c r="B1" s="684"/>
      <c r="C1" s="684"/>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686"/>
      <c r="BS1" s="686"/>
      <c r="BT1" s="686"/>
      <c r="BU1" s="686"/>
      <c r="BV1" s="686"/>
      <c r="BW1" s="686"/>
      <c r="BX1" s="686"/>
      <c r="BY1" s="686"/>
      <c r="BZ1" s="686"/>
      <c r="CA1" s="686"/>
      <c r="CB1" s="686"/>
      <c r="CC1" s="686"/>
      <c r="CD1" s="686"/>
      <c r="CE1" s="686"/>
      <c r="CF1" s="686"/>
      <c r="CG1" s="686"/>
      <c r="CH1" s="686"/>
      <c r="CI1" s="686"/>
      <c r="CJ1" s="686"/>
      <c r="CK1" s="686"/>
      <c r="CL1" s="686"/>
      <c r="CM1" s="686"/>
      <c r="CN1" s="686"/>
      <c r="CO1" s="686"/>
      <c r="CP1" s="686"/>
      <c r="CQ1" s="686"/>
      <c r="CR1" s="686"/>
      <c r="CS1" s="686"/>
      <c r="CT1" s="686"/>
      <c r="CU1" s="686"/>
      <c r="CV1" s="686"/>
      <c r="CW1" s="686"/>
      <c r="CX1" s="686"/>
      <c r="CY1" s="686"/>
      <c r="CZ1" s="686"/>
      <c r="DA1" s="686"/>
      <c r="DB1" s="686"/>
      <c r="DC1" s="686"/>
      <c r="DD1" s="686"/>
      <c r="DE1" s="686"/>
      <c r="DF1" s="686"/>
      <c r="DG1" s="686"/>
      <c r="DH1" s="686"/>
      <c r="DI1" s="686"/>
      <c r="DJ1" s="686"/>
      <c r="DK1" s="686"/>
      <c r="DL1" s="686"/>
      <c r="DM1" s="686"/>
      <c r="DN1" s="686"/>
      <c r="DO1" s="686"/>
      <c r="DP1" s="686"/>
      <c r="DQ1" s="686"/>
      <c r="DR1" s="686"/>
      <c r="DS1" s="686"/>
      <c r="DT1" s="686"/>
      <c r="DU1" s="686"/>
      <c r="DV1" s="686"/>
      <c r="DW1" s="686"/>
      <c r="DX1" s="686"/>
      <c r="DY1" s="686"/>
      <c r="DZ1" s="686"/>
      <c r="EA1" s="686"/>
      <c r="EB1" s="686"/>
      <c r="EC1" s="686"/>
      <c r="ED1" s="686"/>
      <c r="EE1" s="686"/>
      <c r="EF1" s="686"/>
      <c r="EG1" s="686"/>
      <c r="EH1" s="686"/>
      <c r="EI1" s="686"/>
      <c r="EJ1" s="686"/>
      <c r="EK1" s="686"/>
      <c r="EL1" s="686"/>
      <c r="EM1" s="686"/>
      <c r="EN1" s="686"/>
      <c r="EO1" s="686"/>
      <c r="EP1" s="686"/>
      <c r="EQ1" s="686"/>
      <c r="ER1" s="686"/>
      <c r="ES1" s="686"/>
      <c r="ET1" s="686"/>
      <c r="EU1" s="686"/>
      <c r="EV1" s="686"/>
      <c r="EW1" s="686"/>
      <c r="EX1" s="686"/>
      <c r="EY1" s="686"/>
      <c r="EZ1" s="686"/>
      <c r="FA1" s="686"/>
      <c r="FB1" s="686"/>
    </row>
    <row r="2" spans="1:162" hidden="1" x14ac:dyDescent="0.3">
      <c r="A2" s="688"/>
      <c r="B2" s="689"/>
      <c r="C2" s="690"/>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row>
    <row r="3" spans="1:162" ht="18" thickBot="1" x14ac:dyDescent="0.35">
      <c r="A3" s="692"/>
      <c r="B3" s="693"/>
      <c r="C3" s="561"/>
      <c r="D3" s="561"/>
      <c r="E3" s="561"/>
      <c r="F3" s="561"/>
      <c r="G3" s="561"/>
      <c r="H3" s="561"/>
      <c r="I3" s="561"/>
      <c r="J3" s="561"/>
      <c r="K3" s="561"/>
      <c r="L3" s="561"/>
      <c r="M3" s="561"/>
      <c r="N3" s="561"/>
      <c r="O3" s="561"/>
      <c r="P3" s="561"/>
      <c r="Q3" s="561"/>
      <c r="R3" s="561"/>
      <c r="S3" s="561"/>
      <c r="T3" s="561"/>
      <c r="V3" s="561"/>
      <c r="W3" s="561"/>
      <c r="X3" s="561"/>
      <c r="Y3" s="561"/>
      <c r="Z3" s="561"/>
      <c r="AA3" s="561"/>
      <c r="AB3" s="561"/>
      <c r="AC3" s="561"/>
      <c r="AG3" s="694"/>
      <c r="AN3" s="4247"/>
      <c r="AO3" s="4247"/>
      <c r="AQ3" s="4247"/>
      <c r="AR3" s="4247"/>
      <c r="AS3" s="4247"/>
      <c r="AT3" s="4247"/>
      <c r="AU3" s="4247"/>
      <c r="AV3" s="4247"/>
      <c r="AZ3" s="4247"/>
      <c r="BA3" s="4247"/>
      <c r="BB3" s="4247"/>
      <c r="BC3" s="4247"/>
      <c r="BI3" s="4247"/>
      <c r="BJ3" s="4247"/>
      <c r="BM3" s="695"/>
      <c r="BN3" s="695"/>
      <c r="BO3" s="695"/>
      <c r="BP3" s="4247"/>
      <c r="BQ3" s="4247"/>
      <c r="BR3" s="695"/>
      <c r="BV3" s="696"/>
      <c r="BW3" s="697"/>
      <c r="BX3" s="697"/>
      <c r="BY3" s="697"/>
      <c r="BZ3" s="697"/>
      <c r="CA3" s="697"/>
      <c r="CB3" s="697"/>
      <c r="CC3" s="697"/>
      <c r="CD3" s="697"/>
      <c r="CE3" s="697"/>
      <c r="CF3" s="697"/>
      <c r="CG3" s="697"/>
      <c r="CH3" s="697"/>
      <c r="CI3" s="697"/>
      <c r="CJ3" s="697"/>
      <c r="CK3" s="697"/>
      <c r="CL3" s="697"/>
      <c r="CM3" s="697"/>
      <c r="CN3" s="697"/>
      <c r="CO3" s="697"/>
      <c r="CP3" s="697"/>
      <c r="CQ3" s="697"/>
      <c r="CR3" s="697"/>
      <c r="CS3" s="697"/>
      <c r="CT3" s="697"/>
      <c r="CU3" s="697"/>
      <c r="CV3" s="697"/>
      <c r="CW3" s="697"/>
      <c r="CY3" s="697"/>
      <c r="CZ3" s="697"/>
      <c r="DA3" s="697"/>
      <c r="DE3" s="698"/>
      <c r="DF3" s="698"/>
      <c r="DG3" s="698"/>
      <c r="DH3" s="698"/>
      <c r="DI3" s="698"/>
      <c r="DJ3" s="698"/>
      <c r="DK3" s="698"/>
      <c r="DL3" s="698"/>
      <c r="DM3" s="698"/>
      <c r="DN3" s="698"/>
      <c r="DO3" s="698"/>
      <c r="DP3" s="698"/>
      <c r="DQ3" s="698"/>
      <c r="DR3" s="698"/>
      <c r="DS3" s="698"/>
      <c r="DT3" s="698"/>
      <c r="DU3" s="698"/>
      <c r="DV3" s="698"/>
      <c r="DW3" s="698"/>
      <c r="DX3" s="698"/>
      <c r="DY3" s="698"/>
      <c r="DZ3" s="698"/>
      <c r="EA3" s="698"/>
      <c r="EB3" s="698"/>
      <c r="EC3" s="698"/>
      <c r="ED3" s="698"/>
      <c r="EE3" s="698"/>
      <c r="EF3" s="577"/>
      <c r="EG3" s="577"/>
      <c r="EI3" s="577"/>
      <c r="EJ3" s="577"/>
      <c r="EK3" s="577"/>
      <c r="EL3" s="577"/>
      <c r="EM3" s="577"/>
      <c r="EN3" s="577"/>
      <c r="EO3" s="577"/>
      <c r="EP3" s="577"/>
      <c r="EQ3" s="577"/>
      <c r="ER3" s="577"/>
      <c r="ES3" s="577"/>
      <c r="ET3" s="577"/>
      <c r="EU3" s="577"/>
      <c r="EV3" s="577"/>
      <c r="EW3" s="579"/>
      <c r="EX3" s="579"/>
      <c r="EY3" s="579"/>
      <c r="EZ3" s="579"/>
      <c r="FA3" s="579"/>
      <c r="FB3" s="579"/>
      <c r="FC3" s="579"/>
      <c r="FD3" s="579"/>
      <c r="FE3" s="579"/>
      <c r="FF3" s="579" t="s">
        <v>7</v>
      </c>
    </row>
    <row r="4" spans="1:162" ht="25.5" customHeight="1" thickTop="1" thickBot="1" x14ac:dyDescent="0.35">
      <c r="A4" s="699" t="s">
        <v>441</v>
      </c>
      <c r="B4" s="700" t="s">
        <v>442</v>
      </c>
      <c r="C4" s="701">
        <v>38504</v>
      </c>
      <c r="D4" s="701">
        <v>38534</v>
      </c>
      <c r="E4" s="701">
        <v>38565</v>
      </c>
      <c r="F4" s="702">
        <v>38596</v>
      </c>
      <c r="G4" s="701">
        <v>38626</v>
      </c>
      <c r="H4" s="703">
        <v>38657</v>
      </c>
      <c r="I4" s="701">
        <v>38687</v>
      </c>
      <c r="J4" s="701">
        <v>38718</v>
      </c>
      <c r="K4" s="701">
        <v>38749</v>
      </c>
      <c r="L4" s="701">
        <v>38777</v>
      </c>
      <c r="M4" s="702">
        <v>38808</v>
      </c>
      <c r="N4" s="701">
        <v>38838</v>
      </c>
      <c r="O4" s="701">
        <v>38869</v>
      </c>
      <c r="P4" s="701">
        <v>38899</v>
      </c>
      <c r="Q4" s="701">
        <v>38930</v>
      </c>
      <c r="R4" s="701">
        <v>38961</v>
      </c>
      <c r="S4" s="701">
        <v>38991</v>
      </c>
      <c r="T4" s="701">
        <v>39022</v>
      </c>
      <c r="U4" s="701">
        <v>39052</v>
      </c>
      <c r="V4" s="701">
        <v>39083</v>
      </c>
      <c r="W4" s="701">
        <v>39114</v>
      </c>
      <c r="X4" s="701">
        <v>39142</v>
      </c>
      <c r="Y4" s="701">
        <v>39173</v>
      </c>
      <c r="Z4" s="701">
        <v>39203</v>
      </c>
      <c r="AA4" s="701">
        <v>39234</v>
      </c>
      <c r="AB4" s="701">
        <v>39264</v>
      </c>
      <c r="AC4" s="701">
        <v>39295</v>
      </c>
      <c r="AD4" s="703">
        <v>39326</v>
      </c>
      <c r="AE4" s="701">
        <v>39356</v>
      </c>
      <c r="AF4" s="701">
        <v>39387</v>
      </c>
      <c r="AG4" s="701">
        <v>39417</v>
      </c>
      <c r="AH4" s="701">
        <v>39448</v>
      </c>
      <c r="AI4" s="701">
        <v>39479</v>
      </c>
      <c r="AJ4" s="701">
        <v>39508</v>
      </c>
      <c r="AK4" s="701">
        <v>39539</v>
      </c>
      <c r="AL4" s="701">
        <v>39569</v>
      </c>
      <c r="AM4" s="701">
        <v>39600</v>
      </c>
      <c r="AN4" s="701">
        <v>39630</v>
      </c>
      <c r="AO4" s="703">
        <v>39661</v>
      </c>
      <c r="AP4" s="701">
        <v>39692</v>
      </c>
      <c r="AQ4" s="701">
        <v>39722</v>
      </c>
      <c r="AR4" s="701">
        <v>39753</v>
      </c>
      <c r="AS4" s="701">
        <v>39783</v>
      </c>
      <c r="AT4" s="701">
        <v>39814</v>
      </c>
      <c r="AU4" s="701">
        <v>39845</v>
      </c>
      <c r="AV4" s="701">
        <v>39873</v>
      </c>
      <c r="AW4" s="701">
        <v>39904</v>
      </c>
      <c r="AX4" s="701">
        <v>39934</v>
      </c>
      <c r="AY4" s="701">
        <v>39965</v>
      </c>
      <c r="AZ4" s="701">
        <v>39995</v>
      </c>
      <c r="BA4" s="701">
        <v>40026</v>
      </c>
      <c r="BB4" s="701">
        <v>40057</v>
      </c>
      <c r="BC4" s="701">
        <v>40087</v>
      </c>
      <c r="BD4" s="701">
        <v>40118</v>
      </c>
      <c r="BE4" s="701">
        <v>40148</v>
      </c>
      <c r="BF4" s="701">
        <v>40179</v>
      </c>
      <c r="BG4" s="701">
        <v>40210</v>
      </c>
      <c r="BH4" s="701">
        <v>40238</v>
      </c>
      <c r="BI4" s="701">
        <v>40269</v>
      </c>
      <c r="BJ4" s="701">
        <v>40299</v>
      </c>
      <c r="BK4" s="701">
        <v>40330</v>
      </c>
      <c r="BL4" s="701">
        <v>40360</v>
      </c>
      <c r="BM4" s="701">
        <v>40391</v>
      </c>
      <c r="BN4" s="701">
        <v>40422</v>
      </c>
      <c r="BO4" s="701">
        <v>40452</v>
      </c>
      <c r="BP4" s="701">
        <v>40483</v>
      </c>
      <c r="BQ4" s="701">
        <v>40513</v>
      </c>
      <c r="BR4" s="701">
        <v>40544</v>
      </c>
      <c r="BS4" s="701">
        <v>40575</v>
      </c>
      <c r="BT4" s="701">
        <v>40603</v>
      </c>
      <c r="BU4" s="701">
        <v>40634</v>
      </c>
      <c r="BV4" s="701">
        <v>40664</v>
      </c>
      <c r="BW4" s="701">
        <v>40695</v>
      </c>
      <c r="BX4" s="701">
        <v>40725</v>
      </c>
      <c r="BY4" s="701">
        <v>40756</v>
      </c>
      <c r="BZ4" s="701">
        <v>40787</v>
      </c>
      <c r="CA4" s="701">
        <v>40817</v>
      </c>
      <c r="CB4" s="701">
        <v>40848</v>
      </c>
      <c r="CC4" s="701">
        <v>40878</v>
      </c>
      <c r="CD4" s="701">
        <v>40909</v>
      </c>
      <c r="CE4" s="701">
        <v>40940</v>
      </c>
      <c r="CF4" s="701">
        <v>40969</v>
      </c>
      <c r="CG4" s="701">
        <v>41000</v>
      </c>
      <c r="CH4" s="701">
        <v>41030</v>
      </c>
      <c r="CI4" s="701">
        <v>41061</v>
      </c>
      <c r="CJ4" s="701">
        <v>41091</v>
      </c>
      <c r="CK4" s="701">
        <v>41122</v>
      </c>
      <c r="CL4" s="701">
        <v>41153</v>
      </c>
      <c r="CM4" s="701">
        <v>41183</v>
      </c>
      <c r="CN4" s="701">
        <v>41214</v>
      </c>
      <c r="CO4" s="701">
        <v>41244</v>
      </c>
      <c r="CP4" s="701">
        <v>41275</v>
      </c>
      <c r="CQ4" s="701">
        <v>41306</v>
      </c>
      <c r="CR4" s="701">
        <v>41334</v>
      </c>
      <c r="CS4" s="701">
        <v>41365</v>
      </c>
      <c r="CT4" s="701">
        <v>41395</v>
      </c>
      <c r="CU4" s="701">
        <v>41426</v>
      </c>
      <c r="CV4" s="701">
        <v>41456</v>
      </c>
      <c r="CW4" s="701">
        <v>41487</v>
      </c>
      <c r="CX4" s="701">
        <v>41518</v>
      </c>
      <c r="CY4" s="701">
        <v>41548</v>
      </c>
      <c r="CZ4" s="701">
        <v>41579</v>
      </c>
      <c r="DA4" s="701">
        <v>41609</v>
      </c>
      <c r="DB4" s="701">
        <v>41640</v>
      </c>
      <c r="DC4" s="704">
        <v>41671</v>
      </c>
      <c r="DD4" s="704">
        <v>41699</v>
      </c>
      <c r="DE4" s="704">
        <v>41730</v>
      </c>
      <c r="DF4" s="704">
        <v>41760</v>
      </c>
      <c r="DG4" s="704">
        <v>41791</v>
      </c>
      <c r="DH4" s="704">
        <v>41821</v>
      </c>
      <c r="DI4" s="704">
        <v>41852</v>
      </c>
      <c r="DJ4" s="704">
        <v>41883</v>
      </c>
      <c r="DK4" s="704">
        <v>41913</v>
      </c>
      <c r="DL4" s="704">
        <v>41944</v>
      </c>
      <c r="DM4" s="704">
        <v>41974</v>
      </c>
      <c r="DN4" s="704">
        <v>42005</v>
      </c>
      <c r="DO4" s="704">
        <v>42036</v>
      </c>
      <c r="DP4" s="704">
        <v>42064</v>
      </c>
      <c r="DQ4" s="704">
        <v>42095</v>
      </c>
      <c r="DR4" s="704">
        <v>42125</v>
      </c>
      <c r="DS4" s="702">
        <v>42156</v>
      </c>
      <c r="DT4" s="705">
        <v>42186</v>
      </c>
      <c r="DU4" s="705">
        <v>42217</v>
      </c>
      <c r="DV4" s="705">
        <v>42248</v>
      </c>
      <c r="DW4" s="705">
        <v>42278</v>
      </c>
      <c r="DX4" s="705">
        <v>42309</v>
      </c>
      <c r="DY4" s="705">
        <v>42339</v>
      </c>
      <c r="DZ4" s="705">
        <v>42370</v>
      </c>
      <c r="EA4" s="705">
        <v>42401</v>
      </c>
      <c r="EB4" s="705">
        <v>42430</v>
      </c>
      <c r="EC4" s="705">
        <v>42461</v>
      </c>
      <c r="ED4" s="705">
        <v>42491</v>
      </c>
      <c r="EE4" s="705">
        <v>42522</v>
      </c>
      <c r="EF4" s="705">
        <v>42552</v>
      </c>
      <c r="EG4" s="705">
        <v>42583</v>
      </c>
      <c r="EH4" s="705">
        <v>42614</v>
      </c>
      <c r="EI4" s="705">
        <v>42644</v>
      </c>
      <c r="EJ4" s="705">
        <v>42675</v>
      </c>
      <c r="EK4" s="705">
        <v>42705</v>
      </c>
      <c r="EL4" s="705">
        <v>42736</v>
      </c>
      <c r="EM4" s="705">
        <v>42767</v>
      </c>
      <c r="EN4" s="705">
        <v>42795</v>
      </c>
      <c r="EO4" s="705">
        <v>42826</v>
      </c>
      <c r="EP4" s="705">
        <v>42856</v>
      </c>
      <c r="EQ4" s="705">
        <v>42887</v>
      </c>
      <c r="ER4" s="705">
        <v>42917</v>
      </c>
      <c r="ES4" s="705">
        <v>42948</v>
      </c>
      <c r="ET4" s="705">
        <v>42979</v>
      </c>
      <c r="EU4" s="705">
        <v>43009</v>
      </c>
      <c r="EV4" s="705">
        <v>43040</v>
      </c>
      <c r="EW4" s="705">
        <v>43070</v>
      </c>
      <c r="EX4" s="705">
        <v>43101</v>
      </c>
      <c r="EY4" s="705">
        <v>43132</v>
      </c>
      <c r="EZ4" s="705">
        <v>43160</v>
      </c>
      <c r="FA4" s="705">
        <v>43191</v>
      </c>
      <c r="FB4" s="705">
        <v>43221</v>
      </c>
      <c r="FC4" s="705">
        <v>43252</v>
      </c>
      <c r="FD4" s="705">
        <v>43282</v>
      </c>
      <c r="FE4" s="705">
        <v>43313</v>
      </c>
      <c r="FF4" s="705">
        <v>43344</v>
      </c>
    </row>
    <row r="5" spans="1:162" thickTop="1" x14ac:dyDescent="0.3">
      <c r="A5" s="706"/>
      <c r="B5" s="707"/>
      <c r="C5" s="708"/>
      <c r="D5" s="708"/>
      <c r="E5" s="708"/>
      <c r="F5" s="566"/>
      <c r="G5" s="708"/>
      <c r="H5" s="709"/>
      <c r="I5" s="708"/>
      <c r="J5" s="708"/>
      <c r="K5" s="708"/>
      <c r="L5" s="708"/>
      <c r="M5" s="566"/>
      <c r="N5" s="708"/>
      <c r="O5" s="708"/>
      <c r="P5" s="708"/>
      <c r="Q5" s="708"/>
      <c r="R5" s="708"/>
      <c r="S5" s="708"/>
      <c r="T5" s="708"/>
      <c r="U5" s="708"/>
      <c r="V5" s="708"/>
      <c r="W5" s="708"/>
      <c r="X5" s="708"/>
      <c r="Y5" s="708"/>
      <c r="Z5" s="708"/>
      <c r="AA5" s="708"/>
      <c r="AB5" s="708"/>
      <c r="AC5" s="708"/>
      <c r="AD5" s="709"/>
      <c r="AE5" s="708"/>
      <c r="AF5" s="708"/>
      <c r="AG5" s="708"/>
      <c r="AH5" s="708"/>
      <c r="AI5" s="708"/>
      <c r="AJ5" s="708"/>
      <c r="AK5" s="708"/>
      <c r="AL5" s="708"/>
      <c r="AM5" s="708"/>
      <c r="AN5" s="708"/>
      <c r="AO5" s="709"/>
      <c r="AP5" s="708"/>
      <c r="AQ5" s="708"/>
      <c r="AR5" s="708"/>
      <c r="AS5" s="708"/>
      <c r="AT5" s="708"/>
      <c r="AU5" s="708"/>
      <c r="AV5" s="708"/>
      <c r="AW5" s="708"/>
      <c r="AX5" s="708"/>
      <c r="AY5" s="708"/>
      <c r="AZ5" s="708"/>
      <c r="BA5" s="708"/>
      <c r="BB5" s="710"/>
      <c r="BC5" s="710"/>
      <c r="BD5" s="710"/>
      <c r="BE5" s="710"/>
      <c r="BF5" s="710"/>
      <c r="BG5" s="710"/>
      <c r="BH5" s="710"/>
      <c r="BI5" s="710"/>
      <c r="BJ5" s="710"/>
      <c r="BK5" s="710"/>
      <c r="BL5" s="710"/>
      <c r="BM5" s="710"/>
      <c r="BN5" s="710"/>
      <c r="BO5" s="710"/>
      <c r="BP5" s="710"/>
      <c r="BQ5" s="710"/>
      <c r="BR5" s="710"/>
      <c r="BS5" s="710"/>
      <c r="BT5" s="710"/>
      <c r="BU5" s="710"/>
      <c r="BV5" s="710"/>
      <c r="BW5" s="710"/>
      <c r="BX5" s="710"/>
      <c r="BY5" s="710"/>
      <c r="BZ5" s="710"/>
      <c r="CA5" s="710"/>
      <c r="CB5" s="710"/>
      <c r="CC5" s="710"/>
      <c r="CD5" s="710"/>
      <c r="CE5" s="710"/>
      <c r="CF5" s="710"/>
      <c r="CG5" s="710"/>
      <c r="CH5" s="710"/>
      <c r="CI5" s="710"/>
      <c r="CJ5" s="710"/>
      <c r="CK5" s="710"/>
      <c r="CL5" s="710"/>
      <c r="CM5" s="710"/>
      <c r="CN5" s="710"/>
      <c r="CO5" s="710"/>
      <c r="CP5" s="710"/>
      <c r="CQ5" s="710"/>
      <c r="CR5" s="710"/>
      <c r="CS5" s="710"/>
      <c r="CT5" s="710"/>
      <c r="CU5" s="710"/>
      <c r="CV5" s="710"/>
      <c r="CW5" s="710"/>
      <c r="CX5" s="710"/>
      <c r="CY5" s="710"/>
      <c r="CZ5" s="710"/>
      <c r="DA5" s="710"/>
      <c r="DB5" s="710"/>
      <c r="DC5" s="711"/>
      <c r="DD5" s="711"/>
      <c r="DE5" s="711"/>
      <c r="DF5" s="711"/>
      <c r="DG5" s="711"/>
      <c r="DH5" s="711"/>
      <c r="DI5" s="711"/>
      <c r="DJ5" s="711"/>
      <c r="DK5" s="711"/>
      <c r="DL5" s="711"/>
      <c r="DM5" s="711"/>
      <c r="DN5" s="711"/>
      <c r="DO5" s="711"/>
      <c r="DP5" s="711"/>
      <c r="DQ5" s="711"/>
      <c r="DR5" s="711"/>
      <c r="DS5" s="712"/>
      <c r="DT5" s="713"/>
      <c r="DU5" s="713"/>
      <c r="DV5" s="713"/>
      <c r="DW5" s="713"/>
      <c r="DX5" s="713"/>
      <c r="DY5" s="713"/>
      <c r="DZ5" s="713"/>
      <c r="EA5" s="713"/>
      <c r="EB5" s="713"/>
      <c r="EC5" s="713"/>
      <c r="ED5" s="713"/>
      <c r="EE5" s="713"/>
      <c r="EF5" s="713"/>
      <c r="EG5" s="713"/>
      <c r="EH5" s="713"/>
      <c r="EI5" s="713"/>
      <c r="EJ5" s="713"/>
      <c r="EK5" s="713"/>
      <c r="EL5" s="713"/>
      <c r="EM5" s="713"/>
      <c r="EN5" s="713"/>
      <c r="EO5" s="713"/>
      <c r="EP5" s="713"/>
      <c r="EQ5" s="714"/>
      <c r="ER5" s="714"/>
      <c r="ES5" s="714"/>
      <c r="ET5" s="714"/>
      <c r="EU5" s="714"/>
      <c r="EV5" s="714"/>
      <c r="EW5" s="714"/>
      <c r="EX5" s="714"/>
      <c r="EY5" s="714"/>
      <c r="EZ5" s="714"/>
      <c r="FA5" s="714"/>
      <c r="FB5" s="714"/>
      <c r="FC5" s="714"/>
      <c r="FD5" s="714"/>
      <c r="FE5" s="714"/>
      <c r="FF5" s="714"/>
    </row>
    <row r="6" spans="1:162" ht="17.45" customHeight="1" x14ac:dyDescent="0.3">
      <c r="A6" s="715" t="s">
        <v>443</v>
      </c>
      <c r="B6" s="716" t="s">
        <v>444</v>
      </c>
      <c r="C6" s="717">
        <v>0</v>
      </c>
      <c r="D6" s="717">
        <v>0</v>
      </c>
      <c r="E6" s="717">
        <v>0</v>
      </c>
      <c r="F6" s="718">
        <v>0</v>
      </c>
      <c r="G6" s="717">
        <v>0</v>
      </c>
      <c r="H6" s="719">
        <v>0</v>
      </c>
      <c r="I6" s="717">
        <v>0</v>
      </c>
      <c r="J6" s="717">
        <v>0</v>
      </c>
      <c r="K6" s="717">
        <v>0</v>
      </c>
      <c r="L6" s="717">
        <v>0</v>
      </c>
      <c r="M6" s="718">
        <v>0</v>
      </c>
      <c r="N6" s="717">
        <v>0</v>
      </c>
      <c r="O6" s="717">
        <v>0</v>
      </c>
      <c r="P6" s="717">
        <v>0</v>
      </c>
      <c r="Q6" s="717">
        <v>0</v>
      </c>
      <c r="R6" s="717">
        <v>0</v>
      </c>
      <c r="S6" s="717">
        <v>0</v>
      </c>
      <c r="T6" s="717">
        <v>0</v>
      </c>
      <c r="U6" s="717">
        <v>0</v>
      </c>
      <c r="V6" s="717">
        <v>0</v>
      </c>
      <c r="W6" s="717">
        <v>0</v>
      </c>
      <c r="X6" s="717">
        <v>0</v>
      </c>
      <c r="Y6" s="717">
        <v>0</v>
      </c>
      <c r="Z6" s="717">
        <v>0</v>
      </c>
      <c r="AA6" s="717">
        <v>0</v>
      </c>
      <c r="AB6" s="717">
        <v>0</v>
      </c>
      <c r="AC6" s="717">
        <v>0</v>
      </c>
      <c r="AD6" s="719">
        <v>0</v>
      </c>
      <c r="AE6" s="717">
        <v>0</v>
      </c>
      <c r="AF6" s="717">
        <v>0</v>
      </c>
      <c r="AG6" s="717">
        <v>0</v>
      </c>
      <c r="AH6" s="717">
        <v>0</v>
      </c>
      <c r="AI6" s="717">
        <v>0</v>
      </c>
      <c r="AJ6" s="717">
        <v>0</v>
      </c>
      <c r="AK6" s="717">
        <v>0</v>
      </c>
      <c r="AL6" s="717">
        <v>0</v>
      </c>
      <c r="AM6" s="717">
        <v>0</v>
      </c>
      <c r="AN6" s="717">
        <v>0</v>
      </c>
      <c r="AO6" s="719">
        <v>0</v>
      </c>
      <c r="AP6" s="717">
        <v>0</v>
      </c>
      <c r="AQ6" s="717">
        <v>0</v>
      </c>
      <c r="AR6" s="717">
        <v>0</v>
      </c>
      <c r="AS6" s="717">
        <v>0</v>
      </c>
      <c r="AT6" s="717">
        <v>0</v>
      </c>
      <c r="AU6" s="717">
        <v>0</v>
      </c>
      <c r="AV6" s="717">
        <v>0</v>
      </c>
      <c r="AW6" s="717">
        <v>0</v>
      </c>
      <c r="AX6" s="717">
        <v>0</v>
      </c>
      <c r="AY6" s="717">
        <v>0</v>
      </c>
      <c r="AZ6" s="717">
        <v>0</v>
      </c>
      <c r="BA6" s="717">
        <v>0</v>
      </c>
      <c r="BB6" s="717">
        <v>0</v>
      </c>
      <c r="BC6" s="717">
        <v>0</v>
      </c>
      <c r="BD6" s="717">
        <v>0</v>
      </c>
      <c r="BE6" s="717">
        <v>0</v>
      </c>
      <c r="BF6" s="717">
        <v>0</v>
      </c>
      <c r="BG6" s="717">
        <v>0</v>
      </c>
      <c r="BH6" s="717">
        <v>0</v>
      </c>
      <c r="BI6" s="717">
        <v>0</v>
      </c>
      <c r="BJ6" s="717">
        <v>0</v>
      </c>
      <c r="BK6" s="717">
        <v>0</v>
      </c>
      <c r="BL6" s="717">
        <v>0</v>
      </c>
      <c r="BM6" s="717">
        <v>0</v>
      </c>
      <c r="BN6" s="717">
        <v>0</v>
      </c>
      <c r="BO6" s="717">
        <v>0</v>
      </c>
      <c r="BP6" s="717">
        <v>0</v>
      </c>
      <c r="BQ6" s="717">
        <v>0</v>
      </c>
      <c r="BR6" s="717">
        <v>0</v>
      </c>
      <c r="BS6" s="717">
        <v>0</v>
      </c>
      <c r="BT6" s="717">
        <v>0</v>
      </c>
      <c r="BU6" s="717">
        <v>0</v>
      </c>
      <c r="BV6" s="717">
        <v>0</v>
      </c>
      <c r="BW6" s="717">
        <v>0</v>
      </c>
      <c r="BX6" s="717">
        <v>0</v>
      </c>
      <c r="BY6" s="717">
        <v>0</v>
      </c>
      <c r="BZ6" s="717">
        <v>0</v>
      </c>
      <c r="CA6" s="717">
        <v>0</v>
      </c>
      <c r="CB6" s="717">
        <v>0</v>
      </c>
      <c r="CC6" s="717">
        <v>0</v>
      </c>
      <c r="CD6" s="717">
        <v>0</v>
      </c>
      <c r="CE6" s="717">
        <v>0</v>
      </c>
      <c r="CF6" s="717">
        <v>0</v>
      </c>
      <c r="CG6" s="717">
        <v>0</v>
      </c>
      <c r="CH6" s="717">
        <v>0</v>
      </c>
      <c r="CI6" s="717">
        <v>0</v>
      </c>
      <c r="CJ6" s="717">
        <v>0</v>
      </c>
      <c r="CK6" s="717">
        <v>0</v>
      </c>
      <c r="CL6" s="717">
        <v>0</v>
      </c>
      <c r="CM6" s="717">
        <v>0</v>
      </c>
      <c r="CN6" s="717">
        <v>0</v>
      </c>
      <c r="CO6" s="717">
        <v>0</v>
      </c>
      <c r="CP6" s="717">
        <v>0</v>
      </c>
      <c r="CQ6" s="717">
        <v>0</v>
      </c>
      <c r="CR6" s="717">
        <v>0</v>
      </c>
      <c r="CS6" s="717">
        <v>0</v>
      </c>
      <c r="CT6" s="717">
        <v>0</v>
      </c>
      <c r="CU6" s="717">
        <v>0</v>
      </c>
      <c r="CV6" s="717">
        <v>0</v>
      </c>
      <c r="CW6" s="717">
        <v>0</v>
      </c>
      <c r="CX6" s="717">
        <v>0</v>
      </c>
      <c r="CY6" s="717">
        <v>0</v>
      </c>
      <c r="CZ6" s="717">
        <v>0</v>
      </c>
      <c r="DA6" s="717">
        <v>0</v>
      </c>
      <c r="DB6" s="717">
        <v>0</v>
      </c>
      <c r="DC6" s="720">
        <v>0</v>
      </c>
      <c r="DD6" s="720">
        <v>0</v>
      </c>
      <c r="DE6" s="720">
        <v>0</v>
      </c>
      <c r="DF6" s="720">
        <v>0</v>
      </c>
      <c r="DG6" s="720">
        <v>0</v>
      </c>
      <c r="DH6" s="720">
        <v>0</v>
      </c>
      <c r="DI6" s="720">
        <v>0</v>
      </c>
      <c r="DJ6" s="720">
        <v>0</v>
      </c>
      <c r="DK6" s="720">
        <v>0</v>
      </c>
      <c r="DL6" s="720">
        <v>0</v>
      </c>
      <c r="DM6" s="720">
        <v>0</v>
      </c>
      <c r="DN6" s="720">
        <v>0</v>
      </c>
      <c r="DO6" s="720">
        <v>0</v>
      </c>
      <c r="DP6" s="720">
        <v>0</v>
      </c>
      <c r="DQ6" s="720">
        <v>0</v>
      </c>
      <c r="DR6" s="720">
        <v>0</v>
      </c>
      <c r="DS6" s="718">
        <v>0</v>
      </c>
      <c r="DT6" s="585">
        <v>0</v>
      </c>
      <c r="DU6" s="585">
        <v>0</v>
      </c>
      <c r="DV6" s="585">
        <v>0</v>
      </c>
      <c r="DW6" s="585">
        <v>0</v>
      </c>
      <c r="DX6" s="585">
        <v>0</v>
      </c>
      <c r="DY6" s="585">
        <v>0</v>
      </c>
      <c r="DZ6" s="585">
        <v>0</v>
      </c>
      <c r="EA6" s="585">
        <v>0</v>
      </c>
      <c r="EB6" s="585">
        <v>0</v>
      </c>
      <c r="EC6" s="585">
        <v>0</v>
      </c>
      <c r="ED6" s="585">
        <v>0</v>
      </c>
      <c r="EE6" s="585">
        <v>0</v>
      </c>
      <c r="EF6" s="585">
        <v>0</v>
      </c>
      <c r="EG6" s="585">
        <v>0</v>
      </c>
      <c r="EH6" s="585">
        <v>0</v>
      </c>
      <c r="EI6" s="585">
        <v>0</v>
      </c>
      <c r="EJ6" s="587">
        <v>0</v>
      </c>
      <c r="EK6" s="587">
        <v>0</v>
      </c>
      <c r="EL6" s="587">
        <v>0</v>
      </c>
      <c r="EM6" s="587">
        <v>0</v>
      </c>
      <c r="EN6" s="587">
        <v>0</v>
      </c>
      <c r="EO6" s="587">
        <v>0</v>
      </c>
      <c r="EP6" s="587">
        <v>0</v>
      </c>
      <c r="EQ6" s="587">
        <v>0</v>
      </c>
      <c r="ER6" s="587">
        <v>0</v>
      </c>
      <c r="ES6" s="587">
        <v>0</v>
      </c>
      <c r="ET6" s="587">
        <v>0</v>
      </c>
      <c r="EU6" s="587">
        <v>0</v>
      </c>
      <c r="EV6" s="587">
        <v>0</v>
      </c>
      <c r="EW6" s="587">
        <v>0</v>
      </c>
      <c r="EX6" s="587">
        <v>0</v>
      </c>
      <c r="EY6" s="587">
        <v>0</v>
      </c>
      <c r="EZ6" s="587">
        <v>0</v>
      </c>
      <c r="FA6" s="587">
        <v>0</v>
      </c>
      <c r="FB6" s="587">
        <v>0</v>
      </c>
      <c r="FC6" s="587">
        <v>0</v>
      </c>
      <c r="FD6" s="587">
        <v>0</v>
      </c>
      <c r="FE6" s="587">
        <v>0</v>
      </c>
      <c r="FF6" s="587">
        <v>0</v>
      </c>
    </row>
    <row r="7" spans="1:162" ht="17.45" customHeight="1" x14ac:dyDescent="0.3">
      <c r="A7" s="721"/>
      <c r="B7" s="722"/>
      <c r="C7" s="723"/>
      <c r="D7" s="723"/>
      <c r="E7" s="723"/>
      <c r="F7" s="724"/>
      <c r="G7" s="723"/>
      <c r="H7" s="725"/>
      <c r="I7" s="723"/>
      <c r="J7" s="723"/>
      <c r="K7" s="723"/>
      <c r="L7" s="723"/>
      <c r="M7" s="724"/>
      <c r="N7" s="723"/>
      <c r="O7" s="723"/>
      <c r="P7" s="723"/>
      <c r="Q7" s="723"/>
      <c r="R7" s="723"/>
      <c r="S7" s="723"/>
      <c r="T7" s="723"/>
      <c r="U7" s="723"/>
      <c r="V7" s="723"/>
      <c r="W7" s="723"/>
      <c r="X7" s="723"/>
      <c r="Y7" s="723"/>
      <c r="Z7" s="723"/>
      <c r="AA7" s="723"/>
      <c r="AB7" s="723"/>
      <c r="AC7" s="723"/>
      <c r="AD7" s="725"/>
      <c r="AE7" s="723"/>
      <c r="AF7" s="723"/>
      <c r="AG7" s="723"/>
      <c r="AH7" s="723"/>
      <c r="AI7" s="723"/>
      <c r="AJ7" s="723"/>
      <c r="AK7" s="723"/>
      <c r="AL7" s="723"/>
      <c r="AM7" s="723"/>
      <c r="AN7" s="723"/>
      <c r="AO7" s="725"/>
      <c r="AP7" s="723"/>
      <c r="AQ7" s="723"/>
      <c r="AR7" s="723"/>
      <c r="AS7" s="723"/>
      <c r="AT7" s="723"/>
      <c r="AU7" s="723"/>
      <c r="AV7" s="723"/>
      <c r="AW7" s="723"/>
      <c r="AX7" s="723"/>
      <c r="AY7" s="723"/>
      <c r="AZ7" s="723"/>
      <c r="BA7" s="723"/>
      <c r="BB7" s="723"/>
      <c r="BC7" s="723"/>
      <c r="BD7" s="723"/>
      <c r="BE7" s="723"/>
      <c r="BF7" s="723"/>
      <c r="BG7" s="723"/>
      <c r="BH7" s="723"/>
      <c r="BI7" s="723"/>
      <c r="BJ7" s="723"/>
      <c r="BK7" s="723"/>
      <c r="BL7" s="723"/>
      <c r="BM7" s="723"/>
      <c r="BN7" s="723"/>
      <c r="BO7" s="723"/>
      <c r="BP7" s="723"/>
      <c r="BQ7" s="723"/>
      <c r="BR7" s="723"/>
      <c r="BS7" s="723"/>
      <c r="BT7" s="723"/>
      <c r="BU7" s="723"/>
      <c r="BV7" s="723"/>
      <c r="BW7" s="723"/>
      <c r="BX7" s="723"/>
      <c r="BY7" s="723"/>
      <c r="BZ7" s="723"/>
      <c r="CA7" s="723"/>
      <c r="CB7" s="723"/>
      <c r="CC7" s="723"/>
      <c r="CD7" s="723"/>
      <c r="CE7" s="723"/>
      <c r="CF7" s="723"/>
      <c r="CG7" s="723"/>
      <c r="CH7" s="723"/>
      <c r="CI7" s="723"/>
      <c r="CJ7" s="723"/>
      <c r="CK7" s="723"/>
      <c r="CL7" s="723"/>
      <c r="CM7" s="723"/>
      <c r="CN7" s="723"/>
      <c r="CO7" s="723"/>
      <c r="CP7" s="723"/>
      <c r="CQ7" s="723"/>
      <c r="CR7" s="723"/>
      <c r="CS7" s="723"/>
      <c r="CT7" s="723"/>
      <c r="CU7" s="723"/>
      <c r="CV7" s="723"/>
      <c r="CW7" s="723"/>
      <c r="CX7" s="723"/>
      <c r="CY7" s="723"/>
      <c r="CZ7" s="723"/>
      <c r="DA7" s="723"/>
      <c r="DB7" s="723"/>
      <c r="DC7" s="726"/>
      <c r="DD7" s="726"/>
      <c r="DE7" s="726"/>
      <c r="DF7" s="726"/>
      <c r="DG7" s="726"/>
      <c r="DH7" s="726"/>
      <c r="DI7" s="726"/>
      <c r="DJ7" s="726"/>
      <c r="DK7" s="726"/>
      <c r="DL7" s="726"/>
      <c r="DM7" s="726"/>
      <c r="DN7" s="726"/>
      <c r="DO7" s="726"/>
      <c r="DP7" s="726"/>
      <c r="DQ7" s="726"/>
      <c r="DR7" s="726"/>
      <c r="DS7" s="724"/>
      <c r="DT7" s="590"/>
      <c r="DU7" s="590"/>
      <c r="DV7" s="590"/>
      <c r="DW7" s="590"/>
      <c r="DX7" s="590"/>
      <c r="DY7" s="590"/>
      <c r="DZ7" s="590"/>
      <c r="EA7" s="590"/>
      <c r="EB7" s="590"/>
      <c r="EC7" s="590"/>
      <c r="ED7" s="590"/>
      <c r="EE7" s="590"/>
      <c r="EF7" s="590"/>
      <c r="EG7" s="590"/>
      <c r="EH7" s="590"/>
      <c r="EI7" s="590"/>
      <c r="EJ7" s="668"/>
      <c r="EK7" s="668"/>
      <c r="EL7" s="668"/>
      <c r="EM7" s="668"/>
      <c r="EN7" s="668"/>
      <c r="EO7" s="668"/>
      <c r="EP7" s="668"/>
      <c r="EQ7" s="668"/>
      <c r="ER7" s="668"/>
      <c r="ES7" s="668"/>
      <c r="ET7" s="668"/>
      <c r="EU7" s="668"/>
      <c r="EV7" s="668"/>
      <c r="EW7" s="668"/>
      <c r="EX7" s="668"/>
      <c r="EY7" s="668"/>
      <c r="EZ7" s="668"/>
      <c r="FA7" s="668"/>
      <c r="FB7" s="668"/>
      <c r="FC7" s="668"/>
      <c r="FD7" s="668"/>
      <c r="FE7" s="668"/>
      <c r="FF7" s="668"/>
    </row>
    <row r="8" spans="1:162" ht="17.45" customHeight="1" x14ac:dyDescent="0.3">
      <c r="A8" s="715" t="s">
        <v>445</v>
      </c>
      <c r="B8" s="716" t="s">
        <v>446</v>
      </c>
      <c r="C8" s="717">
        <v>1207.5941332191794</v>
      </c>
      <c r="D8" s="717">
        <v>1169.3140098843271</v>
      </c>
      <c r="E8" s="717">
        <v>992.91258254432705</v>
      </c>
      <c r="F8" s="718">
        <v>1198.609898054327</v>
      </c>
      <c r="G8" s="717">
        <v>1644.2891013443273</v>
      </c>
      <c r="H8" s="719">
        <v>1734.824023805671</v>
      </c>
      <c r="I8" s="717">
        <v>1834.5720484756712</v>
      </c>
      <c r="J8" s="717">
        <v>1961.88872173246</v>
      </c>
      <c r="K8" s="717">
        <v>2341.3958519126513</v>
      </c>
      <c r="L8" s="717">
        <v>2128.8771590397255</v>
      </c>
      <c r="M8" s="718">
        <v>2105.2880649290082</v>
      </c>
      <c r="N8" s="717">
        <v>2054.0058321224997</v>
      </c>
      <c r="O8" s="717">
        <v>2234.3593438034395</v>
      </c>
      <c r="P8" s="717">
        <v>2207.0196231888999</v>
      </c>
      <c r="Q8" s="717">
        <v>2178.5085163901749</v>
      </c>
      <c r="R8" s="717">
        <v>2028.3305845411151</v>
      </c>
      <c r="S8" s="717">
        <v>2143.4420798757255</v>
      </c>
      <c r="T8" s="717">
        <v>2071.4782679852269</v>
      </c>
      <c r="U8" s="717">
        <v>2070.5044693114196</v>
      </c>
      <c r="V8" s="717">
        <v>2116.932351689426</v>
      </c>
      <c r="W8" s="717">
        <v>2025.9462067436184</v>
      </c>
      <c r="X8" s="717">
        <v>2220.6206529704268</v>
      </c>
      <c r="Y8" s="717">
        <v>2165.4956665696654</v>
      </c>
      <c r="Z8" s="717">
        <v>2168.2080023572453</v>
      </c>
      <c r="AA8" s="717">
        <v>2315.7004667044071</v>
      </c>
      <c r="AB8" s="717">
        <v>2451.9068899611289</v>
      </c>
      <c r="AC8" s="717">
        <v>2908.8353703098255</v>
      </c>
      <c r="AD8" s="719">
        <v>2851.4056544009604</v>
      </c>
      <c r="AE8" s="717">
        <v>2799.5777638437412</v>
      </c>
      <c r="AF8" s="717">
        <v>3075.457067543789</v>
      </c>
      <c r="AG8" s="717">
        <v>3404.4025624615028</v>
      </c>
      <c r="AH8" s="717">
        <v>4140.4894746187583</v>
      </c>
      <c r="AI8" s="717">
        <v>4143.1476186510372</v>
      </c>
      <c r="AJ8" s="717">
        <v>4992.5430241069389</v>
      </c>
      <c r="AK8" s="717">
        <v>4662.0759049025146</v>
      </c>
      <c r="AL8" s="717">
        <v>4645.2477973798577</v>
      </c>
      <c r="AM8" s="717">
        <v>4763.067357440872</v>
      </c>
      <c r="AN8" s="717">
        <v>5078.0112470027007</v>
      </c>
      <c r="AO8" s="719">
        <v>5097.4471863669023</v>
      </c>
      <c r="AP8" s="717">
        <v>4744.6221060068447</v>
      </c>
      <c r="AQ8" s="717">
        <v>4572.8296630475006</v>
      </c>
      <c r="AR8" s="717">
        <v>4409.0259711448789</v>
      </c>
      <c r="AS8" s="717">
        <v>4346.3346976313705</v>
      </c>
      <c r="AT8" s="717">
        <v>4221.6819360652316</v>
      </c>
      <c r="AU8" s="717">
        <v>4114.911983316937</v>
      </c>
      <c r="AV8" s="717">
        <v>4526.0890101948889</v>
      </c>
      <c r="AW8" s="717">
        <v>4739.5692683599991</v>
      </c>
      <c r="AX8" s="717">
        <v>4933.8751206899997</v>
      </c>
      <c r="AY8" s="717">
        <v>5148.3490968012047</v>
      </c>
      <c r="AZ8" s="717">
        <v>5925.9618539430003</v>
      </c>
      <c r="BA8" s="717">
        <v>6603.2744083842153</v>
      </c>
      <c r="BB8" s="717">
        <v>6371.8904146083787</v>
      </c>
      <c r="BC8" s="717">
        <v>6510.9091048880691</v>
      </c>
      <c r="BD8" s="717">
        <v>6441.2311635090273</v>
      </c>
      <c r="BE8" s="717">
        <v>6414.364242695</v>
      </c>
      <c r="BF8" s="717">
        <v>6277.95380572667</v>
      </c>
      <c r="BG8" s="717">
        <v>6538.7854937177653</v>
      </c>
      <c r="BH8" s="717">
        <v>6695.2168719289721</v>
      </c>
      <c r="BI8" s="717">
        <v>6964.7055060365892</v>
      </c>
      <c r="BJ8" s="717">
        <v>7160.9680286951134</v>
      </c>
      <c r="BK8" s="717">
        <v>7159.2679581132779</v>
      </c>
      <c r="BL8" s="717">
        <v>6743.1424956017418</v>
      </c>
      <c r="BM8" s="717">
        <v>6669.584891773141</v>
      </c>
      <c r="BN8" s="717">
        <v>6868.7494596974011</v>
      </c>
      <c r="BO8" s="717">
        <v>6674.5396071422092</v>
      </c>
      <c r="BP8" s="717">
        <v>6504.2656434804157</v>
      </c>
      <c r="BQ8" s="717">
        <v>6306.4675671872719</v>
      </c>
      <c r="BR8" s="717">
        <v>6865.8521646270055</v>
      </c>
      <c r="BS8" s="717">
        <v>6982.4244499202923</v>
      </c>
      <c r="BT8" s="717">
        <v>7014.2318001042349</v>
      </c>
      <c r="BU8" s="717">
        <v>6730.9543862314986</v>
      </c>
      <c r="BV8" s="717">
        <v>7131.5675773788207</v>
      </c>
      <c r="BW8" s="717">
        <v>7755.6404121184996</v>
      </c>
      <c r="BX8" s="717">
        <v>7475.3726773763146</v>
      </c>
      <c r="BY8" s="717">
        <v>7694.6521771541284</v>
      </c>
      <c r="BZ8" s="717">
        <v>7899.4116672389991</v>
      </c>
      <c r="CA8" s="717">
        <v>7450.2529309299989</v>
      </c>
      <c r="CB8" s="717">
        <v>7450.9943186599994</v>
      </c>
      <c r="CC8" s="717">
        <v>7486.398109669999</v>
      </c>
      <c r="CD8" s="717">
        <v>7545.9346201299995</v>
      </c>
      <c r="CE8" s="717">
        <v>7572.0952121888358</v>
      </c>
      <c r="CF8" s="717">
        <v>7859.0611242675595</v>
      </c>
      <c r="CG8" s="717">
        <v>7834.6147919393825</v>
      </c>
      <c r="CH8" s="717">
        <v>7374.5078700393842</v>
      </c>
      <c r="CI8" s="717">
        <v>7309.1368180799991</v>
      </c>
      <c r="CJ8" s="717">
        <v>7493.8330639744245</v>
      </c>
      <c r="CK8" s="717">
        <v>7716.931297341006</v>
      </c>
      <c r="CL8" s="717">
        <v>7973.9142444551371</v>
      </c>
      <c r="CM8" s="717">
        <v>8370.4267425410071</v>
      </c>
      <c r="CN8" s="717">
        <v>8220.5994920110061</v>
      </c>
      <c r="CO8" s="717">
        <v>8604.0737390434715</v>
      </c>
      <c r="CP8" s="717">
        <v>9103.2459471044313</v>
      </c>
      <c r="CQ8" s="717">
        <v>9195.5997455210054</v>
      </c>
      <c r="CR8" s="717">
        <v>9112.9738819810063</v>
      </c>
      <c r="CS8" s="717">
        <v>8315.2625640110073</v>
      </c>
      <c r="CT8" s="717">
        <v>8066.1691370311037</v>
      </c>
      <c r="CU8" s="717">
        <v>8292.7330295571701</v>
      </c>
      <c r="CV8" s="717">
        <v>7962.9407559723322</v>
      </c>
      <c r="CW8" s="717">
        <v>8020.4558036602666</v>
      </c>
      <c r="CX8" s="717">
        <v>8541.6909174208977</v>
      </c>
      <c r="CY8" s="717">
        <v>8389.2294163678489</v>
      </c>
      <c r="CZ8" s="717">
        <v>8174.7015492568971</v>
      </c>
      <c r="DA8" s="717">
        <v>8276.1752153927027</v>
      </c>
      <c r="DB8" s="717">
        <v>7913.5198818192794</v>
      </c>
      <c r="DC8" s="720">
        <v>8097.1224328508706</v>
      </c>
      <c r="DD8" s="720">
        <v>8385.299775664349</v>
      </c>
      <c r="DE8" s="720">
        <v>8638.9039429218847</v>
      </c>
      <c r="DF8" s="720">
        <v>8664.565280335275</v>
      </c>
      <c r="DG8" s="720">
        <v>9199.1563773563339</v>
      </c>
      <c r="DH8" s="720">
        <v>8801.7055890570482</v>
      </c>
      <c r="DI8" s="720">
        <v>8478.505363557224</v>
      </c>
      <c r="DJ8" s="720">
        <v>9499.0023978047848</v>
      </c>
      <c r="DK8" s="720">
        <v>9479.2820477519308</v>
      </c>
      <c r="DL8" s="720">
        <v>9598.7574111365593</v>
      </c>
      <c r="DM8" s="720">
        <v>9760.3080720006001</v>
      </c>
      <c r="DN8" s="720">
        <v>9608.6998233446011</v>
      </c>
      <c r="DO8" s="720">
        <v>9457.8114874836683</v>
      </c>
      <c r="DP8" s="720">
        <v>9787.5771501346899</v>
      </c>
      <c r="DQ8" s="720">
        <v>9395.8257310084045</v>
      </c>
      <c r="DR8" s="720">
        <v>8688.2610685416767</v>
      </c>
      <c r="DS8" s="718">
        <v>8917.8520770170908</v>
      </c>
      <c r="DT8" s="585">
        <v>8867.894669737303</v>
      </c>
      <c r="DU8" s="585">
        <v>9042.4647583019141</v>
      </c>
      <c r="DV8" s="585">
        <v>9488.1562812095144</v>
      </c>
      <c r="DW8" s="585">
        <v>9105.5487699199166</v>
      </c>
      <c r="DX8" s="585">
        <v>9694.0326983031791</v>
      </c>
      <c r="DY8" s="585">
        <v>9785.4679205832035</v>
      </c>
      <c r="DZ8" s="585">
        <v>9714.9593781210133</v>
      </c>
      <c r="EA8" s="585">
        <v>9907.16804123978</v>
      </c>
      <c r="EB8" s="585">
        <v>9831.7461637599154</v>
      </c>
      <c r="EC8" s="585">
        <v>9517.1057977897217</v>
      </c>
      <c r="ED8" s="585">
        <v>9612.1913830878038</v>
      </c>
      <c r="EE8" s="585">
        <v>9272.2015539304884</v>
      </c>
      <c r="EF8" s="585">
        <v>8967.1479828719021</v>
      </c>
      <c r="EG8" s="585">
        <v>9467.9653024936451</v>
      </c>
      <c r="EH8" s="585">
        <v>9490.7209992732605</v>
      </c>
      <c r="EI8" s="585">
        <v>9422.2165861825215</v>
      </c>
      <c r="EJ8" s="587">
        <v>9705.3189911065201</v>
      </c>
      <c r="EK8" s="587">
        <v>9853.967812021865</v>
      </c>
      <c r="EL8" s="587">
        <v>10112.170433496522</v>
      </c>
      <c r="EM8" s="587">
        <v>10099.727502022584</v>
      </c>
      <c r="EN8" s="587">
        <v>10228.649759579206</v>
      </c>
      <c r="EO8" s="587">
        <v>10022.201004190601</v>
      </c>
      <c r="EP8" s="587">
        <v>10729.089653927644</v>
      </c>
      <c r="EQ8" s="587">
        <v>10293.604325447646</v>
      </c>
      <c r="ER8" s="587">
        <v>10424.12502229</v>
      </c>
      <c r="ES8" s="587">
        <v>10813.996192189516</v>
      </c>
      <c r="ET8" s="587">
        <v>10516.583537039473</v>
      </c>
      <c r="EU8" s="587">
        <v>10944.613213137724</v>
      </c>
      <c r="EV8" s="587">
        <v>11022.295342966665</v>
      </c>
      <c r="EW8" s="587">
        <v>11442.990639315343</v>
      </c>
      <c r="EX8" s="587">
        <v>10774.2</v>
      </c>
      <c r="EY8" s="587">
        <v>10496.643202142419</v>
      </c>
      <c r="EZ8" s="587">
        <v>10165.666537490228</v>
      </c>
      <c r="FA8" s="587">
        <v>9838.0553519655223</v>
      </c>
      <c r="FB8" s="587">
        <v>9339.8232043891003</v>
      </c>
      <c r="FC8" s="587">
        <v>8551.1142469996921</v>
      </c>
      <c r="FD8" s="587">
        <v>8354.9404186056126</v>
      </c>
      <c r="FE8" s="587">
        <v>7922.766151222153</v>
      </c>
      <c r="FF8" s="587">
        <v>7042.5643556618925</v>
      </c>
    </row>
    <row r="9" spans="1:162" ht="17.45" customHeight="1" x14ac:dyDescent="0.3">
      <c r="A9" s="721" t="s">
        <v>447</v>
      </c>
      <c r="B9" s="727" t="s">
        <v>522</v>
      </c>
      <c r="C9" s="728">
        <v>0.136798</v>
      </c>
      <c r="D9" s="728">
        <v>0.13377839999999999</v>
      </c>
      <c r="E9" s="728">
        <v>0.1290866</v>
      </c>
      <c r="F9" s="729">
        <v>0.14135320000000001</v>
      </c>
      <c r="G9" s="728">
        <v>0.14374520000000002</v>
      </c>
      <c r="H9" s="730">
        <v>0.14154120000000001</v>
      </c>
      <c r="I9" s="728">
        <v>0.13423236</v>
      </c>
      <c r="J9" s="728">
        <v>0.13775066</v>
      </c>
      <c r="K9" s="728">
        <v>0.13323370000000001</v>
      </c>
      <c r="L9" s="728">
        <v>0.13779868000000001</v>
      </c>
      <c r="M9" s="729">
        <v>0.13608776</v>
      </c>
      <c r="N9" s="728">
        <v>0.13424576000000002</v>
      </c>
      <c r="O9" s="728">
        <v>0.14117195999999999</v>
      </c>
      <c r="P9" s="728">
        <v>0.13529314000000001</v>
      </c>
      <c r="Q9" s="728">
        <v>0.13767499999999999</v>
      </c>
      <c r="R9" s="728">
        <v>0.13331179999999998</v>
      </c>
      <c r="S9" s="728">
        <v>0.13081680000000001</v>
      </c>
      <c r="T9" s="728">
        <v>0.16068175000000001</v>
      </c>
      <c r="U9" s="728">
        <v>0.13693776000000002</v>
      </c>
      <c r="V9" s="728">
        <v>0.13876416999999999</v>
      </c>
      <c r="W9" s="728">
        <v>0.13994671</v>
      </c>
      <c r="X9" s="728">
        <v>0.14068666999999999</v>
      </c>
      <c r="Y9" s="728">
        <v>0.14070187000000001</v>
      </c>
      <c r="Z9" s="728">
        <v>0.13231327000000001</v>
      </c>
      <c r="AA9" s="728">
        <v>0.13099569</v>
      </c>
      <c r="AB9" s="728">
        <v>0.13989024999999999</v>
      </c>
      <c r="AC9" s="728">
        <v>0.14362048000000002</v>
      </c>
      <c r="AD9" s="730">
        <v>0.13761479999999998</v>
      </c>
      <c r="AE9" s="728">
        <v>0.13965229999999998</v>
      </c>
      <c r="AF9" s="728">
        <v>0.13140895000000002</v>
      </c>
      <c r="AG9" s="728">
        <v>0.13067265</v>
      </c>
      <c r="AH9" s="728">
        <v>0.12752050000000001</v>
      </c>
      <c r="AI9" s="728">
        <v>0.12940771000000001</v>
      </c>
      <c r="AJ9" s="728">
        <v>0.13104557999999999</v>
      </c>
      <c r="AK9" s="728">
        <v>0.13242966999999997</v>
      </c>
      <c r="AL9" s="728">
        <v>0.13351503000000001</v>
      </c>
      <c r="AM9" s="728">
        <v>0.13456847</v>
      </c>
      <c r="AN9" s="728">
        <v>0.24863014999999999</v>
      </c>
      <c r="AO9" s="730">
        <v>0.60041800000000001</v>
      </c>
      <c r="AP9" s="728">
        <v>0.18663107000000001</v>
      </c>
      <c r="AQ9" s="728">
        <v>1.2458031899999999</v>
      </c>
      <c r="AR9" s="728">
        <v>7.9225805500000002</v>
      </c>
      <c r="AS9" s="728">
        <v>4.3852080000000004</v>
      </c>
      <c r="AT9" s="728">
        <v>1.92856217</v>
      </c>
      <c r="AU9" s="728">
        <v>0.58993375999999997</v>
      </c>
      <c r="AV9" s="728">
        <v>0.99077411000000004</v>
      </c>
      <c r="AW9" s="728">
        <v>0.64135385999999994</v>
      </c>
      <c r="AX9" s="728">
        <v>0.82659742999999997</v>
      </c>
      <c r="AY9" s="728">
        <v>0.74386967999999998</v>
      </c>
      <c r="AZ9" s="728">
        <v>4.2991701200000003</v>
      </c>
      <c r="BA9" s="728">
        <v>0.53958837000000004</v>
      </c>
      <c r="BB9" s="728">
        <v>0.44831434000000003</v>
      </c>
      <c r="BC9" s="728">
        <v>0.43327086999999997</v>
      </c>
      <c r="BD9" s="728">
        <v>0.49215487000000002</v>
      </c>
      <c r="BE9" s="728">
        <v>0.44504549999999998</v>
      </c>
      <c r="BF9" s="728">
        <v>0.45835286999999997</v>
      </c>
      <c r="BG9" s="728">
        <v>0.47558250000000002</v>
      </c>
      <c r="BH9" s="728">
        <v>0.51804998000000002</v>
      </c>
      <c r="BI9" s="728">
        <v>0.48696898</v>
      </c>
      <c r="BJ9" s="728">
        <v>0.53973290000000007</v>
      </c>
      <c r="BK9" s="728">
        <v>0.47216130000000001</v>
      </c>
      <c r="BL9" s="728">
        <v>0.48760900000000001</v>
      </c>
      <c r="BM9" s="728">
        <v>0.46953503999999996</v>
      </c>
      <c r="BN9" s="728">
        <v>0.51091067999999995</v>
      </c>
      <c r="BO9" s="728">
        <v>0.48699755</v>
      </c>
      <c r="BP9" s="728">
        <v>0.47057603000000003</v>
      </c>
      <c r="BQ9" s="728">
        <v>0.49740463000000001</v>
      </c>
      <c r="BR9" s="728">
        <v>0.48092333000000004</v>
      </c>
      <c r="BS9" s="728">
        <v>0.53937548000000002</v>
      </c>
      <c r="BT9" s="728">
        <v>0.52450744999999999</v>
      </c>
      <c r="BU9" s="728">
        <v>0.52026499000000004</v>
      </c>
      <c r="BV9" s="728">
        <v>0.47035330000000003</v>
      </c>
      <c r="BW9" s="728">
        <v>0.55148105000000003</v>
      </c>
      <c r="BX9" s="728">
        <v>0.53301871999999995</v>
      </c>
      <c r="BY9" s="728">
        <v>0.59360968999999997</v>
      </c>
      <c r="BZ9" s="728">
        <v>0.60386452000000002</v>
      </c>
      <c r="CA9" s="728">
        <v>0.62539370999999999</v>
      </c>
      <c r="CB9" s="728">
        <v>0.58118192999999996</v>
      </c>
      <c r="CC9" s="728">
        <v>0.66350315000000004</v>
      </c>
      <c r="CD9" s="728">
        <v>0.62708301</v>
      </c>
      <c r="CE9" s="728">
        <v>0.68965433000000009</v>
      </c>
      <c r="CF9" s="728">
        <v>0.61038177000000005</v>
      </c>
      <c r="CG9" s="728">
        <v>0.64981306000000005</v>
      </c>
      <c r="CH9" s="728">
        <v>0.67600545000000001</v>
      </c>
      <c r="CI9" s="728">
        <v>0.74728974000000004</v>
      </c>
      <c r="CJ9" s="728">
        <v>0.67823204000000004</v>
      </c>
      <c r="CK9" s="728">
        <v>0.78455043999999996</v>
      </c>
      <c r="CL9" s="728">
        <v>0.74912519</v>
      </c>
      <c r="CM9" s="728">
        <v>0.75282227000000002</v>
      </c>
      <c r="CN9" s="728">
        <v>0.81664368999999992</v>
      </c>
      <c r="CO9" s="728">
        <v>0.91252921999999992</v>
      </c>
      <c r="CP9" s="728">
        <v>0.85935381999999993</v>
      </c>
      <c r="CQ9" s="728">
        <v>0.83725646999999992</v>
      </c>
      <c r="CR9" s="728">
        <v>0.77935228000000001</v>
      </c>
      <c r="CS9" s="728">
        <v>0.78700070999999994</v>
      </c>
      <c r="CT9" s="728">
        <v>0.80291180000000006</v>
      </c>
      <c r="CU9" s="728">
        <v>0.76096269999999999</v>
      </c>
      <c r="CV9" s="728">
        <v>0.94520529000000009</v>
      </c>
      <c r="CW9" s="728">
        <v>0.87856173999999998</v>
      </c>
      <c r="CX9" s="728">
        <v>0.78481054000000006</v>
      </c>
      <c r="CY9" s="728">
        <v>0.80464106000000002</v>
      </c>
      <c r="CZ9" s="728">
        <v>0.72384230000000005</v>
      </c>
      <c r="DA9" s="728">
        <v>0.87234237999999997</v>
      </c>
      <c r="DB9" s="728">
        <v>0.88549264999999988</v>
      </c>
      <c r="DC9" s="731">
        <v>1.01794235</v>
      </c>
      <c r="DD9" s="731">
        <v>0.79105698000000013</v>
      </c>
      <c r="DE9" s="731">
        <v>1.02546918</v>
      </c>
      <c r="DF9" s="731">
        <v>0.82872807000000004</v>
      </c>
      <c r="DG9" s="731">
        <v>0.85107277999999997</v>
      </c>
      <c r="DH9" s="731">
        <v>0.85891731999999998</v>
      </c>
      <c r="DI9" s="731">
        <v>0.86252665000000006</v>
      </c>
      <c r="DJ9" s="731">
        <v>0.81834479999999998</v>
      </c>
      <c r="DK9" s="731">
        <v>0.87430700999999988</v>
      </c>
      <c r="DL9" s="731">
        <v>1.1479108499999999</v>
      </c>
      <c r="DM9" s="731">
        <v>0.88450478999999993</v>
      </c>
      <c r="DN9" s="731">
        <v>1.14829213</v>
      </c>
      <c r="DO9" s="731">
        <v>0.94218608999999998</v>
      </c>
      <c r="DP9" s="731">
        <v>1.1747516299999998</v>
      </c>
      <c r="DQ9" s="731">
        <v>1.0967426499999999</v>
      </c>
      <c r="DR9" s="731">
        <v>0.95672462999999985</v>
      </c>
      <c r="DS9" s="729">
        <v>1.0984298499999998</v>
      </c>
      <c r="DT9" s="593">
        <v>1.1062404099999998</v>
      </c>
      <c r="DU9" s="593">
        <v>1.2478287100000001</v>
      </c>
      <c r="DV9" s="593">
        <v>1.07415561</v>
      </c>
      <c r="DW9" s="593">
        <v>1.3941963100000001</v>
      </c>
      <c r="DX9" s="593">
        <v>1.4628805200000001</v>
      </c>
      <c r="DY9" s="593">
        <v>1.31813428</v>
      </c>
      <c r="DZ9" s="593">
        <v>1.4764676000000001</v>
      </c>
      <c r="EA9" s="593">
        <v>1.42003898</v>
      </c>
      <c r="EB9" s="593">
        <v>2.3845921800000003</v>
      </c>
      <c r="EC9" s="593">
        <v>1.2610136500000002</v>
      </c>
      <c r="ED9" s="593">
        <v>1.3241832100000002</v>
      </c>
      <c r="EE9" s="593">
        <v>1.4717772400000002</v>
      </c>
      <c r="EF9" s="593">
        <v>1.5649406199999998</v>
      </c>
      <c r="EG9" s="593">
        <v>1.57622073</v>
      </c>
      <c r="EH9" s="593">
        <v>1.3092177599999997</v>
      </c>
      <c r="EI9" s="593">
        <v>1.5970019199999999</v>
      </c>
      <c r="EJ9" s="595">
        <v>1.55032174</v>
      </c>
      <c r="EK9" s="595">
        <v>1.3626940000000003</v>
      </c>
      <c r="EL9" s="595">
        <v>1.5328626399999998</v>
      </c>
      <c r="EM9" s="595">
        <v>1.48761945</v>
      </c>
      <c r="EN9" s="595">
        <v>1.34822547</v>
      </c>
      <c r="EO9" s="595">
        <v>1.54294274</v>
      </c>
      <c r="EP9" s="595">
        <v>1.6653215499999998</v>
      </c>
      <c r="EQ9" s="595">
        <v>3.1821674500000001</v>
      </c>
      <c r="ER9" s="595">
        <v>1.7029232400000001</v>
      </c>
      <c r="ES9" s="595">
        <v>1.52738448</v>
      </c>
      <c r="ET9" s="595">
        <v>2.1456054199999999</v>
      </c>
      <c r="EU9" s="595">
        <v>2.15712642</v>
      </c>
      <c r="EV9" s="595">
        <v>2.0418796599999998</v>
      </c>
      <c r="EW9" s="595">
        <v>2.1796323399999999</v>
      </c>
      <c r="EX9" s="595">
        <v>2.1</v>
      </c>
      <c r="EY9" s="595">
        <v>2.1036947100000001</v>
      </c>
      <c r="EZ9" s="595">
        <v>2.1470064600000001</v>
      </c>
      <c r="FA9" s="595">
        <v>2.1059842399999997</v>
      </c>
      <c r="FB9" s="595">
        <v>2.4331674199999997</v>
      </c>
      <c r="FC9" s="595">
        <v>2.1218723799999997</v>
      </c>
      <c r="FD9" s="595">
        <v>2.2210964799999999</v>
      </c>
      <c r="FE9" s="595">
        <v>2.1296236899999998</v>
      </c>
      <c r="FF9" s="595">
        <v>1.91581081</v>
      </c>
    </row>
    <row r="10" spans="1:162" ht="17.45" customHeight="1" x14ac:dyDescent="0.3">
      <c r="A10" s="721" t="s">
        <v>449</v>
      </c>
      <c r="B10" s="727" t="s">
        <v>523</v>
      </c>
      <c r="C10" s="728">
        <v>602.5831153691795</v>
      </c>
      <c r="D10" s="728">
        <v>535.44971606432716</v>
      </c>
      <c r="E10" s="728">
        <v>335.88269305432709</v>
      </c>
      <c r="F10" s="729">
        <v>377.39918996432709</v>
      </c>
      <c r="G10" s="728">
        <v>756.21661557432708</v>
      </c>
      <c r="H10" s="730">
        <v>799.78411217567088</v>
      </c>
      <c r="I10" s="728">
        <v>952.44549318567101</v>
      </c>
      <c r="J10" s="728">
        <v>849.03084875245986</v>
      </c>
      <c r="K10" s="728">
        <v>1041.2642462425736</v>
      </c>
      <c r="L10" s="728">
        <v>535.11257146725177</v>
      </c>
      <c r="M10" s="729">
        <v>373.29821518025176</v>
      </c>
      <c r="N10" s="728">
        <v>319.35145348025173</v>
      </c>
      <c r="O10" s="728">
        <v>381.37694892093668</v>
      </c>
      <c r="P10" s="728">
        <v>326.26637740093673</v>
      </c>
      <c r="Q10" s="728">
        <v>324.81329154118612</v>
      </c>
      <c r="R10" s="728">
        <v>171.73779741118611</v>
      </c>
      <c r="S10" s="728">
        <v>251.64649767493668</v>
      </c>
      <c r="T10" s="728">
        <v>149.7201244811861</v>
      </c>
      <c r="U10" s="728">
        <v>237.45449411593665</v>
      </c>
      <c r="V10" s="728">
        <v>400.38913668999999</v>
      </c>
      <c r="W10" s="728">
        <v>262.19748087000005</v>
      </c>
      <c r="X10" s="728">
        <v>305.01808734118606</v>
      </c>
      <c r="Y10" s="728">
        <v>282.89005056893666</v>
      </c>
      <c r="Z10" s="728">
        <v>288.47058529675058</v>
      </c>
      <c r="AA10" s="728">
        <v>341.93267334899997</v>
      </c>
      <c r="AB10" s="728">
        <v>395.38881842675056</v>
      </c>
      <c r="AC10" s="728">
        <v>630.78627846675056</v>
      </c>
      <c r="AD10" s="730">
        <v>521.60702317598611</v>
      </c>
      <c r="AE10" s="728">
        <v>286.57811782876701</v>
      </c>
      <c r="AF10" s="728">
        <v>416.10564258684917</v>
      </c>
      <c r="AG10" s="728">
        <v>616.30119900684917</v>
      </c>
      <c r="AH10" s="728">
        <v>927.75296842584908</v>
      </c>
      <c r="AI10" s="728">
        <v>1008.6797707300957</v>
      </c>
      <c r="AJ10" s="728">
        <v>1342.4605875583961</v>
      </c>
      <c r="AK10" s="728">
        <v>1018.6712297208943</v>
      </c>
      <c r="AL10" s="728">
        <v>1090.0411010983962</v>
      </c>
      <c r="AM10" s="728">
        <v>1015.3031527793963</v>
      </c>
      <c r="AN10" s="728">
        <v>1088.1355009148565</v>
      </c>
      <c r="AO10" s="730">
        <v>994.7121213074015</v>
      </c>
      <c r="AP10" s="728">
        <v>798.0093193790002</v>
      </c>
      <c r="AQ10" s="728">
        <v>644.94183145</v>
      </c>
      <c r="AR10" s="728">
        <v>439.66720171000003</v>
      </c>
      <c r="AS10" s="728">
        <v>515.69360505299994</v>
      </c>
      <c r="AT10" s="728">
        <v>395.27437466199996</v>
      </c>
      <c r="AU10" s="728">
        <v>359.40538953679999</v>
      </c>
      <c r="AV10" s="728">
        <v>576.62277908000021</v>
      </c>
      <c r="AW10" s="728">
        <v>1450.5630528299998</v>
      </c>
      <c r="AX10" s="728">
        <v>858.51732602999994</v>
      </c>
      <c r="AY10" s="728">
        <v>933.79281333000006</v>
      </c>
      <c r="AZ10" s="728">
        <v>807.57585788300003</v>
      </c>
      <c r="BA10" s="728">
        <v>1418.3349737829999</v>
      </c>
      <c r="BB10" s="728">
        <v>1141.3919988129999</v>
      </c>
      <c r="BC10" s="728">
        <v>1102.8045247129999</v>
      </c>
      <c r="BD10" s="728">
        <v>993.61120435299983</v>
      </c>
      <c r="BE10" s="728">
        <v>987.94501984199985</v>
      </c>
      <c r="BF10" s="728">
        <v>831.29559185199969</v>
      </c>
      <c r="BG10" s="728">
        <v>580.16398265199973</v>
      </c>
      <c r="BH10" s="728">
        <v>855.04543547199944</v>
      </c>
      <c r="BI10" s="728">
        <v>981.78352783199932</v>
      </c>
      <c r="BJ10" s="728">
        <v>956.74111568064814</v>
      </c>
      <c r="BK10" s="728">
        <v>1317.4926197586478</v>
      </c>
      <c r="BL10" s="728">
        <v>867.96021520864792</v>
      </c>
      <c r="BM10" s="728">
        <v>991.64572975864769</v>
      </c>
      <c r="BN10" s="728">
        <v>1091.7730966156478</v>
      </c>
      <c r="BO10" s="728">
        <v>1011.8523868956479</v>
      </c>
      <c r="BP10" s="728">
        <v>1069.1402223798464</v>
      </c>
      <c r="BQ10" s="728">
        <v>734.35416765564764</v>
      </c>
      <c r="BR10" s="728">
        <v>973.38263891894189</v>
      </c>
      <c r="BS10" s="728">
        <v>889.81715641894198</v>
      </c>
      <c r="BT10" s="728">
        <v>800.93572807081671</v>
      </c>
      <c r="BU10" s="728">
        <v>697.51102734794199</v>
      </c>
      <c r="BV10" s="728">
        <v>672.42356670526476</v>
      </c>
      <c r="BW10" s="728">
        <v>1152.4903325779412</v>
      </c>
      <c r="BX10" s="728">
        <v>767.06861123794124</v>
      </c>
      <c r="BY10" s="728">
        <v>1014.261118427941</v>
      </c>
      <c r="BZ10" s="728">
        <v>1242.413149969</v>
      </c>
      <c r="CA10" s="728">
        <v>742.18282027999999</v>
      </c>
      <c r="CB10" s="728">
        <v>707.13198963000002</v>
      </c>
      <c r="CC10" s="728">
        <v>1035.2208082100001</v>
      </c>
      <c r="CD10" s="728">
        <v>844.28711847999989</v>
      </c>
      <c r="CE10" s="728">
        <v>715.69862252500002</v>
      </c>
      <c r="CF10" s="728">
        <v>825.14680075499996</v>
      </c>
      <c r="CG10" s="728">
        <v>794.53933980500005</v>
      </c>
      <c r="CH10" s="728">
        <v>769.00867489500024</v>
      </c>
      <c r="CI10" s="728">
        <v>823.08528254999999</v>
      </c>
      <c r="CJ10" s="728">
        <v>778.43748957100001</v>
      </c>
      <c r="CK10" s="728">
        <v>737.05626528100595</v>
      </c>
      <c r="CL10" s="728">
        <v>883.49283740100611</v>
      </c>
      <c r="CM10" s="728">
        <v>991.45785896100608</v>
      </c>
      <c r="CN10" s="728">
        <v>1029.787382989454</v>
      </c>
      <c r="CO10" s="728">
        <v>1285.3095852010063</v>
      </c>
      <c r="CP10" s="728">
        <v>1513.5141562410058</v>
      </c>
      <c r="CQ10" s="728">
        <v>1558.534078711006</v>
      </c>
      <c r="CR10" s="728">
        <v>1518.960896271006</v>
      </c>
      <c r="CS10" s="728">
        <v>1052.0363982410061</v>
      </c>
      <c r="CT10" s="728">
        <v>787.25113021050595</v>
      </c>
      <c r="CU10" s="728">
        <v>917.90866650470616</v>
      </c>
      <c r="CV10" s="728">
        <v>688.6812006289091</v>
      </c>
      <c r="CW10" s="728">
        <v>557.02667668953097</v>
      </c>
      <c r="CX10" s="728">
        <v>791.16557072089813</v>
      </c>
      <c r="CY10" s="728">
        <v>577.73171626784801</v>
      </c>
      <c r="CZ10" s="728">
        <v>578.46317282689802</v>
      </c>
      <c r="DA10" s="728">
        <v>845.53811679270416</v>
      </c>
      <c r="DB10" s="728">
        <v>636.39701468270403</v>
      </c>
      <c r="DC10" s="731">
        <v>655.47778804229597</v>
      </c>
      <c r="DD10" s="731">
        <v>671.65114382229592</v>
      </c>
      <c r="DE10" s="731">
        <v>674.88759530229618</v>
      </c>
      <c r="DF10" s="731">
        <v>733.55883586455514</v>
      </c>
      <c r="DG10" s="731">
        <v>967.84140610825114</v>
      </c>
      <c r="DH10" s="731">
        <v>742.93604614005096</v>
      </c>
      <c r="DI10" s="731">
        <v>470.939257474751</v>
      </c>
      <c r="DJ10" s="731">
        <v>1256.445613204751</v>
      </c>
      <c r="DK10" s="731">
        <v>965.65666468475092</v>
      </c>
      <c r="DL10" s="731">
        <v>915.15604085875111</v>
      </c>
      <c r="DM10" s="731">
        <v>1159.4644090337511</v>
      </c>
      <c r="DN10" s="731">
        <v>1113.5885229184371</v>
      </c>
      <c r="DO10" s="731">
        <v>1138.8654935781881</v>
      </c>
      <c r="DP10" s="731">
        <v>1472.4762970583877</v>
      </c>
      <c r="DQ10" s="731">
        <v>1048.3309391283879</v>
      </c>
      <c r="DR10" s="731">
        <v>1208.0267428783882</v>
      </c>
      <c r="DS10" s="729">
        <v>1612.9464406816121</v>
      </c>
      <c r="DT10" s="593">
        <v>1514.8662544051117</v>
      </c>
      <c r="DU10" s="593">
        <v>1648.0540199423242</v>
      </c>
      <c r="DV10" s="593">
        <v>1945.856256757324</v>
      </c>
      <c r="DW10" s="593">
        <v>1604.7285321777244</v>
      </c>
      <c r="DX10" s="593">
        <v>2131.2187576011247</v>
      </c>
      <c r="DY10" s="593">
        <v>2237.2499477877241</v>
      </c>
      <c r="DZ10" s="593">
        <v>2159.3032034077246</v>
      </c>
      <c r="EA10" s="593">
        <v>2338.8463407377244</v>
      </c>
      <c r="EB10" s="593">
        <v>2491.414203327724</v>
      </c>
      <c r="EC10" s="593">
        <v>1864.24275729753</v>
      </c>
      <c r="ED10" s="593">
        <v>2082.8622766475301</v>
      </c>
      <c r="EE10" s="593">
        <v>1718.9737875295295</v>
      </c>
      <c r="EF10" s="593">
        <v>1479.4893779679298</v>
      </c>
      <c r="EG10" s="593">
        <v>1877.4449281299303</v>
      </c>
      <c r="EH10" s="593">
        <v>1639.91954068326</v>
      </c>
      <c r="EI10" s="593">
        <v>1752.4014422225218</v>
      </c>
      <c r="EJ10" s="595">
        <v>2080.9852169065211</v>
      </c>
      <c r="EK10" s="595">
        <v>2057.8043008365212</v>
      </c>
      <c r="EL10" s="595">
        <v>2645.5796125065212</v>
      </c>
      <c r="EM10" s="595">
        <v>2453.0301260625852</v>
      </c>
      <c r="EN10" s="595">
        <v>2155.8389051038198</v>
      </c>
      <c r="EO10" s="595">
        <v>2461.051507270603</v>
      </c>
      <c r="EP10" s="595">
        <v>2678.8526447276031</v>
      </c>
      <c r="EQ10" s="595">
        <v>2444.2584610276031</v>
      </c>
      <c r="ER10" s="595">
        <v>2634.5914071100001</v>
      </c>
      <c r="ES10" s="595">
        <v>2920.9899696994735</v>
      </c>
      <c r="ET10" s="595">
        <v>2729.7654063994732</v>
      </c>
      <c r="EU10" s="595">
        <v>3021.833290001724</v>
      </c>
      <c r="EV10" s="595">
        <v>2794.9426568294734</v>
      </c>
      <c r="EW10" s="595">
        <v>3408.8625844353446</v>
      </c>
      <c r="EX10" s="595">
        <v>2680.6</v>
      </c>
      <c r="EY10" s="595">
        <v>2564.5333976893185</v>
      </c>
      <c r="EZ10" s="595">
        <v>2672.0506739071284</v>
      </c>
      <c r="FA10" s="595">
        <v>2488.855756139978</v>
      </c>
      <c r="FB10" s="595">
        <v>2692.9592169400007</v>
      </c>
      <c r="FC10" s="595">
        <v>2355.0782827800008</v>
      </c>
      <c r="FD10" s="595">
        <v>2738.9463922418186</v>
      </c>
      <c r="FE10" s="595">
        <v>2064.0709886674617</v>
      </c>
      <c r="FF10" s="595">
        <v>2001.0105050000002</v>
      </c>
    </row>
    <row r="11" spans="1:162" ht="17.45" customHeight="1" x14ac:dyDescent="0.3">
      <c r="A11" s="721" t="s">
        <v>451</v>
      </c>
      <c r="B11" s="727" t="s">
        <v>524</v>
      </c>
      <c r="C11" s="728">
        <v>147.85975862999999</v>
      </c>
      <c r="D11" s="728">
        <v>118.27296021000001</v>
      </c>
      <c r="E11" s="728">
        <v>126.05374291</v>
      </c>
      <c r="F11" s="729">
        <v>139.43077625000001</v>
      </c>
      <c r="G11" s="728">
        <v>143.7236029</v>
      </c>
      <c r="H11" s="730">
        <v>181.86861393000001</v>
      </c>
      <c r="I11" s="728">
        <v>128.33290374000001</v>
      </c>
      <c r="J11" s="728">
        <v>276.87750923000004</v>
      </c>
      <c r="K11" s="728">
        <v>212.91996096999998</v>
      </c>
      <c r="L11" s="728">
        <v>171.96835718</v>
      </c>
      <c r="M11" s="729">
        <v>177.63391278</v>
      </c>
      <c r="N11" s="728">
        <v>207.78508337000002</v>
      </c>
      <c r="O11" s="728">
        <v>299.85714434999994</v>
      </c>
      <c r="P11" s="728">
        <v>335.55330135999975</v>
      </c>
      <c r="Q11" s="728">
        <v>286.32163782999976</v>
      </c>
      <c r="R11" s="728">
        <v>288.94357381999976</v>
      </c>
      <c r="S11" s="728">
        <v>357.29351283999978</v>
      </c>
      <c r="T11" s="728">
        <v>311.58080574999974</v>
      </c>
      <c r="U11" s="728">
        <v>155.68019319999985</v>
      </c>
      <c r="V11" s="728">
        <v>247.21087684</v>
      </c>
      <c r="W11" s="728">
        <v>283.97970787000003</v>
      </c>
      <c r="X11" s="728">
        <v>265.68570657949982</v>
      </c>
      <c r="Y11" s="728">
        <v>261.37781761949987</v>
      </c>
      <c r="Z11" s="728">
        <v>281.88948801549981</v>
      </c>
      <c r="AA11" s="728">
        <v>337.89291353549987</v>
      </c>
      <c r="AB11" s="728">
        <v>267.28963810549988</v>
      </c>
      <c r="AC11" s="728">
        <v>296.66929348549985</v>
      </c>
      <c r="AD11" s="730">
        <v>288.96005666549991</v>
      </c>
      <c r="AE11" s="728">
        <v>360.49034149549988</v>
      </c>
      <c r="AF11" s="728">
        <v>431.71562858549981</v>
      </c>
      <c r="AG11" s="728">
        <v>382.28732294749989</v>
      </c>
      <c r="AH11" s="728">
        <v>781.44031197749996</v>
      </c>
      <c r="AI11" s="728">
        <v>774.52023403549981</v>
      </c>
      <c r="AJ11" s="728">
        <v>1107.1689004554999</v>
      </c>
      <c r="AK11" s="728">
        <v>856.28326820749976</v>
      </c>
      <c r="AL11" s="728">
        <v>760.49558163949985</v>
      </c>
      <c r="AM11" s="728">
        <v>901.8402582294998</v>
      </c>
      <c r="AN11" s="728">
        <v>792.74774708949997</v>
      </c>
      <c r="AO11" s="730">
        <v>817.3962234695</v>
      </c>
      <c r="AP11" s="728">
        <v>575.8489090700001</v>
      </c>
      <c r="AQ11" s="728">
        <v>564.10851364999996</v>
      </c>
      <c r="AR11" s="728">
        <v>718.90112993000002</v>
      </c>
      <c r="AS11" s="728">
        <v>582.67890176000003</v>
      </c>
      <c r="AT11" s="728">
        <v>612.37702178999996</v>
      </c>
      <c r="AU11" s="728">
        <v>226.77217009999998</v>
      </c>
      <c r="AV11" s="728">
        <v>280.36112960000003</v>
      </c>
      <c r="AW11" s="728">
        <v>247.67850559999999</v>
      </c>
      <c r="AX11" s="728">
        <v>182.18343411000001</v>
      </c>
      <c r="AY11" s="728">
        <v>400.89687820120446</v>
      </c>
      <c r="AZ11" s="728">
        <v>470.99189879999994</v>
      </c>
      <c r="BA11" s="728">
        <v>528.57329583000001</v>
      </c>
      <c r="BB11" s="728">
        <v>432.51449483000005</v>
      </c>
      <c r="BC11" s="728">
        <v>549.22732209999992</v>
      </c>
      <c r="BD11" s="728">
        <v>428.13262670000006</v>
      </c>
      <c r="BE11" s="728">
        <v>317.42161484299999</v>
      </c>
      <c r="BF11" s="728">
        <v>310.18084548299998</v>
      </c>
      <c r="BG11" s="728">
        <v>582.88419610299991</v>
      </c>
      <c r="BH11" s="728">
        <v>635.25021299299999</v>
      </c>
      <c r="BI11" s="728">
        <v>687.69342827600008</v>
      </c>
      <c r="BJ11" s="728">
        <v>814.12875540775235</v>
      </c>
      <c r="BK11" s="728">
        <v>334.47204617599999</v>
      </c>
      <c r="BL11" s="728">
        <v>340.78409806775238</v>
      </c>
      <c r="BM11" s="728">
        <v>457.40605834599995</v>
      </c>
      <c r="BN11" s="728">
        <v>523.21195728599992</v>
      </c>
      <c r="BO11" s="728">
        <v>606.38622986299993</v>
      </c>
      <c r="BP11" s="728">
        <v>362.84371618299997</v>
      </c>
      <c r="BQ11" s="728">
        <v>384.54459495299994</v>
      </c>
      <c r="BR11" s="728">
        <v>518.77405243299995</v>
      </c>
      <c r="BS11" s="728">
        <v>595.65707920299997</v>
      </c>
      <c r="BT11" s="728">
        <v>710.61603026</v>
      </c>
      <c r="BU11" s="728">
        <v>750.00098806999995</v>
      </c>
      <c r="BV11" s="728">
        <v>881.12443212000005</v>
      </c>
      <c r="BW11" s="728">
        <v>704.36448890999998</v>
      </c>
      <c r="BX11" s="728">
        <v>741.86453553000001</v>
      </c>
      <c r="BY11" s="728">
        <v>838.03370045278677</v>
      </c>
      <c r="BZ11" s="728">
        <v>785.75288425999997</v>
      </c>
      <c r="CA11" s="728">
        <v>739.52244490999999</v>
      </c>
      <c r="CB11" s="728">
        <v>681.90087348999998</v>
      </c>
      <c r="CC11" s="728">
        <v>606.79243150000013</v>
      </c>
      <c r="CD11" s="728">
        <v>670.90542106999999</v>
      </c>
      <c r="CE11" s="728">
        <v>611.94721517999994</v>
      </c>
      <c r="CF11" s="728">
        <v>737.10745859000008</v>
      </c>
      <c r="CG11" s="728">
        <v>904.27344923999999</v>
      </c>
      <c r="CH11" s="728">
        <v>435.92119885</v>
      </c>
      <c r="CI11" s="728">
        <v>396.46943016000006</v>
      </c>
      <c r="CJ11" s="728">
        <v>342.44433203000006</v>
      </c>
      <c r="CK11" s="728">
        <v>407.73355939000004</v>
      </c>
      <c r="CL11" s="728">
        <v>410.49309282000007</v>
      </c>
      <c r="CM11" s="728">
        <v>477.16841971000002</v>
      </c>
      <c r="CN11" s="728">
        <v>384.15260738155212</v>
      </c>
      <c r="CO11" s="728">
        <v>417.18328244000008</v>
      </c>
      <c r="CP11" s="728">
        <v>298.00961064000006</v>
      </c>
      <c r="CQ11" s="728">
        <v>404.05215901000008</v>
      </c>
      <c r="CR11" s="728">
        <v>414.27833944000008</v>
      </c>
      <c r="CS11" s="728">
        <v>431.66331083000011</v>
      </c>
      <c r="CT11" s="728">
        <v>379.13339237000002</v>
      </c>
      <c r="CU11" s="728">
        <v>342.83035370000005</v>
      </c>
      <c r="CV11" s="728">
        <v>454.85196814000005</v>
      </c>
      <c r="CW11" s="728">
        <v>574.78603601999998</v>
      </c>
      <c r="CX11" s="728">
        <v>516.06497110999999</v>
      </c>
      <c r="CY11" s="728">
        <v>551.11659469000006</v>
      </c>
      <c r="CZ11" s="728">
        <v>384.52716314000003</v>
      </c>
      <c r="DA11" s="728">
        <v>467.79181010000002</v>
      </c>
      <c r="DB11" s="728">
        <v>351.56968322</v>
      </c>
      <c r="DC11" s="731">
        <v>405.54849143000001</v>
      </c>
      <c r="DD11" s="731">
        <v>418.39600915999995</v>
      </c>
      <c r="DE11" s="731">
        <v>625.87053139</v>
      </c>
      <c r="DF11" s="731">
        <v>406.72300498373261</v>
      </c>
      <c r="DG11" s="731">
        <v>371.41950620999995</v>
      </c>
      <c r="DH11" s="731">
        <v>379.92483817000004</v>
      </c>
      <c r="DI11" s="731">
        <v>337.57482494999999</v>
      </c>
      <c r="DJ11" s="731">
        <v>386.16410673000001</v>
      </c>
      <c r="DK11" s="731">
        <v>390.16332543999999</v>
      </c>
      <c r="DL11" s="731">
        <v>467.43305558000003</v>
      </c>
      <c r="DM11" s="731">
        <v>382.25167830999999</v>
      </c>
      <c r="DN11" s="731">
        <v>430.89867773999998</v>
      </c>
      <c r="DO11" s="731">
        <v>466.32167580000004</v>
      </c>
      <c r="DP11" s="731">
        <v>539.22572155</v>
      </c>
      <c r="DQ11" s="731">
        <v>660.16542309810006</v>
      </c>
      <c r="DR11" s="731">
        <v>785.46575278</v>
      </c>
      <c r="DS11" s="729">
        <v>615.50210756999991</v>
      </c>
      <c r="DT11" s="593">
        <v>506.38230389999995</v>
      </c>
      <c r="DU11" s="593">
        <v>537.58718703</v>
      </c>
      <c r="DV11" s="593">
        <v>549.88377320000006</v>
      </c>
      <c r="DW11" s="593">
        <v>656.27951743000006</v>
      </c>
      <c r="DX11" s="593">
        <v>859.35963650999997</v>
      </c>
      <c r="DY11" s="593">
        <v>928.67503750000003</v>
      </c>
      <c r="DZ11" s="593">
        <v>827.05818569999997</v>
      </c>
      <c r="EA11" s="593">
        <v>749.75974474999998</v>
      </c>
      <c r="EB11" s="593">
        <v>824.68922481999994</v>
      </c>
      <c r="EC11" s="593">
        <v>866.61706040000001</v>
      </c>
      <c r="ED11" s="593">
        <v>429.08875078</v>
      </c>
      <c r="EE11" s="593">
        <v>311.55622151</v>
      </c>
      <c r="EF11" s="593">
        <v>299.11519135000003</v>
      </c>
      <c r="EG11" s="593">
        <v>526.42257018000009</v>
      </c>
      <c r="EH11" s="593">
        <v>686.28529966999997</v>
      </c>
      <c r="EI11" s="593">
        <v>498.55846652999998</v>
      </c>
      <c r="EJ11" s="595">
        <v>576.03460848999998</v>
      </c>
      <c r="EK11" s="595">
        <v>509.43403939999996</v>
      </c>
      <c r="EL11" s="595">
        <v>428.61575367999995</v>
      </c>
      <c r="EM11" s="595">
        <v>435.83341858000011</v>
      </c>
      <c r="EN11" s="595">
        <v>386.78520598004201</v>
      </c>
      <c r="EO11" s="595">
        <v>379.22340237999998</v>
      </c>
      <c r="EP11" s="595">
        <v>549.80692632004207</v>
      </c>
      <c r="EQ11" s="595">
        <v>441.85158996004202</v>
      </c>
      <c r="ER11" s="595">
        <v>396.34983973000004</v>
      </c>
      <c r="ES11" s="595">
        <v>587.66542404004201</v>
      </c>
      <c r="ET11" s="595">
        <v>364.65646686000002</v>
      </c>
      <c r="EU11" s="595">
        <v>352.43373177000001</v>
      </c>
      <c r="EV11" s="595">
        <v>276.09257777719199</v>
      </c>
      <c r="EW11" s="595">
        <v>326.47803055999998</v>
      </c>
      <c r="EX11" s="595">
        <v>398.7</v>
      </c>
      <c r="EY11" s="595">
        <v>277.68150049000002</v>
      </c>
      <c r="EZ11" s="595">
        <v>114.21833168000001</v>
      </c>
      <c r="FA11" s="595">
        <v>132.56883524969203</v>
      </c>
      <c r="FB11" s="595">
        <v>90.875405359999988</v>
      </c>
      <c r="FC11" s="595">
        <v>159.700727609692</v>
      </c>
      <c r="FD11" s="595">
        <v>89.37196607469204</v>
      </c>
      <c r="FE11" s="595">
        <v>189.71585287469199</v>
      </c>
      <c r="FF11" s="595">
        <v>112.06244463469201</v>
      </c>
    </row>
    <row r="12" spans="1:162" ht="17.45" customHeight="1" x14ac:dyDescent="0.3">
      <c r="A12" s="721" t="s">
        <v>453</v>
      </c>
      <c r="B12" s="727" t="s">
        <v>525</v>
      </c>
      <c r="C12" s="728">
        <v>457.01446121999999</v>
      </c>
      <c r="D12" s="728">
        <v>515.45755521000001</v>
      </c>
      <c r="E12" s="728">
        <v>530.84705997999993</v>
      </c>
      <c r="F12" s="729">
        <v>681.63857863999999</v>
      </c>
      <c r="G12" s="728">
        <v>744.20513767</v>
      </c>
      <c r="H12" s="730">
        <v>753.02975649999996</v>
      </c>
      <c r="I12" s="728">
        <v>753.65941918999999</v>
      </c>
      <c r="J12" s="728">
        <v>835.84261308999987</v>
      </c>
      <c r="K12" s="728">
        <v>1087.0784110000779</v>
      </c>
      <c r="L12" s="728">
        <v>1421.6584317124737</v>
      </c>
      <c r="M12" s="729">
        <v>1554.2198492087562</v>
      </c>
      <c r="N12" s="728">
        <v>1526.7350495122478</v>
      </c>
      <c r="O12" s="728">
        <v>1552.9840785725028</v>
      </c>
      <c r="P12" s="728">
        <v>1545.0646512879634</v>
      </c>
      <c r="Q12" s="728">
        <v>1567.2359120189892</v>
      </c>
      <c r="R12" s="728">
        <v>1567.5159015099291</v>
      </c>
      <c r="S12" s="728">
        <v>1534.3712525607889</v>
      </c>
      <c r="T12" s="728">
        <v>1610.0166560040411</v>
      </c>
      <c r="U12" s="728">
        <v>1677.2328442354831</v>
      </c>
      <c r="V12" s="728">
        <v>1469.1935739894261</v>
      </c>
      <c r="W12" s="728">
        <v>1479.6290712936184</v>
      </c>
      <c r="X12" s="728">
        <v>1649.7761723797412</v>
      </c>
      <c r="Y12" s="728">
        <v>1621.087096511229</v>
      </c>
      <c r="Z12" s="728">
        <v>1597.7156157749948</v>
      </c>
      <c r="AA12" s="728">
        <v>1635.7438841299072</v>
      </c>
      <c r="AB12" s="728">
        <v>1789.0885431788784</v>
      </c>
      <c r="AC12" s="728">
        <v>1981.2361778775753</v>
      </c>
      <c r="AD12" s="730">
        <v>2040.7009597594742</v>
      </c>
      <c r="AE12" s="728">
        <v>2152.3696522194741</v>
      </c>
      <c r="AF12" s="728">
        <v>2227.5043874214402</v>
      </c>
      <c r="AG12" s="728">
        <v>2405.6833678571538</v>
      </c>
      <c r="AH12" s="728">
        <v>2431.1686737154096</v>
      </c>
      <c r="AI12" s="728">
        <v>2359.8182061754419</v>
      </c>
      <c r="AJ12" s="728">
        <v>2542.7824905130428</v>
      </c>
      <c r="AK12" s="728">
        <v>2786.98897730412</v>
      </c>
      <c r="AL12" s="728">
        <v>2794.5775996119623</v>
      </c>
      <c r="AM12" s="728">
        <v>2845.7893779619762</v>
      </c>
      <c r="AN12" s="728">
        <v>3196.8793688483443</v>
      </c>
      <c r="AO12" s="730">
        <v>3284.7384235900004</v>
      </c>
      <c r="AP12" s="728">
        <v>3370.5772464878446</v>
      </c>
      <c r="AQ12" s="728">
        <v>3362.5335147575006</v>
      </c>
      <c r="AR12" s="728">
        <v>3242.5350589548789</v>
      </c>
      <c r="AS12" s="728">
        <v>3243.5769828183707</v>
      </c>
      <c r="AT12" s="728">
        <v>3212.101977443232</v>
      </c>
      <c r="AU12" s="728">
        <v>3528.1444899201374</v>
      </c>
      <c r="AV12" s="728">
        <v>3668.1143274048891</v>
      </c>
      <c r="AW12" s="728">
        <v>3040.6863560699999</v>
      </c>
      <c r="AX12" s="728">
        <v>3892.3477631199999</v>
      </c>
      <c r="AY12" s="728">
        <v>3812.9155355900002</v>
      </c>
      <c r="AZ12" s="728">
        <v>4643.0949271400004</v>
      </c>
      <c r="BA12" s="728">
        <v>4655.8265504012152</v>
      </c>
      <c r="BB12" s="728">
        <v>4797.5356066253789</v>
      </c>
      <c r="BC12" s="728">
        <v>4858.4439872050689</v>
      </c>
      <c r="BD12" s="728">
        <v>5018.9951775860272</v>
      </c>
      <c r="BE12" s="728">
        <v>5108.5525625099999</v>
      </c>
      <c r="BF12" s="728">
        <v>5136.0190155216706</v>
      </c>
      <c r="BG12" s="728">
        <v>5375.2617324627663</v>
      </c>
      <c r="BH12" s="728">
        <v>5204.4031734839728</v>
      </c>
      <c r="BI12" s="728">
        <v>5294.7415809485901</v>
      </c>
      <c r="BJ12" s="728">
        <v>5389.5584247067127</v>
      </c>
      <c r="BK12" s="728">
        <v>5506.8311308786306</v>
      </c>
      <c r="BL12" s="728">
        <v>5533.9105733253418</v>
      </c>
      <c r="BM12" s="728">
        <v>5220.0635686284932</v>
      </c>
      <c r="BN12" s="728">
        <v>5253.2534951157531</v>
      </c>
      <c r="BO12" s="728">
        <v>5055.8139928335613</v>
      </c>
      <c r="BP12" s="728">
        <v>5071.8111288875698</v>
      </c>
      <c r="BQ12" s="728">
        <v>5187.0713999486243</v>
      </c>
      <c r="BR12" s="728">
        <v>5373.2145499450635</v>
      </c>
      <c r="BS12" s="728">
        <v>5496.4108388183504</v>
      </c>
      <c r="BT12" s="728">
        <v>5502.1555343234186</v>
      </c>
      <c r="BU12" s="728">
        <v>5282.9221058235562</v>
      </c>
      <c r="BV12" s="728">
        <v>5577.549225253556</v>
      </c>
      <c r="BW12" s="728">
        <v>5898.2341095805587</v>
      </c>
      <c r="BX12" s="728">
        <v>5965.9065118883736</v>
      </c>
      <c r="BY12" s="728">
        <v>5841.7637485834011</v>
      </c>
      <c r="BZ12" s="728">
        <v>5870.6417684899998</v>
      </c>
      <c r="CA12" s="728">
        <v>5967.9222720299986</v>
      </c>
      <c r="CB12" s="728">
        <v>6061.3802736099997</v>
      </c>
      <c r="CC12" s="728">
        <v>5843.7213668099994</v>
      </c>
      <c r="CD12" s="728">
        <v>6030.11499757</v>
      </c>
      <c r="CE12" s="728">
        <v>6243.7597201538356</v>
      </c>
      <c r="CF12" s="728">
        <v>6296.1964831525593</v>
      </c>
      <c r="CG12" s="728">
        <v>6135.1521898343826</v>
      </c>
      <c r="CH12" s="728">
        <v>6168.9019908443834</v>
      </c>
      <c r="CI12" s="728">
        <v>6088.834815629999</v>
      </c>
      <c r="CJ12" s="728">
        <v>6372.2730103334243</v>
      </c>
      <c r="CK12" s="728">
        <v>6571.3569222300002</v>
      </c>
      <c r="CL12" s="728">
        <v>6679.1791890441309</v>
      </c>
      <c r="CM12" s="728">
        <v>6901.047641600001</v>
      </c>
      <c r="CN12" s="728">
        <v>6805.8428579500005</v>
      </c>
      <c r="CO12" s="728">
        <v>6900.6683421824655</v>
      </c>
      <c r="CP12" s="728">
        <v>7290.8628264034251</v>
      </c>
      <c r="CQ12" s="728">
        <v>7232.17625133</v>
      </c>
      <c r="CR12" s="728">
        <v>7178.9552939900004</v>
      </c>
      <c r="CS12" s="728">
        <v>6830.7758542300007</v>
      </c>
      <c r="CT12" s="728">
        <v>6898.981702650598</v>
      </c>
      <c r="CU12" s="728">
        <v>7031.2330466524645</v>
      </c>
      <c r="CV12" s="728">
        <v>6818.4623819134231</v>
      </c>
      <c r="CW12" s="728">
        <v>6887.7645292107354</v>
      </c>
      <c r="CX12" s="728">
        <v>7233.675565049999</v>
      </c>
      <c r="CY12" s="728">
        <v>7259.5764643500006</v>
      </c>
      <c r="CZ12" s="728">
        <v>7210.9873709899994</v>
      </c>
      <c r="DA12" s="728">
        <v>6961.9729461199986</v>
      </c>
      <c r="DB12" s="728">
        <v>6924.6676912665753</v>
      </c>
      <c r="DC12" s="731">
        <v>7035.0782110285745</v>
      </c>
      <c r="DD12" s="731">
        <v>7294.461565702054</v>
      </c>
      <c r="DE12" s="731">
        <v>7337.1203470495884</v>
      </c>
      <c r="DF12" s="731">
        <v>7523.4547114169864</v>
      </c>
      <c r="DG12" s="731">
        <v>7859.0443922580826</v>
      </c>
      <c r="DH12" s="731">
        <v>7677.9857874269974</v>
      </c>
      <c r="DI12" s="731">
        <v>7669.1287544824727</v>
      </c>
      <c r="DJ12" s="731">
        <v>7855.5743330700334</v>
      </c>
      <c r="DK12" s="731">
        <v>8122.5877506171801</v>
      </c>
      <c r="DL12" s="731">
        <v>8215.0204038478078</v>
      </c>
      <c r="DM12" s="731">
        <v>8217.7074798668491</v>
      </c>
      <c r="DN12" s="731">
        <v>8063.0643305561644</v>
      </c>
      <c r="DO12" s="731">
        <v>7851.6821320154795</v>
      </c>
      <c r="DP12" s="731">
        <v>7774.7003798963015</v>
      </c>
      <c r="DQ12" s="731">
        <v>7686.2326261319176</v>
      </c>
      <c r="DR12" s="731">
        <v>6693.8118482532882</v>
      </c>
      <c r="DS12" s="729">
        <v>6688.305098915479</v>
      </c>
      <c r="DT12" s="593">
        <v>6845.5398710221916</v>
      </c>
      <c r="DU12" s="593">
        <v>6855.5757226195892</v>
      </c>
      <c r="DV12" s="593">
        <v>6991.3420956421915</v>
      </c>
      <c r="DW12" s="593">
        <v>6843.1465240021917</v>
      </c>
      <c r="DX12" s="593">
        <v>6701.9914236720542</v>
      </c>
      <c r="DY12" s="593">
        <v>6618.2248010154799</v>
      </c>
      <c r="DZ12" s="593">
        <v>6727.1215214132881</v>
      </c>
      <c r="EA12" s="593">
        <v>6817.1419167720551</v>
      </c>
      <c r="EB12" s="593">
        <v>6513.2581434321919</v>
      </c>
      <c r="EC12" s="593">
        <v>6784.9849664421918</v>
      </c>
      <c r="ED12" s="593">
        <v>7098.9161724502737</v>
      </c>
      <c r="EE12" s="593">
        <v>7240.1997676509582</v>
      </c>
      <c r="EF12" s="593">
        <v>7186.9784729339726</v>
      </c>
      <c r="EG12" s="593">
        <v>7062.5215834537157</v>
      </c>
      <c r="EH12" s="593">
        <v>7163.2069411599996</v>
      </c>
      <c r="EI12" s="593">
        <v>7169.6596755099999</v>
      </c>
      <c r="EJ12" s="595">
        <v>7046.7488439700001</v>
      </c>
      <c r="EK12" s="595">
        <v>7285.3667777853434</v>
      </c>
      <c r="EL12" s="595">
        <v>7036.4422046700001</v>
      </c>
      <c r="EM12" s="595">
        <v>7209.3763379299999</v>
      </c>
      <c r="EN12" s="595">
        <v>7684.6774230253432</v>
      </c>
      <c r="EO12" s="595">
        <v>7180.3831517999988</v>
      </c>
      <c r="EP12" s="595">
        <v>7498.7647613299996</v>
      </c>
      <c r="EQ12" s="595">
        <v>7404.3121070100005</v>
      </c>
      <c r="ER12" s="595">
        <v>7391.4808522100002</v>
      </c>
      <c r="ES12" s="595">
        <v>7303.8134139700005</v>
      </c>
      <c r="ET12" s="595">
        <v>7420.01605836</v>
      </c>
      <c r="EU12" s="595">
        <v>7568.1890649460001</v>
      </c>
      <c r="EV12" s="595">
        <v>7949.2182286999996</v>
      </c>
      <c r="EW12" s="595">
        <v>7705.4703919799995</v>
      </c>
      <c r="EX12" s="595">
        <v>7692.9</v>
      </c>
      <c r="EY12" s="595">
        <v>7652.3246092530999</v>
      </c>
      <c r="EZ12" s="595">
        <v>7377.2505254430998</v>
      </c>
      <c r="FA12" s="595">
        <v>7214.5247763358511</v>
      </c>
      <c r="FB12" s="595">
        <v>6553.5554146691002</v>
      </c>
      <c r="FC12" s="595">
        <v>6034.2133642299996</v>
      </c>
      <c r="FD12" s="595">
        <v>5524.4009638091011</v>
      </c>
      <c r="FE12" s="595">
        <v>5666.8496859899997</v>
      </c>
      <c r="FF12" s="595">
        <v>4927.5755952172003</v>
      </c>
    </row>
    <row r="13" spans="1:162" ht="17.45" customHeight="1" x14ac:dyDescent="0.3">
      <c r="A13" s="721"/>
      <c r="B13" s="722"/>
      <c r="C13" s="723"/>
      <c r="D13" s="723"/>
      <c r="E13" s="723"/>
      <c r="F13" s="724"/>
      <c r="G13" s="723"/>
      <c r="H13" s="725"/>
      <c r="I13" s="723"/>
      <c r="J13" s="723"/>
      <c r="K13" s="723"/>
      <c r="L13" s="723"/>
      <c r="M13" s="724"/>
      <c r="N13" s="723"/>
      <c r="O13" s="723"/>
      <c r="P13" s="723"/>
      <c r="Q13" s="723"/>
      <c r="R13" s="723"/>
      <c r="S13" s="723"/>
      <c r="T13" s="723"/>
      <c r="U13" s="723"/>
      <c r="V13" s="723"/>
      <c r="W13" s="723"/>
      <c r="X13" s="723"/>
      <c r="Y13" s="723"/>
      <c r="Z13" s="723"/>
      <c r="AA13" s="723"/>
      <c r="AB13" s="723"/>
      <c r="AC13" s="723"/>
      <c r="AD13" s="725"/>
      <c r="AE13" s="723"/>
      <c r="AF13" s="723"/>
      <c r="AG13" s="723"/>
      <c r="AH13" s="723"/>
      <c r="AI13" s="723"/>
      <c r="AJ13" s="723"/>
      <c r="AK13" s="723"/>
      <c r="AL13" s="723"/>
      <c r="AM13" s="723"/>
      <c r="AN13" s="723"/>
      <c r="AO13" s="725"/>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723"/>
      <c r="CN13" s="723"/>
      <c r="CO13" s="723"/>
      <c r="CP13" s="723"/>
      <c r="CQ13" s="723"/>
      <c r="CR13" s="723"/>
      <c r="CS13" s="723"/>
      <c r="CT13" s="723"/>
      <c r="CU13" s="723"/>
      <c r="CV13" s="723"/>
      <c r="CW13" s="723"/>
      <c r="CX13" s="723"/>
      <c r="CY13" s="723"/>
      <c r="CZ13" s="723"/>
      <c r="DA13" s="723"/>
      <c r="DB13" s="723"/>
      <c r="DC13" s="726"/>
      <c r="DD13" s="726"/>
      <c r="DE13" s="726"/>
      <c r="DF13" s="726"/>
      <c r="DG13" s="726"/>
      <c r="DH13" s="726"/>
      <c r="DI13" s="726"/>
      <c r="DJ13" s="726"/>
      <c r="DK13" s="726"/>
      <c r="DL13" s="726"/>
      <c r="DM13" s="726"/>
      <c r="DN13" s="726"/>
      <c r="DO13" s="726"/>
      <c r="DP13" s="726"/>
      <c r="DQ13" s="726"/>
      <c r="DR13" s="726"/>
      <c r="DS13" s="724"/>
      <c r="DT13" s="590"/>
      <c r="DU13" s="590"/>
      <c r="DV13" s="590"/>
      <c r="DW13" s="590"/>
      <c r="DX13" s="590"/>
      <c r="DY13" s="590"/>
      <c r="DZ13" s="590"/>
      <c r="EA13" s="590"/>
      <c r="EB13" s="590"/>
      <c r="EC13" s="590"/>
      <c r="ED13" s="590"/>
      <c r="EE13" s="590"/>
      <c r="EF13" s="590"/>
      <c r="EG13" s="590"/>
      <c r="EH13" s="590"/>
      <c r="EI13" s="590"/>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row>
    <row r="14" spans="1:162" ht="17.45" customHeight="1" x14ac:dyDescent="0.3">
      <c r="A14" s="715" t="s">
        <v>455</v>
      </c>
      <c r="B14" s="716" t="s">
        <v>456</v>
      </c>
      <c r="C14" s="717">
        <v>3141.7412288734417</v>
      </c>
      <c r="D14" s="717">
        <v>3158.4869030572645</v>
      </c>
      <c r="E14" s="717">
        <v>3198.7408681926768</v>
      </c>
      <c r="F14" s="718">
        <v>3019.9938490326763</v>
      </c>
      <c r="G14" s="717">
        <v>2826.5538611226757</v>
      </c>
      <c r="H14" s="719">
        <v>2799.7486643388174</v>
      </c>
      <c r="I14" s="717">
        <v>2749.5444257012132</v>
      </c>
      <c r="J14" s="717">
        <v>2575.7187005012133</v>
      </c>
      <c r="K14" s="717">
        <v>2041.4957546528001</v>
      </c>
      <c r="L14" s="717">
        <v>2094.8271464709474</v>
      </c>
      <c r="M14" s="718">
        <v>2225.6804032560376</v>
      </c>
      <c r="N14" s="717">
        <v>2350.3789442984998</v>
      </c>
      <c r="O14" s="717">
        <v>2221.7086997548354</v>
      </c>
      <c r="P14" s="717">
        <v>2225.8757117201462</v>
      </c>
      <c r="Q14" s="717">
        <v>2301.1639691281403</v>
      </c>
      <c r="R14" s="717">
        <v>2346.7748384911879</v>
      </c>
      <c r="S14" s="717">
        <v>2244.0625431743097</v>
      </c>
      <c r="T14" s="717">
        <v>2131.419913247481</v>
      </c>
      <c r="U14" s="717">
        <v>2143.713592826371</v>
      </c>
      <c r="V14" s="717">
        <v>2186.1390085502549</v>
      </c>
      <c r="W14" s="717">
        <v>2301.9831274509706</v>
      </c>
      <c r="X14" s="717">
        <v>2321.86058746246</v>
      </c>
      <c r="Y14" s="717">
        <v>2471.76681323808</v>
      </c>
      <c r="Z14" s="717">
        <v>2536.299899499299</v>
      </c>
      <c r="AA14" s="717">
        <v>2516.8508154133183</v>
      </c>
      <c r="AB14" s="717">
        <v>2427.2330756263427</v>
      </c>
      <c r="AC14" s="717">
        <v>2270.0078690333789</v>
      </c>
      <c r="AD14" s="719">
        <v>2365.1709751035214</v>
      </c>
      <c r="AE14" s="717">
        <v>2334.9689097226233</v>
      </c>
      <c r="AF14" s="717">
        <v>2310.6937722622688</v>
      </c>
      <c r="AG14" s="717">
        <v>2139.971821948056</v>
      </c>
      <c r="AH14" s="717">
        <v>1976.2289690552557</v>
      </c>
      <c r="AI14" s="717">
        <v>1965.6124717309676</v>
      </c>
      <c r="AJ14" s="717">
        <v>1745.7364813708782</v>
      </c>
      <c r="AK14" s="717">
        <v>1616.5023866291365</v>
      </c>
      <c r="AL14" s="717">
        <v>1637.1462251732382</v>
      </c>
      <c r="AM14" s="717">
        <v>1628.8841910976505</v>
      </c>
      <c r="AN14" s="717">
        <v>1658.2967303723017</v>
      </c>
      <c r="AO14" s="719">
        <v>1692.3171174499998</v>
      </c>
      <c r="AP14" s="717">
        <v>1994.5838696299363</v>
      </c>
      <c r="AQ14" s="717">
        <v>2017.4659075461332</v>
      </c>
      <c r="AR14" s="717">
        <v>2038.9810114042459</v>
      </c>
      <c r="AS14" s="717">
        <v>1744.6942894492549</v>
      </c>
      <c r="AT14" s="717">
        <v>1836.0300834528859</v>
      </c>
      <c r="AU14" s="717">
        <v>1890.04722036</v>
      </c>
      <c r="AV14" s="717">
        <v>1805.6448480298918</v>
      </c>
      <c r="AW14" s="717">
        <v>1777.091374311319</v>
      </c>
      <c r="AX14" s="717">
        <v>1748.1520837916485</v>
      </c>
      <c r="AY14" s="717">
        <v>1648.7069554700001</v>
      </c>
      <c r="AZ14" s="717">
        <v>1597.3564816750697</v>
      </c>
      <c r="BA14" s="717">
        <v>1602.2370017178173</v>
      </c>
      <c r="BB14" s="717">
        <v>1616.0677548951646</v>
      </c>
      <c r="BC14" s="717">
        <v>1589.4390290758242</v>
      </c>
      <c r="BD14" s="717">
        <v>1593.1882786071428</v>
      </c>
      <c r="BE14" s="717">
        <v>1544.1289795604396</v>
      </c>
      <c r="BF14" s="717">
        <v>1534.7776348191451</v>
      </c>
      <c r="BG14" s="717">
        <v>1550.6753865483333</v>
      </c>
      <c r="BH14" s="717">
        <v>1388.9837204238659</v>
      </c>
      <c r="BI14" s="717">
        <v>1382.9648998331868</v>
      </c>
      <c r="BJ14" s="717">
        <v>1357.56706467546</v>
      </c>
      <c r="BK14" s="717">
        <v>1311.6844934912328</v>
      </c>
      <c r="BL14" s="717">
        <v>1309.3671006326374</v>
      </c>
      <c r="BM14" s="717">
        <v>1306.9037394030634</v>
      </c>
      <c r="BN14" s="717">
        <v>1309.1511247393</v>
      </c>
      <c r="BO14" s="717">
        <v>1494.8586652332981</v>
      </c>
      <c r="BP14" s="717">
        <v>1717.6923635299593</v>
      </c>
      <c r="BQ14" s="717">
        <v>1706.6328342610359</v>
      </c>
      <c r="BR14" s="717">
        <v>1428.1947687079648</v>
      </c>
      <c r="BS14" s="717">
        <v>1422.240900619875</v>
      </c>
      <c r="BT14" s="717">
        <v>1424.9215065481003</v>
      </c>
      <c r="BU14" s="717">
        <v>1689.8318971611109</v>
      </c>
      <c r="BV14" s="717">
        <v>1536.3879081813907</v>
      </c>
      <c r="BW14" s="717">
        <v>1497.3001113685109</v>
      </c>
      <c r="BX14" s="717">
        <v>1496.2893116786543</v>
      </c>
      <c r="BY14" s="717">
        <v>1497.8713312785776</v>
      </c>
      <c r="BZ14" s="717">
        <v>1492.2001580841759</v>
      </c>
      <c r="CA14" s="717">
        <v>1491.1442447524175</v>
      </c>
      <c r="CB14" s="717">
        <v>1494.0817110507694</v>
      </c>
      <c r="CC14" s="717">
        <v>983.03197204417575</v>
      </c>
      <c r="CD14" s="717">
        <v>899.83751579747252</v>
      </c>
      <c r="CE14" s="717">
        <v>901.09174694087915</v>
      </c>
      <c r="CF14" s="717">
        <v>856.63633345417566</v>
      </c>
      <c r="CG14" s="717">
        <v>835.12837561252741</v>
      </c>
      <c r="CH14" s="717">
        <v>762.25248887582404</v>
      </c>
      <c r="CI14" s="717">
        <v>597.45794412999999</v>
      </c>
      <c r="CJ14" s="717">
        <v>577.03089347747255</v>
      </c>
      <c r="CK14" s="717">
        <v>576.93882955076924</v>
      </c>
      <c r="CL14" s="717">
        <v>544.39697262483514</v>
      </c>
      <c r="CM14" s="717">
        <v>320.38611489813184</v>
      </c>
      <c r="CN14" s="717">
        <v>322.69040618648353</v>
      </c>
      <c r="CO14" s="717">
        <v>270.52531707999998</v>
      </c>
      <c r="CP14" s="717">
        <v>346.89328178</v>
      </c>
      <c r="CQ14" s="717">
        <v>343.94443731000001</v>
      </c>
      <c r="CR14" s="717">
        <v>343.65978201000001</v>
      </c>
      <c r="CS14" s="717">
        <v>369.47067464999998</v>
      </c>
      <c r="CT14" s="717">
        <v>370.42300564999999</v>
      </c>
      <c r="CU14" s="717">
        <v>382.08043149000002</v>
      </c>
      <c r="CV14" s="717">
        <v>381.86276723000003</v>
      </c>
      <c r="CW14" s="717">
        <v>378.78838701000001</v>
      </c>
      <c r="CX14" s="717">
        <v>382.15068615999996</v>
      </c>
      <c r="CY14" s="717">
        <v>352.98757789000001</v>
      </c>
      <c r="CZ14" s="717">
        <v>293.83717693</v>
      </c>
      <c r="DA14" s="717">
        <v>255.40701999999999</v>
      </c>
      <c r="DB14" s="717">
        <v>254.450526</v>
      </c>
      <c r="DC14" s="720">
        <v>150.57144</v>
      </c>
      <c r="DD14" s="720">
        <v>148.98216400000001</v>
      </c>
      <c r="DE14" s="720">
        <v>150.072889</v>
      </c>
      <c r="DF14" s="720">
        <v>151.163613</v>
      </c>
      <c r="DG14" s="720">
        <v>152.25433799999999</v>
      </c>
      <c r="DH14" s="720">
        <v>150.57006127142859</v>
      </c>
      <c r="DI14" s="720">
        <v>150.83178580714289</v>
      </c>
      <c r="DJ14" s="720">
        <v>149.24251034285712</v>
      </c>
      <c r="DK14" s="720">
        <v>150.33323487857143</v>
      </c>
      <c r="DL14" s="720">
        <v>151.423959</v>
      </c>
      <c r="DM14" s="720">
        <v>152.51468399999999</v>
      </c>
      <c r="DN14" s="720">
        <v>150.83040800000001</v>
      </c>
      <c r="DO14" s="720">
        <v>151.09213299999999</v>
      </c>
      <c r="DP14" s="720">
        <v>149.502858</v>
      </c>
      <c r="DQ14" s="720">
        <v>150.593582</v>
      </c>
      <c r="DR14" s="720">
        <v>151.68430699999999</v>
      </c>
      <c r="DS14" s="718">
        <v>152.77503100000001</v>
      </c>
      <c r="DT14" s="585">
        <v>95.724566999999993</v>
      </c>
      <c r="DU14" s="585">
        <v>95.496750000000006</v>
      </c>
      <c r="DV14" s="585">
        <v>96.097932</v>
      </c>
      <c r="DW14" s="585">
        <v>366.21671300000003</v>
      </c>
      <c r="DX14" s="585">
        <v>368.44042300000001</v>
      </c>
      <c r="DY14" s="585">
        <v>364.232463</v>
      </c>
      <c r="DZ14" s="585">
        <v>363.13970799999998</v>
      </c>
      <c r="EA14" s="585">
        <v>363.992952</v>
      </c>
      <c r="EB14" s="585">
        <v>365.67519700000003</v>
      </c>
      <c r="EC14" s="585">
        <v>367.35744199999999</v>
      </c>
      <c r="ED14" s="585">
        <v>369.03968600000002</v>
      </c>
      <c r="EE14" s="585">
        <v>364.71442999999999</v>
      </c>
      <c r="EF14" s="585">
        <v>363.62167499999998</v>
      </c>
      <c r="EG14" s="585">
        <v>364.474919</v>
      </c>
      <c r="EH14" s="585">
        <v>363.24657400000001</v>
      </c>
      <c r="EI14" s="585">
        <v>366.67801100000003</v>
      </c>
      <c r="EJ14" s="587">
        <v>316.95742100000001</v>
      </c>
      <c r="EK14" s="587">
        <v>336.32145200000002</v>
      </c>
      <c r="EL14" s="587">
        <v>334.56398899999999</v>
      </c>
      <c r="EM14" s="587">
        <v>490.135336</v>
      </c>
      <c r="EN14" s="587">
        <v>392.20483400000001</v>
      </c>
      <c r="EO14" s="587">
        <v>567.59833200000003</v>
      </c>
      <c r="EP14" s="587">
        <v>567.33233099999995</v>
      </c>
      <c r="EQ14" s="587">
        <v>566.77064299999995</v>
      </c>
      <c r="ER14" s="587">
        <v>565.94107499999996</v>
      </c>
      <c r="ES14" s="587">
        <v>584.85010599999998</v>
      </c>
      <c r="ET14" s="587">
        <v>1034.5303961499999</v>
      </c>
      <c r="EU14" s="587">
        <v>1272.9895872</v>
      </c>
      <c r="EV14" s="587">
        <v>1274.1727866399999</v>
      </c>
      <c r="EW14" s="587">
        <v>1334.6854228499999</v>
      </c>
      <c r="EX14" s="587">
        <v>1965.6</v>
      </c>
      <c r="EY14" s="587">
        <v>2840.70343146</v>
      </c>
      <c r="EZ14" s="587">
        <v>3067.4391853000002</v>
      </c>
      <c r="FA14" s="587">
        <v>3388.549417240959</v>
      </c>
      <c r="FB14" s="587">
        <v>3881.8525250500002</v>
      </c>
      <c r="FC14" s="587">
        <v>3343.3415209999998</v>
      </c>
      <c r="FD14" s="587">
        <v>3361.9493373300006</v>
      </c>
      <c r="FE14" s="587">
        <v>3710.3943589216483</v>
      </c>
      <c r="FF14" s="587">
        <v>4217.2265626526105</v>
      </c>
    </row>
    <row r="15" spans="1:162" ht="17.45" customHeight="1" x14ac:dyDescent="0.3">
      <c r="A15" s="721"/>
      <c r="B15" s="722"/>
      <c r="C15" s="723"/>
      <c r="D15" s="723"/>
      <c r="E15" s="723"/>
      <c r="F15" s="724"/>
      <c r="G15" s="723"/>
      <c r="H15" s="725"/>
      <c r="I15" s="723"/>
      <c r="J15" s="723"/>
      <c r="K15" s="723"/>
      <c r="L15" s="723"/>
      <c r="M15" s="724"/>
      <c r="N15" s="723"/>
      <c r="O15" s="723"/>
      <c r="P15" s="723"/>
      <c r="Q15" s="723"/>
      <c r="R15" s="723"/>
      <c r="S15" s="723"/>
      <c r="T15" s="723"/>
      <c r="U15" s="723"/>
      <c r="V15" s="723"/>
      <c r="W15" s="723"/>
      <c r="X15" s="723"/>
      <c r="Y15" s="723"/>
      <c r="Z15" s="723"/>
      <c r="AA15" s="723"/>
      <c r="AB15" s="723"/>
      <c r="AC15" s="723"/>
      <c r="AD15" s="725"/>
      <c r="AE15" s="723"/>
      <c r="AF15" s="723"/>
      <c r="AG15" s="723"/>
      <c r="AH15" s="723"/>
      <c r="AI15" s="723"/>
      <c r="AJ15" s="723"/>
      <c r="AK15" s="723"/>
      <c r="AL15" s="723"/>
      <c r="AM15" s="723"/>
      <c r="AN15" s="723"/>
      <c r="AO15" s="725"/>
      <c r="AP15" s="723"/>
      <c r="AQ15" s="723"/>
      <c r="AR15" s="723"/>
      <c r="AS15" s="723"/>
      <c r="AT15" s="723"/>
      <c r="AU15" s="723"/>
      <c r="AV15" s="723"/>
      <c r="AW15" s="723"/>
      <c r="AX15" s="723"/>
      <c r="AY15" s="723"/>
      <c r="AZ15" s="723"/>
      <c r="BA15" s="723"/>
      <c r="BB15" s="723"/>
      <c r="BC15" s="723"/>
      <c r="BD15" s="723"/>
      <c r="BE15" s="723"/>
      <c r="BF15" s="723"/>
      <c r="BG15" s="723"/>
      <c r="BH15" s="723"/>
      <c r="BI15" s="723"/>
      <c r="BJ15" s="723"/>
      <c r="BK15" s="723"/>
      <c r="BL15" s="723"/>
      <c r="BM15" s="723"/>
      <c r="BN15" s="723"/>
      <c r="BO15" s="723"/>
      <c r="BP15" s="723"/>
      <c r="BQ15" s="723"/>
      <c r="BR15" s="723"/>
      <c r="BS15" s="723"/>
      <c r="BT15" s="723"/>
      <c r="BU15" s="723"/>
      <c r="BV15" s="723"/>
      <c r="BW15" s="723"/>
      <c r="BX15" s="723"/>
      <c r="BY15" s="723"/>
      <c r="BZ15" s="723"/>
      <c r="CA15" s="723"/>
      <c r="CB15" s="723"/>
      <c r="CC15" s="723"/>
      <c r="CD15" s="723"/>
      <c r="CE15" s="723"/>
      <c r="CF15" s="723"/>
      <c r="CG15" s="723"/>
      <c r="CH15" s="723"/>
      <c r="CI15" s="723"/>
      <c r="CJ15" s="723"/>
      <c r="CK15" s="723"/>
      <c r="CL15" s="723"/>
      <c r="CM15" s="723"/>
      <c r="CN15" s="723"/>
      <c r="CO15" s="723"/>
      <c r="CP15" s="723"/>
      <c r="CQ15" s="723"/>
      <c r="CR15" s="723"/>
      <c r="CS15" s="723"/>
      <c r="CT15" s="723"/>
      <c r="CU15" s="723"/>
      <c r="CV15" s="723"/>
      <c r="CW15" s="723"/>
      <c r="CX15" s="723"/>
      <c r="CY15" s="723"/>
      <c r="CZ15" s="723"/>
      <c r="DA15" s="723"/>
      <c r="DB15" s="723"/>
      <c r="DC15" s="726"/>
      <c r="DD15" s="726"/>
      <c r="DE15" s="726"/>
      <c r="DF15" s="726"/>
      <c r="DG15" s="726"/>
      <c r="DH15" s="726"/>
      <c r="DI15" s="726"/>
      <c r="DJ15" s="726"/>
      <c r="DK15" s="726"/>
      <c r="DL15" s="726"/>
      <c r="DM15" s="726"/>
      <c r="DN15" s="726"/>
      <c r="DO15" s="726"/>
      <c r="DP15" s="726"/>
      <c r="DQ15" s="726"/>
      <c r="DR15" s="726"/>
      <c r="DS15" s="724"/>
      <c r="DT15" s="590"/>
      <c r="DU15" s="590"/>
      <c r="DV15" s="590"/>
      <c r="DW15" s="590"/>
      <c r="DX15" s="590"/>
      <c r="DY15" s="590"/>
      <c r="DZ15" s="590"/>
      <c r="EA15" s="590"/>
      <c r="EB15" s="590"/>
      <c r="EC15" s="590"/>
      <c r="ED15" s="590"/>
      <c r="EE15" s="590"/>
      <c r="EF15" s="590"/>
      <c r="EG15" s="590"/>
      <c r="EH15" s="590"/>
      <c r="EI15" s="590"/>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row>
    <row r="16" spans="1:162" ht="17.45" customHeight="1" x14ac:dyDescent="0.3">
      <c r="A16" s="715" t="s">
        <v>457</v>
      </c>
      <c r="B16" s="716" t="s">
        <v>458</v>
      </c>
      <c r="C16" s="717">
        <v>19280.686609455002</v>
      </c>
      <c r="D16" s="717">
        <v>19682.263737385001</v>
      </c>
      <c r="E16" s="717">
        <v>20095.335074604998</v>
      </c>
      <c r="F16" s="718">
        <v>20441.747822915</v>
      </c>
      <c r="G16" s="717">
        <v>20780.148270494999</v>
      </c>
      <c r="H16" s="719">
        <v>21427.871552655</v>
      </c>
      <c r="I16" s="717">
        <v>21669.938592495004</v>
      </c>
      <c r="J16" s="717">
        <v>21829.047462724899</v>
      </c>
      <c r="K16" s="717">
        <v>22185.69245881835</v>
      </c>
      <c r="L16" s="717">
        <v>22558.82191060828</v>
      </c>
      <c r="M16" s="718">
        <v>22766.005455108334</v>
      </c>
      <c r="N16" s="717">
        <v>23074.362108668334</v>
      </c>
      <c r="O16" s="717">
        <v>23573.191331509999</v>
      </c>
      <c r="P16" s="717">
        <v>23838.098927788335</v>
      </c>
      <c r="Q16" s="717">
        <v>24177.23605715482</v>
      </c>
      <c r="R16" s="717">
        <v>24260.79051913966</v>
      </c>
      <c r="S16" s="717">
        <v>24437.149945565579</v>
      </c>
      <c r="T16" s="717">
        <v>24416.239853871451</v>
      </c>
      <c r="U16" s="717">
        <v>24775.490089183892</v>
      </c>
      <c r="V16" s="717">
        <v>24877.945276231261</v>
      </c>
      <c r="W16" s="717">
        <v>25120.538099127254</v>
      </c>
      <c r="X16" s="717">
        <v>25114.490238064249</v>
      </c>
      <c r="Y16" s="717">
        <v>25256.256243402084</v>
      </c>
      <c r="Z16" s="717">
        <v>25481.765030134087</v>
      </c>
      <c r="AA16" s="717">
        <v>25667.983855303781</v>
      </c>
      <c r="AB16" s="717">
        <v>25792.365500695756</v>
      </c>
      <c r="AC16" s="717">
        <v>26040.12614954347</v>
      </c>
      <c r="AD16" s="719">
        <v>25663.439008322261</v>
      </c>
      <c r="AE16" s="717">
        <v>25770.759532202264</v>
      </c>
      <c r="AF16" s="717">
        <v>25937.977353974002</v>
      </c>
      <c r="AG16" s="717">
        <v>26169.60233799852</v>
      </c>
      <c r="AH16" s="717">
        <v>26405.511088405387</v>
      </c>
      <c r="AI16" s="717">
        <v>26563.529757496541</v>
      </c>
      <c r="AJ16" s="717">
        <v>27228.746922904633</v>
      </c>
      <c r="AK16" s="717">
        <v>27167.981810980313</v>
      </c>
      <c r="AL16" s="717">
        <v>27368.44370091848</v>
      </c>
      <c r="AM16" s="717">
        <v>27554.190427132624</v>
      </c>
      <c r="AN16" s="717">
        <v>27922.958616314037</v>
      </c>
      <c r="AO16" s="719">
        <v>28976.56596627878</v>
      </c>
      <c r="AP16" s="717">
        <v>28536.239430975584</v>
      </c>
      <c r="AQ16" s="717">
        <v>30690.461290447347</v>
      </c>
      <c r="AR16" s="717">
        <v>31053.694298561571</v>
      </c>
      <c r="AS16" s="717">
        <v>31650.981623799351</v>
      </c>
      <c r="AT16" s="717">
        <v>31588.001687477969</v>
      </c>
      <c r="AU16" s="717">
        <v>31747.432400730002</v>
      </c>
      <c r="AV16" s="717">
        <v>31710.719602555924</v>
      </c>
      <c r="AW16" s="717">
        <v>31833.034198610003</v>
      </c>
      <c r="AX16" s="717">
        <v>31904.786749660001</v>
      </c>
      <c r="AY16" s="717">
        <v>31840.432635949997</v>
      </c>
      <c r="AZ16" s="717">
        <v>31938.005386186665</v>
      </c>
      <c r="BA16" s="717">
        <v>31970.764195243606</v>
      </c>
      <c r="BB16" s="717">
        <v>32229.28689672667</v>
      </c>
      <c r="BC16" s="717">
        <v>32917.23159522756</v>
      </c>
      <c r="BD16" s="717">
        <v>32957.186442291677</v>
      </c>
      <c r="BE16" s="717">
        <v>32142.775760440079</v>
      </c>
      <c r="BF16" s="717">
        <v>32238.896928697581</v>
      </c>
      <c r="BG16" s="717">
        <v>32141.241751251986</v>
      </c>
      <c r="BH16" s="717">
        <v>32310.131745688977</v>
      </c>
      <c r="BI16" s="717">
        <v>32446.340152611516</v>
      </c>
      <c r="BJ16" s="717">
        <v>32538.128343344084</v>
      </c>
      <c r="BK16" s="717">
        <v>30674.473151837272</v>
      </c>
      <c r="BL16" s="717">
        <v>31011.421933601414</v>
      </c>
      <c r="BM16" s="717">
        <v>31198.389450033043</v>
      </c>
      <c r="BN16" s="717">
        <v>31306.999086148087</v>
      </c>
      <c r="BO16" s="717">
        <v>31542.615906547366</v>
      </c>
      <c r="BP16" s="717">
        <v>31782.78837332538</v>
      </c>
      <c r="BQ16" s="717">
        <v>32132.173073309463</v>
      </c>
      <c r="BR16" s="717">
        <v>32422.938862338746</v>
      </c>
      <c r="BS16" s="717">
        <v>32558.177056714216</v>
      </c>
      <c r="BT16" s="717">
        <v>33466.647589161446</v>
      </c>
      <c r="BU16" s="717">
        <v>34115.828833809268</v>
      </c>
      <c r="BV16" s="717">
        <v>34487.366723820065</v>
      </c>
      <c r="BW16" s="717">
        <v>34728.556922494121</v>
      </c>
      <c r="BX16" s="717">
        <v>35027.178391814639</v>
      </c>
      <c r="BY16" s="717">
        <v>35226.666012681577</v>
      </c>
      <c r="BZ16" s="717">
        <v>35566.117407309997</v>
      </c>
      <c r="CA16" s="717">
        <v>36266.410718365492</v>
      </c>
      <c r="CB16" s="717">
        <v>36656.435974315507</v>
      </c>
      <c r="CC16" s="717">
        <v>36231.389484940497</v>
      </c>
      <c r="CD16" s="717">
        <v>36259.015244370501</v>
      </c>
      <c r="CE16" s="717">
        <v>36690.646576840503</v>
      </c>
      <c r="CF16" s="717">
        <v>36901.119479850502</v>
      </c>
      <c r="CG16" s="717">
        <v>37287.475629000495</v>
      </c>
      <c r="CH16" s="717">
        <v>35797.569851870496</v>
      </c>
      <c r="CI16" s="717">
        <v>36258.0757674345</v>
      </c>
      <c r="CJ16" s="717">
        <v>36665.628977974506</v>
      </c>
      <c r="CK16" s="717">
        <v>36902.350835028687</v>
      </c>
      <c r="CL16" s="717">
        <v>37232.396207974496</v>
      </c>
      <c r="CM16" s="717">
        <v>37573.278528558367</v>
      </c>
      <c r="CN16" s="717">
        <v>37873.332235133777</v>
      </c>
      <c r="CO16" s="717">
        <v>38393.795160858266</v>
      </c>
      <c r="CP16" s="717">
        <v>38456.460590937633</v>
      </c>
      <c r="CQ16" s="717">
        <v>40230.224848859463</v>
      </c>
      <c r="CR16" s="717">
        <v>40855.545771395591</v>
      </c>
      <c r="CS16" s="717">
        <v>41222.454580285594</v>
      </c>
      <c r="CT16" s="717">
        <v>41810.098423441894</v>
      </c>
      <c r="CU16" s="717">
        <v>42530.720588094489</v>
      </c>
      <c r="CV16" s="717">
        <v>42823.916854008188</v>
      </c>
      <c r="CW16" s="717">
        <v>43778.738088250575</v>
      </c>
      <c r="CX16" s="717">
        <v>44212.171640411209</v>
      </c>
      <c r="CY16" s="717">
        <v>44754.68898334961</v>
      </c>
      <c r="CZ16" s="717">
        <v>45354.600058453805</v>
      </c>
      <c r="DA16" s="717">
        <v>45911.101409883806</v>
      </c>
      <c r="DB16" s="717">
        <v>46092.867616790805</v>
      </c>
      <c r="DC16" s="720">
        <v>46407.16287974421</v>
      </c>
      <c r="DD16" s="720">
        <v>46893.642887624213</v>
      </c>
      <c r="DE16" s="720">
        <v>47231.245784361956</v>
      </c>
      <c r="DF16" s="720">
        <v>47774.257493931946</v>
      </c>
      <c r="DG16" s="720">
        <v>48299.801104958256</v>
      </c>
      <c r="DH16" s="720">
        <v>48831.623051423165</v>
      </c>
      <c r="DI16" s="720">
        <v>49398.941442213159</v>
      </c>
      <c r="DJ16" s="720">
        <v>49712.915051324846</v>
      </c>
      <c r="DK16" s="720">
        <v>50062.369881504856</v>
      </c>
      <c r="DL16" s="720">
        <v>50553.780137902759</v>
      </c>
      <c r="DM16" s="720">
        <v>50923.637094155958</v>
      </c>
      <c r="DN16" s="720">
        <v>50936.866253094246</v>
      </c>
      <c r="DO16" s="720">
        <v>51220.978017891874</v>
      </c>
      <c r="DP16" s="720">
        <v>51689.211443446569</v>
      </c>
      <c r="DQ16" s="720">
        <v>52281.806783266569</v>
      </c>
      <c r="DR16" s="720">
        <v>52745.10187621427</v>
      </c>
      <c r="DS16" s="718">
        <v>53067.288984176288</v>
      </c>
      <c r="DT16" s="585">
        <v>53237.300493228548</v>
      </c>
      <c r="DU16" s="585">
        <v>53747.520927323327</v>
      </c>
      <c r="DV16" s="585">
        <v>54207.878643724078</v>
      </c>
      <c r="DW16" s="585">
        <v>54526.215795772674</v>
      </c>
      <c r="DX16" s="585">
        <v>54818.553989855922</v>
      </c>
      <c r="DY16" s="585">
        <v>55660.135224820217</v>
      </c>
      <c r="DZ16" s="585">
        <v>55758.226386383409</v>
      </c>
      <c r="EA16" s="585">
        <v>55824.586123909015</v>
      </c>
      <c r="EB16" s="585">
        <v>55986.574169129926</v>
      </c>
      <c r="EC16" s="585">
        <v>56243.188997914775</v>
      </c>
      <c r="ED16" s="585">
        <v>56491.882873218492</v>
      </c>
      <c r="EE16" s="585">
        <v>57404.563753972609</v>
      </c>
      <c r="EF16" s="585">
        <v>57842.768891002328</v>
      </c>
      <c r="EG16" s="585">
        <v>58105.714665490799</v>
      </c>
      <c r="EH16" s="585">
        <v>58470.902820365423</v>
      </c>
      <c r="EI16" s="585">
        <v>58944.066997712958</v>
      </c>
      <c r="EJ16" s="587">
        <v>59330.99926384553</v>
      </c>
      <c r="EK16" s="587">
        <v>60171.889505261715</v>
      </c>
      <c r="EL16" s="587">
        <v>60201.48881214374</v>
      </c>
      <c r="EM16" s="587">
        <v>60345.706293133808</v>
      </c>
      <c r="EN16" s="587">
        <v>60482.740098523602</v>
      </c>
      <c r="EO16" s="587">
        <v>60861.54457380958</v>
      </c>
      <c r="EP16" s="587">
        <v>61053.821108850505</v>
      </c>
      <c r="EQ16" s="587">
        <v>61323.785316027759</v>
      </c>
      <c r="ER16" s="587">
        <v>61245.621233360427</v>
      </c>
      <c r="ES16" s="587">
        <v>61398.355169078735</v>
      </c>
      <c r="ET16" s="587">
        <v>61339.11730110112</v>
      </c>
      <c r="EU16" s="587">
        <v>61228.485239361464</v>
      </c>
      <c r="EV16" s="587">
        <v>61256.339630796414</v>
      </c>
      <c r="EW16" s="587">
        <v>61823.057538809189</v>
      </c>
      <c r="EX16" s="587">
        <v>61495.9</v>
      </c>
      <c r="EY16" s="587">
        <v>61023.881987629611</v>
      </c>
      <c r="EZ16" s="587">
        <v>61110.278011280461</v>
      </c>
      <c r="FA16" s="587">
        <v>61036.218141363672</v>
      </c>
      <c r="FB16" s="587">
        <v>61229.508408611546</v>
      </c>
      <c r="FC16" s="587">
        <v>61588.397156559993</v>
      </c>
      <c r="FD16" s="587">
        <v>61513.809815765708</v>
      </c>
      <c r="FE16" s="587">
        <v>61419.17601920569</v>
      </c>
      <c r="FF16" s="587">
        <v>61791.351056165891</v>
      </c>
    </row>
    <row r="17" spans="1:162" ht="17.45" customHeight="1" x14ac:dyDescent="0.3">
      <c r="A17" s="721"/>
      <c r="B17" s="722"/>
      <c r="C17" s="723"/>
      <c r="D17" s="723"/>
      <c r="E17" s="723"/>
      <c r="F17" s="724"/>
      <c r="G17" s="723"/>
      <c r="H17" s="725"/>
      <c r="I17" s="723"/>
      <c r="J17" s="723"/>
      <c r="K17" s="723"/>
      <c r="L17" s="723"/>
      <c r="M17" s="724"/>
      <c r="N17" s="723"/>
      <c r="O17" s="723"/>
      <c r="P17" s="723"/>
      <c r="Q17" s="723"/>
      <c r="R17" s="723"/>
      <c r="S17" s="723"/>
      <c r="T17" s="723"/>
      <c r="U17" s="723"/>
      <c r="V17" s="723"/>
      <c r="W17" s="723"/>
      <c r="X17" s="723"/>
      <c r="Y17" s="723"/>
      <c r="Z17" s="723"/>
      <c r="AA17" s="723"/>
      <c r="AB17" s="723"/>
      <c r="AC17" s="723"/>
      <c r="AD17" s="725"/>
      <c r="AE17" s="723"/>
      <c r="AF17" s="723"/>
      <c r="AG17" s="723"/>
      <c r="AH17" s="723"/>
      <c r="AI17" s="723"/>
      <c r="AJ17" s="723"/>
      <c r="AK17" s="723"/>
      <c r="AL17" s="723"/>
      <c r="AM17" s="723"/>
      <c r="AN17" s="723"/>
      <c r="AO17" s="725"/>
      <c r="AP17" s="723"/>
      <c r="AQ17" s="723"/>
      <c r="AR17" s="723"/>
      <c r="AS17" s="723"/>
      <c r="AT17" s="723"/>
      <c r="AU17" s="723"/>
      <c r="AV17" s="723"/>
      <c r="AW17" s="723"/>
      <c r="AX17" s="723"/>
      <c r="AY17" s="723"/>
      <c r="AZ17" s="723"/>
      <c r="BA17" s="723"/>
      <c r="BB17" s="723"/>
      <c r="BC17" s="723"/>
      <c r="BD17" s="723"/>
      <c r="BE17" s="723"/>
      <c r="BF17" s="723"/>
      <c r="BG17" s="723"/>
      <c r="BH17" s="723"/>
      <c r="BI17" s="723"/>
      <c r="BJ17" s="723"/>
      <c r="BK17" s="723"/>
      <c r="BL17" s="723"/>
      <c r="BM17" s="723"/>
      <c r="BN17" s="723"/>
      <c r="BO17" s="723"/>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6"/>
      <c r="DD17" s="726"/>
      <c r="DE17" s="726"/>
      <c r="DF17" s="726"/>
      <c r="DG17" s="726"/>
      <c r="DH17" s="726"/>
      <c r="DI17" s="726"/>
      <c r="DJ17" s="726"/>
      <c r="DK17" s="726"/>
      <c r="DL17" s="726"/>
      <c r="DM17" s="726"/>
      <c r="DN17" s="726"/>
      <c r="DO17" s="726"/>
      <c r="DP17" s="726"/>
      <c r="DQ17" s="726"/>
      <c r="DR17" s="726"/>
      <c r="DS17" s="724"/>
      <c r="DT17" s="590"/>
      <c r="DU17" s="590"/>
      <c r="DV17" s="590"/>
      <c r="DW17" s="590"/>
      <c r="DX17" s="590"/>
      <c r="DY17" s="590"/>
      <c r="DZ17" s="590"/>
      <c r="EA17" s="590"/>
      <c r="EB17" s="590"/>
      <c r="EC17" s="590"/>
      <c r="ED17" s="590"/>
      <c r="EE17" s="590"/>
      <c r="EF17" s="590"/>
      <c r="EG17" s="590"/>
      <c r="EH17" s="590"/>
      <c r="EI17" s="590"/>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row>
    <row r="18" spans="1:162" ht="17.45" customHeight="1" x14ac:dyDescent="0.3">
      <c r="A18" s="715" t="s">
        <v>459</v>
      </c>
      <c r="B18" s="716" t="s">
        <v>460</v>
      </c>
      <c r="C18" s="717">
        <v>249.33754500999999</v>
      </c>
      <c r="D18" s="717">
        <v>264.05557626000001</v>
      </c>
      <c r="E18" s="717">
        <v>282.63213625999998</v>
      </c>
      <c r="F18" s="718">
        <v>295.31597005999998</v>
      </c>
      <c r="G18" s="717">
        <v>268.50543526000001</v>
      </c>
      <c r="H18" s="719">
        <v>236.63516826</v>
      </c>
      <c r="I18" s="717">
        <v>219.25531925999999</v>
      </c>
      <c r="J18" s="717">
        <v>87.311757260000007</v>
      </c>
      <c r="K18" s="717">
        <v>115.57686126</v>
      </c>
      <c r="L18" s="717">
        <v>115.65866626</v>
      </c>
      <c r="M18" s="718">
        <v>115.72814726</v>
      </c>
      <c r="N18" s="717">
        <v>115.71674726000001</v>
      </c>
      <c r="O18" s="717">
        <v>98.185628260000001</v>
      </c>
      <c r="P18" s="717">
        <v>97.894697260000001</v>
      </c>
      <c r="Q18" s="717">
        <v>99.396492260000002</v>
      </c>
      <c r="R18" s="717">
        <v>99.915569260000012</v>
      </c>
      <c r="S18" s="717">
        <v>101.43657702103678</v>
      </c>
      <c r="T18" s="717">
        <v>103.10802426000001</v>
      </c>
      <c r="U18" s="717">
        <v>114.30672826</v>
      </c>
      <c r="V18" s="717">
        <v>114.7917113</v>
      </c>
      <c r="W18" s="717">
        <v>112.68156833157674</v>
      </c>
      <c r="X18" s="717">
        <v>116.20933165546708</v>
      </c>
      <c r="Y18" s="717">
        <v>115.14950657999999</v>
      </c>
      <c r="Z18" s="717">
        <v>114.80572158</v>
      </c>
      <c r="AA18" s="717">
        <v>116.01910428000001</v>
      </c>
      <c r="AB18" s="717">
        <v>117.12312128000001</v>
      </c>
      <c r="AC18" s="717">
        <v>118.72713528</v>
      </c>
      <c r="AD18" s="719">
        <v>119.80985028000001</v>
      </c>
      <c r="AE18" s="717">
        <v>122.54243328</v>
      </c>
      <c r="AF18" s="717">
        <v>149.63137528000001</v>
      </c>
      <c r="AG18" s="717">
        <v>161.49389927999999</v>
      </c>
      <c r="AH18" s="717">
        <v>160.12539828000001</v>
      </c>
      <c r="AI18" s="717">
        <v>144.78691628000001</v>
      </c>
      <c r="AJ18" s="717">
        <v>143.44226227999999</v>
      </c>
      <c r="AK18" s="717">
        <v>278.87764827999996</v>
      </c>
      <c r="AL18" s="717">
        <v>284.88362527999999</v>
      </c>
      <c r="AM18" s="717">
        <v>292.43977027999995</v>
      </c>
      <c r="AN18" s="717">
        <v>292.31112622964417</v>
      </c>
      <c r="AO18" s="719">
        <v>162.08623628000001</v>
      </c>
      <c r="AP18" s="717">
        <v>160.46530868000002</v>
      </c>
      <c r="AQ18" s="717">
        <v>160.37438928</v>
      </c>
      <c r="AR18" s="717">
        <v>158.96110628</v>
      </c>
      <c r="AS18" s="717">
        <v>170.63793128</v>
      </c>
      <c r="AT18" s="717">
        <v>200.33315328</v>
      </c>
      <c r="AU18" s="717">
        <v>196.35077527999999</v>
      </c>
      <c r="AV18" s="717">
        <v>199.52542027999999</v>
      </c>
      <c r="AW18" s="717">
        <v>201.61337728000001</v>
      </c>
      <c r="AX18" s="717">
        <v>203.72184128000001</v>
      </c>
      <c r="AY18" s="717">
        <v>195.21189828000001</v>
      </c>
      <c r="AZ18" s="717">
        <v>195.68911628000001</v>
      </c>
      <c r="BA18" s="717">
        <v>195.87071578000001</v>
      </c>
      <c r="BB18" s="717">
        <v>198.48957028000001</v>
      </c>
      <c r="BC18" s="717">
        <v>198.51568327999999</v>
      </c>
      <c r="BD18" s="717">
        <v>198.79167228</v>
      </c>
      <c r="BE18" s="717">
        <v>200.21129628</v>
      </c>
      <c r="BF18" s="717">
        <v>200.20880728</v>
      </c>
      <c r="BG18" s="717">
        <v>199.87773028000001</v>
      </c>
      <c r="BH18" s="717">
        <v>197.62053528000001</v>
      </c>
      <c r="BI18" s="717">
        <v>198.08945528000001</v>
      </c>
      <c r="BJ18" s="717">
        <v>197.67891327999999</v>
      </c>
      <c r="BK18" s="717">
        <v>186.66825628000001</v>
      </c>
      <c r="BL18" s="717">
        <v>186.62867428000001</v>
      </c>
      <c r="BM18" s="717">
        <v>186.76575928</v>
      </c>
      <c r="BN18" s="717">
        <v>157.23791027999999</v>
      </c>
      <c r="BO18" s="717">
        <v>160.66269428000001</v>
      </c>
      <c r="BP18" s="717">
        <v>160.59662028</v>
      </c>
      <c r="BQ18" s="717">
        <v>161.74217028000001</v>
      </c>
      <c r="BR18" s="717">
        <v>161.77023828</v>
      </c>
      <c r="BS18" s="717">
        <v>156.77844927999999</v>
      </c>
      <c r="BT18" s="717">
        <v>153.57595050788547</v>
      </c>
      <c r="BU18" s="717">
        <v>153.66006150788544</v>
      </c>
      <c r="BV18" s="717">
        <v>153.54583050788546</v>
      </c>
      <c r="BW18" s="717">
        <v>153.17732850788545</v>
      </c>
      <c r="BX18" s="717">
        <v>152.55508650788545</v>
      </c>
      <c r="BY18" s="717">
        <v>152.51616350788547</v>
      </c>
      <c r="BZ18" s="717">
        <v>151.20087450788546</v>
      </c>
      <c r="CA18" s="717">
        <v>152.45278150788545</v>
      </c>
      <c r="CB18" s="717">
        <v>152.02979650788546</v>
      </c>
      <c r="CC18" s="717">
        <v>142.46591828000001</v>
      </c>
      <c r="CD18" s="717">
        <v>143.37853128</v>
      </c>
      <c r="CE18" s="717">
        <v>147.06950028</v>
      </c>
      <c r="CF18" s="717">
        <v>129.44820827999999</v>
      </c>
      <c r="CG18" s="717">
        <v>129.41604328</v>
      </c>
      <c r="CH18" s="717">
        <v>29.07319</v>
      </c>
      <c r="CI18" s="717">
        <v>29.432873000000001</v>
      </c>
      <c r="CJ18" s="717">
        <v>29.306000999999998</v>
      </c>
      <c r="CK18" s="717">
        <v>29.147027999999999</v>
      </c>
      <c r="CL18" s="717">
        <v>29.707805</v>
      </c>
      <c r="CM18" s="717">
        <v>30.178381999999999</v>
      </c>
      <c r="CN18" s="717">
        <v>30.147749000000001</v>
      </c>
      <c r="CO18" s="717">
        <v>31.180561999999998</v>
      </c>
      <c r="CP18" s="717">
        <v>31.965938000000001</v>
      </c>
      <c r="CQ18" s="717">
        <v>32.355226000000002</v>
      </c>
      <c r="CR18" s="717">
        <v>33.077812000000002</v>
      </c>
      <c r="CS18" s="717">
        <v>32.854852000000001</v>
      </c>
      <c r="CT18" s="717">
        <v>33.050890000000003</v>
      </c>
      <c r="CU18" s="717">
        <v>32.887822</v>
      </c>
      <c r="CV18" s="717">
        <v>32.465772000000001</v>
      </c>
      <c r="CW18" s="717">
        <v>33.215324000000003</v>
      </c>
      <c r="CX18" s="717">
        <v>34.334909000000003</v>
      </c>
      <c r="CY18" s="717">
        <v>35.026667000000003</v>
      </c>
      <c r="CZ18" s="717">
        <v>35.356037000000001</v>
      </c>
      <c r="DA18" s="717">
        <v>35.864004000000001</v>
      </c>
      <c r="DB18" s="717">
        <v>35.611902999999998</v>
      </c>
      <c r="DC18" s="720">
        <v>36.130251000000001</v>
      </c>
      <c r="DD18" s="720">
        <v>35.901780000000002</v>
      </c>
      <c r="DE18" s="720">
        <v>36.136063</v>
      </c>
      <c r="DF18" s="720">
        <v>36.867193999999998</v>
      </c>
      <c r="DG18" s="720">
        <v>30.581300500000001</v>
      </c>
      <c r="DH18" s="720">
        <v>30.6401425</v>
      </c>
      <c r="DI18" s="720">
        <v>30.6648505</v>
      </c>
      <c r="DJ18" s="720">
        <v>30.842667500000001</v>
      </c>
      <c r="DK18" s="720">
        <v>31.344297999999998</v>
      </c>
      <c r="DL18" s="720">
        <v>31.077601999999999</v>
      </c>
      <c r="DM18" s="720">
        <v>31.508797000000001</v>
      </c>
      <c r="DN18" s="720">
        <v>31.684699999999999</v>
      </c>
      <c r="DO18" s="720">
        <v>32.096375000000002</v>
      </c>
      <c r="DP18" s="720">
        <v>33.674729999999997</v>
      </c>
      <c r="DQ18" s="720">
        <v>34.300924999999999</v>
      </c>
      <c r="DR18" s="720">
        <v>35.149085999999997</v>
      </c>
      <c r="DS18" s="718">
        <v>33.355187000000001</v>
      </c>
      <c r="DT18" s="585">
        <v>33.618775999999997</v>
      </c>
      <c r="DU18" s="585">
        <v>32.853158999999998</v>
      </c>
      <c r="DV18" s="585">
        <v>33.650849000000001</v>
      </c>
      <c r="DW18" s="585">
        <v>33.904522</v>
      </c>
      <c r="DX18" s="585">
        <v>33.867114000000001</v>
      </c>
      <c r="DY18" s="585">
        <v>33.665609000000003</v>
      </c>
      <c r="DZ18" s="585">
        <v>32.197952000000001</v>
      </c>
      <c r="EA18" s="585">
        <v>31.531504000000002</v>
      </c>
      <c r="EB18" s="585">
        <v>32.355826999999998</v>
      </c>
      <c r="EC18" s="585">
        <v>32.598132999999997</v>
      </c>
      <c r="ED18" s="585">
        <v>32.215212000000001</v>
      </c>
      <c r="EE18" s="585">
        <v>31.046475999999998</v>
      </c>
      <c r="EF18" s="585">
        <v>31.349722</v>
      </c>
      <c r="EG18" s="585">
        <v>31.364078500000002</v>
      </c>
      <c r="EH18" s="585">
        <v>31.437996999999999</v>
      </c>
      <c r="EI18" s="585">
        <v>32.259518</v>
      </c>
      <c r="EJ18" s="587">
        <v>32.644866</v>
      </c>
      <c r="EK18" s="587">
        <v>32.644868000000002</v>
      </c>
      <c r="EL18" s="587">
        <v>33.292563999999999</v>
      </c>
      <c r="EM18" s="587">
        <v>33.742064999999997</v>
      </c>
      <c r="EN18" s="587">
        <v>34.047590999999997</v>
      </c>
      <c r="EO18" s="587">
        <v>34.402270000000001</v>
      </c>
      <c r="EP18" s="587">
        <v>34.909635000000002</v>
      </c>
      <c r="EQ18" s="587">
        <v>34.643839</v>
      </c>
      <c r="ER18" s="587">
        <v>33.990890999999998</v>
      </c>
      <c r="ES18" s="587">
        <v>34.023766000000002</v>
      </c>
      <c r="ET18" s="587">
        <v>33.976799</v>
      </c>
      <c r="EU18" s="587">
        <v>34.288097</v>
      </c>
      <c r="EV18" s="587">
        <v>35.665084999999998</v>
      </c>
      <c r="EW18" s="587">
        <v>36.173506000000003</v>
      </c>
      <c r="EX18" s="587">
        <v>37.1</v>
      </c>
      <c r="EY18" s="587">
        <v>36.945929</v>
      </c>
      <c r="EZ18" s="587">
        <v>36.160863999999997</v>
      </c>
      <c r="FA18" s="587">
        <v>37.214680000000001</v>
      </c>
      <c r="FB18" s="587">
        <v>36.498939</v>
      </c>
      <c r="FC18" s="587">
        <v>35.790064999999998</v>
      </c>
      <c r="FD18" s="587">
        <v>34.181258999999997</v>
      </c>
      <c r="FE18" s="587">
        <v>34.193260000000002</v>
      </c>
      <c r="FF18" s="587">
        <v>34.301259999999999</v>
      </c>
    </row>
    <row r="19" spans="1:162" ht="17.45" customHeight="1" x14ac:dyDescent="0.3">
      <c r="A19" s="721"/>
      <c r="B19" s="727"/>
      <c r="C19" s="723"/>
      <c r="D19" s="723"/>
      <c r="E19" s="723"/>
      <c r="F19" s="724"/>
      <c r="G19" s="723"/>
      <c r="H19" s="725"/>
      <c r="I19" s="723"/>
      <c r="J19" s="723"/>
      <c r="K19" s="723"/>
      <c r="L19" s="723"/>
      <c r="M19" s="724"/>
      <c r="N19" s="723"/>
      <c r="O19" s="723"/>
      <c r="P19" s="723"/>
      <c r="Q19" s="723"/>
      <c r="R19" s="723"/>
      <c r="S19" s="723"/>
      <c r="T19" s="723"/>
      <c r="U19" s="723"/>
      <c r="V19" s="723"/>
      <c r="W19" s="723"/>
      <c r="X19" s="723"/>
      <c r="Y19" s="723"/>
      <c r="Z19" s="723"/>
      <c r="AA19" s="723"/>
      <c r="AB19" s="723"/>
      <c r="AC19" s="723"/>
      <c r="AD19" s="725"/>
      <c r="AE19" s="723"/>
      <c r="AF19" s="723"/>
      <c r="AG19" s="723"/>
      <c r="AH19" s="723"/>
      <c r="AI19" s="723"/>
      <c r="AJ19" s="723"/>
      <c r="AK19" s="723"/>
      <c r="AL19" s="723"/>
      <c r="AM19" s="723"/>
      <c r="AN19" s="723"/>
      <c r="AO19" s="725"/>
      <c r="AP19" s="723"/>
      <c r="AQ19" s="723"/>
      <c r="AR19" s="723"/>
      <c r="AS19" s="723"/>
      <c r="AT19" s="723"/>
      <c r="AU19" s="723"/>
      <c r="AV19" s="723"/>
      <c r="AW19" s="723"/>
      <c r="AX19" s="723"/>
      <c r="AY19" s="723"/>
      <c r="AZ19" s="723"/>
      <c r="BA19" s="723"/>
      <c r="BB19" s="723"/>
      <c r="BC19" s="723"/>
      <c r="BD19" s="723"/>
      <c r="BE19" s="723"/>
      <c r="BF19" s="723"/>
      <c r="BG19" s="723"/>
      <c r="BH19" s="723"/>
      <c r="BI19" s="723"/>
      <c r="BJ19" s="723"/>
      <c r="BK19" s="723"/>
      <c r="BL19" s="723"/>
      <c r="BM19" s="723"/>
      <c r="BN19" s="723"/>
      <c r="BO19" s="723"/>
      <c r="BP19" s="723"/>
      <c r="BQ19" s="723"/>
      <c r="BR19" s="723"/>
      <c r="BS19" s="723"/>
      <c r="BT19" s="723"/>
      <c r="BU19" s="723"/>
      <c r="BV19" s="723"/>
      <c r="BW19" s="723"/>
      <c r="BX19" s="723"/>
      <c r="BY19" s="723"/>
      <c r="BZ19" s="723"/>
      <c r="CA19" s="723"/>
      <c r="CB19" s="723"/>
      <c r="CC19" s="723"/>
      <c r="CD19" s="723"/>
      <c r="CE19" s="723"/>
      <c r="CF19" s="723"/>
      <c r="CG19" s="723"/>
      <c r="CH19" s="723"/>
      <c r="CI19" s="723"/>
      <c r="CJ19" s="723"/>
      <c r="CK19" s="723"/>
      <c r="CL19" s="723"/>
      <c r="CM19" s="723"/>
      <c r="CN19" s="723"/>
      <c r="CO19" s="723"/>
      <c r="CP19" s="723"/>
      <c r="CQ19" s="723"/>
      <c r="CR19" s="723"/>
      <c r="CS19" s="723"/>
      <c r="CT19" s="723"/>
      <c r="CU19" s="723"/>
      <c r="CV19" s="723"/>
      <c r="CW19" s="723"/>
      <c r="CX19" s="723"/>
      <c r="CY19" s="723"/>
      <c r="CZ19" s="723"/>
      <c r="DA19" s="723"/>
      <c r="DB19" s="723"/>
      <c r="DC19" s="726"/>
      <c r="DD19" s="726"/>
      <c r="DE19" s="726"/>
      <c r="DF19" s="726"/>
      <c r="DG19" s="726"/>
      <c r="DH19" s="726"/>
      <c r="DI19" s="726"/>
      <c r="DJ19" s="726"/>
      <c r="DK19" s="726"/>
      <c r="DL19" s="726"/>
      <c r="DM19" s="726"/>
      <c r="DN19" s="726"/>
      <c r="DO19" s="726"/>
      <c r="DP19" s="726"/>
      <c r="DQ19" s="726"/>
      <c r="DR19" s="726"/>
      <c r="DS19" s="724"/>
      <c r="DT19" s="590"/>
      <c r="DU19" s="590"/>
      <c r="DV19" s="590"/>
      <c r="DW19" s="590"/>
      <c r="DX19" s="590"/>
      <c r="DY19" s="590"/>
      <c r="DZ19" s="590"/>
      <c r="EA19" s="590"/>
      <c r="EB19" s="590"/>
      <c r="EC19" s="590"/>
      <c r="ED19" s="590"/>
      <c r="EE19" s="590"/>
      <c r="EF19" s="590"/>
      <c r="EG19" s="590"/>
      <c r="EH19" s="590"/>
      <c r="EI19" s="590"/>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row>
    <row r="20" spans="1:162" ht="17.45" customHeight="1" x14ac:dyDescent="0.3">
      <c r="A20" s="715" t="s">
        <v>461</v>
      </c>
      <c r="B20" s="716" t="s">
        <v>462</v>
      </c>
      <c r="C20" s="717">
        <v>0</v>
      </c>
      <c r="D20" s="717">
        <v>0</v>
      </c>
      <c r="E20" s="717">
        <v>0</v>
      </c>
      <c r="F20" s="718">
        <v>0</v>
      </c>
      <c r="G20" s="717">
        <v>0</v>
      </c>
      <c r="H20" s="719">
        <v>0</v>
      </c>
      <c r="I20" s="717">
        <v>0</v>
      </c>
      <c r="J20" s="717">
        <v>0</v>
      </c>
      <c r="K20" s="717">
        <v>0</v>
      </c>
      <c r="L20" s="717">
        <v>0</v>
      </c>
      <c r="M20" s="718">
        <v>0</v>
      </c>
      <c r="N20" s="717">
        <v>0</v>
      </c>
      <c r="O20" s="717">
        <v>0</v>
      </c>
      <c r="P20" s="717">
        <v>0</v>
      </c>
      <c r="Q20" s="717">
        <v>0</v>
      </c>
      <c r="R20" s="717">
        <v>0</v>
      </c>
      <c r="S20" s="717">
        <v>0</v>
      </c>
      <c r="T20" s="717">
        <v>0</v>
      </c>
      <c r="U20" s="717">
        <v>0</v>
      </c>
      <c r="V20" s="717">
        <v>0</v>
      </c>
      <c r="W20" s="717">
        <v>0</v>
      </c>
      <c r="X20" s="717">
        <v>0</v>
      </c>
      <c r="Y20" s="717">
        <v>0</v>
      </c>
      <c r="Z20" s="717">
        <v>0</v>
      </c>
      <c r="AA20" s="717">
        <v>0</v>
      </c>
      <c r="AB20" s="717">
        <v>0</v>
      </c>
      <c r="AC20" s="717">
        <v>0</v>
      </c>
      <c r="AD20" s="719">
        <v>0</v>
      </c>
      <c r="AE20" s="717">
        <v>0</v>
      </c>
      <c r="AF20" s="717">
        <v>0</v>
      </c>
      <c r="AG20" s="717">
        <v>0</v>
      </c>
      <c r="AH20" s="717">
        <v>0</v>
      </c>
      <c r="AI20" s="717">
        <v>0</v>
      </c>
      <c r="AJ20" s="717">
        <v>0</v>
      </c>
      <c r="AK20" s="717">
        <v>0</v>
      </c>
      <c r="AL20" s="717">
        <v>0</v>
      </c>
      <c r="AM20" s="717">
        <v>0</v>
      </c>
      <c r="AN20" s="717">
        <v>0</v>
      </c>
      <c r="AO20" s="719">
        <v>0</v>
      </c>
      <c r="AP20" s="717">
        <v>0</v>
      </c>
      <c r="AQ20" s="717">
        <v>0</v>
      </c>
      <c r="AR20" s="717">
        <v>0</v>
      </c>
      <c r="AS20" s="717">
        <v>0</v>
      </c>
      <c r="AT20" s="717">
        <v>0</v>
      </c>
      <c r="AU20" s="717">
        <v>0</v>
      </c>
      <c r="AV20" s="717">
        <v>0</v>
      </c>
      <c r="AW20" s="717">
        <v>0</v>
      </c>
      <c r="AX20" s="717">
        <v>0</v>
      </c>
      <c r="AY20" s="717">
        <v>0</v>
      </c>
      <c r="AZ20" s="717">
        <v>0</v>
      </c>
      <c r="BA20" s="717">
        <v>0</v>
      </c>
      <c r="BB20" s="717">
        <v>0</v>
      </c>
      <c r="BC20" s="717">
        <v>0</v>
      </c>
      <c r="BD20" s="717">
        <v>0</v>
      </c>
      <c r="BE20" s="717">
        <v>0</v>
      </c>
      <c r="BF20" s="717">
        <v>0</v>
      </c>
      <c r="BG20" s="717">
        <v>0</v>
      </c>
      <c r="BH20" s="717">
        <v>0</v>
      </c>
      <c r="BI20" s="717">
        <v>0</v>
      </c>
      <c r="BJ20" s="717">
        <v>0</v>
      </c>
      <c r="BK20" s="717">
        <v>0</v>
      </c>
      <c r="BL20" s="717">
        <v>0</v>
      </c>
      <c r="BM20" s="717">
        <v>0</v>
      </c>
      <c r="BN20" s="717">
        <v>0</v>
      </c>
      <c r="BO20" s="717">
        <v>0</v>
      </c>
      <c r="BP20" s="717">
        <v>0</v>
      </c>
      <c r="BQ20" s="717">
        <v>0</v>
      </c>
      <c r="BR20" s="717">
        <v>0</v>
      </c>
      <c r="BS20" s="717">
        <v>0</v>
      </c>
      <c r="BT20" s="717">
        <v>0</v>
      </c>
      <c r="BU20" s="717">
        <v>0</v>
      </c>
      <c r="BV20" s="717">
        <v>0</v>
      </c>
      <c r="BW20" s="717">
        <v>0</v>
      </c>
      <c r="BX20" s="717">
        <v>0</v>
      </c>
      <c r="BY20" s="717">
        <v>0</v>
      </c>
      <c r="BZ20" s="717">
        <v>0</v>
      </c>
      <c r="CA20" s="717">
        <v>0</v>
      </c>
      <c r="CB20" s="717">
        <v>0</v>
      </c>
      <c r="CC20" s="717">
        <v>0</v>
      </c>
      <c r="CD20" s="717">
        <v>0</v>
      </c>
      <c r="CE20" s="717">
        <v>0</v>
      </c>
      <c r="CF20" s="717">
        <v>0</v>
      </c>
      <c r="CG20" s="717">
        <v>0</v>
      </c>
      <c r="CH20" s="717">
        <v>0</v>
      </c>
      <c r="CI20" s="717">
        <v>0</v>
      </c>
      <c r="CJ20" s="717">
        <v>0</v>
      </c>
      <c r="CK20" s="717">
        <v>0</v>
      </c>
      <c r="CL20" s="717">
        <v>0</v>
      </c>
      <c r="CM20" s="717">
        <v>0</v>
      </c>
      <c r="CN20" s="717">
        <v>0</v>
      </c>
      <c r="CO20" s="717">
        <v>0</v>
      </c>
      <c r="CP20" s="717">
        <v>0</v>
      </c>
      <c r="CQ20" s="717">
        <v>0</v>
      </c>
      <c r="CR20" s="717">
        <v>0</v>
      </c>
      <c r="CS20" s="717">
        <v>0</v>
      </c>
      <c r="CT20" s="717">
        <v>0</v>
      </c>
      <c r="CU20" s="717">
        <v>0</v>
      </c>
      <c r="CV20" s="717">
        <v>0</v>
      </c>
      <c r="CW20" s="717">
        <v>0</v>
      </c>
      <c r="CX20" s="717">
        <v>0</v>
      </c>
      <c r="CY20" s="717">
        <v>0</v>
      </c>
      <c r="CZ20" s="717">
        <v>0</v>
      </c>
      <c r="DA20" s="717">
        <v>0</v>
      </c>
      <c r="DB20" s="717">
        <v>0</v>
      </c>
      <c r="DC20" s="720">
        <v>0</v>
      </c>
      <c r="DD20" s="720">
        <v>0</v>
      </c>
      <c r="DE20" s="720">
        <v>0</v>
      </c>
      <c r="DF20" s="720">
        <v>0</v>
      </c>
      <c r="DG20" s="720">
        <v>0</v>
      </c>
      <c r="DH20" s="720">
        <v>0</v>
      </c>
      <c r="DI20" s="720">
        <v>0</v>
      </c>
      <c r="DJ20" s="720">
        <v>0</v>
      </c>
      <c r="DK20" s="720">
        <v>0</v>
      </c>
      <c r="DL20" s="720">
        <v>0</v>
      </c>
      <c r="DM20" s="720">
        <v>0</v>
      </c>
      <c r="DN20" s="720">
        <v>0</v>
      </c>
      <c r="DO20" s="720">
        <v>0</v>
      </c>
      <c r="DP20" s="720">
        <v>0</v>
      </c>
      <c r="DQ20" s="720">
        <v>0</v>
      </c>
      <c r="DR20" s="720">
        <v>0</v>
      </c>
      <c r="DS20" s="718">
        <v>0</v>
      </c>
      <c r="DT20" s="585">
        <v>0</v>
      </c>
      <c r="DU20" s="585">
        <v>0</v>
      </c>
      <c r="DV20" s="585">
        <v>0</v>
      </c>
      <c r="DW20" s="585">
        <v>0</v>
      </c>
      <c r="DX20" s="585">
        <v>0</v>
      </c>
      <c r="DY20" s="585">
        <v>0</v>
      </c>
      <c r="DZ20" s="585">
        <v>0</v>
      </c>
      <c r="EA20" s="585">
        <v>0</v>
      </c>
      <c r="EB20" s="585">
        <v>0</v>
      </c>
      <c r="EC20" s="585">
        <v>0</v>
      </c>
      <c r="ED20" s="585">
        <v>0</v>
      </c>
      <c r="EE20" s="585">
        <v>0</v>
      </c>
      <c r="EF20" s="585">
        <v>0</v>
      </c>
      <c r="EG20" s="585">
        <v>0</v>
      </c>
      <c r="EH20" s="585">
        <v>0</v>
      </c>
      <c r="EI20" s="585">
        <v>0</v>
      </c>
      <c r="EJ20" s="587">
        <v>0</v>
      </c>
      <c r="EK20" s="587">
        <v>0</v>
      </c>
      <c r="EL20" s="587">
        <v>0</v>
      </c>
      <c r="EM20" s="587">
        <v>0</v>
      </c>
      <c r="EN20" s="587">
        <v>0</v>
      </c>
      <c r="EO20" s="587">
        <v>0</v>
      </c>
      <c r="EP20" s="587">
        <v>0</v>
      </c>
      <c r="EQ20" s="587">
        <v>0</v>
      </c>
      <c r="ER20" s="587">
        <v>0</v>
      </c>
      <c r="ES20" s="587">
        <v>0</v>
      </c>
      <c r="ET20" s="587">
        <v>0</v>
      </c>
      <c r="EU20" s="587">
        <v>0</v>
      </c>
      <c r="EV20" s="587">
        <v>0</v>
      </c>
      <c r="EW20" s="587">
        <v>0</v>
      </c>
      <c r="EX20" s="587">
        <v>0</v>
      </c>
      <c r="EY20" s="587">
        <v>0</v>
      </c>
      <c r="EZ20" s="587">
        <v>0</v>
      </c>
      <c r="FA20" s="587">
        <v>0</v>
      </c>
      <c r="FB20" s="587">
        <v>0</v>
      </c>
      <c r="FC20" s="587">
        <v>0</v>
      </c>
      <c r="FD20" s="587">
        <v>0</v>
      </c>
      <c r="FE20" s="587">
        <v>0</v>
      </c>
      <c r="FF20" s="587">
        <v>0</v>
      </c>
    </row>
    <row r="21" spans="1:162" ht="17.45" customHeight="1" x14ac:dyDescent="0.3">
      <c r="A21" s="721"/>
      <c r="B21" s="722"/>
      <c r="C21" s="723"/>
      <c r="D21" s="723"/>
      <c r="E21" s="723"/>
      <c r="F21" s="724"/>
      <c r="G21" s="723"/>
      <c r="H21" s="725"/>
      <c r="I21" s="723"/>
      <c r="J21" s="723"/>
      <c r="K21" s="723"/>
      <c r="L21" s="723"/>
      <c r="M21" s="724"/>
      <c r="N21" s="723"/>
      <c r="O21" s="723"/>
      <c r="P21" s="723"/>
      <c r="Q21" s="723"/>
      <c r="R21" s="723"/>
      <c r="S21" s="723"/>
      <c r="T21" s="723"/>
      <c r="U21" s="723"/>
      <c r="V21" s="723"/>
      <c r="W21" s="723"/>
      <c r="X21" s="723"/>
      <c r="Y21" s="723"/>
      <c r="Z21" s="723"/>
      <c r="AA21" s="723"/>
      <c r="AB21" s="723"/>
      <c r="AC21" s="723"/>
      <c r="AD21" s="725"/>
      <c r="AE21" s="723"/>
      <c r="AF21" s="723"/>
      <c r="AG21" s="723"/>
      <c r="AH21" s="723"/>
      <c r="AI21" s="723"/>
      <c r="AJ21" s="723"/>
      <c r="AK21" s="723"/>
      <c r="AL21" s="723"/>
      <c r="AM21" s="723"/>
      <c r="AN21" s="723"/>
      <c r="AO21" s="725"/>
      <c r="AP21" s="723"/>
      <c r="AQ21" s="723"/>
      <c r="AR21" s="723"/>
      <c r="AS21" s="723"/>
      <c r="AT21" s="723"/>
      <c r="AU21" s="723"/>
      <c r="AV21" s="723"/>
      <c r="AW21" s="723"/>
      <c r="AX21" s="723"/>
      <c r="AY21" s="723"/>
      <c r="AZ21" s="723"/>
      <c r="BA21" s="723"/>
      <c r="BB21" s="723"/>
      <c r="BC21" s="723"/>
      <c r="BD21" s="723"/>
      <c r="BE21" s="723"/>
      <c r="BF21" s="723"/>
      <c r="BG21" s="723"/>
      <c r="BH21" s="723"/>
      <c r="BI21" s="723"/>
      <c r="BJ21" s="723"/>
      <c r="BK21" s="723"/>
      <c r="BL21" s="723"/>
      <c r="BM21" s="723"/>
      <c r="BN21" s="723"/>
      <c r="BO21" s="723"/>
      <c r="BP21" s="723"/>
      <c r="BQ21" s="723"/>
      <c r="BR21" s="723"/>
      <c r="BS21" s="723"/>
      <c r="BT21" s="723"/>
      <c r="BU21" s="723"/>
      <c r="BV21" s="723"/>
      <c r="BW21" s="723"/>
      <c r="BX21" s="723"/>
      <c r="BY21" s="723"/>
      <c r="BZ21" s="723"/>
      <c r="CA21" s="723"/>
      <c r="CB21" s="723"/>
      <c r="CC21" s="723"/>
      <c r="CD21" s="723"/>
      <c r="CE21" s="723"/>
      <c r="CF21" s="723"/>
      <c r="CG21" s="723"/>
      <c r="CH21" s="723"/>
      <c r="CI21" s="723"/>
      <c r="CJ21" s="723"/>
      <c r="CK21" s="723"/>
      <c r="CL21" s="723"/>
      <c r="CM21" s="723"/>
      <c r="CN21" s="723"/>
      <c r="CO21" s="723"/>
      <c r="CP21" s="723"/>
      <c r="CQ21" s="723"/>
      <c r="CR21" s="723"/>
      <c r="CS21" s="723"/>
      <c r="CT21" s="723"/>
      <c r="CU21" s="723"/>
      <c r="CV21" s="723"/>
      <c r="CW21" s="723"/>
      <c r="CX21" s="723"/>
      <c r="CY21" s="723"/>
      <c r="CZ21" s="723"/>
      <c r="DA21" s="723"/>
      <c r="DB21" s="723"/>
      <c r="DC21" s="726"/>
      <c r="DD21" s="726"/>
      <c r="DE21" s="726"/>
      <c r="DF21" s="726"/>
      <c r="DG21" s="726"/>
      <c r="DH21" s="726"/>
      <c r="DI21" s="726"/>
      <c r="DJ21" s="726"/>
      <c r="DK21" s="726"/>
      <c r="DL21" s="726"/>
      <c r="DM21" s="726"/>
      <c r="DN21" s="726"/>
      <c r="DO21" s="726"/>
      <c r="DP21" s="726"/>
      <c r="DQ21" s="726"/>
      <c r="DR21" s="726"/>
      <c r="DS21" s="724"/>
      <c r="DT21" s="590"/>
      <c r="DU21" s="590"/>
      <c r="DV21" s="590"/>
      <c r="DW21" s="590"/>
      <c r="DX21" s="590"/>
      <c r="DY21" s="590"/>
      <c r="DZ21" s="590"/>
      <c r="EA21" s="590"/>
      <c r="EB21" s="590"/>
      <c r="EC21" s="590"/>
      <c r="ED21" s="590"/>
      <c r="EE21" s="590"/>
      <c r="EF21" s="590"/>
      <c r="EG21" s="590"/>
      <c r="EH21" s="590"/>
      <c r="EI21" s="590"/>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row>
    <row r="22" spans="1:162" ht="17.45" customHeight="1" x14ac:dyDescent="0.3">
      <c r="A22" s="715" t="s">
        <v>463</v>
      </c>
      <c r="B22" s="716" t="s">
        <v>464</v>
      </c>
      <c r="C22" s="717">
        <v>0</v>
      </c>
      <c r="D22" s="717">
        <v>0</v>
      </c>
      <c r="E22" s="717">
        <v>0</v>
      </c>
      <c r="F22" s="718">
        <v>0</v>
      </c>
      <c r="G22" s="717">
        <v>0</v>
      </c>
      <c r="H22" s="719">
        <v>0</v>
      </c>
      <c r="I22" s="717">
        <v>0</v>
      </c>
      <c r="J22" s="717">
        <v>0</v>
      </c>
      <c r="K22" s="717">
        <v>0</v>
      </c>
      <c r="L22" s="717">
        <v>0</v>
      </c>
      <c r="M22" s="718">
        <v>0</v>
      </c>
      <c r="N22" s="717">
        <v>0</v>
      </c>
      <c r="O22" s="717">
        <v>0</v>
      </c>
      <c r="P22" s="717">
        <v>0</v>
      </c>
      <c r="Q22" s="717">
        <v>0</v>
      </c>
      <c r="R22" s="717">
        <v>0</v>
      </c>
      <c r="S22" s="717">
        <v>0</v>
      </c>
      <c r="T22" s="717">
        <v>0</v>
      </c>
      <c r="U22" s="717">
        <v>0</v>
      </c>
      <c r="V22" s="717">
        <v>0</v>
      </c>
      <c r="W22" s="717">
        <v>0</v>
      </c>
      <c r="X22" s="717">
        <v>0</v>
      </c>
      <c r="Y22" s="717">
        <v>0</v>
      </c>
      <c r="Z22" s="717">
        <v>0</v>
      </c>
      <c r="AA22" s="717">
        <v>0</v>
      </c>
      <c r="AB22" s="717">
        <v>0</v>
      </c>
      <c r="AC22" s="717">
        <v>0</v>
      </c>
      <c r="AD22" s="719">
        <v>0</v>
      </c>
      <c r="AE22" s="717">
        <v>0</v>
      </c>
      <c r="AF22" s="717">
        <v>0</v>
      </c>
      <c r="AG22" s="717">
        <v>0</v>
      </c>
      <c r="AH22" s="717">
        <v>0</v>
      </c>
      <c r="AI22" s="717">
        <v>0</v>
      </c>
      <c r="AJ22" s="717">
        <v>0</v>
      </c>
      <c r="AK22" s="717">
        <v>0</v>
      </c>
      <c r="AL22" s="717">
        <v>0</v>
      </c>
      <c r="AM22" s="717">
        <v>0</v>
      </c>
      <c r="AN22" s="717">
        <v>0</v>
      </c>
      <c r="AO22" s="719">
        <v>0</v>
      </c>
      <c r="AP22" s="717">
        <v>0</v>
      </c>
      <c r="AQ22" s="717">
        <v>0</v>
      </c>
      <c r="AR22" s="717">
        <v>0</v>
      </c>
      <c r="AS22" s="717">
        <v>0</v>
      </c>
      <c r="AT22" s="717">
        <v>0</v>
      </c>
      <c r="AU22" s="717">
        <v>0</v>
      </c>
      <c r="AV22" s="717">
        <v>0</v>
      </c>
      <c r="AW22" s="717">
        <v>0</v>
      </c>
      <c r="AX22" s="717">
        <v>0</v>
      </c>
      <c r="AY22" s="717">
        <v>0</v>
      </c>
      <c r="AZ22" s="717">
        <v>0</v>
      </c>
      <c r="BA22" s="717">
        <v>0</v>
      </c>
      <c r="BB22" s="717">
        <v>0</v>
      </c>
      <c r="BC22" s="717">
        <v>0</v>
      </c>
      <c r="BD22" s="717">
        <v>0</v>
      </c>
      <c r="BE22" s="717">
        <v>0</v>
      </c>
      <c r="BF22" s="717">
        <v>0</v>
      </c>
      <c r="BG22" s="717">
        <v>0</v>
      </c>
      <c r="BH22" s="717">
        <v>0</v>
      </c>
      <c r="BI22" s="717">
        <v>0</v>
      </c>
      <c r="BJ22" s="717">
        <v>0</v>
      </c>
      <c r="BK22" s="717">
        <v>0</v>
      </c>
      <c r="BL22" s="717">
        <v>0</v>
      </c>
      <c r="BM22" s="717">
        <v>0</v>
      </c>
      <c r="BN22" s="717">
        <v>0</v>
      </c>
      <c r="BO22" s="717">
        <v>0</v>
      </c>
      <c r="BP22" s="717">
        <v>0</v>
      </c>
      <c r="BQ22" s="717">
        <v>0</v>
      </c>
      <c r="BR22" s="717">
        <v>0</v>
      </c>
      <c r="BS22" s="717">
        <v>0</v>
      </c>
      <c r="BT22" s="717">
        <v>0</v>
      </c>
      <c r="BU22" s="717">
        <v>0</v>
      </c>
      <c r="BV22" s="717">
        <v>0</v>
      </c>
      <c r="BW22" s="717">
        <v>0</v>
      </c>
      <c r="BX22" s="717">
        <v>0</v>
      </c>
      <c r="BY22" s="717">
        <v>0</v>
      </c>
      <c r="BZ22" s="717">
        <v>0</v>
      </c>
      <c r="CA22" s="717">
        <v>0</v>
      </c>
      <c r="CB22" s="717">
        <v>0</v>
      </c>
      <c r="CC22" s="717">
        <v>0</v>
      </c>
      <c r="CD22" s="717">
        <v>0</v>
      </c>
      <c r="CE22" s="717">
        <v>0</v>
      </c>
      <c r="CF22" s="717">
        <v>0</v>
      </c>
      <c r="CG22" s="717">
        <v>0</v>
      </c>
      <c r="CH22" s="717">
        <v>0</v>
      </c>
      <c r="CI22" s="717">
        <v>0</v>
      </c>
      <c r="CJ22" s="717">
        <v>0</v>
      </c>
      <c r="CK22" s="717">
        <v>0</v>
      </c>
      <c r="CL22" s="717">
        <v>0</v>
      </c>
      <c r="CM22" s="717">
        <v>0</v>
      </c>
      <c r="CN22" s="717">
        <v>0</v>
      </c>
      <c r="CO22" s="717">
        <v>0</v>
      </c>
      <c r="CP22" s="717">
        <v>0</v>
      </c>
      <c r="CQ22" s="717">
        <v>0</v>
      </c>
      <c r="CR22" s="717">
        <v>0</v>
      </c>
      <c r="CS22" s="717">
        <v>0</v>
      </c>
      <c r="CT22" s="717">
        <v>0</v>
      </c>
      <c r="CU22" s="717">
        <v>0</v>
      </c>
      <c r="CV22" s="717">
        <v>0</v>
      </c>
      <c r="CW22" s="717">
        <v>0</v>
      </c>
      <c r="CX22" s="717">
        <v>0</v>
      </c>
      <c r="CY22" s="717">
        <v>0</v>
      </c>
      <c r="CZ22" s="717">
        <v>0</v>
      </c>
      <c r="DA22" s="717">
        <v>0</v>
      </c>
      <c r="DB22" s="717">
        <v>0</v>
      </c>
      <c r="DC22" s="720">
        <v>0</v>
      </c>
      <c r="DD22" s="720">
        <v>0</v>
      </c>
      <c r="DE22" s="720">
        <v>0</v>
      </c>
      <c r="DF22" s="720">
        <v>0</v>
      </c>
      <c r="DG22" s="720">
        <v>0</v>
      </c>
      <c r="DH22" s="720">
        <v>0</v>
      </c>
      <c r="DI22" s="720">
        <v>0</v>
      </c>
      <c r="DJ22" s="720">
        <v>0</v>
      </c>
      <c r="DK22" s="720">
        <v>0</v>
      </c>
      <c r="DL22" s="720">
        <v>0</v>
      </c>
      <c r="DM22" s="720">
        <v>0</v>
      </c>
      <c r="DN22" s="720">
        <v>0</v>
      </c>
      <c r="DO22" s="720">
        <v>0</v>
      </c>
      <c r="DP22" s="720">
        <v>0</v>
      </c>
      <c r="DQ22" s="720">
        <v>0</v>
      </c>
      <c r="DR22" s="720">
        <v>0</v>
      </c>
      <c r="DS22" s="718">
        <v>0</v>
      </c>
      <c r="DT22" s="585">
        <v>0</v>
      </c>
      <c r="DU22" s="585">
        <v>0</v>
      </c>
      <c r="DV22" s="585">
        <v>0</v>
      </c>
      <c r="DW22" s="585">
        <v>0</v>
      </c>
      <c r="DX22" s="585">
        <v>0</v>
      </c>
      <c r="DY22" s="585">
        <v>0</v>
      </c>
      <c r="DZ22" s="585">
        <v>0</v>
      </c>
      <c r="EA22" s="585">
        <v>0</v>
      </c>
      <c r="EB22" s="585">
        <v>0</v>
      </c>
      <c r="EC22" s="585">
        <v>0</v>
      </c>
      <c r="ED22" s="585">
        <v>0</v>
      </c>
      <c r="EE22" s="585">
        <v>0</v>
      </c>
      <c r="EF22" s="585">
        <v>0</v>
      </c>
      <c r="EG22" s="585">
        <v>0</v>
      </c>
      <c r="EH22" s="585">
        <v>0</v>
      </c>
      <c r="EI22" s="585">
        <v>0</v>
      </c>
      <c r="EJ22" s="587">
        <v>0</v>
      </c>
      <c r="EK22" s="587">
        <v>0</v>
      </c>
      <c r="EL22" s="587">
        <v>0</v>
      </c>
      <c r="EM22" s="587">
        <v>0</v>
      </c>
      <c r="EN22" s="587">
        <v>0</v>
      </c>
      <c r="EO22" s="587">
        <v>0</v>
      </c>
      <c r="EP22" s="587">
        <v>0</v>
      </c>
      <c r="EQ22" s="587">
        <v>0</v>
      </c>
      <c r="ER22" s="587">
        <v>0</v>
      </c>
      <c r="ES22" s="587">
        <v>0</v>
      </c>
      <c r="ET22" s="587">
        <v>0</v>
      </c>
      <c r="EU22" s="587">
        <v>0</v>
      </c>
      <c r="EV22" s="587">
        <v>0</v>
      </c>
      <c r="EW22" s="587">
        <v>0</v>
      </c>
      <c r="EX22" s="587">
        <v>0</v>
      </c>
      <c r="EY22" s="587">
        <v>0</v>
      </c>
      <c r="EZ22" s="587">
        <v>0</v>
      </c>
      <c r="FA22" s="587">
        <v>0</v>
      </c>
      <c r="FB22" s="587">
        <v>0</v>
      </c>
      <c r="FC22" s="587">
        <v>0</v>
      </c>
      <c r="FD22" s="587">
        <v>0</v>
      </c>
      <c r="FE22" s="587">
        <v>0</v>
      </c>
      <c r="FF22" s="587">
        <v>0</v>
      </c>
    </row>
    <row r="23" spans="1:162" ht="17.45" customHeight="1" x14ac:dyDescent="0.3">
      <c r="A23" s="721"/>
      <c r="B23" s="722"/>
      <c r="C23" s="723"/>
      <c r="D23" s="723"/>
      <c r="E23" s="723"/>
      <c r="F23" s="724"/>
      <c r="G23" s="723"/>
      <c r="H23" s="725"/>
      <c r="I23" s="723"/>
      <c r="J23" s="723"/>
      <c r="K23" s="723"/>
      <c r="L23" s="723"/>
      <c r="M23" s="724"/>
      <c r="N23" s="723"/>
      <c r="O23" s="723"/>
      <c r="P23" s="723"/>
      <c r="Q23" s="723"/>
      <c r="R23" s="723"/>
      <c r="S23" s="723"/>
      <c r="T23" s="723"/>
      <c r="U23" s="723"/>
      <c r="V23" s="723"/>
      <c r="W23" s="723"/>
      <c r="X23" s="723"/>
      <c r="Y23" s="723"/>
      <c r="Z23" s="723"/>
      <c r="AA23" s="723"/>
      <c r="AB23" s="723"/>
      <c r="AC23" s="723"/>
      <c r="AD23" s="725"/>
      <c r="AE23" s="723"/>
      <c r="AF23" s="723"/>
      <c r="AG23" s="723"/>
      <c r="AH23" s="723"/>
      <c r="AI23" s="723"/>
      <c r="AJ23" s="723"/>
      <c r="AK23" s="723"/>
      <c r="AL23" s="723"/>
      <c r="AM23" s="723"/>
      <c r="AN23" s="723"/>
      <c r="AO23" s="725"/>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723"/>
      <c r="BP23" s="723"/>
      <c r="BQ23" s="723"/>
      <c r="BR23" s="723"/>
      <c r="BS23" s="723"/>
      <c r="BT23" s="723"/>
      <c r="BU23" s="723"/>
      <c r="BV23" s="723"/>
      <c r="BW23" s="723"/>
      <c r="BX23" s="723"/>
      <c r="BY23" s="723"/>
      <c r="BZ23" s="723"/>
      <c r="CA23" s="723"/>
      <c r="CB23" s="723"/>
      <c r="CC23" s="723"/>
      <c r="CD23" s="723"/>
      <c r="CE23" s="723"/>
      <c r="CF23" s="723"/>
      <c r="CG23" s="723"/>
      <c r="CH23" s="723"/>
      <c r="CI23" s="723"/>
      <c r="CJ23" s="723"/>
      <c r="CK23" s="723"/>
      <c r="CL23" s="723"/>
      <c r="CM23" s="723"/>
      <c r="CN23" s="723"/>
      <c r="CO23" s="723"/>
      <c r="CP23" s="723"/>
      <c r="CQ23" s="723"/>
      <c r="CR23" s="723"/>
      <c r="CS23" s="723"/>
      <c r="CT23" s="723"/>
      <c r="CU23" s="723"/>
      <c r="CV23" s="723"/>
      <c r="CW23" s="723"/>
      <c r="CX23" s="723"/>
      <c r="CY23" s="723"/>
      <c r="CZ23" s="723"/>
      <c r="DA23" s="723"/>
      <c r="DB23" s="723"/>
      <c r="DC23" s="726"/>
      <c r="DD23" s="726"/>
      <c r="DE23" s="726"/>
      <c r="DF23" s="726"/>
      <c r="DG23" s="726"/>
      <c r="DH23" s="726"/>
      <c r="DI23" s="726"/>
      <c r="DJ23" s="726"/>
      <c r="DK23" s="726"/>
      <c r="DL23" s="726"/>
      <c r="DM23" s="726"/>
      <c r="DN23" s="726"/>
      <c r="DO23" s="726"/>
      <c r="DP23" s="726"/>
      <c r="DQ23" s="726"/>
      <c r="DR23" s="726"/>
      <c r="DS23" s="724"/>
      <c r="DT23" s="590"/>
      <c r="DU23" s="590"/>
      <c r="DV23" s="590"/>
      <c r="DW23" s="590"/>
      <c r="DX23" s="590"/>
      <c r="DY23" s="590"/>
      <c r="DZ23" s="590"/>
      <c r="EA23" s="590"/>
      <c r="EB23" s="590"/>
      <c r="EC23" s="590"/>
      <c r="ED23" s="590"/>
      <c r="EE23" s="590"/>
      <c r="EF23" s="590"/>
      <c r="EG23" s="590"/>
      <c r="EH23" s="590"/>
      <c r="EI23" s="590"/>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row>
    <row r="24" spans="1:162" ht="17.45" customHeight="1" x14ac:dyDescent="0.3">
      <c r="A24" s="715" t="s">
        <v>465</v>
      </c>
      <c r="B24" s="716" t="s">
        <v>466</v>
      </c>
      <c r="C24" s="717">
        <v>796.45017094000002</v>
      </c>
      <c r="D24" s="717">
        <v>979.60223954999992</v>
      </c>
      <c r="E24" s="717">
        <v>997.21485293000012</v>
      </c>
      <c r="F24" s="718">
        <v>1040.0917218500001</v>
      </c>
      <c r="G24" s="717">
        <v>1037.1268500700003</v>
      </c>
      <c r="H24" s="719">
        <v>851.31036162612952</v>
      </c>
      <c r="I24" s="717">
        <v>684.74970462039494</v>
      </c>
      <c r="J24" s="717">
        <v>834.82869019000009</v>
      </c>
      <c r="K24" s="717">
        <v>825.47678508000001</v>
      </c>
      <c r="L24" s="717">
        <v>786.37434413999995</v>
      </c>
      <c r="M24" s="718">
        <v>816.18042160999994</v>
      </c>
      <c r="N24" s="717">
        <v>748.20225219000008</v>
      </c>
      <c r="O24" s="717">
        <v>691.23186471999998</v>
      </c>
      <c r="P24" s="717">
        <v>734.29449133999992</v>
      </c>
      <c r="Q24" s="717">
        <v>693.50511310351249</v>
      </c>
      <c r="R24" s="717">
        <v>734.63536805998967</v>
      </c>
      <c r="S24" s="717">
        <v>634.9800554031475</v>
      </c>
      <c r="T24" s="717">
        <v>720.25609540999994</v>
      </c>
      <c r="U24" s="717">
        <v>777.06029805181356</v>
      </c>
      <c r="V24" s="717">
        <v>767.7393184078735</v>
      </c>
      <c r="W24" s="717">
        <v>772.07908175103421</v>
      </c>
      <c r="X24" s="717">
        <v>856.20225807838733</v>
      </c>
      <c r="Y24" s="717">
        <v>925.02108482320375</v>
      </c>
      <c r="Z24" s="717">
        <v>892.02379216481938</v>
      </c>
      <c r="AA24" s="717">
        <v>927.1397270835663</v>
      </c>
      <c r="AB24" s="717">
        <v>1036.5313028243825</v>
      </c>
      <c r="AC24" s="717">
        <v>1068.8092082708285</v>
      </c>
      <c r="AD24" s="719">
        <v>1279.551493030277</v>
      </c>
      <c r="AE24" s="717">
        <v>1286.691945000277</v>
      </c>
      <c r="AF24" s="717">
        <v>1230.7113013721319</v>
      </c>
      <c r="AG24" s="717">
        <v>1381.7642724575787</v>
      </c>
      <c r="AH24" s="717">
        <v>1393.0794404117642</v>
      </c>
      <c r="AI24" s="717">
        <v>1423.5031556360602</v>
      </c>
      <c r="AJ24" s="717">
        <v>1181.9338197842546</v>
      </c>
      <c r="AK24" s="717">
        <v>1261.424219451611</v>
      </c>
      <c r="AL24" s="717">
        <v>1179.1348022560735</v>
      </c>
      <c r="AM24" s="717">
        <v>1397.2041944211985</v>
      </c>
      <c r="AN24" s="717">
        <v>1382.5741406239601</v>
      </c>
      <c r="AO24" s="719">
        <v>1387.7046340845739</v>
      </c>
      <c r="AP24" s="717">
        <v>2160.671940274106</v>
      </c>
      <c r="AQ24" s="717">
        <v>2128.7386232803319</v>
      </c>
      <c r="AR24" s="717">
        <v>2086.6556444546864</v>
      </c>
      <c r="AS24" s="717">
        <v>1850.8103068426046</v>
      </c>
      <c r="AT24" s="717">
        <v>1953.2600513717628</v>
      </c>
      <c r="AU24" s="717">
        <v>1990.3129869679904</v>
      </c>
      <c r="AV24" s="717">
        <v>1906.8970532572232</v>
      </c>
      <c r="AW24" s="717">
        <v>2011.2033058009724</v>
      </c>
      <c r="AX24" s="717">
        <v>2175.8463446300002</v>
      </c>
      <c r="AY24" s="717">
        <v>1997.4325572499999</v>
      </c>
      <c r="AZ24" s="717">
        <v>2100.8721968333334</v>
      </c>
      <c r="BA24" s="717">
        <v>2284.5153966385801</v>
      </c>
      <c r="BB24" s="717">
        <v>2280.0041008364469</v>
      </c>
      <c r="BC24" s="717">
        <v>1715.6539560495194</v>
      </c>
      <c r="BD24" s="717">
        <v>1855.0126362557824</v>
      </c>
      <c r="BE24" s="717">
        <v>2012.4117108127623</v>
      </c>
      <c r="BF24" s="717">
        <v>1977.3696567283503</v>
      </c>
      <c r="BG24" s="717">
        <v>2019.6368099713454</v>
      </c>
      <c r="BH24" s="717">
        <v>1980.2170409746971</v>
      </c>
      <c r="BI24" s="717">
        <v>2024.92274571247</v>
      </c>
      <c r="BJ24" s="717">
        <v>2062.3232602187622</v>
      </c>
      <c r="BK24" s="717">
        <v>1928.8736858257407</v>
      </c>
      <c r="BL24" s="717">
        <v>1896.327042390162</v>
      </c>
      <c r="BM24" s="717">
        <v>1873.0985046410417</v>
      </c>
      <c r="BN24" s="717">
        <v>2021.7389907063207</v>
      </c>
      <c r="BO24" s="717">
        <v>2046.9895553013121</v>
      </c>
      <c r="BP24" s="717">
        <v>2141.7473167060466</v>
      </c>
      <c r="BQ24" s="717">
        <v>2091.3122061056529</v>
      </c>
      <c r="BR24" s="717">
        <v>1850.2173850255388</v>
      </c>
      <c r="BS24" s="717">
        <v>1973.6947827536092</v>
      </c>
      <c r="BT24" s="717">
        <v>1660.2013850518927</v>
      </c>
      <c r="BU24" s="717">
        <v>1749.3678259069081</v>
      </c>
      <c r="BV24" s="717">
        <v>1699.8519465643112</v>
      </c>
      <c r="BW24" s="717">
        <v>1576.6767759677052</v>
      </c>
      <c r="BX24" s="717">
        <v>1601.9137615094533</v>
      </c>
      <c r="BY24" s="717">
        <v>1571.8714865879758</v>
      </c>
      <c r="BZ24" s="717">
        <v>1575.9284538835002</v>
      </c>
      <c r="CA24" s="717">
        <v>1653.0016384955002</v>
      </c>
      <c r="CB24" s="717">
        <v>1656.2085299939999</v>
      </c>
      <c r="CC24" s="717">
        <v>1582.1377434999999</v>
      </c>
      <c r="CD24" s="717">
        <v>1633.1906272199999</v>
      </c>
      <c r="CE24" s="717">
        <v>1627.1667092961643</v>
      </c>
      <c r="CF24" s="717">
        <v>1858.2166388756166</v>
      </c>
      <c r="CG24" s="717">
        <v>1813.5019208456163</v>
      </c>
      <c r="CH24" s="717">
        <v>1038.1824123056165</v>
      </c>
      <c r="CI24" s="717">
        <v>1209.2406902499999</v>
      </c>
      <c r="CJ24" s="717">
        <v>1103.7259265200003</v>
      </c>
      <c r="CK24" s="717">
        <v>1164.51618261</v>
      </c>
      <c r="CL24" s="717">
        <v>1205.99803557</v>
      </c>
      <c r="CM24" s="717">
        <v>1189.1800216900001</v>
      </c>
      <c r="CN24" s="717">
        <v>1304.2535200900002</v>
      </c>
      <c r="CO24" s="717">
        <v>1443.5806009375342</v>
      </c>
      <c r="CP24" s="717">
        <v>1241.0286417765753</v>
      </c>
      <c r="CQ24" s="717">
        <v>1140.64547971</v>
      </c>
      <c r="CR24" s="717">
        <v>1306.2146795900001</v>
      </c>
      <c r="CS24" s="717">
        <v>1353.2887174699997</v>
      </c>
      <c r="CT24" s="717">
        <v>1365.13883278</v>
      </c>
      <c r="CU24" s="717">
        <v>1440.4637070875342</v>
      </c>
      <c r="CV24" s="717">
        <v>1389.6069717765754</v>
      </c>
      <c r="CW24" s="717">
        <v>1472.8845017099998</v>
      </c>
      <c r="CX24" s="717">
        <v>1244.9441663399998</v>
      </c>
      <c r="CY24" s="717">
        <v>1387.78332901</v>
      </c>
      <c r="CZ24" s="717">
        <v>1412.97049021</v>
      </c>
      <c r="DA24" s="717">
        <v>1599.0416995099999</v>
      </c>
      <c r="DB24" s="717">
        <v>1373.6181660034247</v>
      </c>
      <c r="DC24" s="720">
        <v>1367.4705816014248</v>
      </c>
      <c r="DD24" s="720">
        <v>1320.4646063879452</v>
      </c>
      <c r="DE24" s="720">
        <v>1480.2132683904108</v>
      </c>
      <c r="DF24" s="720">
        <v>1428.2344244930139</v>
      </c>
      <c r="DG24" s="720">
        <v>1376.8976037119176</v>
      </c>
      <c r="DH24" s="720">
        <v>1414.2095592515643</v>
      </c>
      <c r="DI24" s="720">
        <v>1610.1936594377028</v>
      </c>
      <c r="DJ24" s="720">
        <v>1451.6148618058958</v>
      </c>
      <c r="DK24" s="720">
        <v>1617.1391638934417</v>
      </c>
      <c r="DL24" s="720">
        <v>1653.5111843821919</v>
      </c>
      <c r="DM24" s="720">
        <v>1961.9657673531508</v>
      </c>
      <c r="DN24" s="720">
        <v>1894.6533350238356</v>
      </c>
      <c r="DO24" s="720">
        <v>1699.6603194045208</v>
      </c>
      <c r="DP24" s="720">
        <v>1660.1134926336988</v>
      </c>
      <c r="DQ24" s="720">
        <v>1700.7376829480822</v>
      </c>
      <c r="DR24" s="720">
        <v>1720.416857196712</v>
      </c>
      <c r="DS24" s="718">
        <v>1600.8578537345206</v>
      </c>
      <c r="DT24" s="585">
        <v>1652.4400587278085</v>
      </c>
      <c r="DU24" s="585">
        <v>1563.432075070411</v>
      </c>
      <c r="DV24" s="585">
        <v>1283.8674995878084</v>
      </c>
      <c r="DW24" s="585">
        <v>1416.7263996723084</v>
      </c>
      <c r="DX24" s="585">
        <v>1310.0473670524455</v>
      </c>
      <c r="DY24" s="585">
        <v>1694.7221630145207</v>
      </c>
      <c r="DZ24" s="585">
        <v>1493.1180268200455</v>
      </c>
      <c r="EA24" s="585">
        <v>1427.6887314034452</v>
      </c>
      <c r="EB24" s="585">
        <v>1416.0711640078082</v>
      </c>
      <c r="EC24" s="585">
        <v>1690.8648222478084</v>
      </c>
      <c r="ED24" s="585">
        <v>1447.4785568097252</v>
      </c>
      <c r="EE24" s="585">
        <v>1467.3854937390411</v>
      </c>
      <c r="EF24" s="585">
        <v>1558.5012642145196</v>
      </c>
      <c r="EG24" s="585">
        <v>1176.0414810200004</v>
      </c>
      <c r="EH24" s="585">
        <v>1246.76309369</v>
      </c>
      <c r="EI24" s="585">
        <v>1123.32361442</v>
      </c>
      <c r="EJ24" s="587">
        <v>1045.5829780017441</v>
      </c>
      <c r="EK24" s="587">
        <v>1538.4777688246577</v>
      </c>
      <c r="EL24" s="587">
        <v>1233.7061652800001</v>
      </c>
      <c r="EM24" s="587">
        <v>1114.7289984899999</v>
      </c>
      <c r="EN24" s="587">
        <v>1226.00993526466</v>
      </c>
      <c r="EO24" s="587">
        <v>1262.8479876519107</v>
      </c>
      <c r="EP24" s="587">
        <v>1042.7763869119128</v>
      </c>
      <c r="EQ24" s="587">
        <v>1215.6391054719088</v>
      </c>
      <c r="ER24" s="587">
        <v>1214.9080285119087</v>
      </c>
      <c r="ES24" s="587">
        <v>1182.5407139183092</v>
      </c>
      <c r="ET24" s="587">
        <v>1018.259377621909</v>
      </c>
      <c r="EU24" s="587">
        <v>1212.361559818876</v>
      </c>
      <c r="EV24" s="587">
        <v>1157.4449065439997</v>
      </c>
      <c r="EW24" s="587">
        <v>1291.18412827</v>
      </c>
      <c r="EX24" s="587">
        <v>1277.9000000000001</v>
      </c>
      <c r="EY24" s="587">
        <v>1242.5244570275827</v>
      </c>
      <c r="EZ24" s="587">
        <v>1304.0040311998762</v>
      </c>
      <c r="FA24" s="587">
        <v>1311.5530145223761</v>
      </c>
      <c r="FB24" s="587">
        <v>966.44717460547497</v>
      </c>
      <c r="FC24" s="587">
        <v>1211.2948637899999</v>
      </c>
      <c r="FD24" s="587">
        <v>1076.8696340784759</v>
      </c>
      <c r="FE24" s="587">
        <v>1206.6727392400001</v>
      </c>
      <c r="FF24" s="587">
        <v>1241.5636426273197</v>
      </c>
    </row>
    <row r="25" spans="1:162" ht="17.45" customHeight="1" x14ac:dyDescent="0.3">
      <c r="A25" s="721"/>
      <c r="B25" s="722"/>
      <c r="C25" s="723"/>
      <c r="D25" s="723"/>
      <c r="E25" s="723"/>
      <c r="F25" s="724"/>
      <c r="G25" s="723"/>
      <c r="H25" s="725"/>
      <c r="I25" s="723"/>
      <c r="J25" s="723"/>
      <c r="K25" s="723"/>
      <c r="L25" s="723"/>
      <c r="M25" s="724"/>
      <c r="N25" s="723"/>
      <c r="O25" s="723"/>
      <c r="P25" s="723"/>
      <c r="Q25" s="723"/>
      <c r="R25" s="723"/>
      <c r="S25" s="723"/>
      <c r="T25" s="723"/>
      <c r="U25" s="723"/>
      <c r="V25" s="723"/>
      <c r="W25" s="723"/>
      <c r="X25" s="723"/>
      <c r="Y25" s="723"/>
      <c r="Z25" s="723"/>
      <c r="AA25" s="723"/>
      <c r="AB25" s="723"/>
      <c r="AC25" s="723"/>
      <c r="AD25" s="725"/>
      <c r="AE25" s="723"/>
      <c r="AF25" s="723"/>
      <c r="AG25" s="723"/>
      <c r="AH25" s="723"/>
      <c r="AI25" s="723"/>
      <c r="AJ25" s="723"/>
      <c r="AK25" s="723"/>
      <c r="AL25" s="723"/>
      <c r="AM25" s="723"/>
      <c r="AN25" s="723"/>
      <c r="AO25" s="725"/>
      <c r="AP25" s="723"/>
      <c r="AQ25" s="723"/>
      <c r="AR25" s="723"/>
      <c r="AS25" s="723"/>
      <c r="AT25" s="723"/>
      <c r="AU25" s="723"/>
      <c r="AV25" s="723"/>
      <c r="AW25" s="723"/>
      <c r="AX25" s="723"/>
      <c r="AY25" s="723"/>
      <c r="AZ25" s="723"/>
      <c r="BA25" s="723"/>
      <c r="BB25" s="723"/>
      <c r="BC25" s="723"/>
      <c r="BD25" s="723"/>
      <c r="BE25" s="723"/>
      <c r="BF25" s="723"/>
      <c r="BG25" s="723"/>
      <c r="BH25" s="723"/>
      <c r="BI25" s="723"/>
      <c r="BJ25" s="723"/>
      <c r="BK25" s="723"/>
      <c r="BL25" s="723"/>
      <c r="BM25" s="723"/>
      <c r="BN25" s="723"/>
      <c r="BO25" s="723"/>
      <c r="BP25" s="723"/>
      <c r="BQ25" s="723"/>
      <c r="BR25" s="723"/>
      <c r="BS25" s="723"/>
      <c r="BT25" s="723"/>
      <c r="BU25" s="723"/>
      <c r="BV25" s="723"/>
      <c r="BW25" s="723"/>
      <c r="BX25" s="723"/>
      <c r="BY25" s="723"/>
      <c r="BZ25" s="723"/>
      <c r="CA25" s="723"/>
      <c r="CB25" s="723"/>
      <c r="CC25" s="723"/>
      <c r="CD25" s="723"/>
      <c r="CE25" s="723"/>
      <c r="CF25" s="723"/>
      <c r="CG25" s="723"/>
      <c r="CH25" s="723"/>
      <c r="CI25" s="723"/>
      <c r="CJ25" s="723"/>
      <c r="CK25" s="723"/>
      <c r="CL25" s="723"/>
      <c r="CM25" s="723"/>
      <c r="CN25" s="723"/>
      <c r="CO25" s="723"/>
      <c r="CP25" s="723"/>
      <c r="CQ25" s="723"/>
      <c r="CR25" s="723"/>
      <c r="CS25" s="723"/>
      <c r="CT25" s="723"/>
      <c r="CU25" s="723"/>
      <c r="CV25" s="723"/>
      <c r="CW25" s="723"/>
      <c r="CX25" s="723"/>
      <c r="CY25" s="723"/>
      <c r="CZ25" s="723"/>
      <c r="DA25" s="723"/>
      <c r="DB25" s="723"/>
      <c r="DC25" s="726"/>
      <c r="DD25" s="726"/>
      <c r="DE25" s="726"/>
      <c r="DF25" s="726"/>
      <c r="DG25" s="726"/>
      <c r="DH25" s="726"/>
      <c r="DI25" s="726"/>
      <c r="DJ25" s="726"/>
      <c r="DK25" s="726"/>
      <c r="DL25" s="726"/>
      <c r="DM25" s="726"/>
      <c r="DN25" s="726"/>
      <c r="DO25" s="726"/>
      <c r="DP25" s="726"/>
      <c r="DQ25" s="726"/>
      <c r="DR25" s="726"/>
      <c r="DS25" s="724"/>
      <c r="DT25" s="590"/>
      <c r="DU25" s="590"/>
      <c r="DV25" s="590"/>
      <c r="DW25" s="590"/>
      <c r="DX25" s="590"/>
      <c r="DY25" s="590"/>
      <c r="DZ25" s="590"/>
      <c r="EA25" s="590"/>
      <c r="EB25" s="590"/>
      <c r="EC25" s="590"/>
      <c r="ED25" s="590"/>
      <c r="EE25" s="590"/>
      <c r="EF25" s="590"/>
      <c r="EG25" s="590"/>
      <c r="EH25" s="590"/>
      <c r="EI25" s="590"/>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row>
    <row r="26" spans="1:162" ht="17.45" customHeight="1" x14ac:dyDescent="0.3">
      <c r="A26" s="715" t="s">
        <v>467</v>
      </c>
      <c r="B26" s="716" t="s">
        <v>468</v>
      </c>
      <c r="C26" s="717">
        <v>798.66176589000008</v>
      </c>
      <c r="D26" s="717">
        <v>818.34143132999998</v>
      </c>
      <c r="E26" s="717">
        <v>848.50894108</v>
      </c>
      <c r="F26" s="718">
        <v>860.65597262000006</v>
      </c>
      <c r="G26" s="717">
        <v>938.34058129999994</v>
      </c>
      <c r="H26" s="719">
        <v>905.55076182000016</v>
      </c>
      <c r="I26" s="717">
        <v>1036.3015116499998</v>
      </c>
      <c r="J26" s="717">
        <v>1048.0975827416664</v>
      </c>
      <c r="K26" s="717">
        <v>1053.7272173733331</v>
      </c>
      <c r="L26" s="717">
        <v>1055.8021501362084</v>
      </c>
      <c r="M26" s="718">
        <v>1067.4697196761667</v>
      </c>
      <c r="N26" s="717">
        <v>1080.6473663107499</v>
      </c>
      <c r="O26" s="717">
        <v>1085.7434252170001</v>
      </c>
      <c r="P26" s="717">
        <v>1089.240368233</v>
      </c>
      <c r="Q26" s="717">
        <v>1084.7053925769999</v>
      </c>
      <c r="R26" s="717">
        <v>1174.859283947</v>
      </c>
      <c r="S26" s="717">
        <v>1162.0716037369998</v>
      </c>
      <c r="T26" s="717">
        <v>1140.1834163269998</v>
      </c>
      <c r="U26" s="717">
        <v>1144.9760381469998</v>
      </c>
      <c r="V26" s="717">
        <v>1141.42018381</v>
      </c>
      <c r="W26" s="717">
        <v>1103.5606694299997</v>
      </c>
      <c r="X26" s="717">
        <v>1136.844533967</v>
      </c>
      <c r="Y26" s="717">
        <v>1172.2972192870002</v>
      </c>
      <c r="Z26" s="717">
        <v>1188.103346397</v>
      </c>
      <c r="AA26" s="717">
        <v>1206.9947149098193</v>
      </c>
      <c r="AB26" s="717">
        <v>1202.9055809078752</v>
      </c>
      <c r="AC26" s="717">
        <v>1190.7798150578751</v>
      </c>
      <c r="AD26" s="719">
        <v>1200.2358515878748</v>
      </c>
      <c r="AE26" s="717">
        <v>1213.6941418578751</v>
      </c>
      <c r="AF26" s="717">
        <v>1240.7815538555972</v>
      </c>
      <c r="AG26" s="717">
        <v>1273.9334446088862</v>
      </c>
      <c r="AH26" s="717">
        <v>1301.9613797762777</v>
      </c>
      <c r="AI26" s="717">
        <v>1305.7342663722363</v>
      </c>
      <c r="AJ26" s="717">
        <v>1319.3778603422361</v>
      </c>
      <c r="AK26" s="717">
        <v>1450.174192102236</v>
      </c>
      <c r="AL26" s="717">
        <v>1464.5845102111111</v>
      </c>
      <c r="AM26" s="717">
        <v>1506.7209418017806</v>
      </c>
      <c r="AN26" s="717">
        <v>1509.6718067533195</v>
      </c>
      <c r="AO26" s="719">
        <v>1640.9017202633195</v>
      </c>
      <c r="AP26" s="717">
        <v>1649.8358558927016</v>
      </c>
      <c r="AQ26" s="717">
        <v>1723.713901850921</v>
      </c>
      <c r="AR26" s="717">
        <v>1741.9454046300002</v>
      </c>
      <c r="AS26" s="717">
        <v>1794.5815746000001</v>
      </c>
      <c r="AT26" s="717">
        <v>1784.1996902719227</v>
      </c>
      <c r="AU26" s="717">
        <v>1785.3555368525717</v>
      </c>
      <c r="AV26" s="717">
        <v>1781.6669637746033</v>
      </c>
      <c r="AW26" s="717">
        <v>1832.3927418669684</v>
      </c>
      <c r="AX26" s="717">
        <v>1871.5281054031452</v>
      </c>
      <c r="AY26" s="717">
        <v>1897.6633507960003</v>
      </c>
      <c r="AZ26" s="717">
        <v>1898.7623180645771</v>
      </c>
      <c r="BA26" s="717">
        <v>1909.6142821245771</v>
      </c>
      <c r="BB26" s="717">
        <v>1904.3829170375905</v>
      </c>
      <c r="BC26" s="717">
        <v>1917.9099131275907</v>
      </c>
      <c r="BD26" s="717">
        <v>1919.3687765999998</v>
      </c>
      <c r="BE26" s="717">
        <v>1952.0619545875902</v>
      </c>
      <c r="BF26" s="717">
        <v>1983.9051913003402</v>
      </c>
      <c r="BG26" s="717">
        <v>1966.4163795162663</v>
      </c>
      <c r="BH26" s="717">
        <v>1980.6122895101566</v>
      </c>
      <c r="BI26" s="717">
        <v>1992.0316740371129</v>
      </c>
      <c r="BJ26" s="717">
        <v>1996.2550555074667</v>
      </c>
      <c r="BK26" s="717">
        <v>1974.8197009899436</v>
      </c>
      <c r="BL26" s="717">
        <v>1950.6063891357385</v>
      </c>
      <c r="BM26" s="717">
        <v>1969.0324636723647</v>
      </c>
      <c r="BN26" s="717">
        <v>1997.9577251192154</v>
      </c>
      <c r="BO26" s="717">
        <v>2055.290083288412</v>
      </c>
      <c r="BP26" s="717">
        <v>2074.0863088608066</v>
      </c>
      <c r="BQ26" s="717">
        <v>2099.4644555128061</v>
      </c>
      <c r="BR26" s="717">
        <v>2087.6034940725144</v>
      </c>
      <c r="BS26" s="717">
        <v>2066.9715168600928</v>
      </c>
      <c r="BT26" s="717">
        <v>2063.4325214531573</v>
      </c>
      <c r="BU26" s="717">
        <v>2062.0316981324549</v>
      </c>
      <c r="BV26" s="717">
        <v>2065.3701036383559</v>
      </c>
      <c r="BW26" s="717">
        <v>2182.6521295998391</v>
      </c>
      <c r="BX26" s="717">
        <v>2189.5169024008255</v>
      </c>
      <c r="BY26" s="717">
        <v>2227.5481400218114</v>
      </c>
      <c r="BZ26" s="717">
        <v>2231.2371392199998</v>
      </c>
      <c r="CA26" s="717">
        <v>2242.4848014200002</v>
      </c>
      <c r="CB26" s="717">
        <v>2249.43403339</v>
      </c>
      <c r="CC26" s="717">
        <v>2272.7679836099996</v>
      </c>
      <c r="CD26" s="717">
        <v>2280.0012530800004</v>
      </c>
      <c r="CE26" s="717">
        <v>2284.6163190300008</v>
      </c>
      <c r="CF26" s="717">
        <v>2301.0100345199999</v>
      </c>
      <c r="CG26" s="717">
        <v>2317.0255643800001</v>
      </c>
      <c r="CH26" s="717">
        <v>1911.3204848600001</v>
      </c>
      <c r="CI26" s="717">
        <v>2006.4480427121584</v>
      </c>
      <c r="CJ26" s="717">
        <v>2005.6679920654644</v>
      </c>
      <c r="CK26" s="717">
        <v>1998.7753723499998</v>
      </c>
      <c r="CL26" s="717">
        <v>1985.30133669</v>
      </c>
      <c r="CM26" s="717">
        <v>2003.7474086399998</v>
      </c>
      <c r="CN26" s="717">
        <v>2032.0428959299998</v>
      </c>
      <c r="CO26" s="717">
        <v>2109.2131669999999</v>
      </c>
      <c r="CP26" s="717">
        <v>2255.0842994899999</v>
      </c>
      <c r="CQ26" s="717">
        <v>2254.2136780599994</v>
      </c>
      <c r="CR26" s="717">
        <v>2233.9605649200003</v>
      </c>
      <c r="CS26" s="717">
        <v>2229.0419342399996</v>
      </c>
      <c r="CT26" s="717">
        <v>2243.3304933700001</v>
      </c>
      <c r="CU26" s="717">
        <v>2280.3957223700004</v>
      </c>
      <c r="CV26" s="717">
        <v>2279.7930738883251</v>
      </c>
      <c r="CW26" s="717">
        <v>2259.5736859600001</v>
      </c>
      <c r="CX26" s="717">
        <v>2378.5082998700004</v>
      </c>
      <c r="CY26" s="717">
        <v>2406.9258892999997</v>
      </c>
      <c r="CZ26" s="717">
        <v>2407.1115420900001</v>
      </c>
      <c r="DA26" s="717">
        <v>2394.9404436099999</v>
      </c>
      <c r="DB26" s="717">
        <v>2391.2720558800002</v>
      </c>
      <c r="DC26" s="720">
        <v>2381.1049207200003</v>
      </c>
      <c r="DD26" s="720">
        <v>2404.6822640600003</v>
      </c>
      <c r="DE26" s="720">
        <v>2385.6135435100005</v>
      </c>
      <c r="DF26" s="720">
        <v>2418.2009233199997</v>
      </c>
      <c r="DG26" s="720">
        <v>2437.6288255700001</v>
      </c>
      <c r="DH26" s="720">
        <v>2442.9604541907925</v>
      </c>
      <c r="DI26" s="720">
        <v>2512.6072024941454</v>
      </c>
      <c r="DJ26" s="720">
        <v>2563.318891846387</v>
      </c>
      <c r="DK26" s="720">
        <v>2686.7822467855849</v>
      </c>
      <c r="DL26" s="720">
        <v>2709.3509235700008</v>
      </c>
      <c r="DM26" s="720">
        <v>2745.6431118700007</v>
      </c>
      <c r="DN26" s="720">
        <v>2707.3926445100001</v>
      </c>
      <c r="DO26" s="720">
        <v>2684.6933345200005</v>
      </c>
      <c r="DP26" s="720">
        <v>2552.7954756300014</v>
      </c>
      <c r="DQ26" s="720">
        <v>2620.0096020200017</v>
      </c>
      <c r="DR26" s="720">
        <v>2587.2624502900026</v>
      </c>
      <c r="DS26" s="718">
        <v>2629.0234326896011</v>
      </c>
      <c r="DT26" s="585">
        <v>2646.4207455513119</v>
      </c>
      <c r="DU26" s="585">
        <v>2771.4249388400012</v>
      </c>
      <c r="DV26" s="585">
        <v>2833.9537164200019</v>
      </c>
      <c r="DW26" s="585">
        <v>2876.4627281100015</v>
      </c>
      <c r="DX26" s="585">
        <v>2881.5268206100027</v>
      </c>
      <c r="DY26" s="585">
        <v>2884.6388621900023</v>
      </c>
      <c r="DZ26" s="585">
        <v>2864.4494122400006</v>
      </c>
      <c r="EA26" s="585">
        <v>2919.0802289780004</v>
      </c>
      <c r="EB26" s="585">
        <v>2962.8967847899999</v>
      </c>
      <c r="EC26" s="585">
        <v>2961.5444584100001</v>
      </c>
      <c r="ED26" s="585">
        <v>2950.9903524599999</v>
      </c>
      <c r="EE26" s="585">
        <v>2959.9543646399998</v>
      </c>
      <c r="EF26" s="585">
        <v>3038.8106825199993</v>
      </c>
      <c r="EG26" s="585">
        <v>3099.9640197899998</v>
      </c>
      <c r="EH26" s="585">
        <v>3168.5777470100002</v>
      </c>
      <c r="EI26" s="585">
        <v>3170.6552467399997</v>
      </c>
      <c r="EJ26" s="587">
        <v>3188.3931701899996</v>
      </c>
      <c r="EK26" s="587">
        <v>3248.7014909299996</v>
      </c>
      <c r="EL26" s="587">
        <v>3264.3503184200003</v>
      </c>
      <c r="EM26" s="587">
        <v>3278.7267638499998</v>
      </c>
      <c r="EN26" s="587">
        <v>3284.5075813000003</v>
      </c>
      <c r="EO26" s="587">
        <v>3274.7544916300012</v>
      </c>
      <c r="EP26" s="587">
        <v>3291.6283620500008</v>
      </c>
      <c r="EQ26" s="587">
        <v>3346.4921440200005</v>
      </c>
      <c r="ER26" s="587">
        <v>3214.1364382477091</v>
      </c>
      <c r="ES26" s="587">
        <v>3206.4071478923288</v>
      </c>
      <c r="ET26" s="587">
        <v>3362.4089607811152</v>
      </c>
      <c r="EU26" s="587">
        <v>3185.8802084596109</v>
      </c>
      <c r="EV26" s="587">
        <v>3210.4075781254123</v>
      </c>
      <c r="EW26" s="587">
        <v>3248.5734774854127</v>
      </c>
      <c r="EX26" s="587">
        <v>3280.2</v>
      </c>
      <c r="EY26" s="587">
        <v>3270.8279415054117</v>
      </c>
      <c r="EZ26" s="587">
        <v>3252.7445830454117</v>
      </c>
      <c r="FA26" s="587">
        <v>3249.5287266254118</v>
      </c>
      <c r="FB26" s="587">
        <v>3254.9672543354122</v>
      </c>
      <c r="FC26" s="587">
        <v>3268.9166602700002</v>
      </c>
      <c r="FD26" s="587">
        <v>3314.5702275034987</v>
      </c>
      <c r="FE26" s="587">
        <v>3370.1905058699999</v>
      </c>
      <c r="FF26" s="587">
        <v>3376.667246819236</v>
      </c>
    </row>
    <row r="27" spans="1:162" ht="17.45" customHeight="1" x14ac:dyDescent="0.3">
      <c r="A27" s="721"/>
      <c r="B27" s="722"/>
      <c r="C27" s="728"/>
      <c r="D27" s="728"/>
      <c r="E27" s="728"/>
      <c r="F27" s="729"/>
      <c r="G27" s="728"/>
      <c r="H27" s="730"/>
      <c r="I27" s="728"/>
      <c r="J27" s="728"/>
      <c r="K27" s="728"/>
      <c r="L27" s="728"/>
      <c r="M27" s="729"/>
      <c r="N27" s="728"/>
      <c r="O27" s="728"/>
      <c r="P27" s="728"/>
      <c r="Q27" s="728"/>
      <c r="R27" s="728"/>
      <c r="S27" s="728"/>
      <c r="T27" s="728"/>
      <c r="U27" s="728"/>
      <c r="V27" s="728"/>
      <c r="W27" s="728"/>
      <c r="X27" s="728"/>
      <c r="Y27" s="728"/>
      <c r="Z27" s="728"/>
      <c r="AA27" s="728"/>
      <c r="AB27" s="728"/>
      <c r="AC27" s="728"/>
      <c r="AD27" s="730"/>
      <c r="AE27" s="728"/>
      <c r="AF27" s="728"/>
      <c r="AG27" s="728"/>
      <c r="AH27" s="728"/>
      <c r="AI27" s="728"/>
      <c r="AJ27" s="728"/>
      <c r="AK27" s="728"/>
      <c r="AL27" s="728"/>
      <c r="AM27" s="728"/>
      <c r="AN27" s="728"/>
      <c r="AO27" s="730"/>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31"/>
      <c r="DD27" s="731"/>
      <c r="DE27" s="731"/>
      <c r="DF27" s="731"/>
      <c r="DG27" s="731"/>
      <c r="DH27" s="731"/>
      <c r="DI27" s="731"/>
      <c r="DJ27" s="731"/>
      <c r="DK27" s="731"/>
      <c r="DL27" s="731"/>
      <c r="DM27" s="731"/>
      <c r="DN27" s="731"/>
      <c r="DO27" s="731"/>
      <c r="DP27" s="731"/>
      <c r="DQ27" s="731"/>
      <c r="DR27" s="731"/>
      <c r="DS27" s="729"/>
      <c r="DT27" s="593"/>
      <c r="DU27" s="593"/>
      <c r="DV27" s="593"/>
      <c r="DW27" s="593"/>
      <c r="DX27" s="593"/>
      <c r="DY27" s="593"/>
      <c r="DZ27" s="593"/>
      <c r="EA27" s="593"/>
      <c r="EB27" s="593"/>
      <c r="EC27" s="593"/>
      <c r="ED27" s="593"/>
      <c r="EE27" s="593"/>
      <c r="EF27" s="593"/>
      <c r="EG27" s="593"/>
      <c r="EH27" s="593"/>
      <c r="EI27" s="593"/>
      <c r="EJ27" s="595"/>
      <c r="EK27" s="595"/>
      <c r="EL27" s="595"/>
      <c r="EM27" s="595"/>
      <c r="EN27" s="595"/>
      <c r="EO27" s="595"/>
      <c r="EP27" s="595"/>
      <c r="EQ27" s="595"/>
      <c r="ER27" s="595"/>
      <c r="ES27" s="595"/>
      <c r="ET27" s="595"/>
      <c r="EU27" s="595"/>
      <c r="EV27" s="595"/>
      <c r="EW27" s="595"/>
      <c r="EX27" s="595"/>
      <c r="EY27" s="595"/>
      <c r="EZ27" s="595"/>
      <c r="FA27" s="595"/>
      <c r="FB27" s="595"/>
      <c r="FC27" s="595"/>
      <c r="FD27" s="595"/>
      <c r="FE27" s="595"/>
      <c r="FF27" s="595"/>
    </row>
    <row r="28" spans="1:162" ht="17.25" customHeight="1" x14ac:dyDescent="0.3">
      <c r="A28" s="715"/>
      <c r="B28" s="716" t="s">
        <v>421</v>
      </c>
      <c r="C28" s="717">
        <v>25474.471453387621</v>
      </c>
      <c r="D28" s="717">
        <v>26072.063897466593</v>
      </c>
      <c r="E28" s="717">
        <v>26415.344455611998</v>
      </c>
      <c r="F28" s="718">
        <v>26856.415234532004</v>
      </c>
      <c r="G28" s="717">
        <v>27494.964099592002</v>
      </c>
      <c r="H28" s="719">
        <v>27955.940532505614</v>
      </c>
      <c r="I28" s="717">
        <v>28194.36160220228</v>
      </c>
      <c r="J28" s="717">
        <v>28336.892915150238</v>
      </c>
      <c r="K28" s="717">
        <v>28563.364929097137</v>
      </c>
      <c r="L28" s="717">
        <v>28740.361376655161</v>
      </c>
      <c r="M28" s="718">
        <v>29096.352211839545</v>
      </c>
      <c r="N28" s="717">
        <v>29423.313250850086</v>
      </c>
      <c r="O28" s="717">
        <v>29904.42029326527</v>
      </c>
      <c r="P28" s="717">
        <v>30192.423819530377</v>
      </c>
      <c r="Q28" s="717">
        <v>30534.515540613647</v>
      </c>
      <c r="R28" s="717">
        <v>30645.306163438952</v>
      </c>
      <c r="S28" s="717">
        <v>30723.142804776799</v>
      </c>
      <c r="T28" s="717">
        <v>30582.685571101159</v>
      </c>
      <c r="U28" s="717">
        <v>31026.051215780495</v>
      </c>
      <c r="V28" s="717">
        <v>31204.967849988818</v>
      </c>
      <c r="W28" s="717">
        <v>31436.788752834454</v>
      </c>
      <c r="X28" s="717">
        <v>31766.227602197992</v>
      </c>
      <c r="Y28" s="717">
        <v>32105.986533900035</v>
      </c>
      <c r="Z28" s="717">
        <v>32381.205792132452</v>
      </c>
      <c r="AA28" s="717">
        <v>32750.688683694891</v>
      </c>
      <c r="AB28" s="717">
        <v>33028.065471295486</v>
      </c>
      <c r="AC28" s="717">
        <v>33597.285547495383</v>
      </c>
      <c r="AD28" s="719">
        <v>33479.612832724895</v>
      </c>
      <c r="AE28" s="717">
        <v>33528.234725906776</v>
      </c>
      <c r="AF28" s="717">
        <v>33945.252424287792</v>
      </c>
      <c r="AG28" s="717">
        <v>34531.168338754542</v>
      </c>
      <c r="AH28" s="717">
        <v>35377.395750547446</v>
      </c>
      <c r="AI28" s="717">
        <v>35546.314186166848</v>
      </c>
      <c r="AJ28" s="717">
        <v>36611.78037078894</v>
      </c>
      <c r="AK28" s="717">
        <v>36437.036162345808</v>
      </c>
      <c r="AL28" s="717">
        <v>36579.440661218759</v>
      </c>
      <c r="AM28" s="717">
        <v>37142.506882174122</v>
      </c>
      <c r="AN28" s="717">
        <v>37843.823667295968</v>
      </c>
      <c r="AO28" s="719">
        <v>38957.022860723584</v>
      </c>
      <c r="AP28" s="717">
        <v>39246.418511459175</v>
      </c>
      <c r="AQ28" s="717">
        <v>41293.583775452229</v>
      </c>
      <c r="AR28" s="717">
        <v>41489.26343647539</v>
      </c>
      <c r="AS28" s="717">
        <v>41558.040423602579</v>
      </c>
      <c r="AT28" s="717">
        <v>41583.506601919777</v>
      </c>
      <c r="AU28" s="717">
        <v>41724.410903507502</v>
      </c>
      <c r="AV28" s="717">
        <v>41930.542898092528</v>
      </c>
      <c r="AW28" s="717">
        <v>42394.904266229263</v>
      </c>
      <c r="AX28" s="717">
        <v>42837.91024545479</v>
      </c>
      <c r="AY28" s="717">
        <v>42727.796494547205</v>
      </c>
      <c r="AZ28" s="717">
        <v>43656.647352982647</v>
      </c>
      <c r="BA28" s="717">
        <v>44566.275999888792</v>
      </c>
      <c r="BB28" s="717">
        <v>44600.121654384253</v>
      </c>
      <c r="BC28" s="717">
        <v>44849.659281648565</v>
      </c>
      <c r="BD28" s="717">
        <v>44964.778969543637</v>
      </c>
      <c r="BE28" s="717">
        <v>44265.953944375869</v>
      </c>
      <c r="BF28" s="717">
        <v>44213.112024552087</v>
      </c>
      <c r="BG28" s="717">
        <v>44416.633551285697</v>
      </c>
      <c r="BH28" s="717">
        <v>44552.782203806673</v>
      </c>
      <c r="BI28" s="717">
        <v>45009.054433510879</v>
      </c>
      <c r="BJ28" s="717">
        <v>45312.920665720885</v>
      </c>
      <c r="BK28" s="717">
        <v>43235.787246537468</v>
      </c>
      <c r="BL28" s="717">
        <v>43097.493635641695</v>
      </c>
      <c r="BM28" s="717">
        <v>43203.774808802656</v>
      </c>
      <c r="BN28" s="717">
        <v>43661.834296690322</v>
      </c>
      <c r="BO28" s="717">
        <v>43974.956511792596</v>
      </c>
      <c r="BP28" s="717">
        <v>44381.176626182605</v>
      </c>
      <c r="BQ28" s="717">
        <v>44497.792306656222</v>
      </c>
      <c r="BR28" s="717">
        <v>44816.576913051773</v>
      </c>
      <c r="BS28" s="717">
        <v>45160.287156148086</v>
      </c>
      <c r="BT28" s="717">
        <v>45783.010752826711</v>
      </c>
      <c r="BU28" s="717">
        <v>46501.674702749129</v>
      </c>
      <c r="BV28" s="717">
        <v>47074.090090090831</v>
      </c>
      <c r="BW28" s="717">
        <v>47894.003680056565</v>
      </c>
      <c r="BX28" s="717">
        <v>47942.826131287773</v>
      </c>
      <c r="BY28" s="717">
        <v>48371.125311231954</v>
      </c>
      <c r="BZ28" s="717">
        <v>48916.095700244558</v>
      </c>
      <c r="CA28" s="717">
        <v>49255.747115471298</v>
      </c>
      <c r="CB28" s="717">
        <v>49659.184363918161</v>
      </c>
      <c r="CC28" s="717">
        <v>48698.191212044672</v>
      </c>
      <c r="CD28" s="717">
        <v>48761.357791877977</v>
      </c>
      <c r="CE28" s="717">
        <v>49222.686064576381</v>
      </c>
      <c r="CF28" s="717">
        <v>49905.491819247851</v>
      </c>
      <c r="CG28" s="717">
        <v>50217.162325058016</v>
      </c>
      <c r="CH28" s="717">
        <v>46912.906297951318</v>
      </c>
      <c r="CI28" s="717">
        <v>47409.792135606658</v>
      </c>
      <c r="CJ28" s="717">
        <v>47875.192855011861</v>
      </c>
      <c r="CK28" s="717">
        <v>48388.659544880466</v>
      </c>
      <c r="CL28" s="717">
        <v>48971.714602314467</v>
      </c>
      <c r="CM28" s="717">
        <v>49487.1971983275</v>
      </c>
      <c r="CN28" s="717">
        <v>49783.066298351274</v>
      </c>
      <c r="CO28" s="717">
        <v>50852.368546919279</v>
      </c>
      <c r="CP28" s="717">
        <v>51434.678699088639</v>
      </c>
      <c r="CQ28" s="717">
        <v>53196.983415460469</v>
      </c>
      <c r="CR28" s="717">
        <v>53885.432491896601</v>
      </c>
      <c r="CS28" s="717">
        <v>53522.373322656596</v>
      </c>
      <c r="CT28" s="717">
        <v>53888.210782272996</v>
      </c>
      <c r="CU28" s="717">
        <v>54959.281300599185</v>
      </c>
      <c r="CV28" s="717">
        <v>54870.586194875425</v>
      </c>
      <c r="CW28" s="717">
        <v>55943.655790590841</v>
      </c>
      <c r="CX28" s="717">
        <v>56793.800619202106</v>
      </c>
      <c r="CY28" s="717">
        <v>57326.641862917459</v>
      </c>
      <c r="CZ28" s="717">
        <v>57678.5768539407</v>
      </c>
      <c r="DA28" s="717">
        <v>58472.529792396519</v>
      </c>
      <c r="DB28" s="717">
        <v>58061.34014949351</v>
      </c>
      <c r="DC28" s="720">
        <v>58439.562505916503</v>
      </c>
      <c r="DD28" s="720">
        <v>59188.973477736508</v>
      </c>
      <c r="DE28" s="720">
        <v>59922.185491184253</v>
      </c>
      <c r="DF28" s="720">
        <v>60473.288929080234</v>
      </c>
      <c r="DG28" s="720">
        <v>61496.319550096516</v>
      </c>
      <c r="DH28" s="720">
        <v>61671.708857693993</v>
      </c>
      <c r="DI28" s="720">
        <v>62181.744304009371</v>
      </c>
      <c r="DJ28" s="720">
        <v>63406.936380624771</v>
      </c>
      <c r="DK28" s="720">
        <v>64027.250872814395</v>
      </c>
      <c r="DL28" s="720">
        <v>64697.901217991515</v>
      </c>
      <c r="DM28" s="720">
        <v>65575.577526379711</v>
      </c>
      <c r="DN28" s="720">
        <v>65330.127163972684</v>
      </c>
      <c r="DO28" s="720">
        <v>65246.331667300066</v>
      </c>
      <c r="DP28" s="720">
        <v>65872.875149844956</v>
      </c>
      <c r="DQ28" s="720">
        <v>66183.274306243067</v>
      </c>
      <c r="DR28" s="720">
        <v>65927.875645242661</v>
      </c>
      <c r="DS28" s="718">
        <v>66401.152565617507</v>
      </c>
      <c r="DT28" s="585">
        <v>66533.399310244975</v>
      </c>
      <c r="DU28" s="585">
        <v>67253.192608535654</v>
      </c>
      <c r="DV28" s="585">
        <v>67943.604921941398</v>
      </c>
      <c r="DW28" s="585">
        <v>68325.074928474889</v>
      </c>
      <c r="DX28" s="585">
        <v>69106.468412821545</v>
      </c>
      <c r="DY28" s="585">
        <v>70422.862242607938</v>
      </c>
      <c r="DZ28" s="585">
        <v>70226.090863564474</v>
      </c>
      <c r="EA28" s="585">
        <v>70474.047581530234</v>
      </c>
      <c r="EB28" s="585">
        <v>70595.319305687663</v>
      </c>
      <c r="EC28" s="585">
        <v>70812.659651362308</v>
      </c>
      <c r="ED28" s="585">
        <v>70903.798063576018</v>
      </c>
      <c r="EE28" s="585">
        <v>71499.866072282137</v>
      </c>
      <c r="EF28" s="585">
        <v>71802.200217608741</v>
      </c>
      <c r="EG28" s="585">
        <v>72245.524466294446</v>
      </c>
      <c r="EH28" s="585">
        <v>72771.649231338684</v>
      </c>
      <c r="EI28" s="585">
        <v>73059.199974055489</v>
      </c>
      <c r="EJ28" s="587">
        <v>73619.896690143796</v>
      </c>
      <c r="EK28" s="587">
        <v>75182.002897038241</v>
      </c>
      <c r="EL28" s="587">
        <v>75179.572282340261</v>
      </c>
      <c r="EM28" s="587">
        <v>75362.766958496388</v>
      </c>
      <c r="EN28" s="587">
        <v>75648.159799667468</v>
      </c>
      <c r="EO28" s="587">
        <v>76023.348659282099</v>
      </c>
      <c r="EP28" s="587">
        <v>76719.557477740062</v>
      </c>
      <c r="EQ28" s="587">
        <v>76780.935372967317</v>
      </c>
      <c r="ER28" s="587">
        <v>76698.722688410038</v>
      </c>
      <c r="ES28" s="587">
        <v>77220.173095078891</v>
      </c>
      <c r="ET28" s="587">
        <v>77304.876371693623</v>
      </c>
      <c r="EU28" s="587">
        <v>77878.617904977669</v>
      </c>
      <c r="EV28" s="587">
        <v>77956.32533007249</v>
      </c>
      <c r="EW28" s="587">
        <v>79176.664712729951</v>
      </c>
      <c r="EX28" s="587">
        <v>78830.899999999994</v>
      </c>
      <c r="EY28" s="587">
        <v>78911.526948765022</v>
      </c>
      <c r="EZ28" s="587">
        <v>78936.293212315984</v>
      </c>
      <c r="FA28" s="587">
        <v>78861.119331717957</v>
      </c>
      <c r="FB28" s="587">
        <v>78709.097505991536</v>
      </c>
      <c r="FC28" s="587">
        <v>77998.854513619677</v>
      </c>
      <c r="FD28" s="587">
        <v>77656.320692283305</v>
      </c>
      <c r="FE28" s="587">
        <v>77663.393034459499</v>
      </c>
      <c r="FF28" s="587">
        <v>77703.674123926947</v>
      </c>
    </row>
    <row r="29" spans="1:162" ht="18" thickBot="1" x14ac:dyDescent="0.35">
      <c r="A29" s="732"/>
      <c r="B29" s="733"/>
      <c r="C29" s="734"/>
      <c r="D29" s="734"/>
      <c r="E29" s="734"/>
      <c r="F29" s="735"/>
      <c r="G29" s="734"/>
      <c r="H29" s="736"/>
      <c r="I29" s="734"/>
      <c r="J29" s="734"/>
      <c r="K29" s="734"/>
      <c r="L29" s="734"/>
      <c r="M29" s="735"/>
      <c r="N29" s="734"/>
      <c r="O29" s="734"/>
      <c r="P29" s="734"/>
      <c r="Q29" s="734"/>
      <c r="R29" s="734"/>
      <c r="S29" s="734"/>
      <c r="T29" s="734"/>
      <c r="U29" s="734"/>
      <c r="V29" s="734"/>
      <c r="W29" s="734"/>
      <c r="X29" s="734"/>
      <c r="Y29" s="734"/>
      <c r="Z29" s="734"/>
      <c r="AA29" s="734"/>
      <c r="AB29" s="734"/>
      <c r="AC29" s="734"/>
      <c r="AD29" s="736"/>
      <c r="AE29" s="734"/>
      <c r="AF29" s="734"/>
      <c r="AG29" s="734"/>
      <c r="AH29" s="734"/>
      <c r="AI29" s="734"/>
      <c r="AJ29" s="734"/>
      <c r="AK29" s="734"/>
      <c r="AL29" s="734"/>
      <c r="AM29" s="734"/>
      <c r="AN29" s="734"/>
      <c r="AO29" s="736"/>
      <c r="AP29" s="734"/>
      <c r="AQ29" s="734"/>
      <c r="AR29" s="734"/>
      <c r="AS29" s="734"/>
      <c r="AT29" s="734"/>
      <c r="AU29" s="734"/>
      <c r="AV29" s="734"/>
      <c r="AW29" s="734"/>
      <c r="AX29" s="734"/>
      <c r="AY29" s="734"/>
      <c r="AZ29" s="734"/>
      <c r="BA29" s="734"/>
      <c r="BB29" s="734"/>
      <c r="BC29" s="734"/>
      <c r="BD29" s="734"/>
      <c r="BE29" s="734"/>
      <c r="BF29" s="734"/>
      <c r="BG29" s="734"/>
      <c r="BH29" s="734"/>
      <c r="BI29" s="734"/>
      <c r="BJ29" s="734"/>
      <c r="BK29" s="734"/>
      <c r="BL29" s="734"/>
      <c r="BM29" s="734"/>
      <c r="BN29" s="734"/>
      <c r="BO29" s="734"/>
      <c r="BP29" s="734"/>
      <c r="BQ29" s="734"/>
      <c r="BR29" s="734"/>
      <c r="BS29" s="734"/>
      <c r="BT29" s="734"/>
      <c r="BU29" s="734"/>
      <c r="BV29" s="734"/>
      <c r="BW29" s="734"/>
      <c r="BX29" s="734"/>
      <c r="BY29" s="734"/>
      <c r="BZ29" s="734"/>
      <c r="CA29" s="734"/>
      <c r="CB29" s="734"/>
      <c r="CC29" s="734"/>
      <c r="CD29" s="734"/>
      <c r="CE29" s="734"/>
      <c r="CF29" s="734"/>
      <c r="CG29" s="734"/>
      <c r="CH29" s="734"/>
      <c r="CI29" s="734"/>
      <c r="CJ29" s="734"/>
      <c r="CK29" s="734"/>
      <c r="CL29" s="734"/>
      <c r="CM29" s="734"/>
      <c r="CN29" s="734"/>
      <c r="CO29" s="734"/>
      <c r="CP29" s="734"/>
      <c r="CQ29" s="734"/>
      <c r="CR29" s="734"/>
      <c r="CS29" s="734"/>
      <c r="CT29" s="734"/>
      <c r="CU29" s="734"/>
      <c r="CV29" s="734"/>
      <c r="CW29" s="734"/>
      <c r="CX29" s="734"/>
      <c r="CY29" s="734"/>
      <c r="CZ29" s="734"/>
      <c r="DA29" s="734"/>
      <c r="DB29" s="734"/>
      <c r="DC29" s="737"/>
      <c r="DD29" s="737"/>
      <c r="DE29" s="737"/>
      <c r="DF29" s="737"/>
      <c r="DG29" s="737"/>
      <c r="DH29" s="737"/>
      <c r="DI29" s="737"/>
      <c r="DJ29" s="737"/>
      <c r="DK29" s="737"/>
      <c r="DL29" s="737"/>
      <c r="DM29" s="737"/>
      <c r="DN29" s="737"/>
      <c r="DO29" s="737"/>
      <c r="DP29" s="737"/>
      <c r="DQ29" s="737"/>
      <c r="DR29" s="737"/>
      <c r="DS29" s="735"/>
      <c r="DT29" s="738"/>
      <c r="DU29" s="738"/>
      <c r="DV29" s="738"/>
      <c r="DW29" s="738"/>
      <c r="DX29" s="738"/>
      <c r="DY29" s="738"/>
      <c r="DZ29" s="738"/>
      <c r="EA29" s="738"/>
      <c r="EB29" s="738"/>
      <c r="EC29" s="738"/>
      <c r="ED29" s="738"/>
      <c r="EE29" s="738"/>
      <c r="EF29" s="738"/>
      <c r="EG29" s="738"/>
      <c r="EH29" s="738"/>
      <c r="EI29" s="738"/>
      <c r="EJ29" s="738"/>
      <c r="EK29" s="738"/>
      <c r="EL29" s="738"/>
      <c r="EM29" s="738"/>
      <c r="EN29" s="738"/>
      <c r="EO29" s="738"/>
      <c r="EP29" s="738"/>
      <c r="EQ29" s="739"/>
      <c r="ER29" s="739"/>
      <c r="ES29" s="739"/>
      <c r="ET29" s="739"/>
      <c r="EU29" s="739"/>
      <c r="EV29" s="739"/>
      <c r="EW29" s="739"/>
      <c r="EX29" s="739"/>
      <c r="EY29" s="739"/>
      <c r="EZ29" s="739"/>
      <c r="FA29" s="739"/>
      <c r="FB29" s="739"/>
      <c r="FC29" s="739"/>
      <c r="FD29" s="739"/>
      <c r="FE29" s="739"/>
      <c r="FF29" s="739"/>
    </row>
    <row r="30" spans="1:162" s="561" customFormat="1" ht="18" hidden="1" thickTop="1" x14ac:dyDescent="0.3">
      <c r="A30" s="740"/>
      <c r="B30" s="741"/>
      <c r="C30" s="742"/>
      <c r="D30" s="742"/>
      <c r="E30" s="742"/>
      <c r="F30" s="742"/>
      <c r="G30" s="742"/>
      <c r="H30" s="743"/>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3"/>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A30" s="742"/>
      <c r="CB30" s="742"/>
      <c r="CC30" s="742"/>
      <c r="CD30" s="742"/>
      <c r="CE30" s="742"/>
      <c r="CF30" s="742"/>
      <c r="CG30" s="742"/>
      <c r="CH30" s="742"/>
      <c r="CI30" s="742"/>
      <c r="CJ30" s="742"/>
      <c r="CK30" s="742"/>
      <c r="CL30" s="742"/>
      <c r="CM30" s="742"/>
      <c r="CN30" s="742"/>
      <c r="CO30" s="742"/>
      <c r="CP30" s="742"/>
      <c r="CQ30" s="742"/>
      <c r="CR30" s="742"/>
      <c r="CS30" s="742"/>
      <c r="CT30" s="742"/>
      <c r="CU30" s="742"/>
      <c r="CV30" s="742"/>
      <c r="CW30" s="742"/>
      <c r="CX30" s="742"/>
      <c r="CY30" s="742"/>
      <c r="CZ30" s="742"/>
      <c r="DA30" s="742"/>
      <c r="DB30" s="742"/>
      <c r="DC30" s="687"/>
      <c r="DD30" s="687"/>
      <c r="DE30" s="687"/>
      <c r="DF30" s="687"/>
      <c r="DG30" s="687"/>
      <c r="DH30" s="687"/>
      <c r="DI30" s="687"/>
      <c r="DJ30" s="687"/>
      <c r="DK30" s="687"/>
      <c r="DL30" s="687"/>
      <c r="DM30" s="687"/>
      <c r="DN30" s="687"/>
      <c r="DO30" s="687"/>
      <c r="DP30" s="687"/>
      <c r="DQ30" s="687"/>
      <c r="DR30" s="687"/>
      <c r="DS30" s="687"/>
      <c r="DT30" s="687"/>
      <c r="DU30" s="687"/>
      <c r="DV30" s="687"/>
      <c r="DW30" s="687"/>
      <c r="DX30" s="687"/>
      <c r="DY30" s="687"/>
      <c r="DZ30" s="687"/>
      <c r="EA30" s="687"/>
      <c r="EB30" s="687"/>
      <c r="EC30" s="687"/>
      <c r="ED30" s="687"/>
      <c r="EE30" s="687"/>
      <c r="EF30" s="687"/>
      <c r="EG30" s="687"/>
      <c r="EH30" s="687"/>
      <c r="EI30" s="687"/>
      <c r="EJ30" s="687"/>
      <c r="EK30" s="687"/>
      <c r="EL30" s="687"/>
      <c r="EM30" s="687"/>
      <c r="EN30" s="687"/>
      <c r="EO30" s="687"/>
      <c r="EP30" s="687"/>
      <c r="EQ30" s="687"/>
      <c r="ER30" s="687"/>
      <c r="ES30" s="687"/>
      <c r="ET30" s="687"/>
      <c r="EU30" s="687"/>
      <c r="EV30" s="687"/>
      <c r="EW30" s="687"/>
      <c r="EX30" s="687"/>
      <c r="EY30" s="687"/>
      <c r="EZ30" s="687"/>
      <c r="FA30" s="687"/>
      <c r="FB30" s="687"/>
      <c r="FC30" s="687"/>
      <c r="FD30" s="687"/>
      <c r="FE30" s="687"/>
      <c r="FF30" s="687"/>
    </row>
    <row r="31" spans="1:162" s="561" customFormat="1" ht="18" thickTop="1" x14ac:dyDescent="0.3">
      <c r="A31" s="744"/>
      <c r="B31" s="691"/>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687"/>
      <c r="DB31" s="687"/>
      <c r="DC31" s="687"/>
      <c r="DD31" s="687"/>
      <c r="DE31" s="687"/>
      <c r="DF31" s="687"/>
      <c r="DG31" s="687"/>
      <c r="DH31" s="687"/>
      <c r="DI31" s="687"/>
      <c r="DJ31" s="687"/>
      <c r="DK31" s="687"/>
      <c r="DL31" s="687"/>
      <c r="DM31" s="687"/>
      <c r="DN31" s="687"/>
      <c r="DO31" s="687"/>
      <c r="DP31" s="687"/>
      <c r="DQ31" s="687"/>
      <c r="DR31" s="687"/>
      <c r="DS31" s="687"/>
      <c r="DT31" s="687"/>
      <c r="DU31" s="687"/>
      <c r="DV31" s="687"/>
      <c r="DW31" s="687"/>
      <c r="DX31" s="687"/>
      <c r="DY31" s="687"/>
      <c r="DZ31" s="687"/>
      <c r="EA31" s="687"/>
      <c r="EB31" s="687"/>
      <c r="EC31" s="687"/>
      <c r="ED31" s="687"/>
      <c r="EE31" s="687"/>
      <c r="EF31" s="687"/>
      <c r="EG31" s="687"/>
      <c r="EH31" s="687"/>
      <c r="EI31" s="687"/>
      <c r="EJ31" s="687"/>
      <c r="EK31" s="687"/>
      <c r="EL31" s="687"/>
      <c r="EM31" s="687"/>
      <c r="EN31" s="687"/>
      <c r="EO31" s="687"/>
      <c r="EP31" s="687"/>
      <c r="EQ31" s="687"/>
      <c r="ER31" s="687"/>
      <c r="ES31" s="687"/>
      <c r="ET31" s="687"/>
      <c r="EU31" s="687"/>
      <c r="EV31" s="687"/>
      <c r="EW31" s="687"/>
      <c r="EX31" s="687"/>
      <c r="EY31" s="687"/>
      <c r="EZ31" s="687"/>
      <c r="FA31" s="687"/>
      <c r="FB31" s="687"/>
      <c r="FC31" s="687"/>
      <c r="FD31" s="687"/>
      <c r="FE31" s="687"/>
      <c r="FF31" s="687"/>
    </row>
    <row r="32" spans="1:162" s="561" customFormat="1" ht="18" thickBot="1" x14ac:dyDescent="0.35">
      <c r="A32" s="745"/>
      <c r="B32" s="691"/>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87"/>
      <c r="AO32" s="687"/>
      <c r="AP32" s="687"/>
      <c r="AQ32" s="687"/>
      <c r="AR32" s="687"/>
      <c r="AS32" s="687"/>
      <c r="AT32" s="687"/>
      <c r="AU32" s="687"/>
      <c r="AV32" s="687"/>
      <c r="AW32" s="687"/>
      <c r="AX32" s="687"/>
      <c r="AY32" s="687"/>
      <c r="AZ32" s="687"/>
      <c r="BA32" s="687"/>
      <c r="BB32" s="687"/>
      <c r="BC32" s="687"/>
      <c r="BD32" s="687"/>
      <c r="BE32" s="687"/>
      <c r="BF32" s="687"/>
      <c r="BG32" s="687"/>
      <c r="BH32" s="687"/>
      <c r="BI32" s="687"/>
      <c r="BJ32" s="687"/>
      <c r="BK32" s="687"/>
      <c r="BL32" s="687"/>
      <c r="BM32" s="687"/>
      <c r="BN32" s="687"/>
      <c r="BO32" s="687"/>
      <c r="BP32" s="687"/>
      <c r="BQ32" s="687"/>
      <c r="BR32" s="687"/>
      <c r="BS32" s="687"/>
      <c r="BT32" s="687"/>
      <c r="BU32" s="687"/>
      <c r="BV32" s="687"/>
      <c r="BW32" s="687"/>
      <c r="BX32" s="687"/>
      <c r="BY32" s="687"/>
      <c r="BZ32" s="687"/>
      <c r="CA32" s="687"/>
      <c r="CB32" s="687"/>
      <c r="CC32" s="687"/>
      <c r="CD32" s="687"/>
      <c r="CE32" s="687"/>
      <c r="CF32" s="687"/>
      <c r="CG32" s="687"/>
      <c r="CH32" s="687"/>
      <c r="CI32" s="687"/>
      <c r="CJ32" s="687"/>
      <c r="CK32" s="687"/>
      <c r="CL32" s="687"/>
      <c r="CM32" s="687"/>
      <c r="CN32" s="687"/>
      <c r="CO32" s="687"/>
      <c r="CP32" s="687"/>
      <c r="CQ32" s="687"/>
      <c r="CR32" s="687"/>
      <c r="CS32" s="687"/>
      <c r="CT32" s="687"/>
      <c r="CU32" s="687"/>
      <c r="CV32" s="687"/>
      <c r="CW32" s="687"/>
      <c r="CX32" s="687"/>
      <c r="CY32" s="687"/>
      <c r="CZ32" s="687"/>
      <c r="DA32" s="687"/>
      <c r="DB32" s="687"/>
      <c r="DC32" s="687"/>
      <c r="DD32" s="687"/>
      <c r="DE32" s="687"/>
      <c r="DF32" s="687"/>
      <c r="DG32" s="687"/>
      <c r="DH32" s="687"/>
      <c r="DI32" s="687"/>
      <c r="DJ32" s="687"/>
      <c r="DK32" s="687"/>
      <c r="DL32" s="687"/>
      <c r="DM32" s="687"/>
      <c r="DN32" s="687"/>
      <c r="DO32" s="687"/>
      <c r="DP32" s="687"/>
      <c r="DQ32" s="687"/>
      <c r="DR32" s="687"/>
      <c r="DS32" s="687"/>
      <c r="DT32" s="687"/>
      <c r="DU32" s="687"/>
      <c r="DV32" s="687"/>
      <c r="DW32" s="687"/>
      <c r="DX32" s="687"/>
      <c r="DY32" s="687"/>
      <c r="DZ32" s="687"/>
      <c r="EA32" s="687"/>
      <c r="EB32" s="687"/>
      <c r="EC32" s="687"/>
      <c r="ED32" s="687"/>
      <c r="EE32" s="687"/>
      <c r="EF32" s="687"/>
      <c r="EG32" s="687"/>
      <c r="EH32" s="687"/>
      <c r="EI32" s="687"/>
      <c r="EJ32" s="687"/>
      <c r="EK32" s="687"/>
      <c r="EL32" s="687"/>
      <c r="EM32" s="687"/>
      <c r="EN32" s="687"/>
      <c r="EO32" s="687"/>
      <c r="EP32" s="687"/>
      <c r="EQ32" s="687"/>
      <c r="ER32" s="687"/>
      <c r="ES32" s="687"/>
      <c r="ET32" s="687"/>
      <c r="EU32" s="687"/>
      <c r="EV32" s="687"/>
      <c r="EW32" s="687"/>
      <c r="EX32" s="687"/>
      <c r="EY32" s="687"/>
      <c r="EZ32" s="687"/>
      <c r="FA32" s="687"/>
      <c r="FB32" s="687"/>
      <c r="FC32" s="687"/>
      <c r="FD32" s="687"/>
      <c r="FE32" s="687"/>
      <c r="FF32" s="687"/>
    </row>
    <row r="33" spans="1:162" ht="25.5" customHeight="1" thickTop="1" thickBot="1" x14ac:dyDescent="0.35">
      <c r="A33" s="699" t="s">
        <v>441</v>
      </c>
      <c r="B33" s="700" t="s">
        <v>469</v>
      </c>
      <c r="C33" s="746">
        <v>38504</v>
      </c>
      <c r="D33" s="746">
        <v>38534</v>
      </c>
      <c r="E33" s="746">
        <v>38565</v>
      </c>
      <c r="F33" s="747">
        <v>38596</v>
      </c>
      <c r="G33" s="746">
        <v>38626</v>
      </c>
      <c r="H33" s="748">
        <v>38657</v>
      </c>
      <c r="I33" s="746">
        <v>38687</v>
      </c>
      <c r="J33" s="746">
        <v>38718</v>
      </c>
      <c r="K33" s="746">
        <v>38749</v>
      </c>
      <c r="L33" s="746">
        <v>38777</v>
      </c>
      <c r="M33" s="747">
        <v>38808</v>
      </c>
      <c r="N33" s="746">
        <v>38838</v>
      </c>
      <c r="O33" s="746">
        <v>38869</v>
      </c>
      <c r="P33" s="746">
        <v>38899</v>
      </c>
      <c r="Q33" s="746">
        <v>38930</v>
      </c>
      <c r="R33" s="746">
        <v>38961</v>
      </c>
      <c r="S33" s="746">
        <v>38991</v>
      </c>
      <c r="T33" s="746">
        <v>39022</v>
      </c>
      <c r="U33" s="746">
        <v>39052</v>
      </c>
      <c r="V33" s="746">
        <v>39083</v>
      </c>
      <c r="W33" s="746">
        <v>39114</v>
      </c>
      <c r="X33" s="746">
        <v>39142</v>
      </c>
      <c r="Y33" s="746">
        <v>39173</v>
      </c>
      <c r="Z33" s="746">
        <v>39203</v>
      </c>
      <c r="AA33" s="746">
        <v>39234</v>
      </c>
      <c r="AB33" s="746">
        <v>39264</v>
      </c>
      <c r="AC33" s="746">
        <v>39295</v>
      </c>
      <c r="AD33" s="748">
        <v>39326</v>
      </c>
      <c r="AE33" s="746">
        <v>39356</v>
      </c>
      <c r="AF33" s="746">
        <v>39387</v>
      </c>
      <c r="AG33" s="746">
        <v>39417</v>
      </c>
      <c r="AH33" s="746">
        <v>39448</v>
      </c>
      <c r="AI33" s="746">
        <v>39479</v>
      </c>
      <c r="AJ33" s="746">
        <v>39508</v>
      </c>
      <c r="AK33" s="746">
        <v>39539</v>
      </c>
      <c r="AL33" s="746">
        <v>39569</v>
      </c>
      <c r="AM33" s="746">
        <f t="shared" ref="AM33:CT33" si="0">AM4</f>
        <v>39600</v>
      </c>
      <c r="AN33" s="746">
        <f t="shared" si="0"/>
        <v>39630</v>
      </c>
      <c r="AO33" s="748">
        <f t="shared" si="0"/>
        <v>39661</v>
      </c>
      <c r="AP33" s="746">
        <f t="shared" si="0"/>
        <v>39692</v>
      </c>
      <c r="AQ33" s="746">
        <f t="shared" si="0"/>
        <v>39722</v>
      </c>
      <c r="AR33" s="746">
        <f t="shared" si="0"/>
        <v>39753</v>
      </c>
      <c r="AS33" s="746">
        <f t="shared" si="0"/>
        <v>39783</v>
      </c>
      <c r="AT33" s="746">
        <f t="shared" si="0"/>
        <v>39814</v>
      </c>
      <c r="AU33" s="746">
        <f t="shared" si="0"/>
        <v>39845</v>
      </c>
      <c r="AV33" s="746">
        <f t="shared" si="0"/>
        <v>39873</v>
      </c>
      <c r="AW33" s="746">
        <f t="shared" si="0"/>
        <v>39904</v>
      </c>
      <c r="AX33" s="746">
        <f t="shared" si="0"/>
        <v>39934</v>
      </c>
      <c r="AY33" s="746">
        <f t="shared" si="0"/>
        <v>39965</v>
      </c>
      <c r="AZ33" s="746">
        <f t="shared" si="0"/>
        <v>39995</v>
      </c>
      <c r="BA33" s="746">
        <f t="shared" si="0"/>
        <v>40026</v>
      </c>
      <c r="BB33" s="746">
        <f t="shared" si="0"/>
        <v>40057</v>
      </c>
      <c r="BC33" s="746">
        <f t="shared" si="0"/>
        <v>40087</v>
      </c>
      <c r="BD33" s="746">
        <f t="shared" si="0"/>
        <v>40118</v>
      </c>
      <c r="BE33" s="746">
        <f t="shared" si="0"/>
        <v>40148</v>
      </c>
      <c r="BF33" s="746">
        <f t="shared" si="0"/>
        <v>40179</v>
      </c>
      <c r="BG33" s="746">
        <f t="shared" si="0"/>
        <v>40210</v>
      </c>
      <c r="BH33" s="746">
        <f t="shared" si="0"/>
        <v>40238</v>
      </c>
      <c r="BI33" s="746">
        <f t="shared" si="0"/>
        <v>40269</v>
      </c>
      <c r="BJ33" s="746">
        <f t="shared" si="0"/>
        <v>40299</v>
      </c>
      <c r="BK33" s="746">
        <f t="shared" si="0"/>
        <v>40330</v>
      </c>
      <c r="BL33" s="746">
        <f t="shared" si="0"/>
        <v>40360</v>
      </c>
      <c r="BM33" s="746">
        <f t="shared" si="0"/>
        <v>40391</v>
      </c>
      <c r="BN33" s="746">
        <f t="shared" si="0"/>
        <v>40422</v>
      </c>
      <c r="BO33" s="746">
        <f t="shared" si="0"/>
        <v>40452</v>
      </c>
      <c r="BP33" s="746">
        <f t="shared" si="0"/>
        <v>40483</v>
      </c>
      <c r="BQ33" s="746">
        <f t="shared" si="0"/>
        <v>40513</v>
      </c>
      <c r="BR33" s="746">
        <f t="shared" si="0"/>
        <v>40544</v>
      </c>
      <c r="BS33" s="746">
        <f t="shared" si="0"/>
        <v>40575</v>
      </c>
      <c r="BT33" s="746">
        <f t="shared" si="0"/>
        <v>40603</v>
      </c>
      <c r="BU33" s="746">
        <f t="shared" si="0"/>
        <v>40634</v>
      </c>
      <c r="BV33" s="746">
        <f t="shared" si="0"/>
        <v>40664</v>
      </c>
      <c r="BW33" s="746">
        <f t="shared" si="0"/>
        <v>40695</v>
      </c>
      <c r="BX33" s="746">
        <f t="shared" si="0"/>
        <v>40725</v>
      </c>
      <c r="BY33" s="746">
        <f t="shared" si="0"/>
        <v>40756</v>
      </c>
      <c r="BZ33" s="746">
        <f t="shared" si="0"/>
        <v>40787</v>
      </c>
      <c r="CA33" s="746">
        <f t="shared" si="0"/>
        <v>40817</v>
      </c>
      <c r="CB33" s="746">
        <f t="shared" si="0"/>
        <v>40848</v>
      </c>
      <c r="CC33" s="746">
        <f t="shared" si="0"/>
        <v>40878</v>
      </c>
      <c r="CD33" s="746">
        <f t="shared" si="0"/>
        <v>40909</v>
      </c>
      <c r="CE33" s="746">
        <f t="shared" si="0"/>
        <v>40940</v>
      </c>
      <c r="CF33" s="746">
        <f t="shared" si="0"/>
        <v>40969</v>
      </c>
      <c r="CG33" s="746">
        <f t="shared" si="0"/>
        <v>41000</v>
      </c>
      <c r="CH33" s="746">
        <f t="shared" si="0"/>
        <v>41030</v>
      </c>
      <c r="CI33" s="746">
        <f t="shared" si="0"/>
        <v>41061</v>
      </c>
      <c r="CJ33" s="746">
        <f t="shared" si="0"/>
        <v>41091</v>
      </c>
      <c r="CK33" s="746">
        <f t="shared" si="0"/>
        <v>41122</v>
      </c>
      <c r="CL33" s="746">
        <f t="shared" si="0"/>
        <v>41153</v>
      </c>
      <c r="CM33" s="746">
        <f t="shared" si="0"/>
        <v>41183</v>
      </c>
      <c r="CN33" s="746">
        <f t="shared" si="0"/>
        <v>41214</v>
      </c>
      <c r="CO33" s="746">
        <f t="shared" si="0"/>
        <v>41244</v>
      </c>
      <c r="CP33" s="746">
        <f t="shared" si="0"/>
        <v>41275</v>
      </c>
      <c r="CQ33" s="746">
        <f t="shared" si="0"/>
        <v>41306</v>
      </c>
      <c r="CR33" s="746">
        <f t="shared" si="0"/>
        <v>41334</v>
      </c>
      <c r="CS33" s="746">
        <f t="shared" si="0"/>
        <v>41365</v>
      </c>
      <c r="CT33" s="746">
        <f t="shared" si="0"/>
        <v>41395</v>
      </c>
      <c r="CU33" s="746">
        <f>CU4</f>
        <v>41426</v>
      </c>
      <c r="CV33" s="746">
        <f>CV4</f>
        <v>41456</v>
      </c>
      <c r="CW33" s="746">
        <f>CW4</f>
        <v>41487</v>
      </c>
      <c r="CX33" s="746">
        <v>41518</v>
      </c>
      <c r="CY33" s="746">
        <f>CY4</f>
        <v>41548</v>
      </c>
      <c r="CZ33" s="746">
        <f>CZ4</f>
        <v>41579</v>
      </c>
      <c r="DA33" s="746">
        <f>DA4</f>
        <v>41609</v>
      </c>
      <c r="DB33" s="746">
        <f>DB4</f>
        <v>41640</v>
      </c>
      <c r="DC33" s="749">
        <v>41671</v>
      </c>
      <c r="DD33" s="749">
        <v>41699</v>
      </c>
      <c r="DE33" s="749">
        <v>41730</v>
      </c>
      <c r="DF33" s="749">
        <v>41760</v>
      </c>
      <c r="DG33" s="749">
        <v>41791</v>
      </c>
      <c r="DH33" s="749">
        <v>41821</v>
      </c>
      <c r="DI33" s="749">
        <v>41852</v>
      </c>
      <c r="DJ33" s="749">
        <f>DJ4</f>
        <v>41883</v>
      </c>
      <c r="DK33" s="749">
        <v>41913</v>
      </c>
      <c r="DL33" s="749">
        <v>41944</v>
      </c>
      <c r="DM33" s="749">
        <v>41974</v>
      </c>
      <c r="DN33" s="749">
        <v>42005</v>
      </c>
      <c r="DO33" s="749">
        <v>42036</v>
      </c>
      <c r="DP33" s="749">
        <v>42064</v>
      </c>
      <c r="DQ33" s="749">
        <v>42095</v>
      </c>
      <c r="DR33" s="749">
        <v>42125</v>
      </c>
      <c r="DS33" s="747">
        <v>42156</v>
      </c>
      <c r="DT33" s="750">
        <v>42186</v>
      </c>
      <c r="DU33" s="750">
        <v>42217</v>
      </c>
      <c r="DV33" s="750">
        <v>42248</v>
      </c>
      <c r="DW33" s="750">
        <v>42278</v>
      </c>
      <c r="DX33" s="750">
        <v>42309</v>
      </c>
      <c r="DY33" s="750">
        <v>42339</v>
      </c>
      <c r="DZ33" s="750">
        <v>42370</v>
      </c>
      <c r="EA33" s="750">
        <v>42401</v>
      </c>
      <c r="EB33" s="750">
        <v>42430</v>
      </c>
      <c r="EC33" s="750">
        <v>42461</v>
      </c>
      <c r="ED33" s="750">
        <v>42491</v>
      </c>
      <c r="EE33" s="750">
        <v>42522</v>
      </c>
      <c r="EF33" s="750">
        <v>42552</v>
      </c>
      <c r="EG33" s="750">
        <v>42583</v>
      </c>
      <c r="EH33" s="750">
        <v>42614</v>
      </c>
      <c r="EI33" s="750">
        <v>42644</v>
      </c>
      <c r="EJ33" s="750">
        <v>42675</v>
      </c>
      <c r="EK33" s="750">
        <v>42705</v>
      </c>
      <c r="EL33" s="750">
        <v>42736</v>
      </c>
      <c r="EM33" s="750">
        <v>42767</v>
      </c>
      <c r="EN33" s="750">
        <v>42795</v>
      </c>
      <c r="EO33" s="750">
        <v>42826</v>
      </c>
      <c r="EP33" s="750">
        <v>42856</v>
      </c>
      <c r="EQ33" s="750">
        <v>42887</v>
      </c>
      <c r="ER33" s="750">
        <v>42917</v>
      </c>
      <c r="ES33" s="750">
        <v>42948</v>
      </c>
      <c r="ET33" s="750">
        <v>42979</v>
      </c>
      <c r="EU33" s="750">
        <v>43009</v>
      </c>
      <c r="EV33" s="750">
        <v>43040</v>
      </c>
      <c r="EW33" s="750">
        <v>43070</v>
      </c>
      <c r="EX33" s="750">
        <v>43101</v>
      </c>
      <c r="EY33" s="750">
        <v>43132</v>
      </c>
      <c r="EZ33" s="750">
        <v>43160</v>
      </c>
      <c r="FA33" s="705">
        <v>43191</v>
      </c>
      <c r="FB33" s="705">
        <v>43221</v>
      </c>
      <c r="FC33" s="705">
        <v>43252</v>
      </c>
      <c r="FD33" s="705">
        <v>43282</v>
      </c>
      <c r="FE33" s="705">
        <v>43313</v>
      </c>
      <c r="FF33" s="705">
        <v>43344</v>
      </c>
    </row>
    <row r="34" spans="1:162" ht="17.25" customHeight="1" thickTop="1" x14ac:dyDescent="0.3">
      <c r="A34" s="751"/>
      <c r="B34" s="752"/>
      <c r="C34" s="753"/>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c r="BL34" s="753"/>
      <c r="BM34" s="753"/>
      <c r="BN34" s="753"/>
      <c r="BO34" s="753"/>
      <c r="BP34" s="753"/>
      <c r="BQ34" s="753"/>
      <c r="BR34" s="753"/>
      <c r="BS34" s="753"/>
      <c r="BT34" s="753"/>
      <c r="BU34" s="753"/>
      <c r="BV34" s="753"/>
      <c r="BW34" s="753"/>
      <c r="BX34" s="753"/>
      <c r="BY34" s="753"/>
      <c r="BZ34" s="753"/>
      <c r="CA34" s="753"/>
      <c r="CB34" s="753"/>
      <c r="CC34" s="753"/>
      <c r="CD34" s="753"/>
      <c r="CE34" s="753"/>
      <c r="CF34" s="753"/>
      <c r="CG34" s="753"/>
      <c r="CH34" s="753"/>
      <c r="CI34" s="753"/>
      <c r="CJ34" s="753"/>
      <c r="CK34" s="753"/>
      <c r="CL34" s="753"/>
      <c r="CM34" s="753"/>
      <c r="CN34" s="753"/>
      <c r="CO34" s="753"/>
      <c r="CP34" s="753"/>
      <c r="CQ34" s="753"/>
      <c r="CR34" s="753"/>
      <c r="CS34" s="753"/>
      <c r="CT34" s="753"/>
      <c r="CU34" s="753"/>
      <c r="CV34" s="753"/>
      <c r="CW34" s="753"/>
      <c r="CX34" s="753"/>
      <c r="CY34" s="753"/>
      <c r="CZ34" s="753"/>
      <c r="DA34" s="753"/>
      <c r="DB34" s="753"/>
      <c r="DC34" s="753"/>
      <c r="DD34" s="753"/>
      <c r="DE34" s="753"/>
      <c r="DF34" s="753"/>
      <c r="DG34" s="753"/>
      <c r="DH34" s="753"/>
      <c r="DI34" s="753"/>
      <c r="DJ34" s="753"/>
      <c r="DK34" s="753"/>
      <c r="DL34" s="753"/>
      <c r="DM34" s="753"/>
      <c r="DN34" s="753"/>
      <c r="DO34" s="753"/>
      <c r="DP34" s="753"/>
      <c r="DQ34" s="753"/>
      <c r="DR34" s="753"/>
      <c r="DS34" s="753"/>
      <c r="DT34" s="753"/>
      <c r="DU34" s="753"/>
      <c r="DV34" s="753"/>
      <c r="DW34" s="753"/>
      <c r="DX34" s="753"/>
      <c r="DY34" s="753"/>
      <c r="DZ34" s="753"/>
      <c r="EA34" s="753"/>
      <c r="EB34" s="753"/>
      <c r="EC34" s="753"/>
      <c r="ED34" s="753"/>
      <c r="EE34" s="753"/>
      <c r="EF34" s="753"/>
      <c r="EG34" s="753"/>
      <c r="EH34" s="753"/>
      <c r="EI34" s="753"/>
      <c r="EJ34" s="753"/>
      <c r="EK34" s="753"/>
      <c r="EL34" s="753"/>
      <c r="EM34" s="753"/>
      <c r="EN34" s="753"/>
      <c r="EO34" s="753"/>
      <c r="EP34" s="753"/>
      <c r="EQ34" s="754"/>
      <c r="ER34" s="754"/>
      <c r="ES34" s="754"/>
      <c r="ET34" s="754"/>
      <c r="EU34" s="754"/>
      <c r="EV34" s="754"/>
      <c r="EW34" s="754"/>
      <c r="EX34" s="754"/>
      <c r="EY34" s="754"/>
      <c r="EZ34" s="754"/>
      <c r="FA34" s="754"/>
      <c r="FB34" s="754"/>
      <c r="FC34" s="754"/>
      <c r="FD34" s="754"/>
      <c r="FE34" s="754"/>
      <c r="FF34" s="754"/>
    </row>
    <row r="35" spans="1:162" ht="17.25" customHeight="1" x14ac:dyDescent="0.3">
      <c r="A35" s="715" t="s">
        <v>470</v>
      </c>
      <c r="B35" s="755" t="s">
        <v>423</v>
      </c>
      <c r="C35" s="585">
        <v>0</v>
      </c>
      <c r="D35" s="585">
        <v>0</v>
      </c>
      <c r="E35" s="585">
        <v>0</v>
      </c>
      <c r="F35" s="585">
        <v>0</v>
      </c>
      <c r="G35" s="585">
        <v>0</v>
      </c>
      <c r="H35" s="585">
        <v>0</v>
      </c>
      <c r="I35" s="585">
        <v>0</v>
      </c>
      <c r="J35" s="585">
        <v>0</v>
      </c>
      <c r="K35" s="585">
        <v>0</v>
      </c>
      <c r="L35" s="585">
        <v>0</v>
      </c>
      <c r="M35" s="585">
        <v>0</v>
      </c>
      <c r="N35" s="585">
        <v>0</v>
      </c>
      <c r="O35" s="585">
        <v>0</v>
      </c>
      <c r="P35" s="585">
        <v>0</v>
      </c>
      <c r="Q35" s="585">
        <v>0</v>
      </c>
      <c r="R35" s="585">
        <v>0</v>
      </c>
      <c r="S35" s="585">
        <v>0</v>
      </c>
      <c r="T35" s="585">
        <v>0</v>
      </c>
      <c r="U35" s="585">
        <v>0</v>
      </c>
      <c r="V35" s="585">
        <v>0</v>
      </c>
      <c r="W35" s="585">
        <v>0</v>
      </c>
      <c r="X35" s="585">
        <v>0</v>
      </c>
      <c r="Y35" s="585">
        <v>0</v>
      </c>
      <c r="Z35" s="585">
        <v>0</v>
      </c>
      <c r="AA35" s="585">
        <v>0</v>
      </c>
      <c r="AB35" s="585">
        <v>0</v>
      </c>
      <c r="AC35" s="585">
        <v>0</v>
      </c>
      <c r="AD35" s="585">
        <v>0</v>
      </c>
      <c r="AE35" s="585">
        <v>0</v>
      </c>
      <c r="AF35" s="585">
        <v>0</v>
      </c>
      <c r="AG35" s="585">
        <v>0</v>
      </c>
      <c r="AH35" s="585">
        <v>0</v>
      </c>
      <c r="AI35" s="585">
        <v>0</v>
      </c>
      <c r="AJ35" s="585">
        <v>0</v>
      </c>
      <c r="AK35" s="585">
        <v>0</v>
      </c>
      <c r="AL35" s="585">
        <v>0</v>
      </c>
      <c r="AM35" s="585">
        <v>0</v>
      </c>
      <c r="AN35" s="585">
        <v>0</v>
      </c>
      <c r="AO35" s="585">
        <v>0</v>
      </c>
      <c r="AP35" s="585">
        <v>0</v>
      </c>
      <c r="AQ35" s="585">
        <v>0</v>
      </c>
      <c r="AR35" s="585">
        <v>0</v>
      </c>
      <c r="AS35" s="585">
        <v>0</v>
      </c>
      <c r="AT35" s="585">
        <v>0</v>
      </c>
      <c r="AU35" s="585">
        <v>0</v>
      </c>
      <c r="AV35" s="585">
        <v>0</v>
      </c>
      <c r="AW35" s="585">
        <v>0</v>
      </c>
      <c r="AX35" s="585">
        <v>0</v>
      </c>
      <c r="AY35" s="585">
        <v>0</v>
      </c>
      <c r="AZ35" s="585">
        <v>0</v>
      </c>
      <c r="BA35" s="585">
        <v>0</v>
      </c>
      <c r="BB35" s="585">
        <v>0</v>
      </c>
      <c r="BC35" s="585">
        <v>0</v>
      </c>
      <c r="BD35" s="585">
        <v>0</v>
      </c>
      <c r="BE35" s="585">
        <v>0</v>
      </c>
      <c r="BF35" s="585">
        <v>0</v>
      </c>
      <c r="BG35" s="585">
        <v>0</v>
      </c>
      <c r="BH35" s="585">
        <v>0</v>
      </c>
      <c r="BI35" s="585">
        <v>0</v>
      </c>
      <c r="BJ35" s="585">
        <v>0</v>
      </c>
      <c r="BK35" s="585">
        <v>0</v>
      </c>
      <c r="BL35" s="585">
        <v>0</v>
      </c>
      <c r="BM35" s="585">
        <v>0</v>
      </c>
      <c r="BN35" s="585">
        <v>0</v>
      </c>
      <c r="BO35" s="585">
        <v>0</v>
      </c>
      <c r="BP35" s="585">
        <v>0</v>
      </c>
      <c r="BQ35" s="585">
        <v>0</v>
      </c>
      <c r="BR35" s="585">
        <v>0</v>
      </c>
      <c r="BS35" s="585">
        <v>0</v>
      </c>
      <c r="BT35" s="585">
        <v>0</v>
      </c>
      <c r="BU35" s="585">
        <v>0</v>
      </c>
      <c r="BV35" s="585">
        <v>0</v>
      </c>
      <c r="BW35" s="585">
        <v>0</v>
      </c>
      <c r="BX35" s="585">
        <v>0</v>
      </c>
      <c r="BY35" s="585">
        <v>0</v>
      </c>
      <c r="BZ35" s="585">
        <v>0</v>
      </c>
      <c r="CA35" s="585">
        <v>0</v>
      </c>
      <c r="CB35" s="585">
        <v>0</v>
      </c>
      <c r="CC35" s="585">
        <v>0</v>
      </c>
      <c r="CD35" s="585">
        <v>0</v>
      </c>
      <c r="CE35" s="585">
        <v>0</v>
      </c>
      <c r="CF35" s="585">
        <v>0</v>
      </c>
      <c r="CG35" s="585">
        <v>0</v>
      </c>
      <c r="CH35" s="585">
        <v>0</v>
      </c>
      <c r="CI35" s="585">
        <v>0</v>
      </c>
      <c r="CJ35" s="585">
        <v>0</v>
      </c>
      <c r="CK35" s="585">
        <v>0</v>
      </c>
      <c r="CL35" s="585">
        <v>0</v>
      </c>
      <c r="CM35" s="585">
        <v>0</v>
      </c>
      <c r="CN35" s="585">
        <v>0</v>
      </c>
      <c r="CO35" s="585">
        <v>0</v>
      </c>
      <c r="CP35" s="585">
        <v>0</v>
      </c>
      <c r="CQ35" s="585">
        <v>0</v>
      </c>
      <c r="CR35" s="585">
        <v>0</v>
      </c>
      <c r="CS35" s="585">
        <v>0</v>
      </c>
      <c r="CT35" s="585">
        <v>0</v>
      </c>
      <c r="CU35" s="585">
        <v>0</v>
      </c>
      <c r="CV35" s="585">
        <v>0</v>
      </c>
      <c r="CW35" s="585">
        <v>0</v>
      </c>
      <c r="CX35" s="585">
        <v>0</v>
      </c>
      <c r="CY35" s="585">
        <v>0</v>
      </c>
      <c r="CZ35" s="585">
        <v>0</v>
      </c>
      <c r="DA35" s="585">
        <v>0</v>
      </c>
      <c r="DB35" s="585">
        <v>0</v>
      </c>
      <c r="DC35" s="585">
        <v>0</v>
      </c>
      <c r="DD35" s="585">
        <v>0</v>
      </c>
      <c r="DE35" s="585">
        <v>0</v>
      </c>
      <c r="DF35" s="585">
        <v>0</v>
      </c>
      <c r="DG35" s="585">
        <v>0</v>
      </c>
      <c r="DH35" s="585">
        <v>0</v>
      </c>
      <c r="DI35" s="585">
        <v>0</v>
      </c>
      <c r="DJ35" s="585">
        <v>0</v>
      </c>
      <c r="DK35" s="585">
        <v>0</v>
      </c>
      <c r="DL35" s="585">
        <v>0</v>
      </c>
      <c r="DM35" s="585">
        <v>0</v>
      </c>
      <c r="DN35" s="585">
        <v>0</v>
      </c>
      <c r="DO35" s="585">
        <v>0</v>
      </c>
      <c r="DP35" s="585">
        <v>0</v>
      </c>
      <c r="DQ35" s="585">
        <v>0</v>
      </c>
      <c r="DR35" s="585">
        <v>0</v>
      </c>
      <c r="DS35" s="585">
        <v>0</v>
      </c>
      <c r="DT35" s="585">
        <v>0</v>
      </c>
      <c r="DU35" s="585">
        <v>0</v>
      </c>
      <c r="DV35" s="585">
        <v>0</v>
      </c>
      <c r="DW35" s="585">
        <v>0</v>
      </c>
      <c r="DX35" s="585">
        <v>0</v>
      </c>
      <c r="DY35" s="585">
        <v>0</v>
      </c>
      <c r="DZ35" s="585">
        <v>0</v>
      </c>
      <c r="EA35" s="585">
        <v>0</v>
      </c>
      <c r="EB35" s="585">
        <v>0</v>
      </c>
      <c r="EC35" s="585">
        <v>0</v>
      </c>
      <c r="ED35" s="585">
        <v>0</v>
      </c>
      <c r="EE35" s="585">
        <v>0</v>
      </c>
      <c r="EF35" s="585">
        <v>0</v>
      </c>
      <c r="EG35" s="585">
        <v>0</v>
      </c>
      <c r="EH35" s="585">
        <v>0</v>
      </c>
      <c r="EI35" s="585">
        <v>0</v>
      </c>
      <c r="EJ35" s="587">
        <v>0</v>
      </c>
      <c r="EK35" s="587">
        <v>0</v>
      </c>
      <c r="EL35" s="587">
        <v>0</v>
      </c>
      <c r="EM35" s="587">
        <v>0</v>
      </c>
      <c r="EN35" s="587">
        <v>0</v>
      </c>
      <c r="EO35" s="587">
        <v>0</v>
      </c>
      <c r="EP35" s="587">
        <v>0</v>
      </c>
      <c r="EQ35" s="587">
        <v>0</v>
      </c>
      <c r="ER35" s="587">
        <v>0</v>
      </c>
      <c r="ES35" s="587">
        <v>0</v>
      </c>
      <c r="ET35" s="587">
        <v>0</v>
      </c>
      <c r="EU35" s="587">
        <v>0</v>
      </c>
      <c r="EV35" s="587">
        <v>0</v>
      </c>
      <c r="EW35" s="587">
        <v>0</v>
      </c>
      <c r="EX35" s="587">
        <v>0</v>
      </c>
      <c r="EY35" s="587">
        <v>0</v>
      </c>
      <c r="EZ35" s="587">
        <v>0</v>
      </c>
      <c r="FA35" s="587">
        <v>0</v>
      </c>
      <c r="FB35" s="587">
        <v>0</v>
      </c>
      <c r="FC35" s="587">
        <v>0</v>
      </c>
      <c r="FD35" s="587">
        <v>0</v>
      </c>
      <c r="FE35" s="587">
        <v>0</v>
      </c>
      <c r="FF35" s="587">
        <v>0</v>
      </c>
    </row>
    <row r="36" spans="1:162" ht="17.25" customHeight="1" x14ac:dyDescent="0.3">
      <c r="A36" s="721"/>
      <c r="B36" s="756"/>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679"/>
      <c r="AQ36" s="679"/>
      <c r="AR36" s="679"/>
      <c r="AS36" s="679"/>
      <c r="AT36" s="679"/>
      <c r="AU36" s="679"/>
      <c r="AV36" s="679"/>
      <c r="AW36" s="679"/>
      <c r="AX36" s="679"/>
      <c r="AY36" s="679"/>
      <c r="AZ36" s="679"/>
      <c r="BA36" s="679"/>
      <c r="BB36" s="679"/>
      <c r="BC36" s="679"/>
      <c r="BD36" s="679"/>
      <c r="BE36" s="679"/>
      <c r="BF36" s="679"/>
      <c r="BG36" s="679"/>
      <c r="BH36" s="679"/>
      <c r="BI36" s="679"/>
      <c r="BJ36" s="679"/>
      <c r="BK36" s="679"/>
      <c r="BL36" s="679"/>
      <c r="BM36" s="679"/>
      <c r="BN36" s="679"/>
      <c r="BO36" s="679"/>
      <c r="BP36" s="679"/>
      <c r="BQ36" s="679"/>
      <c r="BR36" s="679"/>
      <c r="BS36" s="679"/>
      <c r="BT36" s="679"/>
      <c r="BU36" s="679"/>
      <c r="BV36" s="679"/>
      <c r="BW36" s="679"/>
      <c r="BX36" s="679"/>
      <c r="BY36" s="679"/>
      <c r="BZ36" s="679"/>
      <c r="CA36" s="679"/>
      <c r="CB36" s="679"/>
      <c r="CC36" s="679"/>
      <c r="CD36" s="679"/>
      <c r="CE36" s="679"/>
      <c r="CF36" s="679"/>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9"/>
      <c r="DM36" s="679"/>
      <c r="DN36" s="679"/>
      <c r="DO36" s="679"/>
      <c r="DP36" s="679"/>
      <c r="DQ36" s="679"/>
      <c r="DR36" s="679"/>
      <c r="DS36" s="679"/>
      <c r="DT36" s="679"/>
      <c r="DU36" s="679"/>
      <c r="DV36" s="679"/>
      <c r="DW36" s="679"/>
      <c r="DX36" s="679"/>
      <c r="DY36" s="679"/>
      <c r="DZ36" s="679"/>
      <c r="EA36" s="679"/>
      <c r="EB36" s="679"/>
      <c r="EC36" s="679"/>
      <c r="ED36" s="679"/>
      <c r="EE36" s="679"/>
      <c r="EF36" s="679"/>
      <c r="EG36" s="679"/>
      <c r="EH36" s="679"/>
      <c r="EI36" s="679"/>
      <c r="EJ36" s="680"/>
      <c r="EK36" s="680"/>
      <c r="EL36" s="680"/>
      <c r="EM36" s="680"/>
      <c r="EN36" s="680"/>
      <c r="EO36" s="680"/>
      <c r="EP36" s="680"/>
      <c r="EQ36" s="680"/>
      <c r="ER36" s="680"/>
      <c r="ES36" s="680"/>
      <c r="ET36" s="680"/>
      <c r="EU36" s="680"/>
      <c r="EV36" s="680"/>
      <c r="EW36" s="680"/>
      <c r="EX36" s="680"/>
      <c r="EY36" s="680"/>
      <c r="EZ36" s="680"/>
      <c r="FA36" s="680"/>
      <c r="FB36" s="680"/>
      <c r="FC36" s="680"/>
      <c r="FD36" s="680"/>
      <c r="FE36" s="680"/>
      <c r="FF36" s="680"/>
    </row>
    <row r="37" spans="1:162" ht="17.25" customHeight="1" x14ac:dyDescent="0.3">
      <c r="A37" s="715" t="s">
        <v>471</v>
      </c>
      <c r="B37" s="755" t="s">
        <v>472</v>
      </c>
      <c r="C37" s="585">
        <v>15799.149194481233</v>
      </c>
      <c r="D37" s="585">
        <v>16169.179850439999</v>
      </c>
      <c r="E37" s="585">
        <v>16470.980071780799</v>
      </c>
      <c r="F37" s="585">
        <v>16636.22470409</v>
      </c>
      <c r="G37" s="585">
        <v>17336.911325442426</v>
      </c>
      <c r="H37" s="585">
        <v>17621.08317719779</v>
      </c>
      <c r="I37" s="585">
        <v>17976.722737839998</v>
      </c>
      <c r="J37" s="585">
        <v>18157.790333569999</v>
      </c>
      <c r="K37" s="585">
        <v>18335.985190060004</v>
      </c>
      <c r="L37" s="585">
        <v>18549.640972419998</v>
      </c>
      <c r="M37" s="585">
        <v>18880.5665577</v>
      </c>
      <c r="N37" s="585">
        <v>19071.319829940003</v>
      </c>
      <c r="O37" s="585">
        <v>19297.275861840004</v>
      </c>
      <c r="P37" s="585">
        <v>19136.13135666</v>
      </c>
      <c r="Q37" s="585">
        <v>19083.714532799997</v>
      </c>
      <c r="R37" s="585">
        <v>19012.076992410002</v>
      </c>
      <c r="S37" s="585">
        <v>19070.259877590001</v>
      </c>
      <c r="T37" s="585">
        <v>18720.492429410002</v>
      </c>
      <c r="U37" s="585">
        <v>18897.772434309998</v>
      </c>
      <c r="V37" s="585">
        <v>18974.689284550001</v>
      </c>
      <c r="W37" s="585">
        <v>18875.298141160005</v>
      </c>
      <c r="X37" s="585">
        <v>19109.760161150003</v>
      </c>
      <c r="Y37" s="585">
        <v>19397.538455869995</v>
      </c>
      <c r="Z37" s="585">
        <v>19622.466289479995</v>
      </c>
      <c r="AA37" s="585">
        <v>19605.421284829998</v>
      </c>
      <c r="AB37" s="585">
        <v>19949.571433349996</v>
      </c>
      <c r="AC37" s="585">
        <v>20638.88987119</v>
      </c>
      <c r="AD37" s="585">
        <v>21100.987314209997</v>
      </c>
      <c r="AE37" s="585">
        <v>21179.326419770001</v>
      </c>
      <c r="AF37" s="585">
        <v>21646.820736129997</v>
      </c>
      <c r="AG37" s="585">
        <v>21997.084448519996</v>
      </c>
      <c r="AH37" s="585">
        <v>22688.649136959997</v>
      </c>
      <c r="AI37" s="585">
        <v>23144.079793360001</v>
      </c>
      <c r="AJ37" s="585">
        <v>23844.757203950001</v>
      </c>
      <c r="AK37" s="585">
        <v>24134.54750004</v>
      </c>
      <c r="AL37" s="585">
        <v>24094.181698996279</v>
      </c>
      <c r="AM37" s="585">
        <v>24201.054660370006</v>
      </c>
      <c r="AN37" s="585">
        <v>24365.110072246986</v>
      </c>
      <c r="AO37" s="585">
        <v>24634.230153650002</v>
      </c>
      <c r="AP37" s="585">
        <v>25287.988227423422</v>
      </c>
      <c r="AQ37" s="585">
        <v>25451.666864573563</v>
      </c>
      <c r="AR37" s="585">
        <v>25546.325413546438</v>
      </c>
      <c r="AS37" s="585">
        <v>25563.73240122644</v>
      </c>
      <c r="AT37" s="585">
        <v>26145.79971450644</v>
      </c>
      <c r="AU37" s="585">
        <v>26344.983763667358</v>
      </c>
      <c r="AV37" s="585">
        <v>26672.525094012803</v>
      </c>
      <c r="AW37" s="585">
        <v>26977.356744399996</v>
      </c>
      <c r="AX37" s="585">
        <v>26974.364925166959</v>
      </c>
      <c r="AY37" s="585">
        <v>26824.513714374112</v>
      </c>
      <c r="AZ37" s="585">
        <v>27398.278850339721</v>
      </c>
      <c r="BA37" s="585">
        <v>28129.365552115341</v>
      </c>
      <c r="BB37" s="585">
        <v>28352.395736190276</v>
      </c>
      <c r="BC37" s="585">
        <v>28532.668559512604</v>
      </c>
      <c r="BD37" s="585">
        <v>28470.215146898361</v>
      </c>
      <c r="BE37" s="585">
        <v>27629.527628826301</v>
      </c>
      <c r="BF37" s="585">
        <v>28023.493279000279</v>
      </c>
      <c r="BG37" s="585">
        <v>28195.26444483066</v>
      </c>
      <c r="BH37" s="585">
        <v>28131.045045772058</v>
      </c>
      <c r="BI37" s="585">
        <v>28630.365817431099</v>
      </c>
      <c r="BJ37" s="585">
        <v>29023.617727045261</v>
      </c>
      <c r="BK37" s="585">
        <v>27119.395050939998</v>
      </c>
      <c r="BL37" s="585">
        <v>27253.477460423252</v>
      </c>
      <c r="BM37" s="585">
        <v>27318.428225325686</v>
      </c>
      <c r="BN37" s="585">
        <v>27655.349700076469</v>
      </c>
      <c r="BO37" s="585">
        <v>27798.282589510545</v>
      </c>
      <c r="BP37" s="585">
        <v>28013.511867805624</v>
      </c>
      <c r="BQ37" s="585">
        <v>27734.163991005971</v>
      </c>
      <c r="BR37" s="585">
        <v>28118.068396404382</v>
      </c>
      <c r="BS37" s="585">
        <v>28493.457864095479</v>
      </c>
      <c r="BT37" s="585">
        <v>28669.465014519032</v>
      </c>
      <c r="BU37" s="585">
        <v>29204.886515387007</v>
      </c>
      <c r="BV37" s="585">
        <v>29736.414999691919</v>
      </c>
      <c r="BW37" s="585">
        <v>29923.454019163</v>
      </c>
      <c r="BX37" s="585">
        <v>30278.285729713709</v>
      </c>
      <c r="BY37" s="585">
        <v>30566.841783963864</v>
      </c>
      <c r="BZ37" s="585">
        <v>30695.496710676489</v>
      </c>
      <c r="CA37" s="585">
        <v>31251.36911350596</v>
      </c>
      <c r="CB37" s="585">
        <v>31547.546822615455</v>
      </c>
      <c r="CC37" s="585">
        <v>31343.913305010537</v>
      </c>
      <c r="CD37" s="585">
        <v>31704.459293510416</v>
      </c>
      <c r="CE37" s="585">
        <v>32092.06592451657</v>
      </c>
      <c r="CF37" s="585">
        <v>32865.138393912137</v>
      </c>
      <c r="CG37" s="585">
        <v>33111.096678597103</v>
      </c>
      <c r="CH37" s="585">
        <v>30665.521759812567</v>
      </c>
      <c r="CI37" s="585">
        <v>30330.845762194986</v>
      </c>
      <c r="CJ37" s="585">
        <v>31166.967891049753</v>
      </c>
      <c r="CK37" s="585">
        <v>31699.140142656495</v>
      </c>
      <c r="CL37" s="585">
        <v>32088.920303265593</v>
      </c>
      <c r="CM37" s="585">
        <v>32445.50560581663</v>
      </c>
      <c r="CN37" s="585">
        <v>32375.944620440227</v>
      </c>
      <c r="CO37" s="585">
        <v>32834.166035920804</v>
      </c>
      <c r="CP37" s="585">
        <v>33675.579012320646</v>
      </c>
      <c r="CQ37" s="585">
        <v>34097.504615011778</v>
      </c>
      <c r="CR37" s="585">
        <v>34756.433183906054</v>
      </c>
      <c r="CS37" s="585">
        <v>34443.636242859648</v>
      </c>
      <c r="CT37" s="585">
        <v>34759.41984395156</v>
      </c>
      <c r="CU37" s="585">
        <v>35335.886810203214</v>
      </c>
      <c r="CV37" s="585">
        <v>35251.577306225729</v>
      </c>
      <c r="CW37" s="585">
        <v>35675.347456142546</v>
      </c>
      <c r="CX37" s="585">
        <v>36152.183348764265</v>
      </c>
      <c r="CY37" s="585">
        <v>36470.473275948214</v>
      </c>
      <c r="CZ37" s="585">
        <v>36591.132997355278</v>
      </c>
      <c r="DA37" s="585">
        <v>36678.635610563666</v>
      </c>
      <c r="DB37" s="585">
        <v>36549.015655932468</v>
      </c>
      <c r="DC37" s="585">
        <v>36545.178328842492</v>
      </c>
      <c r="DD37" s="585">
        <v>37052.763291480776</v>
      </c>
      <c r="DE37" s="585">
        <v>37480.150531716623</v>
      </c>
      <c r="DF37" s="585">
        <v>37558.62155065449</v>
      </c>
      <c r="DG37" s="585">
        <v>38052.053750429244</v>
      </c>
      <c r="DH37" s="585">
        <v>38253.606426841237</v>
      </c>
      <c r="DI37" s="585">
        <v>38300.391679726556</v>
      </c>
      <c r="DJ37" s="585">
        <v>38949.897268580426</v>
      </c>
      <c r="DK37" s="585">
        <v>39368.827716009633</v>
      </c>
      <c r="DL37" s="585">
        <v>39604.999936164015</v>
      </c>
      <c r="DM37" s="585">
        <v>40080.990240553612</v>
      </c>
      <c r="DN37" s="585">
        <v>39955.765258568448</v>
      </c>
      <c r="DO37" s="585">
        <v>39964.160809286965</v>
      </c>
      <c r="DP37" s="585">
        <v>40309.118623245573</v>
      </c>
      <c r="DQ37" s="585">
        <v>40904.066348904351</v>
      </c>
      <c r="DR37" s="585">
        <v>40774.188642519162</v>
      </c>
      <c r="DS37" s="585">
        <v>40989.891607229802</v>
      </c>
      <c r="DT37" s="585">
        <v>41227.211561643533</v>
      </c>
      <c r="DU37" s="585">
        <v>41637.352621928076</v>
      </c>
      <c r="DV37" s="585">
        <v>42105.374194637239</v>
      </c>
      <c r="DW37" s="585">
        <v>42567.519741016964</v>
      </c>
      <c r="DX37" s="585">
        <v>42733.034245341449</v>
      </c>
      <c r="DY37" s="585">
        <v>42292.672215385152</v>
      </c>
      <c r="DZ37" s="585">
        <v>42213.425835607442</v>
      </c>
      <c r="EA37" s="585">
        <v>42206.539587091051</v>
      </c>
      <c r="EB37" s="585">
        <v>42318.871378878786</v>
      </c>
      <c r="EC37" s="585">
        <v>42236.538722483296</v>
      </c>
      <c r="ED37" s="585">
        <v>42072.757406244462</v>
      </c>
      <c r="EE37" s="585">
        <v>42585.849996682926</v>
      </c>
      <c r="EF37" s="585">
        <v>42940.554868969855</v>
      </c>
      <c r="EG37" s="585">
        <v>43543.240864875719</v>
      </c>
      <c r="EH37" s="585">
        <v>43703.742764238792</v>
      </c>
      <c r="EI37" s="585">
        <v>43758.045533597906</v>
      </c>
      <c r="EJ37" s="587">
        <v>43609.05095483191</v>
      </c>
      <c r="EK37" s="587">
        <v>43552.073378419889</v>
      </c>
      <c r="EL37" s="587">
        <v>43359.509229018709</v>
      </c>
      <c r="EM37" s="587">
        <v>43503.977977194365</v>
      </c>
      <c r="EN37" s="587">
        <v>42700.299127763938</v>
      </c>
      <c r="EO37" s="587">
        <v>42869.662988631819</v>
      </c>
      <c r="EP37" s="587">
        <v>43404.994534656536</v>
      </c>
      <c r="EQ37" s="587">
        <v>43399.402669365089</v>
      </c>
      <c r="ER37" s="587">
        <v>43579.678756572117</v>
      </c>
      <c r="ES37" s="587">
        <v>43840.20015457079</v>
      </c>
      <c r="ET37" s="587">
        <v>43821.591448648069</v>
      </c>
      <c r="EU37" s="587">
        <v>44209.531612050901</v>
      </c>
      <c r="EV37" s="587">
        <v>44389.116140736369</v>
      </c>
      <c r="EW37" s="587">
        <v>44615.607605455298</v>
      </c>
      <c r="EX37" s="587">
        <v>44758.9</v>
      </c>
      <c r="EY37" s="587">
        <v>45036.801047336907</v>
      </c>
      <c r="EZ37" s="587">
        <v>44982.526132697916</v>
      </c>
      <c r="FA37" s="587">
        <v>44781.192656669016</v>
      </c>
      <c r="FB37" s="587">
        <v>44686.291477905215</v>
      </c>
      <c r="FC37" s="587">
        <v>44279.463327689627</v>
      </c>
      <c r="FD37" s="587">
        <v>43876.873196830609</v>
      </c>
      <c r="FE37" s="587">
        <v>43926.193674351947</v>
      </c>
      <c r="FF37" s="587">
        <v>43657.879864916365</v>
      </c>
    </row>
    <row r="38" spans="1:162" ht="17.25" customHeight="1" x14ac:dyDescent="0.3">
      <c r="A38" s="721" t="s">
        <v>473</v>
      </c>
      <c r="B38" s="756" t="s">
        <v>474</v>
      </c>
      <c r="C38" s="593">
        <v>0</v>
      </c>
      <c r="D38" s="593">
        <v>0</v>
      </c>
      <c r="E38" s="593">
        <v>0</v>
      </c>
      <c r="F38" s="593">
        <v>0</v>
      </c>
      <c r="G38" s="593">
        <v>0</v>
      </c>
      <c r="H38" s="593">
        <v>0</v>
      </c>
      <c r="I38" s="593">
        <v>0</v>
      </c>
      <c r="J38" s="593">
        <v>0</v>
      </c>
      <c r="K38" s="593">
        <v>0</v>
      </c>
      <c r="L38" s="593">
        <v>0</v>
      </c>
      <c r="M38" s="593">
        <v>0</v>
      </c>
      <c r="N38" s="593">
        <v>0</v>
      </c>
      <c r="O38" s="593">
        <v>0</v>
      </c>
      <c r="P38" s="593">
        <v>0</v>
      </c>
      <c r="Q38" s="593">
        <v>0</v>
      </c>
      <c r="R38" s="593">
        <v>0</v>
      </c>
      <c r="S38" s="593">
        <v>0</v>
      </c>
      <c r="T38" s="593">
        <v>0</v>
      </c>
      <c r="U38" s="593">
        <v>0</v>
      </c>
      <c r="V38" s="593">
        <v>0</v>
      </c>
      <c r="W38" s="593">
        <v>0</v>
      </c>
      <c r="X38" s="593">
        <v>0</v>
      </c>
      <c r="Y38" s="593">
        <v>0</v>
      </c>
      <c r="Z38" s="593">
        <v>0</v>
      </c>
      <c r="AA38" s="593">
        <v>0</v>
      </c>
      <c r="AB38" s="593">
        <v>0</v>
      </c>
      <c r="AC38" s="593">
        <v>0</v>
      </c>
      <c r="AD38" s="593">
        <v>0</v>
      </c>
      <c r="AE38" s="593">
        <v>0</v>
      </c>
      <c r="AF38" s="593">
        <v>0</v>
      </c>
      <c r="AG38" s="593">
        <v>0</v>
      </c>
      <c r="AH38" s="593">
        <v>0</v>
      </c>
      <c r="AI38" s="593">
        <v>0</v>
      </c>
      <c r="AJ38" s="593">
        <v>0</v>
      </c>
      <c r="AK38" s="593">
        <v>0</v>
      </c>
      <c r="AL38" s="593">
        <v>0</v>
      </c>
      <c r="AM38" s="593">
        <v>0</v>
      </c>
      <c r="AN38" s="593">
        <v>0</v>
      </c>
      <c r="AO38" s="593">
        <v>0</v>
      </c>
      <c r="AP38" s="593">
        <v>0</v>
      </c>
      <c r="AQ38" s="593">
        <v>0</v>
      </c>
      <c r="AR38" s="593">
        <v>0</v>
      </c>
      <c r="AS38" s="593">
        <v>0</v>
      </c>
      <c r="AT38" s="593">
        <v>0</v>
      </c>
      <c r="AU38" s="593">
        <v>0</v>
      </c>
      <c r="AV38" s="593">
        <v>0</v>
      </c>
      <c r="AW38" s="593">
        <v>0</v>
      </c>
      <c r="AX38" s="593">
        <v>0</v>
      </c>
      <c r="AY38" s="593">
        <v>0</v>
      </c>
      <c r="AZ38" s="593">
        <v>0</v>
      </c>
      <c r="BA38" s="593">
        <v>0</v>
      </c>
      <c r="BB38" s="593">
        <v>0</v>
      </c>
      <c r="BC38" s="593">
        <v>0</v>
      </c>
      <c r="BD38" s="593">
        <v>0</v>
      </c>
      <c r="BE38" s="593">
        <v>0</v>
      </c>
      <c r="BF38" s="593">
        <v>0</v>
      </c>
      <c r="BG38" s="593">
        <v>0</v>
      </c>
      <c r="BH38" s="593">
        <v>0</v>
      </c>
      <c r="BI38" s="593">
        <v>0</v>
      </c>
      <c r="BJ38" s="593">
        <v>0</v>
      </c>
      <c r="BK38" s="593">
        <v>0</v>
      </c>
      <c r="BL38" s="593">
        <v>0</v>
      </c>
      <c r="BM38" s="593">
        <v>0</v>
      </c>
      <c r="BN38" s="593">
        <v>0</v>
      </c>
      <c r="BO38" s="593">
        <v>0</v>
      </c>
      <c r="BP38" s="593">
        <v>0</v>
      </c>
      <c r="BQ38" s="593">
        <v>0</v>
      </c>
      <c r="BR38" s="593">
        <v>0</v>
      </c>
      <c r="BS38" s="593">
        <v>0</v>
      </c>
      <c r="BT38" s="593">
        <v>0</v>
      </c>
      <c r="BU38" s="593">
        <v>0</v>
      </c>
      <c r="BV38" s="593">
        <v>0</v>
      </c>
      <c r="BW38" s="593">
        <v>0</v>
      </c>
      <c r="BX38" s="593">
        <v>0</v>
      </c>
      <c r="BY38" s="593">
        <v>0</v>
      </c>
      <c r="BZ38" s="593">
        <v>0</v>
      </c>
      <c r="CA38" s="593">
        <v>0</v>
      </c>
      <c r="CB38" s="593">
        <v>0</v>
      </c>
      <c r="CC38" s="593">
        <v>0</v>
      </c>
      <c r="CD38" s="593">
        <v>0</v>
      </c>
      <c r="CE38" s="593">
        <v>0</v>
      </c>
      <c r="CF38" s="593">
        <v>0</v>
      </c>
      <c r="CG38" s="593">
        <v>0</v>
      </c>
      <c r="CH38" s="593">
        <v>0</v>
      </c>
      <c r="CI38" s="593">
        <v>25.442443999999998</v>
      </c>
      <c r="CJ38" s="593">
        <v>0</v>
      </c>
      <c r="CK38" s="593">
        <v>0</v>
      </c>
      <c r="CL38" s="593">
        <v>0</v>
      </c>
      <c r="CM38" s="593">
        <v>0</v>
      </c>
      <c r="CN38" s="593">
        <v>0</v>
      </c>
      <c r="CO38" s="593">
        <v>0</v>
      </c>
      <c r="CP38" s="593">
        <v>0</v>
      </c>
      <c r="CQ38" s="593">
        <v>0</v>
      </c>
      <c r="CR38" s="593">
        <v>0</v>
      </c>
      <c r="CS38" s="593">
        <v>0</v>
      </c>
      <c r="CT38" s="593">
        <v>0</v>
      </c>
      <c r="CU38" s="593">
        <v>0</v>
      </c>
      <c r="CV38" s="593">
        <v>0</v>
      </c>
      <c r="CW38" s="593">
        <v>0</v>
      </c>
      <c r="CX38" s="593">
        <v>0</v>
      </c>
      <c r="CY38" s="593">
        <v>0</v>
      </c>
      <c r="CZ38" s="593">
        <v>0</v>
      </c>
      <c r="DA38" s="593">
        <v>0</v>
      </c>
      <c r="DB38" s="593">
        <v>0</v>
      </c>
      <c r="DC38" s="593">
        <v>0</v>
      </c>
      <c r="DD38" s="593">
        <v>0</v>
      </c>
      <c r="DE38" s="593">
        <v>0</v>
      </c>
      <c r="DF38" s="593">
        <v>0</v>
      </c>
      <c r="DG38" s="593">
        <v>0</v>
      </c>
      <c r="DH38" s="593">
        <v>0</v>
      </c>
      <c r="DI38" s="593">
        <v>0</v>
      </c>
      <c r="DJ38" s="593">
        <v>0</v>
      </c>
      <c r="DK38" s="593">
        <v>0</v>
      </c>
      <c r="DL38" s="593">
        <v>0</v>
      </c>
      <c r="DM38" s="593">
        <v>0</v>
      </c>
      <c r="DN38" s="593">
        <v>0</v>
      </c>
      <c r="DO38" s="593">
        <v>0</v>
      </c>
      <c r="DP38" s="593">
        <v>0</v>
      </c>
      <c r="DQ38" s="593">
        <v>0</v>
      </c>
      <c r="DR38" s="593">
        <v>0</v>
      </c>
      <c r="DS38" s="593">
        <v>0</v>
      </c>
      <c r="DT38" s="593">
        <v>0</v>
      </c>
      <c r="DU38" s="593">
        <v>0</v>
      </c>
      <c r="DV38" s="593">
        <v>0</v>
      </c>
      <c r="DW38" s="593">
        <v>0</v>
      </c>
      <c r="DX38" s="593">
        <v>0</v>
      </c>
      <c r="DY38" s="593">
        <v>0</v>
      </c>
      <c r="DZ38" s="593">
        <v>0</v>
      </c>
      <c r="EA38" s="593">
        <v>0</v>
      </c>
      <c r="EB38" s="593">
        <v>0</v>
      </c>
      <c r="EC38" s="593">
        <v>0</v>
      </c>
      <c r="ED38" s="593">
        <v>0</v>
      </c>
      <c r="EE38" s="593">
        <v>0</v>
      </c>
      <c r="EF38" s="593">
        <v>0</v>
      </c>
      <c r="EG38" s="593">
        <v>0</v>
      </c>
      <c r="EH38" s="593">
        <v>0</v>
      </c>
      <c r="EI38" s="593">
        <v>0</v>
      </c>
      <c r="EJ38" s="595">
        <v>0</v>
      </c>
      <c r="EK38" s="595">
        <v>0</v>
      </c>
      <c r="EL38" s="595">
        <v>0</v>
      </c>
      <c r="EM38" s="595">
        <v>0</v>
      </c>
      <c r="EN38" s="595">
        <v>0</v>
      </c>
      <c r="EO38" s="595">
        <v>0</v>
      </c>
      <c r="EP38" s="595">
        <v>0</v>
      </c>
      <c r="EQ38" s="595">
        <v>0</v>
      </c>
      <c r="ER38" s="595">
        <v>0</v>
      </c>
      <c r="ES38" s="595">
        <v>0</v>
      </c>
      <c r="ET38" s="595">
        <v>0</v>
      </c>
      <c r="EU38" s="595">
        <v>0</v>
      </c>
      <c r="EV38" s="595">
        <v>0</v>
      </c>
      <c r="EW38" s="595">
        <v>0</v>
      </c>
      <c r="EX38" s="595">
        <v>0</v>
      </c>
      <c r="EY38" s="595">
        <v>0</v>
      </c>
      <c r="EZ38" s="595">
        <v>0</v>
      </c>
      <c r="FA38" s="595">
        <v>0</v>
      </c>
      <c r="FB38" s="595">
        <v>0</v>
      </c>
      <c r="FC38" s="595">
        <v>0</v>
      </c>
      <c r="FD38" s="595">
        <v>0</v>
      </c>
      <c r="FE38" s="595">
        <v>0</v>
      </c>
      <c r="FF38" s="595">
        <v>0</v>
      </c>
    </row>
    <row r="39" spans="1:162" ht="17.25" customHeight="1" x14ac:dyDescent="0.3">
      <c r="A39" s="721" t="s">
        <v>475</v>
      </c>
      <c r="B39" s="756" t="s">
        <v>476</v>
      </c>
      <c r="C39" s="593">
        <v>1056.237871</v>
      </c>
      <c r="D39" s="593">
        <v>1045.2836600000001</v>
      </c>
      <c r="E39" s="593">
        <v>1037.5757599999999</v>
      </c>
      <c r="F39" s="593">
        <v>1046.279935</v>
      </c>
      <c r="G39" s="593">
        <v>1066.9397759999999</v>
      </c>
      <c r="H39" s="593">
        <v>1067.2254459999999</v>
      </c>
      <c r="I39" s="593">
        <v>1077.0044459999999</v>
      </c>
      <c r="J39" s="593">
        <v>1080.5659430000001</v>
      </c>
      <c r="K39" s="593">
        <v>1086.0685539999999</v>
      </c>
      <c r="L39" s="593">
        <v>1051.344378</v>
      </c>
      <c r="M39" s="593">
        <v>1096.0337440000001</v>
      </c>
      <c r="N39" s="593">
        <v>1099.370502</v>
      </c>
      <c r="O39" s="593">
        <v>1108.70407</v>
      </c>
      <c r="P39" s="593">
        <v>1118.4946110000001</v>
      </c>
      <c r="Q39" s="593">
        <v>1106.0855670000001</v>
      </c>
      <c r="R39" s="593">
        <v>1101.062396</v>
      </c>
      <c r="S39" s="593">
        <v>1106.408987</v>
      </c>
      <c r="T39" s="593">
        <v>1124.7896040000001</v>
      </c>
      <c r="U39" s="593">
        <v>1129.6805569999999</v>
      </c>
      <c r="V39" s="593">
        <v>1161.2475649999999</v>
      </c>
      <c r="W39" s="593">
        <v>1155.363417</v>
      </c>
      <c r="X39" s="593">
        <v>1120.5326399999999</v>
      </c>
      <c r="Y39" s="593">
        <v>1112.9681869999999</v>
      </c>
      <c r="Z39" s="593">
        <v>1132.677878</v>
      </c>
      <c r="AA39" s="593">
        <v>1119.8491120000001</v>
      </c>
      <c r="AB39" s="593">
        <v>1128.4988470000001</v>
      </c>
      <c r="AC39" s="593">
        <v>1148.39096</v>
      </c>
      <c r="AD39" s="593">
        <v>1151.0812470000001</v>
      </c>
      <c r="AE39" s="593">
        <v>718.87731099999996</v>
      </c>
      <c r="AF39" s="593">
        <v>719.50127199999997</v>
      </c>
      <c r="AG39" s="593">
        <v>731.07004600000005</v>
      </c>
      <c r="AH39" s="593">
        <v>743.04621399999996</v>
      </c>
      <c r="AI39" s="593">
        <v>734.68812500000001</v>
      </c>
      <c r="AJ39" s="593">
        <v>743.68994399999997</v>
      </c>
      <c r="AK39" s="593">
        <v>730.23049600000002</v>
      </c>
      <c r="AL39" s="593">
        <v>744.61600199999998</v>
      </c>
      <c r="AM39" s="593">
        <v>761.51917400000002</v>
      </c>
      <c r="AN39" s="593">
        <v>767.09057600000006</v>
      </c>
      <c r="AO39" s="593">
        <v>766.42712400000005</v>
      </c>
      <c r="AP39" s="593">
        <v>1239.94310767</v>
      </c>
      <c r="AQ39" s="593">
        <v>1264.7914020000001</v>
      </c>
      <c r="AR39" s="593">
        <v>1274.3618821799998</v>
      </c>
      <c r="AS39" s="593">
        <v>1280.3042612500001</v>
      </c>
      <c r="AT39" s="593">
        <v>1306.7337675699998</v>
      </c>
      <c r="AU39" s="593">
        <v>1315.4817282500001</v>
      </c>
      <c r="AV39" s="593">
        <v>1319.3545815999998</v>
      </c>
      <c r="AW39" s="593">
        <v>1343.6667809600001</v>
      </c>
      <c r="AX39" s="593">
        <v>1342.82876171</v>
      </c>
      <c r="AY39" s="593">
        <v>1333.55312157</v>
      </c>
      <c r="AZ39" s="593">
        <v>1321.98492667</v>
      </c>
      <c r="BA39" s="593">
        <v>1319.2038304699997</v>
      </c>
      <c r="BB39" s="593">
        <v>1316.27753026</v>
      </c>
      <c r="BC39" s="593">
        <v>1336.1415414000001</v>
      </c>
      <c r="BD39" s="593">
        <v>1326.1321629700001</v>
      </c>
      <c r="BE39" s="593">
        <v>1325.2187798299999</v>
      </c>
      <c r="BF39" s="593">
        <v>1348.37139327</v>
      </c>
      <c r="BG39" s="593">
        <v>1358.8976903400001</v>
      </c>
      <c r="BH39" s="593">
        <v>1361.9308844500001</v>
      </c>
      <c r="BI39" s="593">
        <v>1361.8634456999998</v>
      </c>
      <c r="BJ39" s="593">
        <v>1370.59309803</v>
      </c>
      <c r="BK39" s="593">
        <v>1368.9030226</v>
      </c>
      <c r="BL39" s="593">
        <v>1377.67640314</v>
      </c>
      <c r="BM39" s="593">
        <v>1375.0246028900001</v>
      </c>
      <c r="BN39" s="593">
        <v>1392.0549100999999</v>
      </c>
      <c r="BO39" s="593">
        <v>1390.05763207</v>
      </c>
      <c r="BP39" s="593">
        <v>1393.6426739799999</v>
      </c>
      <c r="BQ39" s="593">
        <v>1390.7978904500001</v>
      </c>
      <c r="BR39" s="593">
        <v>1420.1508568899999</v>
      </c>
      <c r="BS39" s="593">
        <v>1406.46209548</v>
      </c>
      <c r="BT39" s="593">
        <v>1411.92561019</v>
      </c>
      <c r="BU39" s="593">
        <v>1441.8969315300001</v>
      </c>
      <c r="BV39" s="593">
        <v>1445.21796255</v>
      </c>
      <c r="BW39" s="593">
        <v>1438.9158322999999</v>
      </c>
      <c r="BX39" s="593">
        <v>1443.3061501599998</v>
      </c>
      <c r="BY39" s="593">
        <v>1450.0951263499999</v>
      </c>
      <c r="BZ39" s="593">
        <v>1417.7307113899999</v>
      </c>
      <c r="CA39" s="593">
        <v>1423.0068311500002</v>
      </c>
      <c r="CB39" s="593">
        <v>1420.0494755900002</v>
      </c>
      <c r="CC39" s="593">
        <v>1406.58910814</v>
      </c>
      <c r="CD39" s="593">
        <v>1433.9771584299999</v>
      </c>
      <c r="CE39" s="593">
        <v>1433.53684172</v>
      </c>
      <c r="CF39" s="593">
        <v>1425.6899541300002</v>
      </c>
      <c r="CG39" s="593">
        <v>1444.9201396299998</v>
      </c>
      <c r="CH39" s="593">
        <v>1445.02268033</v>
      </c>
      <c r="CI39" s="593">
        <v>1433.827867</v>
      </c>
      <c r="CJ39" s="593">
        <v>1444.8126629999999</v>
      </c>
      <c r="CK39" s="593">
        <v>1447.9274459999999</v>
      </c>
      <c r="CL39" s="593">
        <v>1423.7086429999999</v>
      </c>
      <c r="CM39" s="593">
        <v>1441.364472</v>
      </c>
      <c r="CN39" s="593">
        <v>1445.6515450899999</v>
      </c>
      <c r="CO39" s="593">
        <v>1432.0482320000001</v>
      </c>
      <c r="CP39" s="593">
        <v>1441.5702060000001</v>
      </c>
      <c r="CQ39" s="593">
        <v>1462.131445</v>
      </c>
      <c r="CR39" s="593">
        <v>1456.2139990000001</v>
      </c>
      <c r="CS39" s="593">
        <v>1466.2230400000001</v>
      </c>
      <c r="CT39" s="593">
        <v>1468.834036</v>
      </c>
      <c r="CU39" s="593">
        <v>1469.54766</v>
      </c>
      <c r="CV39" s="593">
        <v>1464.757014</v>
      </c>
      <c r="CW39" s="593">
        <v>1453.2769040000001</v>
      </c>
      <c r="CX39" s="593">
        <v>1433.9829420000001</v>
      </c>
      <c r="CY39" s="593">
        <v>1446.461695</v>
      </c>
      <c r="CZ39" s="593">
        <v>1431.3545360000001</v>
      </c>
      <c r="DA39" s="593">
        <v>1434.973129</v>
      </c>
      <c r="DB39" s="593">
        <v>1448.14832</v>
      </c>
      <c r="DC39" s="593">
        <v>1463.003573</v>
      </c>
      <c r="DD39" s="593">
        <v>1463.571326</v>
      </c>
      <c r="DE39" s="593">
        <v>1466.816681</v>
      </c>
      <c r="DF39" s="593">
        <v>1468.5239730000001</v>
      </c>
      <c r="DG39" s="593">
        <v>1481.9985790000001</v>
      </c>
      <c r="DH39" s="593">
        <v>1541.733348</v>
      </c>
      <c r="DI39" s="593">
        <v>1475.2976410000001</v>
      </c>
      <c r="DJ39" s="593">
        <v>1495.9835149999999</v>
      </c>
      <c r="DK39" s="593">
        <v>1500.517362</v>
      </c>
      <c r="DL39" s="593">
        <v>1499.1223319999999</v>
      </c>
      <c r="DM39" s="593">
        <v>1510.591831</v>
      </c>
      <c r="DN39" s="593">
        <v>1527.4086910000001</v>
      </c>
      <c r="DO39" s="593">
        <v>1535.026116</v>
      </c>
      <c r="DP39" s="593">
        <v>1565.9326490000001</v>
      </c>
      <c r="DQ39" s="593">
        <v>1578.5310703600001</v>
      </c>
      <c r="DR39" s="593">
        <v>1579.9144289999999</v>
      </c>
      <c r="DS39" s="593">
        <v>1592.7158926300001</v>
      </c>
      <c r="DT39" s="593">
        <v>1589.40410606</v>
      </c>
      <c r="DU39" s="593">
        <v>1594.9539873200001</v>
      </c>
      <c r="DV39" s="593">
        <v>1616.6837869999999</v>
      </c>
      <c r="DW39" s="593">
        <v>1622.2747836000001</v>
      </c>
      <c r="DX39" s="593">
        <v>1621.05042426</v>
      </c>
      <c r="DY39" s="593">
        <v>1651.3341506400002</v>
      </c>
      <c r="DZ39" s="593">
        <v>1658.377072</v>
      </c>
      <c r="EA39" s="593">
        <v>1654.530051</v>
      </c>
      <c r="EB39" s="593">
        <v>1694.061618</v>
      </c>
      <c r="EC39" s="593">
        <v>1684.0612312400001</v>
      </c>
      <c r="ED39" s="593">
        <v>1685.8360489900001</v>
      </c>
      <c r="EE39" s="593">
        <v>1673.3986444</v>
      </c>
      <c r="EF39" s="593">
        <v>1671.41251104</v>
      </c>
      <c r="EG39" s="593">
        <v>1671.3795014699999</v>
      </c>
      <c r="EH39" s="593">
        <v>1686.07710563</v>
      </c>
      <c r="EI39" s="593">
        <v>1679.9224547700001</v>
      </c>
      <c r="EJ39" s="595">
        <v>1678.7509184999999</v>
      </c>
      <c r="EK39" s="595">
        <v>1673.72172686</v>
      </c>
      <c r="EL39" s="595">
        <v>1699.5989231000001</v>
      </c>
      <c r="EM39" s="595">
        <v>1710.1448324800001</v>
      </c>
      <c r="EN39" s="595">
        <v>1728.4545623899999</v>
      </c>
      <c r="EO39" s="595">
        <v>1715.4411320700001</v>
      </c>
      <c r="EP39" s="595">
        <v>1726.0985557199999</v>
      </c>
      <c r="EQ39" s="595">
        <v>1727.26689693</v>
      </c>
      <c r="ER39" s="595">
        <v>1729.4073807599998</v>
      </c>
      <c r="ES39" s="595">
        <v>1739.5717751299999</v>
      </c>
      <c r="ET39" s="595">
        <v>1744.00557542</v>
      </c>
      <c r="EU39" s="595">
        <v>1719.41575321</v>
      </c>
      <c r="EV39" s="595">
        <v>1730.6841037599997</v>
      </c>
      <c r="EW39" s="595">
        <v>1737.8637975799998</v>
      </c>
      <c r="EX39" s="595">
        <v>1763.3</v>
      </c>
      <c r="EY39" s="595">
        <v>1764.5244733300001</v>
      </c>
      <c r="EZ39" s="595">
        <v>1749.3510893700002</v>
      </c>
      <c r="FA39" s="595">
        <v>1722.0341922399998</v>
      </c>
      <c r="FB39" s="595">
        <v>1736.359211</v>
      </c>
      <c r="FC39" s="595">
        <v>1742.5871373099999</v>
      </c>
      <c r="FD39" s="595">
        <v>1785.9306810200001</v>
      </c>
      <c r="FE39" s="595">
        <v>1795.6624052300001</v>
      </c>
      <c r="FF39" s="595">
        <v>1787.7860108599996</v>
      </c>
    </row>
    <row r="40" spans="1:162" ht="17.25" customHeight="1" x14ac:dyDescent="0.3">
      <c r="A40" s="721" t="s">
        <v>477</v>
      </c>
      <c r="B40" s="756" t="s">
        <v>478</v>
      </c>
      <c r="C40" s="593">
        <v>14742.911323481234</v>
      </c>
      <c r="D40" s="593">
        <v>15123.896190439998</v>
      </c>
      <c r="E40" s="593">
        <v>15433.4043117808</v>
      </c>
      <c r="F40" s="593">
        <v>15589.94476909</v>
      </c>
      <c r="G40" s="593">
        <v>16269.971549442425</v>
      </c>
      <c r="H40" s="593">
        <v>16553.85773119779</v>
      </c>
      <c r="I40" s="593">
        <v>16899.718291839999</v>
      </c>
      <c r="J40" s="593">
        <v>17077.224390569998</v>
      </c>
      <c r="K40" s="593">
        <v>17249.916636060003</v>
      </c>
      <c r="L40" s="593">
        <v>17498.296594419997</v>
      </c>
      <c r="M40" s="593">
        <v>17784.5328137</v>
      </c>
      <c r="N40" s="593">
        <v>17971.949327940001</v>
      </c>
      <c r="O40" s="593">
        <v>18188.571791840004</v>
      </c>
      <c r="P40" s="593">
        <v>18017.636745659998</v>
      </c>
      <c r="Q40" s="593">
        <v>17977.628965799999</v>
      </c>
      <c r="R40" s="593">
        <v>17911.014596410001</v>
      </c>
      <c r="S40" s="593">
        <v>17963.850890590002</v>
      </c>
      <c r="T40" s="593">
        <v>17595.702825410001</v>
      </c>
      <c r="U40" s="593">
        <v>17768.091877309998</v>
      </c>
      <c r="V40" s="593">
        <v>17813.441719549999</v>
      </c>
      <c r="W40" s="593">
        <v>17719.934724160004</v>
      </c>
      <c r="X40" s="593">
        <v>17989.227521150002</v>
      </c>
      <c r="Y40" s="593">
        <v>18284.570268869997</v>
      </c>
      <c r="Z40" s="593">
        <v>18489.788411479996</v>
      </c>
      <c r="AA40" s="593">
        <v>18485.572172829998</v>
      </c>
      <c r="AB40" s="593">
        <v>18821.072586349997</v>
      </c>
      <c r="AC40" s="593">
        <v>19490.498911189999</v>
      </c>
      <c r="AD40" s="593">
        <v>19949.906067209999</v>
      </c>
      <c r="AE40" s="593">
        <v>20460.449108770001</v>
      </c>
      <c r="AF40" s="593">
        <v>20927.319464129996</v>
      </c>
      <c r="AG40" s="593">
        <v>21266.014402519995</v>
      </c>
      <c r="AH40" s="593">
        <v>21945.602922959999</v>
      </c>
      <c r="AI40" s="593">
        <v>22409.39166836</v>
      </c>
      <c r="AJ40" s="593">
        <v>23101.067259949999</v>
      </c>
      <c r="AK40" s="593">
        <v>23404.31700404</v>
      </c>
      <c r="AL40" s="593">
        <v>23349.56569699628</v>
      </c>
      <c r="AM40" s="593">
        <v>23439.535486370005</v>
      </c>
      <c r="AN40" s="593">
        <v>23598.019496246987</v>
      </c>
      <c r="AO40" s="593">
        <v>23867.80302965</v>
      </c>
      <c r="AP40" s="593">
        <v>24048.045119753424</v>
      </c>
      <c r="AQ40" s="593">
        <v>24186.875462573564</v>
      </c>
      <c r="AR40" s="593">
        <v>24271.963531366437</v>
      </c>
      <c r="AS40" s="593">
        <v>24283.42813997644</v>
      </c>
      <c r="AT40" s="593">
        <v>24839.06594693644</v>
      </c>
      <c r="AU40" s="593">
        <v>25029.502035417358</v>
      </c>
      <c r="AV40" s="593">
        <v>25353.170512412802</v>
      </c>
      <c r="AW40" s="593">
        <v>25633.689963439996</v>
      </c>
      <c r="AX40" s="593">
        <v>25631.53616345696</v>
      </c>
      <c r="AY40" s="593">
        <v>25490.960592804113</v>
      </c>
      <c r="AZ40" s="593">
        <v>26076.29392366972</v>
      </c>
      <c r="BA40" s="593">
        <v>26810.161721645341</v>
      </c>
      <c r="BB40" s="593">
        <v>27036.118205930277</v>
      </c>
      <c r="BC40" s="593">
        <v>27196.527018112603</v>
      </c>
      <c r="BD40" s="593">
        <v>27144.082983928362</v>
      </c>
      <c r="BE40" s="593">
        <v>26304.308848996301</v>
      </c>
      <c r="BF40" s="593">
        <v>26675.121885730277</v>
      </c>
      <c r="BG40" s="593">
        <v>26836.36675449066</v>
      </c>
      <c r="BH40" s="593">
        <v>26769.114161322057</v>
      </c>
      <c r="BI40" s="593">
        <v>27268.502371731098</v>
      </c>
      <c r="BJ40" s="593">
        <v>27653.024629015261</v>
      </c>
      <c r="BK40" s="593">
        <v>25750.492028339999</v>
      </c>
      <c r="BL40" s="593">
        <v>25875.80105728325</v>
      </c>
      <c r="BM40" s="593">
        <v>25943.403622435686</v>
      </c>
      <c r="BN40" s="593">
        <v>26263.294789976469</v>
      </c>
      <c r="BO40" s="593">
        <v>26408.224957440547</v>
      </c>
      <c r="BP40" s="593">
        <v>26619.869193825623</v>
      </c>
      <c r="BQ40" s="593">
        <v>26343.36610055597</v>
      </c>
      <c r="BR40" s="593">
        <v>26697.917539514383</v>
      </c>
      <c r="BS40" s="593">
        <v>27086.995768615478</v>
      </c>
      <c r="BT40" s="593">
        <v>27257.539404329033</v>
      </c>
      <c r="BU40" s="593">
        <v>27762.989583857008</v>
      </c>
      <c r="BV40" s="593">
        <v>28291.197037141919</v>
      </c>
      <c r="BW40" s="593">
        <v>28484.538186862999</v>
      </c>
      <c r="BX40" s="593">
        <v>28834.97957955371</v>
      </c>
      <c r="BY40" s="593">
        <v>29116.746657613865</v>
      </c>
      <c r="BZ40" s="593">
        <v>29277.76599928649</v>
      </c>
      <c r="CA40" s="593">
        <v>29828.36228235596</v>
      </c>
      <c r="CB40" s="593">
        <v>30127.497347025455</v>
      </c>
      <c r="CC40" s="593">
        <v>29937.324196870537</v>
      </c>
      <c r="CD40" s="593">
        <v>30270.482135080416</v>
      </c>
      <c r="CE40" s="593">
        <v>30658.529082796569</v>
      </c>
      <c r="CF40" s="593">
        <v>31439.44843978214</v>
      </c>
      <c r="CG40" s="593">
        <v>31666.176538967102</v>
      </c>
      <c r="CH40" s="593">
        <v>29220.499079482568</v>
      </c>
      <c r="CI40" s="593">
        <v>28871.575451194985</v>
      </c>
      <c r="CJ40" s="593">
        <v>29722.155228049753</v>
      </c>
      <c r="CK40" s="593">
        <v>30251.212696656494</v>
      </c>
      <c r="CL40" s="593">
        <v>30665.211660265595</v>
      </c>
      <c r="CM40" s="593">
        <v>31004.141133816629</v>
      </c>
      <c r="CN40" s="593">
        <v>30930.293075350226</v>
      </c>
      <c r="CO40" s="593">
        <v>31402.117803920803</v>
      </c>
      <c r="CP40" s="593">
        <v>32234.008806320646</v>
      </c>
      <c r="CQ40" s="593">
        <v>32635.373170011779</v>
      </c>
      <c r="CR40" s="593">
        <v>33300.219184906055</v>
      </c>
      <c r="CS40" s="593">
        <v>32977.41320285965</v>
      </c>
      <c r="CT40" s="593">
        <v>33290.58580795156</v>
      </c>
      <c r="CU40" s="593">
        <v>33866.339150203217</v>
      </c>
      <c r="CV40" s="593">
        <v>33786.820292225726</v>
      </c>
      <c r="CW40" s="593">
        <v>34222.070552142548</v>
      </c>
      <c r="CX40" s="593">
        <v>34718.200406764263</v>
      </c>
      <c r="CY40" s="593">
        <v>35024.011580948216</v>
      </c>
      <c r="CZ40" s="593">
        <v>35159.778461355279</v>
      </c>
      <c r="DA40" s="593">
        <v>35243.662481563668</v>
      </c>
      <c r="DB40" s="593">
        <v>35100.867335932468</v>
      </c>
      <c r="DC40" s="593">
        <v>35082.17475584249</v>
      </c>
      <c r="DD40" s="593">
        <v>35589.191965480779</v>
      </c>
      <c r="DE40" s="593">
        <v>36013.333850716626</v>
      </c>
      <c r="DF40" s="593">
        <v>36090.097577654487</v>
      </c>
      <c r="DG40" s="593">
        <v>36570.055171429245</v>
      </c>
      <c r="DH40" s="593">
        <v>36711.873078841236</v>
      </c>
      <c r="DI40" s="593">
        <v>36825.094038726558</v>
      </c>
      <c r="DJ40" s="593">
        <v>37453.913753580426</v>
      </c>
      <c r="DK40" s="593">
        <v>37868.310354009634</v>
      </c>
      <c r="DL40" s="593">
        <v>38105.877604164016</v>
      </c>
      <c r="DM40" s="593">
        <v>38570.398409553614</v>
      </c>
      <c r="DN40" s="593">
        <v>38428.356567568451</v>
      </c>
      <c r="DO40" s="593">
        <v>38429.134693286964</v>
      </c>
      <c r="DP40" s="593">
        <v>38743.185974245571</v>
      </c>
      <c r="DQ40" s="593">
        <v>39325.535278544354</v>
      </c>
      <c r="DR40" s="593">
        <v>39194.274213519166</v>
      </c>
      <c r="DS40" s="593">
        <v>39397.175714599798</v>
      </c>
      <c r="DT40" s="593">
        <v>39637.807455583534</v>
      </c>
      <c r="DU40" s="593">
        <v>40042.398634608078</v>
      </c>
      <c r="DV40" s="593">
        <v>40488.690407637238</v>
      </c>
      <c r="DW40" s="593">
        <v>40945.244957416966</v>
      </c>
      <c r="DX40" s="593">
        <v>41111.983821081449</v>
      </c>
      <c r="DY40" s="593">
        <v>40641.338064745149</v>
      </c>
      <c r="DZ40" s="593">
        <v>40555.048763607439</v>
      </c>
      <c r="EA40" s="593">
        <v>40552.009536091049</v>
      </c>
      <c r="EB40" s="593">
        <v>40624.809760878787</v>
      </c>
      <c r="EC40" s="593">
        <v>40552.477491243299</v>
      </c>
      <c r="ED40" s="593">
        <v>40386.921357254461</v>
      </c>
      <c r="EE40" s="593">
        <v>40912.451352282929</v>
      </c>
      <c r="EF40" s="593">
        <v>41269.142357929857</v>
      </c>
      <c r="EG40" s="593">
        <v>41871.861363405718</v>
      </c>
      <c r="EH40" s="593">
        <v>42017.665658608792</v>
      </c>
      <c r="EI40" s="593">
        <v>42078.123078827906</v>
      </c>
      <c r="EJ40" s="595">
        <v>41930.300036331908</v>
      </c>
      <c r="EK40" s="595">
        <v>41878.351651559889</v>
      </c>
      <c r="EL40" s="595">
        <v>41659.910305918711</v>
      </c>
      <c r="EM40" s="595">
        <v>41793.833144714365</v>
      </c>
      <c r="EN40" s="595">
        <v>40971.84456537394</v>
      </c>
      <c r="EO40" s="595">
        <v>41154.221856561817</v>
      </c>
      <c r="EP40" s="595">
        <v>41678.89597893654</v>
      </c>
      <c r="EQ40" s="595">
        <v>41672.135772435089</v>
      </c>
      <c r="ER40" s="595">
        <v>41850.271375812117</v>
      </c>
      <c r="ES40" s="595">
        <v>42100.628379440794</v>
      </c>
      <c r="ET40" s="595">
        <v>42077.585873228069</v>
      </c>
      <c r="EU40" s="595">
        <v>42490.115858840902</v>
      </c>
      <c r="EV40" s="595">
        <v>42658.432036976366</v>
      </c>
      <c r="EW40" s="595">
        <v>42877.743807875297</v>
      </c>
      <c r="EX40" s="595">
        <v>42995.6</v>
      </c>
      <c r="EY40" s="595">
        <v>43272.276574006908</v>
      </c>
      <c r="EZ40" s="595">
        <v>43233.175043327916</v>
      </c>
      <c r="FA40" s="595">
        <v>43059.15846442902</v>
      </c>
      <c r="FB40" s="595">
        <v>42949.932266905213</v>
      </c>
      <c r="FC40" s="595">
        <v>42536.876190379626</v>
      </c>
      <c r="FD40" s="595">
        <v>42090.94251581061</v>
      </c>
      <c r="FE40" s="595">
        <v>42130.531269121944</v>
      </c>
      <c r="FF40" s="595">
        <v>41870.093854056366</v>
      </c>
    </row>
    <row r="41" spans="1:162" ht="17.25" customHeight="1" x14ac:dyDescent="0.3">
      <c r="A41" s="721"/>
      <c r="B41" s="756"/>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79"/>
      <c r="BE41" s="679"/>
      <c r="BF41" s="679"/>
      <c r="BG41" s="679"/>
      <c r="BH41" s="679"/>
      <c r="BI41" s="679"/>
      <c r="BJ41" s="679"/>
      <c r="BK41" s="679"/>
      <c r="BL41" s="679"/>
      <c r="BM41" s="679"/>
      <c r="BN41" s="679"/>
      <c r="BO41" s="679"/>
      <c r="BP41" s="679"/>
      <c r="BQ41" s="679"/>
      <c r="BR41" s="679"/>
      <c r="BS41" s="679"/>
      <c r="BT41" s="679"/>
      <c r="BU41" s="679"/>
      <c r="BV41" s="679"/>
      <c r="BW41" s="679"/>
      <c r="BX41" s="679"/>
      <c r="BY41" s="679"/>
      <c r="BZ41" s="679"/>
      <c r="CA41" s="679"/>
      <c r="CB41" s="679"/>
      <c r="CC41" s="679"/>
      <c r="CD41" s="679"/>
      <c r="CE41" s="679"/>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79"/>
      <c r="DM41" s="679"/>
      <c r="DN41" s="679"/>
      <c r="DO41" s="679"/>
      <c r="DP41" s="679"/>
      <c r="DQ41" s="679"/>
      <c r="DR41" s="679"/>
      <c r="DS41" s="679"/>
      <c r="DT41" s="679"/>
      <c r="DU41" s="679"/>
      <c r="DV41" s="679"/>
      <c r="DW41" s="679"/>
      <c r="DX41" s="679"/>
      <c r="DY41" s="679"/>
      <c r="DZ41" s="679"/>
      <c r="EA41" s="679"/>
      <c r="EB41" s="679"/>
      <c r="EC41" s="679"/>
      <c r="ED41" s="679"/>
      <c r="EE41" s="679"/>
      <c r="EF41" s="679"/>
      <c r="EG41" s="679"/>
      <c r="EH41" s="679"/>
      <c r="EI41" s="679"/>
      <c r="EJ41" s="680"/>
      <c r="EK41" s="680"/>
      <c r="EL41" s="680"/>
      <c r="EM41" s="680"/>
      <c r="EN41" s="680"/>
      <c r="EO41" s="680"/>
      <c r="EP41" s="680"/>
      <c r="EQ41" s="680"/>
      <c r="ER41" s="680"/>
      <c r="ES41" s="680"/>
      <c r="ET41" s="680"/>
      <c r="EU41" s="680"/>
      <c r="EV41" s="680"/>
      <c r="EW41" s="680"/>
      <c r="EX41" s="680"/>
      <c r="EY41" s="680"/>
      <c r="EZ41" s="680"/>
      <c r="FA41" s="680"/>
      <c r="FB41" s="680"/>
      <c r="FC41" s="680"/>
      <c r="FD41" s="680"/>
      <c r="FE41" s="680"/>
      <c r="FF41" s="680"/>
    </row>
    <row r="42" spans="1:162" ht="17.25" customHeight="1" x14ac:dyDescent="0.3">
      <c r="A42" s="715" t="s">
        <v>479</v>
      </c>
      <c r="B42" s="755" t="s">
        <v>480</v>
      </c>
      <c r="C42" s="585">
        <v>726.30212647999997</v>
      </c>
      <c r="D42" s="585">
        <v>730.39840418000006</v>
      </c>
      <c r="E42" s="585">
        <v>618.43484755920008</v>
      </c>
      <c r="F42" s="585">
        <v>740.38654256999996</v>
      </c>
      <c r="G42" s="585">
        <v>646.78364239999996</v>
      </c>
      <c r="H42" s="585">
        <v>572.08562338000002</v>
      </c>
      <c r="I42" s="585">
        <v>550.23047771000006</v>
      </c>
      <c r="J42" s="585">
        <v>558.05042742000001</v>
      </c>
      <c r="K42" s="585">
        <v>552.97945962000006</v>
      </c>
      <c r="L42" s="585">
        <v>559.17220728999996</v>
      </c>
      <c r="M42" s="585">
        <v>562.7922152000001</v>
      </c>
      <c r="N42" s="585">
        <v>565.61743013</v>
      </c>
      <c r="O42" s="585">
        <v>563.79909946999999</v>
      </c>
      <c r="P42" s="585">
        <v>567.45060109999997</v>
      </c>
      <c r="Q42" s="585">
        <v>621.18159661000004</v>
      </c>
      <c r="R42" s="585">
        <v>623.94371149000006</v>
      </c>
      <c r="S42" s="585">
        <v>664.89246536999997</v>
      </c>
      <c r="T42" s="585">
        <v>675.52734220000002</v>
      </c>
      <c r="U42" s="585">
        <v>741.88147501000003</v>
      </c>
      <c r="V42" s="585">
        <v>735.36646825999992</v>
      </c>
      <c r="W42" s="585">
        <v>865.76031336000005</v>
      </c>
      <c r="X42" s="585">
        <v>805.0815020199999</v>
      </c>
      <c r="Y42" s="585">
        <v>810.36657187000003</v>
      </c>
      <c r="Z42" s="585">
        <v>816.01652031999993</v>
      </c>
      <c r="AA42" s="585">
        <v>818.70660423999993</v>
      </c>
      <c r="AB42" s="585">
        <v>854.49913663000007</v>
      </c>
      <c r="AC42" s="585">
        <v>887.07480782000016</v>
      </c>
      <c r="AD42" s="585">
        <v>861.51725778999992</v>
      </c>
      <c r="AE42" s="585">
        <v>640.37404246999995</v>
      </c>
      <c r="AF42" s="585">
        <v>658.00162995000005</v>
      </c>
      <c r="AG42" s="585">
        <v>762.05223934000003</v>
      </c>
      <c r="AH42" s="585">
        <v>763.29237933000002</v>
      </c>
      <c r="AI42" s="585">
        <v>600.11227621</v>
      </c>
      <c r="AJ42" s="585">
        <v>516.71647100999996</v>
      </c>
      <c r="AK42" s="585">
        <v>549.01104077999992</v>
      </c>
      <c r="AL42" s="585">
        <v>596.4233511138641</v>
      </c>
      <c r="AM42" s="585">
        <v>597.49639311999999</v>
      </c>
      <c r="AN42" s="585">
        <v>650.72847651301367</v>
      </c>
      <c r="AO42" s="585">
        <v>682.70512811999993</v>
      </c>
      <c r="AP42" s="585">
        <v>702.43963852657532</v>
      </c>
      <c r="AQ42" s="585">
        <v>705.04451739643832</v>
      </c>
      <c r="AR42" s="585">
        <v>748.63081716356169</v>
      </c>
      <c r="AS42" s="585">
        <v>850.48227772356165</v>
      </c>
      <c r="AT42" s="585">
        <v>768.55162236356159</v>
      </c>
      <c r="AU42" s="585">
        <v>770.49015616356155</v>
      </c>
      <c r="AV42" s="585">
        <v>783.15680260356169</v>
      </c>
      <c r="AW42" s="585">
        <v>1068.16589727</v>
      </c>
      <c r="AX42" s="585">
        <v>1149.4411638230399</v>
      </c>
      <c r="AY42" s="585">
        <v>1253.6824820458903</v>
      </c>
      <c r="AZ42" s="585">
        <v>1439.0540885602738</v>
      </c>
      <c r="BA42" s="585">
        <v>1474.4996932746578</v>
      </c>
      <c r="BB42" s="585">
        <v>1483.081225139726</v>
      </c>
      <c r="BC42" s="585">
        <v>1652.7592729373973</v>
      </c>
      <c r="BD42" s="585">
        <v>1671.2450031816438</v>
      </c>
      <c r="BE42" s="585">
        <v>1687.9613241436987</v>
      </c>
      <c r="BF42" s="585">
        <v>1369.9318237097261</v>
      </c>
      <c r="BG42" s="585">
        <v>1465.100625689337</v>
      </c>
      <c r="BH42" s="585">
        <v>1567.3237158879451</v>
      </c>
      <c r="BI42" s="585">
        <v>1570.457439008904</v>
      </c>
      <c r="BJ42" s="585">
        <v>1406.0268968034973</v>
      </c>
      <c r="BK42" s="585">
        <v>1405.76249001</v>
      </c>
      <c r="BL42" s="585">
        <v>1311.9401975067515</v>
      </c>
      <c r="BM42" s="585">
        <v>1290.9991546943181</v>
      </c>
      <c r="BN42" s="585">
        <v>1407.1600321024355</v>
      </c>
      <c r="BO42" s="585">
        <v>1422.0426776094539</v>
      </c>
      <c r="BP42" s="585">
        <v>1439.8729521815442</v>
      </c>
      <c r="BQ42" s="585">
        <v>1445.9378724651376</v>
      </c>
      <c r="BR42" s="585">
        <v>1379.3190071556162</v>
      </c>
      <c r="BS42" s="585">
        <v>1386.5160951345206</v>
      </c>
      <c r="BT42" s="585">
        <v>1403.7218646380384</v>
      </c>
      <c r="BU42" s="585">
        <v>1393.7948318676224</v>
      </c>
      <c r="BV42" s="585">
        <v>1521.7152890270499</v>
      </c>
      <c r="BW42" s="585">
        <v>1933.11199854705</v>
      </c>
      <c r="BX42" s="585">
        <v>1912.0727801009612</v>
      </c>
      <c r="BY42" s="585">
        <v>1921.6358240507996</v>
      </c>
      <c r="BZ42" s="585">
        <v>1990.6143178181733</v>
      </c>
      <c r="CA42" s="585">
        <v>1975.146650228706</v>
      </c>
      <c r="CB42" s="585">
        <v>1976.1102385692122</v>
      </c>
      <c r="CC42" s="585">
        <v>1549.53095162095</v>
      </c>
      <c r="CD42" s="585">
        <v>1451.2084267842474</v>
      </c>
      <c r="CE42" s="585">
        <v>1462.7293710680965</v>
      </c>
      <c r="CF42" s="585">
        <v>1468.7169780747017</v>
      </c>
      <c r="CG42" s="585">
        <v>1371.7919477338276</v>
      </c>
      <c r="CH42" s="585">
        <v>1301.3431934843293</v>
      </c>
      <c r="CI42" s="585">
        <v>1435.6952422045135</v>
      </c>
      <c r="CJ42" s="585">
        <v>1423.1869166581421</v>
      </c>
      <c r="CK42" s="585">
        <v>1431.8376136449285</v>
      </c>
      <c r="CL42" s="585">
        <v>1432.2704903741173</v>
      </c>
      <c r="CM42" s="585">
        <v>1524.088442361897</v>
      </c>
      <c r="CN42" s="585">
        <v>1532.8938521289851</v>
      </c>
      <c r="CO42" s="585">
        <v>1532.9577735925491</v>
      </c>
      <c r="CP42" s="585">
        <v>1715.827919374251</v>
      </c>
      <c r="CQ42" s="585">
        <v>1649.1695327521491</v>
      </c>
      <c r="CR42" s="585">
        <v>1460.7716587237439</v>
      </c>
      <c r="CS42" s="585">
        <v>1438.3533015501523</v>
      </c>
      <c r="CT42" s="585">
        <v>1386.4952811582689</v>
      </c>
      <c r="CU42" s="585">
        <v>1332.9707305499999</v>
      </c>
      <c r="CV42" s="585">
        <v>1308.9182295701269</v>
      </c>
      <c r="CW42" s="585">
        <v>1316.1312103094506</v>
      </c>
      <c r="CX42" s="585">
        <v>1318.5360748386327</v>
      </c>
      <c r="CY42" s="585">
        <v>1323.9944375765087</v>
      </c>
      <c r="CZ42" s="585">
        <v>1328.110314419614</v>
      </c>
      <c r="DA42" s="585">
        <v>1202.7802076645592</v>
      </c>
      <c r="DB42" s="585">
        <v>1221.9853446457637</v>
      </c>
      <c r="DC42" s="585">
        <v>1398.6084791614201</v>
      </c>
      <c r="DD42" s="585">
        <v>1388.9988532843061</v>
      </c>
      <c r="DE42" s="585">
        <v>1404.8856212686744</v>
      </c>
      <c r="DF42" s="585">
        <v>1503.8777184331655</v>
      </c>
      <c r="DG42" s="585">
        <v>1503.1837323446</v>
      </c>
      <c r="DH42" s="585">
        <v>1509.9911426466865</v>
      </c>
      <c r="DI42" s="585">
        <v>1464.9309500705567</v>
      </c>
      <c r="DJ42" s="585">
        <v>1465.407940740374</v>
      </c>
      <c r="DK42" s="585">
        <v>1442.8233164702444</v>
      </c>
      <c r="DL42" s="585">
        <v>1422.9910695259798</v>
      </c>
      <c r="DM42" s="585">
        <v>1428.990375419387</v>
      </c>
      <c r="DN42" s="585">
        <v>1355.0615200502557</v>
      </c>
      <c r="DO42" s="585">
        <v>1274.5697103494476</v>
      </c>
      <c r="DP42" s="585">
        <v>1319.0182214076901</v>
      </c>
      <c r="DQ42" s="585">
        <v>1342.1797533522811</v>
      </c>
      <c r="DR42" s="585">
        <v>1048.6164130681868</v>
      </c>
      <c r="DS42" s="585">
        <v>1196.5194532038622</v>
      </c>
      <c r="DT42" s="585">
        <v>1241.1077906216856</v>
      </c>
      <c r="DU42" s="585">
        <v>1162.9393743835617</v>
      </c>
      <c r="DV42" s="585">
        <v>1097.3668552984718</v>
      </c>
      <c r="DW42" s="585">
        <v>1109.4956524012271</v>
      </c>
      <c r="DX42" s="585">
        <v>1123.647927098546</v>
      </c>
      <c r="DY42" s="585">
        <v>1865.5682461191093</v>
      </c>
      <c r="DZ42" s="585">
        <v>1862.7755356088505</v>
      </c>
      <c r="EA42" s="585">
        <v>1868.9659905137478</v>
      </c>
      <c r="EB42" s="585">
        <v>1879.2871417260919</v>
      </c>
      <c r="EC42" s="585">
        <v>1876.0874587747876</v>
      </c>
      <c r="ED42" s="585">
        <v>1857.5296994795165</v>
      </c>
      <c r="EE42" s="585">
        <v>1840.3760451370506</v>
      </c>
      <c r="EF42" s="585">
        <v>1850.2355841370506</v>
      </c>
      <c r="EG42" s="585">
        <v>1688.7749721370506</v>
      </c>
      <c r="EH42" s="585">
        <v>1679.5832941370506</v>
      </c>
      <c r="EI42" s="585">
        <v>1745.268582923142</v>
      </c>
      <c r="EJ42" s="587">
        <v>1969.9615881390816</v>
      </c>
      <c r="EK42" s="587">
        <v>2129.8961863312679</v>
      </c>
      <c r="EL42" s="587">
        <v>2329.9545841308204</v>
      </c>
      <c r="EM42" s="587">
        <v>2411.1123743953699</v>
      </c>
      <c r="EN42" s="587">
        <v>3365.9799244616388</v>
      </c>
      <c r="EO42" s="587">
        <v>3411.922121208308</v>
      </c>
      <c r="EP42" s="587">
        <v>3356.4839741957917</v>
      </c>
      <c r="EQ42" s="587">
        <v>3159.7391314237993</v>
      </c>
      <c r="ER42" s="587">
        <v>3062.1097073226615</v>
      </c>
      <c r="ES42" s="587">
        <v>3111.5754753589736</v>
      </c>
      <c r="ET42" s="587">
        <v>3430.6962221502436</v>
      </c>
      <c r="EU42" s="587">
        <v>3300.8768271280364</v>
      </c>
      <c r="EV42" s="587">
        <v>3300.3742884072781</v>
      </c>
      <c r="EW42" s="587">
        <v>3213.8313261292456</v>
      </c>
      <c r="EX42" s="587">
        <v>2729.6</v>
      </c>
      <c r="EY42" s="587">
        <v>2767.5235226253803</v>
      </c>
      <c r="EZ42" s="587">
        <v>2769.0189202729621</v>
      </c>
      <c r="FA42" s="587">
        <v>2628.4612750206238</v>
      </c>
      <c r="FB42" s="587">
        <v>2617.7585265145849</v>
      </c>
      <c r="FC42" s="587">
        <v>2551.8716943662921</v>
      </c>
      <c r="FD42" s="587">
        <v>2500.0169468118343</v>
      </c>
      <c r="FE42" s="587">
        <v>2376.5676318144924</v>
      </c>
      <c r="FF42" s="587">
        <v>2369.9617374310833</v>
      </c>
    </row>
    <row r="43" spans="1:162" ht="17.25" customHeight="1" x14ac:dyDescent="0.3">
      <c r="A43" s="721" t="s">
        <v>481</v>
      </c>
      <c r="B43" s="756" t="s">
        <v>474</v>
      </c>
      <c r="C43" s="593">
        <v>0</v>
      </c>
      <c r="D43" s="593">
        <v>0</v>
      </c>
      <c r="E43" s="593">
        <v>0</v>
      </c>
      <c r="F43" s="593">
        <v>0</v>
      </c>
      <c r="G43" s="593">
        <v>0</v>
      </c>
      <c r="H43" s="593">
        <v>0</v>
      </c>
      <c r="I43" s="593">
        <v>0</v>
      </c>
      <c r="J43" s="593">
        <v>0</v>
      </c>
      <c r="K43" s="593">
        <v>0</v>
      </c>
      <c r="L43" s="593">
        <v>0</v>
      </c>
      <c r="M43" s="593">
        <v>0</v>
      </c>
      <c r="N43" s="593">
        <v>0</v>
      </c>
      <c r="O43" s="593">
        <v>0</v>
      </c>
      <c r="P43" s="593">
        <v>0</v>
      </c>
      <c r="Q43" s="593">
        <v>0</v>
      </c>
      <c r="R43" s="593">
        <v>50.744235000000003</v>
      </c>
      <c r="S43" s="593">
        <v>50.042693999999997</v>
      </c>
      <c r="T43" s="593">
        <v>50.392009000000002</v>
      </c>
      <c r="U43" s="593">
        <v>474.76731388000002</v>
      </c>
      <c r="V43" s="593">
        <v>470.10381735999999</v>
      </c>
      <c r="W43" s="593">
        <v>472.09503471000005</v>
      </c>
      <c r="X43" s="593">
        <v>526.16627173999996</v>
      </c>
      <c r="Y43" s="593">
        <v>528.76367500000003</v>
      </c>
      <c r="Z43" s="593">
        <v>532.00065072999996</v>
      </c>
      <c r="AA43" s="593">
        <v>533.52308487999994</v>
      </c>
      <c r="AB43" s="593">
        <v>566.93726500000002</v>
      </c>
      <c r="AC43" s="593">
        <v>569.51741500000003</v>
      </c>
      <c r="AD43" s="593">
        <v>572.79224699999997</v>
      </c>
      <c r="AE43" s="593">
        <v>318.27837499999998</v>
      </c>
      <c r="AF43" s="593">
        <v>318.83748400000002</v>
      </c>
      <c r="AG43" s="593">
        <v>320.07963599999999</v>
      </c>
      <c r="AH43" s="593">
        <v>320.17100299999998</v>
      </c>
      <c r="AI43" s="593">
        <v>158.364294</v>
      </c>
      <c r="AJ43" s="593">
        <v>79.922224</v>
      </c>
      <c r="AK43" s="593">
        <v>0</v>
      </c>
      <c r="AL43" s="593">
        <v>0</v>
      </c>
      <c r="AM43" s="593">
        <v>0</v>
      </c>
      <c r="AN43" s="593">
        <v>0</v>
      </c>
      <c r="AO43" s="593">
        <v>0</v>
      </c>
      <c r="AP43" s="593">
        <v>0</v>
      </c>
      <c r="AQ43" s="593">
        <v>0</v>
      </c>
      <c r="AR43" s="593">
        <v>0</v>
      </c>
      <c r="AS43" s="593">
        <v>0</v>
      </c>
      <c r="AT43" s="593">
        <v>0</v>
      </c>
      <c r="AU43" s="593">
        <v>0</v>
      </c>
      <c r="AV43" s="593">
        <v>0</v>
      </c>
      <c r="AW43" s="593">
        <v>0</v>
      </c>
      <c r="AX43" s="593">
        <v>0</v>
      </c>
      <c r="AY43" s="593">
        <v>0</v>
      </c>
      <c r="AZ43" s="593">
        <v>0</v>
      </c>
      <c r="BA43" s="593">
        <v>0</v>
      </c>
      <c r="BB43" s="593">
        <v>0</v>
      </c>
      <c r="BC43" s="593">
        <v>0</v>
      </c>
      <c r="BD43" s="593">
        <v>0</v>
      </c>
      <c r="BE43" s="593">
        <v>0</v>
      </c>
      <c r="BF43" s="593">
        <v>0</v>
      </c>
      <c r="BG43" s="593">
        <v>0</v>
      </c>
      <c r="BH43" s="593">
        <v>0</v>
      </c>
      <c r="BI43" s="593">
        <v>0</v>
      </c>
      <c r="BJ43" s="593">
        <v>0</v>
      </c>
      <c r="BK43" s="593">
        <v>0</v>
      </c>
      <c r="BL43" s="593">
        <v>0</v>
      </c>
      <c r="BM43" s="593">
        <v>0</v>
      </c>
      <c r="BN43" s="593">
        <v>0</v>
      </c>
      <c r="BO43" s="593">
        <v>0</v>
      </c>
      <c r="BP43" s="593">
        <v>0</v>
      </c>
      <c r="BQ43" s="593">
        <v>0</v>
      </c>
      <c r="BR43" s="593">
        <v>0</v>
      </c>
      <c r="BS43" s="593">
        <v>0</v>
      </c>
      <c r="BT43" s="593">
        <v>0</v>
      </c>
      <c r="BU43" s="593">
        <v>0</v>
      </c>
      <c r="BV43" s="593">
        <v>0</v>
      </c>
      <c r="BW43" s="593">
        <v>0</v>
      </c>
      <c r="BX43" s="593">
        <v>0</v>
      </c>
      <c r="BY43" s="593">
        <v>0</v>
      </c>
      <c r="BZ43" s="593">
        <v>0</v>
      </c>
      <c r="CA43" s="593">
        <v>0</v>
      </c>
      <c r="CB43" s="593">
        <v>0</v>
      </c>
      <c r="CC43" s="593">
        <v>0</v>
      </c>
      <c r="CD43" s="593">
        <v>0</v>
      </c>
      <c r="CE43" s="593">
        <v>0</v>
      </c>
      <c r="CF43" s="593">
        <v>0</v>
      </c>
      <c r="CG43" s="593">
        <v>0</v>
      </c>
      <c r="CH43" s="593">
        <v>0</v>
      </c>
      <c r="CI43" s="593">
        <v>0</v>
      </c>
      <c r="CJ43" s="593">
        <v>0</v>
      </c>
      <c r="CK43" s="593">
        <v>0</v>
      </c>
      <c r="CL43" s="593">
        <v>0</v>
      </c>
      <c r="CM43" s="593">
        <v>0</v>
      </c>
      <c r="CN43" s="593">
        <v>0</v>
      </c>
      <c r="CO43" s="593">
        <v>0</v>
      </c>
      <c r="CP43" s="593">
        <v>0</v>
      </c>
      <c r="CQ43" s="593">
        <v>0</v>
      </c>
      <c r="CR43" s="593">
        <v>0</v>
      </c>
      <c r="CS43" s="593">
        <v>0</v>
      </c>
      <c r="CT43" s="593">
        <v>0</v>
      </c>
      <c r="CU43" s="593">
        <v>0</v>
      </c>
      <c r="CV43" s="593">
        <v>0</v>
      </c>
      <c r="CW43" s="593">
        <v>0</v>
      </c>
      <c r="CX43" s="593">
        <v>0</v>
      </c>
      <c r="CY43" s="593">
        <v>0</v>
      </c>
      <c r="CZ43" s="593">
        <v>0</v>
      </c>
      <c r="DA43" s="593">
        <v>0</v>
      </c>
      <c r="DB43" s="593">
        <v>0</v>
      </c>
      <c r="DC43" s="593">
        <v>0</v>
      </c>
      <c r="DD43" s="593">
        <v>0</v>
      </c>
      <c r="DE43" s="593">
        <v>0</v>
      </c>
      <c r="DF43" s="593">
        <v>0</v>
      </c>
      <c r="DG43" s="593">
        <v>0</v>
      </c>
      <c r="DH43" s="593">
        <v>0</v>
      </c>
      <c r="DI43" s="593">
        <v>0</v>
      </c>
      <c r="DJ43" s="593">
        <v>0</v>
      </c>
      <c r="DK43" s="593">
        <v>0</v>
      </c>
      <c r="DL43" s="593">
        <v>0</v>
      </c>
      <c r="DM43" s="593">
        <v>0</v>
      </c>
      <c r="DN43" s="593">
        <v>0</v>
      </c>
      <c r="DO43" s="593">
        <v>0</v>
      </c>
      <c r="DP43" s="593">
        <v>0</v>
      </c>
      <c r="DQ43" s="593">
        <v>0</v>
      </c>
      <c r="DR43" s="593">
        <v>0</v>
      </c>
      <c r="DS43" s="593">
        <v>0</v>
      </c>
      <c r="DT43" s="593">
        <v>0</v>
      </c>
      <c r="DU43" s="593">
        <v>0</v>
      </c>
      <c r="DV43" s="593">
        <v>0</v>
      </c>
      <c r="DW43" s="593">
        <v>0</v>
      </c>
      <c r="DX43" s="593">
        <v>0</v>
      </c>
      <c r="DY43" s="593">
        <v>0</v>
      </c>
      <c r="DZ43" s="593">
        <v>0</v>
      </c>
      <c r="EA43" s="593">
        <v>0</v>
      </c>
      <c r="EB43" s="593">
        <v>0</v>
      </c>
      <c r="EC43" s="593">
        <v>0</v>
      </c>
      <c r="ED43" s="593">
        <v>0</v>
      </c>
      <c r="EE43" s="593">
        <v>0</v>
      </c>
      <c r="EF43" s="593">
        <v>0</v>
      </c>
      <c r="EG43" s="593">
        <v>0</v>
      </c>
      <c r="EH43" s="593">
        <v>0</v>
      </c>
      <c r="EI43" s="593">
        <v>0</v>
      </c>
      <c r="EJ43" s="595">
        <v>0</v>
      </c>
      <c r="EK43" s="595">
        <v>0</v>
      </c>
      <c r="EL43" s="595">
        <v>0</v>
      </c>
      <c r="EM43" s="595">
        <v>0</v>
      </c>
      <c r="EN43" s="595">
        <v>0</v>
      </c>
      <c r="EO43" s="595">
        <v>0</v>
      </c>
      <c r="EP43" s="595">
        <v>0</v>
      </c>
      <c r="EQ43" s="595">
        <v>0</v>
      </c>
      <c r="ER43" s="595">
        <v>0</v>
      </c>
      <c r="ES43" s="595">
        <v>0</v>
      </c>
      <c r="ET43" s="595">
        <v>0</v>
      </c>
      <c r="EU43" s="595">
        <v>0</v>
      </c>
      <c r="EV43" s="595">
        <v>0</v>
      </c>
      <c r="EW43" s="595">
        <v>0</v>
      </c>
      <c r="EX43" s="595">
        <v>0</v>
      </c>
      <c r="EY43" s="595">
        <v>0</v>
      </c>
      <c r="EZ43" s="595">
        <v>0</v>
      </c>
      <c r="FA43" s="595">
        <v>0</v>
      </c>
      <c r="FB43" s="595">
        <v>0</v>
      </c>
      <c r="FC43" s="595">
        <v>0</v>
      </c>
      <c r="FD43" s="595">
        <v>0</v>
      </c>
      <c r="FE43" s="595">
        <v>0</v>
      </c>
      <c r="FF43" s="595">
        <v>0</v>
      </c>
    </row>
    <row r="44" spans="1:162" ht="17.25" customHeight="1" x14ac:dyDescent="0.3">
      <c r="A44" s="721" t="s">
        <v>482</v>
      </c>
      <c r="B44" s="756" t="s">
        <v>476</v>
      </c>
      <c r="C44" s="593">
        <v>0</v>
      </c>
      <c r="D44" s="593">
        <v>0</v>
      </c>
      <c r="E44" s="593">
        <v>0</v>
      </c>
      <c r="F44" s="593">
        <v>0</v>
      </c>
      <c r="G44" s="593">
        <v>0</v>
      </c>
      <c r="H44" s="593">
        <v>0</v>
      </c>
      <c r="I44" s="593">
        <v>0.33796700000000002</v>
      </c>
      <c r="J44" s="593">
        <v>0</v>
      </c>
      <c r="K44" s="593">
        <v>0</v>
      </c>
      <c r="L44" s="593">
        <v>0</v>
      </c>
      <c r="M44" s="593">
        <v>0</v>
      </c>
      <c r="N44" s="593">
        <v>0</v>
      </c>
      <c r="O44" s="593">
        <v>0</v>
      </c>
      <c r="P44" s="593">
        <v>0</v>
      </c>
      <c r="Q44" s="593">
        <v>0</v>
      </c>
      <c r="R44" s="593">
        <v>0</v>
      </c>
      <c r="S44" s="593">
        <v>0</v>
      </c>
      <c r="T44" s="593">
        <v>0</v>
      </c>
      <c r="U44" s="593">
        <v>0</v>
      </c>
      <c r="V44" s="593">
        <v>0</v>
      </c>
      <c r="W44" s="593">
        <v>0</v>
      </c>
      <c r="X44" s="593">
        <v>0</v>
      </c>
      <c r="Y44" s="593">
        <v>0</v>
      </c>
      <c r="Z44" s="593">
        <v>0</v>
      </c>
      <c r="AA44" s="593">
        <v>0</v>
      </c>
      <c r="AB44" s="593">
        <v>0</v>
      </c>
      <c r="AC44" s="593">
        <v>0</v>
      </c>
      <c r="AD44" s="593">
        <v>0</v>
      </c>
      <c r="AE44" s="593">
        <v>18.91917617</v>
      </c>
      <c r="AF44" s="593">
        <v>0</v>
      </c>
      <c r="AG44" s="593">
        <v>0</v>
      </c>
      <c r="AH44" s="593">
        <v>0</v>
      </c>
      <c r="AI44" s="593">
        <v>0</v>
      </c>
      <c r="AJ44" s="593">
        <v>0</v>
      </c>
      <c r="AK44" s="593">
        <v>0</v>
      </c>
      <c r="AL44" s="593">
        <v>0</v>
      </c>
      <c r="AM44" s="593">
        <v>0</v>
      </c>
      <c r="AN44" s="593">
        <v>0</v>
      </c>
      <c r="AO44" s="593">
        <v>0</v>
      </c>
      <c r="AP44" s="593">
        <v>0</v>
      </c>
      <c r="AQ44" s="593">
        <v>0</v>
      </c>
      <c r="AR44" s="593">
        <v>0</v>
      </c>
      <c r="AS44" s="593">
        <v>0</v>
      </c>
      <c r="AT44" s="593">
        <v>0</v>
      </c>
      <c r="AU44" s="593">
        <v>0</v>
      </c>
      <c r="AV44" s="593">
        <v>0</v>
      </c>
      <c r="AW44" s="593">
        <v>0</v>
      </c>
      <c r="AX44" s="593">
        <v>0</v>
      </c>
      <c r="AY44" s="593">
        <v>0</v>
      </c>
      <c r="AZ44" s="593">
        <v>0</v>
      </c>
      <c r="BA44" s="593">
        <v>0</v>
      </c>
      <c r="BB44" s="593">
        <v>1.321191</v>
      </c>
      <c r="BC44" s="593">
        <v>0</v>
      </c>
      <c r="BD44" s="593">
        <v>0</v>
      </c>
      <c r="BE44" s="593">
        <v>0</v>
      </c>
      <c r="BF44" s="593">
        <v>0</v>
      </c>
      <c r="BG44" s="593">
        <v>0</v>
      </c>
      <c r="BH44" s="593">
        <v>0</v>
      </c>
      <c r="BI44" s="593">
        <v>0</v>
      </c>
      <c r="BJ44" s="593">
        <v>0</v>
      </c>
      <c r="BK44" s="593">
        <v>0</v>
      </c>
      <c r="BL44" s="593">
        <v>0</v>
      </c>
      <c r="BM44" s="593">
        <v>0</v>
      </c>
      <c r="BN44" s="593">
        <v>0</v>
      </c>
      <c r="BO44" s="593">
        <v>0</v>
      </c>
      <c r="BP44" s="593">
        <v>0</v>
      </c>
      <c r="BQ44" s="593">
        <v>0</v>
      </c>
      <c r="BR44" s="593">
        <v>0</v>
      </c>
      <c r="BS44" s="593">
        <v>0</v>
      </c>
      <c r="BT44" s="593">
        <v>0</v>
      </c>
      <c r="BU44" s="593">
        <v>0</v>
      </c>
      <c r="BV44" s="593">
        <v>0</v>
      </c>
      <c r="BW44" s="593">
        <v>0</v>
      </c>
      <c r="BX44" s="593">
        <v>0</v>
      </c>
      <c r="BY44" s="593">
        <v>0</v>
      </c>
      <c r="BZ44" s="593">
        <v>0</v>
      </c>
      <c r="CA44" s="593">
        <v>0</v>
      </c>
      <c r="CB44" s="593">
        <v>0</v>
      </c>
      <c r="CC44" s="593">
        <v>0</v>
      </c>
      <c r="CD44" s="593">
        <v>0</v>
      </c>
      <c r="CE44" s="593">
        <v>0</v>
      </c>
      <c r="CF44" s="593">
        <v>0</v>
      </c>
      <c r="CG44" s="593">
        <v>0</v>
      </c>
      <c r="CH44" s="593">
        <v>0</v>
      </c>
      <c r="CI44" s="593">
        <v>0</v>
      </c>
      <c r="CJ44" s="593">
        <v>0</v>
      </c>
      <c r="CK44" s="593">
        <v>0</v>
      </c>
      <c r="CL44" s="593">
        <v>0</v>
      </c>
      <c r="CM44" s="593">
        <v>0</v>
      </c>
      <c r="CN44" s="593">
        <v>0</v>
      </c>
      <c r="CO44" s="593">
        <v>0</v>
      </c>
      <c r="CP44" s="593">
        <v>0</v>
      </c>
      <c r="CQ44" s="593">
        <v>0</v>
      </c>
      <c r="CR44" s="593">
        <v>0</v>
      </c>
      <c r="CS44" s="593">
        <v>0</v>
      </c>
      <c r="CT44" s="593">
        <v>0</v>
      </c>
      <c r="CU44" s="593">
        <v>0</v>
      </c>
      <c r="CV44" s="593">
        <v>0</v>
      </c>
      <c r="CW44" s="593">
        <v>0</v>
      </c>
      <c r="CX44" s="593">
        <v>0</v>
      </c>
      <c r="CY44" s="593">
        <v>0</v>
      </c>
      <c r="CZ44" s="593">
        <v>0</v>
      </c>
      <c r="DA44" s="593">
        <v>0</v>
      </c>
      <c r="DB44" s="593">
        <v>0</v>
      </c>
      <c r="DC44" s="593">
        <v>24.383328767123288</v>
      </c>
      <c r="DD44" s="593">
        <v>0</v>
      </c>
      <c r="DE44" s="593">
        <v>0</v>
      </c>
      <c r="DF44" s="593">
        <v>0</v>
      </c>
      <c r="DG44" s="593">
        <v>0</v>
      </c>
      <c r="DH44" s="593">
        <v>0</v>
      </c>
      <c r="DI44" s="593">
        <v>0</v>
      </c>
      <c r="DJ44" s="593">
        <v>0</v>
      </c>
      <c r="DK44" s="593">
        <v>0</v>
      </c>
      <c r="DL44" s="593">
        <v>0</v>
      </c>
      <c r="DM44" s="593">
        <v>0</v>
      </c>
      <c r="DN44" s="593">
        <v>0</v>
      </c>
      <c r="DO44" s="593">
        <v>0</v>
      </c>
      <c r="DP44" s="593">
        <v>0</v>
      </c>
      <c r="DQ44" s="593">
        <v>0</v>
      </c>
      <c r="DR44" s="593">
        <v>0</v>
      </c>
      <c r="DS44" s="593">
        <v>0</v>
      </c>
      <c r="DT44" s="593">
        <v>0</v>
      </c>
      <c r="DU44" s="593">
        <v>0</v>
      </c>
      <c r="DV44" s="593">
        <v>0</v>
      </c>
      <c r="DW44" s="593">
        <v>0</v>
      </c>
      <c r="DX44" s="593">
        <v>0</v>
      </c>
      <c r="DY44" s="593">
        <v>0</v>
      </c>
      <c r="DZ44" s="593">
        <v>0</v>
      </c>
      <c r="EA44" s="593">
        <v>0</v>
      </c>
      <c r="EB44" s="593">
        <v>0</v>
      </c>
      <c r="EC44" s="593">
        <v>0</v>
      </c>
      <c r="ED44" s="593">
        <v>0</v>
      </c>
      <c r="EE44" s="593">
        <v>0</v>
      </c>
      <c r="EF44" s="593">
        <v>0</v>
      </c>
      <c r="EG44" s="593">
        <v>0</v>
      </c>
      <c r="EH44" s="593">
        <v>0</v>
      </c>
      <c r="EI44" s="593">
        <v>0</v>
      </c>
      <c r="EJ44" s="595">
        <v>0</v>
      </c>
      <c r="EK44" s="595">
        <v>0</v>
      </c>
      <c r="EL44" s="595">
        <v>0</v>
      </c>
      <c r="EM44" s="595">
        <v>0</v>
      </c>
      <c r="EN44" s="595">
        <v>0</v>
      </c>
      <c r="EO44" s="595">
        <v>0</v>
      </c>
      <c r="EP44" s="595">
        <v>0</v>
      </c>
      <c r="EQ44" s="595">
        <v>0</v>
      </c>
      <c r="ER44" s="595">
        <v>0</v>
      </c>
      <c r="ES44" s="595">
        <v>0</v>
      </c>
      <c r="ET44" s="595">
        <v>0</v>
      </c>
      <c r="EU44" s="595">
        <v>0</v>
      </c>
      <c r="EV44" s="595">
        <v>0</v>
      </c>
      <c r="EW44" s="595">
        <v>0</v>
      </c>
      <c r="EX44" s="595">
        <v>0</v>
      </c>
      <c r="EY44" s="595">
        <v>0</v>
      </c>
      <c r="EZ44" s="595">
        <v>0</v>
      </c>
      <c r="FA44" s="595">
        <v>0</v>
      </c>
      <c r="FB44" s="595">
        <v>0</v>
      </c>
      <c r="FC44" s="595">
        <v>0</v>
      </c>
      <c r="FD44" s="595">
        <v>0</v>
      </c>
      <c r="FE44" s="595">
        <v>0</v>
      </c>
      <c r="FF44" s="595">
        <v>0</v>
      </c>
    </row>
    <row r="45" spans="1:162" ht="17.25" customHeight="1" x14ac:dyDescent="0.3">
      <c r="A45" s="721" t="s">
        <v>483</v>
      </c>
      <c r="B45" s="756" t="s">
        <v>478</v>
      </c>
      <c r="C45" s="593">
        <v>726.30212647999997</v>
      </c>
      <c r="D45" s="593">
        <v>730.39840418000006</v>
      </c>
      <c r="E45" s="593">
        <v>618.43484755920008</v>
      </c>
      <c r="F45" s="593">
        <v>740.38654256999996</v>
      </c>
      <c r="G45" s="593">
        <v>646.78364239999996</v>
      </c>
      <c r="H45" s="593">
        <v>572.08562338000002</v>
      </c>
      <c r="I45" s="593">
        <v>549.89251071000001</v>
      </c>
      <c r="J45" s="593">
        <v>558.05042742000001</v>
      </c>
      <c r="K45" s="593">
        <v>552.97945962000006</v>
      </c>
      <c r="L45" s="593">
        <v>559.17220728999996</v>
      </c>
      <c r="M45" s="593">
        <v>562.7922152000001</v>
      </c>
      <c r="N45" s="593">
        <v>565.61743013</v>
      </c>
      <c r="O45" s="593">
        <v>563.79909946999999</v>
      </c>
      <c r="P45" s="593">
        <v>567.45060109999997</v>
      </c>
      <c r="Q45" s="593">
        <v>621.18159661000004</v>
      </c>
      <c r="R45" s="593">
        <v>573.19947649000005</v>
      </c>
      <c r="S45" s="593">
        <v>614.84977136999998</v>
      </c>
      <c r="T45" s="593">
        <v>625.13533319999999</v>
      </c>
      <c r="U45" s="593">
        <v>267.11416113000001</v>
      </c>
      <c r="V45" s="593">
        <v>265.26265089999998</v>
      </c>
      <c r="W45" s="593">
        <v>393.66527865000006</v>
      </c>
      <c r="X45" s="593">
        <v>278.91523027999995</v>
      </c>
      <c r="Y45" s="593">
        <v>281.60289687</v>
      </c>
      <c r="Z45" s="593">
        <v>284.01586959000002</v>
      </c>
      <c r="AA45" s="593">
        <v>285.18351935999999</v>
      </c>
      <c r="AB45" s="593">
        <v>287.56187162999998</v>
      </c>
      <c r="AC45" s="593">
        <v>317.55739282000008</v>
      </c>
      <c r="AD45" s="593">
        <v>288.72501078999994</v>
      </c>
      <c r="AE45" s="593">
        <v>303.17649130000001</v>
      </c>
      <c r="AF45" s="593">
        <v>339.16414594999998</v>
      </c>
      <c r="AG45" s="593">
        <v>441.97260334000003</v>
      </c>
      <c r="AH45" s="593">
        <v>443.12137633000003</v>
      </c>
      <c r="AI45" s="593">
        <v>441.74798221000003</v>
      </c>
      <c r="AJ45" s="593">
        <v>436.79424700999999</v>
      </c>
      <c r="AK45" s="593">
        <v>549.01104077999992</v>
      </c>
      <c r="AL45" s="593">
        <v>596.4233511138641</v>
      </c>
      <c r="AM45" s="593">
        <v>597.49639311999999</v>
      </c>
      <c r="AN45" s="593">
        <v>650.72847651301367</v>
      </c>
      <c r="AO45" s="593">
        <v>682.70512811999993</v>
      </c>
      <c r="AP45" s="593">
        <v>702.43963852657532</v>
      </c>
      <c r="AQ45" s="593">
        <v>705.04451739643832</v>
      </c>
      <c r="AR45" s="593">
        <v>748.63081716356169</v>
      </c>
      <c r="AS45" s="593">
        <v>850.48227772356165</v>
      </c>
      <c r="AT45" s="593">
        <v>768.55162236356159</v>
      </c>
      <c r="AU45" s="593">
        <v>770.49015616356155</v>
      </c>
      <c r="AV45" s="593">
        <v>783.15680260356169</v>
      </c>
      <c r="AW45" s="593">
        <v>1068.16589727</v>
      </c>
      <c r="AX45" s="593">
        <v>1149.4411638230399</v>
      </c>
      <c r="AY45" s="593">
        <v>1253.6824820458903</v>
      </c>
      <c r="AZ45" s="593">
        <v>1439.0540885602738</v>
      </c>
      <c r="BA45" s="593">
        <v>1474.4996932746578</v>
      </c>
      <c r="BB45" s="593">
        <v>1481.760034139726</v>
      </c>
      <c r="BC45" s="593">
        <v>1652.7592729373973</v>
      </c>
      <c r="BD45" s="593">
        <v>1671.2450031816438</v>
      </c>
      <c r="BE45" s="593">
        <v>1687.9613241436987</v>
      </c>
      <c r="BF45" s="593">
        <v>1369.9318237097261</v>
      </c>
      <c r="BG45" s="593">
        <v>1465.100625689337</v>
      </c>
      <c r="BH45" s="593">
        <v>1567.3237158879451</v>
      </c>
      <c r="BI45" s="593">
        <v>1570.457439008904</v>
      </c>
      <c r="BJ45" s="593">
        <v>1406.0268968034973</v>
      </c>
      <c r="BK45" s="593">
        <v>1405.76249001</v>
      </c>
      <c r="BL45" s="593">
        <v>1311.9401975067515</v>
      </c>
      <c r="BM45" s="593">
        <v>1290.9991546943181</v>
      </c>
      <c r="BN45" s="593">
        <v>1407.1600321024355</v>
      </c>
      <c r="BO45" s="593">
        <v>1422.0426776094539</v>
      </c>
      <c r="BP45" s="593">
        <v>1439.8729521815442</v>
      </c>
      <c r="BQ45" s="593">
        <v>1445.9378724651376</v>
      </c>
      <c r="BR45" s="593">
        <v>1379.3190071556162</v>
      </c>
      <c r="BS45" s="593">
        <v>1386.5160951345206</v>
      </c>
      <c r="BT45" s="593">
        <v>1403.7218646380384</v>
      </c>
      <c r="BU45" s="593">
        <v>1393.7948318676224</v>
      </c>
      <c r="BV45" s="593">
        <v>1521.7152890270499</v>
      </c>
      <c r="BW45" s="593">
        <v>1933.11199854705</v>
      </c>
      <c r="BX45" s="593">
        <v>1912.0727801009612</v>
      </c>
      <c r="BY45" s="593">
        <v>1921.6358240507996</v>
      </c>
      <c r="BZ45" s="593">
        <v>1990.6143178181733</v>
      </c>
      <c r="CA45" s="593">
        <v>1975.146650228706</v>
      </c>
      <c r="CB45" s="593">
        <v>1976.1102385692122</v>
      </c>
      <c r="CC45" s="593">
        <v>1549.53095162095</v>
      </c>
      <c r="CD45" s="593">
        <v>1451.2084267842474</v>
      </c>
      <c r="CE45" s="593">
        <v>1462.7293710680965</v>
      </c>
      <c r="CF45" s="593">
        <v>1468.7169780747017</v>
      </c>
      <c r="CG45" s="593">
        <v>1371.7919477338276</v>
      </c>
      <c r="CH45" s="593">
        <v>1301.3431934843293</v>
      </c>
      <c r="CI45" s="593">
        <v>1435.6952422045135</v>
      </c>
      <c r="CJ45" s="593">
        <v>1423.1869166581421</v>
      </c>
      <c r="CK45" s="593">
        <v>1431.8376136449285</v>
      </c>
      <c r="CL45" s="593">
        <v>1432.2704903741173</v>
      </c>
      <c r="CM45" s="593">
        <v>1524.088442361897</v>
      </c>
      <c r="CN45" s="593">
        <v>1532.8938521289851</v>
      </c>
      <c r="CO45" s="593">
        <v>1532.9577735925491</v>
      </c>
      <c r="CP45" s="593">
        <v>1715.827919374251</v>
      </c>
      <c r="CQ45" s="593">
        <v>1649.1695327521491</v>
      </c>
      <c r="CR45" s="593">
        <v>1460.7716587237439</v>
      </c>
      <c r="CS45" s="593">
        <v>1438.3533015501523</v>
      </c>
      <c r="CT45" s="593">
        <v>1386.4952811582689</v>
      </c>
      <c r="CU45" s="593">
        <v>1332.9707305499999</v>
      </c>
      <c r="CV45" s="593">
        <v>1308.9182295701269</v>
      </c>
      <c r="CW45" s="593">
        <v>1316.1312103094506</v>
      </c>
      <c r="CX45" s="593">
        <v>1318.5360748386327</v>
      </c>
      <c r="CY45" s="593">
        <v>1323.9944375765087</v>
      </c>
      <c r="CZ45" s="593">
        <v>1328.110314419614</v>
      </c>
      <c r="DA45" s="593">
        <v>1202.7802076645592</v>
      </c>
      <c r="DB45" s="593">
        <v>1221.9853446457637</v>
      </c>
      <c r="DC45" s="593">
        <v>1374.2251503942969</v>
      </c>
      <c r="DD45" s="593">
        <v>1388.9988532843061</v>
      </c>
      <c r="DE45" s="593">
        <v>1404.8856212686744</v>
      </c>
      <c r="DF45" s="593">
        <v>1503.8777184331655</v>
      </c>
      <c r="DG45" s="593">
        <v>1503.1837323446</v>
      </c>
      <c r="DH45" s="593">
        <v>1509.9911426466865</v>
      </c>
      <c r="DI45" s="593">
        <v>1464.9309500705567</v>
      </c>
      <c r="DJ45" s="593">
        <v>1465.407940740374</v>
      </c>
      <c r="DK45" s="593">
        <v>1442.8233164702444</v>
      </c>
      <c r="DL45" s="593">
        <v>1422.9910695259798</v>
      </c>
      <c r="DM45" s="593">
        <v>1428.990375419387</v>
      </c>
      <c r="DN45" s="593">
        <v>1355.0615200502557</v>
      </c>
      <c r="DO45" s="593">
        <v>1274.5697103494476</v>
      </c>
      <c r="DP45" s="593">
        <v>1319.0182214076901</v>
      </c>
      <c r="DQ45" s="593">
        <v>1342.1797533522811</v>
      </c>
      <c r="DR45" s="593">
        <v>1048.6164130681868</v>
      </c>
      <c r="DS45" s="593">
        <v>1196.5194532038622</v>
      </c>
      <c r="DT45" s="593">
        <v>1241.1077906216856</v>
      </c>
      <c r="DU45" s="593">
        <v>1162.9393743835617</v>
      </c>
      <c r="DV45" s="593">
        <v>1097.3668552984718</v>
      </c>
      <c r="DW45" s="593">
        <v>1109.4956524012271</v>
      </c>
      <c r="DX45" s="593">
        <v>1123.647927098546</v>
      </c>
      <c r="DY45" s="593">
        <v>1865.5682461191093</v>
      </c>
      <c r="DZ45" s="593">
        <v>1862.7755356088505</v>
      </c>
      <c r="EA45" s="593">
        <v>1868.9659905137478</v>
      </c>
      <c r="EB45" s="593">
        <v>1879.2871417260919</v>
      </c>
      <c r="EC45" s="593">
        <v>1876.0874587747876</v>
      </c>
      <c r="ED45" s="593">
        <v>1857.5296994795165</v>
      </c>
      <c r="EE45" s="593">
        <v>1840.3760451370506</v>
      </c>
      <c r="EF45" s="593">
        <v>1850.2355841370506</v>
      </c>
      <c r="EG45" s="593">
        <v>1688.7749721370506</v>
      </c>
      <c r="EH45" s="593">
        <v>1679.5832941370506</v>
      </c>
      <c r="EI45" s="593">
        <v>1745.268582923142</v>
      </c>
      <c r="EJ45" s="595">
        <v>1969.9615881390816</v>
      </c>
      <c r="EK45" s="595">
        <v>2129.8961863312679</v>
      </c>
      <c r="EL45" s="595">
        <v>2329.9545841308204</v>
      </c>
      <c r="EM45" s="595">
        <v>2411.1123743953699</v>
      </c>
      <c r="EN45" s="595">
        <v>3365.9799244616388</v>
      </c>
      <c r="EO45" s="595">
        <v>3411.922121208308</v>
      </c>
      <c r="EP45" s="595">
        <v>3356.4839741957917</v>
      </c>
      <c r="EQ45" s="595">
        <v>3159.7391314237993</v>
      </c>
      <c r="ER45" s="595">
        <v>3062.1097073226615</v>
      </c>
      <c r="ES45" s="595">
        <v>3111.5754753589736</v>
      </c>
      <c r="ET45" s="595">
        <v>3430.6962221502436</v>
      </c>
      <c r="EU45" s="595">
        <v>3300.8768271280364</v>
      </c>
      <c r="EV45" s="595">
        <v>3300.3742884072781</v>
      </c>
      <c r="EW45" s="595">
        <v>3213.8313261292456</v>
      </c>
      <c r="EX45" s="595">
        <v>2729.6</v>
      </c>
      <c r="EY45" s="595">
        <v>2767.5235226253803</v>
      </c>
      <c r="EZ45" s="595">
        <v>2769.0189202729621</v>
      </c>
      <c r="FA45" s="595">
        <v>2628.4612750206238</v>
      </c>
      <c r="FB45" s="595">
        <v>2617.7585265145849</v>
      </c>
      <c r="FC45" s="595">
        <v>2551.8716943662921</v>
      </c>
      <c r="FD45" s="595">
        <v>2500.0169468118343</v>
      </c>
      <c r="FE45" s="595">
        <v>2376.5676318144924</v>
      </c>
      <c r="FF45" s="595">
        <v>2369.9617374310833</v>
      </c>
    </row>
    <row r="46" spans="1:162" ht="17.25" customHeight="1" x14ac:dyDescent="0.3">
      <c r="A46" s="721"/>
      <c r="B46" s="756"/>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79"/>
      <c r="BE46" s="679"/>
      <c r="BF46" s="679"/>
      <c r="BG46" s="679"/>
      <c r="BH46" s="679"/>
      <c r="BI46" s="679"/>
      <c r="BJ46" s="679"/>
      <c r="BK46" s="679"/>
      <c r="BL46" s="679"/>
      <c r="BM46" s="679"/>
      <c r="BN46" s="679"/>
      <c r="BO46" s="679"/>
      <c r="BP46" s="679"/>
      <c r="BQ46" s="679"/>
      <c r="BR46" s="679"/>
      <c r="BS46" s="679"/>
      <c r="BT46" s="679"/>
      <c r="BU46" s="679"/>
      <c r="BV46" s="679"/>
      <c r="BW46" s="679"/>
      <c r="BX46" s="679"/>
      <c r="BY46" s="679"/>
      <c r="BZ46" s="679"/>
      <c r="CA46" s="679"/>
      <c r="CB46" s="679"/>
      <c r="CC46" s="679"/>
      <c r="CD46" s="679"/>
      <c r="CE46" s="679"/>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79"/>
      <c r="DM46" s="679"/>
      <c r="DN46" s="679"/>
      <c r="DO46" s="679"/>
      <c r="DP46" s="679"/>
      <c r="DQ46" s="679"/>
      <c r="DR46" s="679"/>
      <c r="DS46" s="679"/>
      <c r="DT46" s="679"/>
      <c r="DU46" s="679"/>
      <c r="DV46" s="679"/>
      <c r="DW46" s="679"/>
      <c r="DX46" s="679"/>
      <c r="DY46" s="679"/>
      <c r="DZ46" s="679"/>
      <c r="EA46" s="679"/>
      <c r="EB46" s="679"/>
      <c r="EC46" s="679"/>
      <c r="ED46" s="679"/>
      <c r="EE46" s="679"/>
      <c r="EF46" s="679"/>
      <c r="EG46" s="679"/>
      <c r="EH46" s="679"/>
      <c r="EI46" s="679"/>
      <c r="EJ46" s="680"/>
      <c r="EK46" s="680"/>
      <c r="EL46" s="680"/>
      <c r="EM46" s="680"/>
      <c r="EN46" s="680"/>
      <c r="EO46" s="680"/>
      <c r="EP46" s="680"/>
      <c r="EQ46" s="680"/>
      <c r="ER46" s="680"/>
      <c r="ES46" s="680"/>
      <c r="ET46" s="680"/>
      <c r="EU46" s="680"/>
      <c r="EV46" s="680"/>
      <c r="EW46" s="680"/>
      <c r="EX46" s="680"/>
      <c r="EY46" s="680"/>
      <c r="EZ46" s="680"/>
      <c r="FA46" s="680"/>
      <c r="FB46" s="680"/>
      <c r="FC46" s="680"/>
      <c r="FD46" s="680"/>
      <c r="FE46" s="680"/>
      <c r="FF46" s="680"/>
    </row>
    <row r="47" spans="1:162" ht="17.25" customHeight="1" x14ac:dyDescent="0.3">
      <c r="A47" s="715" t="s">
        <v>484</v>
      </c>
      <c r="B47" s="755" t="s">
        <v>485</v>
      </c>
      <c r="C47" s="585">
        <v>231.56321800000001</v>
      </c>
      <c r="D47" s="585">
        <v>244.56903</v>
      </c>
      <c r="E47" s="585">
        <v>243.88480200000001</v>
      </c>
      <c r="F47" s="585">
        <v>254.87686330000002</v>
      </c>
      <c r="G47" s="585">
        <v>261.02242823</v>
      </c>
      <c r="H47" s="585">
        <v>267.73320560000002</v>
      </c>
      <c r="I47" s="585">
        <v>275.04052743</v>
      </c>
      <c r="J47" s="585">
        <v>282.31181935000001</v>
      </c>
      <c r="K47" s="585">
        <v>289.80162895000007</v>
      </c>
      <c r="L47" s="585">
        <v>297.32200588000001</v>
      </c>
      <c r="M47" s="585">
        <v>304.61871102999999</v>
      </c>
      <c r="N47" s="585">
        <v>312.86439624000002</v>
      </c>
      <c r="O47" s="585">
        <v>355.71567060000001</v>
      </c>
      <c r="P47" s="585">
        <v>360.58522907999998</v>
      </c>
      <c r="Q47" s="585">
        <v>371.85660204000004</v>
      </c>
      <c r="R47" s="585">
        <v>377.38239969</v>
      </c>
      <c r="S47" s="585">
        <v>384.55283004</v>
      </c>
      <c r="T47" s="585">
        <v>392.83459299999998</v>
      </c>
      <c r="U47" s="585">
        <v>401.13427152999998</v>
      </c>
      <c r="V47" s="585">
        <v>409.26100296999999</v>
      </c>
      <c r="W47" s="585">
        <v>417.49837152999999</v>
      </c>
      <c r="X47" s="585">
        <v>428.14300871999995</v>
      </c>
      <c r="Y47" s="585">
        <v>440.10148677000001</v>
      </c>
      <c r="Z47" s="585">
        <v>451.12151657999993</v>
      </c>
      <c r="AA47" s="585">
        <v>464.7323165468012</v>
      </c>
      <c r="AB47" s="585">
        <v>472.71757152260756</v>
      </c>
      <c r="AC47" s="585">
        <v>483.25531720112178</v>
      </c>
      <c r="AD47" s="585">
        <v>490.05508636967824</v>
      </c>
      <c r="AE47" s="585">
        <v>490.05508636967824</v>
      </c>
      <c r="AF47" s="585">
        <v>510.40847064355597</v>
      </c>
      <c r="AG47" s="585">
        <v>522.70660879719185</v>
      </c>
      <c r="AH47" s="585">
        <v>531.99716621448056</v>
      </c>
      <c r="AI47" s="585">
        <v>542.1180730656896</v>
      </c>
      <c r="AJ47" s="585">
        <v>554.99149347934485</v>
      </c>
      <c r="AK47" s="585">
        <v>565.67439563025982</v>
      </c>
      <c r="AL47" s="585">
        <v>576.60892327325655</v>
      </c>
      <c r="AM47" s="585">
        <v>587.19330397957037</v>
      </c>
      <c r="AN47" s="585">
        <v>598.07582635165284</v>
      </c>
      <c r="AO47" s="585">
        <v>597.27096200000005</v>
      </c>
      <c r="AP47" s="585">
        <v>616.6490233267084</v>
      </c>
      <c r="AQ47" s="585">
        <v>623.19187332676222</v>
      </c>
      <c r="AR47" s="585">
        <v>634.66276787486925</v>
      </c>
      <c r="AS47" s="585">
        <v>647.0725286951448</v>
      </c>
      <c r="AT47" s="585">
        <v>659.28995629436088</v>
      </c>
      <c r="AU47" s="585">
        <v>672.32849999999996</v>
      </c>
      <c r="AV47" s="585">
        <v>682.70006847057846</v>
      </c>
      <c r="AW47" s="585">
        <v>676.41281135999998</v>
      </c>
      <c r="AX47" s="585">
        <v>687.06705868999995</v>
      </c>
      <c r="AY47" s="585">
        <v>704.40739228999996</v>
      </c>
      <c r="AZ47" s="585">
        <v>713.35561501999996</v>
      </c>
      <c r="BA47" s="585">
        <v>723.75272247999999</v>
      </c>
      <c r="BB47" s="585">
        <v>735.30842346999998</v>
      </c>
      <c r="BC47" s="585">
        <v>747.63109256000007</v>
      </c>
      <c r="BD47" s="585">
        <v>759.73270224999999</v>
      </c>
      <c r="BE47" s="585">
        <v>772.19647421000002</v>
      </c>
      <c r="BF47" s="585">
        <v>783.64372535000007</v>
      </c>
      <c r="BG47" s="585">
        <v>795.03426162999995</v>
      </c>
      <c r="BH47" s="585">
        <v>806.36142286999996</v>
      </c>
      <c r="BI47" s="585">
        <v>817.11920386999998</v>
      </c>
      <c r="BJ47" s="585">
        <v>829.69099343000005</v>
      </c>
      <c r="BK47" s="585">
        <v>841.75958768999999</v>
      </c>
      <c r="BL47" s="585">
        <v>841.34192214999996</v>
      </c>
      <c r="BM47" s="585">
        <v>850.71337003999997</v>
      </c>
      <c r="BN47" s="585">
        <v>860.90493549999997</v>
      </c>
      <c r="BO47" s="585">
        <v>871.46817457999987</v>
      </c>
      <c r="BP47" s="585">
        <v>882.04527719000009</v>
      </c>
      <c r="BQ47" s="585">
        <v>892.00809130000005</v>
      </c>
      <c r="BR47" s="585">
        <v>903.91998393000006</v>
      </c>
      <c r="BS47" s="585">
        <v>913.01940185000001</v>
      </c>
      <c r="BT47" s="585">
        <v>921.02394779999997</v>
      </c>
      <c r="BU47" s="585">
        <v>929.69761502000006</v>
      </c>
      <c r="BV47" s="585">
        <v>941.94318427000007</v>
      </c>
      <c r="BW47" s="585">
        <v>951.54407246999995</v>
      </c>
      <c r="BX47" s="585">
        <v>951.26087802999996</v>
      </c>
      <c r="BY47" s="585">
        <v>960.51654225000004</v>
      </c>
      <c r="BZ47" s="585">
        <v>959.27091482999992</v>
      </c>
      <c r="CA47" s="585">
        <v>968.69937096000001</v>
      </c>
      <c r="CB47" s="585">
        <v>976.84763184999997</v>
      </c>
      <c r="CC47" s="585">
        <v>987.94876218999991</v>
      </c>
      <c r="CD47" s="585">
        <v>997.67433128999994</v>
      </c>
      <c r="CE47" s="585">
        <v>1008.3339269400001</v>
      </c>
      <c r="CF47" s="585">
        <v>1018.04001825</v>
      </c>
      <c r="CG47" s="585">
        <v>1027.9046779100001</v>
      </c>
      <c r="CH47" s="585">
        <v>1034.54105153</v>
      </c>
      <c r="CI47" s="585">
        <v>1046.3292143400001</v>
      </c>
      <c r="CJ47" s="585">
        <v>1056.93696527</v>
      </c>
      <c r="CK47" s="585">
        <v>1068.1048831099999</v>
      </c>
      <c r="CL47" s="585">
        <v>1086.2447271100002</v>
      </c>
      <c r="CM47" s="585">
        <v>1094.89581032</v>
      </c>
      <c r="CN47" s="585">
        <v>1103.7077119</v>
      </c>
      <c r="CO47" s="585">
        <v>1114.0039380399999</v>
      </c>
      <c r="CP47" s="585">
        <v>1126.4172563299999</v>
      </c>
      <c r="CQ47" s="585">
        <v>1136.3494650599998</v>
      </c>
      <c r="CR47" s="585">
        <v>1148.6181616200001</v>
      </c>
      <c r="CS47" s="585">
        <v>1159.7702537600001</v>
      </c>
      <c r="CT47" s="585">
        <v>1170.5591787599999</v>
      </c>
      <c r="CU47" s="585">
        <v>1181.90419982</v>
      </c>
      <c r="CV47" s="585">
        <v>1190.8741275899999</v>
      </c>
      <c r="CW47" s="585">
        <v>1201.6446606699999</v>
      </c>
      <c r="CX47" s="585">
        <v>1213.0932805299999</v>
      </c>
      <c r="CY47" s="585">
        <v>1224.16639169</v>
      </c>
      <c r="CZ47" s="585">
        <v>1235.9602562800001</v>
      </c>
      <c r="DA47" s="585">
        <v>1250.3412743499998</v>
      </c>
      <c r="DB47" s="585">
        <v>1263.11193826</v>
      </c>
      <c r="DC47" s="585">
        <v>1275.6406891000001</v>
      </c>
      <c r="DD47" s="585">
        <v>1286.59783924</v>
      </c>
      <c r="DE47" s="585">
        <v>1297.00956477</v>
      </c>
      <c r="DF47" s="585">
        <v>1309.7397866099998</v>
      </c>
      <c r="DG47" s="585">
        <v>1321.1902400800002</v>
      </c>
      <c r="DH47" s="585">
        <v>1329.31778654</v>
      </c>
      <c r="DI47" s="585">
        <v>1337.5223003600001</v>
      </c>
      <c r="DJ47" s="585">
        <v>1348.4084109800001</v>
      </c>
      <c r="DK47" s="585">
        <v>1358.71483412</v>
      </c>
      <c r="DL47" s="585">
        <v>1367.46305525</v>
      </c>
      <c r="DM47" s="585">
        <v>1380.1434952499999</v>
      </c>
      <c r="DN47" s="585">
        <v>1392.2231166600002</v>
      </c>
      <c r="DO47" s="585">
        <v>1404.5468900500002</v>
      </c>
      <c r="DP47" s="585">
        <v>1413.72892305</v>
      </c>
      <c r="DQ47" s="585">
        <v>1419.5644658799999</v>
      </c>
      <c r="DR47" s="585">
        <v>1426.2431410899999</v>
      </c>
      <c r="DS47" s="585">
        <v>1439.1363995300001</v>
      </c>
      <c r="DT47" s="585">
        <v>1448.1125531499999</v>
      </c>
      <c r="DU47" s="585">
        <v>1459.4493050000001</v>
      </c>
      <c r="DV47" s="585">
        <v>1471.3457274500001</v>
      </c>
      <c r="DW47" s="585">
        <v>1481.4124169300001</v>
      </c>
      <c r="DX47" s="585">
        <v>1491.0998258900001</v>
      </c>
      <c r="DY47" s="585">
        <v>1504.0677675400002</v>
      </c>
      <c r="DZ47" s="585">
        <v>1517.5112380400003</v>
      </c>
      <c r="EA47" s="585">
        <v>1523.5827490800002</v>
      </c>
      <c r="EB47" s="585">
        <v>1524.93549147</v>
      </c>
      <c r="EC47" s="585">
        <v>1534.5647254300002</v>
      </c>
      <c r="ED47" s="585">
        <v>1538.5333516600001</v>
      </c>
      <c r="EE47" s="585">
        <v>1546.33606973</v>
      </c>
      <c r="EF47" s="585">
        <v>1553.3460501699999</v>
      </c>
      <c r="EG47" s="585">
        <v>1558.2400108699999</v>
      </c>
      <c r="EH47" s="585">
        <v>1567.80393635</v>
      </c>
      <c r="EI47" s="585">
        <v>1576.1873087500001</v>
      </c>
      <c r="EJ47" s="587">
        <v>1586.5860496899998</v>
      </c>
      <c r="EK47" s="587">
        <v>1601.6371589499997</v>
      </c>
      <c r="EL47" s="587">
        <v>1612.32031112</v>
      </c>
      <c r="EM47" s="587">
        <v>1622.0621299100001</v>
      </c>
      <c r="EN47" s="587">
        <v>1632.8242258499999</v>
      </c>
      <c r="EO47" s="587">
        <v>1639.5924783799999</v>
      </c>
      <c r="EP47" s="587">
        <v>1650.0070561800001</v>
      </c>
      <c r="EQ47" s="587">
        <v>1654.95937482</v>
      </c>
      <c r="ER47" s="587">
        <v>1667.4955960899999</v>
      </c>
      <c r="ES47" s="587">
        <v>1676.7691863099999</v>
      </c>
      <c r="ET47" s="587">
        <v>1683.7950660699996</v>
      </c>
      <c r="EU47" s="587">
        <v>1698.65799769</v>
      </c>
      <c r="EV47" s="587">
        <v>1699.8145994199999</v>
      </c>
      <c r="EW47" s="587">
        <v>1707.5996221199998</v>
      </c>
      <c r="EX47" s="587">
        <v>1717.1</v>
      </c>
      <c r="EY47" s="587">
        <v>1724.47970401</v>
      </c>
      <c r="EZ47" s="587">
        <v>1736.2664259399999</v>
      </c>
      <c r="FA47" s="587">
        <v>1739.4483848200002</v>
      </c>
      <c r="FB47" s="587">
        <v>1641.8494358</v>
      </c>
      <c r="FC47" s="587">
        <v>1646.6256209999999</v>
      </c>
      <c r="FD47" s="587">
        <v>1648.3665990175889</v>
      </c>
      <c r="FE47" s="587">
        <v>1647.2541152762224</v>
      </c>
      <c r="FF47" s="587">
        <v>1653.8946124349388</v>
      </c>
    </row>
    <row r="48" spans="1:162" ht="17.25" customHeight="1" x14ac:dyDescent="0.3">
      <c r="A48" s="721"/>
      <c r="B48" s="756"/>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79"/>
      <c r="BE48" s="679"/>
      <c r="BF48" s="679"/>
      <c r="BG48" s="679"/>
      <c r="BH48" s="679"/>
      <c r="BI48" s="679"/>
      <c r="BJ48" s="679"/>
      <c r="BK48" s="679"/>
      <c r="BL48" s="679"/>
      <c r="BM48" s="679"/>
      <c r="BN48" s="679"/>
      <c r="BO48" s="679"/>
      <c r="BP48" s="679"/>
      <c r="BQ48" s="679"/>
      <c r="BR48" s="679"/>
      <c r="BS48" s="679"/>
      <c r="BT48" s="679"/>
      <c r="BU48" s="679"/>
      <c r="BV48" s="679"/>
      <c r="BW48" s="679"/>
      <c r="BX48" s="679"/>
      <c r="BY48" s="679"/>
      <c r="BZ48" s="679"/>
      <c r="CA48" s="679"/>
      <c r="CB48" s="679"/>
      <c r="CC48" s="679"/>
      <c r="CD48" s="679"/>
      <c r="CE48" s="679"/>
      <c r="CF48" s="679"/>
      <c r="CG48" s="679"/>
      <c r="CH48" s="679"/>
      <c r="CI48" s="679"/>
      <c r="CJ48" s="679"/>
      <c r="CK48" s="679"/>
      <c r="CL48" s="679"/>
      <c r="CM48" s="679"/>
      <c r="CN48" s="679"/>
      <c r="CO48" s="679"/>
      <c r="CP48" s="679"/>
      <c r="CQ48" s="679"/>
      <c r="CR48" s="679"/>
      <c r="CS48" s="679"/>
      <c r="CT48" s="679"/>
      <c r="CU48" s="679"/>
      <c r="CV48" s="679"/>
      <c r="CW48" s="679"/>
      <c r="CX48" s="679"/>
      <c r="CY48" s="679"/>
      <c r="CZ48" s="679"/>
      <c r="DA48" s="679"/>
      <c r="DB48" s="679"/>
      <c r="DC48" s="679"/>
      <c r="DD48" s="679"/>
      <c r="DE48" s="679"/>
      <c r="DF48" s="679"/>
      <c r="DG48" s="679"/>
      <c r="DH48" s="679"/>
      <c r="DI48" s="679"/>
      <c r="DJ48" s="679"/>
      <c r="DK48" s="679"/>
      <c r="DL48" s="679"/>
      <c r="DM48" s="679"/>
      <c r="DN48" s="679"/>
      <c r="DO48" s="679"/>
      <c r="DP48" s="679"/>
      <c r="DQ48" s="679"/>
      <c r="DR48" s="679"/>
      <c r="DS48" s="679"/>
      <c r="DT48" s="679"/>
      <c r="DU48" s="679"/>
      <c r="DV48" s="679"/>
      <c r="DW48" s="679"/>
      <c r="DX48" s="679"/>
      <c r="DY48" s="679"/>
      <c r="DZ48" s="679"/>
      <c r="EA48" s="679"/>
      <c r="EB48" s="679"/>
      <c r="EC48" s="679"/>
      <c r="ED48" s="679"/>
      <c r="EE48" s="679"/>
      <c r="EF48" s="679"/>
      <c r="EG48" s="679"/>
      <c r="EH48" s="679"/>
      <c r="EI48" s="679"/>
      <c r="EJ48" s="680"/>
      <c r="EK48" s="680"/>
      <c r="EL48" s="680"/>
      <c r="EM48" s="680"/>
      <c r="EN48" s="680"/>
      <c r="EO48" s="680"/>
      <c r="EP48" s="680"/>
      <c r="EQ48" s="680"/>
      <c r="ER48" s="680"/>
      <c r="ES48" s="680"/>
      <c r="ET48" s="680"/>
      <c r="EU48" s="680"/>
      <c r="EV48" s="680"/>
      <c r="EW48" s="680"/>
      <c r="EX48" s="680"/>
      <c r="EY48" s="680"/>
      <c r="EZ48" s="680"/>
      <c r="FA48" s="680"/>
      <c r="FB48" s="680"/>
      <c r="FC48" s="680"/>
      <c r="FD48" s="680"/>
      <c r="FE48" s="680"/>
      <c r="FF48" s="680"/>
    </row>
    <row r="49" spans="1:162" ht="17.25" customHeight="1" x14ac:dyDescent="0.3">
      <c r="A49" s="715" t="s">
        <v>486</v>
      </c>
      <c r="B49" s="755" t="s">
        <v>529</v>
      </c>
      <c r="C49" s="585">
        <v>600.40865150000002</v>
      </c>
      <c r="D49" s="585">
        <v>631.80492100000004</v>
      </c>
      <c r="E49" s="585">
        <v>442.22716700000001</v>
      </c>
      <c r="F49" s="585">
        <v>426.5625</v>
      </c>
      <c r="G49" s="585">
        <v>401.52750700000001</v>
      </c>
      <c r="H49" s="585">
        <v>394.97407600000003</v>
      </c>
      <c r="I49" s="585">
        <v>385.5</v>
      </c>
      <c r="J49" s="585">
        <v>405.88484299931508</v>
      </c>
      <c r="K49" s="585">
        <v>409.48247814999996</v>
      </c>
      <c r="L49" s="585">
        <v>427.01206814999995</v>
      </c>
      <c r="M49" s="585">
        <v>394.37107414999997</v>
      </c>
      <c r="N49" s="585">
        <v>409.44987114999998</v>
      </c>
      <c r="O49" s="585">
        <v>344.957334</v>
      </c>
      <c r="P49" s="585">
        <v>352.348794</v>
      </c>
      <c r="Q49" s="585">
        <v>355.197587</v>
      </c>
      <c r="R49" s="585">
        <v>348.09178100000003</v>
      </c>
      <c r="S49" s="585">
        <v>312.91891399999997</v>
      </c>
      <c r="T49" s="585">
        <v>332.280823</v>
      </c>
      <c r="U49" s="585">
        <v>307</v>
      </c>
      <c r="V49" s="585">
        <v>309.41836999999998</v>
      </c>
      <c r="W49" s="585">
        <v>311.67551500000002</v>
      </c>
      <c r="X49" s="585">
        <v>310.55273999999997</v>
      </c>
      <c r="Y49" s="585">
        <v>290.30972700000001</v>
      </c>
      <c r="Z49" s="585">
        <v>287.501938</v>
      </c>
      <c r="AA49" s="585">
        <v>271</v>
      </c>
      <c r="AB49" s="585">
        <v>273.26852000000002</v>
      </c>
      <c r="AC49" s="585">
        <v>275.53704199999999</v>
      </c>
      <c r="AD49" s="585">
        <v>269.59178100000003</v>
      </c>
      <c r="AE49" s="585">
        <v>233.88992500000001</v>
      </c>
      <c r="AF49" s="585">
        <v>235.720541</v>
      </c>
      <c r="AG49" s="585">
        <v>228.5</v>
      </c>
      <c r="AH49" s="585">
        <v>230.391638</v>
      </c>
      <c r="AI49" s="585">
        <v>232.16123400000001</v>
      </c>
      <c r="AJ49" s="585">
        <v>228.66123400000001</v>
      </c>
      <c r="AK49" s="585">
        <v>233.814549</v>
      </c>
      <c r="AL49" s="585">
        <v>229.394836</v>
      </c>
      <c r="AM49" s="585">
        <v>192.57786899999999</v>
      </c>
      <c r="AN49" s="585">
        <v>194.14480900000001</v>
      </c>
      <c r="AO49" s="585">
        <v>195.711748</v>
      </c>
      <c r="AP49" s="585">
        <v>153.65983600000001</v>
      </c>
      <c r="AQ49" s="585">
        <v>153.65983600000001</v>
      </c>
      <c r="AR49" s="585">
        <v>0</v>
      </c>
      <c r="AS49" s="585">
        <v>0</v>
      </c>
      <c r="AT49" s="585">
        <v>0</v>
      </c>
      <c r="AU49" s="585">
        <v>0</v>
      </c>
      <c r="AV49" s="585">
        <v>0</v>
      </c>
      <c r="AW49" s="585">
        <v>0</v>
      </c>
      <c r="AX49" s="585">
        <v>0</v>
      </c>
      <c r="AY49" s="585">
        <v>0</v>
      </c>
      <c r="AZ49" s="585">
        <v>0</v>
      </c>
      <c r="BA49" s="585">
        <v>0</v>
      </c>
      <c r="BB49" s="585">
        <v>0</v>
      </c>
      <c r="BC49" s="585">
        <v>0</v>
      </c>
      <c r="BD49" s="585">
        <v>0</v>
      </c>
      <c r="BE49" s="585">
        <v>0</v>
      </c>
      <c r="BF49" s="585">
        <v>0</v>
      </c>
      <c r="BG49" s="585">
        <v>0</v>
      </c>
      <c r="BH49" s="585">
        <v>0</v>
      </c>
      <c r="BI49" s="585">
        <v>0</v>
      </c>
      <c r="BJ49" s="585">
        <v>0</v>
      </c>
      <c r="BK49" s="585">
        <v>0</v>
      </c>
      <c r="BL49" s="585">
        <v>0</v>
      </c>
      <c r="BM49" s="585">
        <v>0</v>
      </c>
      <c r="BN49" s="585">
        <v>0</v>
      </c>
      <c r="BO49" s="585">
        <v>0</v>
      </c>
      <c r="BP49" s="585">
        <v>0</v>
      </c>
      <c r="BQ49" s="585">
        <v>0</v>
      </c>
      <c r="BR49" s="585">
        <v>0</v>
      </c>
      <c r="BS49" s="585">
        <v>0</v>
      </c>
      <c r="BT49" s="585">
        <v>0</v>
      </c>
      <c r="BU49" s="585">
        <v>0</v>
      </c>
      <c r="BV49" s="585">
        <v>0</v>
      </c>
      <c r="BW49" s="585">
        <v>0</v>
      </c>
      <c r="BX49" s="585">
        <v>0</v>
      </c>
      <c r="BY49" s="585">
        <v>0</v>
      </c>
      <c r="BZ49" s="585">
        <v>0</v>
      </c>
      <c r="CA49" s="585">
        <v>0</v>
      </c>
      <c r="CB49" s="585">
        <v>0</v>
      </c>
      <c r="CC49" s="585">
        <v>0</v>
      </c>
      <c r="CD49" s="585">
        <v>0</v>
      </c>
      <c r="CE49" s="585">
        <v>0</v>
      </c>
      <c r="CF49" s="585">
        <v>0</v>
      </c>
      <c r="CG49" s="585">
        <v>0</v>
      </c>
      <c r="CH49" s="585">
        <v>0</v>
      </c>
      <c r="CI49" s="585">
        <v>0</v>
      </c>
      <c r="CJ49" s="585">
        <v>0</v>
      </c>
      <c r="CK49" s="585">
        <v>0</v>
      </c>
      <c r="CL49" s="585">
        <v>0</v>
      </c>
      <c r="CM49" s="585">
        <v>0</v>
      </c>
      <c r="CN49" s="585">
        <v>0</v>
      </c>
      <c r="CO49" s="585">
        <v>0</v>
      </c>
      <c r="CP49" s="585">
        <v>0</v>
      </c>
      <c r="CQ49" s="585">
        <v>0</v>
      </c>
      <c r="CR49" s="585">
        <v>0</v>
      </c>
      <c r="CS49" s="585">
        <v>0</v>
      </c>
      <c r="CT49" s="585">
        <v>0</v>
      </c>
      <c r="CU49" s="585">
        <v>0</v>
      </c>
      <c r="CV49" s="585">
        <v>0</v>
      </c>
      <c r="CW49" s="585">
        <v>0</v>
      </c>
      <c r="CX49" s="585">
        <v>0</v>
      </c>
      <c r="CY49" s="585">
        <v>0</v>
      </c>
      <c r="CZ49" s="585">
        <v>0</v>
      </c>
      <c r="DA49" s="585">
        <v>0</v>
      </c>
      <c r="DB49" s="585">
        <v>0</v>
      </c>
      <c r="DC49" s="585">
        <v>0</v>
      </c>
      <c r="DD49" s="585">
        <v>0</v>
      </c>
      <c r="DE49" s="585">
        <v>0</v>
      </c>
      <c r="DF49" s="585">
        <v>0</v>
      </c>
      <c r="DG49" s="585">
        <v>0</v>
      </c>
      <c r="DH49" s="585">
        <v>0</v>
      </c>
      <c r="DI49" s="585">
        <v>0</v>
      </c>
      <c r="DJ49" s="585">
        <v>0</v>
      </c>
      <c r="DK49" s="585">
        <v>0</v>
      </c>
      <c r="DL49" s="585">
        <v>0</v>
      </c>
      <c r="DM49" s="585">
        <v>0</v>
      </c>
      <c r="DN49" s="585">
        <v>0</v>
      </c>
      <c r="DO49" s="585">
        <v>0</v>
      </c>
      <c r="DP49" s="585">
        <v>0</v>
      </c>
      <c r="DQ49" s="585">
        <v>0</v>
      </c>
      <c r="DR49" s="585">
        <v>0</v>
      </c>
      <c r="DS49" s="585">
        <v>0</v>
      </c>
      <c r="DT49" s="585">
        <v>0</v>
      </c>
      <c r="DU49" s="585">
        <v>0</v>
      </c>
      <c r="DV49" s="585">
        <v>0</v>
      </c>
      <c r="DW49" s="585">
        <v>0</v>
      </c>
      <c r="DX49" s="585">
        <v>0</v>
      </c>
      <c r="DY49" s="585">
        <v>0</v>
      </c>
      <c r="DZ49" s="585">
        <v>0</v>
      </c>
      <c r="EA49" s="585">
        <v>0</v>
      </c>
      <c r="EB49" s="585">
        <v>0</v>
      </c>
      <c r="EC49" s="585">
        <v>0</v>
      </c>
      <c r="ED49" s="585">
        <v>0</v>
      </c>
      <c r="EE49" s="585">
        <v>0</v>
      </c>
      <c r="EF49" s="585">
        <v>0</v>
      </c>
      <c r="EG49" s="585">
        <v>0</v>
      </c>
      <c r="EH49" s="585">
        <v>0</v>
      </c>
      <c r="EI49" s="585">
        <v>0</v>
      </c>
      <c r="EJ49" s="587">
        <v>0</v>
      </c>
      <c r="EK49" s="587">
        <v>0</v>
      </c>
      <c r="EL49" s="587">
        <v>0</v>
      </c>
      <c r="EM49" s="587">
        <v>0</v>
      </c>
      <c r="EN49" s="587">
        <v>0</v>
      </c>
      <c r="EO49" s="587">
        <v>1.00853605</v>
      </c>
      <c r="EP49" s="587">
        <v>1.0150495100000001</v>
      </c>
      <c r="EQ49" s="587">
        <v>1.02182464</v>
      </c>
      <c r="ER49" s="587">
        <v>1.02848859</v>
      </c>
      <c r="ES49" s="587">
        <v>1.0354161399999999</v>
      </c>
      <c r="ET49" s="587">
        <v>1.02410796</v>
      </c>
      <c r="EU49" s="587">
        <v>1.0311143300000001</v>
      </c>
      <c r="EV49" s="587">
        <v>1.0390141399999999</v>
      </c>
      <c r="EW49" s="587">
        <v>1.0427794500000001</v>
      </c>
      <c r="EX49" s="587">
        <v>1.1000000000000001</v>
      </c>
      <c r="EY49" s="587">
        <v>1.05812416</v>
      </c>
      <c r="EZ49" s="587">
        <v>1.0650633900000002</v>
      </c>
      <c r="FA49" s="587">
        <v>1.07188606</v>
      </c>
      <c r="FB49" s="587">
        <v>1.0777166</v>
      </c>
      <c r="FC49" s="587">
        <v>1.0856840000000001</v>
      </c>
      <c r="FD49" s="587">
        <v>1.09226321</v>
      </c>
      <c r="FE49" s="587">
        <v>1.09619994</v>
      </c>
      <c r="FF49" s="587">
        <v>1.10269073</v>
      </c>
    </row>
    <row r="50" spans="1:162" ht="17.25" customHeight="1" x14ac:dyDescent="0.3">
      <c r="A50" s="721"/>
      <c r="B50" s="756"/>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679"/>
      <c r="AP50" s="679"/>
      <c r="AQ50" s="679"/>
      <c r="AR50" s="679"/>
      <c r="AS50" s="679"/>
      <c r="AT50" s="679"/>
      <c r="AU50" s="679"/>
      <c r="AV50" s="679"/>
      <c r="AW50" s="679"/>
      <c r="AX50" s="679"/>
      <c r="AY50" s="679"/>
      <c r="AZ50" s="679"/>
      <c r="BA50" s="679"/>
      <c r="BB50" s="679"/>
      <c r="BC50" s="679"/>
      <c r="BD50" s="679"/>
      <c r="BE50" s="679"/>
      <c r="BF50" s="679"/>
      <c r="BG50" s="679"/>
      <c r="BH50" s="679"/>
      <c r="BI50" s="679"/>
      <c r="BJ50" s="679"/>
      <c r="BK50" s="679"/>
      <c r="BL50" s="679"/>
      <c r="BM50" s="679"/>
      <c r="BN50" s="679"/>
      <c r="BO50" s="679"/>
      <c r="BP50" s="679"/>
      <c r="BQ50" s="679"/>
      <c r="BR50" s="679"/>
      <c r="BS50" s="679"/>
      <c r="BT50" s="679"/>
      <c r="BU50" s="679"/>
      <c r="BV50" s="679"/>
      <c r="BW50" s="679"/>
      <c r="BX50" s="679"/>
      <c r="BY50" s="679"/>
      <c r="BZ50" s="679"/>
      <c r="CA50" s="679"/>
      <c r="CB50" s="679"/>
      <c r="CC50" s="679"/>
      <c r="CD50" s="679"/>
      <c r="CE50" s="679"/>
      <c r="CF50" s="679"/>
      <c r="CG50" s="679"/>
      <c r="CH50" s="679"/>
      <c r="CI50" s="679"/>
      <c r="CJ50" s="679"/>
      <c r="CK50" s="679"/>
      <c r="CL50" s="679"/>
      <c r="CM50" s="679"/>
      <c r="CN50" s="679"/>
      <c r="CO50" s="679"/>
      <c r="CP50" s="679"/>
      <c r="CQ50" s="679"/>
      <c r="CR50" s="679"/>
      <c r="CS50" s="679"/>
      <c r="CT50" s="679"/>
      <c r="CU50" s="679"/>
      <c r="CV50" s="679"/>
      <c r="CW50" s="679"/>
      <c r="CX50" s="679"/>
      <c r="CY50" s="679"/>
      <c r="CZ50" s="679"/>
      <c r="DA50" s="679"/>
      <c r="DB50" s="679"/>
      <c r="DC50" s="679"/>
      <c r="DD50" s="679"/>
      <c r="DE50" s="679"/>
      <c r="DF50" s="679"/>
      <c r="DG50" s="679"/>
      <c r="DH50" s="679"/>
      <c r="DI50" s="679"/>
      <c r="DJ50" s="679"/>
      <c r="DK50" s="679"/>
      <c r="DL50" s="679"/>
      <c r="DM50" s="679"/>
      <c r="DN50" s="679"/>
      <c r="DO50" s="679"/>
      <c r="DP50" s="679"/>
      <c r="DQ50" s="679"/>
      <c r="DR50" s="679"/>
      <c r="DS50" s="679"/>
      <c r="DT50" s="679"/>
      <c r="DU50" s="679"/>
      <c r="DV50" s="679"/>
      <c r="DW50" s="679"/>
      <c r="DX50" s="679"/>
      <c r="DY50" s="679"/>
      <c r="DZ50" s="679"/>
      <c r="EA50" s="679"/>
      <c r="EB50" s="679"/>
      <c r="EC50" s="679"/>
      <c r="ED50" s="679"/>
      <c r="EE50" s="679"/>
      <c r="EF50" s="679"/>
      <c r="EG50" s="679"/>
      <c r="EH50" s="679"/>
      <c r="EI50" s="679"/>
      <c r="EJ50" s="680"/>
      <c r="EK50" s="680"/>
      <c r="EL50" s="680"/>
      <c r="EM50" s="680"/>
      <c r="EN50" s="680"/>
      <c r="EO50" s="680"/>
      <c r="EP50" s="680"/>
      <c r="EQ50" s="680"/>
      <c r="ER50" s="680"/>
      <c r="ES50" s="680"/>
      <c r="ET50" s="680"/>
      <c r="EU50" s="680"/>
      <c r="EV50" s="680"/>
      <c r="EW50" s="680"/>
      <c r="EX50" s="680"/>
      <c r="EY50" s="680"/>
      <c r="EZ50" s="680"/>
      <c r="FA50" s="680"/>
      <c r="FB50" s="680"/>
      <c r="FC50" s="680"/>
      <c r="FD50" s="680"/>
      <c r="FE50" s="680"/>
      <c r="FF50" s="680"/>
    </row>
    <row r="51" spans="1:162" ht="17.25" customHeight="1" x14ac:dyDescent="0.3">
      <c r="A51" s="715" t="s">
        <v>487</v>
      </c>
      <c r="B51" s="755" t="s">
        <v>458</v>
      </c>
      <c r="C51" s="585">
        <v>2630.68074501</v>
      </c>
      <c r="D51" s="585">
        <v>2630.0928586</v>
      </c>
      <c r="E51" s="585">
        <v>2788.2714956599998</v>
      </c>
      <c r="F51" s="585">
        <v>2937.78657587</v>
      </c>
      <c r="G51" s="585">
        <v>3136.29602462</v>
      </c>
      <c r="H51" s="585">
        <v>3221.8251217100001</v>
      </c>
      <c r="I51" s="585">
        <v>3192.1693638599995</v>
      </c>
      <c r="J51" s="585">
        <v>3147.4126953200002</v>
      </c>
      <c r="K51" s="585">
        <v>3180.08305728</v>
      </c>
      <c r="L51" s="585">
        <v>3063.57494008</v>
      </c>
      <c r="M51" s="585">
        <v>3079.9941545900001</v>
      </c>
      <c r="N51" s="585">
        <v>3152.0075121699997</v>
      </c>
      <c r="O51" s="585">
        <v>3330.3147581099997</v>
      </c>
      <c r="P51" s="585">
        <v>3770.2093561700008</v>
      </c>
      <c r="Q51" s="585">
        <v>4070.7419166169207</v>
      </c>
      <c r="R51" s="585">
        <v>4102.3249012710303</v>
      </c>
      <c r="S51" s="585">
        <v>4117.7779041700005</v>
      </c>
      <c r="T51" s="585">
        <v>4092.9335569362497</v>
      </c>
      <c r="U51" s="585">
        <v>4260.7382215410007</v>
      </c>
      <c r="V51" s="585">
        <v>4441.7436501800003</v>
      </c>
      <c r="W51" s="585">
        <v>4356.7828689500002</v>
      </c>
      <c r="X51" s="585">
        <v>4467.3319967765165</v>
      </c>
      <c r="Y51" s="585">
        <v>4451.5651270376293</v>
      </c>
      <c r="Z51" s="585">
        <v>4453.3888107366174</v>
      </c>
      <c r="AA51" s="585">
        <v>4698.3670634208793</v>
      </c>
      <c r="AB51" s="585">
        <v>4622.4491841764384</v>
      </c>
      <c r="AC51" s="585">
        <v>4475.787280789863</v>
      </c>
      <c r="AD51" s="585">
        <v>4402.8774204715073</v>
      </c>
      <c r="AE51" s="585">
        <v>4123.1845085715076</v>
      </c>
      <c r="AF51" s="585">
        <v>3967.1421136384934</v>
      </c>
      <c r="AG51" s="585">
        <v>3743.5247357060271</v>
      </c>
      <c r="AH51" s="585">
        <v>3834.2236840501369</v>
      </c>
      <c r="AI51" s="585">
        <v>3689.1825157124658</v>
      </c>
      <c r="AJ51" s="585">
        <v>3500.7062226813696</v>
      </c>
      <c r="AK51" s="585">
        <v>3408.127094673288</v>
      </c>
      <c r="AL51" s="585">
        <v>3379.3276802513701</v>
      </c>
      <c r="AM51" s="585">
        <v>3239.4535967432876</v>
      </c>
      <c r="AN51" s="585">
        <v>3458.5866201902741</v>
      </c>
      <c r="AO51" s="585">
        <v>4137.0583415399997</v>
      </c>
      <c r="AP51" s="585">
        <v>4535.7708429617805</v>
      </c>
      <c r="AQ51" s="585">
        <v>5526.6296055882194</v>
      </c>
      <c r="AR51" s="585">
        <v>5581.0321898587663</v>
      </c>
      <c r="AS51" s="585">
        <v>5282.3966919142458</v>
      </c>
      <c r="AT51" s="585">
        <v>5178.3781090543825</v>
      </c>
      <c r="AU51" s="585">
        <v>5118.4729123800007</v>
      </c>
      <c r="AV51" s="585">
        <v>4961.799643372191</v>
      </c>
      <c r="AW51" s="585">
        <v>4888.0619427682195</v>
      </c>
      <c r="AX51" s="585">
        <v>4887.5015556182207</v>
      </c>
      <c r="AY51" s="585">
        <v>4926.0327021500007</v>
      </c>
      <c r="AZ51" s="585">
        <v>4814.443608358768</v>
      </c>
      <c r="BA51" s="585">
        <v>4663.5574694575362</v>
      </c>
      <c r="BB51" s="585">
        <v>4630.1141973399999</v>
      </c>
      <c r="BC51" s="585">
        <v>4407.9392774400003</v>
      </c>
      <c r="BD51" s="585">
        <v>4407.1188998499993</v>
      </c>
      <c r="BE51" s="585">
        <v>4435.9033677699999</v>
      </c>
      <c r="BF51" s="585">
        <v>4580.6558175500004</v>
      </c>
      <c r="BG51" s="585">
        <v>4409.2727484500001</v>
      </c>
      <c r="BH51" s="585">
        <v>4692.5433414400004</v>
      </c>
      <c r="BI51" s="585">
        <v>4455.092092169999</v>
      </c>
      <c r="BJ51" s="585">
        <v>4380.3482950299995</v>
      </c>
      <c r="BK51" s="585">
        <v>4506.9304118999999</v>
      </c>
      <c r="BL51" s="585">
        <v>4432.5187507600003</v>
      </c>
      <c r="BM51" s="585">
        <v>4305.9087254700007</v>
      </c>
      <c r="BN51" s="585">
        <v>4236.2685673899996</v>
      </c>
      <c r="BO51" s="585">
        <v>4246.5308846200005</v>
      </c>
      <c r="BP51" s="585">
        <v>4238.8072340799999</v>
      </c>
      <c r="BQ51" s="585">
        <v>4198.6275755999995</v>
      </c>
      <c r="BR51" s="585">
        <v>4018.1876285899993</v>
      </c>
      <c r="BS51" s="585">
        <v>3905.2145171100001</v>
      </c>
      <c r="BT51" s="585">
        <v>4250.1657690299999</v>
      </c>
      <c r="BU51" s="585">
        <v>4535.4009117899996</v>
      </c>
      <c r="BV51" s="585">
        <v>4382.2887601600005</v>
      </c>
      <c r="BW51" s="585">
        <v>4372.8701237599998</v>
      </c>
      <c r="BX51" s="585">
        <v>4154.9125019200001</v>
      </c>
      <c r="BY51" s="585">
        <v>4060.9510421100003</v>
      </c>
      <c r="BZ51" s="585">
        <v>4231.2920926099996</v>
      </c>
      <c r="CA51" s="585">
        <v>4005.7689617100004</v>
      </c>
      <c r="CB51" s="585">
        <v>3995.8812453299997</v>
      </c>
      <c r="CC51" s="585">
        <v>4049.5394200599999</v>
      </c>
      <c r="CD51" s="585">
        <v>3905.6289133399991</v>
      </c>
      <c r="CE51" s="585">
        <v>3877.7525162399993</v>
      </c>
      <c r="CF51" s="585">
        <v>3891.9378872900002</v>
      </c>
      <c r="CG51" s="585">
        <v>3819.8157504199999</v>
      </c>
      <c r="CH51" s="585">
        <v>3370.3593737200003</v>
      </c>
      <c r="CI51" s="585">
        <v>3515.8840664700001</v>
      </c>
      <c r="CJ51" s="585">
        <v>3400.5094429699998</v>
      </c>
      <c r="CK51" s="585">
        <v>3229.11605306</v>
      </c>
      <c r="CL51" s="585">
        <v>3372.1846686099998</v>
      </c>
      <c r="CM51" s="585">
        <v>3162.9517192899998</v>
      </c>
      <c r="CN51" s="585">
        <v>3207.8926368100001</v>
      </c>
      <c r="CO51" s="585">
        <v>3357.0536541700003</v>
      </c>
      <c r="CP51" s="585">
        <v>3424.1075898799995</v>
      </c>
      <c r="CQ51" s="585">
        <v>3362.3957310299998</v>
      </c>
      <c r="CR51" s="585">
        <v>3450.9335432800003</v>
      </c>
      <c r="CS51" s="585">
        <v>3282.9613971700001</v>
      </c>
      <c r="CT51" s="585">
        <v>3094.0234828600001</v>
      </c>
      <c r="CU51" s="585">
        <v>3271.8840321299999</v>
      </c>
      <c r="CV51" s="585">
        <v>2976.3286383200002</v>
      </c>
      <c r="CW51" s="585">
        <v>3360.9093773100003</v>
      </c>
      <c r="CX51" s="585">
        <v>3720.2397529699997</v>
      </c>
      <c r="CY51" s="585">
        <v>3970.4982787899999</v>
      </c>
      <c r="CZ51" s="585">
        <v>4134.5195028899998</v>
      </c>
      <c r="DA51" s="585">
        <v>4313.6045277499998</v>
      </c>
      <c r="DB51" s="585">
        <v>4500.9335845699998</v>
      </c>
      <c r="DC51" s="585">
        <v>4484.9337620200004</v>
      </c>
      <c r="DD51" s="585">
        <v>4840.3458612600007</v>
      </c>
      <c r="DE51" s="585">
        <v>4822.7700643299995</v>
      </c>
      <c r="DF51" s="585">
        <v>5120.5762299400003</v>
      </c>
      <c r="DG51" s="585">
        <v>5244.8975885</v>
      </c>
      <c r="DH51" s="585">
        <v>5206.63189986</v>
      </c>
      <c r="DI51" s="585">
        <v>5417.2828582299999</v>
      </c>
      <c r="DJ51" s="585">
        <v>5749.2366957799995</v>
      </c>
      <c r="DK51" s="585">
        <v>5647.8101346500007</v>
      </c>
      <c r="DL51" s="585">
        <v>5746.5119646099993</v>
      </c>
      <c r="DM51" s="585">
        <v>5739.3494745499993</v>
      </c>
      <c r="DN51" s="585">
        <v>5977.5350612699995</v>
      </c>
      <c r="DO51" s="585">
        <v>6044.1496456999994</v>
      </c>
      <c r="DP51" s="585">
        <v>6131.4910062299996</v>
      </c>
      <c r="DQ51" s="585">
        <v>5682.5478497799995</v>
      </c>
      <c r="DR51" s="585">
        <v>5544.6641227099999</v>
      </c>
      <c r="DS51" s="585">
        <v>5342.6202268999996</v>
      </c>
      <c r="DT51" s="585">
        <v>5396.4748797999991</v>
      </c>
      <c r="DU51" s="585">
        <v>5482.9920359738217</v>
      </c>
      <c r="DV51" s="585">
        <v>5772.7118391335998</v>
      </c>
      <c r="DW51" s="585">
        <v>5304.9212620599992</v>
      </c>
      <c r="DX51" s="585">
        <v>5340.1399428999994</v>
      </c>
      <c r="DY51" s="585">
        <v>5488.4849530401752</v>
      </c>
      <c r="DZ51" s="585">
        <v>6031.5712311928864</v>
      </c>
      <c r="EA51" s="585">
        <v>5992.1458242409999</v>
      </c>
      <c r="EB51" s="585">
        <v>6003.3560690899994</v>
      </c>
      <c r="EC51" s="585">
        <v>6105.4124917899999</v>
      </c>
      <c r="ED51" s="585">
        <v>5992.9936775799997</v>
      </c>
      <c r="EE51" s="585">
        <v>5840.1351755600008</v>
      </c>
      <c r="EF51" s="585">
        <v>5961.4172601100008</v>
      </c>
      <c r="EG51" s="585">
        <v>5871.9459375699998</v>
      </c>
      <c r="EH51" s="585">
        <v>6050.8548368500014</v>
      </c>
      <c r="EI51" s="585">
        <v>5963.6838905400009</v>
      </c>
      <c r="EJ51" s="587">
        <v>6008.7723031200012</v>
      </c>
      <c r="EK51" s="587">
        <v>6218.0954554899999</v>
      </c>
      <c r="EL51" s="587">
        <v>6674.0741762899997</v>
      </c>
      <c r="EM51" s="587">
        <v>6570.6957213300002</v>
      </c>
      <c r="EN51" s="587">
        <v>6535.1337840344877</v>
      </c>
      <c r="EO51" s="587">
        <v>6534.3709610900005</v>
      </c>
      <c r="EP51" s="587">
        <v>6274.9871734588396</v>
      </c>
      <c r="EQ51" s="587">
        <v>6399.3817568199984</v>
      </c>
      <c r="ER51" s="587">
        <v>6178.6989869300005</v>
      </c>
      <c r="ES51" s="587">
        <v>6150.0326688600016</v>
      </c>
      <c r="ET51" s="587">
        <v>6281.3653645988734</v>
      </c>
      <c r="EU51" s="587">
        <v>6230.796305060001</v>
      </c>
      <c r="EV51" s="587">
        <v>6051.8524320346751</v>
      </c>
      <c r="EW51" s="587">
        <v>6112.1995523300011</v>
      </c>
      <c r="EX51" s="587">
        <v>6433</v>
      </c>
      <c r="EY51" s="587">
        <v>6270.6578560946737</v>
      </c>
      <c r="EZ51" s="587">
        <v>6327.4717508643598</v>
      </c>
      <c r="FA51" s="587">
        <v>6416.1441594447888</v>
      </c>
      <c r="FB51" s="587">
        <v>6361.9754796300003</v>
      </c>
      <c r="FC51" s="587">
        <v>6495.5139627800008</v>
      </c>
      <c r="FD51" s="587">
        <v>6702.82364246</v>
      </c>
      <c r="FE51" s="587">
        <v>6597.5714049300004</v>
      </c>
      <c r="FF51" s="587">
        <v>6793.4456118199996</v>
      </c>
    </row>
    <row r="52" spans="1:162" ht="17.25" customHeight="1" x14ac:dyDescent="0.3">
      <c r="A52" s="721"/>
      <c r="B52" s="721"/>
      <c r="C52" s="679"/>
      <c r="D52" s="679"/>
      <c r="E52" s="679"/>
      <c r="F52" s="679"/>
      <c r="G52" s="679"/>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c r="AM52" s="679"/>
      <c r="AN52" s="679"/>
      <c r="AO52" s="679"/>
      <c r="AP52" s="679"/>
      <c r="AQ52" s="679"/>
      <c r="AR52" s="679"/>
      <c r="AS52" s="679"/>
      <c r="AT52" s="679"/>
      <c r="AU52" s="679"/>
      <c r="AV52" s="679"/>
      <c r="AW52" s="679"/>
      <c r="AX52" s="679"/>
      <c r="AY52" s="679"/>
      <c r="AZ52" s="679"/>
      <c r="BA52" s="679"/>
      <c r="BB52" s="679"/>
      <c r="BC52" s="679"/>
      <c r="BD52" s="679"/>
      <c r="BE52" s="679"/>
      <c r="BF52" s="679"/>
      <c r="BG52" s="679"/>
      <c r="BH52" s="679"/>
      <c r="BI52" s="679"/>
      <c r="BJ52" s="679"/>
      <c r="BK52" s="679"/>
      <c r="BL52" s="679"/>
      <c r="BM52" s="679"/>
      <c r="BN52" s="679"/>
      <c r="BO52" s="679"/>
      <c r="BP52" s="679"/>
      <c r="BQ52" s="679"/>
      <c r="BR52" s="679"/>
      <c r="BS52" s="679"/>
      <c r="BT52" s="679"/>
      <c r="BU52" s="679"/>
      <c r="BV52" s="679"/>
      <c r="BW52" s="679"/>
      <c r="BX52" s="679"/>
      <c r="BY52" s="679"/>
      <c r="BZ52" s="679"/>
      <c r="CA52" s="679"/>
      <c r="CB52" s="679"/>
      <c r="CC52" s="679"/>
      <c r="CD52" s="679"/>
      <c r="CE52" s="679"/>
      <c r="CF52" s="679"/>
      <c r="CG52" s="679"/>
      <c r="CH52" s="679"/>
      <c r="CI52" s="679"/>
      <c r="CJ52" s="679"/>
      <c r="CK52" s="679"/>
      <c r="CL52" s="679"/>
      <c r="CM52" s="679"/>
      <c r="CN52" s="679"/>
      <c r="CO52" s="679"/>
      <c r="CP52" s="679"/>
      <c r="CQ52" s="679"/>
      <c r="CR52" s="679"/>
      <c r="CS52" s="679"/>
      <c r="CT52" s="679"/>
      <c r="CU52" s="679"/>
      <c r="CV52" s="679"/>
      <c r="CW52" s="679"/>
      <c r="CX52" s="679"/>
      <c r="CY52" s="679"/>
      <c r="CZ52" s="679"/>
      <c r="DA52" s="679"/>
      <c r="DB52" s="679"/>
      <c r="DC52" s="679"/>
      <c r="DD52" s="679"/>
      <c r="DE52" s="679"/>
      <c r="DF52" s="679"/>
      <c r="DG52" s="679"/>
      <c r="DH52" s="679"/>
      <c r="DI52" s="679"/>
      <c r="DJ52" s="679"/>
      <c r="DK52" s="679"/>
      <c r="DL52" s="679"/>
      <c r="DM52" s="679"/>
      <c r="DN52" s="679"/>
      <c r="DO52" s="679"/>
      <c r="DP52" s="679"/>
      <c r="DQ52" s="679"/>
      <c r="DR52" s="679"/>
      <c r="DS52" s="679"/>
      <c r="DT52" s="679"/>
      <c r="DU52" s="679"/>
      <c r="DV52" s="679"/>
      <c r="DW52" s="679"/>
      <c r="DX52" s="679"/>
      <c r="DY52" s="679"/>
      <c r="DZ52" s="679"/>
      <c r="EA52" s="679"/>
      <c r="EB52" s="679"/>
      <c r="EC52" s="679"/>
      <c r="ED52" s="679"/>
      <c r="EE52" s="679"/>
      <c r="EF52" s="679"/>
      <c r="EG52" s="679"/>
      <c r="EH52" s="679"/>
      <c r="EI52" s="679"/>
      <c r="EJ52" s="680"/>
      <c r="EK52" s="680"/>
      <c r="EL52" s="680"/>
      <c r="EM52" s="680"/>
      <c r="EN52" s="680"/>
      <c r="EO52" s="680"/>
      <c r="EP52" s="680"/>
      <c r="EQ52" s="680"/>
      <c r="ER52" s="680"/>
      <c r="ES52" s="680"/>
      <c r="ET52" s="680"/>
      <c r="EU52" s="680"/>
      <c r="EV52" s="680"/>
      <c r="EW52" s="680"/>
      <c r="EX52" s="680"/>
      <c r="EY52" s="680"/>
      <c r="EZ52" s="680"/>
      <c r="FA52" s="680"/>
      <c r="FB52" s="680"/>
      <c r="FC52" s="680"/>
      <c r="FD52" s="680"/>
      <c r="FE52" s="680"/>
      <c r="FF52" s="680"/>
    </row>
    <row r="53" spans="1:162" ht="17.25" customHeight="1" x14ac:dyDescent="0.3">
      <c r="A53" s="715" t="s">
        <v>488</v>
      </c>
      <c r="B53" s="755" t="s">
        <v>462</v>
      </c>
      <c r="C53" s="585">
        <v>0</v>
      </c>
      <c r="D53" s="585">
        <v>0</v>
      </c>
      <c r="E53" s="585">
        <v>0</v>
      </c>
      <c r="F53" s="585">
        <v>0</v>
      </c>
      <c r="G53" s="585">
        <v>0</v>
      </c>
      <c r="H53" s="585">
        <v>0</v>
      </c>
      <c r="I53" s="585">
        <v>0</v>
      </c>
      <c r="J53" s="585">
        <v>0</v>
      </c>
      <c r="K53" s="585">
        <v>0</v>
      </c>
      <c r="L53" s="585">
        <v>0</v>
      </c>
      <c r="M53" s="585">
        <v>0</v>
      </c>
      <c r="N53" s="585">
        <v>0</v>
      </c>
      <c r="O53" s="585">
        <v>0</v>
      </c>
      <c r="P53" s="585">
        <v>0</v>
      </c>
      <c r="Q53" s="585">
        <v>0</v>
      </c>
      <c r="R53" s="585">
        <v>0</v>
      </c>
      <c r="S53" s="585">
        <v>0</v>
      </c>
      <c r="T53" s="585">
        <v>0</v>
      </c>
      <c r="U53" s="585">
        <v>0</v>
      </c>
      <c r="V53" s="585">
        <v>0</v>
      </c>
      <c r="W53" s="585">
        <v>0</v>
      </c>
      <c r="X53" s="585">
        <v>0</v>
      </c>
      <c r="Y53" s="585">
        <v>0</v>
      </c>
      <c r="Z53" s="585">
        <v>0</v>
      </c>
      <c r="AA53" s="585">
        <v>0</v>
      </c>
      <c r="AB53" s="585">
        <v>0</v>
      </c>
      <c r="AC53" s="585">
        <v>0</v>
      </c>
      <c r="AD53" s="585">
        <v>0</v>
      </c>
      <c r="AE53" s="585">
        <v>0</v>
      </c>
      <c r="AF53" s="585">
        <v>0</v>
      </c>
      <c r="AG53" s="585">
        <v>0</v>
      </c>
      <c r="AH53" s="585">
        <v>0</v>
      </c>
      <c r="AI53" s="585">
        <v>0</v>
      </c>
      <c r="AJ53" s="585">
        <v>0</v>
      </c>
      <c r="AK53" s="585">
        <v>0</v>
      </c>
      <c r="AL53" s="585">
        <v>0</v>
      </c>
      <c r="AM53" s="585">
        <v>0</v>
      </c>
      <c r="AN53" s="585">
        <v>0</v>
      </c>
      <c r="AO53" s="585">
        <v>0</v>
      </c>
      <c r="AP53" s="585">
        <v>0</v>
      </c>
      <c r="AQ53" s="585">
        <v>0</v>
      </c>
      <c r="AR53" s="585">
        <v>0</v>
      </c>
      <c r="AS53" s="585">
        <v>0</v>
      </c>
      <c r="AT53" s="585">
        <v>0</v>
      </c>
      <c r="AU53" s="585">
        <v>0</v>
      </c>
      <c r="AV53" s="585">
        <v>0</v>
      </c>
      <c r="AW53" s="585">
        <v>0</v>
      </c>
      <c r="AX53" s="585">
        <v>0</v>
      </c>
      <c r="AY53" s="585">
        <v>0</v>
      </c>
      <c r="AZ53" s="585">
        <v>0</v>
      </c>
      <c r="BA53" s="585">
        <v>0</v>
      </c>
      <c r="BB53" s="585">
        <v>0</v>
      </c>
      <c r="BC53" s="585">
        <v>0</v>
      </c>
      <c r="BD53" s="585">
        <v>0</v>
      </c>
      <c r="BE53" s="585">
        <v>0</v>
      </c>
      <c r="BF53" s="585">
        <v>0</v>
      </c>
      <c r="BG53" s="585">
        <v>0</v>
      </c>
      <c r="BH53" s="585">
        <v>0</v>
      </c>
      <c r="BI53" s="585">
        <v>0</v>
      </c>
      <c r="BJ53" s="585">
        <v>0</v>
      </c>
      <c r="BK53" s="585">
        <v>0</v>
      </c>
      <c r="BL53" s="585">
        <v>0</v>
      </c>
      <c r="BM53" s="585">
        <v>0</v>
      </c>
      <c r="BN53" s="585">
        <v>0</v>
      </c>
      <c r="BO53" s="585">
        <v>0</v>
      </c>
      <c r="BP53" s="585">
        <v>0</v>
      </c>
      <c r="BQ53" s="585">
        <v>0</v>
      </c>
      <c r="BR53" s="585">
        <v>0</v>
      </c>
      <c r="BS53" s="585">
        <v>0</v>
      </c>
      <c r="BT53" s="585">
        <v>0</v>
      </c>
      <c r="BU53" s="585">
        <v>0</v>
      </c>
      <c r="BV53" s="585">
        <v>0</v>
      </c>
      <c r="BW53" s="585">
        <v>0</v>
      </c>
      <c r="BX53" s="585">
        <v>0</v>
      </c>
      <c r="BY53" s="585">
        <v>0</v>
      </c>
      <c r="BZ53" s="585">
        <v>0</v>
      </c>
      <c r="CA53" s="585">
        <v>0</v>
      </c>
      <c r="CB53" s="585">
        <v>0</v>
      </c>
      <c r="CC53" s="585">
        <v>0</v>
      </c>
      <c r="CD53" s="585">
        <v>0</v>
      </c>
      <c r="CE53" s="585">
        <v>0</v>
      </c>
      <c r="CF53" s="585">
        <v>0</v>
      </c>
      <c r="CG53" s="585">
        <v>0</v>
      </c>
      <c r="CH53" s="585">
        <v>0</v>
      </c>
      <c r="CI53" s="585">
        <v>0</v>
      </c>
      <c r="CJ53" s="585">
        <v>0</v>
      </c>
      <c r="CK53" s="585">
        <v>0</v>
      </c>
      <c r="CL53" s="585">
        <v>0</v>
      </c>
      <c r="CM53" s="585">
        <v>0</v>
      </c>
      <c r="CN53" s="585">
        <v>0</v>
      </c>
      <c r="CO53" s="585">
        <v>0</v>
      </c>
      <c r="CP53" s="585">
        <v>0</v>
      </c>
      <c r="CQ53" s="585">
        <v>0</v>
      </c>
      <c r="CR53" s="585">
        <v>0</v>
      </c>
      <c r="CS53" s="585">
        <v>0</v>
      </c>
      <c r="CT53" s="585">
        <v>0</v>
      </c>
      <c r="CU53" s="585">
        <v>0</v>
      </c>
      <c r="CV53" s="585">
        <v>0</v>
      </c>
      <c r="CW53" s="585">
        <v>0</v>
      </c>
      <c r="CX53" s="585">
        <v>0</v>
      </c>
      <c r="CY53" s="585">
        <v>0</v>
      </c>
      <c r="CZ53" s="585">
        <v>0</v>
      </c>
      <c r="DA53" s="585">
        <v>0</v>
      </c>
      <c r="DB53" s="585">
        <v>0</v>
      </c>
      <c r="DC53" s="585">
        <v>0</v>
      </c>
      <c r="DD53" s="585">
        <v>0</v>
      </c>
      <c r="DE53" s="585">
        <v>0</v>
      </c>
      <c r="DF53" s="585">
        <v>0</v>
      </c>
      <c r="DG53" s="585">
        <v>0</v>
      </c>
      <c r="DH53" s="585">
        <v>0</v>
      </c>
      <c r="DI53" s="585">
        <v>0</v>
      </c>
      <c r="DJ53" s="585">
        <v>0</v>
      </c>
      <c r="DK53" s="585">
        <v>0</v>
      </c>
      <c r="DL53" s="585">
        <v>0</v>
      </c>
      <c r="DM53" s="585">
        <v>0</v>
      </c>
      <c r="DN53" s="585">
        <v>0</v>
      </c>
      <c r="DO53" s="585">
        <v>0</v>
      </c>
      <c r="DP53" s="585">
        <v>0</v>
      </c>
      <c r="DQ53" s="585">
        <v>0</v>
      </c>
      <c r="DR53" s="585">
        <v>0</v>
      </c>
      <c r="DS53" s="585">
        <v>0</v>
      </c>
      <c r="DT53" s="585">
        <v>0</v>
      </c>
      <c r="DU53" s="585">
        <v>0</v>
      </c>
      <c r="DV53" s="585">
        <v>0</v>
      </c>
      <c r="DW53" s="585">
        <v>0</v>
      </c>
      <c r="DX53" s="585">
        <v>0</v>
      </c>
      <c r="DY53" s="585">
        <v>0</v>
      </c>
      <c r="DZ53" s="585">
        <v>0</v>
      </c>
      <c r="EA53" s="585">
        <v>0</v>
      </c>
      <c r="EB53" s="585">
        <v>0</v>
      </c>
      <c r="EC53" s="585">
        <v>0</v>
      </c>
      <c r="ED53" s="585">
        <v>0</v>
      </c>
      <c r="EE53" s="585">
        <v>0</v>
      </c>
      <c r="EF53" s="585">
        <v>0</v>
      </c>
      <c r="EG53" s="585">
        <v>0</v>
      </c>
      <c r="EH53" s="585">
        <v>0</v>
      </c>
      <c r="EI53" s="585">
        <v>0</v>
      </c>
      <c r="EJ53" s="587">
        <v>0</v>
      </c>
      <c r="EK53" s="587">
        <v>0</v>
      </c>
      <c r="EL53" s="587">
        <v>0</v>
      </c>
      <c r="EM53" s="587">
        <v>0</v>
      </c>
      <c r="EN53" s="587">
        <v>0</v>
      </c>
      <c r="EO53" s="587">
        <v>0</v>
      </c>
      <c r="EP53" s="587">
        <v>0</v>
      </c>
      <c r="EQ53" s="587">
        <v>0</v>
      </c>
      <c r="ER53" s="587">
        <v>0</v>
      </c>
      <c r="ES53" s="587">
        <v>0</v>
      </c>
      <c r="ET53" s="587">
        <v>0</v>
      </c>
      <c r="EU53" s="587">
        <v>0</v>
      </c>
      <c r="EV53" s="587">
        <v>0</v>
      </c>
      <c r="EW53" s="587">
        <v>0</v>
      </c>
      <c r="EX53" s="587">
        <v>0</v>
      </c>
      <c r="EY53" s="587">
        <v>0</v>
      </c>
      <c r="EZ53" s="587">
        <v>0</v>
      </c>
      <c r="FA53" s="587">
        <v>0</v>
      </c>
      <c r="FB53" s="587">
        <v>0</v>
      </c>
      <c r="FC53" s="587">
        <v>0</v>
      </c>
      <c r="FD53" s="587">
        <v>0</v>
      </c>
      <c r="FE53" s="587">
        <v>0</v>
      </c>
      <c r="FF53" s="587">
        <v>0</v>
      </c>
    </row>
    <row r="54" spans="1:162" ht="17.25" customHeight="1" x14ac:dyDescent="0.3">
      <c r="A54" s="721"/>
      <c r="B54" s="756"/>
      <c r="C54" s="679"/>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79"/>
      <c r="DM54" s="679"/>
      <c r="DN54" s="679"/>
      <c r="DO54" s="679"/>
      <c r="DP54" s="679"/>
      <c r="DQ54" s="679"/>
      <c r="DR54" s="679"/>
      <c r="DS54" s="679"/>
      <c r="DT54" s="679"/>
      <c r="DU54" s="679"/>
      <c r="DV54" s="679"/>
      <c r="DW54" s="679"/>
      <c r="DX54" s="679"/>
      <c r="DY54" s="679"/>
      <c r="DZ54" s="679"/>
      <c r="EA54" s="679"/>
      <c r="EB54" s="679"/>
      <c r="EC54" s="679"/>
      <c r="ED54" s="679"/>
      <c r="EE54" s="679"/>
      <c r="EF54" s="679"/>
      <c r="EG54" s="679"/>
      <c r="EH54" s="679"/>
      <c r="EI54" s="679"/>
      <c r="EJ54" s="680"/>
      <c r="EK54" s="680"/>
      <c r="EL54" s="680"/>
      <c r="EM54" s="680"/>
      <c r="EN54" s="680"/>
      <c r="EO54" s="680"/>
      <c r="EP54" s="680"/>
      <c r="EQ54" s="680"/>
      <c r="ER54" s="680"/>
      <c r="ES54" s="680"/>
      <c r="ET54" s="680"/>
      <c r="EU54" s="680"/>
      <c r="EV54" s="680"/>
      <c r="EW54" s="680"/>
      <c r="EX54" s="680"/>
      <c r="EY54" s="680"/>
      <c r="EZ54" s="680"/>
      <c r="FA54" s="680"/>
      <c r="FB54" s="680"/>
      <c r="FC54" s="680"/>
      <c r="FD54" s="680"/>
      <c r="FE54" s="680"/>
      <c r="FF54" s="680"/>
    </row>
    <row r="55" spans="1:162" ht="17.25" customHeight="1" x14ac:dyDescent="0.3">
      <c r="A55" s="715" t="s">
        <v>489</v>
      </c>
      <c r="B55" s="755" t="s">
        <v>464</v>
      </c>
      <c r="C55" s="585">
        <v>0</v>
      </c>
      <c r="D55" s="585">
        <v>0</v>
      </c>
      <c r="E55" s="585">
        <v>0</v>
      </c>
      <c r="F55" s="585">
        <v>0</v>
      </c>
      <c r="G55" s="585">
        <v>0</v>
      </c>
      <c r="H55" s="585">
        <v>0</v>
      </c>
      <c r="I55" s="585">
        <v>0</v>
      </c>
      <c r="J55" s="585">
        <v>0</v>
      </c>
      <c r="K55" s="585">
        <v>0</v>
      </c>
      <c r="L55" s="585">
        <v>0</v>
      </c>
      <c r="M55" s="585">
        <v>0</v>
      </c>
      <c r="N55" s="585">
        <v>0</v>
      </c>
      <c r="O55" s="585">
        <v>0</v>
      </c>
      <c r="P55" s="585">
        <v>0</v>
      </c>
      <c r="Q55" s="585">
        <v>0</v>
      </c>
      <c r="R55" s="585">
        <v>0</v>
      </c>
      <c r="S55" s="585">
        <v>0</v>
      </c>
      <c r="T55" s="585">
        <v>0</v>
      </c>
      <c r="U55" s="585">
        <v>0</v>
      </c>
      <c r="V55" s="585">
        <v>0</v>
      </c>
      <c r="W55" s="585">
        <v>0</v>
      </c>
      <c r="X55" s="585">
        <v>0</v>
      </c>
      <c r="Y55" s="585">
        <v>0</v>
      </c>
      <c r="Z55" s="585">
        <v>0</v>
      </c>
      <c r="AA55" s="585">
        <v>0</v>
      </c>
      <c r="AB55" s="585">
        <v>0</v>
      </c>
      <c r="AC55" s="585">
        <v>0</v>
      </c>
      <c r="AD55" s="585">
        <v>0</v>
      </c>
      <c r="AE55" s="585">
        <v>0</v>
      </c>
      <c r="AF55" s="585">
        <v>0</v>
      </c>
      <c r="AG55" s="585">
        <v>0</v>
      </c>
      <c r="AH55" s="585">
        <v>0</v>
      </c>
      <c r="AI55" s="585">
        <v>0</v>
      </c>
      <c r="AJ55" s="585">
        <v>0</v>
      </c>
      <c r="AK55" s="585">
        <v>0</v>
      </c>
      <c r="AL55" s="585">
        <v>0</v>
      </c>
      <c r="AM55" s="585">
        <v>0</v>
      </c>
      <c r="AN55" s="585">
        <v>0</v>
      </c>
      <c r="AO55" s="585">
        <v>0</v>
      </c>
      <c r="AP55" s="585">
        <v>0</v>
      </c>
      <c r="AQ55" s="585">
        <v>0</v>
      </c>
      <c r="AR55" s="585">
        <v>0</v>
      </c>
      <c r="AS55" s="585">
        <v>0</v>
      </c>
      <c r="AT55" s="585">
        <v>0</v>
      </c>
      <c r="AU55" s="585">
        <v>0</v>
      </c>
      <c r="AV55" s="585">
        <v>0</v>
      </c>
      <c r="AW55" s="585">
        <v>0</v>
      </c>
      <c r="AX55" s="585">
        <v>0</v>
      </c>
      <c r="AY55" s="585">
        <v>0</v>
      </c>
      <c r="AZ55" s="585">
        <v>0</v>
      </c>
      <c r="BA55" s="585">
        <v>0</v>
      </c>
      <c r="BB55" s="585">
        <v>0</v>
      </c>
      <c r="BC55" s="585">
        <v>0</v>
      </c>
      <c r="BD55" s="585">
        <v>0</v>
      </c>
      <c r="BE55" s="585">
        <v>0</v>
      </c>
      <c r="BF55" s="585">
        <v>0</v>
      </c>
      <c r="BG55" s="585">
        <v>0</v>
      </c>
      <c r="BH55" s="585">
        <v>0</v>
      </c>
      <c r="BI55" s="585">
        <v>0</v>
      </c>
      <c r="BJ55" s="585">
        <v>0</v>
      </c>
      <c r="BK55" s="585">
        <v>0</v>
      </c>
      <c r="BL55" s="585">
        <v>0</v>
      </c>
      <c r="BM55" s="585">
        <v>0</v>
      </c>
      <c r="BN55" s="585">
        <v>0</v>
      </c>
      <c r="BO55" s="585">
        <v>0</v>
      </c>
      <c r="BP55" s="585">
        <v>0</v>
      </c>
      <c r="BQ55" s="585">
        <v>0</v>
      </c>
      <c r="BR55" s="585">
        <v>0</v>
      </c>
      <c r="BS55" s="585">
        <v>0</v>
      </c>
      <c r="BT55" s="585">
        <v>0</v>
      </c>
      <c r="BU55" s="585">
        <v>0</v>
      </c>
      <c r="BV55" s="585">
        <v>0</v>
      </c>
      <c r="BW55" s="585">
        <v>0</v>
      </c>
      <c r="BX55" s="585">
        <v>0</v>
      </c>
      <c r="BY55" s="585">
        <v>0</v>
      </c>
      <c r="BZ55" s="585">
        <v>0</v>
      </c>
      <c r="CA55" s="585">
        <v>0</v>
      </c>
      <c r="CB55" s="585">
        <v>0</v>
      </c>
      <c r="CC55" s="585">
        <v>0</v>
      </c>
      <c r="CD55" s="585">
        <v>0</v>
      </c>
      <c r="CE55" s="585">
        <v>0</v>
      </c>
      <c r="CF55" s="585">
        <v>0</v>
      </c>
      <c r="CG55" s="585">
        <v>0</v>
      </c>
      <c r="CH55" s="585">
        <v>0</v>
      </c>
      <c r="CI55" s="585">
        <v>0</v>
      </c>
      <c r="CJ55" s="585">
        <v>0</v>
      </c>
      <c r="CK55" s="585">
        <v>0</v>
      </c>
      <c r="CL55" s="585">
        <v>0</v>
      </c>
      <c r="CM55" s="585">
        <v>0</v>
      </c>
      <c r="CN55" s="585">
        <v>0</v>
      </c>
      <c r="CO55" s="585">
        <v>0</v>
      </c>
      <c r="CP55" s="585">
        <v>0</v>
      </c>
      <c r="CQ55" s="585">
        <v>0</v>
      </c>
      <c r="CR55" s="585">
        <v>0</v>
      </c>
      <c r="CS55" s="585">
        <v>0</v>
      </c>
      <c r="CT55" s="585">
        <v>0</v>
      </c>
      <c r="CU55" s="585">
        <v>0</v>
      </c>
      <c r="CV55" s="585">
        <v>0</v>
      </c>
      <c r="CW55" s="585">
        <v>0</v>
      </c>
      <c r="CX55" s="585">
        <v>0</v>
      </c>
      <c r="CY55" s="585">
        <v>0</v>
      </c>
      <c r="CZ55" s="585">
        <v>0</v>
      </c>
      <c r="DA55" s="585">
        <v>0</v>
      </c>
      <c r="DB55" s="585">
        <v>0</v>
      </c>
      <c r="DC55" s="585">
        <v>0</v>
      </c>
      <c r="DD55" s="585">
        <v>0</v>
      </c>
      <c r="DE55" s="585">
        <v>0</v>
      </c>
      <c r="DF55" s="585">
        <v>0</v>
      </c>
      <c r="DG55" s="585">
        <v>0</v>
      </c>
      <c r="DH55" s="585">
        <v>0</v>
      </c>
      <c r="DI55" s="585">
        <v>0</v>
      </c>
      <c r="DJ55" s="585">
        <v>0</v>
      </c>
      <c r="DK55" s="585">
        <v>0</v>
      </c>
      <c r="DL55" s="585">
        <v>0</v>
      </c>
      <c r="DM55" s="585">
        <v>0</v>
      </c>
      <c r="DN55" s="585">
        <v>0</v>
      </c>
      <c r="DO55" s="585">
        <v>0</v>
      </c>
      <c r="DP55" s="585">
        <v>0</v>
      </c>
      <c r="DQ55" s="585">
        <v>0</v>
      </c>
      <c r="DR55" s="585">
        <v>0</v>
      </c>
      <c r="DS55" s="585">
        <v>0</v>
      </c>
      <c r="DT55" s="585">
        <v>0</v>
      </c>
      <c r="DU55" s="585">
        <v>0</v>
      </c>
      <c r="DV55" s="585">
        <v>0</v>
      </c>
      <c r="DW55" s="585">
        <v>0</v>
      </c>
      <c r="DX55" s="585">
        <v>0</v>
      </c>
      <c r="DY55" s="585">
        <v>0</v>
      </c>
      <c r="DZ55" s="585">
        <v>0</v>
      </c>
      <c r="EA55" s="585">
        <v>0</v>
      </c>
      <c r="EB55" s="585">
        <v>0</v>
      </c>
      <c r="EC55" s="585">
        <v>0</v>
      </c>
      <c r="ED55" s="585">
        <v>0</v>
      </c>
      <c r="EE55" s="585">
        <v>0</v>
      </c>
      <c r="EF55" s="585">
        <v>0</v>
      </c>
      <c r="EG55" s="585">
        <v>0</v>
      </c>
      <c r="EH55" s="585">
        <v>0</v>
      </c>
      <c r="EI55" s="585">
        <v>0</v>
      </c>
      <c r="EJ55" s="587">
        <v>0</v>
      </c>
      <c r="EK55" s="587">
        <v>0</v>
      </c>
      <c r="EL55" s="587">
        <v>0</v>
      </c>
      <c r="EM55" s="587">
        <v>0</v>
      </c>
      <c r="EN55" s="587">
        <v>0</v>
      </c>
      <c r="EO55" s="587">
        <v>0</v>
      </c>
      <c r="EP55" s="587">
        <v>0</v>
      </c>
      <c r="EQ55" s="587">
        <v>0</v>
      </c>
      <c r="ER55" s="587">
        <v>0</v>
      </c>
      <c r="ES55" s="587">
        <v>0</v>
      </c>
      <c r="ET55" s="587">
        <v>0</v>
      </c>
      <c r="EU55" s="587">
        <v>0</v>
      </c>
      <c r="EV55" s="587">
        <v>0</v>
      </c>
      <c r="EW55" s="587">
        <v>0</v>
      </c>
      <c r="EX55" s="587">
        <v>0</v>
      </c>
      <c r="EY55" s="587">
        <v>0</v>
      </c>
      <c r="EZ55" s="587">
        <v>0</v>
      </c>
      <c r="FA55" s="587">
        <v>0</v>
      </c>
      <c r="FB55" s="587">
        <v>0</v>
      </c>
      <c r="FC55" s="587">
        <v>0</v>
      </c>
      <c r="FD55" s="587">
        <v>0</v>
      </c>
      <c r="FE55" s="587">
        <v>0</v>
      </c>
      <c r="FF55" s="587">
        <v>0</v>
      </c>
    </row>
    <row r="56" spans="1:162" ht="17.25" customHeight="1" x14ac:dyDescent="0.3">
      <c r="A56" s="721"/>
      <c r="B56" s="756"/>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79"/>
      <c r="BD56" s="679"/>
      <c r="BE56" s="679"/>
      <c r="BF56" s="679"/>
      <c r="BG56" s="679"/>
      <c r="BH56" s="679"/>
      <c r="BI56" s="679"/>
      <c r="BJ56" s="679"/>
      <c r="BK56" s="679"/>
      <c r="BL56" s="679"/>
      <c r="BM56" s="679"/>
      <c r="BN56" s="679"/>
      <c r="BO56" s="679"/>
      <c r="BP56" s="679"/>
      <c r="BQ56" s="679"/>
      <c r="BR56" s="679"/>
      <c r="BS56" s="679"/>
      <c r="BT56" s="679"/>
      <c r="BU56" s="679"/>
      <c r="BV56" s="679"/>
      <c r="BW56" s="679"/>
      <c r="BX56" s="679"/>
      <c r="BY56" s="679"/>
      <c r="BZ56" s="679"/>
      <c r="CA56" s="679"/>
      <c r="CB56" s="679"/>
      <c r="CC56" s="679"/>
      <c r="CD56" s="679"/>
      <c r="CE56" s="679"/>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79"/>
      <c r="DM56" s="679"/>
      <c r="DN56" s="679"/>
      <c r="DO56" s="679"/>
      <c r="DP56" s="679"/>
      <c r="DQ56" s="679"/>
      <c r="DR56" s="679"/>
      <c r="DS56" s="679"/>
      <c r="DT56" s="679"/>
      <c r="DU56" s="679"/>
      <c r="DV56" s="679"/>
      <c r="DW56" s="679"/>
      <c r="DX56" s="679"/>
      <c r="DY56" s="679"/>
      <c r="DZ56" s="679"/>
      <c r="EA56" s="679"/>
      <c r="EB56" s="679"/>
      <c r="EC56" s="679"/>
      <c r="ED56" s="679"/>
      <c r="EE56" s="679"/>
      <c r="EF56" s="679"/>
      <c r="EG56" s="679"/>
      <c r="EH56" s="679"/>
      <c r="EI56" s="679"/>
      <c r="EJ56" s="680"/>
      <c r="EK56" s="680"/>
      <c r="EL56" s="680"/>
      <c r="EM56" s="680"/>
      <c r="EN56" s="680"/>
      <c r="EO56" s="680"/>
      <c r="EP56" s="680"/>
      <c r="EQ56" s="680"/>
      <c r="ER56" s="680"/>
      <c r="ES56" s="680"/>
      <c r="ET56" s="680"/>
      <c r="EU56" s="680"/>
      <c r="EV56" s="680"/>
      <c r="EW56" s="680"/>
      <c r="EX56" s="680"/>
      <c r="EY56" s="680"/>
      <c r="EZ56" s="680"/>
      <c r="FA56" s="680"/>
      <c r="FB56" s="680"/>
      <c r="FC56" s="680"/>
      <c r="FD56" s="680"/>
      <c r="FE56" s="680"/>
      <c r="FF56" s="680"/>
    </row>
    <row r="57" spans="1:162" ht="17.25" customHeight="1" x14ac:dyDescent="0.3">
      <c r="A57" s="715" t="s">
        <v>490</v>
      </c>
      <c r="B57" s="755" t="s">
        <v>491</v>
      </c>
      <c r="C57" s="585">
        <v>891.35879009391408</v>
      </c>
      <c r="D57" s="585">
        <v>1056.6444186864851</v>
      </c>
      <c r="E57" s="585">
        <v>1158.75802318</v>
      </c>
      <c r="F57" s="585">
        <v>1086.6292414476395</v>
      </c>
      <c r="G57" s="585">
        <v>967.26766692499996</v>
      </c>
      <c r="H57" s="585">
        <v>1111.8506255886421</v>
      </c>
      <c r="I57" s="585">
        <v>1124.622755951448</v>
      </c>
      <c r="J57" s="585">
        <v>1191.480365989948</v>
      </c>
      <c r="K57" s="585">
        <v>1140.9455455459999</v>
      </c>
      <c r="L57" s="585">
        <v>1132.6946277009999</v>
      </c>
      <c r="M57" s="585">
        <v>1113.4447654485</v>
      </c>
      <c r="N57" s="585">
        <v>1125.0054386205002</v>
      </c>
      <c r="O57" s="585">
        <v>1229.1590331405</v>
      </c>
      <c r="P57" s="585">
        <v>1177.2870235265</v>
      </c>
      <c r="Q57" s="585">
        <v>1182.9898558324999</v>
      </c>
      <c r="R57" s="585">
        <v>1326.7256466439999</v>
      </c>
      <c r="S57" s="585">
        <v>1292.9238102814998</v>
      </c>
      <c r="T57" s="585">
        <v>1433.7317101196199</v>
      </c>
      <c r="U57" s="585">
        <v>1584.08788983912</v>
      </c>
      <c r="V57" s="585">
        <v>1486.6276016524998</v>
      </c>
      <c r="W57" s="585">
        <v>1642.3429488849999</v>
      </c>
      <c r="X57" s="585">
        <v>1640.1107075129801</v>
      </c>
      <c r="Y57" s="585">
        <v>1667.2221774669799</v>
      </c>
      <c r="Z57" s="585">
        <v>1624.05511082098</v>
      </c>
      <c r="AA57" s="585">
        <v>1702.3415527300906</v>
      </c>
      <c r="AB57" s="585">
        <v>1606.3475032285905</v>
      </c>
      <c r="AC57" s="585">
        <v>1561.5875893340906</v>
      </c>
      <c r="AD57" s="585">
        <v>1311.6753959525904</v>
      </c>
      <c r="AE57" s="585">
        <v>1741.8663082955904</v>
      </c>
      <c r="AF57" s="585">
        <v>1745.2177034935903</v>
      </c>
      <c r="AG57" s="585">
        <v>1851.5591559996453</v>
      </c>
      <c r="AH57" s="585">
        <v>1814.6409855175905</v>
      </c>
      <c r="AI57" s="585">
        <v>1834.7077459575905</v>
      </c>
      <c r="AJ57" s="585">
        <v>2468.4967463275898</v>
      </c>
      <c r="AK57" s="585">
        <v>2065.5728040775903</v>
      </c>
      <c r="AL57" s="585">
        <v>2118.08298988359</v>
      </c>
      <c r="AM57" s="585">
        <v>2356.7266610695906</v>
      </c>
      <c r="AN57" s="585">
        <v>2517.4301139292575</v>
      </c>
      <c r="AO57" s="585">
        <v>2504.634861189676</v>
      </c>
      <c r="AP57" s="585">
        <v>1670.6080352144379</v>
      </c>
      <c r="AQ57" s="585">
        <v>2283.0656909756162</v>
      </c>
      <c r="AR57" s="585">
        <v>2338.2046043194809</v>
      </c>
      <c r="AS57" s="585">
        <v>2500.7951737056005</v>
      </c>
      <c r="AT57" s="585">
        <v>2067.0200821982039</v>
      </c>
      <c r="AU57" s="585">
        <v>1985.5267380817274</v>
      </c>
      <c r="AV57" s="585">
        <v>1958.222188145302</v>
      </c>
      <c r="AW57" s="585">
        <v>1739.0725486236402</v>
      </c>
      <c r="AX57" s="585">
        <v>2086.2398911419978</v>
      </c>
      <c r="AY57" s="585">
        <v>1966.2225810299046</v>
      </c>
      <c r="AZ57" s="585">
        <v>2065.7705058235201</v>
      </c>
      <c r="BA57" s="585">
        <v>2291.2809189627801</v>
      </c>
      <c r="BB57" s="585">
        <v>2194.5915879431468</v>
      </c>
      <c r="BC57" s="585">
        <v>2113.4433298469066</v>
      </c>
      <c r="BD57" s="585">
        <v>2204.4877657222801</v>
      </c>
      <c r="BE57" s="585">
        <v>2544.1701566703186</v>
      </c>
      <c r="BF57" s="585">
        <v>2186.5850390262299</v>
      </c>
      <c r="BG57" s="585">
        <v>2456.5831875153217</v>
      </c>
      <c r="BH57" s="585">
        <v>2322.2693984811963</v>
      </c>
      <c r="BI57" s="585">
        <v>2283.3411049299971</v>
      </c>
      <c r="BJ57" s="585">
        <v>2316.6023048998081</v>
      </c>
      <c r="BK57" s="585">
        <v>2287.1737271594334</v>
      </c>
      <c r="BL57" s="585">
        <v>2031.2591319000896</v>
      </c>
      <c r="BM57" s="585">
        <v>2118.5751699216785</v>
      </c>
      <c r="BN57" s="585">
        <v>2210.3343395579368</v>
      </c>
      <c r="BO57" s="585">
        <v>2281.0785568304218</v>
      </c>
      <c r="BP57" s="585">
        <v>2367.8216701584124</v>
      </c>
      <c r="BQ57" s="585">
        <v>2723.4212127161873</v>
      </c>
      <c r="BR57" s="585">
        <v>3073.157670896876</v>
      </c>
      <c r="BS57" s="585">
        <v>2798.7447851538477</v>
      </c>
      <c r="BT57" s="585">
        <v>2903.8027931403512</v>
      </c>
      <c r="BU57" s="585">
        <v>2717.3919754314634</v>
      </c>
      <c r="BV57" s="585">
        <v>2678.3350992798705</v>
      </c>
      <c r="BW57" s="585">
        <v>2807.6900941949316</v>
      </c>
      <c r="BX57" s="585">
        <v>2567.8376008955152</v>
      </c>
      <c r="BY57" s="585">
        <v>2804.8420222062914</v>
      </c>
      <c r="BZ57" s="585">
        <v>2844.5071644991381</v>
      </c>
      <c r="CA57" s="585">
        <v>2762.0802606086777</v>
      </c>
      <c r="CB57" s="585">
        <v>2796.6664857050978</v>
      </c>
      <c r="CC57" s="585">
        <v>2735.8967098230173</v>
      </c>
      <c r="CD57" s="585">
        <v>2587.6788835863081</v>
      </c>
      <c r="CE57" s="585">
        <v>2629.3334894062832</v>
      </c>
      <c r="CF57" s="585">
        <v>2750.3072407302038</v>
      </c>
      <c r="CG57" s="585">
        <v>2892.2392977884115</v>
      </c>
      <c r="CH57" s="585">
        <v>2906.5607721494134</v>
      </c>
      <c r="CI57" s="585">
        <v>3312.3490275801146</v>
      </c>
      <c r="CJ57" s="585">
        <v>2817.883483439362</v>
      </c>
      <c r="CK57" s="585">
        <v>2824.4790978445421</v>
      </c>
      <c r="CL57" s="585">
        <v>2832.3865179143809</v>
      </c>
      <c r="CM57" s="585">
        <v>2923.7781526369117</v>
      </c>
      <c r="CN57" s="585">
        <v>3087.4127122676114</v>
      </c>
      <c r="CO57" s="585">
        <v>3449.5619082307662</v>
      </c>
      <c r="CP57" s="585">
        <v>2782.2019880259013</v>
      </c>
      <c r="CQ57" s="585">
        <v>4125.6032053961171</v>
      </c>
      <c r="CR57" s="585">
        <v>4251.192082718956</v>
      </c>
      <c r="CS57" s="585">
        <v>4297.5289400941201</v>
      </c>
      <c r="CT57" s="585">
        <v>4446.2813552762918</v>
      </c>
      <c r="CU57" s="585">
        <v>4710.9706972870172</v>
      </c>
      <c r="CV57" s="585">
        <v>4817.1430745320722</v>
      </c>
      <c r="CW57" s="585">
        <v>4927.3519358970516</v>
      </c>
      <c r="CX57" s="585">
        <v>5020.4998474367076</v>
      </c>
      <c r="CY57" s="585">
        <v>4801.2382869823095</v>
      </c>
      <c r="CZ57" s="585">
        <v>4692.9763049744743</v>
      </c>
      <c r="DA57" s="585">
        <v>5210.7579812143949</v>
      </c>
      <c r="DB57" s="585">
        <v>4783.0003253734376</v>
      </c>
      <c r="DC57" s="585">
        <v>4630.988600368496</v>
      </c>
      <c r="DD57" s="585">
        <v>4509.6959941900714</v>
      </c>
      <c r="DE57" s="585">
        <v>4711.7936753642362</v>
      </c>
      <c r="DF57" s="585">
        <v>4616.0012217394351</v>
      </c>
      <c r="DG57" s="585">
        <v>4878.9294011592719</v>
      </c>
      <c r="DH57" s="585">
        <v>4746.1633423332541</v>
      </c>
      <c r="DI57" s="585">
        <v>5325.2824715913684</v>
      </c>
      <c r="DJ57" s="585">
        <v>5541.1860658974183</v>
      </c>
      <c r="DK57" s="585">
        <v>5619.9714413319825</v>
      </c>
      <c r="DL57" s="585">
        <v>5775.6304338462423</v>
      </c>
      <c r="DM57" s="585">
        <v>6068.1121620674612</v>
      </c>
      <c r="DN57" s="585">
        <v>5589.2331374749119</v>
      </c>
      <c r="DO57" s="585">
        <v>5194.1468442355826</v>
      </c>
      <c r="DP57" s="585">
        <v>5333.0194552267467</v>
      </c>
      <c r="DQ57" s="585">
        <v>5385.6706686595744</v>
      </c>
      <c r="DR57" s="585">
        <v>5539.6742673663111</v>
      </c>
      <c r="DS57" s="585">
        <v>5602.5232902389325</v>
      </c>
      <c r="DT57" s="585">
        <v>5149.7038630589868</v>
      </c>
      <c r="DU57" s="585">
        <v>5290.4937595620104</v>
      </c>
      <c r="DV57" s="585">
        <v>5385.8735128742101</v>
      </c>
      <c r="DW57" s="585">
        <v>5586.2612344168292</v>
      </c>
      <c r="DX57" s="585">
        <v>5644.9282236303552</v>
      </c>
      <c r="DY57" s="585">
        <v>6356.2447420231292</v>
      </c>
      <c r="DZ57" s="585">
        <v>5596.1536234807236</v>
      </c>
      <c r="EA57" s="585">
        <v>5740.4111677035935</v>
      </c>
      <c r="EB57" s="585">
        <v>5667.4751678355915</v>
      </c>
      <c r="EC57" s="585">
        <v>5644.1992444635716</v>
      </c>
      <c r="ED57" s="585">
        <v>5844.1015591777978</v>
      </c>
      <c r="EE57" s="585">
        <v>5846.4370995794288</v>
      </c>
      <c r="EF57" s="585">
        <v>5599.6860458522287</v>
      </c>
      <c r="EG57" s="585">
        <v>5511.0747732600294</v>
      </c>
      <c r="EH57" s="585">
        <v>5681.2391860691869</v>
      </c>
      <c r="EI57" s="585">
        <v>5707.253379250029</v>
      </c>
      <c r="EJ57" s="587">
        <v>5935.8332856919278</v>
      </c>
      <c r="EK57" s="587">
        <v>6858.8564351731638</v>
      </c>
      <c r="EL57" s="587">
        <v>6210.9989630068658</v>
      </c>
      <c r="EM57" s="587">
        <v>6079.5547874277299</v>
      </c>
      <c r="EN57" s="587">
        <v>6100.3279937028046</v>
      </c>
      <c r="EO57" s="587">
        <v>6044.9558067670596</v>
      </c>
      <c r="EP57" s="587">
        <v>6306.7467275643003</v>
      </c>
      <c r="EQ57" s="587">
        <v>6283.9670692109949</v>
      </c>
      <c r="ER57" s="587">
        <v>6160.824942271076</v>
      </c>
      <c r="ES57" s="587">
        <v>6198.3865042618654</v>
      </c>
      <c r="ET57" s="587">
        <v>6028.0547697282655</v>
      </c>
      <c r="EU57" s="587">
        <v>6224.2848857989648</v>
      </c>
      <c r="EV57" s="587">
        <v>6143.0474201368634</v>
      </c>
      <c r="EW57" s="587">
        <v>6985.9096940886238</v>
      </c>
      <c r="EX57" s="587">
        <v>6576.5</v>
      </c>
      <c r="EY57" s="587">
        <v>6445.853576175432</v>
      </c>
      <c r="EZ57" s="587">
        <v>6181.817457691136</v>
      </c>
      <c r="FA57" s="587">
        <v>6247.6757822158634</v>
      </c>
      <c r="FB57" s="587">
        <v>7858.6270787416479</v>
      </c>
      <c r="FC57" s="587">
        <v>7020.1902535282979</v>
      </c>
      <c r="FD57" s="587">
        <v>6834.5446414653452</v>
      </c>
      <c r="FE57" s="587">
        <v>6684.7858362109027</v>
      </c>
      <c r="FF57" s="587">
        <v>7076.9161279399941</v>
      </c>
    </row>
    <row r="58" spans="1:162" ht="17.25" customHeight="1" x14ac:dyDescent="0.3">
      <c r="A58" s="721"/>
      <c r="B58" s="756"/>
      <c r="C58" s="679"/>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79"/>
      <c r="BZ58" s="679"/>
      <c r="CA58" s="679"/>
      <c r="CB58" s="679"/>
      <c r="CC58" s="679"/>
      <c r="CD58" s="679"/>
      <c r="CE58" s="679"/>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9"/>
      <c r="DM58" s="679"/>
      <c r="DN58" s="679"/>
      <c r="DO58" s="679"/>
      <c r="DP58" s="679"/>
      <c r="DQ58" s="679"/>
      <c r="DR58" s="679"/>
      <c r="DS58" s="679"/>
      <c r="DT58" s="679"/>
      <c r="DU58" s="679"/>
      <c r="DV58" s="679"/>
      <c r="DW58" s="679"/>
      <c r="DX58" s="679"/>
      <c r="DY58" s="679"/>
      <c r="DZ58" s="679"/>
      <c r="EA58" s="679"/>
      <c r="EB58" s="679"/>
      <c r="EC58" s="679"/>
      <c r="ED58" s="679"/>
      <c r="EE58" s="679"/>
      <c r="EF58" s="679"/>
      <c r="EG58" s="679"/>
      <c r="EH58" s="679"/>
      <c r="EI58" s="679"/>
      <c r="EJ58" s="680"/>
      <c r="EK58" s="680"/>
      <c r="EL58" s="680"/>
      <c r="EM58" s="680"/>
      <c r="EN58" s="680"/>
      <c r="EO58" s="680"/>
      <c r="EP58" s="680"/>
      <c r="EQ58" s="680"/>
      <c r="ER58" s="680"/>
      <c r="ES58" s="680"/>
      <c r="ET58" s="680"/>
      <c r="EU58" s="680"/>
      <c r="EV58" s="680"/>
      <c r="EW58" s="680"/>
      <c r="EX58" s="680"/>
      <c r="EY58" s="680"/>
      <c r="EZ58" s="680"/>
      <c r="FA58" s="680"/>
      <c r="FB58" s="680"/>
      <c r="FC58" s="680"/>
      <c r="FD58" s="680"/>
      <c r="FE58" s="680"/>
      <c r="FF58" s="680"/>
    </row>
    <row r="59" spans="1:162" ht="17.25" customHeight="1" x14ac:dyDescent="0.3">
      <c r="A59" s="715" t="s">
        <v>492</v>
      </c>
      <c r="B59" s="755" t="s">
        <v>460</v>
      </c>
      <c r="C59" s="585">
        <v>4595.0087258302892</v>
      </c>
      <c r="D59" s="585">
        <v>4609.3744127777181</v>
      </c>
      <c r="E59" s="585">
        <v>4692.7880457399997</v>
      </c>
      <c r="F59" s="585">
        <v>4773.9488077465639</v>
      </c>
      <c r="G59" s="585">
        <v>4745.1555065601679</v>
      </c>
      <c r="H59" s="585">
        <v>4766.3887033161636</v>
      </c>
      <c r="I59" s="585">
        <v>4690.0757395018809</v>
      </c>
      <c r="J59" s="585">
        <v>4593.9624307005297</v>
      </c>
      <c r="K59" s="585">
        <v>4654.0875698799291</v>
      </c>
      <c r="L59" s="585">
        <v>4710.9445552029465</v>
      </c>
      <c r="M59" s="585">
        <v>4760.5647291373807</v>
      </c>
      <c r="N59" s="585">
        <v>4787.0487720594601</v>
      </c>
      <c r="O59" s="585">
        <v>4783.1985362094438</v>
      </c>
      <c r="P59" s="585">
        <v>4828.4114589847595</v>
      </c>
      <c r="Q59" s="585">
        <v>4848.8334460238329</v>
      </c>
      <c r="R59" s="585">
        <v>4854.7607335319008</v>
      </c>
      <c r="S59" s="585">
        <v>4879.8170035578978</v>
      </c>
      <c r="T59" s="585">
        <v>4934.8851155992115</v>
      </c>
      <c r="U59" s="585">
        <v>4833.4369213227928</v>
      </c>
      <c r="V59" s="585">
        <v>4847.8614720244641</v>
      </c>
      <c r="W59" s="585">
        <v>4967.4305936878773</v>
      </c>
      <c r="X59" s="585">
        <v>5005.2474888096085</v>
      </c>
      <c r="Y59" s="585">
        <v>5048.8829894577211</v>
      </c>
      <c r="Z59" s="585">
        <v>5126.6556069006519</v>
      </c>
      <c r="AA59" s="585">
        <v>5190.1198621269205</v>
      </c>
      <c r="AB59" s="585">
        <v>5249.2121219869487</v>
      </c>
      <c r="AC59" s="585">
        <v>5275.1536384711717</v>
      </c>
      <c r="AD59" s="585">
        <v>5042.9085763165513</v>
      </c>
      <c r="AE59" s="585">
        <v>5119.5384348554353</v>
      </c>
      <c r="AF59" s="585">
        <v>5181.9412282535768</v>
      </c>
      <c r="AG59" s="585">
        <v>5425.7411493928903</v>
      </c>
      <c r="AH59" s="585">
        <v>5514.200758857889</v>
      </c>
      <c r="AI59" s="585">
        <v>5503.952546142049</v>
      </c>
      <c r="AJ59" s="585">
        <v>5497.4509983470598</v>
      </c>
      <c r="AK59" s="585">
        <v>5480.2887766782815</v>
      </c>
      <c r="AL59" s="585">
        <v>5585.4211795521533</v>
      </c>
      <c r="AM59" s="585">
        <v>5968.0043967061001</v>
      </c>
      <c r="AN59" s="585">
        <v>6059.7477470495614</v>
      </c>
      <c r="AO59" s="585">
        <v>6205.411664003248</v>
      </c>
      <c r="AP59" s="585">
        <v>6279.3029064339435</v>
      </c>
      <c r="AQ59" s="585">
        <v>6550.3253858768412</v>
      </c>
      <c r="AR59" s="585">
        <v>6640.4076421884438</v>
      </c>
      <c r="AS59" s="585">
        <v>6713.5613489597399</v>
      </c>
      <c r="AT59" s="585">
        <v>6764.4671169502817</v>
      </c>
      <c r="AU59" s="585">
        <v>6832.6088324730372</v>
      </c>
      <c r="AV59" s="585">
        <v>6872.1391006246376</v>
      </c>
      <c r="AW59" s="585">
        <v>7045.8343213686276</v>
      </c>
      <c r="AX59" s="585">
        <v>7053.2956501755962</v>
      </c>
      <c r="AY59" s="585">
        <v>7052.937620533502</v>
      </c>
      <c r="AZ59" s="585">
        <v>7225.7446839094137</v>
      </c>
      <c r="BA59" s="585">
        <v>7283.819643102509</v>
      </c>
      <c r="BB59" s="585">
        <v>7204.6304832468122</v>
      </c>
      <c r="BC59" s="585">
        <v>7395.2177491518532</v>
      </c>
      <c r="BD59" s="585">
        <v>7451.9794502169725</v>
      </c>
      <c r="BE59" s="585">
        <v>7196.1949916831391</v>
      </c>
      <c r="BF59" s="585">
        <v>7268.8023395574919</v>
      </c>
      <c r="BG59" s="585">
        <v>7095.3782834436588</v>
      </c>
      <c r="BH59" s="585">
        <v>7033.239279663806</v>
      </c>
      <c r="BI59" s="585">
        <v>7252.6787740008285</v>
      </c>
      <c r="BJ59" s="585">
        <v>7356.6344485515501</v>
      </c>
      <c r="BK59" s="585">
        <v>7074.7659786496952</v>
      </c>
      <c r="BL59" s="585">
        <v>7226.9561729135667</v>
      </c>
      <c r="BM59" s="585">
        <v>7319.1501627818125</v>
      </c>
      <c r="BN59" s="585">
        <v>7291.816722365118</v>
      </c>
      <c r="BO59" s="585">
        <v>7355.5536276228386</v>
      </c>
      <c r="BP59" s="585">
        <v>7439.1176229554085</v>
      </c>
      <c r="BQ59" s="585">
        <v>7503.6335631335805</v>
      </c>
      <c r="BR59" s="585">
        <v>7323.924223489038</v>
      </c>
      <c r="BS59" s="585">
        <v>7663.3344905583926</v>
      </c>
      <c r="BT59" s="585">
        <v>7634.8313620263671</v>
      </c>
      <c r="BU59" s="585">
        <v>7720.5028523599058</v>
      </c>
      <c r="BV59" s="585">
        <v>7813.3927577451032</v>
      </c>
      <c r="BW59" s="585">
        <v>7905.3333700187086</v>
      </c>
      <c r="BX59" s="585">
        <v>8078.4566388464409</v>
      </c>
      <c r="BY59" s="585">
        <v>8056.3380960193936</v>
      </c>
      <c r="BZ59" s="585">
        <v>8194.9144985753701</v>
      </c>
      <c r="CA59" s="585">
        <v>8292.6827569259858</v>
      </c>
      <c r="CB59" s="585">
        <v>8366.1319376420033</v>
      </c>
      <c r="CC59" s="585">
        <v>8031.3620628897206</v>
      </c>
      <c r="CD59" s="585">
        <v>8114.7079429804971</v>
      </c>
      <c r="CE59" s="585">
        <v>8152.4708362769288</v>
      </c>
      <c r="CF59" s="585">
        <v>7911.351301286305</v>
      </c>
      <c r="CG59" s="585">
        <v>7994.3139716646847</v>
      </c>
      <c r="CH59" s="585">
        <v>7634.5801462454101</v>
      </c>
      <c r="CI59" s="585">
        <v>7768.6888221236804</v>
      </c>
      <c r="CJ59" s="585">
        <v>8009.7081533126593</v>
      </c>
      <c r="CK59" s="585">
        <v>8135.9817527655086</v>
      </c>
      <c r="CL59" s="585">
        <v>8159.7078939419744</v>
      </c>
      <c r="CM59" s="585">
        <v>8335.9774665411933</v>
      </c>
      <c r="CN59" s="585">
        <v>8475.21476407314</v>
      </c>
      <c r="CO59" s="585">
        <v>8564.6252360980416</v>
      </c>
      <c r="CP59" s="585">
        <v>8710.5449322980803</v>
      </c>
      <c r="CQ59" s="585">
        <v>8825.960865222436</v>
      </c>
      <c r="CR59" s="585">
        <v>8817.4838603603439</v>
      </c>
      <c r="CS59" s="585">
        <v>8900.1231851066786</v>
      </c>
      <c r="CT59" s="585">
        <v>9031.4316386669816</v>
      </c>
      <c r="CU59" s="585">
        <v>9125.6648297242173</v>
      </c>
      <c r="CV59" s="585">
        <v>9325.7448180481715</v>
      </c>
      <c r="CW59" s="585">
        <v>9462.2711494100477</v>
      </c>
      <c r="CX59" s="585">
        <v>9369.2483138895022</v>
      </c>
      <c r="CY59" s="585">
        <v>9536.2711919294725</v>
      </c>
      <c r="CZ59" s="585">
        <v>9695.877476898344</v>
      </c>
      <c r="DA59" s="585">
        <v>9816.4101902208859</v>
      </c>
      <c r="DB59" s="585">
        <v>9743.2932996068885</v>
      </c>
      <c r="DC59" s="585">
        <v>10104.212646211103</v>
      </c>
      <c r="DD59" s="585">
        <v>10110.571637897903</v>
      </c>
      <c r="DE59" s="585">
        <v>10205.576032899595</v>
      </c>
      <c r="DF59" s="585">
        <v>10364.472421348144</v>
      </c>
      <c r="DG59" s="585">
        <v>10496.064836905789</v>
      </c>
      <c r="DH59" s="585">
        <v>10625.99825868777</v>
      </c>
      <c r="DI59" s="585">
        <v>10336.334043062416</v>
      </c>
      <c r="DJ59" s="585">
        <v>10352.799997683063</v>
      </c>
      <c r="DK59" s="585">
        <v>10589.103429814766</v>
      </c>
      <c r="DL59" s="585">
        <v>10780.304757278269</v>
      </c>
      <c r="DM59" s="585">
        <v>10877.991777715242</v>
      </c>
      <c r="DN59" s="585">
        <v>11060.309068871717</v>
      </c>
      <c r="DO59" s="585">
        <v>11364.757766204573</v>
      </c>
      <c r="DP59" s="585">
        <v>11366.498920374215</v>
      </c>
      <c r="DQ59" s="585">
        <v>11449.245218048387</v>
      </c>
      <c r="DR59" s="585">
        <v>11594.489056885352</v>
      </c>
      <c r="DS59" s="585">
        <v>11830.461587255128</v>
      </c>
      <c r="DT59" s="585">
        <v>12070.788661100627</v>
      </c>
      <c r="DU59" s="585">
        <v>12219.965510579648</v>
      </c>
      <c r="DV59" s="585">
        <v>12110.932791714649</v>
      </c>
      <c r="DW59" s="585">
        <v>12275.464620277549</v>
      </c>
      <c r="DX59" s="585">
        <v>12773.618247122806</v>
      </c>
      <c r="DY59" s="585">
        <v>12915.82431752125</v>
      </c>
      <c r="DZ59" s="585">
        <v>13004.653399706989</v>
      </c>
      <c r="EA59" s="585">
        <v>13142.402262228408</v>
      </c>
      <c r="EB59" s="585">
        <v>13201.394055727003</v>
      </c>
      <c r="EC59" s="585">
        <v>13415.857008378431</v>
      </c>
      <c r="ED59" s="585">
        <v>13597.882368407905</v>
      </c>
      <c r="EE59" s="585">
        <v>13840.731685280867</v>
      </c>
      <c r="EF59" s="585">
        <v>13896.960407726601</v>
      </c>
      <c r="EG59" s="585">
        <v>14072.24790758157</v>
      </c>
      <c r="EH59" s="585">
        <v>14088.425213694591</v>
      </c>
      <c r="EI59" s="585">
        <v>14308.76127899446</v>
      </c>
      <c r="EJ59" s="587">
        <v>14509.69250867114</v>
      </c>
      <c r="EK59" s="587">
        <v>14821.444282673783</v>
      </c>
      <c r="EL59" s="587">
        <v>14992.715018773868</v>
      </c>
      <c r="EM59" s="587">
        <v>15175.363968232421</v>
      </c>
      <c r="EN59" s="587">
        <v>15313.59474385493</v>
      </c>
      <c r="EO59" s="587">
        <v>15521.835767154942</v>
      </c>
      <c r="EP59" s="587">
        <v>15725.32296217466</v>
      </c>
      <c r="EQ59" s="587">
        <v>15882.463546687479</v>
      </c>
      <c r="ER59" s="587">
        <v>16048.886210634269</v>
      </c>
      <c r="ES59" s="587">
        <v>16242.173689577194</v>
      </c>
      <c r="ET59" s="587">
        <v>16058.349392538183</v>
      </c>
      <c r="EU59" s="587">
        <v>16213.439162919642</v>
      </c>
      <c r="EV59" s="587">
        <v>16371.081435197304</v>
      </c>
      <c r="EW59" s="587">
        <v>16540.474133156888</v>
      </c>
      <c r="EX59" s="587">
        <v>16614.7</v>
      </c>
      <c r="EY59" s="587">
        <v>16665.153118362694</v>
      </c>
      <c r="EZ59" s="587">
        <v>16938.127461459691</v>
      </c>
      <c r="FA59" s="587">
        <v>17047.125187487694</v>
      </c>
      <c r="FB59" s="587">
        <v>15541.517790800106</v>
      </c>
      <c r="FC59" s="587">
        <v>16004.103970255581</v>
      </c>
      <c r="FD59" s="587">
        <v>16092.603402488019</v>
      </c>
      <c r="FE59" s="587">
        <v>16429.924171936003</v>
      </c>
      <c r="FF59" s="587">
        <v>16150.4734786546</v>
      </c>
    </row>
    <row r="60" spans="1:162" ht="17.25" customHeight="1" x14ac:dyDescent="0.3">
      <c r="A60" s="721"/>
      <c r="B60" s="756"/>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3"/>
      <c r="AK60" s="593"/>
      <c r="AL60" s="593"/>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5"/>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row>
    <row r="61" spans="1:162" ht="17.25" customHeight="1" x14ac:dyDescent="0.3">
      <c r="A61" s="715"/>
      <c r="B61" s="755" t="s">
        <v>433</v>
      </c>
      <c r="C61" s="585">
        <v>25474.471451395435</v>
      </c>
      <c r="D61" s="585">
        <v>26072.063895684201</v>
      </c>
      <c r="E61" s="585">
        <v>26415.344452919999</v>
      </c>
      <c r="F61" s="585">
        <v>26856.415235024204</v>
      </c>
      <c r="G61" s="585">
        <v>27494.964101177593</v>
      </c>
      <c r="H61" s="585">
        <v>27955.940532792596</v>
      </c>
      <c r="I61" s="585">
        <v>28194.361602293327</v>
      </c>
      <c r="J61" s="585">
        <v>28336.892915349792</v>
      </c>
      <c r="K61" s="585">
        <v>28563.364929485935</v>
      </c>
      <c r="L61" s="585">
        <v>28740.361376723948</v>
      </c>
      <c r="M61" s="585">
        <v>29096.352207255884</v>
      </c>
      <c r="N61" s="585">
        <v>29423.313250309962</v>
      </c>
      <c r="O61" s="585">
        <v>29904.420293369942</v>
      </c>
      <c r="P61" s="585">
        <v>30192.423819521264</v>
      </c>
      <c r="Q61" s="585">
        <v>30534.515536923249</v>
      </c>
      <c r="R61" s="585">
        <v>30645.306166036931</v>
      </c>
      <c r="S61" s="585">
        <v>30723.142805009404</v>
      </c>
      <c r="T61" s="585">
        <v>30582.685570265083</v>
      </c>
      <c r="U61" s="585">
        <v>31026.051213552913</v>
      </c>
      <c r="V61" s="585">
        <v>31204.967849636967</v>
      </c>
      <c r="W61" s="585">
        <v>31436.788752572884</v>
      </c>
      <c r="X61" s="585">
        <v>31766.227604989104</v>
      </c>
      <c r="Y61" s="585">
        <v>32105.986535472326</v>
      </c>
      <c r="Z61" s="585">
        <v>32381.205792838246</v>
      </c>
      <c r="AA61" s="585">
        <v>32750.688683894688</v>
      </c>
      <c r="AB61" s="585">
        <v>33028.06547089458</v>
      </c>
      <c r="AC61" s="585">
        <v>33597.285546806248</v>
      </c>
      <c r="AD61" s="585">
        <v>33479.612832110324</v>
      </c>
      <c r="AE61" s="585">
        <v>33528.234725332208</v>
      </c>
      <c r="AF61" s="585">
        <v>33945.25242310921</v>
      </c>
      <c r="AG61" s="585">
        <v>34531.168337755749</v>
      </c>
      <c r="AH61" s="585">
        <v>35377.395748930096</v>
      </c>
      <c r="AI61" s="585">
        <v>35546.314184447794</v>
      </c>
      <c r="AJ61" s="585">
        <v>36611.780369795364</v>
      </c>
      <c r="AK61" s="585">
        <v>36437.036160879419</v>
      </c>
      <c r="AL61" s="585">
        <v>36579.440659070511</v>
      </c>
      <c r="AM61" s="585">
        <v>37142.506880988556</v>
      </c>
      <c r="AN61" s="585">
        <v>37843.823665280754</v>
      </c>
      <c r="AO61" s="585">
        <v>38957.022858502925</v>
      </c>
      <c r="AP61" s="585">
        <v>39246.418509886862</v>
      </c>
      <c r="AQ61" s="585">
        <v>41293.583773737446</v>
      </c>
      <c r="AR61" s="585">
        <v>41489.263434951557</v>
      </c>
      <c r="AS61" s="585">
        <v>41558.040422224731</v>
      </c>
      <c r="AT61" s="585">
        <v>41583.506601367233</v>
      </c>
      <c r="AU61" s="585">
        <v>41724.410902765681</v>
      </c>
      <c r="AV61" s="585">
        <v>41930.542897229068</v>
      </c>
      <c r="AW61" s="585">
        <v>42394.904265790479</v>
      </c>
      <c r="AX61" s="585">
        <v>42837.910244615814</v>
      </c>
      <c r="AY61" s="585">
        <v>42727.796492423404</v>
      </c>
      <c r="AZ61" s="585">
        <v>43656.6473520117</v>
      </c>
      <c r="BA61" s="585">
        <v>44566.275999392819</v>
      </c>
      <c r="BB61" s="585">
        <v>44600.121653329959</v>
      </c>
      <c r="BC61" s="585">
        <v>44849.659281448767</v>
      </c>
      <c r="BD61" s="585">
        <v>44964.778968119259</v>
      </c>
      <c r="BE61" s="585">
        <v>44265.953943303459</v>
      </c>
      <c r="BF61" s="585">
        <v>44213.112024193724</v>
      </c>
      <c r="BG61" s="585">
        <v>44416.633551558982</v>
      </c>
      <c r="BH61" s="585">
        <v>44552.782204115014</v>
      </c>
      <c r="BI61" s="585">
        <v>45009.054431410827</v>
      </c>
      <c r="BJ61" s="585">
        <v>45312.920665760117</v>
      </c>
      <c r="BK61" s="585">
        <v>43235.787246349129</v>
      </c>
      <c r="BL61" s="585">
        <v>43097.493635653664</v>
      </c>
      <c r="BM61" s="585">
        <v>43203.774808233495</v>
      </c>
      <c r="BN61" s="585">
        <v>43661.834296991954</v>
      </c>
      <c r="BO61" s="585">
        <v>43974.956510773256</v>
      </c>
      <c r="BP61" s="585">
        <v>44381.176624370994</v>
      </c>
      <c r="BQ61" s="585">
        <v>44497.792306220872</v>
      </c>
      <c r="BR61" s="585">
        <v>44816.576910465919</v>
      </c>
      <c r="BS61" s="585">
        <v>45160.287153902238</v>
      </c>
      <c r="BT61" s="585">
        <v>45783.010751153786</v>
      </c>
      <c r="BU61" s="585">
        <v>46501.674701855991</v>
      </c>
      <c r="BV61" s="585">
        <v>47074.090090173944</v>
      </c>
      <c r="BW61" s="585">
        <v>47894.003678153691</v>
      </c>
      <c r="BX61" s="585">
        <v>47942.826129506633</v>
      </c>
      <c r="BY61" s="585">
        <v>48371.125310600342</v>
      </c>
      <c r="BZ61" s="585">
        <v>48916.095699009165</v>
      </c>
      <c r="CA61" s="585">
        <v>49255.747113939324</v>
      </c>
      <c r="CB61" s="585">
        <v>49659.18436171177</v>
      </c>
      <c r="CC61" s="585">
        <v>48698.191211594225</v>
      </c>
      <c r="CD61" s="585">
        <v>48761.357791491457</v>
      </c>
      <c r="CE61" s="585">
        <v>49222.68606444788</v>
      </c>
      <c r="CF61" s="585">
        <v>49905.491819543342</v>
      </c>
      <c r="CG61" s="585">
        <v>50217.162324114026</v>
      </c>
      <c r="CH61" s="585">
        <v>46912.906296941721</v>
      </c>
      <c r="CI61" s="585">
        <v>47409.792134913303</v>
      </c>
      <c r="CJ61" s="585">
        <v>47875.192852699918</v>
      </c>
      <c r="CK61" s="585">
        <v>48388.659543081478</v>
      </c>
      <c r="CL61" s="585">
        <v>48971.714601216074</v>
      </c>
      <c r="CM61" s="585">
        <v>49487.197196966634</v>
      </c>
      <c r="CN61" s="585">
        <v>49783.066297619967</v>
      </c>
      <c r="CO61" s="585">
        <v>50852.368546052159</v>
      </c>
      <c r="CP61" s="585">
        <v>51434.678698228876</v>
      </c>
      <c r="CQ61" s="585">
        <v>53196.983414472481</v>
      </c>
      <c r="CR61" s="585">
        <v>53885.432490609091</v>
      </c>
      <c r="CS61" s="585">
        <v>53522.373320540595</v>
      </c>
      <c r="CT61" s="585">
        <v>53888.2107806731</v>
      </c>
      <c r="CU61" s="585">
        <v>54959.28129971445</v>
      </c>
      <c r="CV61" s="585">
        <v>54870.586194286108</v>
      </c>
      <c r="CW61" s="585">
        <v>55943.655789739103</v>
      </c>
      <c r="CX61" s="585">
        <v>56793.800618429115</v>
      </c>
      <c r="CY61" s="585">
        <v>57326.641862916513</v>
      </c>
      <c r="CZ61" s="585">
        <v>57678.576852817707</v>
      </c>
      <c r="DA61" s="585">
        <v>58472.529791763511</v>
      </c>
      <c r="DB61" s="585">
        <v>58061.340148388554</v>
      </c>
      <c r="DC61" s="585">
        <v>58439.562505703514</v>
      </c>
      <c r="DD61" s="585">
        <v>59188.973477353058</v>
      </c>
      <c r="DE61" s="585">
        <v>59922.185490349126</v>
      </c>
      <c r="DF61" s="585">
        <v>60473.288928725233</v>
      </c>
      <c r="DG61" s="585">
        <v>61496.319549418913</v>
      </c>
      <c r="DH61" s="585">
        <v>61671.708856908954</v>
      </c>
      <c r="DI61" s="585">
        <v>62181.74430304089</v>
      </c>
      <c r="DJ61" s="585">
        <v>63406.936379661282</v>
      </c>
      <c r="DK61" s="585">
        <v>64027.250872396631</v>
      </c>
      <c r="DL61" s="585">
        <v>64697.901216674509</v>
      </c>
      <c r="DM61" s="585">
        <v>65575.577525555695</v>
      </c>
      <c r="DN61" s="585">
        <v>65330.12716289534</v>
      </c>
      <c r="DO61" s="585">
        <v>65246.331665826561</v>
      </c>
      <c r="DP61" s="585">
        <v>65872.875149534229</v>
      </c>
      <c r="DQ61" s="585">
        <v>66183.274304624589</v>
      </c>
      <c r="DR61" s="585">
        <v>65927.87564363901</v>
      </c>
      <c r="DS61" s="585">
        <v>66401.152564357719</v>
      </c>
      <c r="DT61" s="585">
        <v>66533.399309374843</v>
      </c>
      <c r="DU61" s="585">
        <v>67253.192607427132</v>
      </c>
      <c r="DV61" s="585">
        <v>67943.60492110817</v>
      </c>
      <c r="DW61" s="585">
        <v>68325.074927102571</v>
      </c>
      <c r="DX61" s="585">
        <v>69106.468411983151</v>
      </c>
      <c r="DY61" s="585">
        <v>70422.862241628827</v>
      </c>
      <c r="DZ61" s="585">
        <v>70226.090863636899</v>
      </c>
      <c r="EA61" s="585">
        <v>70474.04758085779</v>
      </c>
      <c r="EB61" s="585">
        <v>70595.319304727469</v>
      </c>
      <c r="EC61" s="585">
        <v>70812.659651320078</v>
      </c>
      <c r="ED61" s="585">
        <v>70903.798062549686</v>
      </c>
      <c r="EE61" s="585">
        <v>71499.866071970275</v>
      </c>
      <c r="EF61" s="585">
        <v>71802.200216965735</v>
      </c>
      <c r="EG61" s="585">
        <v>72245.524466294373</v>
      </c>
      <c r="EH61" s="585">
        <v>72771.649231339616</v>
      </c>
      <c r="EI61" s="585">
        <v>73059.199974055533</v>
      </c>
      <c r="EJ61" s="587">
        <v>73619.896690144058</v>
      </c>
      <c r="EK61" s="587">
        <v>75182.002897038095</v>
      </c>
      <c r="EL61" s="587">
        <v>75179.572282340261</v>
      </c>
      <c r="EM61" s="587">
        <v>75362.766958489898</v>
      </c>
      <c r="EN61" s="587">
        <v>75648.159799667803</v>
      </c>
      <c r="EO61" s="587">
        <v>76023.348659282128</v>
      </c>
      <c r="EP61" s="587">
        <v>76719.557477740134</v>
      </c>
      <c r="EQ61" s="587">
        <v>76780.93537296736</v>
      </c>
      <c r="ER61" s="587">
        <v>76698.722688410126</v>
      </c>
      <c r="ES61" s="587">
        <v>77220.173095078819</v>
      </c>
      <c r="ET61" s="587">
        <v>77304.876371693637</v>
      </c>
      <c r="EU61" s="587">
        <v>77878.617904977553</v>
      </c>
      <c r="EV61" s="587">
        <v>77956.32533007249</v>
      </c>
      <c r="EW61" s="587">
        <v>79176.664712730038</v>
      </c>
      <c r="EX61" s="587">
        <v>78830.899999999994</v>
      </c>
      <c r="EY61" s="587">
        <v>78911.526948765095</v>
      </c>
      <c r="EZ61" s="587">
        <v>78936.293212316057</v>
      </c>
      <c r="FA61" s="587">
        <v>78861.119331717986</v>
      </c>
      <c r="FB61" s="587">
        <v>78709.097505991551</v>
      </c>
      <c r="FC61" s="587">
        <v>77998.854513619808</v>
      </c>
      <c r="FD61" s="587">
        <v>77656.320692283392</v>
      </c>
      <c r="FE61" s="587">
        <v>77663.393034459572</v>
      </c>
      <c r="FF61" s="587">
        <v>77703.674123926976</v>
      </c>
    </row>
    <row r="62" spans="1:162" ht="17.25" customHeight="1" thickBot="1" x14ac:dyDescent="0.35">
      <c r="A62" s="757"/>
      <c r="B62" s="758"/>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c r="CB62" s="759"/>
      <c r="CC62" s="759"/>
      <c r="CD62" s="759"/>
      <c r="CE62" s="759"/>
      <c r="CF62" s="759"/>
      <c r="CG62" s="759"/>
      <c r="CH62" s="759"/>
      <c r="CI62" s="759"/>
      <c r="CJ62" s="759"/>
      <c r="CK62" s="759"/>
      <c r="CL62" s="759"/>
      <c r="CM62" s="759"/>
      <c r="CN62" s="759"/>
      <c r="CO62" s="759"/>
      <c r="CP62" s="759"/>
      <c r="CQ62" s="759"/>
      <c r="CR62" s="759"/>
      <c r="CS62" s="759"/>
      <c r="CT62" s="759"/>
      <c r="CU62" s="759"/>
      <c r="CV62" s="759"/>
      <c r="CW62" s="759"/>
      <c r="CX62" s="759"/>
      <c r="CY62" s="759"/>
      <c r="CZ62" s="759"/>
      <c r="DA62" s="759"/>
      <c r="DB62" s="759"/>
      <c r="DC62" s="759"/>
      <c r="DD62" s="759"/>
      <c r="DE62" s="759"/>
      <c r="DF62" s="759"/>
      <c r="DG62" s="759"/>
      <c r="DH62" s="759"/>
      <c r="DI62" s="759"/>
      <c r="DJ62" s="759"/>
      <c r="DK62" s="759"/>
      <c r="DL62" s="759"/>
      <c r="DM62" s="759"/>
      <c r="DN62" s="759"/>
      <c r="DO62" s="759"/>
      <c r="DP62" s="759"/>
      <c r="DQ62" s="759"/>
      <c r="DR62" s="759"/>
      <c r="DS62" s="759"/>
      <c r="DT62" s="759"/>
      <c r="DU62" s="759"/>
      <c r="DV62" s="759"/>
      <c r="DW62" s="759"/>
      <c r="DX62" s="759"/>
      <c r="DY62" s="759"/>
      <c r="DZ62" s="759"/>
      <c r="EA62" s="759"/>
      <c r="EB62" s="759"/>
      <c r="EC62" s="759"/>
      <c r="ED62" s="759"/>
      <c r="EE62" s="759"/>
      <c r="EF62" s="759"/>
      <c r="EG62" s="759"/>
      <c r="EH62" s="759"/>
      <c r="EI62" s="759"/>
      <c r="EJ62" s="759"/>
      <c r="EK62" s="759"/>
      <c r="EL62" s="759"/>
      <c r="EM62" s="759"/>
      <c r="EN62" s="759"/>
      <c r="EO62" s="759"/>
      <c r="EP62" s="759"/>
      <c r="EQ62" s="760"/>
      <c r="ER62" s="760"/>
      <c r="ES62" s="760"/>
      <c r="ET62" s="760"/>
      <c r="EU62" s="760"/>
      <c r="EV62" s="760"/>
      <c r="EW62" s="760"/>
      <c r="EX62" s="760"/>
      <c r="EY62" s="760"/>
      <c r="EZ62" s="760"/>
      <c r="FA62" s="760"/>
      <c r="FB62" s="760"/>
      <c r="FC62" s="760"/>
      <c r="FD62" s="760"/>
      <c r="FE62" s="760"/>
      <c r="FF62" s="760"/>
    </row>
    <row r="63" spans="1:162" s="762" customFormat="1" ht="19.5" customHeight="1" thickTop="1" x14ac:dyDescent="0.25">
      <c r="A63" s="761" t="s">
        <v>520</v>
      </c>
      <c r="B63" s="608"/>
      <c r="C63" s="608"/>
      <c r="D63" s="608"/>
      <c r="E63" s="608"/>
      <c r="F63" s="608"/>
      <c r="G63" s="608"/>
      <c r="H63" s="608"/>
      <c r="I63" s="608"/>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c r="CU63" s="609"/>
      <c r="CV63" s="609"/>
      <c r="CW63" s="609"/>
      <c r="CX63" s="609"/>
      <c r="CY63" s="609"/>
      <c r="CZ63" s="609"/>
      <c r="DA63" s="609"/>
      <c r="DB63" s="609"/>
      <c r="DC63" s="609"/>
      <c r="DD63" s="609"/>
      <c r="DE63" s="609"/>
      <c r="DF63" s="609"/>
      <c r="DG63" s="609"/>
      <c r="DH63" s="609"/>
      <c r="DI63" s="609"/>
      <c r="DJ63" s="609"/>
      <c r="DK63" s="609"/>
      <c r="DL63" s="609"/>
      <c r="DM63" s="609"/>
      <c r="DN63" s="609"/>
      <c r="DO63" s="609"/>
      <c r="DP63" s="609"/>
      <c r="DQ63" s="609"/>
      <c r="DR63" s="609"/>
      <c r="DS63" s="609"/>
      <c r="DT63" s="609"/>
      <c r="DU63" s="609"/>
      <c r="DV63" s="609"/>
      <c r="DW63" s="609"/>
      <c r="DX63" s="609"/>
      <c r="DY63" s="609"/>
      <c r="DZ63" s="609"/>
      <c r="EA63" s="609"/>
      <c r="EB63" s="609"/>
      <c r="EC63" s="609"/>
      <c r="ED63" s="609"/>
    </row>
    <row r="64" spans="1:162" s="762" customFormat="1" ht="15.75" x14ac:dyDescent="0.25">
      <c r="A64" s="761" t="s">
        <v>554</v>
      </c>
      <c r="B64" s="608"/>
      <c r="C64" s="608"/>
      <c r="D64" s="608"/>
      <c r="E64" s="608"/>
      <c r="F64" s="608"/>
      <c r="G64" s="608"/>
      <c r="H64" s="608"/>
      <c r="I64" s="608"/>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c r="CU64" s="609"/>
      <c r="CV64" s="609"/>
      <c r="CW64" s="609"/>
      <c r="CX64" s="609"/>
      <c r="CY64" s="609"/>
      <c r="CZ64" s="609"/>
      <c r="DA64" s="609"/>
      <c r="DB64" s="609"/>
      <c r="DC64" s="609"/>
      <c r="DD64" s="609"/>
      <c r="DE64" s="609"/>
      <c r="DF64" s="609"/>
      <c r="DG64" s="609"/>
      <c r="DH64" s="609"/>
      <c r="DI64" s="609"/>
      <c r="DJ64" s="609"/>
      <c r="DK64" s="609"/>
      <c r="DL64" s="609"/>
      <c r="DM64" s="609"/>
      <c r="DN64" s="609"/>
      <c r="DO64" s="609"/>
      <c r="DP64" s="609"/>
      <c r="DQ64" s="609"/>
      <c r="DR64" s="609"/>
      <c r="DS64" s="609"/>
      <c r="DT64" s="609"/>
      <c r="DU64" s="609"/>
      <c r="DV64" s="609"/>
      <c r="DW64" s="609"/>
      <c r="DX64" s="609"/>
      <c r="DY64" s="609"/>
      <c r="DZ64" s="609"/>
      <c r="EA64" s="609"/>
      <c r="EB64" s="609"/>
      <c r="EC64" s="609"/>
      <c r="ED64" s="609"/>
    </row>
    <row r="65" spans="1:134" s="762" customFormat="1" ht="19.5" customHeight="1" x14ac:dyDescent="0.25">
      <c r="A65" s="611" t="s">
        <v>396</v>
      </c>
      <c r="B65" s="609"/>
      <c r="C65" s="608"/>
      <c r="D65" s="608"/>
      <c r="E65" s="608"/>
      <c r="F65" s="608"/>
      <c r="G65" s="608"/>
      <c r="H65" s="608"/>
      <c r="I65" s="608"/>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c r="CU65" s="609"/>
      <c r="CV65" s="609"/>
      <c r="CW65" s="609"/>
      <c r="CX65" s="609"/>
      <c r="CY65" s="609"/>
      <c r="CZ65" s="609"/>
      <c r="DA65" s="609"/>
      <c r="DB65" s="609"/>
      <c r="DC65" s="609"/>
      <c r="DD65" s="609"/>
      <c r="DE65" s="609"/>
      <c r="DF65" s="609"/>
      <c r="DG65" s="609"/>
      <c r="DH65" s="609"/>
      <c r="DI65" s="609"/>
      <c r="DJ65" s="609"/>
      <c r="DK65" s="609"/>
      <c r="DL65" s="609"/>
      <c r="DM65" s="609"/>
      <c r="DN65" s="609"/>
      <c r="DO65" s="609"/>
      <c r="DP65" s="609"/>
      <c r="DQ65" s="609"/>
      <c r="DR65" s="609"/>
      <c r="DS65" s="609"/>
      <c r="DT65" s="609"/>
      <c r="DU65" s="609"/>
      <c r="DV65" s="609"/>
      <c r="DW65" s="609"/>
      <c r="DX65" s="609"/>
      <c r="DY65" s="609"/>
      <c r="DZ65" s="609"/>
      <c r="EA65" s="609"/>
      <c r="EB65" s="609"/>
      <c r="EC65" s="609"/>
      <c r="ED65" s="609"/>
    </row>
    <row r="66" spans="1:134" x14ac:dyDescent="0.3">
      <c r="A66" s="763"/>
      <c r="B66" s="764"/>
      <c r="C66" s="566"/>
      <c r="D66" s="566"/>
      <c r="E66" s="566"/>
      <c r="F66" s="566"/>
      <c r="G66" s="566"/>
      <c r="H66" s="566"/>
      <c r="I66" s="566"/>
      <c r="J66" s="561"/>
      <c r="K66" s="561"/>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row>
    <row r="67" spans="1:134" x14ac:dyDescent="0.3">
      <c r="A67" s="763"/>
      <c r="B67" s="764"/>
      <c r="C67" s="566"/>
      <c r="D67" s="566"/>
      <c r="E67" s="566"/>
      <c r="F67" s="566"/>
      <c r="G67" s="566"/>
      <c r="H67" s="566"/>
      <c r="I67" s="566"/>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row>
    <row r="68" spans="1:134" x14ac:dyDescent="0.3">
      <c r="A68" s="763"/>
      <c r="B68" s="764"/>
      <c r="C68" s="566"/>
      <c r="D68" s="566"/>
      <c r="E68" s="566"/>
      <c r="F68" s="566"/>
      <c r="G68" s="566"/>
      <c r="H68" s="566"/>
      <c r="I68" s="566"/>
      <c r="J68" s="561"/>
      <c r="K68" s="561"/>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row>
    <row r="69" spans="1:134" x14ac:dyDescent="0.3">
      <c r="A69" s="763"/>
      <c r="B69" s="764"/>
      <c r="C69" s="566"/>
      <c r="D69" s="566"/>
      <c r="E69" s="566"/>
      <c r="F69" s="566"/>
      <c r="G69" s="566"/>
      <c r="H69" s="566"/>
      <c r="I69" s="566"/>
      <c r="J69" s="561"/>
      <c r="K69" s="561"/>
      <c r="L69" s="561"/>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561"/>
      <c r="AJ69" s="561"/>
    </row>
    <row r="70" spans="1:134" x14ac:dyDescent="0.3">
      <c r="A70" s="763"/>
      <c r="B70" s="764"/>
      <c r="C70" s="566"/>
      <c r="D70" s="566"/>
      <c r="E70" s="566"/>
      <c r="F70" s="566"/>
      <c r="G70" s="566"/>
      <c r="H70" s="566"/>
      <c r="I70" s="566"/>
      <c r="J70" s="561"/>
      <c r="K70" s="561"/>
      <c r="L70" s="561"/>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561"/>
      <c r="AJ70" s="561"/>
    </row>
    <row r="71" spans="1:134" x14ac:dyDescent="0.3">
      <c r="A71" s="763"/>
      <c r="B71" s="764"/>
      <c r="C71" s="566"/>
      <c r="D71" s="566"/>
      <c r="E71" s="566"/>
      <c r="F71" s="566"/>
      <c r="G71" s="566"/>
      <c r="H71" s="566"/>
      <c r="I71" s="566"/>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row>
    <row r="72" spans="1:134" x14ac:dyDescent="0.3">
      <c r="A72" s="763"/>
      <c r="B72" s="764"/>
      <c r="C72" s="566"/>
      <c r="D72" s="566"/>
      <c r="E72" s="566"/>
      <c r="F72" s="566"/>
      <c r="G72" s="566"/>
      <c r="H72" s="566"/>
      <c r="I72" s="566"/>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row>
    <row r="73" spans="1:134" x14ac:dyDescent="0.3">
      <c r="A73" s="763"/>
      <c r="B73" s="764"/>
      <c r="C73" s="566"/>
      <c r="D73" s="566"/>
      <c r="E73" s="566"/>
      <c r="F73" s="566"/>
      <c r="G73" s="566"/>
      <c r="H73" s="566"/>
      <c r="I73" s="566"/>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row>
    <row r="74" spans="1:134" x14ac:dyDescent="0.3">
      <c r="A74" s="763"/>
      <c r="B74" s="764"/>
      <c r="C74" s="566"/>
      <c r="D74" s="566"/>
      <c r="E74" s="566"/>
      <c r="F74" s="566"/>
      <c r="G74" s="566"/>
      <c r="H74" s="566"/>
      <c r="I74" s="566"/>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row>
    <row r="75" spans="1:134" x14ac:dyDescent="0.3">
      <c r="A75" s="763"/>
      <c r="B75" s="764"/>
      <c r="C75" s="566"/>
      <c r="D75" s="566"/>
      <c r="E75" s="566"/>
      <c r="F75" s="566"/>
      <c r="G75" s="566"/>
      <c r="H75" s="566"/>
      <c r="I75" s="566"/>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row>
    <row r="76" spans="1:134" x14ac:dyDescent="0.3">
      <c r="A76" s="763"/>
      <c r="B76" s="764"/>
      <c r="C76" s="566"/>
      <c r="D76" s="566"/>
      <c r="E76" s="566"/>
      <c r="F76" s="566"/>
      <c r="G76" s="566"/>
      <c r="H76" s="566"/>
      <c r="I76" s="566"/>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row>
    <row r="77" spans="1:134" x14ac:dyDescent="0.3">
      <c r="A77" s="763"/>
      <c r="B77" s="764"/>
      <c r="C77" s="566"/>
      <c r="D77" s="566"/>
      <c r="E77" s="566"/>
      <c r="F77" s="566"/>
      <c r="G77" s="566"/>
      <c r="H77" s="566"/>
      <c r="I77" s="566"/>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row>
    <row r="78" spans="1:134" x14ac:dyDescent="0.3">
      <c r="A78" s="763"/>
      <c r="B78" s="764"/>
      <c r="C78" s="566"/>
      <c r="D78" s="566"/>
      <c r="E78" s="566"/>
      <c r="F78" s="566"/>
      <c r="G78" s="566"/>
      <c r="H78" s="566"/>
      <c r="I78" s="566"/>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row>
    <row r="79" spans="1:134" x14ac:dyDescent="0.3">
      <c r="A79" s="763"/>
      <c r="B79" s="764"/>
      <c r="C79" s="566"/>
      <c r="D79" s="566"/>
      <c r="E79" s="566"/>
      <c r="F79" s="566"/>
      <c r="G79" s="566"/>
      <c r="H79" s="566"/>
      <c r="I79" s="566"/>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row>
    <row r="80" spans="1:134" x14ac:dyDescent="0.3">
      <c r="A80" s="763"/>
      <c r="B80" s="764"/>
      <c r="C80" s="566"/>
      <c r="D80" s="566"/>
      <c r="E80" s="566"/>
      <c r="F80" s="566"/>
      <c r="G80" s="566"/>
      <c r="H80" s="566"/>
      <c r="I80" s="566"/>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row>
    <row r="81" spans="1:36" x14ac:dyDescent="0.3">
      <c r="A81" s="763"/>
      <c r="B81" s="764"/>
      <c r="C81" s="566"/>
      <c r="D81" s="566"/>
      <c r="E81" s="566"/>
      <c r="F81" s="566"/>
      <c r="G81" s="566"/>
      <c r="H81" s="566"/>
      <c r="I81" s="566"/>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row>
    <row r="82" spans="1:36" x14ac:dyDescent="0.3">
      <c r="A82" s="763"/>
      <c r="B82" s="764"/>
      <c r="C82" s="566"/>
      <c r="D82" s="566"/>
      <c r="E82" s="566"/>
      <c r="F82" s="566"/>
      <c r="G82" s="566"/>
      <c r="H82" s="566"/>
      <c r="I82" s="566"/>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row>
    <row r="83" spans="1:36" x14ac:dyDescent="0.3">
      <c r="A83" s="763"/>
      <c r="B83" s="764"/>
      <c r="C83" s="566"/>
      <c r="D83" s="566"/>
      <c r="E83" s="566"/>
      <c r="F83" s="566"/>
      <c r="G83" s="566"/>
      <c r="H83" s="566"/>
      <c r="I83" s="566"/>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row>
    <row r="84" spans="1:36" x14ac:dyDescent="0.3">
      <c r="A84" s="763"/>
      <c r="B84" s="764"/>
      <c r="C84" s="566"/>
      <c r="D84" s="566"/>
      <c r="E84" s="566"/>
      <c r="F84" s="566"/>
      <c r="G84" s="566"/>
      <c r="H84" s="566"/>
      <c r="I84" s="566"/>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row>
    <row r="85" spans="1:36" x14ac:dyDescent="0.3">
      <c r="A85" s="763"/>
      <c r="B85" s="764"/>
      <c r="C85" s="566"/>
      <c r="D85" s="566"/>
      <c r="E85" s="566"/>
      <c r="F85" s="566"/>
      <c r="G85" s="566"/>
      <c r="H85" s="566"/>
      <c r="I85" s="566"/>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row>
    <row r="86" spans="1:36" x14ac:dyDescent="0.3">
      <c r="A86" s="763"/>
      <c r="B86" s="764"/>
      <c r="C86" s="566"/>
      <c r="D86" s="566"/>
      <c r="E86" s="566"/>
      <c r="F86" s="566"/>
      <c r="G86" s="566"/>
      <c r="H86" s="566"/>
      <c r="I86" s="566"/>
      <c r="J86" s="561"/>
      <c r="K86" s="561"/>
      <c r="L86" s="561"/>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row>
    <row r="87" spans="1:36" x14ac:dyDescent="0.3">
      <c r="A87" s="763"/>
      <c r="B87" s="764"/>
      <c r="C87" s="566"/>
      <c r="D87" s="566"/>
      <c r="E87" s="566"/>
      <c r="F87" s="566"/>
      <c r="G87" s="566"/>
      <c r="H87" s="566"/>
      <c r="I87" s="566"/>
      <c r="J87" s="561"/>
      <c r="K87" s="561"/>
      <c r="L87" s="561"/>
      <c r="M87" s="561"/>
      <c r="N87" s="561"/>
      <c r="O87" s="561"/>
      <c r="P87" s="561"/>
      <c r="Q87" s="561"/>
      <c r="R87" s="561"/>
      <c r="S87" s="561"/>
      <c r="T87" s="561"/>
      <c r="U87" s="561"/>
      <c r="V87" s="561"/>
      <c r="W87" s="561"/>
      <c r="X87" s="561"/>
      <c r="Y87" s="561"/>
      <c r="Z87" s="561"/>
      <c r="AA87" s="561"/>
      <c r="AB87" s="561"/>
      <c r="AC87" s="561"/>
      <c r="AD87" s="561"/>
      <c r="AE87" s="561"/>
      <c r="AF87" s="561"/>
      <c r="AG87" s="561"/>
      <c r="AH87" s="561"/>
      <c r="AI87" s="561"/>
      <c r="AJ87" s="561"/>
    </row>
    <row r="88" spans="1:36" x14ac:dyDescent="0.3">
      <c r="A88" s="763"/>
      <c r="B88" s="764"/>
      <c r="C88" s="566"/>
      <c r="D88" s="566"/>
      <c r="E88" s="566"/>
      <c r="F88" s="566"/>
      <c r="G88" s="566"/>
      <c r="H88" s="566"/>
      <c r="I88" s="566"/>
      <c r="J88" s="561"/>
      <c r="K88" s="561"/>
      <c r="L88" s="561"/>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1"/>
      <c r="AJ88" s="561"/>
    </row>
    <row r="89" spans="1:36" x14ac:dyDescent="0.3">
      <c r="A89" s="763"/>
      <c r="B89" s="764"/>
      <c r="C89" s="566"/>
      <c r="D89" s="566"/>
      <c r="E89" s="566"/>
      <c r="F89" s="566"/>
      <c r="G89" s="566"/>
      <c r="H89" s="566"/>
      <c r="I89" s="566"/>
      <c r="J89" s="561"/>
      <c r="K89" s="561"/>
      <c r="L89" s="561"/>
      <c r="M89" s="561"/>
      <c r="N89" s="561"/>
      <c r="O89" s="561"/>
      <c r="P89" s="561"/>
      <c r="Q89" s="561"/>
      <c r="R89" s="561"/>
      <c r="S89" s="561"/>
      <c r="T89" s="561"/>
      <c r="U89" s="561"/>
      <c r="V89" s="561"/>
      <c r="W89" s="561"/>
      <c r="X89" s="561"/>
      <c r="Y89" s="561"/>
      <c r="Z89" s="561"/>
      <c r="AA89" s="561"/>
      <c r="AB89" s="561"/>
      <c r="AC89" s="561"/>
      <c r="AD89" s="561"/>
      <c r="AE89" s="561"/>
      <c r="AF89" s="561"/>
      <c r="AG89" s="561"/>
      <c r="AH89" s="561"/>
      <c r="AI89" s="561"/>
      <c r="AJ89" s="561"/>
    </row>
    <row r="90" spans="1:36" x14ac:dyDescent="0.3">
      <c r="A90" s="763"/>
      <c r="B90" s="764"/>
      <c r="C90" s="566"/>
      <c r="D90" s="566"/>
      <c r="E90" s="566"/>
      <c r="F90" s="566"/>
      <c r="G90" s="566"/>
      <c r="H90" s="566"/>
      <c r="I90" s="566"/>
      <c r="J90" s="561"/>
      <c r="K90" s="561"/>
      <c r="L90" s="561"/>
      <c r="M90" s="561"/>
      <c r="N90" s="561"/>
      <c r="O90" s="561"/>
      <c r="P90" s="561"/>
      <c r="Q90" s="561"/>
      <c r="R90" s="561"/>
      <c r="S90" s="561"/>
      <c r="T90" s="561"/>
      <c r="U90" s="561"/>
      <c r="V90" s="561"/>
      <c r="W90" s="561"/>
      <c r="X90" s="561"/>
      <c r="Y90" s="561"/>
      <c r="Z90" s="561"/>
      <c r="AA90" s="561"/>
      <c r="AB90" s="561"/>
      <c r="AC90" s="561"/>
      <c r="AD90" s="561"/>
      <c r="AE90" s="561"/>
      <c r="AF90" s="561"/>
      <c r="AG90" s="561"/>
      <c r="AH90" s="561"/>
      <c r="AI90" s="561"/>
      <c r="AJ90" s="561"/>
    </row>
    <row r="91" spans="1:36" x14ac:dyDescent="0.3">
      <c r="A91" s="763"/>
      <c r="B91" s="764"/>
      <c r="C91" s="566"/>
      <c r="D91" s="566"/>
      <c r="E91" s="566"/>
      <c r="F91" s="566"/>
      <c r="G91" s="566"/>
      <c r="H91" s="566"/>
      <c r="I91" s="566"/>
      <c r="J91" s="561"/>
      <c r="K91" s="561"/>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row>
    <row r="92" spans="1:36" x14ac:dyDescent="0.3">
      <c r="A92" s="763"/>
      <c r="B92" s="764"/>
      <c r="C92" s="566"/>
      <c r="D92" s="566"/>
      <c r="E92" s="566"/>
      <c r="F92" s="566"/>
      <c r="G92" s="566"/>
      <c r="H92" s="566"/>
      <c r="I92" s="566"/>
      <c r="J92" s="561"/>
      <c r="K92" s="561"/>
      <c r="L92" s="561"/>
      <c r="M92" s="561"/>
      <c r="N92" s="561"/>
      <c r="O92" s="561"/>
      <c r="P92" s="561"/>
      <c r="Q92" s="561"/>
      <c r="R92" s="561"/>
      <c r="S92" s="561"/>
      <c r="T92" s="561"/>
      <c r="U92" s="561"/>
      <c r="V92" s="561"/>
      <c r="W92" s="561"/>
      <c r="X92" s="561"/>
      <c r="Y92" s="561"/>
      <c r="Z92" s="561"/>
      <c r="AA92" s="561"/>
      <c r="AB92" s="561"/>
      <c r="AC92" s="561"/>
      <c r="AD92" s="561"/>
      <c r="AE92" s="561"/>
      <c r="AF92" s="561"/>
      <c r="AG92" s="561"/>
      <c r="AH92" s="561"/>
      <c r="AI92" s="561"/>
      <c r="AJ92" s="561"/>
    </row>
    <row r="93" spans="1:36" x14ac:dyDescent="0.3">
      <c r="A93" s="763"/>
      <c r="B93" s="764"/>
      <c r="C93" s="566"/>
      <c r="D93" s="566"/>
      <c r="E93" s="566"/>
      <c r="F93" s="566"/>
      <c r="G93" s="566"/>
      <c r="H93" s="566"/>
      <c r="I93" s="566"/>
      <c r="J93" s="561"/>
      <c r="K93" s="561"/>
      <c r="L93" s="561"/>
      <c r="M93" s="561"/>
      <c r="N93" s="561"/>
      <c r="O93" s="561"/>
      <c r="P93" s="561"/>
      <c r="Q93" s="561"/>
      <c r="R93" s="561"/>
      <c r="S93" s="561"/>
      <c r="T93" s="561"/>
      <c r="U93" s="561"/>
      <c r="V93" s="561"/>
      <c r="W93" s="561"/>
      <c r="X93" s="561"/>
      <c r="Y93" s="561"/>
      <c r="Z93" s="561"/>
      <c r="AA93" s="561"/>
      <c r="AB93" s="561"/>
      <c r="AC93" s="561"/>
      <c r="AD93" s="561"/>
      <c r="AE93" s="561"/>
      <c r="AF93" s="561"/>
      <c r="AG93" s="561"/>
      <c r="AH93" s="561"/>
      <c r="AI93" s="561"/>
      <c r="AJ93" s="561"/>
    </row>
    <row r="94" spans="1:36" x14ac:dyDescent="0.3">
      <c r="A94" s="763"/>
      <c r="B94" s="764"/>
      <c r="C94" s="566"/>
      <c r="D94" s="566"/>
      <c r="E94" s="566"/>
      <c r="F94" s="566"/>
      <c r="G94" s="566"/>
      <c r="H94" s="566"/>
      <c r="I94" s="566"/>
      <c r="J94" s="561"/>
      <c r="K94" s="561"/>
      <c r="L94" s="561"/>
      <c r="M94" s="561"/>
      <c r="N94" s="561"/>
      <c r="O94" s="561"/>
      <c r="P94" s="561"/>
      <c r="Q94" s="561"/>
      <c r="R94" s="561"/>
      <c r="S94" s="561"/>
      <c r="T94" s="561"/>
      <c r="U94" s="561"/>
      <c r="V94" s="561"/>
      <c r="W94" s="561"/>
      <c r="X94" s="561"/>
      <c r="Y94" s="561"/>
      <c r="Z94" s="561"/>
      <c r="AA94" s="561"/>
      <c r="AB94" s="561"/>
      <c r="AC94" s="561"/>
      <c r="AD94" s="561"/>
      <c r="AE94" s="561"/>
      <c r="AF94" s="561"/>
      <c r="AG94" s="561"/>
      <c r="AH94" s="561"/>
      <c r="AI94" s="561"/>
      <c r="AJ94" s="561"/>
    </row>
    <row r="95" spans="1:36" x14ac:dyDescent="0.3">
      <c r="A95" s="763"/>
      <c r="B95" s="764"/>
      <c r="C95" s="566"/>
      <c r="D95" s="566"/>
      <c r="E95" s="566"/>
      <c r="F95" s="566"/>
      <c r="G95" s="566"/>
      <c r="H95" s="566"/>
      <c r="I95" s="566"/>
      <c r="J95" s="561"/>
      <c r="K95" s="561"/>
      <c r="L95" s="561"/>
      <c r="M95" s="561"/>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row>
    <row r="96" spans="1:36" x14ac:dyDescent="0.3">
      <c r="A96" s="763"/>
      <c r="B96" s="764"/>
      <c r="C96" s="566"/>
      <c r="D96" s="566"/>
      <c r="E96" s="566"/>
      <c r="F96" s="566"/>
      <c r="G96" s="566"/>
      <c r="H96" s="566"/>
      <c r="I96" s="566"/>
      <c r="J96" s="561"/>
      <c r="K96" s="561"/>
      <c r="L96" s="561"/>
      <c r="M96" s="561"/>
      <c r="N96" s="561"/>
      <c r="O96" s="561"/>
      <c r="P96" s="561"/>
      <c r="Q96" s="561"/>
      <c r="R96" s="561"/>
      <c r="S96" s="561"/>
      <c r="T96" s="561"/>
      <c r="U96" s="561"/>
      <c r="V96" s="561"/>
      <c r="W96" s="561"/>
      <c r="X96" s="561"/>
      <c r="Y96" s="561"/>
      <c r="Z96" s="561"/>
      <c r="AA96" s="561"/>
      <c r="AB96" s="561"/>
      <c r="AC96" s="561"/>
      <c r="AD96" s="561"/>
      <c r="AE96" s="561"/>
      <c r="AF96" s="561"/>
      <c r="AG96" s="561"/>
      <c r="AH96" s="561"/>
      <c r="AI96" s="561"/>
      <c r="AJ96" s="561"/>
    </row>
    <row r="97" spans="1:36" x14ac:dyDescent="0.3">
      <c r="A97" s="763"/>
      <c r="B97" s="764"/>
      <c r="C97" s="566"/>
      <c r="D97" s="566"/>
      <c r="E97" s="566"/>
      <c r="F97" s="566"/>
      <c r="G97" s="566"/>
      <c r="H97" s="566"/>
      <c r="I97" s="566"/>
      <c r="J97" s="561"/>
      <c r="K97" s="561"/>
      <c r="L97" s="561"/>
      <c r="M97" s="561"/>
      <c r="N97" s="561"/>
      <c r="O97" s="561"/>
      <c r="P97" s="561"/>
      <c r="Q97" s="561"/>
      <c r="R97" s="561"/>
      <c r="S97" s="561"/>
      <c r="T97" s="561"/>
      <c r="U97" s="561"/>
      <c r="V97" s="561"/>
      <c r="W97" s="561"/>
      <c r="X97" s="561"/>
      <c r="Y97" s="561"/>
      <c r="Z97" s="561"/>
      <c r="AA97" s="561"/>
      <c r="AB97" s="561"/>
      <c r="AC97" s="561"/>
      <c r="AD97" s="561"/>
      <c r="AE97" s="561"/>
      <c r="AF97" s="561"/>
      <c r="AG97" s="561"/>
      <c r="AH97" s="561"/>
      <c r="AI97" s="561"/>
      <c r="AJ97" s="561"/>
    </row>
    <row r="98" spans="1:36" x14ac:dyDescent="0.3">
      <c r="A98" s="763"/>
      <c r="B98" s="764"/>
      <c r="C98" s="566"/>
      <c r="D98" s="566"/>
      <c r="E98" s="566"/>
      <c r="F98" s="566"/>
      <c r="G98" s="566"/>
      <c r="H98" s="566"/>
      <c r="I98" s="566"/>
      <c r="J98" s="561"/>
      <c r="K98" s="561"/>
      <c r="L98" s="561"/>
      <c r="M98" s="561"/>
      <c r="N98" s="561"/>
      <c r="O98" s="561"/>
      <c r="P98" s="561"/>
      <c r="Q98" s="561"/>
      <c r="R98" s="561"/>
      <c r="S98" s="561"/>
      <c r="T98" s="561"/>
      <c r="U98" s="561"/>
      <c r="V98" s="561"/>
      <c r="W98" s="561"/>
      <c r="X98" s="561"/>
      <c r="Y98" s="561"/>
      <c r="Z98" s="561"/>
      <c r="AA98" s="561"/>
      <c r="AB98" s="561"/>
      <c r="AC98" s="561"/>
      <c r="AD98" s="561"/>
      <c r="AE98" s="561"/>
      <c r="AF98" s="561"/>
      <c r="AG98" s="561"/>
      <c r="AH98" s="561"/>
      <c r="AI98" s="561"/>
      <c r="AJ98" s="561"/>
    </row>
    <row r="99" spans="1:36" x14ac:dyDescent="0.3">
      <c r="A99" s="763"/>
      <c r="B99" s="764"/>
      <c r="C99" s="566"/>
      <c r="D99" s="566"/>
      <c r="E99" s="566"/>
      <c r="F99" s="566"/>
      <c r="G99" s="566"/>
      <c r="H99" s="566"/>
      <c r="I99" s="566"/>
      <c r="J99" s="561"/>
      <c r="K99" s="561"/>
      <c r="L99" s="561"/>
      <c r="M99" s="561"/>
      <c r="N99" s="561"/>
      <c r="O99" s="561"/>
      <c r="P99" s="561"/>
      <c r="Q99" s="561"/>
      <c r="R99" s="561"/>
      <c r="S99" s="561"/>
      <c r="T99" s="561"/>
      <c r="U99" s="561"/>
      <c r="V99" s="561"/>
      <c r="W99" s="561"/>
      <c r="X99" s="561"/>
      <c r="Y99" s="561"/>
      <c r="Z99" s="561"/>
      <c r="AA99" s="561"/>
      <c r="AB99" s="561"/>
      <c r="AC99" s="561"/>
      <c r="AD99" s="561"/>
      <c r="AE99" s="561"/>
      <c r="AF99" s="561"/>
      <c r="AG99" s="561"/>
      <c r="AH99" s="561"/>
      <c r="AI99" s="561"/>
      <c r="AJ99" s="561"/>
    </row>
    <row r="100" spans="1:36" x14ac:dyDescent="0.3">
      <c r="A100" s="763"/>
      <c r="B100" s="764"/>
      <c r="C100" s="566"/>
      <c r="D100" s="566"/>
      <c r="E100" s="566"/>
      <c r="F100" s="566"/>
      <c r="G100" s="566"/>
      <c r="H100" s="566"/>
      <c r="I100" s="566"/>
      <c r="J100" s="561"/>
      <c r="K100" s="561"/>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row>
    <row r="101" spans="1:36" x14ac:dyDescent="0.3">
      <c r="A101" s="763"/>
      <c r="B101" s="764"/>
      <c r="C101" s="566"/>
      <c r="D101" s="566"/>
      <c r="E101" s="566"/>
      <c r="F101" s="566"/>
      <c r="G101" s="566"/>
      <c r="H101" s="566"/>
      <c r="I101" s="566"/>
      <c r="J101" s="561"/>
      <c r="K101" s="561"/>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561"/>
    </row>
    <row r="102" spans="1:36" x14ac:dyDescent="0.3">
      <c r="A102" s="763"/>
      <c r="B102" s="764"/>
      <c r="C102" s="566"/>
      <c r="D102" s="566"/>
      <c r="E102" s="566"/>
      <c r="F102" s="566"/>
      <c r="G102" s="566"/>
      <c r="H102" s="566"/>
      <c r="I102" s="566"/>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row>
    <row r="103" spans="1:36" x14ac:dyDescent="0.3">
      <c r="A103" s="763"/>
      <c r="B103" s="764"/>
      <c r="C103" s="566"/>
      <c r="D103" s="566"/>
      <c r="E103" s="566"/>
      <c r="F103" s="566"/>
      <c r="G103" s="566"/>
      <c r="H103" s="566"/>
      <c r="I103" s="566"/>
      <c r="J103" s="561"/>
      <c r="K103" s="561"/>
      <c r="L103" s="561"/>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c r="AH103" s="561"/>
      <c r="AI103" s="561"/>
      <c r="AJ103" s="561"/>
    </row>
    <row r="104" spans="1:36" x14ac:dyDescent="0.3">
      <c r="A104" s="763"/>
      <c r="B104" s="764"/>
      <c r="C104" s="566"/>
      <c r="D104" s="566"/>
      <c r="E104" s="566"/>
      <c r="F104" s="566"/>
      <c r="G104" s="566"/>
      <c r="H104" s="566"/>
      <c r="I104" s="566"/>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1"/>
      <c r="AG104" s="561"/>
      <c r="AH104" s="561"/>
      <c r="AI104" s="561"/>
      <c r="AJ104" s="561"/>
    </row>
    <row r="105" spans="1:36" x14ac:dyDescent="0.3">
      <c r="A105" s="763"/>
      <c r="B105" s="764"/>
      <c r="C105" s="566"/>
      <c r="D105" s="566"/>
      <c r="E105" s="566"/>
      <c r="F105" s="566"/>
      <c r="G105" s="566"/>
      <c r="H105" s="566"/>
      <c r="I105" s="566"/>
      <c r="J105" s="561"/>
      <c r="K105" s="561"/>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c r="AH105" s="561"/>
      <c r="AI105" s="561"/>
      <c r="AJ105" s="561"/>
    </row>
    <row r="106" spans="1:36" x14ac:dyDescent="0.3">
      <c r="A106" s="763"/>
      <c r="B106" s="764"/>
      <c r="C106" s="566"/>
      <c r="D106" s="566"/>
      <c r="E106" s="566"/>
      <c r="F106" s="566"/>
      <c r="G106" s="566"/>
      <c r="H106" s="566"/>
      <c r="I106" s="566"/>
      <c r="J106" s="561"/>
      <c r="K106" s="561"/>
      <c r="L106" s="561"/>
      <c r="M106" s="561"/>
      <c r="N106" s="561"/>
      <c r="O106" s="561"/>
      <c r="P106" s="561"/>
      <c r="Q106" s="561"/>
      <c r="R106" s="561"/>
      <c r="S106" s="561"/>
      <c r="T106" s="561"/>
      <c r="U106" s="561"/>
      <c r="V106" s="561"/>
      <c r="W106" s="561"/>
      <c r="X106" s="561"/>
      <c r="Y106" s="561"/>
      <c r="Z106" s="561"/>
      <c r="AA106" s="561"/>
      <c r="AB106" s="561"/>
      <c r="AC106" s="561"/>
      <c r="AD106" s="561"/>
      <c r="AE106" s="561"/>
      <c r="AF106" s="561"/>
      <c r="AG106" s="561"/>
      <c r="AH106" s="561"/>
      <c r="AI106" s="561"/>
      <c r="AJ106" s="561"/>
    </row>
    <row r="107" spans="1:36" x14ac:dyDescent="0.3">
      <c r="A107" s="763"/>
      <c r="B107" s="764"/>
      <c r="C107" s="566"/>
      <c r="D107" s="566"/>
      <c r="E107" s="566"/>
      <c r="F107" s="566"/>
      <c r="G107" s="566"/>
      <c r="H107" s="566"/>
      <c r="I107" s="566"/>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row>
    <row r="108" spans="1:36" x14ac:dyDescent="0.3">
      <c r="A108" s="763"/>
      <c r="B108" s="764"/>
      <c r="C108" s="566"/>
      <c r="D108" s="566"/>
      <c r="E108" s="566"/>
      <c r="F108" s="566"/>
      <c r="G108" s="566"/>
      <c r="H108" s="566"/>
      <c r="I108" s="566"/>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row>
    <row r="109" spans="1:36" x14ac:dyDescent="0.3">
      <c r="A109" s="763"/>
      <c r="B109" s="764"/>
      <c r="C109" s="566"/>
      <c r="D109" s="566"/>
      <c r="E109" s="566"/>
      <c r="F109" s="566"/>
      <c r="G109" s="566"/>
      <c r="H109" s="566"/>
      <c r="I109" s="566"/>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row>
    <row r="110" spans="1:36" x14ac:dyDescent="0.3">
      <c r="A110" s="763"/>
      <c r="B110" s="764"/>
      <c r="C110" s="566"/>
      <c r="D110" s="566"/>
      <c r="E110" s="566"/>
      <c r="F110" s="566"/>
      <c r="G110" s="566"/>
      <c r="H110" s="566"/>
      <c r="I110" s="566"/>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row>
    <row r="111" spans="1:36" x14ac:dyDescent="0.3">
      <c r="A111" s="763"/>
      <c r="B111" s="764"/>
      <c r="C111" s="566"/>
      <c r="D111" s="566"/>
      <c r="E111" s="566"/>
      <c r="F111" s="566"/>
      <c r="G111" s="566"/>
      <c r="H111" s="566"/>
      <c r="I111" s="566"/>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row>
    <row r="112" spans="1:36" x14ac:dyDescent="0.3">
      <c r="A112" s="763"/>
      <c r="B112" s="764"/>
      <c r="C112" s="566"/>
      <c r="D112" s="566"/>
      <c r="E112" s="566"/>
      <c r="F112" s="566"/>
      <c r="G112" s="566"/>
      <c r="H112" s="566"/>
      <c r="I112" s="566"/>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row>
    <row r="113" spans="1:36" x14ac:dyDescent="0.3">
      <c r="A113" s="763"/>
      <c r="B113" s="764"/>
      <c r="C113" s="566"/>
      <c r="D113" s="566"/>
      <c r="E113" s="566"/>
      <c r="F113" s="566"/>
      <c r="G113" s="566"/>
      <c r="H113" s="566"/>
      <c r="I113" s="566"/>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row>
    <row r="114" spans="1:36" x14ac:dyDescent="0.3">
      <c r="A114" s="763"/>
      <c r="B114" s="764"/>
      <c r="C114" s="566"/>
      <c r="D114" s="566"/>
      <c r="E114" s="566"/>
      <c r="F114" s="566"/>
      <c r="G114" s="566"/>
      <c r="H114" s="566"/>
      <c r="I114" s="566"/>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row>
    <row r="115" spans="1:36" x14ac:dyDescent="0.3">
      <c r="A115" s="763"/>
      <c r="B115" s="764"/>
      <c r="C115" s="566"/>
      <c r="D115" s="566"/>
      <c r="E115" s="566"/>
      <c r="F115" s="566"/>
      <c r="G115" s="566"/>
      <c r="H115" s="566"/>
      <c r="I115" s="566"/>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row>
    <row r="116" spans="1:36" x14ac:dyDescent="0.3">
      <c r="A116" s="763"/>
      <c r="B116" s="764"/>
      <c r="C116" s="566"/>
      <c r="D116" s="566"/>
      <c r="E116" s="566"/>
      <c r="F116" s="566"/>
      <c r="G116" s="566"/>
      <c r="H116" s="566"/>
      <c r="I116" s="566"/>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row>
    <row r="117" spans="1:36" x14ac:dyDescent="0.3">
      <c r="A117" s="763"/>
      <c r="B117" s="764"/>
      <c r="C117" s="566"/>
      <c r="D117" s="566"/>
      <c r="E117" s="566"/>
      <c r="F117" s="566"/>
      <c r="G117" s="566"/>
      <c r="H117" s="566"/>
      <c r="I117" s="566"/>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row>
    <row r="118" spans="1:36" x14ac:dyDescent="0.3">
      <c r="A118" s="763"/>
      <c r="B118" s="764"/>
      <c r="C118" s="566"/>
      <c r="D118" s="566"/>
      <c r="E118" s="566"/>
      <c r="F118" s="566"/>
      <c r="G118" s="566"/>
      <c r="H118" s="566"/>
      <c r="I118" s="566"/>
      <c r="J118" s="561"/>
      <c r="K118" s="561"/>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row>
    <row r="119" spans="1:36" x14ac:dyDescent="0.3">
      <c r="A119" s="763"/>
      <c r="B119" s="764"/>
      <c r="C119" s="566"/>
      <c r="D119" s="566"/>
      <c r="E119" s="566"/>
      <c r="F119" s="566"/>
      <c r="G119" s="566"/>
      <c r="H119" s="566"/>
      <c r="I119" s="566"/>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row>
    <row r="120" spans="1:36" x14ac:dyDescent="0.3">
      <c r="A120" s="763"/>
      <c r="B120" s="764"/>
      <c r="C120" s="566"/>
      <c r="D120" s="566"/>
      <c r="E120" s="566"/>
      <c r="F120" s="566"/>
      <c r="G120" s="566"/>
      <c r="H120" s="566"/>
      <c r="I120" s="566"/>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row>
    <row r="121" spans="1:36" x14ac:dyDescent="0.3">
      <c r="A121" s="763"/>
      <c r="B121" s="764"/>
      <c r="C121" s="566"/>
      <c r="D121" s="566"/>
      <c r="E121" s="566"/>
      <c r="F121" s="566"/>
      <c r="G121" s="566"/>
      <c r="H121" s="566"/>
      <c r="I121" s="566"/>
      <c r="J121" s="561"/>
      <c r="K121" s="561"/>
      <c r="L121" s="561"/>
      <c r="M121" s="561"/>
      <c r="N121" s="561"/>
      <c r="O121" s="561"/>
      <c r="P121" s="561"/>
      <c r="Q121" s="561"/>
      <c r="R121" s="561"/>
      <c r="S121" s="561"/>
      <c r="T121" s="561"/>
      <c r="U121" s="561"/>
      <c r="V121" s="561"/>
      <c r="W121" s="561"/>
      <c r="X121" s="561"/>
      <c r="Y121" s="561"/>
      <c r="Z121" s="561"/>
      <c r="AA121" s="561"/>
      <c r="AB121" s="561"/>
      <c r="AC121" s="561"/>
      <c r="AD121" s="561"/>
      <c r="AE121" s="561"/>
      <c r="AF121" s="561"/>
      <c r="AG121" s="561"/>
      <c r="AH121" s="561"/>
      <c r="AI121" s="561"/>
      <c r="AJ121" s="561"/>
    </row>
    <row r="122" spans="1:36" x14ac:dyDescent="0.3">
      <c r="A122" s="763"/>
      <c r="B122" s="764"/>
      <c r="C122" s="566"/>
      <c r="D122" s="566"/>
      <c r="E122" s="566"/>
      <c r="F122" s="566"/>
      <c r="G122" s="566"/>
      <c r="H122" s="566"/>
      <c r="I122" s="566"/>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row>
    <row r="123" spans="1:36" x14ac:dyDescent="0.3">
      <c r="A123" s="763"/>
      <c r="B123" s="764"/>
      <c r="C123" s="566"/>
      <c r="D123" s="566"/>
      <c r="E123" s="566"/>
      <c r="F123" s="566"/>
      <c r="G123" s="566"/>
      <c r="H123" s="566"/>
      <c r="I123" s="566"/>
      <c r="J123" s="561"/>
      <c r="K123" s="561"/>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row>
    <row r="124" spans="1:36" x14ac:dyDescent="0.3">
      <c r="A124" s="763"/>
      <c r="B124" s="764"/>
      <c r="C124" s="566"/>
      <c r="D124" s="566"/>
      <c r="E124" s="566"/>
      <c r="F124" s="566"/>
      <c r="G124" s="566"/>
      <c r="H124" s="566"/>
      <c r="I124" s="566"/>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row>
    <row r="125" spans="1:36" x14ac:dyDescent="0.3">
      <c r="A125" s="763"/>
      <c r="B125" s="764"/>
      <c r="C125" s="566"/>
      <c r="D125" s="566"/>
      <c r="E125" s="566"/>
      <c r="F125" s="566"/>
      <c r="G125" s="566"/>
      <c r="H125" s="566"/>
      <c r="I125" s="566"/>
      <c r="J125" s="561"/>
      <c r="K125" s="561"/>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row>
    <row r="126" spans="1:36" x14ac:dyDescent="0.3">
      <c r="A126" s="763"/>
      <c r="B126" s="764"/>
      <c r="C126" s="566"/>
      <c r="D126" s="566"/>
      <c r="E126" s="566"/>
      <c r="F126" s="566"/>
      <c r="G126" s="566"/>
      <c r="H126" s="566"/>
      <c r="I126" s="566"/>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row>
    <row r="127" spans="1:36" x14ac:dyDescent="0.3">
      <c r="A127" s="763"/>
      <c r="B127" s="764"/>
      <c r="C127" s="566"/>
      <c r="D127" s="566"/>
      <c r="E127" s="566"/>
      <c r="F127" s="566"/>
      <c r="G127" s="566"/>
      <c r="H127" s="566"/>
      <c r="I127" s="566"/>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row>
    <row r="128" spans="1:36" x14ac:dyDescent="0.3">
      <c r="A128" s="763"/>
      <c r="B128" s="764"/>
      <c r="C128" s="566"/>
      <c r="D128" s="566"/>
      <c r="E128" s="566"/>
      <c r="F128" s="566"/>
      <c r="G128" s="566"/>
      <c r="H128" s="566"/>
      <c r="I128" s="566"/>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row>
  </sheetData>
  <mergeCells count="8">
    <mergeCell ref="BI3:BJ3"/>
    <mergeCell ref="BP3:BQ3"/>
    <mergeCell ref="AN3:AO3"/>
    <mergeCell ref="AQ3:AR3"/>
    <mergeCell ref="AS3:AT3"/>
    <mergeCell ref="AU3:AV3"/>
    <mergeCell ref="AZ3:BA3"/>
    <mergeCell ref="BB3:BC3"/>
  </mergeCells>
  <printOptions horizontalCentered="1"/>
  <pageMargins left="0.7" right="1.02" top="0.53" bottom="0.26"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42"/>
  <sheetViews>
    <sheetView zoomScaleNormal="100" zoomScaleSheetLayoutView="100" workbookViewId="0">
      <pane xSplit="1" ySplit="4" topLeftCell="B29" activePane="bottomRight" state="frozen"/>
      <selection activeCell="E182" sqref="E182"/>
      <selection pane="topRight" activeCell="E182" sqref="E182"/>
      <selection pane="bottomLeft" activeCell="E182" sqref="E182"/>
      <selection pane="bottomRight" activeCell="A37" sqref="A37:XFD37"/>
    </sheetView>
  </sheetViews>
  <sheetFormatPr defaultRowHeight="15.75" x14ac:dyDescent="0.3"/>
  <cols>
    <col min="1" max="1" width="10.7109375" style="134" customWidth="1"/>
    <col min="2" max="2" width="11.85546875" style="134" customWidth="1"/>
    <col min="3" max="3" width="22.42578125" style="134" customWidth="1"/>
    <col min="4" max="6" width="11.85546875" style="134" customWidth="1"/>
    <col min="7" max="7" width="12.5703125" style="134" bestFit="1" customWidth="1"/>
    <col min="8" max="8" width="10.5703125" style="135" bestFit="1" customWidth="1"/>
    <col min="9" max="13" width="12.42578125" style="134" customWidth="1"/>
    <col min="14" max="14" width="12.5703125" style="134" bestFit="1" customWidth="1"/>
    <col min="15" max="16384" width="9.140625" style="134"/>
  </cols>
  <sheetData>
    <row r="1" spans="1:14" s="93" customFormat="1" ht="18.75" x14ac:dyDescent="0.3">
      <c r="A1" s="92" t="s">
        <v>131</v>
      </c>
      <c r="H1" s="94"/>
    </row>
    <row r="2" spans="1:14" s="93" customFormat="1" ht="9" customHeight="1" thickBot="1" x14ac:dyDescent="0.35">
      <c r="A2" s="92"/>
      <c r="H2" s="94"/>
    </row>
    <row r="3" spans="1:14" s="95" customFormat="1" ht="18" thickTop="1" thickBot="1" x14ac:dyDescent="0.35">
      <c r="A3" s="4138"/>
      <c r="B3" s="4140" t="s">
        <v>132</v>
      </c>
      <c r="C3" s="4140"/>
      <c r="D3" s="4140"/>
      <c r="E3" s="4140"/>
      <c r="F3" s="4140"/>
      <c r="G3" s="4140"/>
      <c r="H3" s="4141"/>
      <c r="I3" s="4140" t="s">
        <v>133</v>
      </c>
      <c r="J3" s="4140"/>
      <c r="K3" s="4140"/>
      <c r="L3" s="4140"/>
      <c r="M3" s="4140"/>
      <c r="N3" s="4143"/>
    </row>
    <row r="4" spans="1:14" s="95" customFormat="1" ht="17.25" thickBot="1" x14ac:dyDescent="0.35">
      <c r="A4" s="4139"/>
      <c r="B4" s="96" t="s">
        <v>134</v>
      </c>
      <c r="C4" s="96" t="s">
        <v>135</v>
      </c>
      <c r="D4" s="96" t="s">
        <v>136</v>
      </c>
      <c r="E4" s="96" t="s">
        <v>137</v>
      </c>
      <c r="F4" s="96" t="s">
        <v>138</v>
      </c>
      <c r="G4" s="97" t="s">
        <v>139</v>
      </c>
      <c r="H4" s="4142"/>
      <c r="I4" s="98" t="s">
        <v>134</v>
      </c>
      <c r="J4" s="96" t="s">
        <v>135</v>
      </c>
      <c r="K4" s="96" t="s">
        <v>136</v>
      </c>
      <c r="L4" s="96" t="s">
        <v>137</v>
      </c>
      <c r="M4" s="96" t="s">
        <v>138</v>
      </c>
      <c r="N4" s="99" t="s">
        <v>139</v>
      </c>
    </row>
    <row r="5" spans="1:14" s="95" customFormat="1" ht="16.5" x14ac:dyDescent="0.3">
      <c r="A5" s="100">
        <v>2013</v>
      </c>
      <c r="B5" s="101">
        <v>1.8420000000000001</v>
      </c>
      <c r="C5" s="101">
        <v>-0.24199999999999999</v>
      </c>
      <c r="D5" s="101">
        <v>2.0459999999999998</v>
      </c>
      <c r="E5" s="101">
        <v>6.3860000000000001</v>
      </c>
      <c r="F5" s="101">
        <v>7.8</v>
      </c>
      <c r="G5" s="101">
        <v>2.4849999999999999</v>
      </c>
      <c r="H5" s="102">
        <v>2013</v>
      </c>
      <c r="I5" s="101">
        <v>1.466</v>
      </c>
      <c r="J5" s="101">
        <v>1.349</v>
      </c>
      <c r="K5" s="101">
        <v>2.5649999999999999</v>
      </c>
      <c r="L5" s="101">
        <v>9.4</v>
      </c>
      <c r="M5" s="101">
        <v>2.6240000000000001</v>
      </c>
      <c r="N5" s="103">
        <v>5.76</v>
      </c>
    </row>
    <row r="6" spans="1:14" s="95" customFormat="1" ht="16.5" x14ac:dyDescent="0.3">
      <c r="A6" s="104">
        <v>2014</v>
      </c>
      <c r="B6" s="101">
        <v>2.452</v>
      </c>
      <c r="C6" s="101">
        <v>1.4019999999999999</v>
      </c>
      <c r="D6" s="101">
        <v>2.948</v>
      </c>
      <c r="E6" s="101">
        <v>7.41</v>
      </c>
      <c r="F6" s="101">
        <v>7.3</v>
      </c>
      <c r="G6" s="101">
        <v>1.847</v>
      </c>
      <c r="H6" s="102">
        <v>2014</v>
      </c>
      <c r="I6" s="101">
        <v>1.615</v>
      </c>
      <c r="J6" s="101">
        <v>0.42799999999999999</v>
      </c>
      <c r="K6" s="101">
        <v>1.4610000000000001</v>
      </c>
      <c r="L6" s="101">
        <v>5.8</v>
      </c>
      <c r="M6" s="101">
        <v>1.988</v>
      </c>
      <c r="N6" s="103">
        <v>6.09</v>
      </c>
    </row>
    <row r="7" spans="1:14" s="95" customFormat="1" ht="16.5" x14ac:dyDescent="0.3">
      <c r="A7" s="104">
        <v>2015</v>
      </c>
      <c r="B7" s="101">
        <v>2.8809999999999998</v>
      </c>
      <c r="C7" s="101">
        <v>2.0950000000000002</v>
      </c>
      <c r="D7" s="101">
        <v>2.3490000000000002</v>
      </c>
      <c r="E7" s="101">
        <v>7.9960000000000004</v>
      </c>
      <c r="F7" s="101">
        <v>6.9</v>
      </c>
      <c r="G7" s="101">
        <v>1.194</v>
      </c>
      <c r="H7" s="102">
        <v>2015</v>
      </c>
      <c r="I7" s="101">
        <v>0.11899999999999999</v>
      </c>
      <c r="J7" s="101">
        <v>0.192</v>
      </c>
      <c r="K7" s="101">
        <v>0.04</v>
      </c>
      <c r="L7" s="101">
        <v>4.9000000000000004</v>
      </c>
      <c r="M7" s="101">
        <v>1.4410000000000001</v>
      </c>
      <c r="N7" s="103">
        <v>4.5750000000000002</v>
      </c>
    </row>
    <row r="8" spans="1:14" s="95" customFormat="1" ht="16.5" x14ac:dyDescent="0.3">
      <c r="A8" s="104">
        <v>2016</v>
      </c>
      <c r="B8" s="101">
        <v>1.5669999999999999</v>
      </c>
      <c r="C8" s="101">
        <v>1.952</v>
      </c>
      <c r="D8" s="101">
        <v>1.7889999999999999</v>
      </c>
      <c r="E8" s="101">
        <v>8.17</v>
      </c>
      <c r="F8" s="101">
        <v>6.734</v>
      </c>
      <c r="G8" s="101">
        <v>0.39900000000000002</v>
      </c>
      <c r="H8" s="102">
        <v>2016</v>
      </c>
      <c r="I8" s="101">
        <v>1.27</v>
      </c>
      <c r="J8" s="101">
        <v>0.23499999999999999</v>
      </c>
      <c r="K8" s="101">
        <v>0.66</v>
      </c>
      <c r="L8" s="101">
        <v>4.5</v>
      </c>
      <c r="M8" s="101">
        <v>2.0030000000000001</v>
      </c>
      <c r="N8" s="103">
        <v>6.3410000000000002</v>
      </c>
    </row>
    <row r="9" spans="1:14" s="95" customFormat="1" ht="16.5" x14ac:dyDescent="0.3">
      <c r="A9" s="104">
        <v>2017</v>
      </c>
      <c r="B9" s="101">
        <v>2.2170000000000001</v>
      </c>
      <c r="C9" s="101">
        <v>2.3759999999999999</v>
      </c>
      <c r="D9" s="101">
        <v>1.823</v>
      </c>
      <c r="E9" s="101">
        <v>7.1680000000000001</v>
      </c>
      <c r="F9" s="101">
        <v>6.7569999999999997</v>
      </c>
      <c r="G9" s="101">
        <v>1.415</v>
      </c>
      <c r="H9" s="102">
        <v>2017</v>
      </c>
      <c r="I9" s="101">
        <v>2.1360000000000001</v>
      </c>
      <c r="J9" s="101">
        <v>1.538</v>
      </c>
      <c r="K9" s="101">
        <v>2.6829999999999998</v>
      </c>
      <c r="L9" s="101">
        <v>3.6019999999999999</v>
      </c>
      <c r="M9" s="101">
        <v>1.5580000000000001</v>
      </c>
      <c r="N9" s="103">
        <v>5.2729999999999997</v>
      </c>
    </row>
    <row r="10" spans="1:14" s="95" customFormat="1" ht="18" customHeight="1" x14ac:dyDescent="0.3">
      <c r="A10" s="104">
        <v>2018</v>
      </c>
      <c r="B10" s="101">
        <v>2.8570000000000002</v>
      </c>
      <c r="C10" s="101">
        <v>1.825</v>
      </c>
      <c r="D10" s="101">
        <v>1.3979999999999999</v>
      </c>
      <c r="E10" s="101">
        <v>7.0529999999999999</v>
      </c>
      <c r="F10" s="101">
        <v>6.5670000000000002</v>
      </c>
      <c r="G10" s="101">
        <v>0.78700000000000003</v>
      </c>
      <c r="H10" s="105">
        <v>2018</v>
      </c>
      <c r="I10" s="101">
        <v>2.4350000000000001</v>
      </c>
      <c r="J10" s="101">
        <v>1.7549999999999999</v>
      </c>
      <c r="K10" s="101">
        <v>2.4780000000000002</v>
      </c>
      <c r="L10" s="101">
        <v>3.48</v>
      </c>
      <c r="M10" s="101">
        <v>2.1</v>
      </c>
      <c r="N10" s="103">
        <v>4.62</v>
      </c>
    </row>
    <row r="11" spans="1:14" s="95" customFormat="1" ht="18" customHeight="1" x14ac:dyDescent="0.3">
      <c r="A11" s="106" t="s">
        <v>140</v>
      </c>
      <c r="B11" s="101">
        <v>2.331</v>
      </c>
      <c r="C11" s="101">
        <v>1.2789999999999999</v>
      </c>
      <c r="D11" s="101">
        <v>1.177</v>
      </c>
      <c r="E11" s="101">
        <v>7.2569999999999997</v>
      </c>
      <c r="F11" s="101">
        <v>6.2670000000000003</v>
      </c>
      <c r="G11" s="101">
        <v>1.2</v>
      </c>
      <c r="H11" s="105" t="s">
        <v>140</v>
      </c>
      <c r="I11" s="101">
        <v>1.998</v>
      </c>
      <c r="J11" s="101">
        <v>1.31</v>
      </c>
      <c r="K11" s="101">
        <v>1.837</v>
      </c>
      <c r="L11" s="101">
        <v>3.8820000000000001</v>
      </c>
      <c r="M11" s="101">
        <v>2.278</v>
      </c>
      <c r="N11" s="103">
        <v>4.9560000000000004</v>
      </c>
    </row>
    <row r="12" spans="1:14" s="111" customFormat="1" ht="18" thickBot="1" x14ac:dyDescent="0.35">
      <c r="A12" s="107" t="s">
        <v>141</v>
      </c>
      <c r="B12" s="108">
        <v>1.871</v>
      </c>
      <c r="C12" s="108">
        <v>1.548</v>
      </c>
      <c r="D12" s="108">
        <v>1.4019999999999999</v>
      </c>
      <c r="E12" s="108">
        <v>7.4889999999999999</v>
      </c>
      <c r="F12" s="108">
        <v>6.1189999999999998</v>
      </c>
      <c r="G12" s="108">
        <v>1.5</v>
      </c>
      <c r="H12" s="109" t="s">
        <v>141</v>
      </c>
      <c r="I12" s="108">
        <v>2.7330000000000001</v>
      </c>
      <c r="J12" s="108">
        <v>1.5669999999999999</v>
      </c>
      <c r="K12" s="108">
        <v>2.0049999999999999</v>
      </c>
      <c r="L12" s="108">
        <v>4.2450000000000001</v>
      </c>
      <c r="M12" s="108">
        <v>2.5070000000000001</v>
      </c>
      <c r="N12" s="110">
        <v>5.4009999999999998</v>
      </c>
    </row>
    <row r="13" spans="1:14" s="111" customFormat="1" ht="16.5" x14ac:dyDescent="0.3">
      <c r="A13" s="112" t="s">
        <v>142</v>
      </c>
      <c r="B13" s="113">
        <v>1.5719479999999999</v>
      </c>
      <c r="C13" s="101">
        <v>-1.2467919999999999</v>
      </c>
      <c r="D13" s="101">
        <v>1.557429</v>
      </c>
      <c r="E13" s="101">
        <v>5.6891769999999999</v>
      </c>
      <c r="F13" s="101">
        <v>7.9</v>
      </c>
      <c r="G13" s="101">
        <v>2.060813</v>
      </c>
      <c r="H13" s="114" t="s">
        <v>142</v>
      </c>
      <c r="I13" s="101">
        <v>1.681829</v>
      </c>
      <c r="J13" s="101">
        <v>1.8572660000000001</v>
      </c>
      <c r="K13" s="101">
        <v>2.5</v>
      </c>
      <c r="L13" s="101">
        <v>11.705690000000001</v>
      </c>
      <c r="M13" s="101">
        <v>2.4333330000000002</v>
      </c>
      <c r="N13" s="103">
        <v>5.8286210000000001</v>
      </c>
    </row>
    <row r="14" spans="1:14" s="111" customFormat="1" ht="16.5" x14ac:dyDescent="0.3">
      <c r="A14" s="112" t="s">
        <v>143</v>
      </c>
      <c r="B14" s="113">
        <v>1.261655</v>
      </c>
      <c r="C14" s="101">
        <v>-0.41097499999999998</v>
      </c>
      <c r="D14" s="101">
        <v>2.1693259999999999</v>
      </c>
      <c r="E14" s="101">
        <v>5.7077439999999999</v>
      </c>
      <c r="F14" s="101">
        <v>7.6</v>
      </c>
      <c r="G14" s="101">
        <v>2.225155</v>
      </c>
      <c r="H14" s="114" t="s">
        <v>143</v>
      </c>
      <c r="I14" s="101">
        <v>1.3928499999999999</v>
      </c>
      <c r="J14" s="101">
        <v>1.404628</v>
      </c>
      <c r="K14" s="101">
        <v>2.4</v>
      </c>
      <c r="L14" s="101">
        <v>10.66236</v>
      </c>
      <c r="M14" s="101">
        <v>2.4</v>
      </c>
      <c r="N14" s="103">
        <v>5.6126820000000004</v>
      </c>
    </row>
    <row r="15" spans="1:14" s="111" customFormat="1" ht="16.5" x14ac:dyDescent="0.3">
      <c r="A15" s="112" t="s">
        <v>144</v>
      </c>
      <c r="B15" s="113">
        <v>1.9174180000000001</v>
      </c>
      <c r="C15" s="101">
        <v>7.9957E-2</v>
      </c>
      <c r="D15" s="101">
        <v>1.872123</v>
      </c>
      <c r="E15" s="101">
        <v>6.1418030000000003</v>
      </c>
      <c r="F15" s="101">
        <v>7.9</v>
      </c>
      <c r="G15" s="101">
        <v>2.3882599999999998</v>
      </c>
      <c r="H15" s="114" t="s">
        <v>144</v>
      </c>
      <c r="I15" s="101">
        <v>1.5533589999999999</v>
      </c>
      <c r="J15" s="101">
        <v>1.334964</v>
      </c>
      <c r="K15" s="101">
        <v>2.4</v>
      </c>
      <c r="L15" s="101">
        <v>10.764430000000001</v>
      </c>
      <c r="M15" s="101">
        <v>2.8</v>
      </c>
      <c r="N15" s="103">
        <v>6.2845009999999997</v>
      </c>
    </row>
    <row r="16" spans="1:14" s="111" customFormat="1" ht="17.25" thickBot="1" x14ac:dyDescent="0.35">
      <c r="A16" s="115" t="s">
        <v>145</v>
      </c>
      <c r="B16" s="116">
        <v>2.6141230000000002</v>
      </c>
      <c r="C16" s="108">
        <v>0.74753999999999998</v>
      </c>
      <c r="D16" s="108">
        <v>2.5835050000000002</v>
      </c>
      <c r="E16" s="108">
        <v>7.0601010000000004</v>
      </c>
      <c r="F16" s="108">
        <v>7.7</v>
      </c>
      <c r="G16" s="108">
        <v>3.2574320000000001</v>
      </c>
      <c r="H16" s="117" t="s">
        <v>145</v>
      </c>
      <c r="I16" s="108">
        <v>1.233471</v>
      </c>
      <c r="J16" s="108">
        <v>0.80854360000000003</v>
      </c>
      <c r="K16" s="108">
        <v>1.9</v>
      </c>
      <c r="L16" s="108">
        <v>10.550459999999999</v>
      </c>
      <c r="M16" s="108">
        <v>2.9</v>
      </c>
      <c r="N16" s="110">
        <v>5.3862209999999999</v>
      </c>
    </row>
    <row r="17" spans="1:14" s="111" customFormat="1" ht="16.5" x14ac:dyDescent="0.3">
      <c r="A17" s="112" t="s">
        <v>146</v>
      </c>
      <c r="B17" s="113">
        <v>1.4571970000000001</v>
      </c>
      <c r="C17" s="101">
        <v>1.56829</v>
      </c>
      <c r="D17" s="101">
        <v>2.7787250000000001</v>
      </c>
      <c r="E17" s="101">
        <v>6.6112590000000004</v>
      </c>
      <c r="F17" s="101">
        <v>7.4</v>
      </c>
      <c r="G17" s="101">
        <v>2.4305370000000002</v>
      </c>
      <c r="H17" s="114" t="s">
        <v>146</v>
      </c>
      <c r="I17" s="101">
        <v>1.405456</v>
      </c>
      <c r="J17" s="101">
        <v>0.64156679999999999</v>
      </c>
      <c r="K17" s="101">
        <v>1.6</v>
      </c>
      <c r="L17" s="101">
        <v>6.886228</v>
      </c>
      <c r="M17" s="101">
        <v>2.2999999999999998</v>
      </c>
      <c r="N17" s="103">
        <v>5.8775180000000002</v>
      </c>
    </row>
    <row r="18" spans="1:14" s="111" customFormat="1" ht="16.5" x14ac:dyDescent="0.3">
      <c r="A18" s="112" t="s">
        <v>143</v>
      </c>
      <c r="B18" s="113">
        <v>2.6027330000000002</v>
      </c>
      <c r="C18" s="101">
        <v>1.2532140000000001</v>
      </c>
      <c r="D18" s="101">
        <v>3.0689570000000002</v>
      </c>
      <c r="E18" s="101">
        <v>7.4605329999999999</v>
      </c>
      <c r="F18" s="101">
        <v>7.5</v>
      </c>
      <c r="G18" s="101">
        <v>1.603504</v>
      </c>
      <c r="H18" s="114" t="s">
        <v>143</v>
      </c>
      <c r="I18" s="101">
        <v>2.0508459999999999</v>
      </c>
      <c r="J18" s="101">
        <v>0.55875269999999999</v>
      </c>
      <c r="K18" s="101">
        <v>1.6</v>
      </c>
      <c r="L18" s="101">
        <v>6.8613140000000001</v>
      </c>
      <c r="M18" s="101">
        <v>2.2000000000000002</v>
      </c>
      <c r="N18" s="103">
        <v>6.6125759999999998</v>
      </c>
    </row>
    <row r="19" spans="1:14" s="111" customFormat="1" ht="16.5" x14ac:dyDescent="0.3">
      <c r="A19" s="112" t="s">
        <v>144</v>
      </c>
      <c r="B19" s="113">
        <v>3.0359099999999999</v>
      </c>
      <c r="C19" s="101">
        <v>1.31064</v>
      </c>
      <c r="D19" s="101">
        <v>2.8691049999999998</v>
      </c>
      <c r="E19" s="101">
        <v>7.6615529999999996</v>
      </c>
      <c r="F19" s="101">
        <v>7.1</v>
      </c>
      <c r="G19" s="101">
        <v>1.7839240000000001</v>
      </c>
      <c r="H19" s="114" t="s">
        <v>144</v>
      </c>
      <c r="I19" s="101">
        <v>1.7831539999999999</v>
      </c>
      <c r="J19" s="101">
        <v>0.35197099999999998</v>
      </c>
      <c r="K19" s="101">
        <v>1.5</v>
      </c>
      <c r="L19" s="101">
        <v>6.7605630000000003</v>
      </c>
      <c r="M19" s="101">
        <v>1.9666669999999999</v>
      </c>
      <c r="N19" s="103">
        <v>6.3523769999999997</v>
      </c>
    </row>
    <row r="20" spans="1:14" s="111" customFormat="1" ht="17.25" thickBot="1" x14ac:dyDescent="0.35">
      <c r="A20" s="115" t="s">
        <v>145</v>
      </c>
      <c r="B20" s="116">
        <v>2.7022650000000001</v>
      </c>
      <c r="C20" s="108">
        <v>1.560948</v>
      </c>
      <c r="D20" s="108">
        <v>3.0715479999999999</v>
      </c>
      <c r="E20" s="108">
        <v>6.9306150000000004</v>
      </c>
      <c r="F20" s="108">
        <v>7.2</v>
      </c>
      <c r="G20" s="108">
        <v>1.581053</v>
      </c>
      <c r="H20" s="117" t="s">
        <v>145</v>
      </c>
      <c r="I20" s="108">
        <v>1.2480279999999999</v>
      </c>
      <c r="J20" s="108">
        <v>0.1637536</v>
      </c>
      <c r="K20" s="108">
        <v>1.1000000000000001</v>
      </c>
      <c r="L20" s="108">
        <v>4.9792529999999999</v>
      </c>
      <c r="M20" s="108">
        <v>1.5</v>
      </c>
      <c r="N20" s="110">
        <v>5.7052300000000002</v>
      </c>
    </row>
    <row r="21" spans="1:14" s="111" customFormat="1" ht="16.5" x14ac:dyDescent="0.3">
      <c r="A21" s="112" t="s">
        <v>147</v>
      </c>
      <c r="B21" s="113">
        <v>3.8085640000000001</v>
      </c>
      <c r="C21" s="101">
        <v>1.832735</v>
      </c>
      <c r="D21" s="101">
        <v>2.6682869999999999</v>
      </c>
      <c r="E21" s="101">
        <v>7.5932019999999998</v>
      </c>
      <c r="F21" s="101">
        <v>7</v>
      </c>
      <c r="G21" s="101">
        <v>2.4125079999999999</v>
      </c>
      <c r="H21" s="114" t="s">
        <v>147</v>
      </c>
      <c r="I21" s="101">
        <v>-6.2695929999999997E-2</v>
      </c>
      <c r="J21" s="101">
        <v>-0.32209359999999998</v>
      </c>
      <c r="K21" s="101">
        <v>0.4</v>
      </c>
      <c r="L21" s="101">
        <v>6.5826330000000004</v>
      </c>
      <c r="M21" s="101">
        <v>1.2</v>
      </c>
      <c r="N21" s="103">
        <v>4.1925460000000001</v>
      </c>
    </row>
    <row r="22" spans="1:14" s="111" customFormat="1" ht="16.5" x14ac:dyDescent="0.3">
      <c r="A22" s="112" t="s">
        <v>148</v>
      </c>
      <c r="B22" s="113">
        <v>3.3684750000000001</v>
      </c>
      <c r="C22" s="101">
        <v>2.0517940000000001</v>
      </c>
      <c r="D22" s="101">
        <v>2.4002720000000002</v>
      </c>
      <c r="E22" s="101">
        <v>7.2491250000000003</v>
      </c>
      <c r="F22" s="101">
        <v>7</v>
      </c>
      <c r="G22" s="101">
        <v>1.5590900000000001</v>
      </c>
      <c r="H22" s="114" t="s">
        <v>148</v>
      </c>
      <c r="I22" s="101">
        <v>-3.8272010000000002E-2</v>
      </c>
      <c r="J22" s="101">
        <v>0.43586760000000002</v>
      </c>
      <c r="K22" s="101">
        <v>0.3</v>
      </c>
      <c r="L22" s="101">
        <v>5.8743169999999996</v>
      </c>
      <c r="M22" s="101">
        <v>1.3666670000000001</v>
      </c>
      <c r="N22" s="103">
        <v>4.4901070000000001</v>
      </c>
    </row>
    <row r="23" spans="1:14" s="111" customFormat="1" ht="16.5" x14ac:dyDescent="0.3">
      <c r="A23" s="112" t="s">
        <v>149</v>
      </c>
      <c r="B23" s="113">
        <v>2.3790079999999998</v>
      </c>
      <c r="C23" s="101">
        <v>2.024181</v>
      </c>
      <c r="D23" s="101">
        <v>2.1276950000000001</v>
      </c>
      <c r="E23" s="101">
        <v>7.601801</v>
      </c>
      <c r="F23" s="101">
        <v>6.9</v>
      </c>
      <c r="G23" s="101">
        <v>0.90565700000000005</v>
      </c>
      <c r="H23" s="114" t="s">
        <v>149</v>
      </c>
      <c r="I23" s="101">
        <v>0.1095034</v>
      </c>
      <c r="J23" s="101">
        <v>0.39416109999999999</v>
      </c>
      <c r="K23" s="101">
        <v>0.4</v>
      </c>
      <c r="L23" s="101">
        <v>4.6174140000000001</v>
      </c>
      <c r="M23" s="101">
        <v>1.733333</v>
      </c>
      <c r="N23" s="103">
        <v>4.5454549999999996</v>
      </c>
    </row>
    <row r="24" spans="1:14" s="111" customFormat="1" ht="17.25" thickBot="1" x14ac:dyDescent="0.35">
      <c r="A24" s="118" t="s">
        <v>150</v>
      </c>
      <c r="B24" s="116">
        <v>2.000006</v>
      </c>
      <c r="C24" s="108">
        <v>2.0147219999999999</v>
      </c>
      <c r="D24" s="108">
        <v>2.2063799999999998</v>
      </c>
      <c r="E24" s="108">
        <v>8.2036289999999994</v>
      </c>
      <c r="F24" s="108">
        <v>6.8</v>
      </c>
      <c r="G24" s="108">
        <v>-7.5539999999999996E-2</v>
      </c>
      <c r="H24" s="117" t="s">
        <v>150</v>
      </c>
      <c r="I24" s="108">
        <v>0.46626459999999997</v>
      </c>
      <c r="J24" s="108">
        <v>0.25690639999999998</v>
      </c>
      <c r="K24" s="108">
        <v>0.4</v>
      </c>
      <c r="L24" s="108">
        <v>6.4558629999999999</v>
      </c>
      <c r="M24" s="108">
        <v>1.4666669999999999</v>
      </c>
      <c r="N24" s="110">
        <v>4.7976010000000002</v>
      </c>
    </row>
    <row r="25" spans="1:14" s="111" customFormat="1" ht="16.5" x14ac:dyDescent="0.3">
      <c r="A25" s="112" t="s">
        <v>151</v>
      </c>
      <c r="B25" s="113">
        <v>1.5568470000000001</v>
      </c>
      <c r="C25" s="101">
        <v>1.9767129999999999</v>
      </c>
      <c r="D25" s="101">
        <v>2.084905</v>
      </c>
      <c r="E25" s="101">
        <v>8.8846509999999999</v>
      </c>
      <c r="F25" s="101">
        <v>6.7</v>
      </c>
      <c r="G25" s="101">
        <v>-0.74285599999999996</v>
      </c>
      <c r="H25" s="114" t="s">
        <v>151</v>
      </c>
      <c r="I25" s="101">
        <v>1.0802670000000001</v>
      </c>
      <c r="J25" s="101">
        <v>5.3855739999999999E-2</v>
      </c>
      <c r="K25" s="101">
        <v>0.7</v>
      </c>
      <c r="L25" s="101">
        <v>5.6504599999999998</v>
      </c>
      <c r="M25" s="101">
        <v>2.1333329999999999</v>
      </c>
      <c r="N25" s="103">
        <v>6.5573769999999998</v>
      </c>
    </row>
    <row r="26" spans="1:14" s="111" customFormat="1" ht="16.5" x14ac:dyDescent="0.3">
      <c r="A26" s="112" t="s">
        <v>148</v>
      </c>
      <c r="B26" s="113">
        <v>1.2959510000000001</v>
      </c>
      <c r="C26" s="101">
        <v>1.838633</v>
      </c>
      <c r="D26" s="101">
        <v>1.666031</v>
      </c>
      <c r="E26" s="101">
        <v>9.1294299999999993</v>
      </c>
      <c r="F26" s="101">
        <v>6.7</v>
      </c>
      <c r="G26" s="101">
        <v>0.63506200000000002</v>
      </c>
      <c r="H26" s="114" t="s">
        <v>148</v>
      </c>
      <c r="I26" s="101">
        <v>1.0470630000000001</v>
      </c>
      <c r="J26" s="101">
        <v>-0.10932219999999999</v>
      </c>
      <c r="K26" s="101">
        <v>0.7</v>
      </c>
      <c r="L26" s="101">
        <v>6.1935479999999998</v>
      </c>
      <c r="M26" s="101">
        <v>2.0666669999999998</v>
      </c>
      <c r="N26" s="103">
        <v>6.5185719999999998</v>
      </c>
    </row>
    <row r="27" spans="1:14" s="111" customFormat="1" ht="16.5" x14ac:dyDescent="0.3">
      <c r="A27" s="112" t="s">
        <v>149</v>
      </c>
      <c r="B27" s="113">
        <v>1.5362469999999999</v>
      </c>
      <c r="C27" s="101">
        <v>1.8043629999999999</v>
      </c>
      <c r="D27" s="101">
        <v>1.7054929999999999</v>
      </c>
      <c r="E27" s="101">
        <v>8.5780060000000002</v>
      </c>
      <c r="F27" s="101">
        <v>6.7</v>
      </c>
      <c r="G27" s="101">
        <v>0.86978800000000001</v>
      </c>
      <c r="H27" s="114" t="s">
        <v>149</v>
      </c>
      <c r="I27" s="101">
        <v>1.117615</v>
      </c>
      <c r="J27" s="101">
        <v>0.26285140000000001</v>
      </c>
      <c r="K27" s="101">
        <v>1</v>
      </c>
      <c r="L27" s="101">
        <v>5.2963430000000002</v>
      </c>
      <c r="M27" s="101">
        <v>1.6666669999999999</v>
      </c>
      <c r="N27" s="103">
        <v>6.3959760000000001</v>
      </c>
    </row>
    <row r="28" spans="1:14" s="111" customFormat="1" ht="17.25" thickBot="1" x14ac:dyDescent="0.35">
      <c r="A28" s="115" t="s">
        <v>150</v>
      </c>
      <c r="B28" s="116">
        <v>1.878757</v>
      </c>
      <c r="C28" s="108">
        <v>2.0935100000000002</v>
      </c>
      <c r="D28" s="108">
        <v>1.7037690000000001</v>
      </c>
      <c r="E28" s="108">
        <v>7.9256529999999996</v>
      </c>
      <c r="F28" s="108">
        <v>6.8</v>
      </c>
      <c r="G28" s="108">
        <v>0.84065500000000004</v>
      </c>
      <c r="H28" s="117" t="s">
        <v>150</v>
      </c>
      <c r="I28" s="108">
        <v>1.800621</v>
      </c>
      <c r="J28" s="108">
        <v>0.7321375</v>
      </c>
      <c r="K28" s="108">
        <v>1.5</v>
      </c>
      <c r="L28" s="108">
        <v>2.722772</v>
      </c>
      <c r="M28" s="108">
        <v>2.1666669999999999</v>
      </c>
      <c r="N28" s="110">
        <v>6.9027180000000001</v>
      </c>
    </row>
    <row r="29" spans="1:14" s="111" customFormat="1" ht="16.5" x14ac:dyDescent="0.3">
      <c r="A29" s="112" t="s">
        <v>152</v>
      </c>
      <c r="B29" s="113">
        <v>1.9382630000000001</v>
      </c>
      <c r="C29" s="101">
        <v>2.0588989999999998</v>
      </c>
      <c r="D29" s="101">
        <v>1.806279</v>
      </c>
      <c r="E29" s="101">
        <v>7.1179569999999996</v>
      </c>
      <c r="F29" s="101">
        <v>6.8</v>
      </c>
      <c r="G29" s="101">
        <v>1.023725</v>
      </c>
      <c r="H29" s="114" t="s">
        <v>152</v>
      </c>
      <c r="I29" s="101">
        <v>2.53932</v>
      </c>
      <c r="J29" s="101">
        <v>1.735913</v>
      </c>
      <c r="K29" s="101">
        <v>2.2000000000000002</v>
      </c>
      <c r="L29" s="101">
        <v>2.363184</v>
      </c>
      <c r="M29" s="101">
        <v>1.4</v>
      </c>
      <c r="N29" s="103">
        <v>6.4685319999999997</v>
      </c>
    </row>
    <row r="30" spans="1:14" s="111" customFormat="1" ht="16.5" x14ac:dyDescent="0.3">
      <c r="A30" s="112" t="s">
        <v>148</v>
      </c>
      <c r="B30" s="113">
        <v>2.1147070000000001</v>
      </c>
      <c r="C30" s="101">
        <v>2.4580150000000001</v>
      </c>
      <c r="D30" s="101">
        <v>1.912938</v>
      </c>
      <c r="E30" s="101">
        <v>6.4468719999999999</v>
      </c>
      <c r="F30" s="101">
        <v>6.8</v>
      </c>
      <c r="G30" s="101">
        <v>0.96574400000000005</v>
      </c>
      <c r="H30" s="114" t="s">
        <v>148</v>
      </c>
      <c r="I30" s="101">
        <v>1.901991</v>
      </c>
      <c r="J30" s="101">
        <v>1.5255529999999999</v>
      </c>
      <c r="K30" s="101">
        <v>2.6</v>
      </c>
      <c r="L30" s="101">
        <v>1.45808</v>
      </c>
      <c r="M30" s="101">
        <v>1.4</v>
      </c>
      <c r="N30" s="103">
        <v>5.1965810000000001</v>
      </c>
    </row>
    <row r="31" spans="1:14" s="111" customFormat="1" ht="16.5" x14ac:dyDescent="0.3">
      <c r="A31" s="112" t="s">
        <v>149</v>
      </c>
      <c r="B31" s="113">
        <v>2.3388770000000001</v>
      </c>
      <c r="C31" s="101">
        <v>2.7837649999999998</v>
      </c>
      <c r="D31" s="101">
        <v>1.9595549999999999</v>
      </c>
      <c r="E31" s="101">
        <v>6.9546020000000004</v>
      </c>
      <c r="F31" s="101">
        <v>6.7</v>
      </c>
      <c r="G31" s="101">
        <v>1.4382740000000001</v>
      </c>
      <c r="H31" s="114" t="s">
        <v>149</v>
      </c>
      <c r="I31" s="101">
        <v>1.966925</v>
      </c>
      <c r="J31" s="101">
        <v>1.480056</v>
      </c>
      <c r="K31" s="101">
        <v>2.7</v>
      </c>
      <c r="L31" s="101">
        <v>2.3952100000000001</v>
      </c>
      <c r="M31" s="101">
        <v>1.6</v>
      </c>
      <c r="N31" s="103">
        <v>4.5930429999999998</v>
      </c>
    </row>
    <row r="32" spans="1:14" s="111" customFormat="1" ht="17.25" thickBot="1" x14ac:dyDescent="0.35">
      <c r="A32" s="115" t="s">
        <v>153</v>
      </c>
      <c r="B32" s="116">
        <v>2.4717069999999999</v>
      </c>
      <c r="C32" s="108">
        <v>2.718124</v>
      </c>
      <c r="D32" s="108">
        <v>1.6148</v>
      </c>
      <c r="E32" s="108">
        <v>7.5454689999999998</v>
      </c>
      <c r="F32" s="108">
        <v>6.7</v>
      </c>
      <c r="G32" s="108">
        <v>2.2250559999999999</v>
      </c>
      <c r="H32" s="117" t="s">
        <v>150</v>
      </c>
      <c r="I32" s="108">
        <v>2.1175579999999998</v>
      </c>
      <c r="J32" s="108">
        <v>1.413988</v>
      </c>
      <c r="K32" s="108">
        <v>2.8</v>
      </c>
      <c r="L32" s="108">
        <v>3.7349399999999999</v>
      </c>
      <c r="M32" s="108">
        <v>1.8</v>
      </c>
      <c r="N32" s="110">
        <v>4.5165610000000003</v>
      </c>
    </row>
    <row r="33" spans="1:14" s="111" customFormat="1" ht="16.5" x14ac:dyDescent="0.3">
      <c r="A33" s="119" t="s">
        <v>154</v>
      </c>
      <c r="B33" s="120">
        <v>2.5804140000000002</v>
      </c>
      <c r="C33" s="121">
        <v>2.4282569999999999</v>
      </c>
      <c r="D33" s="121">
        <v>1.2441279999999999</v>
      </c>
      <c r="E33" s="121">
        <v>7.691281</v>
      </c>
      <c r="F33" s="121">
        <v>6.8</v>
      </c>
      <c r="G33" s="121">
        <v>1.5921000000000001</v>
      </c>
      <c r="H33" s="122" t="s">
        <v>154</v>
      </c>
      <c r="I33" s="121">
        <v>2.2141950000000001</v>
      </c>
      <c r="J33" s="121">
        <v>1.2697989999999999</v>
      </c>
      <c r="K33" s="121">
        <v>2.5</v>
      </c>
      <c r="L33" s="121">
        <v>4.7387600000000001</v>
      </c>
      <c r="M33" s="121">
        <v>2.1666669999999999</v>
      </c>
      <c r="N33" s="123">
        <v>3.940887</v>
      </c>
    </row>
    <row r="34" spans="1:14" s="111" customFormat="1" ht="16.5" x14ac:dyDescent="0.3">
      <c r="A34" s="124" t="s">
        <v>148</v>
      </c>
      <c r="B34" s="101">
        <v>2.8698070000000002</v>
      </c>
      <c r="C34" s="101">
        <v>2.1717209999999998</v>
      </c>
      <c r="D34" s="101">
        <v>1.3917200000000001</v>
      </c>
      <c r="E34" s="101">
        <v>7.875972</v>
      </c>
      <c r="F34" s="101">
        <v>6.7</v>
      </c>
      <c r="G34" s="101">
        <v>0.72250300000000001</v>
      </c>
      <c r="H34" s="114" t="s">
        <v>148</v>
      </c>
      <c r="I34" s="101">
        <v>2.7118869999999999</v>
      </c>
      <c r="J34" s="101">
        <v>1.714958</v>
      </c>
      <c r="K34" s="101">
        <v>2.2000000000000002</v>
      </c>
      <c r="L34" s="101">
        <v>3.9520960000000001</v>
      </c>
      <c r="M34" s="101">
        <v>1.8333330000000001</v>
      </c>
      <c r="N34" s="103">
        <v>4.3223919999999998</v>
      </c>
    </row>
    <row r="35" spans="1:14" s="111" customFormat="1" ht="16.5" x14ac:dyDescent="0.3">
      <c r="A35" s="124" t="s">
        <v>149</v>
      </c>
      <c r="B35" s="101">
        <v>3.0027849999999998</v>
      </c>
      <c r="C35" s="101">
        <v>1.63649</v>
      </c>
      <c r="D35" s="101">
        <v>1.5668500000000001</v>
      </c>
      <c r="E35" s="101">
        <v>7.1921970000000002</v>
      </c>
      <c r="F35" s="101">
        <v>6.5</v>
      </c>
      <c r="G35" s="101">
        <v>0.67920199999999997</v>
      </c>
      <c r="H35" s="114" t="s">
        <v>149</v>
      </c>
      <c r="I35" s="101">
        <v>2.6409400000000001</v>
      </c>
      <c r="J35" s="101">
        <v>2.1190319999999998</v>
      </c>
      <c r="K35" s="101">
        <v>2.2999999999999998</v>
      </c>
      <c r="L35" s="101">
        <v>5.6140350000000003</v>
      </c>
      <c r="M35" s="101">
        <v>2.2999999999999998</v>
      </c>
      <c r="N35" s="103">
        <v>4.9079759999999997</v>
      </c>
    </row>
    <row r="36" spans="1:14" s="111" customFormat="1" ht="17.25" thickBot="1" x14ac:dyDescent="0.35">
      <c r="A36" s="115" t="s">
        <v>150</v>
      </c>
      <c r="B36" s="116">
        <v>2.9713850000000002</v>
      </c>
      <c r="C36" s="108">
        <v>1.1538120000000001</v>
      </c>
      <c r="D36" s="108">
        <v>1.386557</v>
      </c>
      <c r="E36" s="108">
        <v>6.786467</v>
      </c>
      <c r="F36" s="108">
        <v>6.4</v>
      </c>
      <c r="G36" s="108">
        <v>0.17041600000000001</v>
      </c>
      <c r="H36" s="117" t="s">
        <v>150</v>
      </c>
      <c r="I36" s="108">
        <v>2.203131</v>
      </c>
      <c r="J36" s="108">
        <v>1.908981</v>
      </c>
      <c r="K36" s="108">
        <v>2.1</v>
      </c>
      <c r="L36" s="108">
        <v>5.1103370000000004</v>
      </c>
      <c r="M36" s="108">
        <v>2.2000000000000002</v>
      </c>
      <c r="N36" s="110">
        <v>4.8335470000000003</v>
      </c>
    </row>
    <row r="37" spans="1:14" s="111" customFormat="1" ht="17.25" thickBot="1" x14ac:dyDescent="0.35">
      <c r="A37" s="125" t="s">
        <v>155</v>
      </c>
      <c r="B37" s="126">
        <v>3.2108940000000001</v>
      </c>
      <c r="C37" s="127">
        <v>1.2</v>
      </c>
      <c r="D37" s="127">
        <v>1.8</v>
      </c>
      <c r="E37" s="127" t="s">
        <v>156</v>
      </c>
      <c r="F37" s="127">
        <v>6.4</v>
      </c>
      <c r="G37" s="127" t="s">
        <v>156</v>
      </c>
      <c r="H37" s="128" t="s">
        <v>155</v>
      </c>
      <c r="I37" s="127">
        <v>1.644936</v>
      </c>
      <c r="J37" s="127">
        <v>1.426939</v>
      </c>
      <c r="K37" s="127">
        <v>1.8</v>
      </c>
      <c r="L37" s="127">
        <v>7.0765659999999997</v>
      </c>
      <c r="M37" s="127">
        <v>1.8333330000000001</v>
      </c>
      <c r="N37" s="129">
        <v>4.1706159999999999</v>
      </c>
    </row>
    <row r="38" spans="1:14" s="131" customFormat="1" ht="19.5" customHeight="1" thickTop="1" x14ac:dyDescent="0.25">
      <c r="A38" s="130" t="s">
        <v>157</v>
      </c>
      <c r="E38" s="131" t="s">
        <v>158</v>
      </c>
      <c r="G38" s="131" t="s">
        <v>159</v>
      </c>
      <c r="H38" s="130" t="s">
        <v>160</v>
      </c>
      <c r="I38" s="132"/>
      <c r="L38" s="132"/>
      <c r="M38" s="132"/>
      <c r="N38" s="132"/>
    </row>
    <row r="39" spans="1:14" s="131" customFormat="1" ht="19.5" customHeight="1" x14ac:dyDescent="0.25">
      <c r="A39" s="130"/>
      <c r="D39" s="130"/>
      <c r="G39" s="130"/>
      <c r="H39" s="133"/>
      <c r="I39" s="132"/>
      <c r="J39" s="132"/>
      <c r="L39" s="132"/>
      <c r="M39" s="132"/>
      <c r="N39" s="132"/>
    </row>
    <row r="40" spans="1:14" s="131" customFormat="1" ht="19.5" customHeight="1" x14ac:dyDescent="0.25">
      <c r="A40" s="130"/>
      <c r="H40" s="133"/>
      <c r="I40" s="132"/>
      <c r="J40" s="132"/>
      <c r="K40" s="132"/>
      <c r="L40" s="132"/>
      <c r="M40" s="132"/>
      <c r="N40" s="132"/>
    </row>
    <row r="41" spans="1:14" s="131" customFormat="1" ht="19.5" customHeight="1" x14ac:dyDescent="0.25">
      <c r="H41" s="133"/>
      <c r="I41" s="132"/>
      <c r="J41" s="132"/>
      <c r="K41" s="132"/>
      <c r="L41" s="132"/>
      <c r="M41" s="132"/>
      <c r="N41" s="132"/>
    </row>
    <row r="42" spans="1:14" ht="19.5" customHeight="1" x14ac:dyDescent="0.3"/>
  </sheetData>
  <mergeCells count="4">
    <mergeCell ref="A3:A4"/>
    <mergeCell ref="B3:G3"/>
    <mergeCell ref="H3:H4"/>
    <mergeCell ref="I3:N3"/>
  </mergeCells>
  <printOptions horizontalCentered="1"/>
  <pageMargins left="0.82" right="0.4" top="0.49" bottom="0.56000000000000005" header="0.3" footer="0.3"/>
  <pageSetup paperSize="9" scale="7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UP58"/>
  <sheetViews>
    <sheetView showGridLines="0" zoomScaleNormal="100" workbookViewId="0">
      <selection activeCell="J8" sqref="J8"/>
    </sheetView>
  </sheetViews>
  <sheetFormatPr defaultRowHeight="17.25" x14ac:dyDescent="0.3"/>
  <cols>
    <col min="1" max="1" width="7.140625" style="349" customWidth="1"/>
    <col min="2" max="2" width="60.7109375" style="574" bestFit="1" customWidth="1"/>
    <col min="3" max="8" width="16.140625" style="349" customWidth="1"/>
    <col min="9" max="143" width="9.140625" style="349"/>
    <col min="144" max="144" width="5.85546875" style="349" customWidth="1"/>
    <col min="145" max="145" width="55.42578125" style="349" bestFit="1" customWidth="1"/>
    <col min="146" max="238" width="9.140625" style="349" hidden="1" customWidth="1"/>
    <col min="239" max="249" width="10.7109375" style="349" customWidth="1"/>
    <col min="250" max="250" width="10.85546875" style="349" customWidth="1"/>
    <col min="251" max="251" width="10.7109375" style="349" bestFit="1" customWidth="1"/>
    <col min="252" max="399" width="9.140625" style="349"/>
    <col min="400" max="400" width="5.85546875" style="349" customWidth="1"/>
    <col min="401" max="401" width="55.42578125" style="349" bestFit="1" customWidth="1"/>
    <col min="402" max="494" width="9.140625" style="349" hidden="1" customWidth="1"/>
    <col min="495" max="505" width="10.7109375" style="349" customWidth="1"/>
    <col min="506" max="506" width="10.85546875" style="349" customWidth="1"/>
    <col min="507" max="507" width="10.7109375" style="349" bestFit="1" customWidth="1"/>
    <col min="508" max="655" width="9.140625" style="349"/>
    <col min="656" max="656" width="5.85546875" style="349" customWidth="1"/>
    <col min="657" max="657" width="55.42578125" style="349" bestFit="1" customWidth="1"/>
    <col min="658" max="750" width="9.140625" style="349" hidden="1" customWidth="1"/>
    <col min="751" max="761" width="10.7109375" style="349" customWidth="1"/>
    <col min="762" max="762" width="10.85546875" style="349" customWidth="1"/>
    <col min="763" max="763" width="10.7109375" style="349" bestFit="1" customWidth="1"/>
    <col min="764" max="911" width="9.140625" style="349"/>
    <col min="912" max="912" width="5.85546875" style="349" customWidth="1"/>
    <col min="913" max="913" width="55.42578125" style="349" bestFit="1" customWidth="1"/>
    <col min="914" max="1006" width="9.140625" style="349" hidden="1" customWidth="1"/>
    <col min="1007" max="1017" width="10.7109375" style="349" customWidth="1"/>
    <col min="1018" max="1018" width="10.85546875" style="349" customWidth="1"/>
    <col min="1019" max="1019" width="10.7109375" style="349" bestFit="1" customWidth="1"/>
    <col min="1020" max="1167" width="9.140625" style="349"/>
    <col min="1168" max="1168" width="5.85546875" style="349" customWidth="1"/>
    <col min="1169" max="1169" width="55.42578125" style="349" bestFit="1" customWidth="1"/>
    <col min="1170" max="1262" width="9.140625" style="349" hidden="1" customWidth="1"/>
    <col min="1263" max="1273" width="10.7109375" style="349" customWidth="1"/>
    <col min="1274" max="1274" width="10.85546875" style="349" customWidth="1"/>
    <col min="1275" max="1275" width="10.7109375" style="349" bestFit="1" customWidth="1"/>
    <col min="1276" max="1423" width="9.140625" style="349"/>
    <col min="1424" max="1424" width="5.85546875" style="349" customWidth="1"/>
    <col min="1425" max="1425" width="55.42578125" style="349" bestFit="1" customWidth="1"/>
    <col min="1426" max="1518" width="9.140625" style="349" hidden="1" customWidth="1"/>
    <col min="1519" max="1529" width="10.7109375" style="349" customWidth="1"/>
    <col min="1530" max="1530" width="10.85546875" style="349" customWidth="1"/>
    <col min="1531" max="1531" width="10.7109375" style="349" bestFit="1" customWidth="1"/>
    <col min="1532" max="1679" width="9.140625" style="349"/>
    <col min="1680" max="1680" width="5.85546875" style="349" customWidth="1"/>
    <col min="1681" max="1681" width="55.42578125" style="349" bestFit="1" customWidth="1"/>
    <col min="1682" max="1774" width="9.140625" style="349" hidden="1" customWidth="1"/>
    <col min="1775" max="1785" width="10.7109375" style="349" customWidth="1"/>
    <col min="1786" max="1786" width="10.85546875" style="349" customWidth="1"/>
    <col min="1787" max="1787" width="10.7109375" style="349" bestFit="1" customWidth="1"/>
    <col min="1788" max="1935" width="9.140625" style="349"/>
    <col min="1936" max="1936" width="5.85546875" style="349" customWidth="1"/>
    <col min="1937" max="1937" width="55.42578125" style="349" bestFit="1" customWidth="1"/>
    <col min="1938" max="2030" width="9.140625" style="349" hidden="1" customWidth="1"/>
    <col min="2031" max="2041" width="10.7109375" style="349" customWidth="1"/>
    <col min="2042" max="2042" width="10.85546875" style="349" customWidth="1"/>
    <col min="2043" max="2043" width="10.7109375" style="349" bestFit="1" customWidth="1"/>
    <col min="2044" max="2191" width="9.140625" style="349"/>
    <col min="2192" max="2192" width="5.85546875" style="349" customWidth="1"/>
    <col min="2193" max="2193" width="55.42578125" style="349" bestFit="1" customWidth="1"/>
    <col min="2194" max="2286" width="9.140625" style="349" hidden="1" customWidth="1"/>
    <col min="2287" max="2297" width="10.7109375" style="349" customWidth="1"/>
    <col min="2298" max="2298" width="10.85546875" style="349" customWidth="1"/>
    <col min="2299" max="2299" width="10.7109375" style="349" bestFit="1" customWidth="1"/>
    <col min="2300" max="2447" width="9.140625" style="349"/>
    <col min="2448" max="2448" width="5.85546875" style="349" customWidth="1"/>
    <col min="2449" max="2449" width="55.42578125" style="349" bestFit="1" customWidth="1"/>
    <col min="2450" max="2542" width="9.140625" style="349" hidden="1" customWidth="1"/>
    <col min="2543" max="2553" width="10.7109375" style="349" customWidth="1"/>
    <col min="2554" max="2554" width="10.85546875" style="349" customWidth="1"/>
    <col min="2555" max="2555" width="10.7109375" style="349" bestFit="1" customWidth="1"/>
    <col min="2556" max="2703" width="9.140625" style="349"/>
    <col min="2704" max="2704" width="5.85546875" style="349" customWidth="1"/>
    <col min="2705" max="2705" width="55.42578125" style="349" bestFit="1" customWidth="1"/>
    <col min="2706" max="2798" width="9.140625" style="349" hidden="1" customWidth="1"/>
    <col min="2799" max="2809" width="10.7109375" style="349" customWidth="1"/>
    <col min="2810" max="2810" width="10.85546875" style="349" customWidth="1"/>
    <col min="2811" max="2811" width="10.7109375" style="349" bestFit="1" customWidth="1"/>
    <col min="2812" max="2959" width="9.140625" style="349"/>
    <col min="2960" max="2960" width="5.85546875" style="349" customWidth="1"/>
    <col min="2961" max="2961" width="55.42578125" style="349" bestFit="1" customWidth="1"/>
    <col min="2962" max="3054" width="9.140625" style="349" hidden="1" customWidth="1"/>
    <col min="3055" max="3065" width="10.7109375" style="349" customWidth="1"/>
    <col min="3066" max="3066" width="10.85546875" style="349" customWidth="1"/>
    <col min="3067" max="3067" width="10.7109375" style="349" bestFit="1" customWidth="1"/>
    <col min="3068" max="3215" width="9.140625" style="349"/>
    <col min="3216" max="3216" width="5.85546875" style="349" customWidth="1"/>
    <col min="3217" max="3217" width="55.42578125" style="349" bestFit="1" customWidth="1"/>
    <col min="3218" max="3310" width="9.140625" style="349" hidden="1" customWidth="1"/>
    <col min="3311" max="3321" width="10.7109375" style="349" customWidth="1"/>
    <col min="3322" max="3322" width="10.85546875" style="349" customWidth="1"/>
    <col min="3323" max="3323" width="10.7109375" style="349" bestFit="1" customWidth="1"/>
    <col min="3324" max="3471" width="9.140625" style="349"/>
    <col min="3472" max="3472" width="5.85546875" style="349" customWidth="1"/>
    <col min="3473" max="3473" width="55.42578125" style="349" bestFit="1" customWidth="1"/>
    <col min="3474" max="3566" width="9.140625" style="349" hidden="1" customWidth="1"/>
    <col min="3567" max="3577" width="10.7109375" style="349" customWidth="1"/>
    <col min="3578" max="3578" width="10.85546875" style="349" customWidth="1"/>
    <col min="3579" max="3579" width="10.7109375" style="349" bestFit="1" customWidth="1"/>
    <col min="3580" max="3727" width="9.140625" style="349"/>
    <col min="3728" max="3728" width="5.85546875" style="349" customWidth="1"/>
    <col min="3729" max="3729" width="55.42578125" style="349" bestFit="1" customWidth="1"/>
    <col min="3730" max="3822" width="9.140625" style="349" hidden="1" customWidth="1"/>
    <col min="3823" max="3833" width="10.7109375" style="349" customWidth="1"/>
    <col min="3834" max="3834" width="10.85546875" style="349" customWidth="1"/>
    <col min="3835" max="3835" width="10.7109375" style="349" bestFit="1" customWidth="1"/>
    <col min="3836" max="3983" width="9.140625" style="349"/>
    <col min="3984" max="3984" width="5.85546875" style="349" customWidth="1"/>
    <col min="3985" max="3985" width="55.42578125" style="349" bestFit="1" customWidth="1"/>
    <col min="3986" max="4078" width="9.140625" style="349" hidden="1" customWidth="1"/>
    <col min="4079" max="4089" width="10.7109375" style="349" customWidth="1"/>
    <col min="4090" max="4090" width="10.85546875" style="349" customWidth="1"/>
    <col min="4091" max="4091" width="10.7109375" style="349" bestFit="1" customWidth="1"/>
    <col min="4092" max="4239" width="9.140625" style="349"/>
    <col min="4240" max="4240" width="5.85546875" style="349" customWidth="1"/>
    <col min="4241" max="4241" width="55.42578125" style="349" bestFit="1" customWidth="1"/>
    <col min="4242" max="4334" width="9.140625" style="349" hidden="1" customWidth="1"/>
    <col min="4335" max="4345" width="10.7109375" style="349" customWidth="1"/>
    <col min="4346" max="4346" width="10.85546875" style="349" customWidth="1"/>
    <col min="4347" max="4347" width="10.7109375" style="349" bestFit="1" customWidth="1"/>
    <col min="4348" max="4495" width="9.140625" style="349"/>
    <col min="4496" max="4496" width="5.85546875" style="349" customWidth="1"/>
    <col min="4497" max="4497" width="55.42578125" style="349" bestFit="1" customWidth="1"/>
    <col min="4498" max="4590" width="9.140625" style="349" hidden="1" customWidth="1"/>
    <col min="4591" max="4601" width="10.7109375" style="349" customWidth="1"/>
    <col min="4602" max="4602" width="10.85546875" style="349" customWidth="1"/>
    <col min="4603" max="4603" width="10.7109375" style="349" bestFit="1" customWidth="1"/>
    <col min="4604" max="4751" width="9.140625" style="349"/>
    <col min="4752" max="4752" width="5.85546875" style="349" customWidth="1"/>
    <col min="4753" max="4753" width="55.42578125" style="349" bestFit="1" customWidth="1"/>
    <col min="4754" max="4846" width="9.140625" style="349" hidden="1" customWidth="1"/>
    <col min="4847" max="4857" width="10.7109375" style="349" customWidth="1"/>
    <col min="4858" max="4858" width="10.85546875" style="349" customWidth="1"/>
    <col min="4859" max="4859" width="10.7109375" style="349" bestFit="1" customWidth="1"/>
    <col min="4860" max="5007" width="9.140625" style="349"/>
    <col min="5008" max="5008" width="5.85546875" style="349" customWidth="1"/>
    <col min="5009" max="5009" width="55.42578125" style="349" bestFit="1" customWidth="1"/>
    <col min="5010" max="5102" width="9.140625" style="349" hidden="1" customWidth="1"/>
    <col min="5103" max="5113" width="10.7109375" style="349" customWidth="1"/>
    <col min="5114" max="5114" width="10.85546875" style="349" customWidth="1"/>
    <col min="5115" max="5115" width="10.7109375" style="349" bestFit="1" customWidth="1"/>
    <col min="5116" max="5263" width="9.140625" style="349"/>
    <col min="5264" max="5264" width="5.85546875" style="349" customWidth="1"/>
    <col min="5265" max="5265" width="55.42578125" style="349" bestFit="1" customWidth="1"/>
    <col min="5266" max="5358" width="9.140625" style="349" hidden="1" customWidth="1"/>
    <col min="5359" max="5369" width="10.7109375" style="349" customWidth="1"/>
    <col min="5370" max="5370" width="10.85546875" style="349" customWidth="1"/>
    <col min="5371" max="5371" width="10.7109375" style="349" bestFit="1" customWidth="1"/>
    <col min="5372" max="5519" width="9.140625" style="349"/>
    <col min="5520" max="5520" width="5.85546875" style="349" customWidth="1"/>
    <col min="5521" max="5521" width="55.42578125" style="349" bestFit="1" customWidth="1"/>
    <col min="5522" max="5614" width="9.140625" style="349" hidden="1" customWidth="1"/>
    <col min="5615" max="5625" width="10.7109375" style="349" customWidth="1"/>
    <col min="5626" max="5626" width="10.85546875" style="349" customWidth="1"/>
    <col min="5627" max="5627" width="10.7109375" style="349" bestFit="1" customWidth="1"/>
    <col min="5628" max="5775" width="9.140625" style="349"/>
    <col min="5776" max="5776" width="5.85546875" style="349" customWidth="1"/>
    <col min="5777" max="5777" width="55.42578125" style="349" bestFit="1" customWidth="1"/>
    <col min="5778" max="5870" width="9.140625" style="349" hidden="1" customWidth="1"/>
    <col min="5871" max="5881" width="10.7109375" style="349" customWidth="1"/>
    <col min="5882" max="5882" width="10.85546875" style="349" customWidth="1"/>
    <col min="5883" max="5883" width="10.7109375" style="349" bestFit="1" customWidth="1"/>
    <col min="5884" max="6031" width="9.140625" style="349"/>
    <col min="6032" max="6032" width="5.85546875" style="349" customWidth="1"/>
    <col min="6033" max="6033" width="55.42578125" style="349" bestFit="1" customWidth="1"/>
    <col min="6034" max="6126" width="9.140625" style="349" hidden="1" customWidth="1"/>
    <col min="6127" max="6137" width="10.7109375" style="349" customWidth="1"/>
    <col min="6138" max="6138" width="10.85546875" style="349" customWidth="1"/>
    <col min="6139" max="6139" width="10.7109375" style="349" bestFit="1" customWidth="1"/>
    <col min="6140" max="6287" width="9.140625" style="349"/>
    <col min="6288" max="6288" width="5.85546875" style="349" customWidth="1"/>
    <col min="6289" max="6289" width="55.42578125" style="349" bestFit="1" customWidth="1"/>
    <col min="6290" max="6382" width="9.140625" style="349" hidden="1" customWidth="1"/>
    <col min="6383" max="6393" width="10.7109375" style="349" customWidth="1"/>
    <col min="6394" max="6394" width="10.85546875" style="349" customWidth="1"/>
    <col min="6395" max="6395" width="10.7109375" style="349" bestFit="1" customWidth="1"/>
    <col min="6396" max="6543" width="9.140625" style="349"/>
    <col min="6544" max="6544" width="5.85546875" style="349" customWidth="1"/>
    <col min="6545" max="6545" width="55.42578125" style="349" bestFit="1" customWidth="1"/>
    <col min="6546" max="6638" width="9.140625" style="349" hidden="1" customWidth="1"/>
    <col min="6639" max="6649" width="10.7109375" style="349" customWidth="1"/>
    <col min="6650" max="6650" width="10.85546875" style="349" customWidth="1"/>
    <col min="6651" max="6651" width="10.7109375" style="349" bestFit="1" customWidth="1"/>
    <col min="6652" max="6799" width="9.140625" style="349"/>
    <col min="6800" max="6800" width="5.85546875" style="349" customWidth="1"/>
    <col min="6801" max="6801" width="55.42578125" style="349" bestFit="1" customWidth="1"/>
    <col min="6802" max="6894" width="9.140625" style="349" hidden="1" customWidth="1"/>
    <col min="6895" max="6905" width="10.7109375" style="349" customWidth="1"/>
    <col min="6906" max="6906" width="10.85546875" style="349" customWidth="1"/>
    <col min="6907" max="6907" width="10.7109375" style="349" bestFit="1" customWidth="1"/>
    <col min="6908" max="7055" width="9.140625" style="349"/>
    <col min="7056" max="7056" width="5.85546875" style="349" customWidth="1"/>
    <col min="7057" max="7057" width="55.42578125" style="349" bestFit="1" customWidth="1"/>
    <col min="7058" max="7150" width="9.140625" style="349" hidden="1" customWidth="1"/>
    <col min="7151" max="7161" width="10.7109375" style="349" customWidth="1"/>
    <col min="7162" max="7162" width="10.85546875" style="349" customWidth="1"/>
    <col min="7163" max="7163" width="10.7109375" style="349" bestFit="1" customWidth="1"/>
    <col min="7164" max="7311" width="9.140625" style="349"/>
    <col min="7312" max="7312" width="5.85546875" style="349" customWidth="1"/>
    <col min="7313" max="7313" width="55.42578125" style="349" bestFit="1" customWidth="1"/>
    <col min="7314" max="7406" width="9.140625" style="349" hidden="1" customWidth="1"/>
    <col min="7407" max="7417" width="10.7109375" style="349" customWidth="1"/>
    <col min="7418" max="7418" width="10.85546875" style="349" customWidth="1"/>
    <col min="7419" max="7419" width="10.7109375" style="349" bestFit="1" customWidth="1"/>
    <col min="7420" max="7567" width="9.140625" style="349"/>
    <col min="7568" max="7568" width="5.85546875" style="349" customWidth="1"/>
    <col min="7569" max="7569" width="55.42578125" style="349" bestFit="1" customWidth="1"/>
    <col min="7570" max="7662" width="9.140625" style="349" hidden="1" customWidth="1"/>
    <col min="7663" max="7673" width="10.7109375" style="349" customWidth="1"/>
    <col min="7674" max="7674" width="10.85546875" style="349" customWidth="1"/>
    <col min="7675" max="7675" width="10.7109375" style="349" bestFit="1" customWidth="1"/>
    <col min="7676" max="7823" width="9.140625" style="349"/>
    <col min="7824" max="7824" width="5.85546875" style="349" customWidth="1"/>
    <col min="7825" max="7825" width="55.42578125" style="349" bestFit="1" customWidth="1"/>
    <col min="7826" max="7918" width="9.140625" style="349" hidden="1" customWidth="1"/>
    <col min="7919" max="7929" width="10.7109375" style="349" customWidth="1"/>
    <col min="7930" max="7930" width="10.85546875" style="349" customWidth="1"/>
    <col min="7931" max="7931" width="10.7109375" style="349" bestFit="1" customWidth="1"/>
    <col min="7932" max="8079" width="9.140625" style="349"/>
    <col min="8080" max="8080" width="5.85546875" style="349" customWidth="1"/>
    <col min="8081" max="8081" width="55.42578125" style="349" bestFit="1" customWidth="1"/>
    <col min="8082" max="8174" width="9.140625" style="349" hidden="1" customWidth="1"/>
    <col min="8175" max="8185" width="10.7109375" style="349" customWidth="1"/>
    <col min="8186" max="8186" width="10.85546875" style="349" customWidth="1"/>
    <col min="8187" max="8187" width="10.7109375" style="349" bestFit="1" customWidth="1"/>
    <col min="8188" max="8335" width="9.140625" style="349"/>
    <col min="8336" max="8336" width="5.85546875" style="349" customWidth="1"/>
    <col min="8337" max="8337" width="55.42578125" style="349" bestFit="1" customWidth="1"/>
    <col min="8338" max="8430" width="9.140625" style="349" hidden="1" customWidth="1"/>
    <col min="8431" max="8441" width="10.7109375" style="349" customWidth="1"/>
    <col min="8442" max="8442" width="10.85546875" style="349" customWidth="1"/>
    <col min="8443" max="8443" width="10.7109375" style="349" bestFit="1" customWidth="1"/>
    <col min="8444" max="8591" width="9.140625" style="349"/>
    <col min="8592" max="8592" width="5.85546875" style="349" customWidth="1"/>
    <col min="8593" max="8593" width="55.42578125" style="349" bestFit="1" customWidth="1"/>
    <col min="8594" max="8686" width="9.140625" style="349" hidden="1" customWidth="1"/>
    <col min="8687" max="8697" width="10.7109375" style="349" customWidth="1"/>
    <col min="8698" max="8698" width="10.85546875" style="349" customWidth="1"/>
    <col min="8699" max="8699" width="10.7109375" style="349" bestFit="1" customWidth="1"/>
    <col min="8700" max="8847" width="9.140625" style="349"/>
    <col min="8848" max="8848" width="5.85546875" style="349" customWidth="1"/>
    <col min="8849" max="8849" width="55.42578125" style="349" bestFit="1" customWidth="1"/>
    <col min="8850" max="8942" width="9.140625" style="349" hidden="1" customWidth="1"/>
    <col min="8943" max="8953" width="10.7109375" style="349" customWidth="1"/>
    <col min="8954" max="8954" width="10.85546875" style="349" customWidth="1"/>
    <col min="8955" max="8955" width="10.7109375" style="349" bestFit="1" customWidth="1"/>
    <col min="8956" max="9103" width="9.140625" style="349"/>
    <col min="9104" max="9104" width="5.85546875" style="349" customWidth="1"/>
    <col min="9105" max="9105" width="55.42578125" style="349" bestFit="1" customWidth="1"/>
    <col min="9106" max="9198" width="9.140625" style="349" hidden="1" customWidth="1"/>
    <col min="9199" max="9209" width="10.7109375" style="349" customWidth="1"/>
    <col min="9210" max="9210" width="10.85546875" style="349" customWidth="1"/>
    <col min="9211" max="9211" width="10.7109375" style="349" bestFit="1" customWidth="1"/>
    <col min="9212" max="9359" width="9.140625" style="349"/>
    <col min="9360" max="9360" width="5.85546875" style="349" customWidth="1"/>
    <col min="9361" max="9361" width="55.42578125" style="349" bestFit="1" customWidth="1"/>
    <col min="9362" max="9454" width="9.140625" style="349" hidden="1" customWidth="1"/>
    <col min="9455" max="9465" width="10.7109375" style="349" customWidth="1"/>
    <col min="9466" max="9466" width="10.85546875" style="349" customWidth="1"/>
    <col min="9467" max="9467" width="10.7109375" style="349" bestFit="1" customWidth="1"/>
    <col min="9468" max="9615" width="9.140625" style="349"/>
    <col min="9616" max="9616" width="5.85546875" style="349" customWidth="1"/>
    <col min="9617" max="9617" width="55.42578125" style="349" bestFit="1" customWidth="1"/>
    <col min="9618" max="9710" width="9.140625" style="349" hidden="1" customWidth="1"/>
    <col min="9711" max="9721" width="10.7109375" style="349" customWidth="1"/>
    <col min="9722" max="9722" width="10.85546875" style="349" customWidth="1"/>
    <col min="9723" max="9723" width="10.7109375" style="349" bestFit="1" customWidth="1"/>
    <col min="9724" max="9871" width="9.140625" style="349"/>
    <col min="9872" max="9872" width="5.85546875" style="349" customWidth="1"/>
    <col min="9873" max="9873" width="55.42578125" style="349" bestFit="1" customWidth="1"/>
    <col min="9874" max="9966" width="9.140625" style="349" hidden="1" customWidth="1"/>
    <col min="9967" max="9977" width="10.7109375" style="349" customWidth="1"/>
    <col min="9978" max="9978" width="10.85546875" style="349" customWidth="1"/>
    <col min="9979" max="9979" width="10.7109375" style="349" bestFit="1" customWidth="1"/>
    <col min="9980" max="10127" width="9.140625" style="349"/>
    <col min="10128" max="10128" width="5.85546875" style="349" customWidth="1"/>
    <col min="10129" max="10129" width="55.42578125" style="349" bestFit="1" customWidth="1"/>
    <col min="10130" max="10222" width="9.140625" style="349" hidden="1" customWidth="1"/>
    <col min="10223" max="10233" width="10.7109375" style="349" customWidth="1"/>
    <col min="10234" max="10234" width="10.85546875" style="349" customWidth="1"/>
    <col min="10235" max="10235" width="10.7109375" style="349" bestFit="1" customWidth="1"/>
    <col min="10236" max="10383" width="9.140625" style="349"/>
    <col min="10384" max="10384" width="5.85546875" style="349" customWidth="1"/>
    <col min="10385" max="10385" width="55.42578125" style="349" bestFit="1" customWidth="1"/>
    <col min="10386" max="10478" width="9.140625" style="349" hidden="1" customWidth="1"/>
    <col min="10479" max="10489" width="10.7109375" style="349" customWidth="1"/>
    <col min="10490" max="10490" width="10.85546875" style="349" customWidth="1"/>
    <col min="10491" max="10491" width="10.7109375" style="349" bestFit="1" customWidth="1"/>
    <col min="10492" max="10639" width="9.140625" style="349"/>
    <col min="10640" max="10640" width="5.85546875" style="349" customWidth="1"/>
    <col min="10641" max="10641" width="55.42578125" style="349" bestFit="1" customWidth="1"/>
    <col min="10642" max="10734" width="9.140625" style="349" hidden="1" customWidth="1"/>
    <col min="10735" max="10745" width="10.7109375" style="349" customWidth="1"/>
    <col min="10746" max="10746" width="10.85546875" style="349" customWidth="1"/>
    <col min="10747" max="10747" width="10.7109375" style="349" bestFit="1" customWidth="1"/>
    <col min="10748" max="10895" width="9.140625" style="349"/>
    <col min="10896" max="10896" width="5.85546875" style="349" customWidth="1"/>
    <col min="10897" max="10897" width="55.42578125" style="349" bestFit="1" customWidth="1"/>
    <col min="10898" max="10990" width="9.140625" style="349" hidden="1" customWidth="1"/>
    <col min="10991" max="11001" width="10.7109375" style="349" customWidth="1"/>
    <col min="11002" max="11002" width="10.85546875" style="349" customWidth="1"/>
    <col min="11003" max="11003" width="10.7109375" style="349" bestFit="1" customWidth="1"/>
    <col min="11004" max="11151" width="9.140625" style="349"/>
    <col min="11152" max="11152" width="5.85546875" style="349" customWidth="1"/>
    <col min="11153" max="11153" width="55.42578125" style="349" bestFit="1" customWidth="1"/>
    <col min="11154" max="11246" width="9.140625" style="349" hidden="1" customWidth="1"/>
    <col min="11247" max="11257" width="10.7109375" style="349" customWidth="1"/>
    <col min="11258" max="11258" width="10.85546875" style="349" customWidth="1"/>
    <col min="11259" max="11259" width="10.7109375" style="349" bestFit="1" customWidth="1"/>
    <col min="11260" max="11407" width="9.140625" style="349"/>
    <col min="11408" max="11408" width="5.85546875" style="349" customWidth="1"/>
    <col min="11409" max="11409" width="55.42578125" style="349" bestFit="1" customWidth="1"/>
    <col min="11410" max="11502" width="9.140625" style="349" hidden="1" customWidth="1"/>
    <col min="11503" max="11513" width="10.7109375" style="349" customWidth="1"/>
    <col min="11514" max="11514" width="10.85546875" style="349" customWidth="1"/>
    <col min="11515" max="11515" width="10.7109375" style="349" bestFit="1" customWidth="1"/>
    <col min="11516" max="11663" width="9.140625" style="349"/>
    <col min="11664" max="11664" width="5.85546875" style="349" customWidth="1"/>
    <col min="11665" max="11665" width="55.42578125" style="349" bestFit="1" customWidth="1"/>
    <col min="11666" max="11758" width="9.140625" style="349" hidden="1" customWidth="1"/>
    <col min="11759" max="11769" width="10.7109375" style="349" customWidth="1"/>
    <col min="11770" max="11770" width="10.85546875" style="349" customWidth="1"/>
    <col min="11771" max="11771" width="10.7109375" style="349" bestFit="1" customWidth="1"/>
    <col min="11772" max="11919" width="9.140625" style="349"/>
    <col min="11920" max="11920" width="5.85546875" style="349" customWidth="1"/>
    <col min="11921" max="11921" width="55.42578125" style="349" bestFit="1" customWidth="1"/>
    <col min="11922" max="12014" width="9.140625" style="349" hidden="1" customWidth="1"/>
    <col min="12015" max="12025" width="10.7109375" style="349" customWidth="1"/>
    <col min="12026" max="12026" width="10.85546875" style="349" customWidth="1"/>
    <col min="12027" max="12027" width="10.7109375" style="349" bestFit="1" customWidth="1"/>
    <col min="12028" max="12175" width="9.140625" style="349"/>
    <col min="12176" max="12176" width="5.85546875" style="349" customWidth="1"/>
    <col min="12177" max="12177" width="55.42578125" style="349" bestFit="1" customWidth="1"/>
    <col min="12178" max="12270" width="9.140625" style="349" hidden="1" customWidth="1"/>
    <col min="12271" max="12281" width="10.7109375" style="349" customWidth="1"/>
    <col min="12282" max="12282" width="10.85546875" style="349" customWidth="1"/>
    <col min="12283" max="12283" width="10.7109375" style="349" bestFit="1" customWidth="1"/>
    <col min="12284" max="12431" width="9.140625" style="349"/>
    <col min="12432" max="12432" width="5.85546875" style="349" customWidth="1"/>
    <col min="12433" max="12433" width="55.42578125" style="349" bestFit="1" customWidth="1"/>
    <col min="12434" max="12526" width="9.140625" style="349" hidden="1" customWidth="1"/>
    <col min="12527" max="12537" width="10.7109375" style="349" customWidth="1"/>
    <col min="12538" max="12538" width="10.85546875" style="349" customWidth="1"/>
    <col min="12539" max="12539" width="10.7109375" style="349" bestFit="1" customWidth="1"/>
    <col min="12540" max="12687" width="9.140625" style="349"/>
    <col min="12688" max="12688" width="5.85546875" style="349" customWidth="1"/>
    <col min="12689" max="12689" width="55.42578125" style="349" bestFit="1" customWidth="1"/>
    <col min="12690" max="12782" width="9.140625" style="349" hidden="1" customWidth="1"/>
    <col min="12783" max="12793" width="10.7109375" style="349" customWidth="1"/>
    <col min="12794" max="12794" width="10.85546875" style="349" customWidth="1"/>
    <col min="12795" max="12795" width="10.7109375" style="349" bestFit="1" customWidth="1"/>
    <col min="12796" max="12943" width="9.140625" style="349"/>
    <col min="12944" max="12944" width="5.85546875" style="349" customWidth="1"/>
    <col min="12945" max="12945" width="55.42578125" style="349" bestFit="1" customWidth="1"/>
    <col min="12946" max="13038" width="9.140625" style="349" hidden="1" customWidth="1"/>
    <col min="13039" max="13049" width="10.7109375" style="349" customWidth="1"/>
    <col min="13050" max="13050" width="10.85546875" style="349" customWidth="1"/>
    <col min="13051" max="13051" width="10.7109375" style="349" bestFit="1" customWidth="1"/>
    <col min="13052" max="13199" width="9.140625" style="349"/>
    <col min="13200" max="13200" width="5.85546875" style="349" customWidth="1"/>
    <col min="13201" max="13201" width="55.42578125" style="349" bestFit="1" customWidth="1"/>
    <col min="13202" max="13294" width="9.140625" style="349" hidden="1" customWidth="1"/>
    <col min="13295" max="13305" width="10.7109375" style="349" customWidth="1"/>
    <col min="13306" max="13306" width="10.85546875" style="349" customWidth="1"/>
    <col min="13307" max="13307" width="10.7109375" style="349" bestFit="1" customWidth="1"/>
    <col min="13308" max="13455" width="9.140625" style="349"/>
    <col min="13456" max="13456" width="5.85546875" style="349" customWidth="1"/>
    <col min="13457" max="13457" width="55.42578125" style="349" bestFit="1" customWidth="1"/>
    <col min="13458" max="13550" width="9.140625" style="349" hidden="1" customWidth="1"/>
    <col min="13551" max="13561" width="10.7109375" style="349" customWidth="1"/>
    <col min="13562" max="13562" width="10.85546875" style="349" customWidth="1"/>
    <col min="13563" max="13563" width="10.7109375" style="349" bestFit="1" customWidth="1"/>
    <col min="13564" max="13711" width="9.140625" style="349"/>
    <col min="13712" max="13712" width="5.85546875" style="349" customWidth="1"/>
    <col min="13713" max="13713" width="55.42578125" style="349" bestFit="1" customWidth="1"/>
    <col min="13714" max="13806" width="9.140625" style="349" hidden="1" customWidth="1"/>
    <col min="13807" max="13817" width="10.7109375" style="349" customWidth="1"/>
    <col min="13818" max="13818" width="10.85546875" style="349" customWidth="1"/>
    <col min="13819" max="13819" width="10.7109375" style="349" bestFit="1" customWidth="1"/>
    <col min="13820" max="13967" width="9.140625" style="349"/>
    <col min="13968" max="13968" width="5.85546875" style="349" customWidth="1"/>
    <col min="13969" max="13969" width="55.42578125" style="349" bestFit="1" customWidth="1"/>
    <col min="13970" max="14062" width="9.140625" style="349" hidden="1" customWidth="1"/>
    <col min="14063" max="14073" width="10.7109375" style="349" customWidth="1"/>
    <col min="14074" max="14074" width="10.85546875" style="349" customWidth="1"/>
    <col min="14075" max="14075" width="10.7109375" style="349" bestFit="1" customWidth="1"/>
    <col min="14076" max="14223" width="9.140625" style="349"/>
    <col min="14224" max="14224" width="5.85546875" style="349" customWidth="1"/>
    <col min="14225" max="14225" width="55.42578125" style="349" bestFit="1" customWidth="1"/>
    <col min="14226" max="14318" width="9.140625" style="349" hidden="1" customWidth="1"/>
    <col min="14319" max="14329" width="10.7109375" style="349" customWidth="1"/>
    <col min="14330" max="14330" width="10.85546875" style="349" customWidth="1"/>
    <col min="14331" max="14331" width="10.7109375" style="349" bestFit="1" customWidth="1"/>
    <col min="14332" max="14479" width="9.140625" style="349"/>
    <col min="14480" max="14480" width="5.85546875" style="349" customWidth="1"/>
    <col min="14481" max="14481" width="55.42578125" style="349" bestFit="1" customWidth="1"/>
    <col min="14482" max="14574" width="9.140625" style="349" hidden="1" customWidth="1"/>
    <col min="14575" max="14585" width="10.7109375" style="349" customWidth="1"/>
    <col min="14586" max="14586" width="10.85546875" style="349" customWidth="1"/>
    <col min="14587" max="14587" width="10.7109375" style="349" bestFit="1" customWidth="1"/>
    <col min="14588" max="14735" width="9.140625" style="349"/>
    <col min="14736" max="14736" width="5.85546875" style="349" customWidth="1"/>
    <col min="14737" max="14737" width="55.42578125" style="349" bestFit="1" customWidth="1"/>
    <col min="14738" max="14830" width="9.140625" style="349" hidden="1" customWidth="1"/>
    <col min="14831" max="14841" width="10.7109375" style="349" customWidth="1"/>
    <col min="14842" max="14842" width="10.85546875" style="349" customWidth="1"/>
    <col min="14843" max="14843" width="10.7109375" style="349" bestFit="1" customWidth="1"/>
    <col min="14844" max="14991" width="9.140625" style="349"/>
    <col min="14992" max="14992" width="5.85546875" style="349" customWidth="1"/>
    <col min="14993" max="14993" width="55.42578125" style="349" bestFit="1" customWidth="1"/>
    <col min="14994" max="15086" width="9.140625" style="349" hidden="1" customWidth="1"/>
    <col min="15087" max="15097" width="10.7109375" style="349" customWidth="1"/>
    <col min="15098" max="15098" width="10.85546875" style="349" customWidth="1"/>
    <col min="15099" max="15099" width="10.7109375" style="349" bestFit="1" customWidth="1"/>
    <col min="15100" max="15247" width="9.140625" style="349"/>
    <col min="15248" max="15248" width="5.85546875" style="349" customWidth="1"/>
    <col min="15249" max="15249" width="55.42578125" style="349" bestFit="1" customWidth="1"/>
    <col min="15250" max="15342" width="9.140625" style="349" hidden="1" customWidth="1"/>
    <col min="15343" max="15353" width="10.7109375" style="349" customWidth="1"/>
    <col min="15354" max="15354" width="10.85546875" style="349" customWidth="1"/>
    <col min="15355" max="15355" width="10.7109375" style="349" bestFit="1" customWidth="1"/>
    <col min="15356" max="15503" width="9.140625" style="349"/>
    <col min="15504" max="15504" width="5.85546875" style="349" customWidth="1"/>
    <col min="15505" max="15505" width="55.42578125" style="349" bestFit="1" customWidth="1"/>
    <col min="15506" max="15598" width="9.140625" style="349" hidden="1" customWidth="1"/>
    <col min="15599" max="15609" width="10.7109375" style="349" customWidth="1"/>
    <col min="15610" max="15610" width="10.85546875" style="349" customWidth="1"/>
    <col min="15611" max="15611" width="10.7109375" style="349" bestFit="1" customWidth="1"/>
    <col min="15612" max="15759" width="9.140625" style="349"/>
    <col min="15760" max="15760" width="5.85546875" style="349" customWidth="1"/>
    <col min="15761" max="15761" width="55.42578125" style="349" bestFit="1" customWidth="1"/>
    <col min="15762" max="15854" width="9.140625" style="349" hidden="1" customWidth="1"/>
    <col min="15855" max="15865" width="10.7109375" style="349" customWidth="1"/>
    <col min="15866" max="15866" width="10.85546875" style="349" customWidth="1"/>
    <col min="15867" max="15867" width="10.7109375" style="349" bestFit="1" customWidth="1"/>
    <col min="15868" max="16015" width="9.140625" style="349"/>
    <col min="16016" max="16016" width="5.85546875" style="349" customWidth="1"/>
    <col min="16017" max="16017" width="55.42578125" style="349" bestFit="1" customWidth="1"/>
    <col min="16018" max="16110" width="9.140625" style="349" hidden="1" customWidth="1"/>
    <col min="16111" max="16121" width="10.7109375" style="349" customWidth="1"/>
    <col min="16122" max="16122" width="10.85546875" style="349" customWidth="1"/>
    <col min="16123" max="16123" width="10.7109375" style="349" bestFit="1" customWidth="1"/>
    <col min="16124" max="16384" width="9.140625" style="349"/>
  </cols>
  <sheetData>
    <row r="1" spans="1:8" ht="19.5" customHeight="1" x14ac:dyDescent="0.3">
      <c r="A1" s="683" t="s">
        <v>555</v>
      </c>
      <c r="B1" s="573"/>
    </row>
    <row r="2" spans="1:8" hidden="1" x14ac:dyDescent="0.3">
      <c r="A2" s="661"/>
      <c r="B2" s="662"/>
    </row>
    <row r="3" spans="1:8" ht="18" thickBot="1" x14ac:dyDescent="0.35">
      <c r="A3" s="575"/>
      <c r="B3" s="664"/>
      <c r="D3" s="615"/>
      <c r="E3" s="615"/>
      <c r="F3" s="615"/>
      <c r="H3" s="615" t="s">
        <v>7</v>
      </c>
    </row>
    <row r="4" spans="1:8" ht="24" customHeight="1" thickTop="1" thickBot="1" x14ac:dyDescent="0.35">
      <c r="A4" s="580" t="s">
        <v>441</v>
      </c>
      <c r="B4" s="580" t="s">
        <v>442</v>
      </c>
      <c r="C4" s="581">
        <v>43374</v>
      </c>
      <c r="D4" s="581">
        <v>43405</v>
      </c>
      <c r="E4" s="581">
        <v>43435</v>
      </c>
      <c r="F4" s="581">
        <v>43466</v>
      </c>
      <c r="G4" s="581">
        <v>43497</v>
      </c>
      <c r="H4" s="581">
        <v>43525</v>
      </c>
    </row>
    <row r="5" spans="1:8" ht="18" customHeight="1" thickTop="1" x14ac:dyDescent="0.3">
      <c r="A5" s="366"/>
      <c r="B5" s="366"/>
      <c r="C5" s="583"/>
      <c r="D5" s="583"/>
      <c r="E5" s="583"/>
      <c r="F5" s="583"/>
      <c r="G5" s="583"/>
      <c r="H5" s="583"/>
    </row>
    <row r="6" spans="1:8" ht="18" customHeight="1" x14ac:dyDescent="0.3">
      <c r="A6" s="584" t="s">
        <v>443</v>
      </c>
      <c r="B6" s="584" t="s">
        <v>446</v>
      </c>
      <c r="C6" s="587">
        <v>6889.5157246000008</v>
      </c>
      <c r="D6" s="587">
        <v>6860.1638053400002</v>
      </c>
      <c r="E6" s="587">
        <v>7137.9533715400012</v>
      </c>
      <c r="F6" s="587">
        <v>7065.0594082700009</v>
      </c>
      <c r="G6" s="587">
        <v>6918.2987180299997</v>
      </c>
      <c r="H6" s="587">
        <v>7130.6788687300004</v>
      </c>
    </row>
    <row r="7" spans="1:8" ht="18" customHeight="1" x14ac:dyDescent="0.3">
      <c r="A7" s="589" t="s">
        <v>533</v>
      </c>
      <c r="B7" s="597" t="s">
        <v>522</v>
      </c>
      <c r="C7" s="595">
        <v>2.1255316899999999</v>
      </c>
      <c r="D7" s="595">
        <v>2.1192754300000001</v>
      </c>
      <c r="E7" s="595">
        <v>2.2282869499999998</v>
      </c>
      <c r="F7" s="595">
        <v>2.07141061</v>
      </c>
      <c r="G7" s="595">
        <v>2.3350382800000005</v>
      </c>
      <c r="H7" s="595">
        <v>2.0283251600000001</v>
      </c>
    </row>
    <row r="8" spans="1:8" ht="18" customHeight="1" x14ac:dyDescent="0.3">
      <c r="A8" s="589" t="s">
        <v>534</v>
      </c>
      <c r="B8" s="597" t="s">
        <v>535</v>
      </c>
      <c r="C8" s="595">
        <v>2048.87684141</v>
      </c>
      <c r="D8" s="595">
        <v>2162.4572991100003</v>
      </c>
      <c r="E8" s="595">
        <v>2275.4390492500002</v>
      </c>
      <c r="F8" s="595">
        <v>2187.2024636099995</v>
      </c>
      <c r="G8" s="595">
        <v>2219.8812308899996</v>
      </c>
      <c r="H8" s="595">
        <v>2309.3755411100001</v>
      </c>
    </row>
    <row r="9" spans="1:8" ht="18" customHeight="1" x14ac:dyDescent="0.3">
      <c r="A9" s="589" t="s">
        <v>536</v>
      </c>
      <c r="B9" s="597" t="s">
        <v>537</v>
      </c>
      <c r="C9" s="595">
        <v>4838.5133514999998</v>
      </c>
      <c r="D9" s="595">
        <v>4695.5872307999998</v>
      </c>
      <c r="E9" s="595">
        <v>4860.2860353400001</v>
      </c>
      <c r="F9" s="595">
        <v>4875.78553405</v>
      </c>
      <c r="G9" s="595">
        <v>4696.0824488599992</v>
      </c>
      <c r="H9" s="595">
        <v>4819.27500246</v>
      </c>
    </row>
    <row r="10" spans="1:8" ht="18" customHeight="1" x14ac:dyDescent="0.3">
      <c r="A10" s="589"/>
      <c r="B10" s="589"/>
      <c r="C10" s="668"/>
      <c r="D10" s="668"/>
      <c r="E10" s="668"/>
      <c r="F10" s="668"/>
      <c r="G10" s="668"/>
      <c r="H10" s="668"/>
    </row>
    <row r="11" spans="1:8" ht="18" customHeight="1" x14ac:dyDescent="0.3">
      <c r="A11" s="584" t="s">
        <v>445</v>
      </c>
      <c r="B11" s="584" t="s">
        <v>538</v>
      </c>
      <c r="C11" s="587">
        <v>4221.6224623199996</v>
      </c>
      <c r="D11" s="587">
        <v>4787.4185765900002</v>
      </c>
      <c r="E11" s="587">
        <v>4565.2739098900001</v>
      </c>
      <c r="F11" s="587">
        <v>4578.2717690099998</v>
      </c>
      <c r="G11" s="587">
        <v>4886.4241171000003</v>
      </c>
      <c r="H11" s="587">
        <v>4899.3148916600003</v>
      </c>
    </row>
    <row r="12" spans="1:8" ht="18" customHeight="1" x14ac:dyDescent="0.3">
      <c r="A12" s="589"/>
      <c r="B12" s="589"/>
      <c r="C12" s="668"/>
      <c r="D12" s="668"/>
      <c r="E12" s="668"/>
      <c r="F12" s="668"/>
      <c r="G12" s="668"/>
      <c r="H12" s="668"/>
    </row>
    <row r="13" spans="1:8" ht="18" customHeight="1" x14ac:dyDescent="0.3">
      <c r="A13" s="584" t="s">
        <v>455</v>
      </c>
      <c r="B13" s="584" t="s">
        <v>458</v>
      </c>
      <c r="C13" s="587">
        <v>61788.929204800006</v>
      </c>
      <c r="D13" s="587">
        <v>62115.52870178</v>
      </c>
      <c r="E13" s="587">
        <v>62937.957910020006</v>
      </c>
      <c r="F13" s="587">
        <v>63092.996645710009</v>
      </c>
      <c r="G13" s="587">
        <v>62952.402119680002</v>
      </c>
      <c r="H13" s="587">
        <v>63005.937751399993</v>
      </c>
    </row>
    <row r="14" spans="1:8" ht="18" customHeight="1" x14ac:dyDescent="0.3">
      <c r="A14" s="589"/>
      <c r="B14" s="589"/>
      <c r="C14" s="668"/>
      <c r="D14" s="668"/>
      <c r="E14" s="668"/>
      <c r="F14" s="668"/>
      <c r="G14" s="668"/>
      <c r="H14" s="668"/>
    </row>
    <row r="15" spans="1:8" ht="18" customHeight="1" x14ac:dyDescent="0.3">
      <c r="A15" s="584" t="s">
        <v>457</v>
      </c>
      <c r="B15" s="584" t="s">
        <v>539</v>
      </c>
      <c r="C15" s="587">
        <v>35.474803000000001</v>
      </c>
      <c r="D15" s="587">
        <v>66.400627</v>
      </c>
      <c r="E15" s="587">
        <v>512.40737300000001</v>
      </c>
      <c r="F15" s="587">
        <v>513.118878</v>
      </c>
      <c r="G15" s="587">
        <v>513.98527189999993</v>
      </c>
      <c r="H15" s="587">
        <v>513.19316400000002</v>
      </c>
    </row>
    <row r="16" spans="1:8" ht="18" customHeight="1" x14ac:dyDescent="0.3">
      <c r="A16" s="589"/>
      <c r="B16" s="597"/>
      <c r="C16" s="668"/>
      <c r="D16" s="668"/>
      <c r="E16" s="668"/>
      <c r="F16" s="668"/>
      <c r="G16" s="668"/>
      <c r="H16" s="668"/>
    </row>
    <row r="17" spans="1:8" ht="18" customHeight="1" x14ac:dyDescent="0.3">
      <c r="A17" s="584" t="s">
        <v>459</v>
      </c>
      <c r="B17" s="584" t="s">
        <v>540</v>
      </c>
      <c r="C17" s="587">
        <v>0</v>
      </c>
      <c r="D17" s="587">
        <v>0</v>
      </c>
      <c r="E17" s="587">
        <v>0</v>
      </c>
      <c r="F17" s="587">
        <v>0</v>
      </c>
      <c r="G17" s="587">
        <v>0</v>
      </c>
      <c r="H17" s="587">
        <v>0</v>
      </c>
    </row>
    <row r="18" spans="1:8" ht="18" customHeight="1" x14ac:dyDescent="0.3">
      <c r="A18" s="589"/>
      <c r="B18" s="589"/>
      <c r="C18" s="668"/>
      <c r="D18" s="668"/>
      <c r="E18" s="668"/>
      <c r="F18" s="668"/>
      <c r="G18" s="668"/>
      <c r="H18" s="668"/>
    </row>
    <row r="19" spans="1:8" ht="18" customHeight="1" x14ac:dyDescent="0.3">
      <c r="A19" s="584" t="s">
        <v>461</v>
      </c>
      <c r="B19" s="584" t="s">
        <v>541</v>
      </c>
      <c r="C19" s="587">
        <v>0</v>
      </c>
      <c r="D19" s="587">
        <v>0</v>
      </c>
      <c r="E19" s="587">
        <v>0</v>
      </c>
      <c r="F19" s="587">
        <v>0</v>
      </c>
      <c r="G19" s="587">
        <v>0</v>
      </c>
      <c r="H19" s="587">
        <v>0</v>
      </c>
    </row>
    <row r="20" spans="1:8" ht="18" customHeight="1" x14ac:dyDescent="0.3">
      <c r="A20" s="589"/>
      <c r="B20" s="589"/>
      <c r="C20" s="668"/>
      <c r="D20" s="668"/>
      <c r="E20" s="668"/>
      <c r="F20" s="668"/>
      <c r="G20" s="668"/>
      <c r="H20" s="668"/>
    </row>
    <row r="21" spans="1:8" ht="18" customHeight="1" x14ac:dyDescent="0.3">
      <c r="A21" s="584" t="s">
        <v>463</v>
      </c>
      <c r="B21" s="584" t="s">
        <v>466</v>
      </c>
      <c r="C21" s="587">
        <v>1165.5842754800001</v>
      </c>
      <c r="D21" s="587">
        <v>1144.3339894400001</v>
      </c>
      <c r="E21" s="587">
        <v>1252.33697779</v>
      </c>
      <c r="F21" s="587">
        <v>1158.7047769400001</v>
      </c>
      <c r="G21" s="587">
        <v>1211.0408513799998</v>
      </c>
      <c r="H21" s="587">
        <v>1379.6697941500001</v>
      </c>
    </row>
    <row r="22" spans="1:8" ht="18" customHeight="1" x14ac:dyDescent="0.3">
      <c r="A22" s="589"/>
      <c r="B22" s="589"/>
      <c r="C22" s="668"/>
      <c r="D22" s="668"/>
      <c r="E22" s="668"/>
      <c r="F22" s="668"/>
      <c r="G22" s="668"/>
      <c r="H22" s="668"/>
    </row>
    <row r="23" spans="1:8" ht="18" customHeight="1" x14ac:dyDescent="0.3">
      <c r="A23" s="584" t="s">
        <v>465</v>
      </c>
      <c r="B23" s="584" t="s">
        <v>468</v>
      </c>
      <c r="C23" s="587">
        <v>3135.7740471799998</v>
      </c>
      <c r="D23" s="587">
        <v>3130.7487091800003</v>
      </c>
      <c r="E23" s="587">
        <v>2788.11250492</v>
      </c>
      <c r="F23" s="587">
        <v>2893.4054980399997</v>
      </c>
      <c r="G23" s="587">
        <v>2886.2862546699994</v>
      </c>
      <c r="H23" s="587">
        <v>2915.3276858499994</v>
      </c>
    </row>
    <row r="24" spans="1:8" ht="18" customHeight="1" x14ac:dyDescent="0.3">
      <c r="A24" s="589"/>
      <c r="B24" s="589"/>
      <c r="C24" s="595"/>
      <c r="D24" s="595"/>
      <c r="E24" s="595"/>
      <c r="F24" s="595"/>
      <c r="G24" s="595"/>
      <c r="H24" s="595"/>
    </row>
    <row r="25" spans="1:8" ht="18" customHeight="1" x14ac:dyDescent="0.3">
      <c r="A25" s="584"/>
      <c r="B25" s="584" t="s">
        <v>421</v>
      </c>
      <c r="C25" s="587">
        <v>77236.900517380011</v>
      </c>
      <c r="D25" s="587">
        <v>78104.594409330006</v>
      </c>
      <c r="E25" s="587">
        <v>79194.042047160008</v>
      </c>
      <c r="F25" s="587">
        <v>79301.556975970001</v>
      </c>
      <c r="G25" s="587">
        <v>79368.437332760004</v>
      </c>
      <c r="H25" s="587">
        <v>79844.122155790013</v>
      </c>
    </row>
    <row r="26" spans="1:8" thickBot="1" x14ac:dyDescent="0.35">
      <c r="A26" s="598"/>
      <c r="B26" s="598"/>
      <c r="C26" s="671"/>
      <c r="D26" s="671"/>
      <c r="E26" s="671"/>
      <c r="F26" s="671"/>
      <c r="G26" s="671"/>
      <c r="H26" s="671"/>
    </row>
    <row r="27" spans="1:8" ht="18" hidden="1" thickTop="1" x14ac:dyDescent="0.3">
      <c r="A27" s="672"/>
      <c r="B27" s="672"/>
      <c r="C27" s="673"/>
      <c r="D27" s="673"/>
      <c r="E27" s="673"/>
      <c r="F27" s="673"/>
      <c r="G27" s="673"/>
      <c r="H27" s="673"/>
    </row>
    <row r="28" spans="1:8" ht="18" thickTop="1" x14ac:dyDescent="0.3">
      <c r="A28" s="675"/>
      <c r="B28" s="675"/>
      <c r="C28" s="673"/>
      <c r="D28" s="673"/>
      <c r="E28" s="673"/>
      <c r="F28" s="673"/>
      <c r="G28" s="673"/>
      <c r="H28" s="673"/>
    </row>
    <row r="29" spans="1:8" ht="18" thickBot="1" x14ac:dyDescent="0.35">
      <c r="A29" s="676"/>
      <c r="B29" s="676"/>
      <c r="C29" s="677"/>
      <c r="D29" s="677"/>
      <c r="E29" s="677"/>
      <c r="F29" s="677"/>
      <c r="G29" s="677"/>
      <c r="H29" s="677"/>
    </row>
    <row r="30" spans="1:8" ht="24" customHeight="1" thickTop="1" thickBot="1" x14ac:dyDescent="0.35">
      <c r="A30" s="580" t="s">
        <v>441</v>
      </c>
      <c r="B30" s="580" t="s">
        <v>469</v>
      </c>
      <c r="C30" s="581">
        <v>43374</v>
      </c>
      <c r="D30" s="581">
        <v>43405</v>
      </c>
      <c r="E30" s="581">
        <v>43435</v>
      </c>
      <c r="F30" s="581">
        <v>43466</v>
      </c>
      <c r="G30" s="581">
        <v>43497</v>
      </c>
      <c r="H30" s="581">
        <v>43525</v>
      </c>
    </row>
    <row r="31" spans="1:8" ht="18" customHeight="1" thickTop="1" x14ac:dyDescent="0.3">
      <c r="A31" s="589"/>
      <c r="B31" s="604"/>
      <c r="C31" s="595"/>
      <c r="D31" s="595"/>
      <c r="E31" s="595"/>
      <c r="F31" s="595"/>
      <c r="G31" s="595"/>
      <c r="H31" s="595"/>
    </row>
    <row r="32" spans="1:8" ht="18" customHeight="1" x14ac:dyDescent="0.3">
      <c r="A32" s="584" t="s">
        <v>470</v>
      </c>
      <c r="B32" s="584" t="s">
        <v>542</v>
      </c>
      <c r="C32" s="587">
        <v>47694.177166809997</v>
      </c>
      <c r="D32" s="587">
        <v>47745.283479010002</v>
      </c>
      <c r="E32" s="587">
        <v>47737.845197770002</v>
      </c>
      <c r="F32" s="587">
        <v>47533.503202229993</v>
      </c>
      <c r="G32" s="587">
        <v>47382.638370020002</v>
      </c>
      <c r="H32" s="587">
        <v>47401.410157419996</v>
      </c>
    </row>
    <row r="33" spans="1:8" ht="18" customHeight="1" x14ac:dyDescent="0.3">
      <c r="A33" s="589" t="s">
        <v>543</v>
      </c>
      <c r="B33" s="589" t="s">
        <v>544</v>
      </c>
      <c r="C33" s="595">
        <v>0</v>
      </c>
      <c r="D33" s="595">
        <v>0</v>
      </c>
      <c r="E33" s="595">
        <v>0</v>
      </c>
      <c r="F33" s="595">
        <v>0</v>
      </c>
      <c r="G33" s="595">
        <v>0</v>
      </c>
      <c r="H33" s="595">
        <v>0</v>
      </c>
    </row>
    <row r="34" spans="1:8" ht="18" customHeight="1" x14ac:dyDescent="0.3">
      <c r="A34" s="589" t="s">
        <v>545</v>
      </c>
      <c r="B34" s="589" t="s">
        <v>546</v>
      </c>
      <c r="C34" s="595">
        <v>47694.177166810005</v>
      </c>
      <c r="D34" s="595">
        <v>47745.283479009995</v>
      </c>
      <c r="E34" s="595">
        <v>47737.845197770002</v>
      </c>
      <c r="F34" s="595">
        <v>47533.50320223</v>
      </c>
      <c r="G34" s="595">
        <v>47382.638370019995</v>
      </c>
      <c r="H34" s="595">
        <v>47401.410157420003</v>
      </c>
    </row>
    <row r="35" spans="1:8" ht="18" customHeight="1" x14ac:dyDescent="0.3">
      <c r="A35" s="589"/>
      <c r="B35" s="589"/>
      <c r="C35" s="680"/>
      <c r="D35" s="680"/>
      <c r="E35" s="680"/>
      <c r="F35" s="680"/>
      <c r="G35" s="680"/>
      <c r="H35" s="680"/>
    </row>
    <row r="36" spans="1:8" ht="18" customHeight="1" x14ac:dyDescent="0.3">
      <c r="A36" s="584" t="s">
        <v>471</v>
      </c>
      <c r="B36" s="584" t="s">
        <v>538</v>
      </c>
      <c r="C36" s="587">
        <v>0</v>
      </c>
      <c r="D36" s="587">
        <v>0</v>
      </c>
      <c r="E36" s="587">
        <v>0</v>
      </c>
      <c r="F36" s="587">
        <v>0</v>
      </c>
      <c r="G36" s="587">
        <v>0</v>
      </c>
      <c r="H36" s="587">
        <v>1000</v>
      </c>
    </row>
    <row r="37" spans="1:8" ht="18" customHeight="1" x14ac:dyDescent="0.3">
      <c r="A37" s="589"/>
      <c r="B37" s="589"/>
      <c r="C37" s="680"/>
      <c r="D37" s="680"/>
      <c r="E37" s="680"/>
      <c r="F37" s="680"/>
      <c r="G37" s="680"/>
      <c r="H37" s="680"/>
    </row>
    <row r="38" spans="1:8" ht="18" customHeight="1" x14ac:dyDescent="0.3">
      <c r="A38" s="584" t="s">
        <v>479</v>
      </c>
      <c r="B38" s="584" t="s">
        <v>458</v>
      </c>
      <c r="C38" s="587">
        <v>6737.2744701100009</v>
      </c>
      <c r="D38" s="587">
        <v>7196.0808801700005</v>
      </c>
      <c r="E38" s="587">
        <v>7568.8271590600007</v>
      </c>
      <c r="F38" s="587">
        <v>8126.2390832200008</v>
      </c>
      <c r="G38" s="587">
        <v>8243.5994757700009</v>
      </c>
      <c r="H38" s="587">
        <v>7569.0138445899993</v>
      </c>
    </row>
    <row r="39" spans="1:8" ht="18" customHeight="1" x14ac:dyDescent="0.3">
      <c r="A39" s="589"/>
      <c r="B39" s="605"/>
      <c r="C39" s="680"/>
      <c r="D39" s="680"/>
      <c r="E39" s="680"/>
      <c r="F39" s="680"/>
      <c r="G39" s="680"/>
      <c r="H39" s="680"/>
    </row>
    <row r="40" spans="1:8" ht="18" customHeight="1" x14ac:dyDescent="0.3">
      <c r="A40" s="584" t="s">
        <v>484</v>
      </c>
      <c r="B40" s="584" t="s">
        <v>540</v>
      </c>
      <c r="C40" s="587">
        <v>0</v>
      </c>
      <c r="D40" s="587">
        <v>0</v>
      </c>
      <c r="E40" s="587">
        <v>0</v>
      </c>
      <c r="F40" s="587">
        <v>0</v>
      </c>
      <c r="G40" s="587">
        <v>0</v>
      </c>
      <c r="H40" s="587">
        <v>0</v>
      </c>
    </row>
    <row r="41" spans="1:8" ht="18" customHeight="1" x14ac:dyDescent="0.3">
      <c r="A41" s="589"/>
      <c r="B41" s="589"/>
      <c r="C41" s="680"/>
      <c r="D41" s="680"/>
      <c r="E41" s="680"/>
      <c r="F41" s="680"/>
      <c r="G41" s="680"/>
      <c r="H41" s="680"/>
    </row>
    <row r="42" spans="1:8" ht="18" customHeight="1" x14ac:dyDescent="0.3">
      <c r="A42" s="584" t="s">
        <v>486</v>
      </c>
      <c r="B42" s="584" t="s">
        <v>547</v>
      </c>
      <c r="C42" s="587">
        <v>0</v>
      </c>
      <c r="D42" s="587">
        <v>0</v>
      </c>
      <c r="E42" s="587">
        <v>0</v>
      </c>
      <c r="F42" s="587">
        <v>0</v>
      </c>
      <c r="G42" s="587">
        <v>0</v>
      </c>
      <c r="H42" s="587">
        <v>0</v>
      </c>
    </row>
    <row r="43" spans="1:8" ht="18" customHeight="1" x14ac:dyDescent="0.3">
      <c r="A43" s="589"/>
      <c r="B43" s="589"/>
      <c r="C43" s="680"/>
      <c r="D43" s="680"/>
      <c r="E43" s="680"/>
      <c r="F43" s="680"/>
      <c r="G43" s="680"/>
      <c r="H43" s="680"/>
    </row>
    <row r="44" spans="1:8" ht="18" customHeight="1" x14ac:dyDescent="0.3">
      <c r="A44" s="584" t="s">
        <v>487</v>
      </c>
      <c r="B44" s="584" t="s">
        <v>491</v>
      </c>
      <c r="C44" s="587">
        <v>6314.8586488700012</v>
      </c>
      <c r="D44" s="587">
        <v>6490.8241229300002</v>
      </c>
      <c r="E44" s="587">
        <v>7060.6022900899989</v>
      </c>
      <c r="F44" s="587">
        <v>6622.88513367</v>
      </c>
      <c r="G44" s="587">
        <v>6563.53564955</v>
      </c>
      <c r="H44" s="587">
        <v>6600.6007098899991</v>
      </c>
    </row>
    <row r="45" spans="1:8" ht="18" customHeight="1" x14ac:dyDescent="0.3">
      <c r="A45" s="589"/>
      <c r="B45" s="589"/>
      <c r="C45" s="680"/>
      <c r="D45" s="680"/>
      <c r="E45" s="680"/>
      <c r="F45" s="680"/>
      <c r="G45" s="680"/>
      <c r="H45" s="680"/>
    </row>
    <row r="46" spans="1:8" ht="18" customHeight="1" x14ac:dyDescent="0.3">
      <c r="A46" s="584" t="s">
        <v>488</v>
      </c>
      <c r="B46" s="584" t="s">
        <v>539</v>
      </c>
      <c r="C46" s="587">
        <v>16490.590231589998</v>
      </c>
      <c r="D46" s="587">
        <v>16672.405927219999</v>
      </c>
      <c r="E46" s="587">
        <v>16826.767400239998</v>
      </c>
      <c r="F46" s="587">
        <v>17018.929556850002</v>
      </c>
      <c r="G46" s="587">
        <v>17178.663837420001</v>
      </c>
      <c r="H46" s="587">
        <v>17273.097443890001</v>
      </c>
    </row>
    <row r="47" spans="1:8" ht="16.5" x14ac:dyDescent="0.3">
      <c r="A47" s="589"/>
      <c r="B47" s="589"/>
      <c r="C47" s="595"/>
      <c r="D47" s="595"/>
      <c r="E47" s="595"/>
      <c r="F47" s="595"/>
      <c r="G47" s="595"/>
      <c r="H47" s="595"/>
    </row>
    <row r="48" spans="1:8" ht="16.5" x14ac:dyDescent="0.3">
      <c r="A48" s="584"/>
      <c r="B48" s="584" t="s">
        <v>433</v>
      </c>
      <c r="C48" s="587">
        <v>77236.900517380011</v>
      </c>
      <c r="D48" s="587">
        <v>78104.594409330006</v>
      </c>
      <c r="E48" s="587">
        <v>79194.042047160008</v>
      </c>
      <c r="F48" s="587">
        <v>79301.556975970001</v>
      </c>
      <c r="G48" s="587">
        <v>79368.437332760004</v>
      </c>
      <c r="H48" s="587">
        <v>79844.122155790013</v>
      </c>
    </row>
    <row r="49" spans="1:10" thickBot="1" x14ac:dyDescent="0.35">
      <c r="A49" s="374"/>
      <c r="B49" s="374"/>
      <c r="C49" s="654"/>
      <c r="D49" s="654"/>
      <c r="E49" s="654"/>
      <c r="F49" s="654"/>
      <c r="G49" s="654"/>
      <c r="H49" s="654"/>
    </row>
    <row r="50" spans="1:10" s="612" customFormat="1" ht="18" customHeight="1" thickTop="1" x14ac:dyDescent="0.25">
      <c r="A50" s="608" t="s">
        <v>520</v>
      </c>
      <c r="B50" s="681"/>
    </row>
    <row r="51" spans="1:10" s="612" customFormat="1" ht="32.25" customHeight="1" x14ac:dyDescent="0.25">
      <c r="A51" s="4246" t="s">
        <v>556</v>
      </c>
      <c r="B51" s="4246"/>
      <c r="C51" s="4246"/>
      <c r="D51" s="4246"/>
      <c r="E51" s="4246"/>
      <c r="F51" s="4246"/>
      <c r="G51" s="766"/>
      <c r="H51" s="767"/>
      <c r="I51" s="767"/>
      <c r="J51" s="767"/>
    </row>
    <row r="52" spans="1:10" s="612" customFormat="1" ht="18" customHeight="1" x14ac:dyDescent="0.25">
      <c r="A52" s="608" t="s">
        <v>549</v>
      </c>
      <c r="B52" s="681"/>
    </row>
    <row r="53" spans="1:10" s="612" customFormat="1" ht="18" customHeight="1" x14ac:dyDescent="0.25">
      <c r="A53" s="608" t="s">
        <v>550</v>
      </c>
      <c r="B53" s="681"/>
    </row>
    <row r="54" spans="1:10" s="612" customFormat="1" ht="16.5" customHeight="1" x14ac:dyDescent="0.25">
      <c r="A54" s="608" t="s">
        <v>551</v>
      </c>
      <c r="B54" s="681"/>
    </row>
    <row r="55" spans="1:10" s="612" customFormat="1" ht="18" customHeight="1" x14ac:dyDescent="0.25">
      <c r="A55" s="608" t="s">
        <v>552</v>
      </c>
      <c r="B55" s="681"/>
    </row>
    <row r="56" spans="1:10" s="612" customFormat="1" ht="22.5" customHeight="1" x14ac:dyDescent="0.25">
      <c r="A56" s="611" t="s">
        <v>396</v>
      </c>
    </row>
    <row r="57" spans="1:10" ht="15" customHeight="1" x14ac:dyDescent="0.3">
      <c r="A57" s="612"/>
    </row>
    <row r="58" spans="1:10" x14ac:dyDescent="0.3">
      <c r="A58" s="612"/>
    </row>
  </sheetData>
  <mergeCells count="1">
    <mergeCell ref="A51:F51"/>
  </mergeCells>
  <printOptions horizontalCentered="1" verticalCentered="1"/>
  <pageMargins left="1.55" right="1.42" top="0.53" bottom="0.33" header="0.3" footer="0.3"/>
  <pageSetup paperSize="9" scale="53"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AT133"/>
  <sheetViews>
    <sheetView zoomScale="112" zoomScaleNormal="112" zoomScaleSheetLayoutView="100" workbookViewId="0">
      <pane xSplit="143" ySplit="4" topLeftCell="ET5" activePane="bottomRight" state="frozen"/>
      <selection pane="topRight" activeCell="EN1" sqref="EN1"/>
      <selection pane="bottomLeft" activeCell="A5" sqref="A5"/>
      <selection pane="bottomRight" activeCell="B6" sqref="B6"/>
    </sheetView>
  </sheetViews>
  <sheetFormatPr defaultRowHeight="16.5" x14ac:dyDescent="0.3"/>
  <cols>
    <col min="1" max="1" width="8.85546875" style="811" customWidth="1"/>
    <col min="2" max="2" width="60.7109375" style="691" bestFit="1" customWidth="1"/>
    <col min="3" max="43" width="9.140625" style="691" hidden="1" customWidth="1"/>
    <col min="44" max="55" width="9.28515625" style="691" hidden="1" customWidth="1"/>
    <col min="56" max="56" width="9.42578125" style="691" hidden="1" customWidth="1"/>
    <col min="57" max="57" width="8.28515625" style="691" hidden="1" customWidth="1"/>
    <col min="58" max="61" width="9.28515625" style="691" hidden="1" customWidth="1"/>
    <col min="62" max="64" width="10.7109375" style="691" hidden="1" customWidth="1"/>
    <col min="65" max="65" width="10.5703125" style="691" hidden="1" customWidth="1"/>
    <col min="66" max="95" width="10.7109375" style="691" hidden="1" customWidth="1"/>
    <col min="96" max="96" width="11.85546875" style="691" hidden="1" customWidth="1"/>
    <col min="97" max="123" width="12.7109375" style="691" hidden="1" customWidth="1"/>
    <col min="124" max="149" width="13.42578125" style="691" hidden="1" customWidth="1"/>
    <col min="150" max="162" width="13.42578125" style="691" bestFit="1" customWidth="1"/>
    <col min="163" max="303" width="9.140625" style="691"/>
    <col min="304" max="304" width="5.85546875" style="691" customWidth="1"/>
    <col min="305" max="305" width="54.28515625" style="691" customWidth="1"/>
    <col min="306" max="398" width="9.140625" style="691" hidden="1" customWidth="1"/>
    <col min="399" max="409" width="10.7109375" style="691" customWidth="1"/>
    <col min="410" max="410" width="10.42578125" style="691" customWidth="1"/>
    <col min="411" max="411" width="11" style="691" bestFit="1" customWidth="1"/>
    <col min="412" max="559" width="9.140625" style="691"/>
    <col min="560" max="560" width="5.85546875" style="691" customWidth="1"/>
    <col min="561" max="561" width="54.28515625" style="691" customWidth="1"/>
    <col min="562" max="654" width="9.140625" style="691" hidden="1" customWidth="1"/>
    <col min="655" max="665" width="10.7109375" style="691" customWidth="1"/>
    <col min="666" max="666" width="10.42578125" style="691" customWidth="1"/>
    <col min="667" max="667" width="11" style="691" bestFit="1" customWidth="1"/>
    <col min="668" max="815" width="9.140625" style="691"/>
    <col min="816" max="816" width="5.85546875" style="691" customWidth="1"/>
    <col min="817" max="817" width="54.28515625" style="691" customWidth="1"/>
    <col min="818" max="910" width="9.140625" style="691" hidden="1" customWidth="1"/>
    <col min="911" max="921" width="10.7109375" style="691" customWidth="1"/>
    <col min="922" max="922" width="10.42578125" style="691" customWidth="1"/>
    <col min="923" max="923" width="11" style="691" bestFit="1" customWidth="1"/>
    <col min="924" max="1071" width="9.140625" style="691"/>
    <col min="1072" max="1072" width="5.85546875" style="691" customWidth="1"/>
    <col min="1073" max="1073" width="54.28515625" style="691" customWidth="1"/>
    <col min="1074" max="1166" width="9.140625" style="691" hidden="1" customWidth="1"/>
    <col min="1167" max="1177" width="10.7109375" style="691" customWidth="1"/>
    <col min="1178" max="1178" width="10.42578125" style="691" customWidth="1"/>
    <col min="1179" max="1179" width="11" style="691" bestFit="1" customWidth="1"/>
    <col min="1180" max="1327" width="9.140625" style="691"/>
    <col min="1328" max="1328" width="5.85546875" style="691" customWidth="1"/>
    <col min="1329" max="1329" width="54.28515625" style="691" customWidth="1"/>
    <col min="1330" max="1422" width="9.140625" style="691" hidden="1" customWidth="1"/>
    <col min="1423" max="1433" width="10.7109375" style="691" customWidth="1"/>
    <col min="1434" max="1434" width="10.42578125" style="691" customWidth="1"/>
    <col min="1435" max="1435" width="11" style="691" bestFit="1" customWidth="1"/>
    <col min="1436" max="1583" width="9.140625" style="691"/>
    <col min="1584" max="1584" width="5.85546875" style="691" customWidth="1"/>
    <col min="1585" max="1585" width="54.28515625" style="691" customWidth="1"/>
    <col min="1586" max="1678" width="9.140625" style="691" hidden="1" customWidth="1"/>
    <col min="1679" max="1689" width="10.7109375" style="691" customWidth="1"/>
    <col min="1690" max="1690" width="10.42578125" style="691" customWidth="1"/>
    <col min="1691" max="1691" width="11" style="691" bestFit="1" customWidth="1"/>
    <col min="1692" max="1839" width="9.140625" style="691"/>
    <col min="1840" max="1840" width="5.85546875" style="691" customWidth="1"/>
    <col min="1841" max="1841" width="54.28515625" style="691" customWidth="1"/>
    <col min="1842" max="1934" width="9.140625" style="691" hidden="1" customWidth="1"/>
    <col min="1935" max="1945" width="10.7109375" style="691" customWidth="1"/>
    <col min="1946" max="1946" width="10.42578125" style="691" customWidth="1"/>
    <col min="1947" max="1947" width="11" style="691" bestFit="1" customWidth="1"/>
    <col min="1948" max="2095" width="9.140625" style="691"/>
    <col min="2096" max="2096" width="5.85546875" style="691" customWidth="1"/>
    <col min="2097" max="2097" width="54.28515625" style="691" customWidth="1"/>
    <col min="2098" max="2190" width="9.140625" style="691" hidden="1" customWidth="1"/>
    <col min="2191" max="2201" width="10.7109375" style="691" customWidth="1"/>
    <col min="2202" max="2202" width="10.42578125" style="691" customWidth="1"/>
    <col min="2203" max="2203" width="11" style="691" bestFit="1" customWidth="1"/>
    <col min="2204" max="2351" width="9.140625" style="691"/>
    <col min="2352" max="2352" width="5.85546875" style="691" customWidth="1"/>
    <col min="2353" max="2353" width="54.28515625" style="691" customWidth="1"/>
    <col min="2354" max="2446" width="9.140625" style="691" hidden="1" customWidth="1"/>
    <col min="2447" max="2457" width="10.7109375" style="691" customWidth="1"/>
    <col min="2458" max="2458" width="10.42578125" style="691" customWidth="1"/>
    <col min="2459" max="2459" width="11" style="691" bestFit="1" customWidth="1"/>
    <col min="2460" max="2607" width="9.140625" style="691"/>
    <col min="2608" max="2608" width="5.85546875" style="691" customWidth="1"/>
    <col min="2609" max="2609" width="54.28515625" style="691" customWidth="1"/>
    <col min="2610" max="2702" width="9.140625" style="691" hidden="1" customWidth="1"/>
    <col min="2703" max="2713" width="10.7109375" style="691" customWidth="1"/>
    <col min="2714" max="2714" width="10.42578125" style="691" customWidth="1"/>
    <col min="2715" max="2715" width="11" style="691" bestFit="1" customWidth="1"/>
    <col min="2716" max="2863" width="9.140625" style="691"/>
    <col min="2864" max="2864" width="5.85546875" style="691" customWidth="1"/>
    <col min="2865" max="2865" width="54.28515625" style="691" customWidth="1"/>
    <col min="2866" max="2958" width="9.140625" style="691" hidden="1" customWidth="1"/>
    <col min="2959" max="2969" width="10.7109375" style="691" customWidth="1"/>
    <col min="2970" max="2970" width="10.42578125" style="691" customWidth="1"/>
    <col min="2971" max="2971" width="11" style="691" bestFit="1" customWidth="1"/>
    <col min="2972" max="3119" width="9.140625" style="691"/>
    <col min="3120" max="3120" width="5.85546875" style="691" customWidth="1"/>
    <col min="3121" max="3121" width="54.28515625" style="691" customWidth="1"/>
    <col min="3122" max="3214" width="9.140625" style="691" hidden="1" customWidth="1"/>
    <col min="3215" max="3225" width="10.7109375" style="691" customWidth="1"/>
    <col min="3226" max="3226" width="10.42578125" style="691" customWidth="1"/>
    <col min="3227" max="3227" width="11" style="691" bestFit="1" customWidth="1"/>
    <col min="3228" max="3375" width="9.140625" style="691"/>
    <col min="3376" max="3376" width="5.85546875" style="691" customWidth="1"/>
    <col min="3377" max="3377" width="54.28515625" style="691" customWidth="1"/>
    <col min="3378" max="3470" width="9.140625" style="691" hidden="1" customWidth="1"/>
    <col min="3471" max="3481" width="10.7109375" style="691" customWidth="1"/>
    <col min="3482" max="3482" width="10.42578125" style="691" customWidth="1"/>
    <col min="3483" max="3483" width="11" style="691" bestFit="1" customWidth="1"/>
    <col min="3484" max="3631" width="9.140625" style="691"/>
    <col min="3632" max="3632" width="5.85546875" style="691" customWidth="1"/>
    <col min="3633" max="3633" width="54.28515625" style="691" customWidth="1"/>
    <col min="3634" max="3726" width="9.140625" style="691" hidden="1" customWidth="1"/>
    <col min="3727" max="3737" width="10.7109375" style="691" customWidth="1"/>
    <col min="3738" max="3738" width="10.42578125" style="691" customWidth="1"/>
    <col min="3739" max="3739" width="11" style="691" bestFit="1" customWidth="1"/>
    <col min="3740" max="3887" width="9.140625" style="691"/>
    <col min="3888" max="3888" width="5.85546875" style="691" customWidth="1"/>
    <col min="3889" max="3889" width="54.28515625" style="691" customWidth="1"/>
    <col min="3890" max="3982" width="9.140625" style="691" hidden="1" customWidth="1"/>
    <col min="3983" max="3993" width="10.7109375" style="691" customWidth="1"/>
    <col min="3994" max="3994" width="10.42578125" style="691" customWidth="1"/>
    <col min="3995" max="3995" width="11" style="691" bestFit="1" customWidth="1"/>
    <col min="3996" max="4143" width="9.140625" style="691"/>
    <col min="4144" max="4144" width="5.85546875" style="691" customWidth="1"/>
    <col min="4145" max="4145" width="54.28515625" style="691" customWidth="1"/>
    <col min="4146" max="4238" width="9.140625" style="691" hidden="1" customWidth="1"/>
    <col min="4239" max="4249" width="10.7109375" style="691" customWidth="1"/>
    <col min="4250" max="4250" width="10.42578125" style="691" customWidth="1"/>
    <col min="4251" max="4251" width="11" style="691" bestFit="1" customWidth="1"/>
    <col min="4252" max="4399" width="9.140625" style="691"/>
    <col min="4400" max="4400" width="5.85546875" style="691" customWidth="1"/>
    <col min="4401" max="4401" width="54.28515625" style="691" customWidth="1"/>
    <col min="4402" max="4494" width="9.140625" style="691" hidden="1" customWidth="1"/>
    <col min="4495" max="4505" width="10.7109375" style="691" customWidth="1"/>
    <col min="4506" max="4506" width="10.42578125" style="691" customWidth="1"/>
    <col min="4507" max="4507" width="11" style="691" bestFit="1" customWidth="1"/>
    <col min="4508" max="4655" width="9.140625" style="691"/>
    <col min="4656" max="4656" width="5.85546875" style="691" customWidth="1"/>
    <col min="4657" max="4657" width="54.28515625" style="691" customWidth="1"/>
    <col min="4658" max="4750" width="9.140625" style="691" hidden="1" customWidth="1"/>
    <col min="4751" max="4761" width="10.7109375" style="691" customWidth="1"/>
    <col min="4762" max="4762" width="10.42578125" style="691" customWidth="1"/>
    <col min="4763" max="4763" width="11" style="691" bestFit="1" customWidth="1"/>
    <col min="4764" max="4911" width="9.140625" style="691"/>
    <col min="4912" max="4912" width="5.85546875" style="691" customWidth="1"/>
    <col min="4913" max="4913" width="54.28515625" style="691" customWidth="1"/>
    <col min="4914" max="5006" width="9.140625" style="691" hidden="1" customWidth="1"/>
    <col min="5007" max="5017" width="10.7109375" style="691" customWidth="1"/>
    <col min="5018" max="5018" width="10.42578125" style="691" customWidth="1"/>
    <col min="5019" max="5019" width="11" style="691" bestFit="1" customWidth="1"/>
    <col min="5020" max="5167" width="9.140625" style="691"/>
    <col min="5168" max="5168" width="5.85546875" style="691" customWidth="1"/>
    <col min="5169" max="5169" width="54.28515625" style="691" customWidth="1"/>
    <col min="5170" max="5262" width="9.140625" style="691" hidden="1" customWidth="1"/>
    <col min="5263" max="5273" width="10.7109375" style="691" customWidth="1"/>
    <col min="5274" max="5274" width="10.42578125" style="691" customWidth="1"/>
    <col min="5275" max="5275" width="11" style="691" bestFit="1" customWidth="1"/>
    <col min="5276" max="5423" width="9.140625" style="691"/>
    <col min="5424" max="5424" width="5.85546875" style="691" customWidth="1"/>
    <col min="5425" max="5425" width="54.28515625" style="691" customWidth="1"/>
    <col min="5426" max="5518" width="9.140625" style="691" hidden="1" customWidth="1"/>
    <col min="5519" max="5529" width="10.7109375" style="691" customWidth="1"/>
    <col min="5530" max="5530" width="10.42578125" style="691" customWidth="1"/>
    <col min="5531" max="5531" width="11" style="691" bestFit="1" customWidth="1"/>
    <col min="5532" max="5679" width="9.140625" style="691"/>
    <col min="5680" max="5680" width="5.85546875" style="691" customWidth="1"/>
    <col min="5681" max="5681" width="54.28515625" style="691" customWidth="1"/>
    <col min="5682" max="5774" width="9.140625" style="691" hidden="1" customWidth="1"/>
    <col min="5775" max="5785" width="10.7109375" style="691" customWidth="1"/>
    <col min="5786" max="5786" width="10.42578125" style="691" customWidth="1"/>
    <col min="5787" max="5787" width="11" style="691" bestFit="1" customWidth="1"/>
    <col min="5788" max="5935" width="9.140625" style="691"/>
    <col min="5936" max="5936" width="5.85546875" style="691" customWidth="1"/>
    <col min="5937" max="5937" width="54.28515625" style="691" customWidth="1"/>
    <col min="5938" max="6030" width="9.140625" style="691" hidden="1" customWidth="1"/>
    <col min="6031" max="6041" width="10.7109375" style="691" customWidth="1"/>
    <col min="6042" max="6042" width="10.42578125" style="691" customWidth="1"/>
    <col min="6043" max="6043" width="11" style="691" bestFit="1" customWidth="1"/>
    <col min="6044" max="6191" width="9.140625" style="691"/>
    <col min="6192" max="6192" width="5.85546875" style="691" customWidth="1"/>
    <col min="6193" max="6193" width="54.28515625" style="691" customWidth="1"/>
    <col min="6194" max="6286" width="9.140625" style="691" hidden="1" customWidth="1"/>
    <col min="6287" max="6297" width="10.7109375" style="691" customWidth="1"/>
    <col min="6298" max="6298" width="10.42578125" style="691" customWidth="1"/>
    <col min="6299" max="6299" width="11" style="691" bestFit="1" customWidth="1"/>
    <col min="6300" max="6447" width="9.140625" style="691"/>
    <col min="6448" max="6448" width="5.85546875" style="691" customWidth="1"/>
    <col min="6449" max="6449" width="54.28515625" style="691" customWidth="1"/>
    <col min="6450" max="6542" width="9.140625" style="691" hidden="1" customWidth="1"/>
    <col min="6543" max="6553" width="10.7109375" style="691" customWidth="1"/>
    <col min="6554" max="6554" width="10.42578125" style="691" customWidth="1"/>
    <col min="6555" max="6555" width="11" style="691" bestFit="1" customWidth="1"/>
    <col min="6556" max="6703" width="9.140625" style="691"/>
    <col min="6704" max="6704" width="5.85546875" style="691" customWidth="1"/>
    <col min="6705" max="6705" width="54.28515625" style="691" customWidth="1"/>
    <col min="6706" max="6798" width="9.140625" style="691" hidden="1" customWidth="1"/>
    <col min="6799" max="6809" width="10.7109375" style="691" customWidth="1"/>
    <col min="6810" max="6810" width="10.42578125" style="691" customWidth="1"/>
    <col min="6811" max="6811" width="11" style="691" bestFit="1" customWidth="1"/>
    <col min="6812" max="6959" width="9.140625" style="691"/>
    <col min="6960" max="6960" width="5.85546875" style="691" customWidth="1"/>
    <col min="6961" max="6961" width="54.28515625" style="691" customWidth="1"/>
    <col min="6962" max="7054" width="9.140625" style="691" hidden="1" customWidth="1"/>
    <col min="7055" max="7065" width="10.7109375" style="691" customWidth="1"/>
    <col min="7066" max="7066" width="10.42578125" style="691" customWidth="1"/>
    <col min="7067" max="7067" width="11" style="691" bestFit="1" customWidth="1"/>
    <col min="7068" max="7215" width="9.140625" style="691"/>
    <col min="7216" max="7216" width="5.85546875" style="691" customWidth="1"/>
    <col min="7217" max="7217" width="54.28515625" style="691" customWidth="1"/>
    <col min="7218" max="7310" width="9.140625" style="691" hidden="1" customWidth="1"/>
    <col min="7311" max="7321" width="10.7109375" style="691" customWidth="1"/>
    <col min="7322" max="7322" width="10.42578125" style="691" customWidth="1"/>
    <col min="7323" max="7323" width="11" style="691" bestFit="1" customWidth="1"/>
    <col min="7324" max="7471" width="9.140625" style="691"/>
    <col min="7472" max="7472" width="5.85546875" style="691" customWidth="1"/>
    <col min="7473" max="7473" width="54.28515625" style="691" customWidth="1"/>
    <col min="7474" max="7566" width="9.140625" style="691" hidden="1" customWidth="1"/>
    <col min="7567" max="7577" width="10.7109375" style="691" customWidth="1"/>
    <col min="7578" max="7578" width="10.42578125" style="691" customWidth="1"/>
    <col min="7579" max="7579" width="11" style="691" bestFit="1" customWidth="1"/>
    <col min="7580" max="7727" width="9.140625" style="691"/>
    <col min="7728" max="7728" width="5.85546875" style="691" customWidth="1"/>
    <col min="7729" max="7729" width="54.28515625" style="691" customWidth="1"/>
    <col min="7730" max="7822" width="9.140625" style="691" hidden="1" customWidth="1"/>
    <col min="7823" max="7833" width="10.7109375" style="691" customWidth="1"/>
    <col min="7834" max="7834" width="10.42578125" style="691" customWidth="1"/>
    <col min="7835" max="7835" width="11" style="691" bestFit="1" customWidth="1"/>
    <col min="7836" max="7983" width="9.140625" style="691"/>
    <col min="7984" max="7984" width="5.85546875" style="691" customWidth="1"/>
    <col min="7985" max="7985" width="54.28515625" style="691" customWidth="1"/>
    <col min="7986" max="8078" width="9.140625" style="691" hidden="1" customWidth="1"/>
    <col min="8079" max="8089" width="10.7109375" style="691" customWidth="1"/>
    <col min="8090" max="8090" width="10.42578125" style="691" customWidth="1"/>
    <col min="8091" max="8091" width="11" style="691" bestFit="1" customWidth="1"/>
    <col min="8092" max="8239" width="9.140625" style="691"/>
    <col min="8240" max="8240" width="5.85546875" style="691" customWidth="1"/>
    <col min="8241" max="8241" width="54.28515625" style="691" customWidth="1"/>
    <col min="8242" max="8334" width="9.140625" style="691" hidden="1" customWidth="1"/>
    <col min="8335" max="8345" width="10.7109375" style="691" customWidth="1"/>
    <col min="8346" max="8346" width="10.42578125" style="691" customWidth="1"/>
    <col min="8347" max="8347" width="11" style="691" bestFit="1" customWidth="1"/>
    <col min="8348" max="8495" width="9.140625" style="691"/>
    <col min="8496" max="8496" width="5.85546875" style="691" customWidth="1"/>
    <col min="8497" max="8497" width="54.28515625" style="691" customWidth="1"/>
    <col min="8498" max="8590" width="9.140625" style="691" hidden="1" customWidth="1"/>
    <col min="8591" max="8601" width="10.7109375" style="691" customWidth="1"/>
    <col min="8602" max="8602" width="10.42578125" style="691" customWidth="1"/>
    <col min="8603" max="8603" width="11" style="691" bestFit="1" customWidth="1"/>
    <col min="8604" max="8751" width="9.140625" style="691"/>
    <col min="8752" max="8752" width="5.85546875" style="691" customWidth="1"/>
    <col min="8753" max="8753" width="54.28515625" style="691" customWidth="1"/>
    <col min="8754" max="8846" width="9.140625" style="691" hidden="1" customWidth="1"/>
    <col min="8847" max="8857" width="10.7109375" style="691" customWidth="1"/>
    <col min="8858" max="8858" width="10.42578125" style="691" customWidth="1"/>
    <col min="8859" max="8859" width="11" style="691" bestFit="1" customWidth="1"/>
    <col min="8860" max="9007" width="9.140625" style="691"/>
    <col min="9008" max="9008" width="5.85546875" style="691" customWidth="1"/>
    <col min="9009" max="9009" width="54.28515625" style="691" customWidth="1"/>
    <col min="9010" max="9102" width="9.140625" style="691" hidden="1" customWidth="1"/>
    <col min="9103" max="9113" width="10.7109375" style="691" customWidth="1"/>
    <col min="9114" max="9114" width="10.42578125" style="691" customWidth="1"/>
    <col min="9115" max="9115" width="11" style="691" bestFit="1" customWidth="1"/>
    <col min="9116" max="9263" width="9.140625" style="691"/>
    <col min="9264" max="9264" width="5.85546875" style="691" customWidth="1"/>
    <col min="9265" max="9265" width="54.28515625" style="691" customWidth="1"/>
    <col min="9266" max="9358" width="9.140625" style="691" hidden="1" customWidth="1"/>
    <col min="9359" max="9369" width="10.7109375" style="691" customWidth="1"/>
    <col min="9370" max="9370" width="10.42578125" style="691" customWidth="1"/>
    <col min="9371" max="9371" width="11" style="691" bestFit="1" customWidth="1"/>
    <col min="9372" max="9519" width="9.140625" style="691"/>
    <col min="9520" max="9520" width="5.85546875" style="691" customWidth="1"/>
    <col min="9521" max="9521" width="54.28515625" style="691" customWidth="1"/>
    <col min="9522" max="9614" width="9.140625" style="691" hidden="1" customWidth="1"/>
    <col min="9615" max="9625" width="10.7109375" style="691" customWidth="1"/>
    <col min="9626" max="9626" width="10.42578125" style="691" customWidth="1"/>
    <col min="9627" max="9627" width="11" style="691" bestFit="1" customWidth="1"/>
    <col min="9628" max="9775" width="9.140625" style="691"/>
    <col min="9776" max="9776" width="5.85546875" style="691" customWidth="1"/>
    <col min="9777" max="9777" width="54.28515625" style="691" customWidth="1"/>
    <col min="9778" max="9870" width="9.140625" style="691" hidden="1" customWidth="1"/>
    <col min="9871" max="9881" width="10.7109375" style="691" customWidth="1"/>
    <col min="9882" max="9882" width="10.42578125" style="691" customWidth="1"/>
    <col min="9883" max="9883" width="11" style="691" bestFit="1" customWidth="1"/>
    <col min="9884" max="10031" width="9.140625" style="691"/>
    <col min="10032" max="10032" width="5.85546875" style="691" customWidth="1"/>
    <col min="10033" max="10033" width="54.28515625" style="691" customWidth="1"/>
    <col min="10034" max="10126" width="9.140625" style="691" hidden="1" customWidth="1"/>
    <col min="10127" max="10137" width="10.7109375" style="691" customWidth="1"/>
    <col min="10138" max="10138" width="10.42578125" style="691" customWidth="1"/>
    <col min="10139" max="10139" width="11" style="691" bestFit="1" customWidth="1"/>
    <col min="10140" max="10287" width="9.140625" style="691"/>
    <col min="10288" max="10288" width="5.85546875" style="691" customWidth="1"/>
    <col min="10289" max="10289" width="54.28515625" style="691" customWidth="1"/>
    <col min="10290" max="10382" width="9.140625" style="691" hidden="1" customWidth="1"/>
    <col min="10383" max="10393" width="10.7109375" style="691" customWidth="1"/>
    <col min="10394" max="10394" width="10.42578125" style="691" customWidth="1"/>
    <col min="10395" max="10395" width="11" style="691" bestFit="1" customWidth="1"/>
    <col min="10396" max="10543" width="9.140625" style="691"/>
    <col min="10544" max="10544" width="5.85546875" style="691" customWidth="1"/>
    <col min="10545" max="10545" width="54.28515625" style="691" customWidth="1"/>
    <col min="10546" max="10638" width="9.140625" style="691" hidden="1" customWidth="1"/>
    <col min="10639" max="10649" width="10.7109375" style="691" customWidth="1"/>
    <col min="10650" max="10650" width="10.42578125" style="691" customWidth="1"/>
    <col min="10651" max="10651" width="11" style="691" bestFit="1" customWidth="1"/>
    <col min="10652" max="10799" width="9.140625" style="691"/>
    <col min="10800" max="10800" width="5.85546875" style="691" customWidth="1"/>
    <col min="10801" max="10801" width="54.28515625" style="691" customWidth="1"/>
    <col min="10802" max="10894" width="9.140625" style="691" hidden="1" customWidth="1"/>
    <col min="10895" max="10905" width="10.7109375" style="691" customWidth="1"/>
    <col min="10906" max="10906" width="10.42578125" style="691" customWidth="1"/>
    <col min="10907" max="10907" width="11" style="691" bestFit="1" customWidth="1"/>
    <col min="10908" max="11055" width="9.140625" style="691"/>
    <col min="11056" max="11056" width="5.85546875" style="691" customWidth="1"/>
    <col min="11057" max="11057" width="54.28515625" style="691" customWidth="1"/>
    <col min="11058" max="11150" width="9.140625" style="691" hidden="1" customWidth="1"/>
    <col min="11151" max="11161" width="10.7109375" style="691" customWidth="1"/>
    <col min="11162" max="11162" width="10.42578125" style="691" customWidth="1"/>
    <col min="11163" max="11163" width="11" style="691" bestFit="1" customWidth="1"/>
    <col min="11164" max="11311" width="9.140625" style="691"/>
    <col min="11312" max="11312" width="5.85546875" style="691" customWidth="1"/>
    <col min="11313" max="11313" width="54.28515625" style="691" customWidth="1"/>
    <col min="11314" max="11406" width="9.140625" style="691" hidden="1" customWidth="1"/>
    <col min="11407" max="11417" width="10.7109375" style="691" customWidth="1"/>
    <col min="11418" max="11418" width="10.42578125" style="691" customWidth="1"/>
    <col min="11419" max="11419" width="11" style="691" bestFit="1" customWidth="1"/>
    <col min="11420" max="11567" width="9.140625" style="691"/>
    <col min="11568" max="11568" width="5.85546875" style="691" customWidth="1"/>
    <col min="11569" max="11569" width="54.28515625" style="691" customWidth="1"/>
    <col min="11570" max="11662" width="9.140625" style="691" hidden="1" customWidth="1"/>
    <col min="11663" max="11673" width="10.7109375" style="691" customWidth="1"/>
    <col min="11674" max="11674" width="10.42578125" style="691" customWidth="1"/>
    <col min="11675" max="11675" width="11" style="691" bestFit="1" customWidth="1"/>
    <col min="11676" max="11823" width="9.140625" style="691"/>
    <col min="11824" max="11824" width="5.85546875" style="691" customWidth="1"/>
    <col min="11825" max="11825" width="54.28515625" style="691" customWidth="1"/>
    <col min="11826" max="11918" width="9.140625" style="691" hidden="1" customWidth="1"/>
    <col min="11919" max="11929" width="10.7109375" style="691" customWidth="1"/>
    <col min="11930" max="11930" width="10.42578125" style="691" customWidth="1"/>
    <col min="11931" max="11931" width="11" style="691" bestFit="1" customWidth="1"/>
    <col min="11932" max="12079" width="9.140625" style="691"/>
    <col min="12080" max="12080" width="5.85546875" style="691" customWidth="1"/>
    <col min="12081" max="12081" width="54.28515625" style="691" customWidth="1"/>
    <col min="12082" max="12174" width="9.140625" style="691" hidden="1" customWidth="1"/>
    <col min="12175" max="12185" width="10.7109375" style="691" customWidth="1"/>
    <col min="12186" max="12186" width="10.42578125" style="691" customWidth="1"/>
    <col min="12187" max="12187" width="11" style="691" bestFit="1" customWidth="1"/>
    <col min="12188" max="12335" width="9.140625" style="691"/>
    <col min="12336" max="12336" width="5.85546875" style="691" customWidth="1"/>
    <col min="12337" max="12337" width="54.28515625" style="691" customWidth="1"/>
    <col min="12338" max="12430" width="9.140625" style="691" hidden="1" customWidth="1"/>
    <col min="12431" max="12441" width="10.7109375" style="691" customWidth="1"/>
    <col min="12442" max="12442" width="10.42578125" style="691" customWidth="1"/>
    <col min="12443" max="12443" width="11" style="691" bestFit="1" customWidth="1"/>
    <col min="12444" max="12591" width="9.140625" style="691"/>
    <col min="12592" max="12592" width="5.85546875" style="691" customWidth="1"/>
    <col min="12593" max="12593" width="54.28515625" style="691" customWidth="1"/>
    <col min="12594" max="12686" width="9.140625" style="691" hidden="1" customWidth="1"/>
    <col min="12687" max="12697" width="10.7109375" style="691" customWidth="1"/>
    <col min="12698" max="12698" width="10.42578125" style="691" customWidth="1"/>
    <col min="12699" max="12699" width="11" style="691" bestFit="1" customWidth="1"/>
    <col min="12700" max="12847" width="9.140625" style="691"/>
    <col min="12848" max="12848" width="5.85546875" style="691" customWidth="1"/>
    <col min="12849" max="12849" width="54.28515625" style="691" customWidth="1"/>
    <col min="12850" max="12942" width="9.140625" style="691" hidden="1" customWidth="1"/>
    <col min="12943" max="12953" width="10.7109375" style="691" customWidth="1"/>
    <col min="12954" max="12954" width="10.42578125" style="691" customWidth="1"/>
    <col min="12955" max="12955" width="11" style="691" bestFit="1" customWidth="1"/>
    <col min="12956" max="13103" width="9.140625" style="691"/>
    <col min="13104" max="13104" width="5.85546875" style="691" customWidth="1"/>
    <col min="13105" max="13105" width="54.28515625" style="691" customWidth="1"/>
    <col min="13106" max="13198" width="9.140625" style="691" hidden="1" customWidth="1"/>
    <col min="13199" max="13209" width="10.7109375" style="691" customWidth="1"/>
    <col min="13210" max="13210" width="10.42578125" style="691" customWidth="1"/>
    <col min="13211" max="13211" width="11" style="691" bestFit="1" customWidth="1"/>
    <col min="13212" max="13359" width="9.140625" style="691"/>
    <col min="13360" max="13360" width="5.85546875" style="691" customWidth="1"/>
    <col min="13361" max="13361" width="54.28515625" style="691" customWidth="1"/>
    <col min="13362" max="13454" width="9.140625" style="691" hidden="1" customWidth="1"/>
    <col min="13455" max="13465" width="10.7109375" style="691" customWidth="1"/>
    <col min="13466" max="13466" width="10.42578125" style="691" customWidth="1"/>
    <col min="13467" max="13467" width="11" style="691" bestFit="1" customWidth="1"/>
    <col min="13468" max="13615" width="9.140625" style="691"/>
    <col min="13616" max="13616" width="5.85546875" style="691" customWidth="1"/>
    <col min="13617" max="13617" width="54.28515625" style="691" customWidth="1"/>
    <col min="13618" max="13710" width="9.140625" style="691" hidden="1" customWidth="1"/>
    <col min="13711" max="13721" width="10.7109375" style="691" customWidth="1"/>
    <col min="13722" max="13722" width="10.42578125" style="691" customWidth="1"/>
    <col min="13723" max="13723" width="11" style="691" bestFit="1" customWidth="1"/>
    <col min="13724" max="13871" width="9.140625" style="691"/>
    <col min="13872" max="13872" width="5.85546875" style="691" customWidth="1"/>
    <col min="13873" max="13873" width="54.28515625" style="691" customWidth="1"/>
    <col min="13874" max="13966" width="9.140625" style="691" hidden="1" customWidth="1"/>
    <col min="13967" max="13977" width="10.7109375" style="691" customWidth="1"/>
    <col min="13978" max="13978" width="10.42578125" style="691" customWidth="1"/>
    <col min="13979" max="13979" width="11" style="691" bestFit="1" customWidth="1"/>
    <col min="13980" max="14127" width="9.140625" style="691"/>
    <col min="14128" max="14128" width="5.85546875" style="691" customWidth="1"/>
    <col min="14129" max="14129" width="54.28515625" style="691" customWidth="1"/>
    <col min="14130" max="14222" width="9.140625" style="691" hidden="1" customWidth="1"/>
    <col min="14223" max="14233" width="10.7109375" style="691" customWidth="1"/>
    <col min="14234" max="14234" width="10.42578125" style="691" customWidth="1"/>
    <col min="14235" max="14235" width="11" style="691" bestFit="1" customWidth="1"/>
    <col min="14236" max="14383" width="9.140625" style="691"/>
    <col min="14384" max="14384" width="5.85546875" style="691" customWidth="1"/>
    <col min="14385" max="14385" width="54.28515625" style="691" customWidth="1"/>
    <col min="14386" max="14478" width="9.140625" style="691" hidden="1" customWidth="1"/>
    <col min="14479" max="14489" width="10.7109375" style="691" customWidth="1"/>
    <col min="14490" max="14490" width="10.42578125" style="691" customWidth="1"/>
    <col min="14491" max="14491" width="11" style="691" bestFit="1" customWidth="1"/>
    <col min="14492" max="14639" width="9.140625" style="691"/>
    <col min="14640" max="14640" width="5.85546875" style="691" customWidth="1"/>
    <col min="14641" max="14641" width="54.28515625" style="691" customWidth="1"/>
    <col min="14642" max="14734" width="9.140625" style="691" hidden="1" customWidth="1"/>
    <col min="14735" max="14745" width="10.7109375" style="691" customWidth="1"/>
    <col min="14746" max="14746" width="10.42578125" style="691" customWidth="1"/>
    <col min="14747" max="14747" width="11" style="691" bestFit="1" customWidth="1"/>
    <col min="14748" max="14895" width="9.140625" style="691"/>
    <col min="14896" max="14896" width="5.85546875" style="691" customWidth="1"/>
    <col min="14897" max="14897" width="54.28515625" style="691" customWidth="1"/>
    <col min="14898" max="14990" width="9.140625" style="691" hidden="1" customWidth="1"/>
    <col min="14991" max="15001" width="10.7109375" style="691" customWidth="1"/>
    <col min="15002" max="15002" width="10.42578125" style="691" customWidth="1"/>
    <col min="15003" max="15003" width="11" style="691" bestFit="1" customWidth="1"/>
    <col min="15004" max="15151" width="9.140625" style="691"/>
    <col min="15152" max="15152" width="5.85546875" style="691" customWidth="1"/>
    <col min="15153" max="15153" width="54.28515625" style="691" customWidth="1"/>
    <col min="15154" max="15246" width="9.140625" style="691" hidden="1" customWidth="1"/>
    <col min="15247" max="15257" width="10.7109375" style="691" customWidth="1"/>
    <col min="15258" max="15258" width="10.42578125" style="691" customWidth="1"/>
    <col min="15259" max="15259" width="11" style="691" bestFit="1" customWidth="1"/>
    <col min="15260" max="15407" width="9.140625" style="691"/>
    <col min="15408" max="15408" width="5.85546875" style="691" customWidth="1"/>
    <col min="15409" max="15409" width="54.28515625" style="691" customWidth="1"/>
    <col min="15410" max="15502" width="9.140625" style="691" hidden="1" customWidth="1"/>
    <col min="15503" max="15513" width="10.7109375" style="691" customWidth="1"/>
    <col min="15514" max="15514" width="10.42578125" style="691" customWidth="1"/>
    <col min="15515" max="15515" width="11" style="691" bestFit="1" customWidth="1"/>
    <col min="15516" max="15663" width="9.140625" style="691"/>
    <col min="15664" max="15664" width="5.85546875" style="691" customWidth="1"/>
    <col min="15665" max="15665" width="54.28515625" style="691" customWidth="1"/>
    <col min="15666" max="15758" width="9.140625" style="691" hidden="1" customWidth="1"/>
    <col min="15759" max="15769" width="10.7109375" style="691" customWidth="1"/>
    <col min="15770" max="15770" width="10.42578125" style="691" customWidth="1"/>
    <col min="15771" max="15771" width="11" style="691" bestFit="1" customWidth="1"/>
    <col min="15772" max="15919" width="9.140625" style="691"/>
    <col min="15920" max="15920" width="5.85546875" style="691" customWidth="1"/>
    <col min="15921" max="15921" width="54.28515625" style="691" customWidth="1"/>
    <col min="15922" max="16014" width="9.140625" style="691" hidden="1" customWidth="1"/>
    <col min="16015" max="16025" width="10.7109375" style="691" customWidth="1"/>
    <col min="16026" max="16026" width="10.42578125" style="691" customWidth="1"/>
    <col min="16027" max="16027" width="11" style="691" bestFit="1" customWidth="1"/>
    <col min="16028" max="16175" width="9.140625" style="691"/>
    <col min="16176" max="16176" width="5.85546875" style="691" customWidth="1"/>
    <col min="16177" max="16177" width="54.28515625" style="691" customWidth="1"/>
    <col min="16178" max="16270" width="9.140625" style="691" hidden="1" customWidth="1"/>
    <col min="16271" max="16281" width="10.7109375" style="691" customWidth="1"/>
    <col min="16282" max="16282" width="10.42578125" style="691" customWidth="1"/>
    <col min="16283" max="16283" width="11" style="691" bestFit="1" customWidth="1"/>
    <col min="16284" max="16384" width="9.140625" style="691"/>
  </cols>
  <sheetData>
    <row r="1" spans="1:162" s="687" customFormat="1" ht="17.25" x14ac:dyDescent="0.3">
      <c r="A1" s="768" t="s">
        <v>557</v>
      </c>
      <c r="B1" s="769"/>
      <c r="C1" s="770"/>
      <c r="D1" s="771"/>
      <c r="E1" s="771"/>
      <c r="F1" s="771"/>
      <c r="G1" s="771"/>
      <c r="H1" s="771"/>
      <c r="I1" s="771"/>
      <c r="J1" s="771"/>
      <c r="K1" s="771"/>
      <c r="L1" s="771"/>
      <c r="M1" s="771"/>
      <c r="N1" s="771"/>
      <c r="O1" s="771"/>
      <c r="P1" s="771"/>
      <c r="Q1" s="771"/>
      <c r="R1" s="771"/>
      <c r="S1" s="771"/>
      <c r="T1" s="771"/>
      <c r="U1" s="771"/>
      <c r="V1" s="771"/>
      <c r="W1" s="771"/>
      <c r="X1" s="771"/>
      <c r="Y1" s="771"/>
      <c r="Z1" s="771"/>
      <c r="AA1" s="771"/>
      <c r="AB1" s="771"/>
    </row>
    <row r="2" spans="1:162" hidden="1" x14ac:dyDescent="0.3">
      <c r="A2" s="772"/>
      <c r="B2" s="773"/>
      <c r="C2" s="690"/>
      <c r="D2" s="561"/>
      <c r="E2" s="561"/>
      <c r="F2" s="561"/>
      <c r="G2" s="561"/>
      <c r="H2" s="561"/>
      <c r="I2" s="561"/>
      <c r="J2" s="561"/>
      <c r="K2" s="561"/>
      <c r="L2" s="561"/>
      <c r="M2" s="561"/>
      <c r="N2" s="561"/>
      <c r="O2" s="561"/>
      <c r="P2" s="561"/>
      <c r="Q2" s="561"/>
      <c r="R2" s="561"/>
      <c r="S2" s="561"/>
      <c r="T2" s="561"/>
      <c r="U2" s="561"/>
      <c r="V2" s="561"/>
      <c r="W2" s="561"/>
      <c r="X2" s="561"/>
      <c r="Y2" s="561"/>
      <c r="Z2" s="561"/>
      <c r="AA2" s="561"/>
      <c r="AB2" s="561"/>
    </row>
    <row r="3" spans="1:162" ht="17.25" customHeight="1" thickBot="1" x14ac:dyDescent="0.35">
      <c r="A3" s="774"/>
      <c r="B3" s="775"/>
      <c r="C3" s="561"/>
      <c r="D3" s="561"/>
      <c r="E3" s="561"/>
      <c r="F3" s="561"/>
      <c r="G3" s="561"/>
      <c r="H3" s="561"/>
      <c r="I3" s="561"/>
      <c r="J3" s="561"/>
      <c r="K3" s="561"/>
      <c r="L3" s="561"/>
      <c r="M3" s="561"/>
      <c r="N3" s="561"/>
      <c r="O3" s="561"/>
      <c r="P3" s="561"/>
      <c r="Q3" s="561"/>
      <c r="R3" s="561"/>
      <c r="S3" s="561"/>
      <c r="T3" s="561"/>
      <c r="V3" s="561"/>
      <c r="W3" s="561"/>
      <c r="X3" s="561"/>
      <c r="Y3" s="561"/>
      <c r="Z3" s="561"/>
      <c r="AA3" s="561"/>
      <c r="AB3" s="561"/>
      <c r="AC3" s="694"/>
      <c r="AD3" s="694"/>
      <c r="AG3" s="694"/>
      <c r="AN3" s="4247"/>
      <c r="AO3" s="4247"/>
      <c r="AQ3" s="4247"/>
      <c r="AR3" s="4247"/>
      <c r="AT3" s="4247"/>
      <c r="AU3" s="4247"/>
      <c r="AZ3" s="4247"/>
      <c r="BA3" s="4247"/>
      <c r="BB3" s="4247"/>
      <c r="BC3" s="4247"/>
      <c r="BI3" s="4247"/>
      <c r="BJ3" s="4247"/>
      <c r="BK3" s="695"/>
      <c r="BL3" s="695"/>
      <c r="BM3" s="695"/>
      <c r="BN3" s="695"/>
      <c r="BO3" s="4247"/>
      <c r="BP3" s="4247"/>
      <c r="BQ3" s="695"/>
      <c r="BR3" s="695"/>
      <c r="BV3" s="776"/>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Y3" s="777"/>
      <c r="CZ3" s="777"/>
      <c r="DA3" s="777"/>
      <c r="DE3" s="698"/>
      <c r="DF3" s="698"/>
      <c r="DG3" s="698"/>
      <c r="DH3" s="698"/>
      <c r="DI3" s="698"/>
      <c r="DJ3" s="698"/>
      <c r="DK3" s="698"/>
      <c r="DL3" s="698"/>
      <c r="DM3" s="698"/>
      <c r="DN3" s="698"/>
      <c r="DO3" s="698"/>
      <c r="DP3" s="698"/>
      <c r="DQ3" s="698"/>
      <c r="DR3" s="698"/>
      <c r="DS3" s="698"/>
      <c r="DT3" s="698"/>
      <c r="DU3" s="698"/>
      <c r="DV3" s="698"/>
      <c r="DW3" s="698"/>
      <c r="DX3" s="698"/>
      <c r="DY3" s="698"/>
      <c r="DZ3" s="698"/>
      <c r="EA3" s="698"/>
      <c r="EB3" s="698"/>
      <c r="EC3" s="698"/>
      <c r="ED3" s="698"/>
      <c r="EE3" s="698"/>
      <c r="EF3" s="577"/>
      <c r="EG3" s="577"/>
      <c r="EI3" s="577"/>
      <c r="EJ3" s="577"/>
      <c r="EK3" s="577"/>
      <c r="EL3" s="577"/>
      <c r="EM3" s="577"/>
      <c r="EN3" s="577"/>
      <c r="EO3" s="577"/>
      <c r="EP3" s="577"/>
      <c r="EQ3" s="577"/>
      <c r="ER3" s="577"/>
      <c r="ES3" s="577"/>
      <c r="ET3" s="577"/>
      <c r="EU3" s="577"/>
      <c r="EV3" s="577"/>
      <c r="EW3" s="578"/>
      <c r="EX3" s="578"/>
      <c r="EY3" s="578"/>
      <c r="EZ3" s="578"/>
      <c r="FA3" s="578"/>
      <c r="FB3" s="578"/>
      <c r="FC3" s="578"/>
      <c r="FD3" s="578"/>
      <c r="FE3" s="578"/>
      <c r="FF3" s="578" t="s">
        <v>558</v>
      </c>
    </row>
    <row r="4" spans="1:162" ht="23.25" customHeight="1" thickTop="1" thickBot="1" x14ac:dyDescent="0.35">
      <c r="A4" s="778" t="s">
        <v>441</v>
      </c>
      <c r="B4" s="778" t="s">
        <v>442</v>
      </c>
      <c r="C4" s="619">
        <v>38504</v>
      </c>
      <c r="D4" s="619">
        <v>38534</v>
      </c>
      <c r="E4" s="619">
        <v>38565</v>
      </c>
      <c r="F4" s="619">
        <v>38596</v>
      </c>
      <c r="G4" s="619">
        <v>38626</v>
      </c>
      <c r="H4" s="619">
        <v>38657</v>
      </c>
      <c r="I4" s="619">
        <v>38687</v>
      </c>
      <c r="J4" s="619">
        <v>38718</v>
      </c>
      <c r="K4" s="619">
        <v>38749</v>
      </c>
      <c r="L4" s="619">
        <v>38777</v>
      </c>
      <c r="M4" s="619">
        <v>38808</v>
      </c>
      <c r="N4" s="619">
        <v>38838</v>
      </c>
      <c r="O4" s="619">
        <v>38869</v>
      </c>
      <c r="P4" s="619">
        <v>38899</v>
      </c>
      <c r="Q4" s="619">
        <v>38930</v>
      </c>
      <c r="R4" s="619">
        <v>38961</v>
      </c>
      <c r="S4" s="619">
        <v>38991</v>
      </c>
      <c r="T4" s="619">
        <v>39022</v>
      </c>
      <c r="U4" s="619">
        <v>39052</v>
      </c>
      <c r="V4" s="619">
        <v>39083</v>
      </c>
      <c r="W4" s="619">
        <v>39114</v>
      </c>
      <c r="X4" s="619">
        <v>39142</v>
      </c>
      <c r="Y4" s="619">
        <v>39173</v>
      </c>
      <c r="Z4" s="619">
        <v>39203</v>
      </c>
      <c r="AA4" s="619">
        <v>39234</v>
      </c>
      <c r="AB4" s="619">
        <v>39264</v>
      </c>
      <c r="AC4" s="619">
        <v>39295</v>
      </c>
      <c r="AD4" s="619">
        <v>39326</v>
      </c>
      <c r="AE4" s="619">
        <v>39356</v>
      </c>
      <c r="AF4" s="619">
        <v>39387</v>
      </c>
      <c r="AG4" s="619">
        <v>39417</v>
      </c>
      <c r="AH4" s="619">
        <v>39448</v>
      </c>
      <c r="AI4" s="619">
        <v>39479</v>
      </c>
      <c r="AJ4" s="619">
        <v>39508</v>
      </c>
      <c r="AK4" s="619">
        <v>39539</v>
      </c>
      <c r="AL4" s="619">
        <v>39569</v>
      </c>
      <c r="AM4" s="619">
        <v>39600</v>
      </c>
      <c r="AN4" s="619">
        <v>39630</v>
      </c>
      <c r="AO4" s="619">
        <v>39661</v>
      </c>
      <c r="AP4" s="619">
        <v>39692</v>
      </c>
      <c r="AQ4" s="619">
        <v>39722</v>
      </c>
      <c r="AR4" s="619">
        <v>39753</v>
      </c>
      <c r="AS4" s="619">
        <v>39783</v>
      </c>
      <c r="AT4" s="619">
        <v>39814</v>
      </c>
      <c r="AU4" s="619">
        <v>39845</v>
      </c>
      <c r="AV4" s="619">
        <v>39881</v>
      </c>
      <c r="AW4" s="619">
        <v>39904</v>
      </c>
      <c r="AX4" s="619">
        <v>39934</v>
      </c>
      <c r="AY4" s="619">
        <v>39965</v>
      </c>
      <c r="AZ4" s="619">
        <v>39995</v>
      </c>
      <c r="BA4" s="619">
        <v>40026</v>
      </c>
      <c r="BB4" s="619">
        <v>40057</v>
      </c>
      <c r="BC4" s="619">
        <v>40087</v>
      </c>
      <c r="BD4" s="619">
        <v>40118</v>
      </c>
      <c r="BE4" s="619">
        <v>40148</v>
      </c>
      <c r="BF4" s="619">
        <v>40179</v>
      </c>
      <c r="BG4" s="619">
        <v>40210</v>
      </c>
      <c r="BH4" s="619">
        <v>40238</v>
      </c>
      <c r="BI4" s="619">
        <v>40269</v>
      </c>
      <c r="BJ4" s="619">
        <v>40299</v>
      </c>
      <c r="BK4" s="619">
        <v>40330</v>
      </c>
      <c r="BL4" s="619">
        <v>40360</v>
      </c>
      <c r="BM4" s="619">
        <v>40391</v>
      </c>
      <c r="BN4" s="619">
        <v>40422</v>
      </c>
      <c r="BO4" s="619">
        <v>40452</v>
      </c>
      <c r="BP4" s="619">
        <v>40483</v>
      </c>
      <c r="BQ4" s="619">
        <v>40513</v>
      </c>
      <c r="BR4" s="619">
        <v>40544</v>
      </c>
      <c r="BS4" s="619">
        <v>40575</v>
      </c>
      <c r="BT4" s="619">
        <v>40603</v>
      </c>
      <c r="BU4" s="619">
        <v>40634</v>
      </c>
      <c r="BV4" s="619">
        <v>40664</v>
      </c>
      <c r="BW4" s="619">
        <v>40695</v>
      </c>
      <c r="BX4" s="619">
        <v>40725</v>
      </c>
      <c r="BY4" s="619">
        <v>40756</v>
      </c>
      <c r="BZ4" s="619">
        <v>40787</v>
      </c>
      <c r="CA4" s="619">
        <v>40817</v>
      </c>
      <c r="CB4" s="619">
        <v>40848</v>
      </c>
      <c r="CC4" s="619">
        <v>40878</v>
      </c>
      <c r="CD4" s="619">
        <v>40909</v>
      </c>
      <c r="CE4" s="619">
        <v>40940</v>
      </c>
      <c r="CF4" s="619">
        <v>40969</v>
      </c>
      <c r="CG4" s="619">
        <v>41000</v>
      </c>
      <c r="CH4" s="619">
        <v>41030</v>
      </c>
      <c r="CI4" s="619">
        <v>41061</v>
      </c>
      <c r="CJ4" s="619">
        <v>41091</v>
      </c>
      <c r="CK4" s="619">
        <v>41122</v>
      </c>
      <c r="CL4" s="619">
        <v>41153</v>
      </c>
      <c r="CM4" s="619">
        <v>41183</v>
      </c>
      <c r="CN4" s="619">
        <v>41214</v>
      </c>
      <c r="CO4" s="619">
        <v>41244</v>
      </c>
      <c r="CP4" s="619">
        <v>41275</v>
      </c>
      <c r="CQ4" s="619">
        <v>41306</v>
      </c>
      <c r="CR4" s="619">
        <v>41334</v>
      </c>
      <c r="CS4" s="619">
        <v>41365</v>
      </c>
      <c r="CT4" s="619">
        <v>41395</v>
      </c>
      <c r="CU4" s="619">
        <v>41426</v>
      </c>
      <c r="CV4" s="619">
        <v>41456</v>
      </c>
      <c r="CW4" s="619">
        <v>41487</v>
      </c>
      <c r="CX4" s="619">
        <v>41518</v>
      </c>
      <c r="CY4" s="619">
        <v>41548</v>
      </c>
      <c r="CZ4" s="619">
        <v>41579</v>
      </c>
      <c r="DA4" s="619">
        <v>41609</v>
      </c>
      <c r="DB4" s="619">
        <v>41640</v>
      </c>
      <c r="DC4" s="619">
        <v>41671</v>
      </c>
      <c r="DD4" s="619">
        <v>41699</v>
      </c>
      <c r="DE4" s="619">
        <v>41730</v>
      </c>
      <c r="DF4" s="619">
        <v>41760</v>
      </c>
      <c r="DG4" s="619">
        <v>41791</v>
      </c>
      <c r="DH4" s="619">
        <v>41821</v>
      </c>
      <c r="DI4" s="619">
        <v>41852</v>
      </c>
      <c r="DJ4" s="619">
        <v>41883</v>
      </c>
      <c r="DK4" s="619">
        <v>41913</v>
      </c>
      <c r="DL4" s="619">
        <v>41944</v>
      </c>
      <c r="DM4" s="619">
        <v>41974</v>
      </c>
      <c r="DN4" s="619">
        <v>42005</v>
      </c>
      <c r="DO4" s="619">
        <v>42036</v>
      </c>
      <c r="DP4" s="619">
        <v>42064</v>
      </c>
      <c r="DQ4" s="619">
        <v>42095</v>
      </c>
      <c r="DR4" s="619">
        <v>42125</v>
      </c>
      <c r="DS4" s="619">
        <v>42156</v>
      </c>
      <c r="DT4" s="619">
        <v>42186</v>
      </c>
      <c r="DU4" s="619">
        <v>42217</v>
      </c>
      <c r="DV4" s="619">
        <v>42248</v>
      </c>
      <c r="DW4" s="619">
        <v>42278</v>
      </c>
      <c r="DX4" s="619">
        <v>42309</v>
      </c>
      <c r="DY4" s="619">
        <v>42339</v>
      </c>
      <c r="DZ4" s="619">
        <v>42370</v>
      </c>
      <c r="EA4" s="619">
        <v>42401</v>
      </c>
      <c r="EB4" s="619">
        <v>42430</v>
      </c>
      <c r="EC4" s="619">
        <v>42461</v>
      </c>
      <c r="ED4" s="619">
        <v>42491</v>
      </c>
      <c r="EE4" s="619">
        <v>42522</v>
      </c>
      <c r="EF4" s="619">
        <v>42552</v>
      </c>
      <c r="EG4" s="619">
        <v>42583</v>
      </c>
      <c r="EH4" s="619">
        <v>42614</v>
      </c>
      <c r="EI4" s="619">
        <v>42644</v>
      </c>
      <c r="EJ4" s="619">
        <v>42675</v>
      </c>
      <c r="EK4" s="619">
        <v>42705</v>
      </c>
      <c r="EL4" s="619">
        <v>42736</v>
      </c>
      <c r="EM4" s="619">
        <v>42767</v>
      </c>
      <c r="EN4" s="619">
        <v>42795</v>
      </c>
      <c r="EO4" s="619">
        <v>42826</v>
      </c>
      <c r="EP4" s="619">
        <v>42856</v>
      </c>
      <c r="EQ4" s="619">
        <v>42887</v>
      </c>
      <c r="ER4" s="619">
        <v>42917</v>
      </c>
      <c r="ES4" s="619">
        <v>42948</v>
      </c>
      <c r="ET4" s="619">
        <v>42979</v>
      </c>
      <c r="EU4" s="619">
        <v>43009</v>
      </c>
      <c r="EV4" s="619">
        <v>43040</v>
      </c>
      <c r="EW4" s="619">
        <v>43070</v>
      </c>
      <c r="EX4" s="619">
        <v>43101</v>
      </c>
      <c r="EY4" s="619">
        <v>43132</v>
      </c>
      <c r="EZ4" s="619">
        <v>43160</v>
      </c>
      <c r="FA4" s="619">
        <v>43191</v>
      </c>
      <c r="FB4" s="619">
        <v>43221</v>
      </c>
      <c r="FC4" s="619">
        <v>43252</v>
      </c>
      <c r="FD4" s="619">
        <v>43282</v>
      </c>
      <c r="FE4" s="619">
        <v>43313</v>
      </c>
      <c r="FF4" s="619">
        <v>43344</v>
      </c>
    </row>
    <row r="5" spans="1:162" ht="9" customHeight="1" thickTop="1" x14ac:dyDescent="0.3">
      <c r="A5" s="779"/>
      <c r="B5" s="780"/>
      <c r="C5" s="591"/>
      <c r="D5" s="591"/>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c r="EH5" s="591"/>
      <c r="EI5" s="591"/>
      <c r="EJ5" s="591"/>
      <c r="EK5" s="583"/>
      <c r="EL5" s="583"/>
      <c r="EM5" s="583"/>
      <c r="EN5" s="583"/>
      <c r="EO5" s="583"/>
      <c r="EP5" s="583"/>
      <c r="EQ5" s="583"/>
      <c r="ER5" s="583"/>
      <c r="ES5" s="583"/>
      <c r="ET5" s="583"/>
      <c r="EU5" s="583"/>
      <c r="EV5" s="583"/>
      <c r="EW5" s="583"/>
      <c r="EX5" s="583"/>
      <c r="EY5" s="583"/>
      <c r="EZ5" s="583"/>
      <c r="FA5" s="583"/>
      <c r="FB5" s="583"/>
      <c r="FC5" s="583"/>
      <c r="FD5" s="583"/>
      <c r="FE5" s="583"/>
      <c r="FF5" s="583"/>
    </row>
    <row r="6" spans="1:162" ht="17.25" customHeight="1" x14ac:dyDescent="0.3">
      <c r="A6" s="715" t="s">
        <v>443</v>
      </c>
      <c r="B6" s="755" t="s">
        <v>444</v>
      </c>
      <c r="C6" s="585">
        <v>0</v>
      </c>
      <c r="D6" s="585">
        <v>0</v>
      </c>
      <c r="E6" s="585">
        <v>0</v>
      </c>
      <c r="F6" s="585">
        <v>0</v>
      </c>
      <c r="G6" s="585">
        <v>0</v>
      </c>
      <c r="H6" s="585">
        <v>0</v>
      </c>
      <c r="I6" s="585">
        <v>0</v>
      </c>
      <c r="J6" s="585">
        <v>0</v>
      </c>
      <c r="K6" s="585">
        <v>0</v>
      </c>
      <c r="L6" s="585">
        <v>0</v>
      </c>
      <c r="M6" s="585">
        <v>0</v>
      </c>
      <c r="N6" s="585">
        <v>0</v>
      </c>
      <c r="O6" s="585">
        <v>0</v>
      </c>
      <c r="P6" s="585">
        <v>0</v>
      </c>
      <c r="Q6" s="585">
        <v>0</v>
      </c>
      <c r="R6" s="585">
        <v>0</v>
      </c>
      <c r="S6" s="585">
        <v>0</v>
      </c>
      <c r="T6" s="585">
        <v>0</v>
      </c>
      <c r="U6" s="585">
        <v>0</v>
      </c>
      <c r="V6" s="585">
        <v>0</v>
      </c>
      <c r="W6" s="585">
        <v>0</v>
      </c>
      <c r="X6" s="585">
        <v>0</v>
      </c>
      <c r="Y6" s="585">
        <v>0</v>
      </c>
      <c r="Z6" s="585">
        <v>0</v>
      </c>
      <c r="AA6" s="585">
        <v>0</v>
      </c>
      <c r="AB6" s="585">
        <v>0</v>
      </c>
      <c r="AC6" s="585">
        <v>0</v>
      </c>
      <c r="AD6" s="585">
        <v>0</v>
      </c>
      <c r="AE6" s="585">
        <v>0</v>
      </c>
      <c r="AF6" s="585">
        <v>0</v>
      </c>
      <c r="AG6" s="585">
        <v>0</v>
      </c>
      <c r="AH6" s="585">
        <v>0</v>
      </c>
      <c r="AI6" s="585">
        <v>0</v>
      </c>
      <c r="AJ6" s="585">
        <v>0</v>
      </c>
      <c r="AK6" s="585">
        <v>0</v>
      </c>
      <c r="AL6" s="585">
        <v>0</v>
      </c>
      <c r="AM6" s="585">
        <v>0</v>
      </c>
      <c r="AN6" s="585">
        <v>0</v>
      </c>
      <c r="AO6" s="585">
        <v>0</v>
      </c>
      <c r="AP6" s="585">
        <v>0</v>
      </c>
      <c r="AQ6" s="585">
        <v>0</v>
      </c>
      <c r="AR6" s="585">
        <v>0</v>
      </c>
      <c r="AS6" s="585">
        <v>0</v>
      </c>
      <c r="AT6" s="585">
        <v>0</v>
      </c>
      <c r="AU6" s="585">
        <v>0</v>
      </c>
      <c r="AV6" s="585">
        <v>0</v>
      </c>
      <c r="AW6" s="585">
        <v>0</v>
      </c>
      <c r="AX6" s="585">
        <v>0</v>
      </c>
      <c r="AY6" s="585">
        <v>0</v>
      </c>
      <c r="AZ6" s="585">
        <v>0</v>
      </c>
      <c r="BA6" s="585">
        <v>0</v>
      </c>
      <c r="BB6" s="585">
        <v>0</v>
      </c>
      <c r="BC6" s="585">
        <v>0</v>
      </c>
      <c r="BD6" s="585">
        <v>0</v>
      </c>
      <c r="BE6" s="585">
        <v>0</v>
      </c>
      <c r="BF6" s="585">
        <v>0</v>
      </c>
      <c r="BG6" s="585">
        <v>0</v>
      </c>
      <c r="BH6" s="585">
        <v>0</v>
      </c>
      <c r="BI6" s="585">
        <v>0</v>
      </c>
      <c r="BJ6" s="585">
        <v>0</v>
      </c>
      <c r="BK6" s="585">
        <v>0</v>
      </c>
      <c r="BL6" s="585">
        <v>0</v>
      </c>
      <c r="BM6" s="585">
        <v>0</v>
      </c>
      <c r="BN6" s="585">
        <v>0</v>
      </c>
      <c r="BO6" s="585">
        <v>0</v>
      </c>
      <c r="BP6" s="585">
        <v>0</v>
      </c>
      <c r="BQ6" s="585">
        <v>0</v>
      </c>
      <c r="BR6" s="585">
        <v>0</v>
      </c>
      <c r="BS6" s="585">
        <v>0</v>
      </c>
      <c r="BT6" s="585">
        <v>0</v>
      </c>
      <c r="BU6" s="585">
        <v>0</v>
      </c>
      <c r="BV6" s="585">
        <v>0</v>
      </c>
      <c r="BW6" s="585">
        <v>0</v>
      </c>
      <c r="BX6" s="585">
        <v>0</v>
      </c>
      <c r="BY6" s="585">
        <v>0</v>
      </c>
      <c r="BZ6" s="585">
        <v>0</v>
      </c>
      <c r="CA6" s="585">
        <v>0</v>
      </c>
      <c r="CB6" s="585">
        <v>0</v>
      </c>
      <c r="CC6" s="585">
        <v>0</v>
      </c>
      <c r="CD6" s="585">
        <v>0</v>
      </c>
      <c r="CE6" s="585">
        <v>0</v>
      </c>
      <c r="CF6" s="585">
        <v>0</v>
      </c>
      <c r="CG6" s="585">
        <v>0</v>
      </c>
      <c r="CH6" s="585">
        <v>0</v>
      </c>
      <c r="CI6" s="585">
        <v>0</v>
      </c>
      <c r="CJ6" s="585">
        <v>0</v>
      </c>
      <c r="CK6" s="585">
        <v>0</v>
      </c>
      <c r="CL6" s="585">
        <v>0</v>
      </c>
      <c r="CM6" s="585">
        <v>0</v>
      </c>
      <c r="CN6" s="585">
        <v>0</v>
      </c>
      <c r="CO6" s="585">
        <v>0</v>
      </c>
      <c r="CP6" s="585">
        <v>0</v>
      </c>
      <c r="CQ6" s="585">
        <v>0</v>
      </c>
      <c r="CR6" s="585">
        <v>0</v>
      </c>
      <c r="CS6" s="585">
        <v>0</v>
      </c>
      <c r="CT6" s="585">
        <v>0</v>
      </c>
      <c r="CU6" s="585">
        <v>0</v>
      </c>
      <c r="CV6" s="585">
        <v>0</v>
      </c>
      <c r="CW6" s="585">
        <v>0</v>
      </c>
      <c r="CX6" s="585">
        <v>0</v>
      </c>
      <c r="CY6" s="585">
        <v>0</v>
      </c>
      <c r="CZ6" s="585">
        <v>0</v>
      </c>
      <c r="DA6" s="585">
        <v>0</v>
      </c>
      <c r="DB6" s="585">
        <v>0</v>
      </c>
      <c r="DC6" s="585">
        <v>0</v>
      </c>
      <c r="DD6" s="585">
        <v>0</v>
      </c>
      <c r="DE6" s="585">
        <v>0</v>
      </c>
      <c r="DF6" s="585">
        <v>0</v>
      </c>
      <c r="DG6" s="585">
        <v>0</v>
      </c>
      <c r="DH6" s="585">
        <v>0</v>
      </c>
      <c r="DI6" s="585">
        <v>0</v>
      </c>
      <c r="DJ6" s="585">
        <v>0</v>
      </c>
      <c r="DK6" s="585">
        <v>0</v>
      </c>
      <c r="DL6" s="585">
        <v>0</v>
      </c>
      <c r="DM6" s="585">
        <v>0</v>
      </c>
      <c r="DN6" s="585">
        <v>0</v>
      </c>
      <c r="DO6" s="585">
        <v>0</v>
      </c>
      <c r="DP6" s="585">
        <v>0</v>
      </c>
      <c r="DQ6" s="585">
        <v>0</v>
      </c>
      <c r="DR6" s="585">
        <v>0</v>
      </c>
      <c r="DS6" s="585">
        <v>0</v>
      </c>
      <c r="DT6" s="585">
        <v>0</v>
      </c>
      <c r="DU6" s="585">
        <v>0</v>
      </c>
      <c r="DV6" s="585">
        <v>0</v>
      </c>
      <c r="DW6" s="585">
        <v>0</v>
      </c>
      <c r="DX6" s="585">
        <v>0</v>
      </c>
      <c r="DY6" s="585">
        <v>0</v>
      </c>
      <c r="DZ6" s="585">
        <v>0</v>
      </c>
      <c r="EA6" s="585">
        <v>0</v>
      </c>
      <c r="EB6" s="585">
        <v>0</v>
      </c>
      <c r="EC6" s="585">
        <v>0</v>
      </c>
      <c r="ED6" s="585">
        <v>0</v>
      </c>
      <c r="EE6" s="585">
        <v>0</v>
      </c>
      <c r="EF6" s="585">
        <v>0</v>
      </c>
      <c r="EG6" s="585">
        <v>0</v>
      </c>
      <c r="EH6" s="585">
        <v>0</v>
      </c>
      <c r="EI6" s="585">
        <v>0</v>
      </c>
      <c r="EJ6" s="585">
        <v>0</v>
      </c>
      <c r="EK6" s="587">
        <v>0</v>
      </c>
      <c r="EL6" s="587">
        <v>0</v>
      </c>
      <c r="EM6" s="587">
        <v>0</v>
      </c>
      <c r="EN6" s="587">
        <v>0</v>
      </c>
      <c r="EO6" s="587">
        <v>0</v>
      </c>
      <c r="EP6" s="587">
        <v>0</v>
      </c>
      <c r="EQ6" s="587">
        <v>0</v>
      </c>
      <c r="ER6" s="587">
        <v>0</v>
      </c>
      <c r="ES6" s="587">
        <v>0</v>
      </c>
      <c r="ET6" s="587">
        <v>0</v>
      </c>
      <c r="EU6" s="587">
        <v>0</v>
      </c>
      <c r="EV6" s="587">
        <v>0</v>
      </c>
      <c r="EW6" s="587">
        <v>0</v>
      </c>
      <c r="EX6" s="587">
        <v>0</v>
      </c>
      <c r="EY6" s="587">
        <v>0</v>
      </c>
      <c r="EZ6" s="587">
        <v>0</v>
      </c>
      <c r="FA6" s="587">
        <v>0</v>
      </c>
      <c r="FB6" s="587">
        <v>0</v>
      </c>
      <c r="FC6" s="587">
        <v>0</v>
      </c>
      <c r="FD6" s="587">
        <v>0</v>
      </c>
      <c r="FE6" s="587">
        <v>0</v>
      </c>
      <c r="FF6" s="587">
        <v>0</v>
      </c>
    </row>
    <row r="7" spans="1:162" ht="17.25" customHeight="1" x14ac:dyDescent="0.3">
      <c r="A7" s="721"/>
      <c r="B7" s="756"/>
      <c r="C7" s="590"/>
      <c r="D7" s="590"/>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0"/>
      <c r="CV7" s="590"/>
      <c r="CW7" s="590"/>
      <c r="CX7" s="590"/>
      <c r="CY7" s="590"/>
      <c r="CZ7" s="590"/>
      <c r="DA7" s="590"/>
      <c r="DB7" s="590"/>
      <c r="DC7" s="590"/>
      <c r="DD7" s="590"/>
      <c r="DE7" s="590"/>
      <c r="DF7" s="590"/>
      <c r="DG7" s="590"/>
      <c r="DH7" s="590"/>
      <c r="DI7" s="590"/>
      <c r="DJ7" s="590"/>
      <c r="DK7" s="590"/>
      <c r="DL7" s="590"/>
      <c r="DM7" s="590"/>
      <c r="DN7" s="590"/>
      <c r="DO7" s="590"/>
      <c r="DP7" s="590"/>
      <c r="DQ7" s="590"/>
      <c r="DR7" s="590"/>
      <c r="DS7" s="590"/>
      <c r="DT7" s="590"/>
      <c r="DU7" s="590"/>
      <c r="DV7" s="590"/>
      <c r="DW7" s="590"/>
      <c r="DX7" s="590"/>
      <c r="DY7" s="590"/>
      <c r="DZ7" s="590"/>
      <c r="EA7" s="590"/>
      <c r="EB7" s="590"/>
      <c r="EC7" s="590"/>
      <c r="ED7" s="590"/>
      <c r="EE7" s="590"/>
      <c r="EF7" s="590"/>
      <c r="EG7" s="590"/>
      <c r="EH7" s="590"/>
      <c r="EI7" s="590"/>
      <c r="EJ7" s="590"/>
      <c r="EK7" s="668"/>
      <c r="EL7" s="668"/>
      <c r="EM7" s="668"/>
      <c r="EN7" s="668"/>
      <c r="EO7" s="668"/>
      <c r="EP7" s="668"/>
      <c r="EQ7" s="668"/>
      <c r="ER7" s="668"/>
      <c r="ES7" s="668"/>
      <c r="ET7" s="668"/>
      <c r="EU7" s="668"/>
      <c r="EV7" s="668"/>
      <c r="EW7" s="668"/>
      <c r="EX7" s="668"/>
      <c r="EY7" s="668"/>
      <c r="EZ7" s="668"/>
      <c r="FA7" s="668"/>
      <c r="FB7" s="668"/>
      <c r="FC7" s="668"/>
      <c r="FD7" s="668"/>
      <c r="FE7" s="668"/>
      <c r="FF7" s="668"/>
    </row>
    <row r="8" spans="1:162" ht="17.25" customHeight="1" x14ac:dyDescent="0.3">
      <c r="A8" s="715" t="s">
        <v>445</v>
      </c>
      <c r="B8" s="755" t="s">
        <v>446</v>
      </c>
      <c r="C8" s="585">
        <v>137386.0341277422</v>
      </c>
      <c r="D8" s="585">
        <v>117399.348093801</v>
      </c>
      <c r="E8" s="585">
        <v>131125.28454545111</v>
      </c>
      <c r="F8" s="585">
        <v>140720.59705364634</v>
      </c>
      <c r="G8" s="585">
        <v>141011.62746160629</v>
      </c>
      <c r="H8" s="585">
        <v>159497.48855781881</v>
      </c>
      <c r="I8" s="585">
        <v>145285.62479737948</v>
      </c>
      <c r="J8" s="585">
        <v>150117.14150413964</v>
      </c>
      <c r="K8" s="585">
        <v>180139.24913477548</v>
      </c>
      <c r="L8" s="585">
        <v>185596.64168305803</v>
      </c>
      <c r="M8" s="585">
        <v>171768.35285375925</v>
      </c>
      <c r="N8" s="585">
        <v>197853.7032548814</v>
      </c>
      <c r="O8" s="585">
        <v>189741.42472981042</v>
      </c>
      <c r="P8" s="585">
        <v>201220.75243668648</v>
      </c>
      <c r="Q8" s="585">
        <v>207376.85327395448</v>
      </c>
      <c r="R8" s="585">
        <v>232379.02466321187</v>
      </c>
      <c r="S8" s="585">
        <v>235220.29024859404</v>
      </c>
      <c r="T8" s="585">
        <v>253038.36976652572</v>
      </c>
      <c r="U8" s="585">
        <v>278446.37739369058</v>
      </c>
      <c r="V8" s="585">
        <v>245272.14790840913</v>
      </c>
      <c r="W8" s="585">
        <v>242442.3100011294</v>
      </c>
      <c r="X8" s="585">
        <v>241406.61946127925</v>
      </c>
      <c r="Y8" s="585">
        <v>230874.92979168013</v>
      </c>
      <c r="Z8" s="585">
        <v>229179.90703698719</v>
      </c>
      <c r="AA8" s="585">
        <v>236414.29466614086</v>
      </c>
      <c r="AB8" s="585">
        <v>262561.77986380341</v>
      </c>
      <c r="AC8" s="585">
        <v>275642.83616328746</v>
      </c>
      <c r="AD8" s="585">
        <v>279192.4884326607</v>
      </c>
      <c r="AE8" s="585">
        <v>266967.41221147869</v>
      </c>
      <c r="AF8" s="585">
        <v>298101.25039353222</v>
      </c>
      <c r="AG8" s="585">
        <v>280388.48017139942</v>
      </c>
      <c r="AH8" s="585">
        <v>297271.43602694536</v>
      </c>
      <c r="AI8" s="585">
        <v>272698.01819091185</v>
      </c>
      <c r="AJ8" s="585">
        <v>263998.76533190883</v>
      </c>
      <c r="AK8" s="585">
        <v>241307.58789939963</v>
      </c>
      <c r="AL8" s="585">
        <v>248295.76869701056</v>
      </c>
      <c r="AM8" s="585">
        <v>260348.38627041283</v>
      </c>
      <c r="AN8" s="585">
        <v>284965.82628359669</v>
      </c>
      <c r="AO8" s="585">
        <v>262508.99074876745</v>
      </c>
      <c r="AP8" s="585">
        <v>240133.13641787361</v>
      </c>
      <c r="AQ8" s="585">
        <v>247172.15100666095</v>
      </c>
      <c r="AR8" s="585">
        <v>247318.16636269708</v>
      </c>
      <c r="AS8" s="585">
        <v>226472.68194759256</v>
      </c>
      <c r="AT8" s="585">
        <v>248498.39609261439</v>
      </c>
      <c r="AU8" s="585">
        <v>255750.81632148125</v>
      </c>
      <c r="AV8" s="585">
        <v>261668.2340031841</v>
      </c>
      <c r="AW8" s="585">
        <v>250963.08280641586</v>
      </c>
      <c r="AX8" s="585">
        <v>247165.85171388794</v>
      </c>
      <c r="AY8" s="585">
        <v>239066.4802707693</v>
      </c>
      <c r="AZ8" s="585">
        <v>222235.0930853264</v>
      </c>
      <c r="BA8" s="585">
        <v>213157.40076199675</v>
      </c>
      <c r="BB8" s="585">
        <v>221243.51232874728</v>
      </c>
      <c r="BC8" s="585">
        <v>230038.60302393045</v>
      </c>
      <c r="BD8" s="585">
        <v>225281.30221427255</v>
      </c>
      <c r="BE8" s="585">
        <v>242699.68803018064</v>
      </c>
      <c r="BF8" s="585">
        <v>252608.18815209827</v>
      </c>
      <c r="BG8" s="585">
        <v>246450.13653262565</v>
      </c>
      <c r="BH8" s="585">
        <v>257805.51736637356</v>
      </c>
      <c r="BI8" s="585">
        <v>240144.475173174</v>
      </c>
      <c r="BJ8" s="585">
        <v>273052.42501328693</v>
      </c>
      <c r="BK8" s="585">
        <v>258250.54107368217</v>
      </c>
      <c r="BL8" s="585">
        <v>213353.58345542761</v>
      </c>
      <c r="BM8" s="585">
        <v>240985.29380027275</v>
      </c>
      <c r="BN8" s="585">
        <v>244599.46316346692</v>
      </c>
      <c r="BO8" s="585">
        <v>251201.50909209871</v>
      </c>
      <c r="BP8" s="585">
        <v>257937.35828741209</v>
      </c>
      <c r="BQ8" s="585">
        <v>254678.39536562684</v>
      </c>
      <c r="BR8" s="585">
        <v>255903.56181570969</v>
      </c>
      <c r="BS8" s="585">
        <v>256948.65902961243</v>
      </c>
      <c r="BT8" s="585">
        <v>216110.11891233135</v>
      </c>
      <c r="BU8" s="585">
        <v>252412.87371397743</v>
      </c>
      <c r="BV8" s="585">
        <v>211799.71538531585</v>
      </c>
      <c r="BW8" s="585">
        <v>243411.21701593651</v>
      </c>
      <c r="BX8" s="585">
        <v>218376.56731882371</v>
      </c>
      <c r="BY8" s="585">
        <v>205178.3766125745</v>
      </c>
      <c r="BZ8" s="585">
        <v>217597.39724131243</v>
      </c>
      <c r="CA8" s="585">
        <v>217877.85670702509</v>
      </c>
      <c r="CB8" s="585">
        <v>264835.77243650565</v>
      </c>
      <c r="CC8" s="585">
        <v>214652.98685543862</v>
      </c>
      <c r="CD8" s="585">
        <v>175112.90033093217</v>
      </c>
      <c r="CE8" s="585">
        <v>196333.64010481746</v>
      </c>
      <c r="CF8" s="585">
        <v>245776.2354906844</v>
      </c>
      <c r="CG8" s="585">
        <v>243471.86069752497</v>
      </c>
      <c r="CH8" s="585">
        <v>250375.97247934691</v>
      </c>
      <c r="CI8" s="585">
        <v>191631.19084373233</v>
      </c>
      <c r="CJ8" s="585">
        <v>234311.0357581196</v>
      </c>
      <c r="CK8" s="585">
        <v>203931.27148979629</v>
      </c>
      <c r="CL8" s="585">
        <v>213939.94777051674</v>
      </c>
      <c r="CM8" s="585">
        <v>222561.47313528575</v>
      </c>
      <c r="CN8" s="585">
        <v>222971.41418918199</v>
      </c>
      <c r="CO8" s="585">
        <v>246823.32745835738</v>
      </c>
      <c r="CP8" s="585">
        <v>261840.31835304777</v>
      </c>
      <c r="CQ8" s="585">
        <v>215643.19264672711</v>
      </c>
      <c r="CR8" s="585">
        <v>253630.18403316487</v>
      </c>
      <c r="CS8" s="585">
        <v>255781.11688117657</v>
      </c>
      <c r="CT8" s="585">
        <v>278848.96760224138</v>
      </c>
      <c r="CU8" s="585">
        <v>259194.77186890645</v>
      </c>
      <c r="CV8" s="585">
        <v>277408.43667797395</v>
      </c>
      <c r="CW8" s="585">
        <v>250762.62740113301</v>
      </c>
      <c r="CX8" s="585">
        <v>248287.181337691</v>
      </c>
      <c r="CY8" s="585">
        <v>243315.283596783</v>
      </c>
      <c r="CZ8" s="585">
        <v>250895.80286462622</v>
      </c>
      <c r="DA8" s="585">
        <v>298861.06407877535</v>
      </c>
      <c r="DB8" s="585">
        <v>266446.31054302875</v>
      </c>
      <c r="DC8" s="585">
        <v>276911.55744731298</v>
      </c>
      <c r="DD8" s="585">
        <v>294091.43711811712</v>
      </c>
      <c r="DE8" s="585">
        <v>281590.62893361552</v>
      </c>
      <c r="DF8" s="585">
        <v>251634.25020283967</v>
      </c>
      <c r="DG8" s="585">
        <v>245249.35824401345</v>
      </c>
      <c r="DH8" s="585">
        <v>266539.52802206227</v>
      </c>
      <c r="DI8" s="585">
        <v>270974.50854947395</v>
      </c>
      <c r="DJ8" s="585">
        <v>298694.25647171494</v>
      </c>
      <c r="DK8" s="585">
        <v>344723.72345148132</v>
      </c>
      <c r="DL8" s="585">
        <v>305485.81360896304</v>
      </c>
      <c r="DM8" s="585">
        <v>325356.16338523262</v>
      </c>
      <c r="DN8" s="585">
        <v>347797.16931810044</v>
      </c>
      <c r="DO8" s="585">
        <v>340838.32364080468</v>
      </c>
      <c r="DP8" s="585">
        <v>387289.11317275709</v>
      </c>
      <c r="DQ8" s="585">
        <v>403573.51387649274</v>
      </c>
      <c r="DR8" s="585">
        <v>357590.5337754041</v>
      </c>
      <c r="DS8" s="585">
        <v>345910.41564563499</v>
      </c>
      <c r="DT8" s="585">
        <v>348177.76270035282</v>
      </c>
      <c r="DU8" s="585">
        <v>325109.36080701021</v>
      </c>
      <c r="DV8" s="585">
        <v>331963.34862987266</v>
      </c>
      <c r="DW8" s="585">
        <v>358759.03207566217</v>
      </c>
      <c r="DX8" s="585">
        <v>351220.76783670101</v>
      </c>
      <c r="DY8" s="585">
        <v>377418.45399414259</v>
      </c>
      <c r="DZ8" s="585">
        <v>400413.41673278186</v>
      </c>
      <c r="EA8" s="585">
        <v>410712.12891709403</v>
      </c>
      <c r="EB8" s="585">
        <v>373651.80902679765</v>
      </c>
      <c r="EC8" s="585">
        <v>393960.77056444698</v>
      </c>
      <c r="ED8" s="585">
        <v>396465.08211963094</v>
      </c>
      <c r="EE8" s="585">
        <v>379084.83625772997</v>
      </c>
      <c r="EF8" s="585">
        <v>388658.20065448032</v>
      </c>
      <c r="EG8" s="585">
        <v>383500.04166240303</v>
      </c>
      <c r="EH8" s="585">
        <v>384459.01293160679</v>
      </c>
      <c r="EI8" s="585">
        <v>378221.12958407227</v>
      </c>
      <c r="EJ8" s="585">
        <v>415766.60547446855</v>
      </c>
      <c r="EK8" s="587">
        <v>386431.75812985987</v>
      </c>
      <c r="EL8" s="587">
        <v>387068.96941078396</v>
      </c>
      <c r="EM8" s="587">
        <v>376479.84900981595</v>
      </c>
      <c r="EN8" s="587">
        <v>392833.59969635541</v>
      </c>
      <c r="EO8" s="587">
        <v>396627.75018837675</v>
      </c>
      <c r="EP8" s="587">
        <v>419663.38729453506</v>
      </c>
      <c r="EQ8" s="587">
        <v>412058.18090493814</v>
      </c>
      <c r="ER8" s="587">
        <v>423251.51709742629</v>
      </c>
      <c r="ES8" s="587">
        <v>369083.8534174877</v>
      </c>
      <c r="ET8" s="587">
        <v>379172.9711891578</v>
      </c>
      <c r="EU8" s="587">
        <v>331813.9072971092</v>
      </c>
      <c r="EV8" s="587">
        <v>343651.30288028839</v>
      </c>
      <c r="EW8" s="587">
        <v>343130.29557514959</v>
      </c>
      <c r="EX8" s="587">
        <v>330788.40220479085</v>
      </c>
      <c r="EY8" s="587">
        <v>329731.25160377182</v>
      </c>
      <c r="EZ8" s="587">
        <v>368203.13359810604</v>
      </c>
      <c r="FA8" s="587">
        <v>355593.33436976967</v>
      </c>
      <c r="FB8" s="587">
        <v>353099.67614204739</v>
      </c>
      <c r="FC8" s="587">
        <v>352202.09234661912</v>
      </c>
      <c r="FD8" s="587">
        <v>334757.49620304973</v>
      </c>
      <c r="FE8" s="587">
        <v>347101.60688014503</v>
      </c>
      <c r="FF8" s="587">
        <v>299055.17813155241</v>
      </c>
    </row>
    <row r="9" spans="1:162" ht="17.25" customHeight="1" x14ac:dyDescent="0.3">
      <c r="A9" s="721" t="s">
        <v>447</v>
      </c>
      <c r="B9" s="721" t="s">
        <v>522</v>
      </c>
      <c r="C9" s="593">
        <v>2411.6448719245864</v>
      </c>
      <c r="D9" s="593">
        <v>2374.4042479120635</v>
      </c>
      <c r="E9" s="593">
        <v>2689.557767122385</v>
      </c>
      <c r="F9" s="593">
        <v>2609.4719283896675</v>
      </c>
      <c r="G9" s="593">
        <v>2830.1345873619593</v>
      </c>
      <c r="H9" s="593">
        <v>3422.5043247995222</v>
      </c>
      <c r="I9" s="593">
        <v>3857.1887310018651</v>
      </c>
      <c r="J9" s="593">
        <v>2834.8099402158277</v>
      </c>
      <c r="K9" s="593">
        <v>2471.336450793483</v>
      </c>
      <c r="L9" s="593">
        <v>2243.0124421296227</v>
      </c>
      <c r="M9" s="593">
        <v>2325.8836747241262</v>
      </c>
      <c r="N9" s="593">
        <v>2201.271461872574</v>
      </c>
      <c r="O9" s="593">
        <v>2000.5660083582759</v>
      </c>
      <c r="P9" s="593">
        <v>2248.3279587485636</v>
      </c>
      <c r="Q9" s="593">
        <v>2611.3851675302876</v>
      </c>
      <c r="R9" s="593">
        <v>2145.5334598244067</v>
      </c>
      <c r="S9" s="593">
        <v>2471.2829387531992</v>
      </c>
      <c r="T9" s="593">
        <v>2775.8332068863997</v>
      </c>
      <c r="U9" s="593">
        <v>3733.53284045079</v>
      </c>
      <c r="V9" s="593">
        <v>2768.4633993110911</v>
      </c>
      <c r="W9" s="593">
        <v>2662.2735426748309</v>
      </c>
      <c r="X9" s="593">
        <v>2443.9914995117688</v>
      </c>
      <c r="Y9" s="593">
        <v>2448.4930247718553</v>
      </c>
      <c r="Z9" s="593">
        <v>2350.2080557019381</v>
      </c>
      <c r="AA9" s="593">
        <v>2179.9660078971137</v>
      </c>
      <c r="AB9" s="593">
        <v>2431.050977735094</v>
      </c>
      <c r="AC9" s="593">
        <v>2273.008936529533</v>
      </c>
      <c r="AD9" s="593">
        <v>2236.9975068954045</v>
      </c>
      <c r="AE9" s="593">
        <v>2654.2667859085932</v>
      </c>
      <c r="AF9" s="593">
        <v>2637.1692764746685</v>
      </c>
      <c r="AG9" s="593">
        <v>4080.571408117969</v>
      </c>
      <c r="AH9" s="593">
        <v>3184.2296227115567</v>
      </c>
      <c r="AI9" s="593">
        <v>2678.3764082254934</v>
      </c>
      <c r="AJ9" s="593">
        <v>2471.1708194960197</v>
      </c>
      <c r="AK9" s="593">
        <v>2611.5033620126337</v>
      </c>
      <c r="AL9" s="593">
        <v>2543.5802629821205</v>
      </c>
      <c r="AM9" s="593">
        <v>2419.5564327564121</v>
      </c>
      <c r="AN9" s="593">
        <v>2828.8218833200708</v>
      </c>
      <c r="AO9" s="593">
        <v>2636.1945565999749</v>
      </c>
      <c r="AP9" s="593">
        <v>2433.2374582085795</v>
      </c>
      <c r="AQ9" s="593">
        <v>2728.3825553319652</v>
      </c>
      <c r="AR9" s="593">
        <v>2743.7347612636531</v>
      </c>
      <c r="AS9" s="593">
        <v>4920.3742663607209</v>
      </c>
      <c r="AT9" s="593">
        <v>3158.0098267541052</v>
      </c>
      <c r="AU9" s="593">
        <v>2932.2880551760159</v>
      </c>
      <c r="AV9" s="593">
        <v>2636.3657891956341</v>
      </c>
      <c r="AW9" s="593">
        <v>2803.1081531132422</v>
      </c>
      <c r="AX9" s="593">
        <v>2501.6318487829526</v>
      </c>
      <c r="AY9" s="593">
        <v>2639.8834569233595</v>
      </c>
      <c r="AZ9" s="593">
        <v>2766.7236381778416</v>
      </c>
      <c r="BA9" s="593">
        <v>2763.7267800536069</v>
      </c>
      <c r="BB9" s="593">
        <v>2588.0230722182687</v>
      </c>
      <c r="BC9" s="593">
        <v>2616.4069659249826</v>
      </c>
      <c r="BD9" s="593">
        <v>2906.4401303405753</v>
      </c>
      <c r="BE9" s="593">
        <v>4540.8459481838481</v>
      </c>
      <c r="BF9" s="593">
        <v>3193.9353958894894</v>
      </c>
      <c r="BG9" s="593">
        <v>3014.0849166912244</v>
      </c>
      <c r="BH9" s="593">
        <v>3331.4921098954283</v>
      </c>
      <c r="BI9" s="593">
        <v>3034.892107271859</v>
      </c>
      <c r="BJ9" s="593">
        <v>3058.530793599246</v>
      </c>
      <c r="BK9" s="593">
        <v>3044.7412596029767</v>
      </c>
      <c r="BL9" s="593">
        <v>2922.8846427241333</v>
      </c>
      <c r="BM9" s="593">
        <v>3204.4366829432884</v>
      </c>
      <c r="BN9" s="593">
        <v>3270.9799411855515</v>
      </c>
      <c r="BO9" s="593">
        <v>3170.9120614312574</v>
      </c>
      <c r="BP9" s="593">
        <v>3235.7485965076662</v>
      </c>
      <c r="BQ9" s="593">
        <v>4206.4172802693201</v>
      </c>
      <c r="BR9" s="593">
        <v>3861.5959101247977</v>
      </c>
      <c r="BS9" s="593">
        <v>3248.3862172234908</v>
      </c>
      <c r="BT9" s="593">
        <v>3401.9818232472849</v>
      </c>
      <c r="BU9" s="593">
        <v>3143.5539530932256</v>
      </c>
      <c r="BV9" s="593">
        <v>3348.1496243326078</v>
      </c>
      <c r="BW9" s="593">
        <v>3196.0201372805332</v>
      </c>
      <c r="BX9" s="593">
        <v>3271.0530970156478</v>
      </c>
      <c r="BY9" s="593">
        <v>3723.4052513859419</v>
      </c>
      <c r="BZ9" s="593">
        <v>3523.040140670726</v>
      </c>
      <c r="CA9" s="593">
        <v>3952.8994427882349</v>
      </c>
      <c r="CB9" s="593">
        <v>3990.452736690575</v>
      </c>
      <c r="CC9" s="593">
        <v>4740.9176379585651</v>
      </c>
      <c r="CD9" s="593">
        <v>3776.1984780613684</v>
      </c>
      <c r="CE9" s="593">
        <v>3640.6363961059837</v>
      </c>
      <c r="CF9" s="593">
        <v>3312.0465586532928</v>
      </c>
      <c r="CG9" s="593">
        <v>3394.6748425060241</v>
      </c>
      <c r="CH9" s="593">
        <v>3669.5814846955191</v>
      </c>
      <c r="CI9" s="593">
        <v>3071.6160394472058</v>
      </c>
      <c r="CJ9" s="593">
        <v>3325.7167871601114</v>
      </c>
      <c r="CK9" s="593">
        <v>3592.0347304622965</v>
      </c>
      <c r="CL9" s="593">
        <v>3576.0201575213905</v>
      </c>
      <c r="CM9" s="593">
        <v>4228.9072712417847</v>
      </c>
      <c r="CN9" s="593">
        <v>3980.6171380319374</v>
      </c>
      <c r="CO9" s="593">
        <v>5632.117172286582</v>
      </c>
      <c r="CP9" s="593">
        <v>4741.4006917473353</v>
      </c>
      <c r="CQ9" s="593">
        <v>4118.0065336866073</v>
      </c>
      <c r="CR9" s="593">
        <v>4351.0623698149129</v>
      </c>
      <c r="CS9" s="593">
        <v>4596.3606216431745</v>
      </c>
      <c r="CT9" s="593">
        <v>4329.2837483554204</v>
      </c>
      <c r="CU9" s="593">
        <v>4266.0397142115489</v>
      </c>
      <c r="CV9" s="593">
        <v>4925.9016351455193</v>
      </c>
      <c r="CW9" s="593">
        <v>4658.7204731614402</v>
      </c>
      <c r="CX9" s="593">
        <v>4654.4669752292812</v>
      </c>
      <c r="CY9" s="593">
        <v>5259.4821673398319</v>
      </c>
      <c r="CZ9" s="593">
        <v>5001.5660718872232</v>
      </c>
      <c r="DA9" s="593">
        <v>7542.0020901580083</v>
      </c>
      <c r="DB9" s="593">
        <v>5697.5715944966496</v>
      </c>
      <c r="DC9" s="593">
        <v>5343.9951523647906</v>
      </c>
      <c r="DD9" s="593">
        <v>5083.3654926177778</v>
      </c>
      <c r="DE9" s="593">
        <v>5535.5682916965552</v>
      </c>
      <c r="DF9" s="593">
        <v>4747.4852326913342</v>
      </c>
      <c r="DG9" s="593">
        <v>5116.8642503795218</v>
      </c>
      <c r="DH9" s="593">
        <v>5683.8817326832032</v>
      </c>
      <c r="DI9" s="593">
        <v>5273.9525791407996</v>
      </c>
      <c r="DJ9" s="593">
        <v>5126.786030658146</v>
      </c>
      <c r="DK9" s="593">
        <v>4865.9541095494242</v>
      </c>
      <c r="DL9" s="593">
        <v>5200.0388666676427</v>
      </c>
      <c r="DM9" s="593">
        <v>7838.4591535342952</v>
      </c>
      <c r="DN9" s="593">
        <v>5087.7204574955331</v>
      </c>
      <c r="DO9" s="593">
        <v>5054.7909690630349</v>
      </c>
      <c r="DP9" s="593">
        <v>5055.754935800609</v>
      </c>
      <c r="DQ9" s="593">
        <v>5380.4048518875634</v>
      </c>
      <c r="DR9" s="593">
        <v>4600.6769141470777</v>
      </c>
      <c r="DS9" s="593">
        <v>4835.0287433737039</v>
      </c>
      <c r="DT9" s="593">
        <v>4951.8979393590125</v>
      </c>
      <c r="DU9" s="593">
        <v>4460.3508918198013</v>
      </c>
      <c r="DV9" s="593">
        <v>4887.1104510474015</v>
      </c>
      <c r="DW9" s="593">
        <v>4723.8420237672672</v>
      </c>
      <c r="DX9" s="593">
        <v>4615.8633728219756</v>
      </c>
      <c r="DY9" s="593">
        <v>6440.2605409716352</v>
      </c>
      <c r="DZ9" s="593">
        <v>5187.9056636353644</v>
      </c>
      <c r="EA9" s="593">
        <v>4562.7987769837882</v>
      </c>
      <c r="EB9" s="593">
        <v>4925.9721371537125</v>
      </c>
      <c r="EC9" s="593">
        <v>4583.3338953230441</v>
      </c>
      <c r="ED9" s="593">
        <v>4863.1175218075032</v>
      </c>
      <c r="EE9" s="593">
        <v>4709.8226705025927</v>
      </c>
      <c r="EF9" s="593">
        <v>4723.9425094404387</v>
      </c>
      <c r="EG9" s="593">
        <v>4982.4550273283712</v>
      </c>
      <c r="EH9" s="593">
        <v>5174.2087905670887</v>
      </c>
      <c r="EI9" s="593">
        <v>5248.0258730311889</v>
      </c>
      <c r="EJ9" s="593">
        <v>5484.7804937077017</v>
      </c>
      <c r="EK9" s="595">
        <v>6793.7590213633539</v>
      </c>
      <c r="EL9" s="595">
        <v>6090.8987494078019</v>
      </c>
      <c r="EM9" s="595">
        <v>5526.1224288883814</v>
      </c>
      <c r="EN9" s="595">
        <v>5828.4932026468714</v>
      </c>
      <c r="EO9" s="595">
        <v>5267.3958856857143</v>
      </c>
      <c r="EP9" s="595">
        <v>4952.178928505271</v>
      </c>
      <c r="EQ9" s="595">
        <v>5506.9443414181851</v>
      </c>
      <c r="ER9" s="595">
        <v>5071.5861305178933</v>
      </c>
      <c r="ES9" s="595">
        <v>4705.5955521069</v>
      </c>
      <c r="ET9" s="595">
        <v>5027.2847254596645</v>
      </c>
      <c r="EU9" s="595">
        <v>6323.5493172722709</v>
      </c>
      <c r="EV9" s="595">
        <v>5881.114013681522</v>
      </c>
      <c r="EW9" s="595">
        <v>7130.9754298432181</v>
      </c>
      <c r="EX9" s="595">
        <v>6728.0643534061155</v>
      </c>
      <c r="EY9" s="595">
        <v>6117.9497372639571</v>
      </c>
      <c r="EZ9" s="595">
        <v>5612.9571598643151</v>
      </c>
      <c r="FA9" s="595">
        <v>5586.6477489725276</v>
      </c>
      <c r="FB9" s="595">
        <v>5680.1528528734534</v>
      </c>
      <c r="FC9" s="595">
        <v>5128.8070750435836</v>
      </c>
      <c r="FD9" s="595">
        <v>5606.0468811364435</v>
      </c>
      <c r="FE9" s="595">
        <v>5268.4149435395884</v>
      </c>
      <c r="FF9" s="595">
        <v>4922.8636991263202</v>
      </c>
    </row>
    <row r="10" spans="1:162" ht="17.25" customHeight="1" x14ac:dyDescent="0.3">
      <c r="A10" s="721" t="s">
        <v>449</v>
      </c>
      <c r="B10" s="721" t="s">
        <v>523</v>
      </c>
      <c r="C10" s="593">
        <v>19975.080293458301</v>
      </c>
      <c r="D10" s="593">
        <v>22346.902759003209</v>
      </c>
      <c r="E10" s="593">
        <v>20475.947543321927</v>
      </c>
      <c r="F10" s="593">
        <v>22877.597539004928</v>
      </c>
      <c r="G10" s="593">
        <v>21847.663648703674</v>
      </c>
      <c r="H10" s="593">
        <v>34663.355402387118</v>
      </c>
      <c r="I10" s="593">
        <v>17902.909454611141</v>
      </c>
      <c r="J10" s="593">
        <v>25677.515168207792</v>
      </c>
      <c r="K10" s="593">
        <v>21561.612577053904</v>
      </c>
      <c r="L10" s="593">
        <v>22323.829189218744</v>
      </c>
      <c r="M10" s="593">
        <v>21509.83215564246</v>
      </c>
      <c r="N10" s="593">
        <v>22200.380501133372</v>
      </c>
      <c r="O10" s="593">
        <v>30343.168662323718</v>
      </c>
      <c r="P10" s="593">
        <v>73088.583959607771</v>
      </c>
      <c r="Q10" s="593">
        <v>20138.284316349331</v>
      </c>
      <c r="R10" s="593">
        <v>24953.663398915643</v>
      </c>
      <c r="S10" s="593">
        <v>24222.421543240973</v>
      </c>
      <c r="T10" s="593">
        <v>79514.592170465985</v>
      </c>
      <c r="U10" s="593">
        <v>90611.003020587581</v>
      </c>
      <c r="V10" s="593">
        <v>85868.06333871161</v>
      </c>
      <c r="W10" s="593">
        <v>86225.300003184399</v>
      </c>
      <c r="X10" s="593">
        <v>87306.730941753791</v>
      </c>
      <c r="Y10" s="593">
        <v>73307.135789904234</v>
      </c>
      <c r="Z10" s="593">
        <v>75156.728640008048</v>
      </c>
      <c r="AA10" s="593">
        <v>85896.07315991525</v>
      </c>
      <c r="AB10" s="593">
        <v>95706.061487670566</v>
      </c>
      <c r="AC10" s="593">
        <v>100024.42352192786</v>
      </c>
      <c r="AD10" s="593">
        <v>106983.1036179873</v>
      </c>
      <c r="AE10" s="593">
        <v>105272.22278386854</v>
      </c>
      <c r="AF10" s="593">
        <v>128581.35657862392</v>
      </c>
      <c r="AG10" s="593">
        <v>119614.38863466259</v>
      </c>
      <c r="AH10" s="593">
        <v>116901.70349935519</v>
      </c>
      <c r="AI10" s="593">
        <v>122889.85854175108</v>
      </c>
      <c r="AJ10" s="593">
        <v>116413.52518368076</v>
      </c>
      <c r="AK10" s="593">
        <v>104087.51083708563</v>
      </c>
      <c r="AL10" s="593">
        <v>116160.66223781955</v>
      </c>
      <c r="AM10" s="593">
        <v>117149.00051827468</v>
      </c>
      <c r="AN10" s="593">
        <v>125242.36273515598</v>
      </c>
      <c r="AO10" s="593">
        <v>123449.53393194849</v>
      </c>
      <c r="AP10" s="593">
        <v>103228.08979591788</v>
      </c>
      <c r="AQ10" s="593">
        <v>106145.31807003192</v>
      </c>
      <c r="AR10" s="593">
        <v>111695.80547703271</v>
      </c>
      <c r="AS10" s="593">
        <v>94127.095238527792</v>
      </c>
      <c r="AT10" s="593">
        <v>109408.71932217915</v>
      </c>
      <c r="AU10" s="593">
        <v>116582.52539816564</v>
      </c>
      <c r="AV10" s="593">
        <v>121635.64622612936</v>
      </c>
      <c r="AW10" s="593">
        <v>116678.60981528788</v>
      </c>
      <c r="AX10" s="593">
        <v>129243.60248592439</v>
      </c>
      <c r="AY10" s="593">
        <v>116942.44460790638</v>
      </c>
      <c r="AZ10" s="593">
        <v>113403.86664098399</v>
      </c>
      <c r="BA10" s="593">
        <v>93559.366855159329</v>
      </c>
      <c r="BB10" s="593">
        <v>112313.31301834264</v>
      </c>
      <c r="BC10" s="593">
        <v>127555.66274654098</v>
      </c>
      <c r="BD10" s="593">
        <v>118620.74633788063</v>
      </c>
      <c r="BE10" s="593">
        <v>132849.31107179535</v>
      </c>
      <c r="BF10" s="593">
        <v>85469.596649490719</v>
      </c>
      <c r="BG10" s="593">
        <v>111904.64422547795</v>
      </c>
      <c r="BH10" s="593">
        <v>117164.47701259931</v>
      </c>
      <c r="BI10" s="593">
        <v>124509.89209567537</v>
      </c>
      <c r="BJ10" s="593">
        <v>130066.30620843144</v>
      </c>
      <c r="BK10" s="593">
        <v>120171.29273877224</v>
      </c>
      <c r="BL10" s="593">
        <v>107286.74789194504</v>
      </c>
      <c r="BM10" s="593">
        <v>112166.31690164335</v>
      </c>
      <c r="BN10" s="593">
        <v>126786.72434546983</v>
      </c>
      <c r="BO10" s="593">
        <v>121092.10067095078</v>
      </c>
      <c r="BP10" s="593">
        <v>141326.79744404394</v>
      </c>
      <c r="BQ10" s="593">
        <v>131412.7484882109</v>
      </c>
      <c r="BR10" s="593">
        <v>113844.89811462261</v>
      </c>
      <c r="BS10" s="593">
        <v>127472.02314959349</v>
      </c>
      <c r="BT10" s="593">
        <v>106409.80316978128</v>
      </c>
      <c r="BU10" s="593">
        <v>100178.15867654752</v>
      </c>
      <c r="BV10" s="593">
        <v>95285.305464231365</v>
      </c>
      <c r="BW10" s="593">
        <v>112379.86962005035</v>
      </c>
      <c r="BX10" s="593">
        <v>96368.938647299103</v>
      </c>
      <c r="BY10" s="593">
        <v>97993.702883231395</v>
      </c>
      <c r="BZ10" s="593">
        <v>95265.289534892945</v>
      </c>
      <c r="CA10" s="593">
        <v>76726.773073888238</v>
      </c>
      <c r="CB10" s="593">
        <v>89010.888355937175</v>
      </c>
      <c r="CC10" s="593">
        <v>81702.210347968896</v>
      </c>
      <c r="CD10" s="593">
        <v>75748.717375522581</v>
      </c>
      <c r="CE10" s="593">
        <v>96946.295553742704</v>
      </c>
      <c r="CF10" s="593">
        <v>153645.87541378877</v>
      </c>
      <c r="CG10" s="593">
        <v>139707.75868664263</v>
      </c>
      <c r="CH10" s="593">
        <v>160857.2852431722</v>
      </c>
      <c r="CI10" s="593">
        <v>102410.46502473236</v>
      </c>
      <c r="CJ10" s="593">
        <v>141983.86840759171</v>
      </c>
      <c r="CK10" s="593">
        <v>101094.19029405949</v>
      </c>
      <c r="CL10" s="593">
        <v>114787.49756484</v>
      </c>
      <c r="CM10" s="593">
        <v>122996.08724202342</v>
      </c>
      <c r="CN10" s="593">
        <v>124265.81529070709</v>
      </c>
      <c r="CO10" s="593">
        <v>143331.1175241709</v>
      </c>
      <c r="CP10" s="593">
        <v>152212.84297757698</v>
      </c>
      <c r="CQ10" s="593">
        <v>104857.82785965674</v>
      </c>
      <c r="CR10" s="593">
        <v>122722.59521257292</v>
      </c>
      <c r="CS10" s="593">
        <v>126916.34748882419</v>
      </c>
      <c r="CT10" s="593">
        <v>139663.68233417126</v>
      </c>
      <c r="CU10" s="593">
        <v>131439.39612011795</v>
      </c>
      <c r="CV10" s="593">
        <v>131609.89199681405</v>
      </c>
      <c r="CW10" s="593">
        <v>126086.54356509868</v>
      </c>
      <c r="CX10" s="593">
        <v>126079.10050486807</v>
      </c>
      <c r="CY10" s="593">
        <v>124894.59331730337</v>
      </c>
      <c r="CZ10" s="593">
        <v>139588.10234629267</v>
      </c>
      <c r="DA10" s="593">
        <v>168583.42046297353</v>
      </c>
      <c r="DB10" s="593">
        <v>130482.78209013322</v>
      </c>
      <c r="DC10" s="593">
        <v>127093.03286621736</v>
      </c>
      <c r="DD10" s="593">
        <v>131561.0166720773</v>
      </c>
      <c r="DE10" s="593">
        <v>138847.11918340626</v>
      </c>
      <c r="DF10" s="593">
        <v>114062.96360885935</v>
      </c>
      <c r="DG10" s="593">
        <v>117536.28898080392</v>
      </c>
      <c r="DH10" s="593">
        <v>143085.66745809998</v>
      </c>
      <c r="DI10" s="593">
        <v>139069.36715490193</v>
      </c>
      <c r="DJ10" s="593">
        <v>155363.09246706343</v>
      </c>
      <c r="DK10" s="593">
        <v>202416.77084625143</v>
      </c>
      <c r="DL10" s="593">
        <v>186099.03419739526</v>
      </c>
      <c r="DM10" s="593">
        <v>207393.04285103054</v>
      </c>
      <c r="DN10" s="593">
        <v>223523.07603733239</v>
      </c>
      <c r="DO10" s="593">
        <v>209898.84847013044</v>
      </c>
      <c r="DP10" s="593">
        <v>252432.00200720425</v>
      </c>
      <c r="DQ10" s="593">
        <v>239606.62484859527</v>
      </c>
      <c r="DR10" s="593">
        <v>210616.30863563064</v>
      </c>
      <c r="DS10" s="593">
        <v>187799.00155882473</v>
      </c>
      <c r="DT10" s="593">
        <v>212145.17439285372</v>
      </c>
      <c r="DU10" s="593">
        <v>183476.30141325484</v>
      </c>
      <c r="DV10" s="593">
        <v>183184.17477927948</v>
      </c>
      <c r="DW10" s="593">
        <v>184690.82489211622</v>
      </c>
      <c r="DX10" s="593">
        <v>191025.36935818018</v>
      </c>
      <c r="DY10" s="593">
        <v>204125.4330478315</v>
      </c>
      <c r="DZ10" s="593">
        <v>199168.99334495599</v>
      </c>
      <c r="EA10" s="593">
        <v>190576.03600848344</v>
      </c>
      <c r="EB10" s="593">
        <v>173563.59273610564</v>
      </c>
      <c r="EC10" s="593">
        <v>179907.51733250529</v>
      </c>
      <c r="ED10" s="593">
        <v>193147.73468318584</v>
      </c>
      <c r="EE10" s="593">
        <v>187663.76828159034</v>
      </c>
      <c r="EF10" s="593">
        <v>187797.77170892907</v>
      </c>
      <c r="EG10" s="593">
        <v>184372.7765805673</v>
      </c>
      <c r="EH10" s="593">
        <v>179030.48400836295</v>
      </c>
      <c r="EI10" s="593">
        <v>179083.13211851046</v>
      </c>
      <c r="EJ10" s="593">
        <v>183770.55430498908</v>
      </c>
      <c r="EK10" s="595">
        <v>197788.67525528118</v>
      </c>
      <c r="EL10" s="595">
        <v>180312.25715615321</v>
      </c>
      <c r="EM10" s="595">
        <v>181046.37511903164</v>
      </c>
      <c r="EN10" s="595">
        <v>191995.04458511347</v>
      </c>
      <c r="EO10" s="595">
        <v>173274.0470405115</v>
      </c>
      <c r="EP10" s="595">
        <v>209826.09741182846</v>
      </c>
      <c r="EQ10" s="595">
        <v>192270.38447209296</v>
      </c>
      <c r="ER10" s="595">
        <v>183893.90540925929</v>
      </c>
      <c r="ES10" s="595">
        <v>160830.47688719767</v>
      </c>
      <c r="ET10" s="595">
        <v>174364.86561614851</v>
      </c>
      <c r="EU10" s="595">
        <v>163265.69877629678</v>
      </c>
      <c r="EV10" s="595">
        <v>172026.31167731111</v>
      </c>
      <c r="EW10" s="595">
        <v>164223.8299893768</v>
      </c>
      <c r="EX10" s="595">
        <v>157008.18727138994</v>
      </c>
      <c r="EY10" s="595">
        <v>167231.71291452539</v>
      </c>
      <c r="EZ10" s="595">
        <v>187517.21107059708</v>
      </c>
      <c r="FA10" s="595">
        <v>173139.29076601902</v>
      </c>
      <c r="FB10" s="595">
        <v>177744.20535801211</v>
      </c>
      <c r="FC10" s="595">
        <v>180554.7134499255</v>
      </c>
      <c r="FD10" s="595">
        <v>168655.56756171866</v>
      </c>
      <c r="FE10" s="595">
        <v>190777.92276148417</v>
      </c>
      <c r="FF10" s="595">
        <v>165236.57637910132</v>
      </c>
    </row>
    <row r="11" spans="1:162" ht="17.25" customHeight="1" x14ac:dyDescent="0.3">
      <c r="A11" s="721" t="s">
        <v>451</v>
      </c>
      <c r="B11" s="721" t="s">
        <v>524</v>
      </c>
      <c r="C11" s="593">
        <v>218.78021294999994</v>
      </c>
      <c r="D11" s="593">
        <v>479.12523298420001</v>
      </c>
      <c r="E11" s="593">
        <v>701.29248116420001</v>
      </c>
      <c r="F11" s="593">
        <v>385.54954311239999</v>
      </c>
      <c r="G11" s="593">
        <v>361.83599612679996</v>
      </c>
      <c r="H11" s="593">
        <v>1017.6780878194</v>
      </c>
      <c r="I11" s="593">
        <v>892.30805765639991</v>
      </c>
      <c r="J11" s="593">
        <v>1636.4558734556001</v>
      </c>
      <c r="K11" s="593">
        <v>918.29561470860006</v>
      </c>
      <c r="L11" s="593">
        <v>583.53288016479996</v>
      </c>
      <c r="M11" s="593">
        <v>797.90734200079999</v>
      </c>
      <c r="N11" s="593">
        <v>567.79508362299998</v>
      </c>
      <c r="O11" s="593">
        <v>404.05200875619988</v>
      </c>
      <c r="P11" s="593">
        <v>670.92330815859975</v>
      </c>
      <c r="Q11" s="593">
        <v>351.8244658915998</v>
      </c>
      <c r="R11" s="593">
        <v>360.95612798829973</v>
      </c>
      <c r="S11" s="593">
        <v>419.07166179979976</v>
      </c>
      <c r="T11" s="593">
        <v>407.1469993419999</v>
      </c>
      <c r="U11" s="593">
        <v>253.83415127499975</v>
      </c>
      <c r="V11" s="593">
        <v>398.89524168839989</v>
      </c>
      <c r="W11" s="593">
        <v>422.57914170369997</v>
      </c>
      <c r="X11" s="593">
        <v>344.25226376949979</v>
      </c>
      <c r="Y11" s="593">
        <v>327.54693126949985</v>
      </c>
      <c r="Z11" s="593">
        <v>345.70045700549986</v>
      </c>
      <c r="AA11" s="593">
        <v>415.78733357549993</v>
      </c>
      <c r="AB11" s="593">
        <v>322.57316390549983</v>
      </c>
      <c r="AC11" s="593">
        <v>381.24796877549994</v>
      </c>
      <c r="AD11" s="593">
        <v>342.66218756549989</v>
      </c>
      <c r="AE11" s="593">
        <v>415.11937078549983</v>
      </c>
      <c r="AF11" s="593">
        <v>463.51516345549982</v>
      </c>
      <c r="AG11" s="593">
        <v>415.43479584749974</v>
      </c>
      <c r="AH11" s="593">
        <v>815.05812312750004</v>
      </c>
      <c r="AI11" s="593">
        <v>802.83032962549987</v>
      </c>
      <c r="AJ11" s="593">
        <v>1135.1767810254998</v>
      </c>
      <c r="AK11" s="593">
        <v>886.41189388749979</v>
      </c>
      <c r="AL11" s="593">
        <v>840.51549616949967</v>
      </c>
      <c r="AM11" s="593">
        <v>970.02344611949979</v>
      </c>
      <c r="AN11" s="593">
        <v>891.52603242949999</v>
      </c>
      <c r="AO11" s="593">
        <v>895.08640470949979</v>
      </c>
      <c r="AP11" s="593">
        <v>670.43637266999997</v>
      </c>
      <c r="AQ11" s="593">
        <v>671.15422126999988</v>
      </c>
      <c r="AR11" s="593">
        <v>820.21852910999985</v>
      </c>
      <c r="AS11" s="593">
        <v>679.80989671999976</v>
      </c>
      <c r="AT11" s="593">
        <v>708.72556519999978</v>
      </c>
      <c r="AU11" s="593">
        <v>358.72875690999996</v>
      </c>
      <c r="AV11" s="593">
        <v>519.43095133999998</v>
      </c>
      <c r="AW11" s="593">
        <v>564.67693534000023</v>
      </c>
      <c r="AX11" s="593">
        <v>574.11750810000024</v>
      </c>
      <c r="AY11" s="593">
        <v>714.27319077120444</v>
      </c>
      <c r="AZ11" s="593">
        <v>901.16196808000018</v>
      </c>
      <c r="BA11" s="593">
        <v>943.81252893999977</v>
      </c>
      <c r="BB11" s="593">
        <v>703.73942211999997</v>
      </c>
      <c r="BC11" s="593">
        <v>930.61532617000012</v>
      </c>
      <c r="BD11" s="593">
        <v>769.33369759000016</v>
      </c>
      <c r="BE11" s="593">
        <v>874.56711007299998</v>
      </c>
      <c r="BF11" s="593">
        <v>731.51162923300001</v>
      </c>
      <c r="BG11" s="593">
        <v>1090.8223261130004</v>
      </c>
      <c r="BH11" s="593">
        <v>1327.5394631030001</v>
      </c>
      <c r="BI11" s="593">
        <v>1112.3969502259999</v>
      </c>
      <c r="BJ11" s="593">
        <v>1296.6844534877525</v>
      </c>
      <c r="BK11" s="593">
        <v>1198.1438791159997</v>
      </c>
      <c r="BL11" s="593">
        <v>981.85332459775259</v>
      </c>
      <c r="BM11" s="593">
        <v>1058.9843746860001</v>
      </c>
      <c r="BN11" s="593">
        <v>1092.9500498259999</v>
      </c>
      <c r="BO11" s="593">
        <v>1516.8234844930005</v>
      </c>
      <c r="BP11" s="593">
        <v>910.01958114300021</v>
      </c>
      <c r="BQ11" s="593">
        <v>879.76789356300003</v>
      </c>
      <c r="BR11" s="593">
        <v>1102.2721801730004</v>
      </c>
      <c r="BS11" s="593">
        <v>1165.3789722830002</v>
      </c>
      <c r="BT11" s="593">
        <v>1379.4388065599999</v>
      </c>
      <c r="BU11" s="593">
        <v>1828.9585669699998</v>
      </c>
      <c r="BV11" s="593">
        <v>1846.1887993699995</v>
      </c>
      <c r="BW11" s="593">
        <v>1020.9280029099999</v>
      </c>
      <c r="BX11" s="593">
        <v>1489.1784517899998</v>
      </c>
      <c r="BY11" s="593">
        <v>1295.146992332787</v>
      </c>
      <c r="BZ11" s="593">
        <v>1236.6824080599997</v>
      </c>
      <c r="CA11" s="593">
        <v>1188.6795859400006</v>
      </c>
      <c r="CB11" s="593">
        <v>1147.8261792799999</v>
      </c>
      <c r="CC11" s="593">
        <v>1151.2427044000001</v>
      </c>
      <c r="CD11" s="593">
        <v>1167.7523538799999</v>
      </c>
      <c r="CE11" s="593">
        <v>1052.5402204800002</v>
      </c>
      <c r="CF11" s="593">
        <v>1165.4846706000008</v>
      </c>
      <c r="CG11" s="593">
        <v>1374.7085454199998</v>
      </c>
      <c r="CH11" s="593">
        <v>904.32682813999952</v>
      </c>
      <c r="CI11" s="593">
        <v>1243.4650270600007</v>
      </c>
      <c r="CJ11" s="593">
        <v>893.48213018000001</v>
      </c>
      <c r="CK11" s="593">
        <v>930.23218397999926</v>
      </c>
      <c r="CL11" s="593">
        <v>960.76329350999958</v>
      </c>
      <c r="CM11" s="593">
        <v>998.74835851000023</v>
      </c>
      <c r="CN11" s="593">
        <v>887.46812767155393</v>
      </c>
      <c r="CO11" s="593">
        <v>891.35222507000015</v>
      </c>
      <c r="CP11" s="593">
        <v>742.26391527000021</v>
      </c>
      <c r="CQ11" s="593">
        <v>841.32659916999944</v>
      </c>
      <c r="CR11" s="593">
        <v>909.71778108249976</v>
      </c>
      <c r="CS11" s="593">
        <v>924.12947358000019</v>
      </c>
      <c r="CT11" s="593">
        <v>891.18874602999983</v>
      </c>
      <c r="CU11" s="593">
        <v>868.42660398999908</v>
      </c>
      <c r="CV11" s="593">
        <v>1091.3549138400003</v>
      </c>
      <c r="CW11" s="593">
        <v>1105.8538156299996</v>
      </c>
      <c r="CX11" s="593">
        <v>1102.8760863800005</v>
      </c>
      <c r="CY11" s="593">
        <v>1208.7891288799997</v>
      </c>
      <c r="CZ11" s="593">
        <v>973.80052544000125</v>
      </c>
      <c r="DA11" s="593">
        <v>982.85475648999943</v>
      </c>
      <c r="DB11" s="593">
        <v>903.75075932000038</v>
      </c>
      <c r="DC11" s="593">
        <v>922.91814051000097</v>
      </c>
      <c r="DD11" s="593">
        <v>956.55295500000011</v>
      </c>
      <c r="DE11" s="593">
        <v>1291.2759329700007</v>
      </c>
      <c r="DF11" s="593">
        <v>1050.364744583733</v>
      </c>
      <c r="DG11" s="593">
        <v>1131.5947210700003</v>
      </c>
      <c r="DH11" s="593">
        <v>1161.3309750700016</v>
      </c>
      <c r="DI11" s="593">
        <v>985.58970046000024</v>
      </c>
      <c r="DJ11" s="593">
        <v>1045.42153452</v>
      </c>
      <c r="DK11" s="593">
        <v>816.49197700000093</v>
      </c>
      <c r="DL11" s="593">
        <v>860.61857010999893</v>
      </c>
      <c r="DM11" s="593">
        <v>639.82458026999996</v>
      </c>
      <c r="DN11" s="593">
        <v>521.16269042999932</v>
      </c>
      <c r="DO11" s="593">
        <v>895.92869341000005</v>
      </c>
      <c r="DP11" s="593">
        <v>997.70517627999948</v>
      </c>
      <c r="DQ11" s="593">
        <v>1170.5282021280989</v>
      </c>
      <c r="DR11" s="593">
        <v>1298.5262800800001</v>
      </c>
      <c r="DS11" s="593">
        <v>1153.3410769699988</v>
      </c>
      <c r="DT11" s="593">
        <v>1035.4269669199984</v>
      </c>
      <c r="DU11" s="593">
        <v>1318.8728892900003</v>
      </c>
      <c r="DV11" s="593">
        <v>1348.8676055500002</v>
      </c>
      <c r="DW11" s="593">
        <v>1458.4500378600007</v>
      </c>
      <c r="DX11" s="593">
        <v>1712.7754418499994</v>
      </c>
      <c r="DY11" s="593">
        <v>1816.4358786399998</v>
      </c>
      <c r="DZ11" s="593">
        <v>1901.45261923</v>
      </c>
      <c r="EA11" s="593">
        <v>2018.8800698700006</v>
      </c>
      <c r="EB11" s="593">
        <v>1891.83026593</v>
      </c>
      <c r="EC11" s="593">
        <v>1937.9377325700007</v>
      </c>
      <c r="ED11" s="593">
        <v>1460.2532975499994</v>
      </c>
      <c r="EE11" s="593">
        <v>1337.9119090599995</v>
      </c>
      <c r="EF11" s="593">
        <v>1182.0546099700007</v>
      </c>
      <c r="EG11" s="593">
        <v>1464.50418481</v>
      </c>
      <c r="EH11" s="593">
        <v>1541.0257529800001</v>
      </c>
      <c r="EI11" s="593">
        <v>1289.28350155</v>
      </c>
      <c r="EJ11" s="593">
        <v>1510.1254998099996</v>
      </c>
      <c r="EK11" s="595">
        <v>1325.8021974300002</v>
      </c>
      <c r="EL11" s="595">
        <v>1251.3159798399993</v>
      </c>
      <c r="EM11" s="595">
        <v>1333.7717544300003</v>
      </c>
      <c r="EN11" s="595">
        <v>1456.1533626800431</v>
      </c>
      <c r="EO11" s="595">
        <v>1305.3571613800007</v>
      </c>
      <c r="EP11" s="595">
        <v>1513.2961889500418</v>
      </c>
      <c r="EQ11" s="595">
        <v>1678.4311227000428</v>
      </c>
      <c r="ER11" s="595">
        <v>1787.2597639900007</v>
      </c>
      <c r="ES11" s="595">
        <v>1760.9753226000423</v>
      </c>
      <c r="ET11" s="595">
        <v>1557.6487105799995</v>
      </c>
      <c r="EU11" s="595">
        <v>1474.6697843800005</v>
      </c>
      <c r="EV11" s="595">
        <v>1353.2141870771923</v>
      </c>
      <c r="EW11" s="595">
        <v>1141.5943256699998</v>
      </c>
      <c r="EX11" s="595">
        <v>1175.0334038946921</v>
      </c>
      <c r="EY11" s="595">
        <v>935.72617106999905</v>
      </c>
      <c r="EZ11" s="595">
        <v>1048.3165363799992</v>
      </c>
      <c r="FA11" s="595">
        <v>1079.0488210896922</v>
      </c>
      <c r="FB11" s="595">
        <v>942.04455301000007</v>
      </c>
      <c r="FC11" s="595">
        <v>996.51694622969205</v>
      </c>
      <c r="FD11" s="595">
        <v>1002.0424468146915</v>
      </c>
      <c r="FE11" s="595">
        <v>1025.0299120446923</v>
      </c>
      <c r="FF11" s="595">
        <v>849.04772629469039</v>
      </c>
    </row>
    <row r="12" spans="1:162" ht="17.25" customHeight="1" x14ac:dyDescent="0.3">
      <c r="A12" s="721" t="s">
        <v>453</v>
      </c>
      <c r="B12" s="721" t="s">
        <v>525</v>
      </c>
      <c r="C12" s="593">
        <v>114780.52874940931</v>
      </c>
      <c r="D12" s="593">
        <v>92198.915853901533</v>
      </c>
      <c r="E12" s="593">
        <v>107258.48675384259</v>
      </c>
      <c r="F12" s="593">
        <v>114847.97804313936</v>
      </c>
      <c r="G12" s="593">
        <v>115971.99322941387</v>
      </c>
      <c r="H12" s="593">
        <v>120393.95074281278</v>
      </c>
      <c r="I12" s="593">
        <v>122633.21855411009</v>
      </c>
      <c r="J12" s="593">
        <v>119968.36052226041</v>
      </c>
      <c r="K12" s="593">
        <v>155188.00449221951</v>
      </c>
      <c r="L12" s="593">
        <v>160446.26717154487</v>
      </c>
      <c r="M12" s="593">
        <v>147134.72968139185</v>
      </c>
      <c r="N12" s="593">
        <v>172884.25620825245</v>
      </c>
      <c r="O12" s="593">
        <v>156993.63805037222</v>
      </c>
      <c r="P12" s="593">
        <v>125212.91721017154</v>
      </c>
      <c r="Q12" s="593">
        <v>184275.35932418326</v>
      </c>
      <c r="R12" s="593">
        <v>204918.87167648351</v>
      </c>
      <c r="S12" s="593">
        <v>208107.51410480007</v>
      </c>
      <c r="T12" s="593">
        <v>170340.79738983134</v>
      </c>
      <c r="U12" s="593">
        <v>183848.00738137719</v>
      </c>
      <c r="V12" s="593">
        <v>156236.72592869803</v>
      </c>
      <c r="W12" s="593">
        <v>153132.15731356648</v>
      </c>
      <c r="X12" s="593">
        <v>151311.64475624418</v>
      </c>
      <c r="Y12" s="593">
        <v>154791.75404573453</v>
      </c>
      <c r="Z12" s="593">
        <v>151327.26988427169</v>
      </c>
      <c r="AA12" s="593">
        <v>147922.46816475302</v>
      </c>
      <c r="AB12" s="593">
        <v>164102.09423449222</v>
      </c>
      <c r="AC12" s="593">
        <v>172964.15573605456</v>
      </c>
      <c r="AD12" s="593">
        <v>169629.7251202125</v>
      </c>
      <c r="AE12" s="593">
        <v>158625.80327091605</v>
      </c>
      <c r="AF12" s="593">
        <v>166419.20937497812</v>
      </c>
      <c r="AG12" s="593">
        <v>156278.08533277138</v>
      </c>
      <c r="AH12" s="593">
        <v>176370.44478175111</v>
      </c>
      <c r="AI12" s="593">
        <v>146326.95291130981</v>
      </c>
      <c r="AJ12" s="593">
        <v>143978.89254770655</v>
      </c>
      <c r="AK12" s="593">
        <v>133722.16180641385</v>
      </c>
      <c r="AL12" s="593">
        <v>128751.01070003939</v>
      </c>
      <c r="AM12" s="593">
        <v>139809.80587326223</v>
      </c>
      <c r="AN12" s="593">
        <v>156003.11563269113</v>
      </c>
      <c r="AO12" s="593">
        <v>135528.1758555095</v>
      </c>
      <c r="AP12" s="593">
        <v>133801.37279107716</v>
      </c>
      <c r="AQ12" s="593">
        <v>137627.29616002706</v>
      </c>
      <c r="AR12" s="593">
        <v>132058.40759529072</v>
      </c>
      <c r="AS12" s="593">
        <v>126745.40254598403</v>
      </c>
      <c r="AT12" s="593">
        <v>135222.94137848113</v>
      </c>
      <c r="AU12" s="593">
        <v>135877.27411122961</v>
      </c>
      <c r="AV12" s="593">
        <v>136876.79103651911</v>
      </c>
      <c r="AW12" s="593">
        <v>130916.68790267475</v>
      </c>
      <c r="AX12" s="593">
        <v>114846.4998710806</v>
      </c>
      <c r="AY12" s="593">
        <v>118769.87901516836</v>
      </c>
      <c r="AZ12" s="593">
        <v>105163.34083808456</v>
      </c>
      <c r="BA12" s="593">
        <v>115890.49459784379</v>
      </c>
      <c r="BB12" s="593">
        <v>105638.43681606637</v>
      </c>
      <c r="BC12" s="593">
        <v>98935.917985294494</v>
      </c>
      <c r="BD12" s="593">
        <v>102984.78204846136</v>
      </c>
      <c r="BE12" s="593">
        <v>104434.96390012844</v>
      </c>
      <c r="BF12" s="593">
        <v>163213.14447748504</v>
      </c>
      <c r="BG12" s="593">
        <v>130440.58506434348</v>
      </c>
      <c r="BH12" s="593">
        <v>135982.00878077582</v>
      </c>
      <c r="BI12" s="593">
        <v>111487.29402000074</v>
      </c>
      <c r="BJ12" s="593">
        <v>138630.9035577685</v>
      </c>
      <c r="BK12" s="593">
        <v>133836.36319619094</v>
      </c>
      <c r="BL12" s="593">
        <v>102162.09759616066</v>
      </c>
      <c r="BM12" s="593">
        <v>124555.55584100011</v>
      </c>
      <c r="BN12" s="593">
        <v>113448.80882698554</v>
      </c>
      <c r="BO12" s="593">
        <v>125421.67287522368</v>
      </c>
      <c r="BP12" s="593">
        <v>112464.7926657175</v>
      </c>
      <c r="BQ12" s="593">
        <v>118179.46170358364</v>
      </c>
      <c r="BR12" s="593">
        <v>137094.79561078927</v>
      </c>
      <c r="BS12" s="593">
        <v>125062.87069051244</v>
      </c>
      <c r="BT12" s="593">
        <v>104918.89511274277</v>
      </c>
      <c r="BU12" s="593">
        <v>147262.20251736668</v>
      </c>
      <c r="BV12" s="593">
        <v>111320.07149738188</v>
      </c>
      <c r="BW12" s="593">
        <v>126814.39925569562</v>
      </c>
      <c r="BX12" s="593">
        <v>117247.39712271896</v>
      </c>
      <c r="BY12" s="593">
        <v>102166.1214856244</v>
      </c>
      <c r="BZ12" s="593">
        <v>117572.38515768877</v>
      </c>
      <c r="CA12" s="593">
        <v>136009.50460440863</v>
      </c>
      <c r="CB12" s="593">
        <v>170686.60516459792</v>
      </c>
      <c r="CC12" s="593">
        <v>127058.61616511113</v>
      </c>
      <c r="CD12" s="593">
        <v>94420.232123468231</v>
      </c>
      <c r="CE12" s="593">
        <v>94694.167934488767</v>
      </c>
      <c r="CF12" s="593">
        <v>87652.828847642333</v>
      </c>
      <c r="CG12" s="593">
        <v>98994.718622956323</v>
      </c>
      <c r="CH12" s="593">
        <v>84944.778923339196</v>
      </c>
      <c r="CI12" s="593">
        <v>84905.64475249275</v>
      </c>
      <c r="CJ12" s="593">
        <v>88107.968433187765</v>
      </c>
      <c r="CK12" s="593">
        <v>98314.814281294501</v>
      </c>
      <c r="CL12" s="593">
        <v>94615.666754645339</v>
      </c>
      <c r="CM12" s="593">
        <v>94337.730263510544</v>
      </c>
      <c r="CN12" s="593">
        <v>93837.513632771414</v>
      </c>
      <c r="CO12" s="593">
        <v>96968.740536829879</v>
      </c>
      <c r="CP12" s="593">
        <v>104143.81076845342</v>
      </c>
      <c r="CQ12" s="593">
        <v>105826.03165421376</v>
      </c>
      <c r="CR12" s="593">
        <v>125646.80866969452</v>
      </c>
      <c r="CS12" s="593">
        <v>123344.27929712922</v>
      </c>
      <c r="CT12" s="593">
        <v>133964.81277368468</v>
      </c>
      <c r="CU12" s="593">
        <v>122620.90943058695</v>
      </c>
      <c r="CV12" s="593">
        <v>139781.28813217438</v>
      </c>
      <c r="CW12" s="593">
        <v>118911.50954724291</v>
      </c>
      <c r="CX12" s="593">
        <v>116450.73777121364</v>
      </c>
      <c r="CY12" s="593">
        <v>111952.41898325982</v>
      </c>
      <c r="CZ12" s="593">
        <v>105332.33392100636</v>
      </c>
      <c r="DA12" s="593">
        <v>121752.78676915383</v>
      </c>
      <c r="DB12" s="593">
        <v>129362.20609907889</v>
      </c>
      <c r="DC12" s="593">
        <v>143551.6112882208</v>
      </c>
      <c r="DD12" s="593">
        <v>156490.50199842203</v>
      </c>
      <c r="DE12" s="593">
        <v>135916.66552554272</v>
      </c>
      <c r="DF12" s="593">
        <v>131773.43661670526</v>
      </c>
      <c r="DG12" s="593">
        <v>121464.61029176002</v>
      </c>
      <c r="DH12" s="593">
        <v>116608.64785620906</v>
      </c>
      <c r="DI12" s="593">
        <v>125645.59911497121</v>
      </c>
      <c r="DJ12" s="593">
        <v>137158.9564394734</v>
      </c>
      <c r="DK12" s="593">
        <v>136624.50651868049</v>
      </c>
      <c r="DL12" s="593">
        <v>113326.12197479018</v>
      </c>
      <c r="DM12" s="593">
        <v>109484.83680039777</v>
      </c>
      <c r="DN12" s="593">
        <v>118665.21013284252</v>
      </c>
      <c r="DO12" s="593">
        <v>124988.75550820121</v>
      </c>
      <c r="DP12" s="593">
        <v>128803.65105347223</v>
      </c>
      <c r="DQ12" s="593">
        <v>157415.95597388179</v>
      </c>
      <c r="DR12" s="593">
        <v>141075.02194554641</v>
      </c>
      <c r="DS12" s="593">
        <v>152123.04426646655</v>
      </c>
      <c r="DT12" s="593">
        <v>130045.26340122012</v>
      </c>
      <c r="DU12" s="593">
        <v>135853.83561264552</v>
      </c>
      <c r="DV12" s="593">
        <v>142543.19579399575</v>
      </c>
      <c r="DW12" s="593">
        <v>167885.91512191866</v>
      </c>
      <c r="DX12" s="593">
        <v>153866.75966384885</v>
      </c>
      <c r="DY12" s="593">
        <v>165036.32452669946</v>
      </c>
      <c r="DZ12" s="593">
        <v>194155.06510496049</v>
      </c>
      <c r="EA12" s="593">
        <v>213554.4140617568</v>
      </c>
      <c r="EB12" s="593">
        <v>193270.4138876083</v>
      </c>
      <c r="EC12" s="593">
        <v>207531.98160404866</v>
      </c>
      <c r="ED12" s="593">
        <v>196993.97661708761</v>
      </c>
      <c r="EE12" s="593">
        <v>185373.33339657704</v>
      </c>
      <c r="EF12" s="593">
        <v>194954.43182614079</v>
      </c>
      <c r="EG12" s="593">
        <v>192680.30586969739</v>
      </c>
      <c r="EH12" s="593">
        <v>198713.29437969674</v>
      </c>
      <c r="EI12" s="593">
        <v>192600.68809098064</v>
      </c>
      <c r="EJ12" s="593">
        <v>225001.14517596175</v>
      </c>
      <c r="EK12" s="595">
        <v>180523.52165578533</v>
      </c>
      <c r="EL12" s="595">
        <v>199414.49752538299</v>
      </c>
      <c r="EM12" s="595">
        <v>188573.57970746598</v>
      </c>
      <c r="EN12" s="595">
        <v>193553.90854591501</v>
      </c>
      <c r="EO12" s="595">
        <v>216780.95010079956</v>
      </c>
      <c r="EP12" s="595">
        <v>203371.81476525127</v>
      </c>
      <c r="EQ12" s="595">
        <v>212602.42096872695</v>
      </c>
      <c r="ER12" s="595">
        <v>232498.76579365911</v>
      </c>
      <c r="ES12" s="595">
        <v>201786.80565558304</v>
      </c>
      <c r="ET12" s="595">
        <v>198223.1721369696</v>
      </c>
      <c r="EU12" s="595">
        <v>160749.98941916015</v>
      </c>
      <c r="EV12" s="595">
        <v>164390.66300221859</v>
      </c>
      <c r="EW12" s="595">
        <v>170633.89583025957</v>
      </c>
      <c r="EX12" s="595">
        <v>165877.11717610012</v>
      </c>
      <c r="EY12" s="595">
        <v>155445.86278091249</v>
      </c>
      <c r="EZ12" s="595">
        <v>174024.64883126464</v>
      </c>
      <c r="FA12" s="595">
        <v>175788.34703368839</v>
      </c>
      <c r="FB12" s="595">
        <v>168733.27337815182</v>
      </c>
      <c r="FC12" s="595">
        <v>165522.05487542029</v>
      </c>
      <c r="FD12" s="595">
        <v>159493.83931337993</v>
      </c>
      <c r="FE12" s="595">
        <v>150030.23926307657</v>
      </c>
      <c r="FF12" s="595">
        <v>128046.69032703005</v>
      </c>
    </row>
    <row r="13" spans="1:162" ht="17.25" customHeight="1" x14ac:dyDescent="0.3">
      <c r="A13" s="721"/>
      <c r="B13" s="756"/>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c r="BT13" s="590"/>
      <c r="BU13" s="590"/>
      <c r="BV13" s="590"/>
      <c r="BW13" s="590"/>
      <c r="BX13" s="590"/>
      <c r="BY13" s="590"/>
      <c r="BZ13" s="590"/>
      <c r="CA13" s="590"/>
      <c r="CB13" s="590"/>
      <c r="CC13" s="590"/>
      <c r="CD13" s="590"/>
      <c r="CE13" s="590"/>
      <c r="CF13" s="590"/>
      <c r="CG13" s="590"/>
      <c r="CH13" s="590"/>
      <c r="CI13" s="590"/>
      <c r="CJ13" s="590"/>
      <c r="CK13" s="590"/>
      <c r="CL13" s="590"/>
      <c r="CM13" s="590"/>
      <c r="CN13" s="590"/>
      <c r="CO13" s="590"/>
      <c r="CP13" s="590"/>
      <c r="CQ13" s="590"/>
      <c r="CR13" s="590"/>
      <c r="CS13" s="590"/>
      <c r="CT13" s="590"/>
      <c r="CU13" s="590"/>
      <c r="CV13" s="590"/>
      <c r="CW13" s="590"/>
      <c r="CX13" s="590"/>
      <c r="CY13" s="590"/>
      <c r="CZ13" s="590"/>
      <c r="DA13" s="590"/>
      <c r="DB13" s="590"/>
      <c r="DC13" s="590"/>
      <c r="DD13" s="590"/>
      <c r="DE13" s="590"/>
      <c r="DF13" s="590"/>
      <c r="DG13" s="590"/>
      <c r="DH13" s="590"/>
      <c r="DI13" s="590"/>
      <c r="DJ13" s="590"/>
      <c r="DK13" s="590"/>
      <c r="DL13" s="590"/>
      <c r="DM13" s="590"/>
      <c r="DN13" s="590"/>
      <c r="DO13" s="590"/>
      <c r="DP13" s="590"/>
      <c r="DQ13" s="590"/>
      <c r="DR13" s="590"/>
      <c r="DS13" s="590"/>
      <c r="DT13" s="590"/>
      <c r="DU13" s="590"/>
      <c r="DV13" s="590"/>
      <c r="DW13" s="590"/>
      <c r="DX13" s="590"/>
      <c r="DY13" s="590"/>
      <c r="DZ13" s="590"/>
      <c r="EA13" s="590"/>
      <c r="EB13" s="590"/>
      <c r="EC13" s="590"/>
      <c r="ED13" s="590"/>
      <c r="EE13" s="590"/>
      <c r="EF13" s="590"/>
      <c r="EG13" s="590"/>
      <c r="EH13" s="590"/>
      <c r="EI13" s="590"/>
      <c r="EJ13" s="590"/>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row>
    <row r="14" spans="1:162" ht="17.25" customHeight="1" x14ac:dyDescent="0.3">
      <c r="A14" s="715" t="s">
        <v>455</v>
      </c>
      <c r="B14" s="755" t="s">
        <v>456</v>
      </c>
      <c r="C14" s="585">
        <v>85768.101618001616</v>
      </c>
      <c r="D14" s="585">
        <v>86725.799356485091</v>
      </c>
      <c r="E14" s="585">
        <v>84956.440768187036</v>
      </c>
      <c r="F14" s="585">
        <v>81904.329046623796</v>
      </c>
      <c r="G14" s="585">
        <v>81098.844307442909</v>
      </c>
      <c r="H14" s="585">
        <v>77922.091213270891</v>
      </c>
      <c r="I14" s="585">
        <v>77836.155041532154</v>
      </c>
      <c r="J14" s="585">
        <v>81628.329868855144</v>
      </c>
      <c r="K14" s="585">
        <v>80483.982146845359</v>
      </c>
      <c r="L14" s="585">
        <v>79601.826141637634</v>
      </c>
      <c r="M14" s="585">
        <v>77293.845814212837</v>
      </c>
      <c r="N14" s="585">
        <v>81197.003264282714</v>
      </c>
      <c r="O14" s="585">
        <v>80414.083177176522</v>
      </c>
      <c r="P14" s="585">
        <v>82165.709417242309</v>
      </c>
      <c r="Q14" s="585">
        <v>81879.003795156183</v>
      </c>
      <c r="R14" s="585">
        <v>77790.34492112766</v>
      </c>
      <c r="S14" s="585">
        <v>75679.422153171807</v>
      </c>
      <c r="T14" s="585">
        <v>75242.739826202829</v>
      </c>
      <c r="U14" s="585">
        <v>74950.694285117264</v>
      </c>
      <c r="V14" s="585">
        <v>73817.490238368322</v>
      </c>
      <c r="W14" s="585">
        <v>73793.102170893326</v>
      </c>
      <c r="X14" s="585">
        <v>76649.205505761129</v>
      </c>
      <c r="Y14" s="585">
        <v>82416.771496184316</v>
      </c>
      <c r="Z14" s="585">
        <v>82709.379905860493</v>
      </c>
      <c r="AA14" s="585">
        <v>83753.22513865566</v>
      </c>
      <c r="AB14" s="585">
        <v>82097.369034867952</v>
      </c>
      <c r="AC14" s="585">
        <v>84682.888815698796</v>
      </c>
      <c r="AD14" s="585">
        <v>83395.484899504401</v>
      </c>
      <c r="AE14" s="585">
        <v>82814.570828131255</v>
      </c>
      <c r="AF14" s="585">
        <v>86235.736855679963</v>
      </c>
      <c r="AG14" s="585">
        <v>85592.699238705725</v>
      </c>
      <c r="AH14" s="585">
        <v>86847.866583002033</v>
      </c>
      <c r="AI14" s="585">
        <v>87935.646434789407</v>
      </c>
      <c r="AJ14" s="585">
        <v>75792.299272587217</v>
      </c>
      <c r="AK14" s="585">
        <v>82780.492313511859</v>
      </c>
      <c r="AL14" s="585">
        <v>92953.9536492482</v>
      </c>
      <c r="AM14" s="585">
        <v>98168.8645630721</v>
      </c>
      <c r="AN14" s="585">
        <v>87532.163223141804</v>
      </c>
      <c r="AO14" s="585">
        <v>83537.093903936533</v>
      </c>
      <c r="AP14" s="585">
        <v>81121.660092495367</v>
      </c>
      <c r="AQ14" s="585">
        <v>78695.590004808691</v>
      </c>
      <c r="AR14" s="585">
        <v>77595.451426086671</v>
      </c>
      <c r="AS14" s="585">
        <v>95724.537910414336</v>
      </c>
      <c r="AT14" s="585">
        <v>79497.849259822455</v>
      </c>
      <c r="AU14" s="585">
        <v>80101.791451565427</v>
      </c>
      <c r="AV14" s="585">
        <v>81027.962760390219</v>
      </c>
      <c r="AW14" s="585">
        <v>86810.682307831783</v>
      </c>
      <c r="AX14" s="585">
        <v>88311.381266260389</v>
      </c>
      <c r="AY14" s="585">
        <v>98378.730677803658</v>
      </c>
      <c r="AZ14" s="585">
        <v>106751.2103873233</v>
      </c>
      <c r="BA14" s="585">
        <v>105095.83186605357</v>
      </c>
      <c r="BB14" s="585">
        <v>102090.4187805697</v>
      </c>
      <c r="BC14" s="585">
        <v>104504.09536311703</v>
      </c>
      <c r="BD14" s="585">
        <v>107636.63077667206</v>
      </c>
      <c r="BE14" s="585">
        <v>112580.29737774999</v>
      </c>
      <c r="BF14" s="585">
        <v>113283.95283699065</v>
      </c>
      <c r="BG14" s="585">
        <v>123425.61055936545</v>
      </c>
      <c r="BH14" s="585">
        <v>125147.82091468478</v>
      </c>
      <c r="BI14" s="585">
        <v>131099.95932432913</v>
      </c>
      <c r="BJ14" s="585">
        <v>149411.28451591876</v>
      </c>
      <c r="BK14" s="585">
        <v>145894.76729189398</v>
      </c>
      <c r="BL14" s="585">
        <v>140521.48015151516</v>
      </c>
      <c r="BM14" s="585">
        <v>141984.81507186859</v>
      </c>
      <c r="BN14" s="585">
        <v>148152.31360519517</v>
      </c>
      <c r="BO14" s="585">
        <v>145244.71763102073</v>
      </c>
      <c r="BP14" s="585">
        <v>145300.04737531042</v>
      </c>
      <c r="BQ14" s="585">
        <v>142236.58001312456</v>
      </c>
      <c r="BR14" s="585">
        <v>133650.78699992941</v>
      </c>
      <c r="BS14" s="585">
        <v>129806.03437077765</v>
      </c>
      <c r="BT14" s="585">
        <v>130737.22348823029</v>
      </c>
      <c r="BU14" s="585">
        <v>129580.16269868378</v>
      </c>
      <c r="BV14" s="585">
        <v>122182.56104689998</v>
      </c>
      <c r="BW14" s="585">
        <v>132378.82492657253</v>
      </c>
      <c r="BX14" s="585">
        <v>136296.67640350119</v>
      </c>
      <c r="BY14" s="585">
        <v>138176.53691638046</v>
      </c>
      <c r="BZ14" s="585">
        <v>134900.86854621588</v>
      </c>
      <c r="CA14" s="585">
        <v>136433.58327222336</v>
      </c>
      <c r="CB14" s="585">
        <v>129162.57147044834</v>
      </c>
      <c r="CC14" s="585">
        <v>125800.19534152022</v>
      </c>
      <c r="CD14" s="585">
        <v>137594.30727903513</v>
      </c>
      <c r="CE14" s="585">
        <v>132341.8026527745</v>
      </c>
      <c r="CF14" s="585">
        <v>135432.31771875036</v>
      </c>
      <c r="CG14" s="585">
        <v>139169.0883524252</v>
      </c>
      <c r="CH14" s="585">
        <v>135179.96924033374</v>
      </c>
      <c r="CI14" s="585">
        <v>145398.66199286413</v>
      </c>
      <c r="CJ14" s="585">
        <v>137592.6133651961</v>
      </c>
      <c r="CK14" s="585">
        <v>142779.8234122046</v>
      </c>
      <c r="CL14" s="585">
        <v>145313.72486497837</v>
      </c>
      <c r="CM14" s="585">
        <v>146552.84723938318</v>
      </c>
      <c r="CN14" s="585">
        <v>153501.3643928185</v>
      </c>
      <c r="CO14" s="585">
        <v>133773.74684271324</v>
      </c>
      <c r="CP14" s="585">
        <v>138524.56655245015</v>
      </c>
      <c r="CQ14" s="585">
        <v>143343.46704574098</v>
      </c>
      <c r="CR14" s="585">
        <v>151675.06701490912</v>
      </c>
      <c r="CS14" s="585">
        <v>151292.84146505498</v>
      </c>
      <c r="CT14" s="585">
        <v>152942.65517575535</v>
      </c>
      <c r="CU14" s="585">
        <v>149372.17086628088</v>
      </c>
      <c r="CV14" s="585">
        <v>159673.53533067036</v>
      </c>
      <c r="CW14" s="585">
        <v>158089.45567560461</v>
      </c>
      <c r="CX14" s="585">
        <v>162306.6078591843</v>
      </c>
      <c r="CY14" s="585">
        <v>150458.80137371802</v>
      </c>
      <c r="CZ14" s="585">
        <v>156918.44334227438</v>
      </c>
      <c r="DA14" s="585">
        <v>150458.92853299854</v>
      </c>
      <c r="DB14" s="585">
        <v>155067.06359033793</v>
      </c>
      <c r="DC14" s="585">
        <v>154661.32788848877</v>
      </c>
      <c r="DD14" s="585">
        <v>159063.34399853015</v>
      </c>
      <c r="DE14" s="585">
        <v>154812.7137783498</v>
      </c>
      <c r="DF14" s="585">
        <v>160866.07027832422</v>
      </c>
      <c r="DG14" s="585">
        <v>166143.56734609968</v>
      </c>
      <c r="DH14" s="585">
        <v>164673.81095214363</v>
      </c>
      <c r="DI14" s="585">
        <v>165010.05409671264</v>
      </c>
      <c r="DJ14" s="585">
        <v>186742.58692603617</v>
      </c>
      <c r="DK14" s="585">
        <v>181274.42390325438</v>
      </c>
      <c r="DL14" s="585">
        <v>185520.87421890977</v>
      </c>
      <c r="DM14" s="585">
        <v>180365.57511765067</v>
      </c>
      <c r="DN14" s="585">
        <v>178991.09800846624</v>
      </c>
      <c r="DO14" s="585">
        <v>177983.65285118969</v>
      </c>
      <c r="DP14" s="585">
        <v>191580.93501207433</v>
      </c>
      <c r="DQ14" s="585">
        <v>189374.37597531194</v>
      </c>
      <c r="DR14" s="585">
        <v>193942.45147726033</v>
      </c>
      <c r="DS14" s="585">
        <v>195174.71629779032</v>
      </c>
      <c r="DT14" s="585">
        <v>195135.79320789551</v>
      </c>
      <c r="DU14" s="585">
        <v>196401.34642890317</v>
      </c>
      <c r="DV14" s="585">
        <v>193364.32519121357</v>
      </c>
      <c r="DW14" s="585">
        <v>194504.98437216826</v>
      </c>
      <c r="DX14" s="585">
        <v>196809.5269496853</v>
      </c>
      <c r="DY14" s="585">
        <v>186512.60416584351</v>
      </c>
      <c r="DZ14" s="585">
        <v>190312.40957704344</v>
      </c>
      <c r="EA14" s="585">
        <v>189825.03593973842</v>
      </c>
      <c r="EB14" s="585">
        <v>199157.4499927513</v>
      </c>
      <c r="EC14" s="585">
        <v>198388.97852500872</v>
      </c>
      <c r="ED14" s="585">
        <v>200862.03374929243</v>
      </c>
      <c r="EE14" s="585">
        <v>214304.52200230249</v>
      </c>
      <c r="EF14" s="585">
        <v>219195.33543757006</v>
      </c>
      <c r="EG14" s="585">
        <v>222236.72930740606</v>
      </c>
      <c r="EH14" s="585">
        <v>216653.21179270709</v>
      </c>
      <c r="EI14" s="585">
        <v>219185.94925079693</v>
      </c>
      <c r="EJ14" s="585">
        <v>219179.16752500122</v>
      </c>
      <c r="EK14" s="587">
        <v>230063.40307197918</v>
      </c>
      <c r="EL14" s="587">
        <v>228607.25578552519</v>
      </c>
      <c r="EM14" s="587">
        <v>233363.95561250401</v>
      </c>
      <c r="EN14" s="587">
        <v>249670.99530133879</v>
      </c>
      <c r="EO14" s="587">
        <v>238789.37917814375</v>
      </c>
      <c r="EP14" s="587">
        <v>229535.48485303065</v>
      </c>
      <c r="EQ14" s="587">
        <v>238697.9676014866</v>
      </c>
      <c r="ER14" s="587">
        <v>232989.42747293535</v>
      </c>
      <c r="ES14" s="587">
        <v>242880.96667243724</v>
      </c>
      <c r="ET14" s="587">
        <v>258266.78734717023</v>
      </c>
      <c r="EU14" s="587">
        <v>256257.68349443775</v>
      </c>
      <c r="EV14" s="587">
        <v>284316.55678669893</v>
      </c>
      <c r="EW14" s="587">
        <v>289221.44864475913</v>
      </c>
      <c r="EX14" s="587">
        <v>301251.25140503584</v>
      </c>
      <c r="EY14" s="587">
        <v>313643.02575087652</v>
      </c>
      <c r="EZ14" s="587">
        <v>307544.27808558691</v>
      </c>
      <c r="FA14" s="587">
        <v>317825.57021941524</v>
      </c>
      <c r="FB14" s="587">
        <v>309354.25610681478</v>
      </c>
      <c r="FC14" s="587">
        <v>309385.41713826137</v>
      </c>
      <c r="FD14" s="587">
        <v>318150.02795032668</v>
      </c>
      <c r="FE14" s="587">
        <v>329667.69342918892</v>
      </c>
      <c r="FF14" s="587">
        <v>339500.13220398681</v>
      </c>
    </row>
    <row r="15" spans="1:162" ht="17.25" customHeight="1" x14ac:dyDescent="0.3">
      <c r="A15" s="721"/>
      <c r="B15" s="756"/>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0"/>
      <c r="CM15" s="590"/>
      <c r="CN15" s="590"/>
      <c r="CO15" s="590"/>
      <c r="CP15" s="590"/>
      <c r="CQ15" s="590"/>
      <c r="CR15" s="590"/>
      <c r="CS15" s="590"/>
      <c r="CT15" s="590"/>
      <c r="CU15" s="590"/>
      <c r="CV15" s="590"/>
      <c r="CW15" s="590"/>
      <c r="CX15" s="590"/>
      <c r="CY15" s="590"/>
      <c r="CZ15" s="590"/>
      <c r="DA15" s="590"/>
      <c r="DB15" s="590"/>
      <c r="DC15" s="590"/>
      <c r="DD15" s="590"/>
      <c r="DE15" s="590"/>
      <c r="DF15" s="590"/>
      <c r="DG15" s="590"/>
      <c r="DH15" s="590"/>
      <c r="DI15" s="590"/>
      <c r="DJ15" s="590"/>
      <c r="DK15" s="590"/>
      <c r="DL15" s="590"/>
      <c r="DM15" s="590"/>
      <c r="DN15" s="590"/>
      <c r="DO15" s="590"/>
      <c r="DP15" s="590"/>
      <c r="DQ15" s="590"/>
      <c r="DR15" s="590"/>
      <c r="DS15" s="590"/>
      <c r="DT15" s="590"/>
      <c r="DU15" s="590"/>
      <c r="DV15" s="590"/>
      <c r="DW15" s="590"/>
      <c r="DX15" s="590"/>
      <c r="DY15" s="590"/>
      <c r="DZ15" s="590"/>
      <c r="EA15" s="590"/>
      <c r="EB15" s="590"/>
      <c r="EC15" s="590"/>
      <c r="ED15" s="590"/>
      <c r="EE15" s="590"/>
      <c r="EF15" s="590"/>
      <c r="EG15" s="590"/>
      <c r="EH15" s="590"/>
      <c r="EI15" s="590"/>
      <c r="EJ15" s="590"/>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row>
    <row r="16" spans="1:162" ht="17.25" customHeight="1" x14ac:dyDescent="0.3">
      <c r="A16" s="715" t="s">
        <v>457</v>
      </c>
      <c r="B16" s="755" t="s">
        <v>458</v>
      </c>
      <c r="C16" s="585">
        <v>199044.86807115094</v>
      </c>
      <c r="D16" s="585">
        <v>199273.87546531469</v>
      </c>
      <c r="E16" s="585">
        <v>200495.96875494719</v>
      </c>
      <c r="F16" s="585">
        <v>211374.12298909877</v>
      </c>
      <c r="G16" s="585">
        <v>209511.00246092153</v>
      </c>
      <c r="H16" s="585">
        <v>214380.85127147011</v>
      </c>
      <c r="I16" s="585">
        <v>216970.39499971044</v>
      </c>
      <c r="J16" s="585">
        <v>213131.13359317151</v>
      </c>
      <c r="K16" s="585">
        <v>210940.86692220892</v>
      </c>
      <c r="L16" s="585">
        <v>213698.30339226313</v>
      </c>
      <c r="M16" s="585">
        <v>222588.12279015593</v>
      </c>
      <c r="N16" s="585">
        <v>224021.10441421121</v>
      </c>
      <c r="O16" s="585">
        <v>224723.73570730275</v>
      </c>
      <c r="P16" s="585">
        <v>229838.18915842168</v>
      </c>
      <c r="Q16" s="585">
        <v>235868.75987431384</v>
      </c>
      <c r="R16" s="585">
        <v>240171.76476980947</v>
      </c>
      <c r="S16" s="585">
        <v>244440.67127370514</v>
      </c>
      <c r="T16" s="585">
        <v>252325.20331988618</v>
      </c>
      <c r="U16" s="585">
        <v>257409.18419898144</v>
      </c>
      <c r="V16" s="585">
        <v>262165.68204397318</v>
      </c>
      <c r="W16" s="585">
        <v>267493.53941010131</v>
      </c>
      <c r="X16" s="585">
        <v>281565.6706634998</v>
      </c>
      <c r="Y16" s="585">
        <v>286015.18726825056</v>
      </c>
      <c r="Z16" s="585">
        <v>293370.46462622704</v>
      </c>
      <c r="AA16" s="585">
        <v>304210.65120580251</v>
      </c>
      <c r="AB16" s="585">
        <v>302206.42017566657</v>
      </c>
      <c r="AC16" s="585">
        <v>304231.07448118116</v>
      </c>
      <c r="AD16" s="585">
        <v>311040.32277567685</v>
      </c>
      <c r="AE16" s="585">
        <v>320397.54983698472</v>
      </c>
      <c r="AF16" s="585">
        <v>331158.09054063866</v>
      </c>
      <c r="AG16" s="585">
        <v>331584.08298876742</v>
      </c>
      <c r="AH16" s="585">
        <v>342869.78521438804</v>
      </c>
      <c r="AI16" s="585">
        <v>348051.61166220682</v>
      </c>
      <c r="AJ16" s="585">
        <v>351947.5163436741</v>
      </c>
      <c r="AK16" s="585">
        <v>361502.89571217826</v>
      </c>
      <c r="AL16" s="585">
        <v>381153.23289374856</v>
      </c>
      <c r="AM16" s="585">
        <v>372472.46521316923</v>
      </c>
      <c r="AN16" s="585">
        <v>379003.75121309294</v>
      </c>
      <c r="AO16" s="585">
        <v>395775.9335207729</v>
      </c>
      <c r="AP16" s="585">
        <v>406834.60189462733</v>
      </c>
      <c r="AQ16" s="585">
        <v>436364.27636165597</v>
      </c>
      <c r="AR16" s="585">
        <v>438699.17790112528</v>
      </c>
      <c r="AS16" s="585">
        <v>437685.23793102987</v>
      </c>
      <c r="AT16" s="585">
        <v>437963.12173500529</v>
      </c>
      <c r="AU16" s="585">
        <v>439346.65455416957</v>
      </c>
      <c r="AV16" s="585">
        <v>424656.87682331202</v>
      </c>
      <c r="AW16" s="585">
        <v>419404.1463423876</v>
      </c>
      <c r="AX16" s="585">
        <v>414458.31451376568</v>
      </c>
      <c r="AY16" s="585">
        <v>410554.79309852852</v>
      </c>
      <c r="AZ16" s="585">
        <v>416485.54505075578</v>
      </c>
      <c r="BA16" s="585">
        <v>424937.65203636384</v>
      </c>
      <c r="BB16" s="585">
        <v>422625.32893888786</v>
      </c>
      <c r="BC16" s="585">
        <v>407640.50574806577</v>
      </c>
      <c r="BD16" s="585">
        <v>401543.06341815571</v>
      </c>
      <c r="BE16" s="585">
        <v>401376.81859416811</v>
      </c>
      <c r="BF16" s="585">
        <v>399243.52598673524</v>
      </c>
      <c r="BG16" s="585">
        <v>405466.44113927928</v>
      </c>
      <c r="BH16" s="585">
        <v>400972.46744072455</v>
      </c>
      <c r="BI16" s="585">
        <v>406537.31378205703</v>
      </c>
      <c r="BJ16" s="585">
        <v>433189.61248306325</v>
      </c>
      <c r="BK16" s="585">
        <v>442087.62024915137</v>
      </c>
      <c r="BL16" s="585">
        <v>441283.6088587023</v>
      </c>
      <c r="BM16" s="585">
        <v>450408.83801341825</v>
      </c>
      <c r="BN16" s="585">
        <v>445690.54504195182</v>
      </c>
      <c r="BO16" s="585">
        <v>443414.1225878126</v>
      </c>
      <c r="BP16" s="585">
        <v>446137.76658484689</v>
      </c>
      <c r="BQ16" s="585">
        <v>459466.78179734439</v>
      </c>
      <c r="BR16" s="585">
        <v>454961.55947965285</v>
      </c>
      <c r="BS16" s="585">
        <v>460404.29006142786</v>
      </c>
      <c r="BT16" s="585">
        <v>464652.66967792017</v>
      </c>
      <c r="BU16" s="585">
        <v>462654.02410401317</v>
      </c>
      <c r="BV16" s="585">
        <v>479648.43227309361</v>
      </c>
      <c r="BW16" s="585">
        <v>488435.90139164717</v>
      </c>
      <c r="BX16" s="585">
        <v>493550.4179817565</v>
      </c>
      <c r="BY16" s="585">
        <v>502263.41366293386</v>
      </c>
      <c r="BZ16" s="585">
        <v>509989.11698373855</v>
      </c>
      <c r="CA16" s="585">
        <v>512171.04834408086</v>
      </c>
      <c r="CB16" s="585">
        <v>521216.10183510539</v>
      </c>
      <c r="CC16" s="585">
        <v>533230.02726011456</v>
      </c>
      <c r="CD16" s="585">
        <v>536867.2763463913</v>
      </c>
      <c r="CE16" s="585">
        <v>525394.7975881641</v>
      </c>
      <c r="CF16" s="585">
        <v>526865.93319035333</v>
      </c>
      <c r="CG16" s="585">
        <v>527549.37775482878</v>
      </c>
      <c r="CH16" s="585">
        <v>536956.54280896531</v>
      </c>
      <c r="CI16" s="585">
        <v>557198.28514259751</v>
      </c>
      <c r="CJ16" s="585">
        <v>549969.14302484749</v>
      </c>
      <c r="CK16" s="585">
        <v>542636.02177314542</v>
      </c>
      <c r="CL16" s="585">
        <v>547270.4549938601</v>
      </c>
      <c r="CM16" s="585">
        <v>562688.6582219745</v>
      </c>
      <c r="CN16" s="585">
        <v>573128.48870609084</v>
      </c>
      <c r="CO16" s="585">
        <v>572836.64611042477</v>
      </c>
      <c r="CP16" s="585">
        <v>567285.89485305955</v>
      </c>
      <c r="CQ16" s="585">
        <v>576052.60663343885</v>
      </c>
      <c r="CR16" s="585">
        <v>565986.73899171792</v>
      </c>
      <c r="CS16" s="585">
        <v>575598.77089072135</v>
      </c>
      <c r="CT16" s="585">
        <v>577173.94285986328</v>
      </c>
      <c r="CU16" s="585">
        <v>580687.38346187875</v>
      </c>
      <c r="CV16" s="585">
        <v>586519.62847970054</v>
      </c>
      <c r="CW16" s="585">
        <v>595701.36300285079</v>
      </c>
      <c r="CX16" s="585">
        <v>588717.21137349878</v>
      </c>
      <c r="CY16" s="585">
        <v>588161.50215942971</v>
      </c>
      <c r="CZ16" s="585">
        <v>595968.39827161573</v>
      </c>
      <c r="DA16" s="585">
        <v>590129.46080587571</v>
      </c>
      <c r="DB16" s="585">
        <v>587569.69376326213</v>
      </c>
      <c r="DC16" s="585">
        <v>586919.09243850491</v>
      </c>
      <c r="DD16" s="585">
        <v>583219.23576268775</v>
      </c>
      <c r="DE16" s="585">
        <v>595577.4291535907</v>
      </c>
      <c r="DF16" s="585">
        <v>602736.20708928129</v>
      </c>
      <c r="DG16" s="585">
        <v>603841.48757523263</v>
      </c>
      <c r="DH16" s="585">
        <v>600239.45313483907</v>
      </c>
      <c r="DI16" s="585">
        <v>609034.50684880477</v>
      </c>
      <c r="DJ16" s="585">
        <v>617477.66437426326</v>
      </c>
      <c r="DK16" s="585">
        <v>627422.99513192452</v>
      </c>
      <c r="DL16" s="585">
        <v>648332.51590198616</v>
      </c>
      <c r="DM16" s="585">
        <v>652051.62483870215</v>
      </c>
      <c r="DN16" s="585">
        <v>649743.91469364008</v>
      </c>
      <c r="DO16" s="585">
        <v>658530.8891699824</v>
      </c>
      <c r="DP16" s="585">
        <v>680706.59086098475</v>
      </c>
      <c r="DQ16" s="585">
        <v>655409.81340131792</v>
      </c>
      <c r="DR16" s="585">
        <v>644279.41312078887</v>
      </c>
      <c r="DS16" s="585">
        <v>642244.30361891037</v>
      </c>
      <c r="DT16" s="585">
        <v>644297.87199349981</v>
      </c>
      <c r="DU16" s="585">
        <v>650277.84243415971</v>
      </c>
      <c r="DV16" s="585">
        <v>643370.7655961836</v>
      </c>
      <c r="DW16" s="585">
        <v>638202.71834665118</v>
      </c>
      <c r="DX16" s="585">
        <v>647008.76700035576</v>
      </c>
      <c r="DY16" s="585">
        <v>638697.6265733334</v>
      </c>
      <c r="DZ16" s="585">
        <v>636296.97315812716</v>
      </c>
      <c r="EA16" s="585">
        <v>633703.1978042213</v>
      </c>
      <c r="EB16" s="585">
        <v>625050.72861738631</v>
      </c>
      <c r="EC16" s="585">
        <v>614823.14678005641</v>
      </c>
      <c r="ED16" s="585">
        <v>617426.41198255192</v>
      </c>
      <c r="EE16" s="585">
        <v>628314.84833297099</v>
      </c>
      <c r="EF16" s="585">
        <v>638531.36132203555</v>
      </c>
      <c r="EG16" s="585">
        <v>632315.41220960044</v>
      </c>
      <c r="EH16" s="585">
        <v>637374.77851989015</v>
      </c>
      <c r="EI16" s="585">
        <v>641137.57601605193</v>
      </c>
      <c r="EJ16" s="585">
        <v>638501.82818878791</v>
      </c>
      <c r="EK16" s="587">
        <v>641564.69235847634</v>
      </c>
      <c r="EL16" s="587">
        <v>651796.40219793993</v>
      </c>
      <c r="EM16" s="587">
        <v>652637.40385651623</v>
      </c>
      <c r="EN16" s="587">
        <v>656021.52346955123</v>
      </c>
      <c r="EO16" s="587">
        <v>655512.41263771849</v>
      </c>
      <c r="EP16" s="587">
        <v>653737.92288386694</v>
      </c>
      <c r="EQ16" s="587">
        <v>642942.60012364492</v>
      </c>
      <c r="ER16" s="587">
        <v>641915.85792743985</v>
      </c>
      <c r="ES16" s="587">
        <v>641624.1606798938</v>
      </c>
      <c r="ET16" s="587">
        <v>659601.55403155775</v>
      </c>
      <c r="EU16" s="587">
        <v>670180.30483067897</v>
      </c>
      <c r="EV16" s="587">
        <v>669820.03014211229</v>
      </c>
      <c r="EW16" s="587">
        <v>679746.21008605347</v>
      </c>
      <c r="EX16" s="587">
        <v>664833.02030691446</v>
      </c>
      <c r="EY16" s="587">
        <v>670110.90638961352</v>
      </c>
      <c r="EZ16" s="587">
        <v>678624.14846517122</v>
      </c>
      <c r="FA16" s="587">
        <v>679926.54603828571</v>
      </c>
      <c r="FB16" s="587">
        <v>683530.39703901683</v>
      </c>
      <c r="FC16" s="587">
        <v>695037.76106072217</v>
      </c>
      <c r="FD16" s="587">
        <v>700036.13709393132</v>
      </c>
      <c r="FE16" s="587">
        <v>706892.50025731069</v>
      </c>
      <c r="FF16" s="587">
        <v>714026.64456866519</v>
      </c>
    </row>
    <row r="17" spans="1:162" ht="17.25" customHeight="1" x14ac:dyDescent="0.3">
      <c r="A17" s="721"/>
      <c r="B17" s="756"/>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c r="CP17" s="590"/>
      <c r="CQ17" s="590"/>
      <c r="CR17" s="590"/>
      <c r="CS17" s="590"/>
      <c r="CT17" s="590"/>
      <c r="CU17" s="590"/>
      <c r="CV17" s="590"/>
      <c r="CW17" s="590"/>
      <c r="CX17" s="590"/>
      <c r="CY17" s="590"/>
      <c r="CZ17" s="590"/>
      <c r="DA17" s="590"/>
      <c r="DB17" s="590"/>
      <c r="DC17" s="590"/>
      <c r="DD17" s="590"/>
      <c r="DE17" s="590"/>
      <c r="DF17" s="590"/>
      <c r="DG17" s="590"/>
      <c r="DH17" s="590"/>
      <c r="DI17" s="590"/>
      <c r="DJ17" s="590"/>
      <c r="DK17" s="590"/>
      <c r="DL17" s="590"/>
      <c r="DM17" s="590"/>
      <c r="DN17" s="590"/>
      <c r="DO17" s="590"/>
      <c r="DP17" s="590"/>
      <c r="DQ17" s="590"/>
      <c r="DR17" s="590"/>
      <c r="DS17" s="590"/>
      <c r="DT17" s="590"/>
      <c r="DU17" s="590"/>
      <c r="DV17" s="590"/>
      <c r="DW17" s="590"/>
      <c r="DX17" s="590"/>
      <c r="DY17" s="590"/>
      <c r="DZ17" s="590"/>
      <c r="EA17" s="590"/>
      <c r="EB17" s="590"/>
      <c r="EC17" s="590"/>
      <c r="ED17" s="590"/>
      <c r="EE17" s="590"/>
      <c r="EF17" s="590"/>
      <c r="EG17" s="590"/>
      <c r="EH17" s="590"/>
      <c r="EI17" s="590"/>
      <c r="EJ17" s="590"/>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row>
    <row r="18" spans="1:162" ht="17.25" customHeight="1" x14ac:dyDescent="0.3">
      <c r="A18" s="715" t="s">
        <v>459</v>
      </c>
      <c r="B18" s="755" t="s">
        <v>460</v>
      </c>
      <c r="C18" s="585">
        <v>5531.3803072675273</v>
      </c>
      <c r="D18" s="585">
        <v>6387.5791570814499</v>
      </c>
      <c r="E18" s="585">
        <v>6435.8123346383036</v>
      </c>
      <c r="F18" s="585">
        <v>6358.3726471190885</v>
      </c>
      <c r="G18" s="585">
        <v>6542.0766587614062</v>
      </c>
      <c r="H18" s="585">
        <v>6668.0273447598711</v>
      </c>
      <c r="I18" s="585">
        <v>6894.7895552277487</v>
      </c>
      <c r="J18" s="585">
        <v>6210.6469639805737</v>
      </c>
      <c r="K18" s="585">
        <v>6506.7939579539252</v>
      </c>
      <c r="L18" s="585">
        <v>6725.2691993683256</v>
      </c>
      <c r="M18" s="585">
        <v>6598.1875387907567</v>
      </c>
      <c r="N18" s="585">
        <v>6278.6362166460058</v>
      </c>
      <c r="O18" s="585">
        <v>7148.2176707650815</v>
      </c>
      <c r="P18" s="585">
        <v>7908.8866773073569</v>
      </c>
      <c r="Q18" s="585">
        <v>8262.1763758011475</v>
      </c>
      <c r="R18" s="585">
        <v>8439.8508473656493</v>
      </c>
      <c r="S18" s="585">
        <v>8876.5765234594801</v>
      </c>
      <c r="T18" s="585">
        <v>9159.1296191671809</v>
      </c>
      <c r="U18" s="585">
        <v>9227.589290234595</v>
      </c>
      <c r="V18" s="585">
        <v>8978.897620083173</v>
      </c>
      <c r="W18" s="585">
        <v>8949.6615872760776</v>
      </c>
      <c r="X18" s="585">
        <v>9163.1837597375415</v>
      </c>
      <c r="Y18" s="585">
        <v>9007.7821756606354</v>
      </c>
      <c r="Z18" s="585">
        <v>9274.506712431059</v>
      </c>
      <c r="AA18" s="585">
        <v>9830.2076527208119</v>
      </c>
      <c r="AB18" s="585">
        <v>9838.630834851343</v>
      </c>
      <c r="AC18" s="585">
        <v>9756.1844034573533</v>
      </c>
      <c r="AD18" s="585">
        <v>10025.473527816757</v>
      </c>
      <c r="AE18" s="585">
        <v>10193.467147840891</v>
      </c>
      <c r="AF18" s="585">
        <v>10055.262286736246</v>
      </c>
      <c r="AG18" s="585">
        <v>9654.0002269930301</v>
      </c>
      <c r="AH18" s="585">
        <v>9300.7369838365121</v>
      </c>
      <c r="AI18" s="585">
        <v>9242.7451026681883</v>
      </c>
      <c r="AJ18" s="585">
        <v>9192.6543237565475</v>
      </c>
      <c r="AK18" s="585">
        <v>9730.5789755466085</v>
      </c>
      <c r="AL18" s="585">
        <v>10188.353875013227</v>
      </c>
      <c r="AM18" s="585">
        <v>10558.961892640469</v>
      </c>
      <c r="AN18" s="585">
        <v>10430.709256339031</v>
      </c>
      <c r="AO18" s="585">
        <v>10420.232326054505</v>
      </c>
      <c r="AP18" s="585">
        <v>10283.576908598152</v>
      </c>
      <c r="AQ18" s="585">
        <v>10541.917578099252</v>
      </c>
      <c r="AR18" s="585">
        <v>10406.70067774412</v>
      </c>
      <c r="AS18" s="585">
        <v>10191.067582308317</v>
      </c>
      <c r="AT18" s="585">
        <v>10658.039614393652</v>
      </c>
      <c r="AU18" s="585">
        <v>10623.769803176141</v>
      </c>
      <c r="AV18" s="585">
        <v>10520.695410769431</v>
      </c>
      <c r="AW18" s="585">
        <v>10959.411512755578</v>
      </c>
      <c r="AX18" s="585">
        <v>11109.244786260213</v>
      </c>
      <c r="AY18" s="585">
        <v>11333.925216700934</v>
      </c>
      <c r="AZ18" s="585">
        <v>11142.604930165548</v>
      </c>
      <c r="BA18" s="585">
        <v>11197.881889352053</v>
      </c>
      <c r="BB18" s="585">
        <v>11521.457824656423</v>
      </c>
      <c r="BC18" s="585">
        <v>11428.483071625669</v>
      </c>
      <c r="BD18" s="585">
        <v>10972.59682197724</v>
      </c>
      <c r="BE18" s="585">
        <v>10744.865053888021</v>
      </c>
      <c r="BF18" s="585">
        <v>10824.733215237027</v>
      </c>
      <c r="BG18" s="585">
        <v>10314.152701945242</v>
      </c>
      <c r="BH18" s="585">
        <v>10598.433889664768</v>
      </c>
      <c r="BI18" s="585">
        <v>10538.736307325125</v>
      </c>
      <c r="BJ18" s="585">
        <v>10865.438622063248</v>
      </c>
      <c r="BK18" s="585">
        <v>11011.583328469778</v>
      </c>
      <c r="BL18" s="585">
        <v>10717.871770146487</v>
      </c>
      <c r="BM18" s="585">
        <v>10656.442933645629</v>
      </c>
      <c r="BN18" s="585">
        <v>10802.052404263091</v>
      </c>
      <c r="BO18" s="585">
        <v>10651.057622400416</v>
      </c>
      <c r="BP18" s="585">
        <v>10829.986002679034</v>
      </c>
      <c r="BQ18" s="585">
        <v>11359.467919985384</v>
      </c>
      <c r="BR18" s="585">
        <v>11304.982898396216</v>
      </c>
      <c r="BS18" s="585">
        <v>14357.840949577105</v>
      </c>
      <c r="BT18" s="585">
        <v>14343.210789106744</v>
      </c>
      <c r="BU18" s="585">
        <v>14222.00636356217</v>
      </c>
      <c r="BV18" s="585">
        <v>14480.126228350526</v>
      </c>
      <c r="BW18" s="585">
        <v>14898.04368517014</v>
      </c>
      <c r="BX18" s="585">
        <v>14758.578493405426</v>
      </c>
      <c r="BY18" s="585">
        <v>14517.367938910365</v>
      </c>
      <c r="BZ18" s="585">
        <v>15764.188411157973</v>
      </c>
      <c r="CA18" s="585">
        <v>15580.806845007333</v>
      </c>
      <c r="CB18" s="585">
        <v>15687.677436771995</v>
      </c>
      <c r="CC18" s="585">
        <v>13019.25104160525</v>
      </c>
      <c r="CD18" s="585">
        <v>12516.397201959582</v>
      </c>
      <c r="CE18" s="585">
        <v>13010.489896758496</v>
      </c>
      <c r="CF18" s="585">
        <v>14424.495194139741</v>
      </c>
      <c r="CG18" s="585">
        <v>15094.444195205204</v>
      </c>
      <c r="CH18" s="585">
        <v>15158.76710254092</v>
      </c>
      <c r="CI18" s="585">
        <v>15562.900465170398</v>
      </c>
      <c r="CJ18" s="585">
        <v>13910.043776192188</v>
      </c>
      <c r="CK18" s="585">
        <v>14241.144984327355</v>
      </c>
      <c r="CL18" s="585">
        <v>13492.500500712837</v>
      </c>
      <c r="CM18" s="585">
        <v>14024.466817268953</v>
      </c>
      <c r="CN18" s="585">
        <v>13762.226982812961</v>
      </c>
      <c r="CO18" s="585">
        <v>14506.032264859767</v>
      </c>
      <c r="CP18" s="585">
        <v>14008.857242580611</v>
      </c>
      <c r="CQ18" s="585">
        <v>13964.903900511505</v>
      </c>
      <c r="CR18" s="585">
        <v>14731.668035126782</v>
      </c>
      <c r="CS18" s="585">
        <v>15675.746735911605</v>
      </c>
      <c r="CT18" s="585">
        <v>17427.129096901157</v>
      </c>
      <c r="CU18" s="585">
        <v>16388.295159861784</v>
      </c>
      <c r="CV18" s="585">
        <v>15684.912529701458</v>
      </c>
      <c r="CW18" s="585">
        <v>14633.007551274062</v>
      </c>
      <c r="CX18" s="585">
        <v>15043.772992744618</v>
      </c>
      <c r="CY18" s="585">
        <v>15907.734889215501</v>
      </c>
      <c r="CZ18" s="585">
        <v>15738.582291339371</v>
      </c>
      <c r="DA18" s="585">
        <v>15373.211958661608</v>
      </c>
      <c r="DB18" s="585">
        <v>15327.034943849416</v>
      </c>
      <c r="DC18" s="585">
        <v>15340.378772302898</v>
      </c>
      <c r="DD18" s="585">
        <v>15795.325884716456</v>
      </c>
      <c r="DE18" s="585">
        <v>16213.914816034627</v>
      </c>
      <c r="DF18" s="585">
        <v>18601.116393538407</v>
      </c>
      <c r="DG18" s="585">
        <v>15283.691793063517</v>
      </c>
      <c r="DH18" s="585">
        <v>17113.54867804559</v>
      </c>
      <c r="DI18" s="585">
        <v>16333.511758810044</v>
      </c>
      <c r="DJ18" s="585">
        <v>15594.449729505366</v>
      </c>
      <c r="DK18" s="585">
        <v>16158.583665514321</v>
      </c>
      <c r="DL18" s="585">
        <v>16403.615938519375</v>
      </c>
      <c r="DM18" s="585">
        <v>16538.728900531834</v>
      </c>
      <c r="DN18" s="585">
        <v>17862.010553343509</v>
      </c>
      <c r="DO18" s="585">
        <v>19291.447846781586</v>
      </c>
      <c r="DP18" s="585">
        <v>20981.512444979417</v>
      </c>
      <c r="DQ18" s="585">
        <v>20499.936429927839</v>
      </c>
      <c r="DR18" s="585">
        <v>20739.10726062227</v>
      </c>
      <c r="DS18" s="585">
        <v>20144.481818450826</v>
      </c>
      <c r="DT18" s="585">
        <v>21744.576451521501</v>
      </c>
      <c r="DU18" s="585">
        <v>20367.179729698408</v>
      </c>
      <c r="DV18" s="585">
        <v>18635.015016273112</v>
      </c>
      <c r="DW18" s="585">
        <v>18091.150894143815</v>
      </c>
      <c r="DX18" s="585">
        <v>15731.347743492082</v>
      </c>
      <c r="DY18" s="585">
        <v>13847.883557901587</v>
      </c>
      <c r="DZ18" s="585">
        <v>12358.589343638852</v>
      </c>
      <c r="EA18" s="585">
        <v>11631.875406727229</v>
      </c>
      <c r="EB18" s="585">
        <v>11652.317402383071</v>
      </c>
      <c r="EC18" s="585">
        <v>11470.757260339673</v>
      </c>
      <c r="ED18" s="585">
        <v>11490.375604503817</v>
      </c>
      <c r="EE18" s="585">
        <v>7621.0116875367085</v>
      </c>
      <c r="EF18" s="585">
        <v>7852.7276405763741</v>
      </c>
      <c r="EG18" s="585">
        <v>7850.1063005979895</v>
      </c>
      <c r="EH18" s="585">
        <v>7853.4274523274125</v>
      </c>
      <c r="EI18" s="585">
        <v>7797.8837264339636</v>
      </c>
      <c r="EJ18" s="585">
        <v>7769.0646769223877</v>
      </c>
      <c r="EK18" s="587">
        <v>10726.819468075522</v>
      </c>
      <c r="EL18" s="587">
        <v>10722.534932616001</v>
      </c>
      <c r="EM18" s="587">
        <v>10648.778306602919</v>
      </c>
      <c r="EN18" s="587">
        <v>10172.675730421188</v>
      </c>
      <c r="EO18" s="587">
        <v>10181.752270173374</v>
      </c>
      <c r="EP18" s="587">
        <v>10141.930517297767</v>
      </c>
      <c r="EQ18" s="587">
        <v>10029.506072234795</v>
      </c>
      <c r="ER18" s="587">
        <v>9872.6641630589729</v>
      </c>
      <c r="ES18" s="587">
        <v>9723.7008053187565</v>
      </c>
      <c r="ET18" s="587">
        <v>9796.4945859407671</v>
      </c>
      <c r="EU18" s="587">
        <v>9886.5815466253116</v>
      </c>
      <c r="EV18" s="587">
        <v>9861.6517210959846</v>
      </c>
      <c r="EW18" s="587">
        <v>9509.18090182985</v>
      </c>
      <c r="EX18" s="587">
        <v>9579.447165881209</v>
      </c>
      <c r="EY18" s="587">
        <v>9927.5104939334087</v>
      </c>
      <c r="EZ18" s="587">
        <v>9899.7109428822914</v>
      </c>
      <c r="FA18" s="587">
        <v>9940.3933192875429</v>
      </c>
      <c r="FB18" s="587">
        <v>10021.89335671952</v>
      </c>
      <c r="FC18" s="587">
        <v>10042.670017580513</v>
      </c>
      <c r="FD18" s="587">
        <v>10052.97465089561</v>
      </c>
      <c r="FE18" s="587">
        <v>10060.475629868477</v>
      </c>
      <c r="FF18" s="587">
        <v>10112.244215346383</v>
      </c>
    </row>
    <row r="19" spans="1:162" ht="17.25" customHeight="1" x14ac:dyDescent="0.3">
      <c r="A19" s="721"/>
      <c r="B19" s="781"/>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c r="BT19" s="590"/>
      <c r="BU19" s="590"/>
      <c r="BV19" s="590"/>
      <c r="BW19" s="590"/>
      <c r="BX19" s="590"/>
      <c r="BY19" s="590"/>
      <c r="BZ19" s="590"/>
      <c r="CA19" s="590"/>
      <c r="CB19" s="590"/>
      <c r="CC19" s="590"/>
      <c r="CD19" s="590"/>
      <c r="CE19" s="590"/>
      <c r="CF19" s="590"/>
      <c r="CG19" s="590"/>
      <c r="CH19" s="590"/>
      <c r="CI19" s="590"/>
      <c r="CJ19" s="590"/>
      <c r="CK19" s="590"/>
      <c r="CL19" s="590"/>
      <c r="CM19" s="590"/>
      <c r="CN19" s="590"/>
      <c r="CO19" s="590"/>
      <c r="CP19" s="590"/>
      <c r="CQ19" s="590"/>
      <c r="CR19" s="590"/>
      <c r="CS19" s="590"/>
      <c r="CT19" s="590"/>
      <c r="CU19" s="590"/>
      <c r="CV19" s="590"/>
      <c r="CW19" s="590"/>
      <c r="CX19" s="590"/>
      <c r="CY19" s="590"/>
      <c r="CZ19" s="590"/>
      <c r="DA19" s="590"/>
      <c r="DB19" s="590"/>
      <c r="DC19" s="590"/>
      <c r="DD19" s="590"/>
      <c r="DE19" s="590"/>
      <c r="DF19" s="590"/>
      <c r="DG19" s="590"/>
      <c r="DH19" s="590"/>
      <c r="DI19" s="590"/>
      <c r="DJ19" s="590"/>
      <c r="DK19" s="590"/>
      <c r="DL19" s="590"/>
      <c r="DM19" s="590"/>
      <c r="DN19" s="590"/>
      <c r="DO19" s="590"/>
      <c r="DP19" s="590"/>
      <c r="DQ19" s="590"/>
      <c r="DR19" s="590"/>
      <c r="DS19" s="590"/>
      <c r="DT19" s="590"/>
      <c r="DU19" s="590"/>
      <c r="DV19" s="590"/>
      <c r="DW19" s="590"/>
      <c r="DX19" s="590"/>
      <c r="DY19" s="590"/>
      <c r="DZ19" s="590"/>
      <c r="EA19" s="590"/>
      <c r="EB19" s="590"/>
      <c r="EC19" s="590"/>
      <c r="ED19" s="590"/>
      <c r="EE19" s="590"/>
      <c r="EF19" s="590"/>
      <c r="EG19" s="590"/>
      <c r="EH19" s="590"/>
      <c r="EI19" s="590"/>
      <c r="EJ19" s="590"/>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row>
    <row r="20" spans="1:162" ht="17.25" customHeight="1" x14ac:dyDescent="0.3">
      <c r="A20" s="715" t="s">
        <v>461</v>
      </c>
      <c r="B20" s="755" t="s">
        <v>462</v>
      </c>
      <c r="C20" s="585">
        <v>0</v>
      </c>
      <c r="D20" s="585">
        <v>0</v>
      </c>
      <c r="E20" s="585">
        <v>0</v>
      </c>
      <c r="F20" s="585">
        <v>0</v>
      </c>
      <c r="G20" s="585">
        <v>0</v>
      </c>
      <c r="H20" s="585">
        <v>0</v>
      </c>
      <c r="I20" s="585">
        <v>0</v>
      </c>
      <c r="J20" s="585">
        <v>0</v>
      </c>
      <c r="K20" s="585">
        <v>0</v>
      </c>
      <c r="L20" s="585">
        <v>0</v>
      </c>
      <c r="M20" s="585">
        <v>0</v>
      </c>
      <c r="N20" s="585">
        <v>0</v>
      </c>
      <c r="O20" s="585">
        <v>0</v>
      </c>
      <c r="P20" s="585">
        <v>0</v>
      </c>
      <c r="Q20" s="585">
        <v>0</v>
      </c>
      <c r="R20" s="585">
        <v>0</v>
      </c>
      <c r="S20" s="585">
        <v>0</v>
      </c>
      <c r="T20" s="585">
        <v>0</v>
      </c>
      <c r="U20" s="585">
        <v>0</v>
      </c>
      <c r="V20" s="585">
        <v>0</v>
      </c>
      <c r="W20" s="585">
        <v>0</v>
      </c>
      <c r="X20" s="585">
        <v>0</v>
      </c>
      <c r="Y20" s="585">
        <v>0</v>
      </c>
      <c r="Z20" s="585">
        <v>0</v>
      </c>
      <c r="AA20" s="585">
        <v>0</v>
      </c>
      <c r="AB20" s="585">
        <v>0</v>
      </c>
      <c r="AC20" s="585">
        <v>0</v>
      </c>
      <c r="AD20" s="585">
        <v>0</v>
      </c>
      <c r="AE20" s="585">
        <v>0</v>
      </c>
      <c r="AF20" s="585">
        <v>0</v>
      </c>
      <c r="AG20" s="585">
        <v>0</v>
      </c>
      <c r="AH20" s="585">
        <v>0</v>
      </c>
      <c r="AI20" s="585">
        <v>0</v>
      </c>
      <c r="AJ20" s="585">
        <v>0</v>
      </c>
      <c r="AK20" s="585">
        <v>0</v>
      </c>
      <c r="AL20" s="585">
        <v>0</v>
      </c>
      <c r="AM20" s="585">
        <v>0</v>
      </c>
      <c r="AN20" s="585">
        <v>0</v>
      </c>
      <c r="AO20" s="585">
        <v>0</v>
      </c>
      <c r="AP20" s="585">
        <v>0</v>
      </c>
      <c r="AQ20" s="585">
        <v>0</v>
      </c>
      <c r="AR20" s="585">
        <v>0</v>
      </c>
      <c r="AS20" s="585">
        <v>0</v>
      </c>
      <c r="AT20" s="585">
        <v>0</v>
      </c>
      <c r="AU20" s="585">
        <v>0</v>
      </c>
      <c r="AV20" s="585">
        <v>0</v>
      </c>
      <c r="AW20" s="585">
        <v>0</v>
      </c>
      <c r="AX20" s="585">
        <v>0</v>
      </c>
      <c r="AY20" s="585">
        <v>0</v>
      </c>
      <c r="AZ20" s="585">
        <v>0</v>
      </c>
      <c r="BA20" s="585">
        <v>0</v>
      </c>
      <c r="BB20" s="585">
        <v>0</v>
      </c>
      <c r="BC20" s="585">
        <v>0</v>
      </c>
      <c r="BD20" s="585">
        <v>0</v>
      </c>
      <c r="BE20" s="585">
        <v>0</v>
      </c>
      <c r="BF20" s="585">
        <v>0</v>
      </c>
      <c r="BG20" s="585">
        <v>0</v>
      </c>
      <c r="BH20" s="585">
        <v>0</v>
      </c>
      <c r="BI20" s="585">
        <v>0</v>
      </c>
      <c r="BJ20" s="585">
        <v>0</v>
      </c>
      <c r="BK20" s="585">
        <v>0</v>
      </c>
      <c r="BL20" s="585">
        <v>0</v>
      </c>
      <c r="BM20" s="585">
        <v>0</v>
      </c>
      <c r="BN20" s="585">
        <v>0</v>
      </c>
      <c r="BO20" s="585">
        <v>0</v>
      </c>
      <c r="BP20" s="585">
        <v>0</v>
      </c>
      <c r="BQ20" s="585">
        <v>0</v>
      </c>
      <c r="BR20" s="585">
        <v>0</v>
      </c>
      <c r="BS20" s="585">
        <v>0</v>
      </c>
      <c r="BT20" s="585">
        <v>0</v>
      </c>
      <c r="BU20" s="585">
        <v>0</v>
      </c>
      <c r="BV20" s="585">
        <v>0</v>
      </c>
      <c r="BW20" s="585">
        <v>0</v>
      </c>
      <c r="BX20" s="585">
        <v>0</v>
      </c>
      <c r="BY20" s="585">
        <v>0</v>
      </c>
      <c r="BZ20" s="585">
        <v>0</v>
      </c>
      <c r="CA20" s="585">
        <v>0</v>
      </c>
      <c r="CB20" s="585">
        <v>0</v>
      </c>
      <c r="CC20" s="585">
        <v>0</v>
      </c>
      <c r="CD20" s="585">
        <v>0</v>
      </c>
      <c r="CE20" s="585">
        <v>0</v>
      </c>
      <c r="CF20" s="585">
        <v>0</v>
      </c>
      <c r="CG20" s="585">
        <v>0</v>
      </c>
      <c r="CH20" s="585">
        <v>0</v>
      </c>
      <c r="CI20" s="585">
        <v>0</v>
      </c>
      <c r="CJ20" s="585">
        <v>0</v>
      </c>
      <c r="CK20" s="585">
        <v>0</v>
      </c>
      <c r="CL20" s="585">
        <v>0</v>
      </c>
      <c r="CM20" s="585">
        <v>0</v>
      </c>
      <c r="CN20" s="585">
        <v>0</v>
      </c>
      <c r="CO20" s="585">
        <v>0</v>
      </c>
      <c r="CP20" s="585">
        <v>0</v>
      </c>
      <c r="CQ20" s="585">
        <v>0</v>
      </c>
      <c r="CR20" s="585">
        <v>0</v>
      </c>
      <c r="CS20" s="585">
        <v>0</v>
      </c>
      <c r="CT20" s="585">
        <v>0</v>
      </c>
      <c r="CU20" s="585">
        <v>0</v>
      </c>
      <c r="CV20" s="585">
        <v>0</v>
      </c>
      <c r="CW20" s="585">
        <v>0</v>
      </c>
      <c r="CX20" s="585">
        <v>0</v>
      </c>
      <c r="CY20" s="585">
        <v>0</v>
      </c>
      <c r="CZ20" s="585">
        <v>0</v>
      </c>
      <c r="DA20" s="585">
        <v>0</v>
      </c>
      <c r="DB20" s="585">
        <v>0</v>
      </c>
      <c r="DC20" s="585">
        <v>0</v>
      </c>
      <c r="DD20" s="585">
        <v>0</v>
      </c>
      <c r="DE20" s="585">
        <v>0</v>
      </c>
      <c r="DF20" s="585">
        <v>0</v>
      </c>
      <c r="DG20" s="585">
        <v>0</v>
      </c>
      <c r="DH20" s="585">
        <v>0</v>
      </c>
      <c r="DI20" s="585">
        <v>0</v>
      </c>
      <c r="DJ20" s="585">
        <v>0</v>
      </c>
      <c r="DK20" s="585">
        <v>0</v>
      </c>
      <c r="DL20" s="585">
        <v>0</v>
      </c>
      <c r="DM20" s="585">
        <v>0</v>
      </c>
      <c r="DN20" s="585">
        <v>0</v>
      </c>
      <c r="DO20" s="585">
        <v>0</v>
      </c>
      <c r="DP20" s="585">
        <v>0</v>
      </c>
      <c r="DQ20" s="585">
        <v>0</v>
      </c>
      <c r="DR20" s="585">
        <v>0</v>
      </c>
      <c r="DS20" s="585">
        <v>0</v>
      </c>
      <c r="DT20" s="585">
        <v>0</v>
      </c>
      <c r="DU20" s="585">
        <v>0</v>
      </c>
      <c r="DV20" s="585">
        <v>0</v>
      </c>
      <c r="DW20" s="585">
        <v>0</v>
      </c>
      <c r="DX20" s="585">
        <v>0</v>
      </c>
      <c r="DY20" s="585">
        <v>0</v>
      </c>
      <c r="DZ20" s="585">
        <v>0</v>
      </c>
      <c r="EA20" s="585">
        <v>0</v>
      </c>
      <c r="EB20" s="585">
        <v>0</v>
      </c>
      <c r="EC20" s="585">
        <v>0</v>
      </c>
      <c r="ED20" s="585">
        <v>0</v>
      </c>
      <c r="EE20" s="585">
        <v>0</v>
      </c>
      <c r="EF20" s="585">
        <v>0</v>
      </c>
      <c r="EG20" s="585">
        <v>0</v>
      </c>
      <c r="EH20" s="585">
        <v>0</v>
      </c>
      <c r="EI20" s="585">
        <v>0</v>
      </c>
      <c r="EJ20" s="585">
        <v>0.24673200000000001</v>
      </c>
      <c r="EK20" s="587">
        <v>0.27056999999999998</v>
      </c>
      <c r="EL20" s="587">
        <v>0</v>
      </c>
      <c r="EM20" s="587">
        <v>0</v>
      </c>
      <c r="EN20" s="587">
        <v>0</v>
      </c>
      <c r="EO20" s="587">
        <v>0</v>
      </c>
      <c r="EP20" s="587">
        <v>0</v>
      </c>
      <c r="EQ20" s="587">
        <v>0</v>
      </c>
      <c r="ER20" s="587">
        <v>0</v>
      </c>
      <c r="ES20" s="587">
        <v>0</v>
      </c>
      <c r="ET20" s="587">
        <v>0</v>
      </c>
      <c r="EU20" s="587">
        <v>0</v>
      </c>
      <c r="EV20" s="587">
        <v>0</v>
      </c>
      <c r="EW20" s="587">
        <v>0</v>
      </c>
      <c r="EX20" s="587">
        <v>0</v>
      </c>
      <c r="EY20" s="587">
        <v>0</v>
      </c>
      <c r="EZ20" s="587">
        <v>0</v>
      </c>
      <c r="FA20" s="587">
        <v>0.23038900000000001</v>
      </c>
      <c r="FB20" s="587">
        <v>0.19844500000000001</v>
      </c>
      <c r="FC20" s="587">
        <v>0.16650100000000001</v>
      </c>
      <c r="FD20" s="587">
        <v>0.13455700000000001</v>
      </c>
      <c r="FE20" s="587">
        <v>0.102613</v>
      </c>
      <c r="FF20" s="587">
        <v>7.0668999999999996E-2</v>
      </c>
    </row>
    <row r="21" spans="1:162" ht="17.25" customHeight="1" x14ac:dyDescent="0.3">
      <c r="A21" s="721"/>
      <c r="B21" s="756"/>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590"/>
      <c r="DF21" s="590"/>
      <c r="DG21" s="590"/>
      <c r="DH21" s="590"/>
      <c r="DI21" s="590"/>
      <c r="DJ21" s="590"/>
      <c r="DK21" s="590"/>
      <c r="DL21" s="590"/>
      <c r="DM21" s="590"/>
      <c r="DN21" s="590"/>
      <c r="DO21" s="590"/>
      <c r="DP21" s="590"/>
      <c r="DQ21" s="590"/>
      <c r="DR21" s="590"/>
      <c r="DS21" s="590"/>
      <c r="DT21" s="590"/>
      <c r="DU21" s="590"/>
      <c r="DV21" s="590"/>
      <c r="DW21" s="590"/>
      <c r="DX21" s="590"/>
      <c r="DY21" s="590"/>
      <c r="DZ21" s="590"/>
      <c r="EA21" s="590"/>
      <c r="EB21" s="590"/>
      <c r="EC21" s="590"/>
      <c r="ED21" s="590"/>
      <c r="EE21" s="590"/>
      <c r="EF21" s="590"/>
      <c r="EG21" s="590"/>
      <c r="EH21" s="590"/>
      <c r="EI21" s="590"/>
      <c r="EJ21" s="590"/>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row>
    <row r="22" spans="1:162" ht="17.25" customHeight="1" x14ac:dyDescent="0.3">
      <c r="A22" s="715" t="s">
        <v>463</v>
      </c>
      <c r="B22" s="755" t="s">
        <v>559</v>
      </c>
      <c r="C22" s="585">
        <v>26183.901282920287</v>
      </c>
      <c r="D22" s="585">
        <v>30920.629340638301</v>
      </c>
      <c r="E22" s="585">
        <v>30127.544491920886</v>
      </c>
      <c r="F22" s="585">
        <v>27572.021538983245</v>
      </c>
      <c r="G22" s="585">
        <v>33933.736539922735</v>
      </c>
      <c r="H22" s="585">
        <v>32760.140197956243</v>
      </c>
      <c r="I22" s="585">
        <v>30932.200626476388</v>
      </c>
      <c r="J22" s="585">
        <v>36789.194293661276</v>
      </c>
      <c r="K22" s="585">
        <v>38716.69300264043</v>
      </c>
      <c r="L22" s="585">
        <v>35113.899233169977</v>
      </c>
      <c r="M22" s="585">
        <v>38261.367843577915</v>
      </c>
      <c r="N22" s="585">
        <v>35373.730196793753</v>
      </c>
      <c r="O22" s="585">
        <v>30702.881672898991</v>
      </c>
      <c r="P22" s="585">
        <v>24608.514195546501</v>
      </c>
      <c r="Q22" s="585">
        <v>23590.456271051909</v>
      </c>
      <c r="R22" s="585">
        <v>26051.634146052649</v>
      </c>
      <c r="S22" s="585">
        <v>23754.468337843799</v>
      </c>
      <c r="T22" s="585">
        <v>26204.682153106383</v>
      </c>
      <c r="U22" s="585">
        <v>20675.033267786333</v>
      </c>
      <c r="V22" s="585">
        <v>22950.153968386727</v>
      </c>
      <c r="W22" s="585">
        <v>23418.528605273306</v>
      </c>
      <c r="X22" s="585">
        <v>25423.366629636468</v>
      </c>
      <c r="Y22" s="585">
        <v>29513.872719127681</v>
      </c>
      <c r="Z22" s="585">
        <v>23818.396172333396</v>
      </c>
      <c r="AA22" s="585">
        <v>34451.741724165789</v>
      </c>
      <c r="AB22" s="585">
        <v>33222.715717653664</v>
      </c>
      <c r="AC22" s="585">
        <v>30110.290967177945</v>
      </c>
      <c r="AD22" s="585">
        <v>28922.717702781105</v>
      </c>
      <c r="AE22" s="585">
        <v>34532.161147931627</v>
      </c>
      <c r="AF22" s="585">
        <v>30103.844928940875</v>
      </c>
      <c r="AG22" s="585">
        <v>26603.276718278383</v>
      </c>
      <c r="AH22" s="585">
        <v>26714.359443100075</v>
      </c>
      <c r="AI22" s="585">
        <v>40370.62161006096</v>
      </c>
      <c r="AJ22" s="585">
        <v>42571.506750741144</v>
      </c>
      <c r="AK22" s="585">
        <v>34963.558149141951</v>
      </c>
      <c r="AL22" s="585">
        <v>38700.580017500237</v>
      </c>
      <c r="AM22" s="585">
        <v>38769.383876147826</v>
      </c>
      <c r="AN22" s="585">
        <v>38750.924156272849</v>
      </c>
      <c r="AO22" s="585">
        <v>41982.447517360888</v>
      </c>
      <c r="AP22" s="585">
        <v>37091.78975061958</v>
      </c>
      <c r="AQ22" s="585">
        <v>57479.341437148803</v>
      </c>
      <c r="AR22" s="585">
        <v>42436.091494125823</v>
      </c>
      <c r="AS22" s="585">
        <v>48467.510631874728</v>
      </c>
      <c r="AT22" s="585">
        <v>43766.19374855388</v>
      </c>
      <c r="AU22" s="585">
        <v>43751.220261671922</v>
      </c>
      <c r="AV22" s="585">
        <v>43168.524312416805</v>
      </c>
      <c r="AW22" s="585">
        <v>54777.149352958186</v>
      </c>
      <c r="AX22" s="585">
        <v>56565.334847755534</v>
      </c>
      <c r="AY22" s="585">
        <v>70806.799089933018</v>
      </c>
      <c r="AZ22" s="585">
        <v>90527.344397130335</v>
      </c>
      <c r="BA22" s="585">
        <v>96028.651392077169</v>
      </c>
      <c r="BB22" s="585">
        <v>76118.656717261925</v>
      </c>
      <c r="BC22" s="585">
        <v>80474.430639867147</v>
      </c>
      <c r="BD22" s="585">
        <v>77218.847195249997</v>
      </c>
      <c r="BE22" s="585">
        <v>98721.071718576917</v>
      </c>
      <c r="BF22" s="585">
        <v>111246.1864692542</v>
      </c>
      <c r="BG22" s="585">
        <v>123630.10038815008</v>
      </c>
      <c r="BH22" s="585">
        <v>137628.01191243459</v>
      </c>
      <c r="BI22" s="585">
        <v>145174.68787323617</v>
      </c>
      <c r="BJ22" s="585">
        <v>179768.03997429187</v>
      </c>
      <c r="BK22" s="585">
        <v>170478.7823330292</v>
      </c>
      <c r="BL22" s="585">
        <v>161000.1806050069</v>
      </c>
      <c r="BM22" s="585">
        <v>164772.99928111248</v>
      </c>
      <c r="BN22" s="585">
        <v>180117.91477136695</v>
      </c>
      <c r="BO22" s="585">
        <v>196966.81957067244</v>
      </c>
      <c r="BP22" s="585">
        <v>164974.35568354317</v>
      </c>
      <c r="BQ22" s="585">
        <v>205532.71512867292</v>
      </c>
      <c r="BR22" s="585">
        <v>233615.43440302191</v>
      </c>
      <c r="BS22" s="585">
        <v>237429.01184841729</v>
      </c>
      <c r="BT22" s="585">
        <v>229439.60619730927</v>
      </c>
      <c r="BU22" s="585">
        <v>264086.64914514747</v>
      </c>
      <c r="BV22" s="585">
        <v>227132.10828651127</v>
      </c>
      <c r="BW22" s="585">
        <v>243937.36260248709</v>
      </c>
      <c r="BX22" s="585">
        <v>234468.511852241</v>
      </c>
      <c r="BY22" s="585">
        <v>223431.57729376826</v>
      </c>
      <c r="BZ22" s="585">
        <v>280749.98540102836</v>
      </c>
      <c r="CA22" s="585">
        <v>259276.10367702376</v>
      </c>
      <c r="CB22" s="585">
        <v>238813.20075755485</v>
      </c>
      <c r="CC22" s="585">
        <v>291326.19892175758</v>
      </c>
      <c r="CD22" s="585">
        <v>332228.6903683822</v>
      </c>
      <c r="CE22" s="585">
        <v>366057.60420105705</v>
      </c>
      <c r="CF22" s="585">
        <v>332692.92225448351</v>
      </c>
      <c r="CG22" s="585">
        <v>306885.93879038072</v>
      </c>
      <c r="CH22" s="585">
        <v>326897.43717744708</v>
      </c>
      <c r="CI22" s="585">
        <v>345977.21981359209</v>
      </c>
      <c r="CJ22" s="585">
        <v>356196.03470418812</v>
      </c>
      <c r="CK22" s="585">
        <v>345138.7756166319</v>
      </c>
      <c r="CL22" s="585">
        <v>352278.96527660429</v>
      </c>
      <c r="CM22" s="585">
        <v>331072.12614123517</v>
      </c>
      <c r="CN22" s="585">
        <v>288516.44618739793</v>
      </c>
      <c r="CO22" s="585">
        <v>281109.40385980502</v>
      </c>
      <c r="CP22" s="585">
        <v>298079.43139751867</v>
      </c>
      <c r="CQ22" s="585">
        <v>298951.46021708444</v>
      </c>
      <c r="CR22" s="585">
        <v>308166.34326273529</v>
      </c>
      <c r="CS22" s="585">
        <v>284867.13106017641</v>
      </c>
      <c r="CT22" s="585">
        <v>297357.83912524022</v>
      </c>
      <c r="CU22" s="585">
        <v>295323.93049225374</v>
      </c>
      <c r="CV22" s="585">
        <v>314515.56371994573</v>
      </c>
      <c r="CW22" s="585">
        <v>370297.8490114939</v>
      </c>
      <c r="CX22" s="585">
        <v>363107.71730177087</v>
      </c>
      <c r="CY22" s="585">
        <v>312843.50544339872</v>
      </c>
      <c r="CZ22" s="585">
        <v>290773.28742760501</v>
      </c>
      <c r="DA22" s="585">
        <v>245961.29706358048</v>
      </c>
      <c r="DB22" s="585">
        <v>228788.83545939447</v>
      </c>
      <c r="DC22" s="585">
        <v>236889.84815945203</v>
      </c>
      <c r="DD22" s="585">
        <v>224507.99969644891</v>
      </c>
      <c r="DE22" s="585">
        <v>216242.61411776507</v>
      </c>
      <c r="DF22" s="585">
        <v>210178.16381137507</v>
      </c>
      <c r="DG22" s="585">
        <v>199296.28029635065</v>
      </c>
      <c r="DH22" s="585">
        <v>162926.06365316006</v>
      </c>
      <c r="DI22" s="585">
        <v>137350.36057499834</v>
      </c>
      <c r="DJ22" s="585">
        <v>168027.54636504498</v>
      </c>
      <c r="DK22" s="585">
        <v>151683.13655269722</v>
      </c>
      <c r="DL22" s="585">
        <v>140420.28511015893</v>
      </c>
      <c r="DM22" s="585">
        <v>146732.48401225373</v>
      </c>
      <c r="DN22" s="585">
        <v>145309.89309986381</v>
      </c>
      <c r="DO22" s="585">
        <v>146940.14293640625</v>
      </c>
      <c r="DP22" s="585">
        <v>181061.12408194668</v>
      </c>
      <c r="DQ22" s="585">
        <v>183160.03853034083</v>
      </c>
      <c r="DR22" s="585">
        <v>174470.07187032959</v>
      </c>
      <c r="DS22" s="585">
        <v>146450.01639286181</v>
      </c>
      <c r="DT22" s="585">
        <v>138211.80318640507</v>
      </c>
      <c r="DU22" s="585">
        <v>138841.27612053964</v>
      </c>
      <c r="DV22" s="585">
        <v>157659.00386504576</v>
      </c>
      <c r="DW22" s="585">
        <v>134233.95268593746</v>
      </c>
      <c r="DX22" s="585">
        <v>133075.68389919461</v>
      </c>
      <c r="DY22" s="585">
        <v>149892.21979515898</v>
      </c>
      <c r="DZ22" s="585">
        <v>166946.90620761373</v>
      </c>
      <c r="EA22" s="585">
        <v>206445.59285607078</v>
      </c>
      <c r="EB22" s="585">
        <v>133461.54425450499</v>
      </c>
      <c r="EC22" s="585">
        <v>81449.778673306471</v>
      </c>
      <c r="ED22" s="585">
        <v>85208.726909621182</v>
      </c>
      <c r="EE22" s="585">
        <v>103853.12236973819</v>
      </c>
      <c r="EF22" s="585">
        <v>95661.908029919388</v>
      </c>
      <c r="EG22" s="585">
        <v>121396.76146152994</v>
      </c>
      <c r="EH22" s="585">
        <v>94913.564801246102</v>
      </c>
      <c r="EI22" s="585">
        <v>91125.237180896671</v>
      </c>
      <c r="EJ22" s="585">
        <v>84622.066666077211</v>
      </c>
      <c r="EK22" s="587">
        <v>98215.409382263242</v>
      </c>
      <c r="EL22" s="587">
        <v>97568.837371682239</v>
      </c>
      <c r="EM22" s="587">
        <v>105697.68670331614</v>
      </c>
      <c r="EN22" s="587">
        <v>135024.19221605535</v>
      </c>
      <c r="EO22" s="587">
        <v>143553.12190038821</v>
      </c>
      <c r="EP22" s="587">
        <v>151246.38797854286</v>
      </c>
      <c r="EQ22" s="587">
        <v>142436.89053498031</v>
      </c>
      <c r="ER22" s="587">
        <v>154701.37256029926</v>
      </c>
      <c r="ES22" s="587">
        <v>175921.8078611363</v>
      </c>
      <c r="ET22" s="587">
        <v>185814.77625724149</v>
      </c>
      <c r="EU22" s="587">
        <v>193347.82356800107</v>
      </c>
      <c r="EV22" s="587">
        <v>190538.97067359139</v>
      </c>
      <c r="EW22" s="587">
        <v>206308.90511558356</v>
      </c>
      <c r="EX22" s="587">
        <v>219281.1273759451</v>
      </c>
      <c r="EY22" s="587">
        <v>210188.86934413086</v>
      </c>
      <c r="EZ22" s="587">
        <v>202964.82259725727</v>
      </c>
      <c r="FA22" s="587">
        <v>182310.99274611106</v>
      </c>
      <c r="FB22" s="587">
        <v>10332.473830716523</v>
      </c>
      <c r="FC22" s="587">
        <v>4129.5427839244976</v>
      </c>
      <c r="FD22" s="587">
        <v>3650.1287779434083</v>
      </c>
      <c r="FE22" s="587">
        <v>2619.941825269635</v>
      </c>
      <c r="FF22" s="587">
        <v>3305.8004672507591</v>
      </c>
    </row>
    <row r="23" spans="1:162" ht="17.25" customHeight="1" x14ac:dyDescent="0.3">
      <c r="A23" s="721"/>
      <c r="B23" s="756"/>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0"/>
      <c r="DV23" s="590"/>
      <c r="DW23" s="590"/>
      <c r="DX23" s="590"/>
      <c r="DY23" s="590"/>
      <c r="DZ23" s="590"/>
      <c r="EA23" s="590"/>
      <c r="EB23" s="590"/>
      <c r="EC23" s="590"/>
      <c r="ED23" s="590"/>
      <c r="EE23" s="590"/>
      <c r="EF23" s="590"/>
      <c r="EG23" s="590"/>
      <c r="EH23" s="590"/>
      <c r="EI23" s="590"/>
      <c r="EJ23" s="590"/>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row>
    <row r="24" spans="1:162" ht="17.25" customHeight="1" x14ac:dyDescent="0.3">
      <c r="A24" s="715" t="s">
        <v>465</v>
      </c>
      <c r="B24" s="755" t="s">
        <v>466</v>
      </c>
      <c r="C24" s="585">
        <v>6383.2490385549081</v>
      </c>
      <c r="D24" s="585">
        <v>6649.8405896661707</v>
      </c>
      <c r="E24" s="585">
        <v>7114.2721878804759</v>
      </c>
      <c r="F24" s="585">
        <v>8514.2723916826089</v>
      </c>
      <c r="G24" s="585">
        <v>7303.9531977657052</v>
      </c>
      <c r="H24" s="585">
        <v>6915.06683532226</v>
      </c>
      <c r="I24" s="585">
        <v>7351.6898221375768</v>
      </c>
      <c r="J24" s="585">
        <v>7413.8849713734871</v>
      </c>
      <c r="K24" s="585">
        <v>7834.4323220745764</v>
      </c>
      <c r="L24" s="585">
        <v>7607.2765266712577</v>
      </c>
      <c r="M24" s="585">
        <v>8447.5385416162244</v>
      </c>
      <c r="N24" s="585">
        <v>8554.2135511803626</v>
      </c>
      <c r="O24" s="585">
        <v>9073.511018862926</v>
      </c>
      <c r="P24" s="585">
        <v>5899.4864869296798</v>
      </c>
      <c r="Q24" s="585">
        <v>6416.5738889620161</v>
      </c>
      <c r="R24" s="585">
        <v>8286.586384338043</v>
      </c>
      <c r="S24" s="585">
        <v>8298.6934993518025</v>
      </c>
      <c r="T24" s="585">
        <v>8975.7309610712982</v>
      </c>
      <c r="U24" s="585">
        <v>8215.2288523839616</v>
      </c>
      <c r="V24" s="585">
        <v>7728.3014778496608</v>
      </c>
      <c r="W24" s="585">
        <v>8629.2179477669088</v>
      </c>
      <c r="X24" s="585">
        <v>9340.7354288686456</v>
      </c>
      <c r="Y24" s="585">
        <v>12455.983672407905</v>
      </c>
      <c r="Z24" s="585">
        <v>13814.342736707898</v>
      </c>
      <c r="AA24" s="585">
        <v>14568.723427268338</v>
      </c>
      <c r="AB24" s="585">
        <v>12229.331331489073</v>
      </c>
      <c r="AC24" s="585">
        <v>12616.693411344611</v>
      </c>
      <c r="AD24" s="585">
        <v>11780.312898310107</v>
      </c>
      <c r="AE24" s="585">
        <v>12642.616229038504</v>
      </c>
      <c r="AF24" s="585">
        <v>11514.791850246491</v>
      </c>
      <c r="AG24" s="585">
        <v>11408.89432211054</v>
      </c>
      <c r="AH24" s="585">
        <v>12066.10625621072</v>
      </c>
      <c r="AI24" s="585">
        <v>12795.007061236227</v>
      </c>
      <c r="AJ24" s="585">
        <v>13327.70138321153</v>
      </c>
      <c r="AK24" s="585">
        <v>12470.688510267537</v>
      </c>
      <c r="AL24" s="585">
        <v>12401.375957310336</v>
      </c>
      <c r="AM24" s="585">
        <v>16578.990062358636</v>
      </c>
      <c r="AN24" s="585">
        <v>14233.110935510573</v>
      </c>
      <c r="AO24" s="585">
        <v>11871.338927178003</v>
      </c>
      <c r="AP24" s="585">
        <v>13742.275090813202</v>
      </c>
      <c r="AQ24" s="585">
        <v>16301.614131301429</v>
      </c>
      <c r="AR24" s="585">
        <v>14028.447093499477</v>
      </c>
      <c r="AS24" s="585">
        <v>14139.58602274734</v>
      </c>
      <c r="AT24" s="585">
        <v>11506.650629684891</v>
      </c>
      <c r="AU24" s="585">
        <v>12165.676450732737</v>
      </c>
      <c r="AV24" s="585">
        <v>13579.916542724737</v>
      </c>
      <c r="AW24" s="585">
        <v>12725.279247709694</v>
      </c>
      <c r="AX24" s="585">
        <v>12737.41604833714</v>
      </c>
      <c r="AY24" s="585">
        <v>12124.612961108782</v>
      </c>
      <c r="AZ24" s="585">
        <v>11017.24773704162</v>
      </c>
      <c r="BA24" s="585">
        <v>11875.871985426129</v>
      </c>
      <c r="BB24" s="585">
        <v>11104.933083112432</v>
      </c>
      <c r="BC24" s="585">
        <v>10153.916028146237</v>
      </c>
      <c r="BD24" s="585">
        <v>10149.670348070938</v>
      </c>
      <c r="BE24" s="585">
        <v>12306.792525007198</v>
      </c>
      <c r="BF24" s="585">
        <v>12112.721526070703</v>
      </c>
      <c r="BG24" s="585">
        <v>11582.558207341845</v>
      </c>
      <c r="BH24" s="585">
        <v>9518.4790455101702</v>
      </c>
      <c r="BI24" s="585">
        <v>8681.0042345374677</v>
      </c>
      <c r="BJ24" s="585">
        <v>7713.9847456788284</v>
      </c>
      <c r="BK24" s="585">
        <v>10163.115702151084</v>
      </c>
      <c r="BL24" s="585">
        <v>12977.486856481886</v>
      </c>
      <c r="BM24" s="585">
        <v>9168.8171159211252</v>
      </c>
      <c r="BN24" s="585">
        <v>8811.5464913536125</v>
      </c>
      <c r="BO24" s="585">
        <v>11821.644279738002</v>
      </c>
      <c r="BP24" s="585">
        <v>13645.589335515086</v>
      </c>
      <c r="BQ24" s="585">
        <v>13612.214057874427</v>
      </c>
      <c r="BR24" s="585">
        <v>13680.717392060966</v>
      </c>
      <c r="BS24" s="585">
        <v>12760.772569695599</v>
      </c>
      <c r="BT24" s="585">
        <v>24013.506030372882</v>
      </c>
      <c r="BU24" s="585">
        <v>23013.201073529097</v>
      </c>
      <c r="BV24" s="585">
        <v>18677.003819306119</v>
      </c>
      <c r="BW24" s="585">
        <v>16736.971253524825</v>
      </c>
      <c r="BX24" s="585">
        <v>16341.12426787452</v>
      </c>
      <c r="BY24" s="585">
        <v>8331.8106840226228</v>
      </c>
      <c r="BZ24" s="585">
        <v>18461.318596219749</v>
      </c>
      <c r="CA24" s="585">
        <v>18557.850228962649</v>
      </c>
      <c r="CB24" s="585">
        <v>20120.93315196945</v>
      </c>
      <c r="CC24" s="585">
        <v>21892.161488708211</v>
      </c>
      <c r="CD24" s="585">
        <v>19769.976753474097</v>
      </c>
      <c r="CE24" s="585">
        <v>19424.047709338327</v>
      </c>
      <c r="CF24" s="585">
        <v>18861.794187661322</v>
      </c>
      <c r="CG24" s="585">
        <v>20053.202827854817</v>
      </c>
      <c r="CH24" s="585">
        <v>25084.961723414857</v>
      </c>
      <c r="CI24" s="585">
        <v>24469.048413259949</v>
      </c>
      <c r="CJ24" s="585">
        <v>23530.975873098447</v>
      </c>
      <c r="CK24" s="585">
        <v>22241.974738439789</v>
      </c>
      <c r="CL24" s="585">
        <v>21840.044962163753</v>
      </c>
      <c r="CM24" s="585">
        <v>20331.502870957593</v>
      </c>
      <c r="CN24" s="585">
        <v>19280.85071621116</v>
      </c>
      <c r="CO24" s="585">
        <v>27604.694450787036</v>
      </c>
      <c r="CP24" s="585">
        <v>26935.272888946314</v>
      </c>
      <c r="CQ24" s="585">
        <v>26263.908825751721</v>
      </c>
      <c r="CR24" s="585">
        <v>23970.443309422441</v>
      </c>
      <c r="CS24" s="585">
        <v>24072.447682477483</v>
      </c>
      <c r="CT24" s="585">
        <v>21775.253964864623</v>
      </c>
      <c r="CU24" s="585">
        <v>23393.112546856104</v>
      </c>
      <c r="CV24" s="585">
        <v>25576.786002686127</v>
      </c>
      <c r="CW24" s="585">
        <v>26435.227941971436</v>
      </c>
      <c r="CX24" s="585">
        <v>25675.635647600808</v>
      </c>
      <c r="CY24" s="585">
        <v>22615.936895204573</v>
      </c>
      <c r="CZ24" s="585">
        <v>14873.142389816247</v>
      </c>
      <c r="DA24" s="585">
        <v>14760.620502544829</v>
      </c>
      <c r="DB24" s="585">
        <v>14726.619122892487</v>
      </c>
      <c r="DC24" s="585">
        <v>16138.105107426947</v>
      </c>
      <c r="DD24" s="585">
        <v>13998.813096603109</v>
      </c>
      <c r="DE24" s="585">
        <v>14965.689715532197</v>
      </c>
      <c r="DF24" s="585">
        <v>15091.165610121518</v>
      </c>
      <c r="DG24" s="585">
        <v>16380.913855891731</v>
      </c>
      <c r="DH24" s="585">
        <v>15437.529762923561</v>
      </c>
      <c r="DI24" s="585">
        <v>16929.732938862195</v>
      </c>
      <c r="DJ24" s="585">
        <v>18409.350164106458</v>
      </c>
      <c r="DK24" s="585">
        <v>16625.771401019141</v>
      </c>
      <c r="DL24" s="585">
        <v>17474.593291096346</v>
      </c>
      <c r="DM24" s="585">
        <v>17038.991399696199</v>
      </c>
      <c r="DN24" s="585">
        <v>18456.822239132885</v>
      </c>
      <c r="DO24" s="585">
        <v>17768.908608686761</v>
      </c>
      <c r="DP24" s="585">
        <v>18592.736764077152</v>
      </c>
      <c r="DQ24" s="585">
        <v>18909.718441675181</v>
      </c>
      <c r="DR24" s="585">
        <v>18055.551455303881</v>
      </c>
      <c r="DS24" s="585">
        <v>18153.567145530498</v>
      </c>
      <c r="DT24" s="585">
        <v>18922.086422444208</v>
      </c>
      <c r="DU24" s="585">
        <v>19688.046935321312</v>
      </c>
      <c r="DV24" s="585">
        <v>19439.865808456318</v>
      </c>
      <c r="DW24" s="585">
        <v>18791.609332512526</v>
      </c>
      <c r="DX24" s="585">
        <v>20283.223932237834</v>
      </c>
      <c r="DY24" s="585">
        <v>20254.24131475843</v>
      </c>
      <c r="DZ24" s="585">
        <v>20902.924293922468</v>
      </c>
      <c r="EA24" s="585">
        <v>21455.964240259425</v>
      </c>
      <c r="EB24" s="585">
        <v>18149.883532931453</v>
      </c>
      <c r="EC24" s="585">
        <v>20134.856145641443</v>
      </c>
      <c r="ED24" s="585">
        <v>23480.703766809223</v>
      </c>
      <c r="EE24" s="585">
        <v>23961.369388649975</v>
      </c>
      <c r="EF24" s="585">
        <v>24394.682751851335</v>
      </c>
      <c r="EG24" s="585">
        <v>18179.192680712655</v>
      </c>
      <c r="EH24" s="585">
        <v>15726.806844555269</v>
      </c>
      <c r="EI24" s="585">
        <v>16847.426441497668</v>
      </c>
      <c r="EJ24" s="585">
        <v>17024.261103046363</v>
      </c>
      <c r="EK24" s="587">
        <v>13952.049447307923</v>
      </c>
      <c r="EL24" s="587">
        <v>13280.516262962068</v>
      </c>
      <c r="EM24" s="587">
        <v>14116.91913767026</v>
      </c>
      <c r="EN24" s="587">
        <v>14522.750858877995</v>
      </c>
      <c r="EO24" s="587">
        <v>12329.530373720525</v>
      </c>
      <c r="EP24" s="587">
        <v>12736.946899304381</v>
      </c>
      <c r="EQ24" s="587">
        <v>14085.926039146339</v>
      </c>
      <c r="ER24" s="587">
        <v>17401.924404599842</v>
      </c>
      <c r="ES24" s="587">
        <v>17994.630796540321</v>
      </c>
      <c r="ET24" s="587">
        <v>18297.86520579876</v>
      </c>
      <c r="EU24" s="587">
        <v>18259.321228503457</v>
      </c>
      <c r="EV24" s="587">
        <v>18341.798642348531</v>
      </c>
      <c r="EW24" s="587">
        <v>13917.765903980247</v>
      </c>
      <c r="EX24" s="587">
        <v>16261.847901443276</v>
      </c>
      <c r="EY24" s="587">
        <v>13874.217443138363</v>
      </c>
      <c r="EZ24" s="587">
        <v>15094.154178871202</v>
      </c>
      <c r="FA24" s="587">
        <v>15547.315173019921</v>
      </c>
      <c r="FB24" s="587">
        <v>12909.63383390655</v>
      </c>
      <c r="FC24" s="587">
        <v>12709.420960250587</v>
      </c>
      <c r="FD24" s="587">
        <v>12326.057150678651</v>
      </c>
      <c r="FE24" s="587">
        <v>12148.692592627467</v>
      </c>
      <c r="FF24" s="587">
        <v>12077.509372808179</v>
      </c>
    </row>
    <row r="25" spans="1:162" ht="17.25" customHeight="1" x14ac:dyDescent="0.3">
      <c r="A25" s="721"/>
      <c r="B25" s="756"/>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c r="BT25" s="590"/>
      <c r="BU25" s="590"/>
      <c r="BV25" s="590"/>
      <c r="BW25" s="590"/>
      <c r="BX25" s="590"/>
      <c r="BY25" s="590"/>
      <c r="BZ25" s="590"/>
      <c r="CA25" s="590"/>
      <c r="CB25" s="590"/>
      <c r="CC25" s="590"/>
      <c r="CD25" s="590"/>
      <c r="CE25" s="590"/>
      <c r="CF25" s="590"/>
      <c r="CG25" s="590"/>
      <c r="CH25" s="590"/>
      <c r="CI25" s="590"/>
      <c r="CJ25" s="590"/>
      <c r="CK25" s="590"/>
      <c r="CL25" s="590"/>
      <c r="CM25" s="590"/>
      <c r="CN25" s="590"/>
      <c r="CO25" s="590"/>
      <c r="CP25" s="590"/>
      <c r="CQ25" s="590"/>
      <c r="CR25" s="590"/>
      <c r="CS25" s="590"/>
      <c r="CT25" s="590"/>
      <c r="CU25" s="590"/>
      <c r="CV25" s="590"/>
      <c r="CW25" s="590"/>
      <c r="CX25" s="590"/>
      <c r="CY25" s="590"/>
      <c r="CZ25" s="590"/>
      <c r="DA25" s="590"/>
      <c r="DB25" s="590"/>
      <c r="DC25" s="590"/>
      <c r="DD25" s="590"/>
      <c r="DE25" s="590"/>
      <c r="DF25" s="590"/>
      <c r="DG25" s="590"/>
      <c r="DH25" s="590"/>
      <c r="DI25" s="590"/>
      <c r="DJ25" s="590"/>
      <c r="DK25" s="590"/>
      <c r="DL25" s="590"/>
      <c r="DM25" s="590"/>
      <c r="DN25" s="590"/>
      <c r="DO25" s="590"/>
      <c r="DP25" s="590"/>
      <c r="DQ25" s="590"/>
      <c r="DR25" s="590"/>
      <c r="DS25" s="590"/>
      <c r="DT25" s="590"/>
      <c r="DU25" s="590"/>
      <c r="DV25" s="590"/>
      <c r="DW25" s="590"/>
      <c r="DX25" s="590"/>
      <c r="DY25" s="590"/>
      <c r="DZ25" s="590"/>
      <c r="EA25" s="590"/>
      <c r="EB25" s="590"/>
      <c r="EC25" s="590"/>
      <c r="ED25" s="590"/>
      <c r="EE25" s="590"/>
      <c r="EF25" s="590"/>
      <c r="EG25" s="590"/>
      <c r="EH25" s="590"/>
      <c r="EI25" s="590"/>
      <c r="EJ25" s="590"/>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row>
    <row r="26" spans="1:162" ht="17.25" customHeight="1" x14ac:dyDescent="0.3">
      <c r="A26" s="715" t="s">
        <v>467</v>
      </c>
      <c r="B26" s="755" t="s">
        <v>468</v>
      </c>
      <c r="C26" s="585">
        <v>11014.033481526913</v>
      </c>
      <c r="D26" s="585">
        <v>11048.727608207602</v>
      </c>
      <c r="E26" s="585">
        <v>11113.043092204985</v>
      </c>
      <c r="F26" s="585">
        <v>11153.496667586149</v>
      </c>
      <c r="G26" s="585">
        <v>11298.29312364251</v>
      </c>
      <c r="H26" s="585">
        <v>11278.38058623231</v>
      </c>
      <c r="I26" s="585">
        <v>11519.591591549974</v>
      </c>
      <c r="J26" s="585">
        <v>11540.759456266354</v>
      </c>
      <c r="K26" s="585">
        <v>11567.307409254552</v>
      </c>
      <c r="L26" s="585">
        <v>11603.499793669256</v>
      </c>
      <c r="M26" s="585">
        <v>11633.93335772253</v>
      </c>
      <c r="N26" s="585">
        <v>11807.799435036495</v>
      </c>
      <c r="O26" s="585">
        <v>11950.837410409435</v>
      </c>
      <c r="P26" s="585">
        <v>11977.17019824984</v>
      </c>
      <c r="Q26" s="585">
        <v>12000.18354502578</v>
      </c>
      <c r="R26" s="585">
        <v>12139.855507300956</v>
      </c>
      <c r="S26" s="585">
        <v>12169.938106646932</v>
      </c>
      <c r="T26" s="585">
        <v>12150.793829544418</v>
      </c>
      <c r="U26" s="585">
        <v>12221.782184337251</v>
      </c>
      <c r="V26" s="585">
        <v>12246.514085820239</v>
      </c>
      <c r="W26" s="585">
        <v>12221.421608163026</v>
      </c>
      <c r="X26" s="585">
        <v>12295.28914683382</v>
      </c>
      <c r="Y26" s="585">
        <v>12382.660895437844</v>
      </c>
      <c r="Z26" s="585">
        <v>12461.038735059528</v>
      </c>
      <c r="AA26" s="585">
        <v>12616.279351228695</v>
      </c>
      <c r="AB26" s="585">
        <v>12624.981711947359</v>
      </c>
      <c r="AC26" s="585">
        <v>12635.224624657145</v>
      </c>
      <c r="AD26" s="585">
        <v>12732.488328174561</v>
      </c>
      <c r="AE26" s="585">
        <v>12803.934268793244</v>
      </c>
      <c r="AF26" s="585">
        <v>12914.352655954235</v>
      </c>
      <c r="AG26" s="585">
        <v>13034.980613430849</v>
      </c>
      <c r="AH26" s="585">
        <v>13065.772707911896</v>
      </c>
      <c r="AI26" s="585">
        <v>13111.795636254179</v>
      </c>
      <c r="AJ26" s="585">
        <v>13135.517572718358</v>
      </c>
      <c r="AK26" s="585">
        <v>13340.71964781003</v>
      </c>
      <c r="AL26" s="585">
        <v>13385.633625959959</v>
      </c>
      <c r="AM26" s="585">
        <v>13497.897804176378</v>
      </c>
      <c r="AN26" s="585">
        <v>13542.863819914795</v>
      </c>
      <c r="AO26" s="585">
        <v>13847.265824195511</v>
      </c>
      <c r="AP26" s="585">
        <v>13895.378361877878</v>
      </c>
      <c r="AQ26" s="585">
        <v>14061.225677049795</v>
      </c>
      <c r="AR26" s="585">
        <v>14129.948875812004</v>
      </c>
      <c r="AS26" s="585">
        <v>14867.49662544334</v>
      </c>
      <c r="AT26" s="585">
        <v>15016.376592499861</v>
      </c>
      <c r="AU26" s="585">
        <v>14883.294521875829</v>
      </c>
      <c r="AV26" s="585">
        <v>15041.956249365756</v>
      </c>
      <c r="AW26" s="585">
        <v>15235.583839148105</v>
      </c>
      <c r="AX26" s="585">
        <v>15416.093372723208</v>
      </c>
      <c r="AY26" s="585">
        <v>15511.952693063038</v>
      </c>
      <c r="AZ26" s="585">
        <v>15628.316686064878</v>
      </c>
      <c r="BA26" s="585">
        <v>15724.480587961425</v>
      </c>
      <c r="BB26" s="585">
        <v>15728.165902294089</v>
      </c>
      <c r="BC26" s="585">
        <v>15948.920227210907</v>
      </c>
      <c r="BD26" s="585">
        <v>16046.530928559725</v>
      </c>
      <c r="BE26" s="585">
        <v>16179.164306182563</v>
      </c>
      <c r="BF26" s="585">
        <v>16186.430466736743</v>
      </c>
      <c r="BG26" s="585">
        <v>16268.813904278057</v>
      </c>
      <c r="BH26" s="585">
        <v>16370.446699364229</v>
      </c>
      <c r="BI26" s="585">
        <v>16665.968852907914</v>
      </c>
      <c r="BJ26" s="585">
        <v>16991.67181004403</v>
      </c>
      <c r="BK26" s="585">
        <v>17384.710621928669</v>
      </c>
      <c r="BL26" s="585">
        <v>17365.152191463854</v>
      </c>
      <c r="BM26" s="585">
        <v>17523.195378059605</v>
      </c>
      <c r="BN26" s="585">
        <v>17892.213160755415</v>
      </c>
      <c r="BO26" s="585">
        <v>17974.062573762763</v>
      </c>
      <c r="BP26" s="585">
        <v>19541.268493632055</v>
      </c>
      <c r="BQ26" s="585">
        <v>19839.07444869414</v>
      </c>
      <c r="BR26" s="585">
        <v>19881.415035014634</v>
      </c>
      <c r="BS26" s="585">
        <v>19895.270451295564</v>
      </c>
      <c r="BT26" s="585">
        <v>20065.058771296935</v>
      </c>
      <c r="BU26" s="585">
        <v>20064.027496214749</v>
      </c>
      <c r="BV26" s="585">
        <v>20196.003639849067</v>
      </c>
      <c r="BW26" s="585">
        <v>20558.658169025657</v>
      </c>
      <c r="BX26" s="585">
        <v>20793.085392956549</v>
      </c>
      <c r="BY26" s="585">
        <v>21056.009486298484</v>
      </c>
      <c r="BZ26" s="585">
        <v>21211.197226594864</v>
      </c>
      <c r="CA26" s="585">
        <v>21326.651264443</v>
      </c>
      <c r="CB26" s="585">
        <v>21456.918350381893</v>
      </c>
      <c r="CC26" s="585">
        <v>21790.382353207417</v>
      </c>
      <c r="CD26" s="585">
        <v>21813.765446692763</v>
      </c>
      <c r="CE26" s="585">
        <v>21821.621603021606</v>
      </c>
      <c r="CF26" s="585">
        <v>21858.585494262614</v>
      </c>
      <c r="CG26" s="585">
        <v>21896.466863457536</v>
      </c>
      <c r="CH26" s="585">
        <v>22339.695730386007</v>
      </c>
      <c r="CI26" s="585">
        <v>22562.627234666605</v>
      </c>
      <c r="CJ26" s="585">
        <v>21198.993556181529</v>
      </c>
      <c r="CK26" s="585">
        <v>20989.900446220578</v>
      </c>
      <c r="CL26" s="585">
        <v>20999.00918223854</v>
      </c>
      <c r="CM26" s="585">
        <v>21074.540085685647</v>
      </c>
      <c r="CN26" s="585">
        <v>21108.568285388013</v>
      </c>
      <c r="CO26" s="585">
        <v>21466.921812800294</v>
      </c>
      <c r="CP26" s="585">
        <v>21670.397031735833</v>
      </c>
      <c r="CQ26" s="585">
        <v>21722.483108871726</v>
      </c>
      <c r="CR26" s="585">
        <v>21755.276499939078</v>
      </c>
      <c r="CS26" s="585">
        <v>21693.701409915764</v>
      </c>
      <c r="CT26" s="585">
        <v>21773.99069525153</v>
      </c>
      <c r="CU26" s="585">
        <v>21767.139061038757</v>
      </c>
      <c r="CV26" s="585">
        <v>21768.024056184444</v>
      </c>
      <c r="CW26" s="585">
        <v>21789.667662884174</v>
      </c>
      <c r="CX26" s="585">
        <v>21919.728767470304</v>
      </c>
      <c r="CY26" s="585">
        <v>21922.52917172237</v>
      </c>
      <c r="CZ26" s="585">
        <v>21899.189093248657</v>
      </c>
      <c r="DA26" s="585">
        <v>22030.605270988261</v>
      </c>
      <c r="DB26" s="585">
        <v>22142.547430580122</v>
      </c>
      <c r="DC26" s="585">
        <v>22110.232217238514</v>
      </c>
      <c r="DD26" s="585">
        <v>22011.968287195839</v>
      </c>
      <c r="DE26" s="585">
        <v>21973.051377668962</v>
      </c>
      <c r="DF26" s="585">
        <v>22022.779691456803</v>
      </c>
      <c r="DG26" s="585">
        <v>22198.046125911344</v>
      </c>
      <c r="DH26" s="585">
        <v>22250.094945873188</v>
      </c>
      <c r="DI26" s="585">
        <v>22451.788501331364</v>
      </c>
      <c r="DJ26" s="585">
        <v>23806.14403392691</v>
      </c>
      <c r="DK26" s="585">
        <v>23978.770974241517</v>
      </c>
      <c r="DL26" s="585">
        <v>24017.583107453953</v>
      </c>
      <c r="DM26" s="585">
        <v>24137.343537317305</v>
      </c>
      <c r="DN26" s="585">
        <v>24140.564619004457</v>
      </c>
      <c r="DO26" s="585">
        <v>24141.564087079951</v>
      </c>
      <c r="DP26" s="585">
        <v>24221.549891363655</v>
      </c>
      <c r="DQ26" s="585">
        <v>24242.067375324197</v>
      </c>
      <c r="DR26" s="585">
        <v>24273.205548110891</v>
      </c>
      <c r="DS26" s="585">
        <v>24283.40577055372</v>
      </c>
      <c r="DT26" s="585">
        <v>24298.775407468009</v>
      </c>
      <c r="DU26" s="585">
        <v>24336.764815885352</v>
      </c>
      <c r="DV26" s="585">
        <v>24417.929159778458</v>
      </c>
      <c r="DW26" s="585">
        <v>24561.972366705511</v>
      </c>
      <c r="DX26" s="585">
        <v>24609.340597408685</v>
      </c>
      <c r="DY26" s="585">
        <v>24637.083965851118</v>
      </c>
      <c r="DZ26" s="585">
        <v>24651.2389265942</v>
      </c>
      <c r="EA26" s="585">
        <v>24736.880190148837</v>
      </c>
      <c r="EB26" s="585">
        <v>24882.649394728232</v>
      </c>
      <c r="EC26" s="585">
        <v>24825.861472844212</v>
      </c>
      <c r="ED26" s="585">
        <v>25364.472095559806</v>
      </c>
      <c r="EE26" s="585">
        <v>25529.957363336092</v>
      </c>
      <c r="EF26" s="585">
        <v>25710.19339087134</v>
      </c>
      <c r="EG26" s="585">
        <v>25828.55876022387</v>
      </c>
      <c r="EH26" s="585">
        <v>28563.779038463723</v>
      </c>
      <c r="EI26" s="585">
        <v>29957.130445340958</v>
      </c>
      <c r="EJ26" s="585">
        <v>30060.102000260456</v>
      </c>
      <c r="EK26" s="587">
        <v>30118.271590084125</v>
      </c>
      <c r="EL26" s="587">
        <v>29758.406320354065</v>
      </c>
      <c r="EM26" s="587">
        <v>29793.81530158591</v>
      </c>
      <c r="EN26" s="587">
        <v>29940.507652334272</v>
      </c>
      <c r="EO26" s="587">
        <v>29721.062876344396</v>
      </c>
      <c r="EP26" s="587">
        <v>29753.380714502255</v>
      </c>
      <c r="EQ26" s="587">
        <v>29722.992618558514</v>
      </c>
      <c r="ER26" s="587">
        <v>29815.022511755418</v>
      </c>
      <c r="ES26" s="587">
        <v>29773.65036137358</v>
      </c>
      <c r="ET26" s="587">
        <v>30585.465587037281</v>
      </c>
      <c r="EU26" s="587">
        <v>31009.827750178272</v>
      </c>
      <c r="EV26" s="587">
        <v>31202.749989270415</v>
      </c>
      <c r="EW26" s="587">
        <v>31105.371489056004</v>
      </c>
      <c r="EX26" s="587">
        <v>31161.712400470748</v>
      </c>
      <c r="EY26" s="587">
        <v>31175.563480646655</v>
      </c>
      <c r="EZ26" s="587">
        <v>31035.660908984246</v>
      </c>
      <c r="FA26" s="587">
        <v>31070.266876523641</v>
      </c>
      <c r="FB26" s="587">
        <v>31138.614170114768</v>
      </c>
      <c r="FC26" s="587">
        <v>31265.190139421749</v>
      </c>
      <c r="FD26" s="587">
        <v>31330.885535498317</v>
      </c>
      <c r="FE26" s="587">
        <v>31369.044145679512</v>
      </c>
      <c r="FF26" s="587">
        <v>31431.567370882301</v>
      </c>
    </row>
    <row r="27" spans="1:162" ht="17.25" customHeight="1" x14ac:dyDescent="0.3">
      <c r="A27" s="721"/>
      <c r="B27" s="756"/>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c r="AJ27" s="593"/>
      <c r="AK27" s="593"/>
      <c r="AL27" s="593"/>
      <c r="AM27" s="593"/>
      <c r="AN27" s="593"/>
      <c r="AO27" s="593"/>
      <c r="AP27" s="593"/>
      <c r="AQ27" s="593"/>
      <c r="AR27" s="593"/>
      <c r="AS27" s="593"/>
      <c r="AT27" s="593"/>
      <c r="AU27" s="593"/>
      <c r="AV27" s="593"/>
      <c r="AW27" s="593"/>
      <c r="AX27" s="593"/>
      <c r="AY27" s="593"/>
      <c r="AZ27" s="593"/>
      <c r="BA27" s="593"/>
      <c r="BB27" s="593"/>
      <c r="BC27" s="593"/>
      <c r="BD27" s="593"/>
      <c r="BE27" s="593"/>
      <c r="BF27" s="593"/>
      <c r="BG27" s="593"/>
      <c r="BH27" s="593"/>
      <c r="BI27" s="593"/>
      <c r="BJ27" s="593"/>
      <c r="BK27" s="593"/>
      <c r="BL27" s="593"/>
      <c r="BM27" s="593"/>
      <c r="BN27" s="593"/>
      <c r="BO27" s="593"/>
      <c r="BP27" s="593"/>
      <c r="BQ27" s="593"/>
      <c r="BR27" s="593"/>
      <c r="BS27" s="593"/>
      <c r="BT27" s="593"/>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DE27" s="593"/>
      <c r="DF27" s="593"/>
      <c r="DG27" s="593"/>
      <c r="DH27" s="593"/>
      <c r="DI27" s="593"/>
      <c r="DJ27" s="593"/>
      <c r="DK27" s="593"/>
      <c r="DL27" s="593"/>
      <c r="DM27" s="593"/>
      <c r="DN27" s="593"/>
      <c r="DO27" s="593"/>
      <c r="DP27" s="593"/>
      <c r="DQ27" s="593"/>
      <c r="DR27" s="593"/>
      <c r="DS27" s="593"/>
      <c r="DT27" s="593"/>
      <c r="DU27" s="593"/>
      <c r="DV27" s="593"/>
      <c r="DW27" s="593"/>
      <c r="DX27" s="593"/>
      <c r="DY27" s="593"/>
      <c r="DZ27" s="593"/>
      <c r="EA27" s="593"/>
      <c r="EB27" s="593"/>
      <c r="EC27" s="593"/>
      <c r="ED27" s="593"/>
      <c r="EE27" s="593"/>
      <c r="EF27" s="593"/>
      <c r="EG27" s="593"/>
      <c r="EH27" s="593"/>
      <c r="EI27" s="593"/>
      <c r="EJ27" s="593"/>
      <c r="EK27" s="595"/>
      <c r="EL27" s="595"/>
      <c r="EM27" s="595"/>
      <c r="EN27" s="595"/>
      <c r="EO27" s="595"/>
      <c r="EP27" s="595"/>
      <c r="EQ27" s="595"/>
      <c r="ER27" s="595"/>
      <c r="ES27" s="595"/>
      <c r="ET27" s="595"/>
      <c r="EU27" s="595"/>
      <c r="EV27" s="595"/>
      <c r="EW27" s="595"/>
      <c r="EX27" s="595"/>
      <c r="EY27" s="595"/>
      <c r="EZ27" s="595"/>
      <c r="FA27" s="595"/>
      <c r="FB27" s="595"/>
      <c r="FC27" s="595"/>
      <c r="FD27" s="595"/>
      <c r="FE27" s="595"/>
      <c r="FF27" s="595"/>
    </row>
    <row r="28" spans="1:162" ht="17.25" customHeight="1" x14ac:dyDescent="0.3">
      <c r="A28" s="715"/>
      <c r="B28" s="755" t="s">
        <v>421</v>
      </c>
      <c r="C28" s="585">
        <v>471311.56792716432</v>
      </c>
      <c r="D28" s="585">
        <v>458405.79961119429</v>
      </c>
      <c r="E28" s="585">
        <v>471368.36617523001</v>
      </c>
      <c r="F28" s="585">
        <v>487597.21233473998</v>
      </c>
      <c r="G28" s="585">
        <v>490699.53375006304</v>
      </c>
      <c r="H28" s="585">
        <v>509422.04600683041</v>
      </c>
      <c r="I28" s="585">
        <v>496790.44643401378</v>
      </c>
      <c r="J28" s="585">
        <v>506831.090651448</v>
      </c>
      <c r="K28" s="585">
        <v>536189.32489575329</v>
      </c>
      <c r="L28" s="585">
        <v>539946.7159698375</v>
      </c>
      <c r="M28" s="585">
        <v>536591.34873983543</v>
      </c>
      <c r="N28" s="585">
        <v>565086.19033303193</v>
      </c>
      <c r="O28" s="585">
        <v>553754.69138722611</v>
      </c>
      <c r="P28" s="585">
        <v>563618.70857038384</v>
      </c>
      <c r="Q28" s="585">
        <v>575394.00702426536</v>
      </c>
      <c r="R28" s="585">
        <v>605259.06123920635</v>
      </c>
      <c r="S28" s="585">
        <v>608440.06014277297</v>
      </c>
      <c r="T28" s="585">
        <v>637096.64947550418</v>
      </c>
      <c r="U28" s="585">
        <v>661145.8894725315</v>
      </c>
      <c r="V28" s="585">
        <v>633159.18734289054</v>
      </c>
      <c r="W28" s="585">
        <v>636947.78133060329</v>
      </c>
      <c r="X28" s="585">
        <v>655844.07059561671</v>
      </c>
      <c r="Y28" s="585">
        <v>662667.18801874912</v>
      </c>
      <c r="Z28" s="585">
        <v>664628.03592560661</v>
      </c>
      <c r="AA28" s="585">
        <v>695845.12316598266</v>
      </c>
      <c r="AB28" s="585">
        <v>714781.22867027926</v>
      </c>
      <c r="AC28" s="585">
        <v>729675.19286680454</v>
      </c>
      <c r="AD28" s="585">
        <v>737089.28856492438</v>
      </c>
      <c r="AE28" s="585">
        <v>740351.71167019883</v>
      </c>
      <c r="AF28" s="585">
        <v>780083.3295117286</v>
      </c>
      <c r="AG28" s="585">
        <v>758266.41427968536</v>
      </c>
      <c r="AH28" s="585">
        <v>788136.06321539462</v>
      </c>
      <c r="AI28" s="585">
        <v>784205.4456981275</v>
      </c>
      <c r="AJ28" s="585">
        <v>769965.96097859775</v>
      </c>
      <c r="AK28" s="585">
        <v>756096.5212078559</v>
      </c>
      <c r="AL28" s="585">
        <v>797078.89871579094</v>
      </c>
      <c r="AM28" s="585">
        <v>810394.94968197751</v>
      </c>
      <c r="AN28" s="585">
        <v>828459.34888786869</v>
      </c>
      <c r="AO28" s="585">
        <v>819943.30276826583</v>
      </c>
      <c r="AP28" s="585">
        <v>803102.41851690516</v>
      </c>
      <c r="AQ28" s="585">
        <v>860616.11619672494</v>
      </c>
      <c r="AR28" s="585">
        <v>844613.98383109039</v>
      </c>
      <c r="AS28" s="585">
        <v>847548.11865141056</v>
      </c>
      <c r="AT28" s="585">
        <v>846906.62767257448</v>
      </c>
      <c r="AU28" s="585">
        <v>856623.22336467297</v>
      </c>
      <c r="AV28" s="585">
        <v>849664.16610216291</v>
      </c>
      <c r="AW28" s="585">
        <v>850875.33540920669</v>
      </c>
      <c r="AX28" s="585">
        <v>845763.63654899003</v>
      </c>
      <c r="AY28" s="585">
        <v>857777.29400790727</v>
      </c>
      <c r="AZ28" s="585">
        <v>873787.36227380787</v>
      </c>
      <c r="BA28" s="585">
        <v>878017.7705192311</v>
      </c>
      <c r="BB28" s="585">
        <v>860432.47357552964</v>
      </c>
      <c r="BC28" s="585">
        <v>860188.9541019632</v>
      </c>
      <c r="BD28" s="585">
        <v>848848.64170295815</v>
      </c>
      <c r="BE28" s="585">
        <v>894608.69760575343</v>
      </c>
      <c r="BF28" s="585">
        <v>915505.73865312291</v>
      </c>
      <c r="BG28" s="585">
        <v>937137.81343298568</v>
      </c>
      <c r="BH28" s="585">
        <v>958041.17726875655</v>
      </c>
      <c r="BI28" s="585">
        <v>958842.1455475667</v>
      </c>
      <c r="BJ28" s="585">
        <v>1070992.4571643467</v>
      </c>
      <c r="BK28" s="585">
        <v>1055271.1206003062</v>
      </c>
      <c r="BL28" s="585">
        <v>997219.36388874415</v>
      </c>
      <c r="BM28" s="585">
        <v>1035500.4015942985</v>
      </c>
      <c r="BN28" s="585">
        <v>1056066.0486383529</v>
      </c>
      <c r="BO28" s="585">
        <v>1077273.9333575058</v>
      </c>
      <c r="BP28" s="585">
        <v>1058366.3717629386</v>
      </c>
      <c r="BQ28" s="585">
        <v>1106725.2287313228</v>
      </c>
      <c r="BR28" s="585">
        <v>1122998.4580237856</v>
      </c>
      <c r="BS28" s="585">
        <v>1131601.8792808035</v>
      </c>
      <c r="BT28" s="585">
        <v>1099361.3938665676</v>
      </c>
      <c r="BU28" s="585">
        <v>1166032.9445951278</v>
      </c>
      <c r="BV28" s="585">
        <v>1094115.9506793264</v>
      </c>
      <c r="BW28" s="585">
        <v>1160356.9790443636</v>
      </c>
      <c r="BX28" s="585">
        <v>1134584.961710559</v>
      </c>
      <c r="BY28" s="585">
        <v>1112955.0925948888</v>
      </c>
      <c r="BZ28" s="585">
        <v>1198674.0724062677</v>
      </c>
      <c r="CA28" s="585">
        <v>1181223.9003387662</v>
      </c>
      <c r="CB28" s="585">
        <v>1211293.1754387375</v>
      </c>
      <c r="CC28" s="585">
        <v>1221711.2032623517</v>
      </c>
      <c r="CD28" s="585">
        <v>1235903.3137268671</v>
      </c>
      <c r="CE28" s="585">
        <v>1274384.0037559315</v>
      </c>
      <c r="CF28" s="585">
        <v>1295912.2835303352</v>
      </c>
      <c r="CG28" s="585">
        <v>1274120.3794816772</v>
      </c>
      <c r="CH28" s="585">
        <v>1311993.346262435</v>
      </c>
      <c r="CI28" s="585">
        <v>1302799.933905883</v>
      </c>
      <c r="CJ28" s="585">
        <v>1336708.8400578236</v>
      </c>
      <c r="CK28" s="585">
        <v>1291958.9124607658</v>
      </c>
      <c r="CL28" s="585">
        <v>1315134.6475510746</v>
      </c>
      <c r="CM28" s="585">
        <v>1318305.6145117909</v>
      </c>
      <c r="CN28" s="585">
        <v>1292269.3594599015</v>
      </c>
      <c r="CO28" s="585">
        <v>1298120.7727997475</v>
      </c>
      <c r="CP28" s="585">
        <v>1328344.738319339</v>
      </c>
      <c r="CQ28" s="585">
        <v>1295942.0223781262</v>
      </c>
      <c r="CR28" s="585">
        <v>1339915.7211470155</v>
      </c>
      <c r="CS28" s="585">
        <v>1328981.7561254341</v>
      </c>
      <c r="CT28" s="585">
        <v>1367299.7785201175</v>
      </c>
      <c r="CU28" s="585">
        <v>1346126.8034570767</v>
      </c>
      <c r="CV28" s="585">
        <v>1401146.8867968624</v>
      </c>
      <c r="CW28" s="585">
        <v>1437709.198247212</v>
      </c>
      <c r="CX28" s="585">
        <v>1425057.8552799604</v>
      </c>
      <c r="CY28" s="585">
        <v>1355225.2935294721</v>
      </c>
      <c r="CZ28" s="585">
        <v>1347066.8456805258</v>
      </c>
      <c r="DA28" s="585">
        <v>1337575.1882134248</v>
      </c>
      <c r="DB28" s="585">
        <v>1290068.1048533451</v>
      </c>
      <c r="DC28" s="585">
        <v>1308970.542030727</v>
      </c>
      <c r="DD28" s="585">
        <v>1312688.1238442992</v>
      </c>
      <c r="DE28" s="585">
        <v>1301376.0418925567</v>
      </c>
      <c r="DF28" s="585">
        <v>1281129.753076937</v>
      </c>
      <c r="DG28" s="585">
        <v>1268393.3452365631</v>
      </c>
      <c r="DH28" s="585">
        <v>1249180.0291490473</v>
      </c>
      <c r="DI28" s="585">
        <v>1238084.4632689934</v>
      </c>
      <c r="DJ28" s="585">
        <v>1328751.9980645983</v>
      </c>
      <c r="DK28" s="585">
        <v>1361867.4050801324</v>
      </c>
      <c r="DL28" s="585">
        <v>1337655.2811770877</v>
      </c>
      <c r="DM28" s="585">
        <v>1362220.9111913845</v>
      </c>
      <c r="DN28" s="585">
        <v>1382301.4725315513</v>
      </c>
      <c r="DO28" s="585">
        <v>1385494.9291409315</v>
      </c>
      <c r="DP28" s="585">
        <v>1504433.562228183</v>
      </c>
      <c r="DQ28" s="585">
        <v>1495169.4640303906</v>
      </c>
      <c r="DR28" s="585">
        <v>1433350.33450782</v>
      </c>
      <c r="DS28" s="585">
        <v>1392360.9066897326</v>
      </c>
      <c r="DT28" s="585">
        <v>1390788.669369587</v>
      </c>
      <c r="DU28" s="585">
        <v>1375021.8172715178</v>
      </c>
      <c r="DV28" s="585">
        <v>1388850.2532668235</v>
      </c>
      <c r="DW28" s="585">
        <v>1387145.4200737812</v>
      </c>
      <c r="DX28" s="585">
        <v>1388738.6579590752</v>
      </c>
      <c r="DY28" s="585">
        <v>1411260.1133669897</v>
      </c>
      <c r="DZ28" s="585">
        <v>1451882.4582397216</v>
      </c>
      <c r="EA28" s="585">
        <v>1498510.6753542603</v>
      </c>
      <c r="EB28" s="585">
        <v>1386006.3822214834</v>
      </c>
      <c r="EC28" s="585">
        <v>1345054.1494216439</v>
      </c>
      <c r="ED28" s="585">
        <v>1360297.8062279695</v>
      </c>
      <c r="EE28" s="585">
        <v>1382669.6674022647</v>
      </c>
      <c r="EF28" s="585">
        <v>1400004.4092273046</v>
      </c>
      <c r="EG28" s="585">
        <v>1411306.8023824738</v>
      </c>
      <c r="EH28" s="585">
        <v>1385544.5813807966</v>
      </c>
      <c r="EI28" s="585">
        <v>1384272.3326450901</v>
      </c>
      <c r="EJ28" s="585">
        <v>1412923.3423665641</v>
      </c>
      <c r="EK28" s="587">
        <v>1411072.6740180459</v>
      </c>
      <c r="EL28" s="587">
        <v>1418802.9222818634</v>
      </c>
      <c r="EM28" s="587">
        <v>1422738.4079280116</v>
      </c>
      <c r="EN28" s="587">
        <v>1488186.2449249341</v>
      </c>
      <c r="EO28" s="587">
        <v>1486715.0094248655</v>
      </c>
      <c r="EP28" s="587">
        <v>1506815.4411410796</v>
      </c>
      <c r="EQ28" s="587">
        <v>1489974.0638949894</v>
      </c>
      <c r="ER28" s="587">
        <v>1509947.786137515</v>
      </c>
      <c r="ES28" s="587">
        <v>1487002.7705941875</v>
      </c>
      <c r="ET28" s="587">
        <v>1541535.9142039043</v>
      </c>
      <c r="EU28" s="587">
        <v>1510755.4497155342</v>
      </c>
      <c r="EV28" s="587">
        <v>1547733.0608354057</v>
      </c>
      <c r="EW28" s="587">
        <v>1572939.1777164119</v>
      </c>
      <c r="EX28" s="587">
        <v>1573156.8087604817</v>
      </c>
      <c r="EY28" s="587">
        <v>1578651.3445061112</v>
      </c>
      <c r="EZ28" s="587">
        <v>1613365.9087768593</v>
      </c>
      <c r="FA28" s="587">
        <v>1592214.6491314126</v>
      </c>
      <c r="FB28" s="587">
        <v>1410387.1429243365</v>
      </c>
      <c r="FC28" s="587">
        <v>1414772.2609477802</v>
      </c>
      <c r="FD28" s="587">
        <v>1410303.8419193239</v>
      </c>
      <c r="FE28" s="587">
        <v>1439860.0573730897</v>
      </c>
      <c r="FF28" s="587">
        <v>1409509.1469994923</v>
      </c>
    </row>
    <row r="29" spans="1:162" ht="18" thickBot="1" x14ac:dyDescent="0.35">
      <c r="A29" s="782"/>
      <c r="B29" s="783"/>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69"/>
      <c r="DZ29" s="669"/>
      <c r="EA29" s="669"/>
      <c r="EB29" s="669"/>
      <c r="EC29" s="669"/>
      <c r="ED29" s="669"/>
      <c r="EE29" s="669"/>
      <c r="EF29" s="669"/>
      <c r="EG29" s="669"/>
      <c r="EH29" s="669"/>
      <c r="EI29" s="669"/>
      <c r="EJ29" s="669"/>
      <c r="EK29" s="671"/>
      <c r="EL29" s="671"/>
      <c r="EM29" s="671"/>
      <c r="EN29" s="671"/>
      <c r="EO29" s="671"/>
      <c r="EP29" s="671"/>
      <c r="EQ29" s="671"/>
      <c r="ER29" s="671"/>
      <c r="ES29" s="671"/>
      <c r="ET29" s="671"/>
      <c r="EU29" s="671"/>
      <c r="EV29" s="671"/>
      <c r="EW29" s="671"/>
      <c r="EX29" s="671"/>
      <c r="EY29" s="671"/>
      <c r="EZ29" s="671"/>
      <c r="FA29" s="671"/>
      <c r="FB29" s="671"/>
      <c r="FC29" s="671"/>
      <c r="FD29" s="671"/>
      <c r="FE29" s="671"/>
      <c r="FF29" s="671"/>
    </row>
    <row r="30" spans="1:162" s="561" customFormat="1" ht="18" hidden="1" thickTop="1" x14ac:dyDescent="0.3">
      <c r="A30" s="784"/>
      <c r="B30" s="785"/>
      <c r="C30" s="742"/>
      <c r="D30" s="742"/>
      <c r="E30" s="742"/>
      <c r="F30" s="742"/>
      <c r="G30" s="742"/>
      <c r="H30" s="743"/>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71"/>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A30" s="742"/>
      <c r="CB30" s="742"/>
      <c r="CC30" s="742"/>
      <c r="CD30" s="742"/>
      <c r="CE30" s="742"/>
      <c r="CF30" s="742"/>
      <c r="CG30" s="742"/>
      <c r="CH30" s="742"/>
      <c r="CI30" s="742"/>
      <c r="CJ30" s="742"/>
      <c r="CK30" s="742"/>
      <c r="CL30" s="742"/>
      <c r="CM30" s="742"/>
      <c r="CN30" s="742"/>
      <c r="CO30" s="742"/>
      <c r="CP30" s="742"/>
      <c r="CQ30" s="742"/>
      <c r="CR30" s="742"/>
      <c r="CS30" s="742"/>
      <c r="CT30" s="742"/>
      <c r="CU30" s="742"/>
      <c r="CV30" s="742"/>
      <c r="CW30" s="742"/>
      <c r="CX30" s="742"/>
      <c r="CY30" s="742"/>
      <c r="CZ30" s="742"/>
      <c r="DA30" s="742"/>
      <c r="DB30" s="742"/>
      <c r="DC30" s="742"/>
      <c r="DD30" s="771"/>
      <c r="DE30" s="771"/>
      <c r="DF30" s="771"/>
      <c r="DG30" s="771"/>
      <c r="DH30" s="771"/>
      <c r="DI30" s="771"/>
      <c r="DJ30" s="771"/>
      <c r="DK30" s="771"/>
      <c r="DL30" s="771"/>
      <c r="DM30" s="771"/>
      <c r="DN30" s="771"/>
      <c r="DO30" s="771"/>
      <c r="DP30" s="771"/>
      <c r="DQ30" s="771"/>
      <c r="DR30" s="771"/>
      <c r="DS30" s="771"/>
      <c r="DT30" s="771"/>
      <c r="DU30" s="771"/>
      <c r="DV30" s="771"/>
      <c r="DW30" s="771"/>
      <c r="DX30" s="771"/>
      <c r="DY30" s="771"/>
      <c r="DZ30" s="771"/>
      <c r="EA30" s="771"/>
      <c r="EB30" s="771"/>
      <c r="EC30" s="771"/>
      <c r="ED30" s="771"/>
      <c r="EE30" s="771"/>
      <c r="EF30" s="771"/>
      <c r="EG30" s="771"/>
      <c r="EH30" s="771"/>
      <c r="EI30" s="771"/>
      <c r="EJ30" s="771"/>
      <c r="EK30" s="771"/>
      <c r="EL30" s="771"/>
      <c r="EM30" s="771"/>
      <c r="EN30" s="771"/>
      <c r="EO30" s="771"/>
      <c r="EP30" s="771"/>
      <c r="EQ30" s="771"/>
      <c r="ER30" s="771"/>
      <c r="ES30" s="771"/>
      <c r="ET30" s="771"/>
      <c r="EU30" s="771"/>
      <c r="EV30" s="771"/>
      <c r="EW30" s="771"/>
      <c r="EX30" s="771"/>
      <c r="EY30" s="771"/>
      <c r="EZ30" s="771"/>
      <c r="FA30" s="771"/>
      <c r="FB30" s="771"/>
      <c r="FC30" s="771"/>
      <c r="FD30" s="771"/>
      <c r="FE30" s="771"/>
      <c r="FF30" s="771"/>
    </row>
    <row r="31" spans="1:162" s="561" customFormat="1" ht="18" thickTop="1" x14ac:dyDescent="0.3">
      <c r="A31" s="786"/>
      <c r="B31" s="787"/>
      <c r="C31" s="742"/>
      <c r="D31" s="742"/>
      <c r="E31" s="742"/>
      <c r="F31" s="742"/>
      <c r="G31" s="742"/>
      <c r="H31" s="693"/>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71"/>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c r="CJ31" s="742"/>
      <c r="CK31" s="742"/>
      <c r="CL31" s="742"/>
      <c r="CM31" s="742"/>
      <c r="CN31" s="742"/>
      <c r="CO31" s="742"/>
      <c r="CP31" s="742"/>
      <c r="CQ31" s="742"/>
      <c r="CR31" s="742"/>
      <c r="CS31" s="742"/>
      <c r="CT31" s="742"/>
      <c r="CU31" s="742"/>
      <c r="CV31" s="742"/>
      <c r="CW31" s="742"/>
      <c r="CX31" s="742"/>
      <c r="CY31" s="742"/>
      <c r="CZ31" s="742"/>
      <c r="DA31" s="742"/>
      <c r="DB31" s="742"/>
      <c r="DC31" s="742"/>
      <c r="DD31" s="771"/>
      <c r="DE31" s="771"/>
      <c r="DF31" s="771"/>
      <c r="DG31" s="771"/>
      <c r="DH31" s="771"/>
      <c r="DI31" s="771"/>
      <c r="DJ31" s="771"/>
      <c r="DK31" s="771"/>
      <c r="DL31" s="771"/>
      <c r="DM31" s="771"/>
      <c r="DN31" s="771"/>
      <c r="DO31" s="771"/>
      <c r="DP31" s="771"/>
      <c r="DQ31" s="771"/>
      <c r="DR31" s="771"/>
      <c r="DS31" s="771"/>
      <c r="DT31" s="771"/>
      <c r="DU31" s="771"/>
      <c r="DV31" s="771"/>
      <c r="DW31" s="771"/>
      <c r="DX31" s="771"/>
      <c r="DY31" s="771"/>
      <c r="DZ31" s="771"/>
      <c r="EA31" s="771"/>
      <c r="EB31" s="771"/>
      <c r="EC31" s="771"/>
      <c r="ED31" s="771"/>
      <c r="EE31" s="771"/>
      <c r="EF31" s="771"/>
      <c r="EG31" s="771"/>
      <c r="EH31" s="771"/>
      <c r="EI31" s="771"/>
      <c r="EJ31" s="771"/>
      <c r="EK31" s="771"/>
      <c r="EL31" s="771"/>
      <c r="EM31" s="771"/>
      <c r="EN31" s="771"/>
      <c r="EO31" s="771"/>
      <c r="EP31" s="771"/>
      <c r="EQ31" s="771"/>
      <c r="ER31" s="771"/>
      <c r="ES31" s="771"/>
      <c r="ET31" s="771"/>
      <c r="EU31" s="771"/>
      <c r="EV31" s="771"/>
      <c r="EW31" s="771"/>
      <c r="EX31" s="771"/>
      <c r="EY31" s="771"/>
      <c r="EZ31" s="771"/>
      <c r="FA31" s="771"/>
      <c r="FB31" s="771"/>
      <c r="FC31" s="771"/>
      <c r="FD31" s="771"/>
      <c r="FE31" s="771"/>
      <c r="FF31" s="771"/>
    </row>
    <row r="32" spans="1:162" s="561" customFormat="1" ht="18" thickBot="1" x14ac:dyDescent="0.35">
      <c r="A32" s="788"/>
      <c r="B32" s="789"/>
      <c r="C32" s="790"/>
      <c r="D32" s="790"/>
      <c r="E32" s="790"/>
      <c r="F32" s="790"/>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0"/>
      <c r="AN32" s="790"/>
      <c r="AO32" s="790"/>
      <c r="AP32" s="790"/>
      <c r="AQ32" s="790"/>
      <c r="AR32" s="790"/>
      <c r="AS32" s="790"/>
      <c r="AT32" s="790"/>
      <c r="AU32" s="790"/>
      <c r="AV32" s="791"/>
      <c r="AW32" s="790"/>
      <c r="AX32" s="790"/>
      <c r="AY32" s="790"/>
      <c r="AZ32" s="790"/>
      <c r="BA32" s="790"/>
      <c r="BB32" s="790"/>
      <c r="BC32" s="790"/>
      <c r="BD32" s="790"/>
      <c r="BE32" s="790"/>
      <c r="BF32" s="790"/>
      <c r="BG32" s="790"/>
      <c r="BH32" s="790"/>
      <c r="BI32" s="790"/>
      <c r="BJ32" s="790"/>
      <c r="BK32" s="790"/>
      <c r="BL32" s="790"/>
      <c r="BM32" s="790"/>
      <c r="BN32" s="790"/>
      <c r="BO32" s="790"/>
      <c r="BP32" s="790"/>
      <c r="BQ32" s="790"/>
      <c r="BR32" s="790"/>
      <c r="BS32" s="790"/>
      <c r="BT32" s="790"/>
      <c r="BU32" s="790"/>
      <c r="BV32" s="790"/>
      <c r="BW32" s="790"/>
      <c r="BX32" s="790"/>
      <c r="BY32" s="790"/>
      <c r="BZ32" s="790"/>
      <c r="CA32" s="790"/>
      <c r="CB32" s="790"/>
      <c r="CC32" s="790"/>
      <c r="CD32" s="790"/>
      <c r="CE32" s="790"/>
      <c r="CF32" s="790"/>
      <c r="CG32" s="790"/>
      <c r="CH32" s="790"/>
      <c r="CI32" s="790"/>
      <c r="CJ32" s="790"/>
      <c r="CK32" s="790"/>
      <c r="CL32" s="790"/>
      <c r="CM32" s="790"/>
      <c r="CN32" s="790"/>
      <c r="CO32" s="790"/>
      <c r="CP32" s="790"/>
      <c r="CQ32" s="790"/>
      <c r="CR32" s="790"/>
      <c r="CS32" s="790"/>
      <c r="CT32" s="790"/>
      <c r="CU32" s="790"/>
      <c r="CV32" s="790"/>
      <c r="CW32" s="790"/>
      <c r="CX32" s="790"/>
      <c r="CY32" s="790"/>
      <c r="CZ32" s="790"/>
      <c r="DA32" s="790"/>
      <c r="DB32" s="790"/>
      <c r="DC32" s="790"/>
      <c r="DD32" s="771"/>
      <c r="DE32" s="771"/>
      <c r="DF32" s="771"/>
      <c r="DG32" s="771"/>
      <c r="DH32" s="771"/>
      <c r="DI32" s="771"/>
      <c r="DJ32" s="771"/>
      <c r="DK32" s="771"/>
      <c r="DL32" s="771"/>
      <c r="DM32" s="771"/>
      <c r="DN32" s="771"/>
      <c r="DO32" s="771"/>
      <c r="DP32" s="771"/>
      <c r="DQ32" s="771"/>
      <c r="DR32" s="771"/>
      <c r="DS32" s="771"/>
      <c r="DT32" s="771"/>
      <c r="DU32" s="771"/>
      <c r="DV32" s="771"/>
      <c r="DW32" s="771"/>
      <c r="DX32" s="771"/>
      <c r="DY32" s="771"/>
      <c r="DZ32" s="771"/>
      <c r="EA32" s="771"/>
      <c r="EB32" s="771"/>
      <c r="EC32" s="771"/>
      <c r="ED32" s="771"/>
      <c r="EE32" s="771"/>
      <c r="EF32" s="771"/>
      <c r="EG32" s="771"/>
      <c r="EH32" s="771"/>
      <c r="EI32" s="771"/>
      <c r="EJ32" s="771"/>
      <c r="EK32" s="771"/>
      <c r="EL32" s="771"/>
      <c r="EM32" s="771"/>
      <c r="EN32" s="771"/>
      <c r="EO32" s="771"/>
      <c r="EP32" s="771"/>
      <c r="EQ32" s="771"/>
      <c r="ER32" s="771"/>
      <c r="ES32" s="771"/>
      <c r="ET32" s="771"/>
      <c r="EU32" s="771"/>
      <c r="EV32" s="771"/>
      <c r="EW32" s="771"/>
      <c r="EX32" s="771"/>
      <c r="EY32" s="771"/>
      <c r="EZ32" s="771"/>
      <c r="FA32" s="771"/>
      <c r="FB32" s="771"/>
      <c r="FC32" s="771"/>
      <c r="FD32" s="771"/>
      <c r="FE32" s="771"/>
      <c r="FF32" s="771"/>
    </row>
    <row r="33" spans="1:162" ht="23.25" customHeight="1" thickTop="1" thickBot="1" x14ac:dyDescent="0.35">
      <c r="A33" s="778" t="s">
        <v>441</v>
      </c>
      <c r="B33" s="792" t="s">
        <v>469</v>
      </c>
      <c r="C33" s="793">
        <f t="shared" ref="C33:AR33" si="0">C4</f>
        <v>38504</v>
      </c>
      <c r="D33" s="794">
        <f t="shared" si="0"/>
        <v>38534</v>
      </c>
      <c r="E33" s="794">
        <f t="shared" si="0"/>
        <v>38565</v>
      </c>
      <c r="F33" s="794">
        <f t="shared" si="0"/>
        <v>38596</v>
      </c>
      <c r="G33" s="794">
        <f t="shared" si="0"/>
        <v>38626</v>
      </c>
      <c r="H33" s="794">
        <f t="shared" si="0"/>
        <v>38657</v>
      </c>
      <c r="I33" s="794">
        <f t="shared" si="0"/>
        <v>38687</v>
      </c>
      <c r="J33" s="794">
        <f t="shared" si="0"/>
        <v>38718</v>
      </c>
      <c r="K33" s="794">
        <f t="shared" si="0"/>
        <v>38749</v>
      </c>
      <c r="L33" s="794">
        <f t="shared" si="0"/>
        <v>38777</v>
      </c>
      <c r="M33" s="794">
        <f t="shared" si="0"/>
        <v>38808</v>
      </c>
      <c r="N33" s="794">
        <f t="shared" si="0"/>
        <v>38838</v>
      </c>
      <c r="O33" s="794">
        <f t="shared" si="0"/>
        <v>38869</v>
      </c>
      <c r="P33" s="794">
        <f t="shared" si="0"/>
        <v>38899</v>
      </c>
      <c r="Q33" s="794">
        <f t="shared" si="0"/>
        <v>38930</v>
      </c>
      <c r="R33" s="794">
        <f t="shared" si="0"/>
        <v>38961</v>
      </c>
      <c r="S33" s="794">
        <f t="shared" si="0"/>
        <v>38991</v>
      </c>
      <c r="T33" s="794">
        <f t="shared" si="0"/>
        <v>39022</v>
      </c>
      <c r="U33" s="794">
        <f t="shared" si="0"/>
        <v>39052</v>
      </c>
      <c r="V33" s="794">
        <f t="shared" si="0"/>
        <v>39083</v>
      </c>
      <c r="W33" s="794">
        <f t="shared" si="0"/>
        <v>39114</v>
      </c>
      <c r="X33" s="794">
        <f t="shared" si="0"/>
        <v>39142</v>
      </c>
      <c r="Y33" s="794">
        <f t="shared" si="0"/>
        <v>39173</v>
      </c>
      <c r="Z33" s="794">
        <f t="shared" si="0"/>
        <v>39203</v>
      </c>
      <c r="AA33" s="794">
        <f t="shared" si="0"/>
        <v>39234</v>
      </c>
      <c r="AB33" s="794">
        <f t="shared" si="0"/>
        <v>39264</v>
      </c>
      <c r="AC33" s="794">
        <f t="shared" si="0"/>
        <v>39295</v>
      </c>
      <c r="AD33" s="794">
        <f t="shared" si="0"/>
        <v>39326</v>
      </c>
      <c r="AE33" s="794">
        <f t="shared" si="0"/>
        <v>39356</v>
      </c>
      <c r="AF33" s="794">
        <f t="shared" si="0"/>
        <v>39387</v>
      </c>
      <c r="AG33" s="794">
        <f t="shared" si="0"/>
        <v>39417</v>
      </c>
      <c r="AH33" s="794">
        <f t="shared" si="0"/>
        <v>39448</v>
      </c>
      <c r="AI33" s="794">
        <f t="shared" si="0"/>
        <v>39479</v>
      </c>
      <c r="AJ33" s="794">
        <f t="shared" si="0"/>
        <v>39508</v>
      </c>
      <c r="AK33" s="794">
        <f t="shared" si="0"/>
        <v>39539</v>
      </c>
      <c r="AL33" s="794">
        <f t="shared" si="0"/>
        <v>39569</v>
      </c>
      <c r="AM33" s="794">
        <f t="shared" si="0"/>
        <v>39600</v>
      </c>
      <c r="AN33" s="794">
        <f t="shared" si="0"/>
        <v>39630</v>
      </c>
      <c r="AO33" s="794">
        <f t="shared" si="0"/>
        <v>39661</v>
      </c>
      <c r="AP33" s="794">
        <f t="shared" si="0"/>
        <v>39692</v>
      </c>
      <c r="AQ33" s="794">
        <f t="shared" si="0"/>
        <v>39722</v>
      </c>
      <c r="AR33" s="794">
        <f t="shared" si="0"/>
        <v>39753</v>
      </c>
      <c r="AS33" s="794">
        <f>AS4</f>
        <v>39783</v>
      </c>
      <c r="AT33" s="794">
        <f>AT4</f>
        <v>39814</v>
      </c>
      <c r="AU33" s="794">
        <f>AU4</f>
        <v>39845</v>
      </c>
      <c r="AV33" s="794" t="s">
        <v>560</v>
      </c>
      <c r="AW33" s="794">
        <f t="shared" ref="AW33:CV33" si="1">AW4</f>
        <v>39904</v>
      </c>
      <c r="AX33" s="794">
        <f t="shared" si="1"/>
        <v>39934</v>
      </c>
      <c r="AY33" s="794">
        <f t="shared" si="1"/>
        <v>39965</v>
      </c>
      <c r="AZ33" s="794">
        <f t="shared" si="1"/>
        <v>39995</v>
      </c>
      <c r="BA33" s="794">
        <f t="shared" si="1"/>
        <v>40026</v>
      </c>
      <c r="BB33" s="794">
        <f t="shared" si="1"/>
        <v>40057</v>
      </c>
      <c r="BC33" s="794">
        <f t="shared" si="1"/>
        <v>40087</v>
      </c>
      <c r="BD33" s="794">
        <f t="shared" si="1"/>
        <v>40118</v>
      </c>
      <c r="BE33" s="794">
        <f t="shared" si="1"/>
        <v>40148</v>
      </c>
      <c r="BF33" s="794">
        <f t="shared" si="1"/>
        <v>40179</v>
      </c>
      <c r="BG33" s="794">
        <f t="shared" si="1"/>
        <v>40210</v>
      </c>
      <c r="BH33" s="794">
        <f t="shared" si="1"/>
        <v>40238</v>
      </c>
      <c r="BI33" s="794">
        <f t="shared" si="1"/>
        <v>40269</v>
      </c>
      <c r="BJ33" s="794">
        <f t="shared" si="1"/>
        <v>40299</v>
      </c>
      <c r="BK33" s="794">
        <f t="shared" si="1"/>
        <v>40330</v>
      </c>
      <c r="BL33" s="794">
        <f t="shared" si="1"/>
        <v>40360</v>
      </c>
      <c r="BM33" s="794">
        <f t="shared" si="1"/>
        <v>40391</v>
      </c>
      <c r="BN33" s="794">
        <f t="shared" si="1"/>
        <v>40422</v>
      </c>
      <c r="BO33" s="794">
        <f t="shared" si="1"/>
        <v>40452</v>
      </c>
      <c r="BP33" s="794">
        <f t="shared" si="1"/>
        <v>40483</v>
      </c>
      <c r="BQ33" s="794">
        <f t="shared" si="1"/>
        <v>40513</v>
      </c>
      <c r="BR33" s="794">
        <f t="shared" si="1"/>
        <v>40544</v>
      </c>
      <c r="BS33" s="794">
        <f t="shared" si="1"/>
        <v>40575</v>
      </c>
      <c r="BT33" s="794">
        <f t="shared" si="1"/>
        <v>40603</v>
      </c>
      <c r="BU33" s="794">
        <f t="shared" si="1"/>
        <v>40634</v>
      </c>
      <c r="BV33" s="794">
        <f t="shared" si="1"/>
        <v>40664</v>
      </c>
      <c r="BW33" s="794">
        <f t="shared" si="1"/>
        <v>40695</v>
      </c>
      <c r="BX33" s="794">
        <f t="shared" si="1"/>
        <v>40725</v>
      </c>
      <c r="BY33" s="794">
        <f t="shared" si="1"/>
        <v>40756</v>
      </c>
      <c r="BZ33" s="794">
        <f t="shared" si="1"/>
        <v>40787</v>
      </c>
      <c r="CA33" s="794">
        <f t="shared" si="1"/>
        <v>40817</v>
      </c>
      <c r="CB33" s="794">
        <f t="shared" si="1"/>
        <v>40848</v>
      </c>
      <c r="CC33" s="794">
        <f t="shared" si="1"/>
        <v>40878</v>
      </c>
      <c r="CD33" s="794">
        <f t="shared" si="1"/>
        <v>40909</v>
      </c>
      <c r="CE33" s="794">
        <f t="shared" si="1"/>
        <v>40940</v>
      </c>
      <c r="CF33" s="794">
        <f t="shared" si="1"/>
        <v>40969</v>
      </c>
      <c r="CG33" s="794">
        <f t="shared" si="1"/>
        <v>41000</v>
      </c>
      <c r="CH33" s="794">
        <f t="shared" si="1"/>
        <v>41030</v>
      </c>
      <c r="CI33" s="794">
        <f t="shared" si="1"/>
        <v>41061</v>
      </c>
      <c r="CJ33" s="794">
        <f t="shared" si="1"/>
        <v>41091</v>
      </c>
      <c r="CK33" s="794">
        <f t="shared" si="1"/>
        <v>41122</v>
      </c>
      <c r="CL33" s="794">
        <f t="shared" si="1"/>
        <v>41153</v>
      </c>
      <c r="CM33" s="794">
        <f t="shared" si="1"/>
        <v>41183</v>
      </c>
      <c r="CN33" s="794">
        <f t="shared" si="1"/>
        <v>41214</v>
      </c>
      <c r="CO33" s="794">
        <f t="shared" si="1"/>
        <v>41244</v>
      </c>
      <c r="CP33" s="794">
        <f t="shared" si="1"/>
        <v>41275</v>
      </c>
      <c r="CQ33" s="794">
        <f t="shared" si="1"/>
        <v>41306</v>
      </c>
      <c r="CR33" s="794">
        <f t="shared" si="1"/>
        <v>41334</v>
      </c>
      <c r="CS33" s="794">
        <f t="shared" si="1"/>
        <v>41365</v>
      </c>
      <c r="CT33" s="794">
        <f t="shared" si="1"/>
        <v>41395</v>
      </c>
      <c r="CU33" s="794">
        <f t="shared" si="1"/>
        <v>41426</v>
      </c>
      <c r="CV33" s="794">
        <f t="shared" si="1"/>
        <v>41456</v>
      </c>
      <c r="CW33" s="794">
        <f>CW4</f>
        <v>41487</v>
      </c>
      <c r="CX33" s="794">
        <v>41518</v>
      </c>
      <c r="CY33" s="794">
        <f>CY4</f>
        <v>41548</v>
      </c>
      <c r="CZ33" s="794">
        <f>CZ4</f>
        <v>41579</v>
      </c>
      <c r="DA33" s="794">
        <f>DA4</f>
        <v>41609</v>
      </c>
      <c r="DB33" s="794">
        <f>DB4</f>
        <v>41640</v>
      </c>
      <c r="DC33" s="794">
        <v>41671</v>
      </c>
      <c r="DD33" s="794">
        <v>41699</v>
      </c>
      <c r="DE33" s="794">
        <v>41730</v>
      </c>
      <c r="DF33" s="794">
        <v>41760</v>
      </c>
      <c r="DG33" s="794">
        <v>41791</v>
      </c>
      <c r="DH33" s="794">
        <v>41821</v>
      </c>
      <c r="DI33" s="794">
        <v>41852</v>
      </c>
      <c r="DJ33" s="794">
        <f>DJ4</f>
        <v>41883</v>
      </c>
      <c r="DK33" s="794">
        <v>41913</v>
      </c>
      <c r="DL33" s="794">
        <v>41944</v>
      </c>
      <c r="DM33" s="794">
        <v>41974</v>
      </c>
      <c r="DN33" s="794">
        <v>42005</v>
      </c>
      <c r="DO33" s="794">
        <v>42036</v>
      </c>
      <c r="DP33" s="794">
        <v>42064</v>
      </c>
      <c r="DQ33" s="794">
        <v>42095</v>
      </c>
      <c r="DR33" s="794">
        <v>42125</v>
      </c>
      <c r="DS33" s="794">
        <v>42156</v>
      </c>
      <c r="DT33" s="794">
        <v>42186</v>
      </c>
      <c r="DU33" s="794">
        <v>42217</v>
      </c>
      <c r="DV33" s="794">
        <v>42248</v>
      </c>
      <c r="DW33" s="794">
        <v>42278</v>
      </c>
      <c r="DX33" s="794">
        <v>42309</v>
      </c>
      <c r="DY33" s="794">
        <v>42339</v>
      </c>
      <c r="DZ33" s="794">
        <v>42370</v>
      </c>
      <c r="EA33" s="794">
        <v>42401</v>
      </c>
      <c r="EB33" s="794">
        <v>42430</v>
      </c>
      <c r="EC33" s="794">
        <v>42461</v>
      </c>
      <c r="ED33" s="794">
        <v>42491</v>
      </c>
      <c r="EE33" s="794">
        <v>42522</v>
      </c>
      <c r="EF33" s="794">
        <v>42552</v>
      </c>
      <c r="EG33" s="794">
        <v>42583</v>
      </c>
      <c r="EH33" s="794">
        <v>42614</v>
      </c>
      <c r="EI33" s="794">
        <v>42644</v>
      </c>
      <c r="EJ33" s="794">
        <v>42675</v>
      </c>
      <c r="EK33" s="794">
        <v>42705</v>
      </c>
      <c r="EL33" s="794">
        <v>42736</v>
      </c>
      <c r="EM33" s="794">
        <v>42767</v>
      </c>
      <c r="EN33" s="794">
        <v>42795</v>
      </c>
      <c r="EO33" s="794">
        <v>42826</v>
      </c>
      <c r="EP33" s="794">
        <v>42856</v>
      </c>
      <c r="EQ33" s="794">
        <v>42887</v>
      </c>
      <c r="ER33" s="794">
        <v>42917</v>
      </c>
      <c r="ES33" s="794">
        <v>42948</v>
      </c>
      <c r="ET33" s="794">
        <v>42979</v>
      </c>
      <c r="EU33" s="794">
        <v>43009</v>
      </c>
      <c r="EV33" s="794">
        <v>43040</v>
      </c>
      <c r="EW33" s="794">
        <v>43070</v>
      </c>
      <c r="EX33" s="794">
        <v>43101</v>
      </c>
      <c r="EY33" s="794">
        <v>43132</v>
      </c>
      <c r="EZ33" s="794">
        <v>43160</v>
      </c>
      <c r="FA33" s="619">
        <v>43191</v>
      </c>
      <c r="FB33" s="619">
        <v>43221</v>
      </c>
      <c r="FC33" s="619">
        <v>43252</v>
      </c>
      <c r="FD33" s="619">
        <v>43282</v>
      </c>
      <c r="FE33" s="619">
        <v>43313</v>
      </c>
      <c r="FF33" s="619">
        <v>43344</v>
      </c>
    </row>
    <row r="34" spans="1:162" ht="18" thickTop="1" x14ac:dyDescent="0.3">
      <c r="A34" s="721"/>
      <c r="B34" s="795"/>
      <c r="C34" s="796"/>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DE34" s="593"/>
      <c r="DF34" s="593"/>
      <c r="DG34" s="593"/>
      <c r="DH34" s="593"/>
      <c r="DI34" s="593"/>
      <c r="DJ34" s="593"/>
      <c r="DK34" s="593"/>
      <c r="DL34" s="593"/>
      <c r="DM34" s="593"/>
      <c r="DN34" s="593"/>
      <c r="DO34" s="593"/>
      <c r="DP34" s="593"/>
      <c r="DQ34" s="593"/>
      <c r="DR34" s="593"/>
      <c r="DS34" s="593"/>
      <c r="DT34" s="593"/>
      <c r="DU34" s="593"/>
      <c r="DV34" s="593"/>
      <c r="DW34" s="593"/>
      <c r="DX34" s="593"/>
      <c r="DY34" s="593"/>
      <c r="DZ34" s="593"/>
      <c r="EA34" s="593"/>
      <c r="EB34" s="593"/>
      <c r="EC34" s="593"/>
      <c r="ED34" s="593"/>
      <c r="EE34" s="593"/>
      <c r="EF34" s="593"/>
      <c r="EG34" s="593"/>
      <c r="EH34" s="593"/>
      <c r="EI34" s="593"/>
      <c r="EJ34" s="593"/>
      <c r="EK34" s="593"/>
      <c r="EL34" s="593"/>
      <c r="EM34" s="593"/>
      <c r="EN34" s="593"/>
      <c r="EO34" s="593"/>
      <c r="EP34" s="595"/>
      <c r="EQ34" s="595"/>
      <c r="ER34" s="595"/>
      <c r="ES34" s="595"/>
      <c r="ET34" s="595"/>
      <c r="EU34" s="595"/>
      <c r="EV34" s="595"/>
      <c r="EW34" s="595"/>
      <c r="EX34" s="595"/>
      <c r="EY34" s="595"/>
      <c r="EZ34" s="595"/>
      <c r="FA34" s="595"/>
      <c r="FB34" s="595"/>
      <c r="FC34" s="595"/>
      <c r="FD34" s="595"/>
      <c r="FE34" s="595"/>
      <c r="FF34" s="595"/>
    </row>
    <row r="35" spans="1:162" ht="17.25" customHeight="1" x14ac:dyDescent="0.3">
      <c r="A35" s="715" t="s">
        <v>470</v>
      </c>
      <c r="B35" s="797" t="s">
        <v>423</v>
      </c>
      <c r="C35" s="798">
        <v>0</v>
      </c>
      <c r="D35" s="585">
        <v>0</v>
      </c>
      <c r="E35" s="585">
        <v>0</v>
      </c>
      <c r="F35" s="585">
        <v>0</v>
      </c>
      <c r="G35" s="585">
        <v>0</v>
      </c>
      <c r="H35" s="585">
        <v>0</v>
      </c>
      <c r="I35" s="585">
        <v>0</v>
      </c>
      <c r="J35" s="585">
        <v>0</v>
      </c>
      <c r="K35" s="585">
        <v>0</v>
      </c>
      <c r="L35" s="585">
        <v>0</v>
      </c>
      <c r="M35" s="585">
        <v>0</v>
      </c>
      <c r="N35" s="585">
        <v>0</v>
      </c>
      <c r="O35" s="585">
        <v>0</v>
      </c>
      <c r="P35" s="585">
        <v>0</v>
      </c>
      <c r="Q35" s="585">
        <v>0</v>
      </c>
      <c r="R35" s="585">
        <v>0</v>
      </c>
      <c r="S35" s="585">
        <v>0</v>
      </c>
      <c r="T35" s="585">
        <v>0</v>
      </c>
      <c r="U35" s="585">
        <v>0</v>
      </c>
      <c r="V35" s="585">
        <v>0</v>
      </c>
      <c r="W35" s="585">
        <v>0</v>
      </c>
      <c r="X35" s="585">
        <v>0</v>
      </c>
      <c r="Y35" s="585">
        <v>0</v>
      </c>
      <c r="Z35" s="585">
        <v>0</v>
      </c>
      <c r="AA35" s="585">
        <v>0</v>
      </c>
      <c r="AB35" s="585">
        <v>0</v>
      </c>
      <c r="AC35" s="585">
        <v>0</v>
      </c>
      <c r="AD35" s="585">
        <v>0</v>
      </c>
      <c r="AE35" s="585">
        <v>0</v>
      </c>
      <c r="AF35" s="585">
        <v>0</v>
      </c>
      <c r="AG35" s="585">
        <v>0</v>
      </c>
      <c r="AH35" s="585">
        <v>0</v>
      </c>
      <c r="AI35" s="585">
        <v>0</v>
      </c>
      <c r="AJ35" s="585">
        <v>0</v>
      </c>
      <c r="AK35" s="585">
        <v>0</v>
      </c>
      <c r="AL35" s="585">
        <v>0</v>
      </c>
      <c r="AM35" s="585">
        <v>0</v>
      </c>
      <c r="AN35" s="585">
        <v>0</v>
      </c>
      <c r="AO35" s="585">
        <v>0</v>
      </c>
      <c r="AP35" s="585">
        <v>0</v>
      </c>
      <c r="AQ35" s="585">
        <v>0</v>
      </c>
      <c r="AR35" s="585">
        <v>0</v>
      </c>
      <c r="AS35" s="585">
        <v>0</v>
      </c>
      <c r="AT35" s="585">
        <v>0</v>
      </c>
      <c r="AU35" s="585">
        <v>0</v>
      </c>
      <c r="AV35" s="585">
        <v>0</v>
      </c>
      <c r="AW35" s="585">
        <v>0</v>
      </c>
      <c r="AX35" s="585">
        <v>0</v>
      </c>
      <c r="AY35" s="585">
        <v>0</v>
      </c>
      <c r="AZ35" s="585">
        <v>0</v>
      </c>
      <c r="BA35" s="585">
        <v>0</v>
      </c>
      <c r="BB35" s="585">
        <v>0</v>
      </c>
      <c r="BC35" s="585">
        <v>0</v>
      </c>
      <c r="BD35" s="585">
        <v>0</v>
      </c>
      <c r="BE35" s="585">
        <v>0</v>
      </c>
      <c r="BF35" s="585">
        <v>0</v>
      </c>
      <c r="BG35" s="585">
        <v>0</v>
      </c>
      <c r="BH35" s="585">
        <v>0</v>
      </c>
      <c r="BI35" s="585">
        <v>0</v>
      </c>
      <c r="BJ35" s="585">
        <v>0</v>
      </c>
      <c r="BK35" s="585">
        <v>0</v>
      </c>
      <c r="BL35" s="585">
        <v>0</v>
      </c>
      <c r="BM35" s="585">
        <v>0</v>
      </c>
      <c r="BN35" s="585">
        <v>0</v>
      </c>
      <c r="BO35" s="585">
        <v>0</v>
      </c>
      <c r="BP35" s="585">
        <v>0</v>
      </c>
      <c r="BQ35" s="585">
        <v>0</v>
      </c>
      <c r="BR35" s="585">
        <v>0</v>
      </c>
      <c r="BS35" s="585">
        <v>0</v>
      </c>
      <c r="BT35" s="585">
        <v>0</v>
      </c>
      <c r="BU35" s="585">
        <v>0</v>
      </c>
      <c r="BV35" s="585">
        <v>0</v>
      </c>
      <c r="BW35" s="585">
        <v>0</v>
      </c>
      <c r="BX35" s="585">
        <v>0</v>
      </c>
      <c r="BY35" s="585">
        <v>0</v>
      </c>
      <c r="BZ35" s="585">
        <v>0</v>
      </c>
      <c r="CA35" s="585">
        <v>0</v>
      </c>
      <c r="CB35" s="585">
        <v>0</v>
      </c>
      <c r="CC35" s="585">
        <v>0</v>
      </c>
      <c r="CD35" s="585">
        <v>0</v>
      </c>
      <c r="CE35" s="585">
        <v>0</v>
      </c>
      <c r="CF35" s="585">
        <v>0</v>
      </c>
      <c r="CG35" s="585">
        <v>0</v>
      </c>
      <c r="CH35" s="585">
        <v>0</v>
      </c>
      <c r="CI35" s="585">
        <v>0</v>
      </c>
      <c r="CJ35" s="585">
        <v>0</v>
      </c>
      <c r="CK35" s="585">
        <v>0</v>
      </c>
      <c r="CL35" s="585">
        <v>0</v>
      </c>
      <c r="CM35" s="585">
        <v>0</v>
      </c>
      <c r="CN35" s="585">
        <v>0</v>
      </c>
      <c r="CO35" s="585">
        <v>0</v>
      </c>
      <c r="CP35" s="585">
        <v>0</v>
      </c>
      <c r="CQ35" s="585">
        <v>0</v>
      </c>
      <c r="CR35" s="585">
        <v>0</v>
      </c>
      <c r="CS35" s="585">
        <v>0</v>
      </c>
      <c r="CT35" s="585">
        <v>0</v>
      </c>
      <c r="CU35" s="585">
        <v>0</v>
      </c>
      <c r="CV35" s="585">
        <v>0</v>
      </c>
      <c r="CW35" s="585">
        <v>0</v>
      </c>
      <c r="CX35" s="585">
        <v>0</v>
      </c>
      <c r="CY35" s="585">
        <v>0</v>
      </c>
      <c r="CZ35" s="585">
        <v>0</v>
      </c>
      <c r="DA35" s="585">
        <v>0</v>
      </c>
      <c r="DB35" s="585">
        <v>0</v>
      </c>
      <c r="DC35" s="585">
        <v>0</v>
      </c>
      <c r="DD35" s="585">
        <v>0</v>
      </c>
      <c r="DE35" s="585">
        <v>0</v>
      </c>
      <c r="DF35" s="585">
        <v>0</v>
      </c>
      <c r="DG35" s="585">
        <v>0</v>
      </c>
      <c r="DH35" s="585">
        <v>0</v>
      </c>
      <c r="DI35" s="585">
        <v>0</v>
      </c>
      <c r="DJ35" s="585">
        <v>0</v>
      </c>
      <c r="DK35" s="585">
        <v>0</v>
      </c>
      <c r="DL35" s="585">
        <v>0</v>
      </c>
      <c r="DM35" s="585">
        <v>0</v>
      </c>
      <c r="DN35" s="585">
        <v>0</v>
      </c>
      <c r="DO35" s="585">
        <v>0</v>
      </c>
      <c r="DP35" s="585">
        <v>0</v>
      </c>
      <c r="DQ35" s="585">
        <v>0</v>
      </c>
      <c r="DR35" s="585">
        <v>0</v>
      </c>
      <c r="DS35" s="585">
        <v>0</v>
      </c>
      <c r="DT35" s="585">
        <v>0</v>
      </c>
      <c r="DU35" s="585">
        <v>0</v>
      </c>
      <c r="DV35" s="585">
        <v>0</v>
      </c>
      <c r="DW35" s="585">
        <v>0</v>
      </c>
      <c r="DX35" s="585">
        <v>0</v>
      </c>
      <c r="DY35" s="585">
        <v>0</v>
      </c>
      <c r="DZ35" s="585">
        <v>0</v>
      </c>
      <c r="EA35" s="585">
        <v>0</v>
      </c>
      <c r="EB35" s="585">
        <v>0</v>
      </c>
      <c r="EC35" s="585">
        <v>0</v>
      </c>
      <c r="ED35" s="585">
        <v>0</v>
      </c>
      <c r="EE35" s="585">
        <v>0</v>
      </c>
      <c r="EF35" s="585">
        <v>0</v>
      </c>
      <c r="EG35" s="585">
        <v>0</v>
      </c>
      <c r="EH35" s="585">
        <v>0</v>
      </c>
      <c r="EI35" s="585">
        <v>0</v>
      </c>
      <c r="EJ35" s="585">
        <v>0</v>
      </c>
      <c r="EK35" s="587">
        <v>0</v>
      </c>
      <c r="EL35" s="587">
        <v>0</v>
      </c>
      <c r="EM35" s="587">
        <v>0</v>
      </c>
      <c r="EN35" s="587">
        <v>0</v>
      </c>
      <c r="EO35" s="587">
        <v>0</v>
      </c>
      <c r="EP35" s="587">
        <v>0</v>
      </c>
      <c r="EQ35" s="587">
        <v>0</v>
      </c>
      <c r="ER35" s="587">
        <v>0</v>
      </c>
      <c r="ES35" s="587">
        <v>0</v>
      </c>
      <c r="ET35" s="587">
        <v>0</v>
      </c>
      <c r="EU35" s="587">
        <v>0</v>
      </c>
      <c r="EV35" s="587">
        <v>0</v>
      </c>
      <c r="EW35" s="587">
        <v>0</v>
      </c>
      <c r="EX35" s="587">
        <v>0</v>
      </c>
      <c r="EY35" s="587">
        <v>0</v>
      </c>
      <c r="EZ35" s="587">
        <v>0</v>
      </c>
      <c r="FA35" s="587">
        <v>0</v>
      </c>
      <c r="FB35" s="587">
        <v>0</v>
      </c>
      <c r="FC35" s="587">
        <v>0</v>
      </c>
      <c r="FD35" s="587">
        <v>0</v>
      </c>
      <c r="FE35" s="587">
        <v>0</v>
      </c>
      <c r="FF35" s="587">
        <v>0</v>
      </c>
    </row>
    <row r="36" spans="1:162" ht="17.25" customHeight="1" x14ac:dyDescent="0.3">
      <c r="A36" s="721"/>
      <c r="B36" s="799"/>
      <c r="C36" s="800"/>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679"/>
      <c r="AQ36" s="679"/>
      <c r="AR36" s="679"/>
      <c r="AS36" s="679"/>
      <c r="AT36" s="679"/>
      <c r="AU36" s="679"/>
      <c r="AV36" s="679"/>
      <c r="AW36" s="679"/>
      <c r="AX36" s="679"/>
      <c r="AY36" s="679"/>
      <c r="AZ36" s="679"/>
      <c r="BA36" s="679"/>
      <c r="BB36" s="679"/>
      <c r="BC36" s="679"/>
      <c r="BD36" s="679"/>
      <c r="BE36" s="679"/>
      <c r="BF36" s="679"/>
      <c r="BG36" s="679"/>
      <c r="BH36" s="679"/>
      <c r="BI36" s="679"/>
      <c r="BJ36" s="679"/>
      <c r="BK36" s="679"/>
      <c r="BL36" s="679"/>
      <c r="BM36" s="679"/>
      <c r="BN36" s="679"/>
      <c r="BO36" s="679"/>
      <c r="BP36" s="679"/>
      <c r="BQ36" s="679"/>
      <c r="BR36" s="679"/>
      <c r="BS36" s="679"/>
      <c r="BT36" s="679"/>
      <c r="BU36" s="679"/>
      <c r="BV36" s="679"/>
      <c r="BW36" s="679"/>
      <c r="BX36" s="679"/>
      <c r="BY36" s="679"/>
      <c r="BZ36" s="679"/>
      <c r="CA36" s="679"/>
      <c r="CB36" s="679"/>
      <c r="CC36" s="679"/>
      <c r="CD36" s="679"/>
      <c r="CE36" s="679"/>
      <c r="CF36" s="679"/>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9"/>
      <c r="DM36" s="679"/>
      <c r="DN36" s="679"/>
      <c r="DO36" s="679"/>
      <c r="DP36" s="679"/>
      <c r="DQ36" s="679"/>
      <c r="DR36" s="679"/>
      <c r="DS36" s="679"/>
      <c r="DT36" s="679"/>
      <c r="DU36" s="679"/>
      <c r="DV36" s="679"/>
      <c r="DW36" s="679"/>
      <c r="DX36" s="679"/>
      <c r="DY36" s="679"/>
      <c r="DZ36" s="679"/>
      <c r="EA36" s="679"/>
      <c r="EB36" s="679"/>
      <c r="EC36" s="679"/>
      <c r="ED36" s="679"/>
      <c r="EE36" s="679"/>
      <c r="EF36" s="679"/>
      <c r="EG36" s="679"/>
      <c r="EH36" s="679"/>
      <c r="EI36" s="679"/>
      <c r="EJ36" s="679"/>
      <c r="EK36" s="680"/>
      <c r="EL36" s="680"/>
      <c r="EM36" s="680"/>
      <c r="EN36" s="680"/>
      <c r="EO36" s="680"/>
      <c r="EP36" s="680"/>
      <c r="EQ36" s="680"/>
      <c r="ER36" s="680"/>
      <c r="ES36" s="680"/>
      <c r="ET36" s="680"/>
      <c r="EU36" s="680"/>
      <c r="EV36" s="680"/>
      <c r="EW36" s="680"/>
      <c r="EX36" s="680"/>
      <c r="EY36" s="680"/>
      <c r="EZ36" s="680"/>
      <c r="FA36" s="680"/>
      <c r="FB36" s="680"/>
      <c r="FC36" s="680"/>
      <c r="FD36" s="680"/>
      <c r="FE36" s="680"/>
      <c r="FF36" s="680"/>
    </row>
    <row r="37" spans="1:162" ht="17.25" customHeight="1" x14ac:dyDescent="0.3">
      <c r="A37" s="715" t="s">
        <v>471</v>
      </c>
      <c r="B37" s="797" t="s">
        <v>472</v>
      </c>
      <c r="C37" s="798">
        <v>250458.84323342523</v>
      </c>
      <c r="D37" s="585">
        <v>232344.37571881473</v>
      </c>
      <c r="E37" s="585">
        <v>228235.39118466986</v>
      </c>
      <c r="F37" s="585">
        <v>238102.012621676</v>
      </c>
      <c r="G37" s="585">
        <v>241945.84697592363</v>
      </c>
      <c r="H37" s="585">
        <v>257530.96081466269</v>
      </c>
      <c r="I37" s="585">
        <v>257623.06344593974</v>
      </c>
      <c r="J37" s="585">
        <v>256496.45372474135</v>
      </c>
      <c r="K37" s="585">
        <v>266363.06062173715</v>
      </c>
      <c r="L37" s="585">
        <v>273240.13640816254</v>
      </c>
      <c r="M37" s="585">
        <v>271081.39112987602</v>
      </c>
      <c r="N37" s="585">
        <v>291097.30383042991</v>
      </c>
      <c r="O37" s="585">
        <v>288151.83005216735</v>
      </c>
      <c r="P37" s="585">
        <v>297918.84544162243</v>
      </c>
      <c r="Q37" s="585">
        <v>299555.12527521281</v>
      </c>
      <c r="R37" s="585">
        <v>312892.8379162114</v>
      </c>
      <c r="S37" s="585">
        <v>312515.85639029462</v>
      </c>
      <c r="T37" s="585">
        <v>319055.78120631597</v>
      </c>
      <c r="U37" s="585">
        <v>351509.22976781055</v>
      </c>
      <c r="V37" s="585">
        <v>336198.90510089661</v>
      </c>
      <c r="W37" s="585">
        <v>334056.8722718244</v>
      </c>
      <c r="X37" s="585">
        <v>345204.18698770378</v>
      </c>
      <c r="Y37" s="585">
        <v>339100.00185046456</v>
      </c>
      <c r="Z37" s="585">
        <v>343243.54984322423</v>
      </c>
      <c r="AA37" s="585">
        <v>358543.0601197778</v>
      </c>
      <c r="AB37" s="585">
        <v>373286.11364297924</v>
      </c>
      <c r="AC37" s="585">
        <v>374521.69560020615</v>
      </c>
      <c r="AD37" s="585">
        <v>387184.87756857043</v>
      </c>
      <c r="AE37" s="585">
        <v>391272.4695004368</v>
      </c>
      <c r="AF37" s="585">
        <v>421208.54206902086</v>
      </c>
      <c r="AG37" s="585">
        <v>401734.97128093918</v>
      </c>
      <c r="AH37" s="585">
        <v>433883.31707653031</v>
      </c>
      <c r="AI37" s="585">
        <v>420367.22269114229</v>
      </c>
      <c r="AJ37" s="585">
        <v>408014.73015083134</v>
      </c>
      <c r="AK37" s="585">
        <v>401309.23228438455</v>
      </c>
      <c r="AL37" s="585">
        <v>434604.45687616104</v>
      </c>
      <c r="AM37" s="585">
        <v>446231.22637777217</v>
      </c>
      <c r="AN37" s="585">
        <v>467892.65871725255</v>
      </c>
      <c r="AO37" s="585">
        <v>453509.44685149851</v>
      </c>
      <c r="AP37" s="585">
        <v>442464.53634706739</v>
      </c>
      <c r="AQ37" s="585">
        <v>449069.69028428837</v>
      </c>
      <c r="AR37" s="585">
        <v>452010.91733216215</v>
      </c>
      <c r="AS37" s="585">
        <v>450075.27047679329</v>
      </c>
      <c r="AT37" s="585">
        <v>453393.31970747019</v>
      </c>
      <c r="AU37" s="585">
        <v>460107.41472062981</v>
      </c>
      <c r="AV37" s="585">
        <v>459064.63089732453</v>
      </c>
      <c r="AW37" s="585">
        <v>463010.61895082297</v>
      </c>
      <c r="AX37" s="585">
        <v>471326.59715211438</v>
      </c>
      <c r="AY37" s="585">
        <v>470412.89928072237</v>
      </c>
      <c r="AZ37" s="585">
        <v>473336.31794361444</v>
      </c>
      <c r="BA37" s="585">
        <v>467026.51013994718</v>
      </c>
      <c r="BB37" s="585">
        <v>477372.11456896149</v>
      </c>
      <c r="BC37" s="585">
        <v>478651.28298538964</v>
      </c>
      <c r="BD37" s="585">
        <v>487447.76954633754</v>
      </c>
      <c r="BE37" s="585">
        <v>502634.61776737764</v>
      </c>
      <c r="BF37" s="585">
        <v>524230.97142096853</v>
      </c>
      <c r="BG37" s="585">
        <v>527845.64946072246</v>
      </c>
      <c r="BH37" s="585">
        <v>535092.36629862385</v>
      </c>
      <c r="BI37" s="585">
        <v>518088.96985501703</v>
      </c>
      <c r="BJ37" s="585">
        <v>569427.28420735314</v>
      </c>
      <c r="BK37" s="585">
        <v>566747.13613899588</v>
      </c>
      <c r="BL37" s="585">
        <v>526730.61480739736</v>
      </c>
      <c r="BM37" s="585">
        <v>549887.63141466305</v>
      </c>
      <c r="BN37" s="585">
        <v>552391.26138741407</v>
      </c>
      <c r="BO37" s="585">
        <v>555741.30023550731</v>
      </c>
      <c r="BP37" s="585">
        <v>564920.64286760148</v>
      </c>
      <c r="BQ37" s="585">
        <v>578900.95919625671</v>
      </c>
      <c r="BR37" s="585">
        <v>578819.25118008675</v>
      </c>
      <c r="BS37" s="585">
        <v>574059.2310141545</v>
      </c>
      <c r="BT37" s="585">
        <v>543670.68089811946</v>
      </c>
      <c r="BU37" s="585">
        <v>562040.55001311097</v>
      </c>
      <c r="BV37" s="585">
        <v>553963.14019487565</v>
      </c>
      <c r="BW37" s="585">
        <v>584700.86251400737</v>
      </c>
      <c r="BX37" s="585">
        <v>571978.46058021334</v>
      </c>
      <c r="BY37" s="585">
        <v>557158.7642709401</v>
      </c>
      <c r="BZ37" s="585">
        <v>562006.82047325955</v>
      </c>
      <c r="CA37" s="585">
        <v>564711.89723256102</v>
      </c>
      <c r="CB37" s="585">
        <v>617615.43948026793</v>
      </c>
      <c r="CC37" s="585">
        <v>565582.70624645427</v>
      </c>
      <c r="CD37" s="585">
        <v>539500.78679740021</v>
      </c>
      <c r="CE37" s="585">
        <v>544676.60483027366</v>
      </c>
      <c r="CF37" s="585">
        <v>594606.38741712971</v>
      </c>
      <c r="CG37" s="585">
        <v>595417.81737846974</v>
      </c>
      <c r="CH37" s="585">
        <v>615520.59286046412</v>
      </c>
      <c r="CI37" s="585">
        <v>554581.58495534596</v>
      </c>
      <c r="CJ37" s="585">
        <v>583839.66747363354</v>
      </c>
      <c r="CK37" s="585">
        <v>544720.87648373784</v>
      </c>
      <c r="CL37" s="585">
        <v>568865.35817346</v>
      </c>
      <c r="CM37" s="585">
        <v>590119.2052139343</v>
      </c>
      <c r="CN37" s="585">
        <v>593019.77146263747</v>
      </c>
      <c r="CO37" s="585">
        <v>602521.53799288091</v>
      </c>
      <c r="CP37" s="585">
        <v>621679.87125581503</v>
      </c>
      <c r="CQ37" s="585">
        <v>569878.42518445873</v>
      </c>
      <c r="CR37" s="585">
        <v>594480.2261923647</v>
      </c>
      <c r="CS37" s="585">
        <v>602369.28841782268</v>
      </c>
      <c r="CT37" s="585">
        <v>633548.93816647946</v>
      </c>
      <c r="CU37" s="585">
        <v>592613.50269915839</v>
      </c>
      <c r="CV37" s="585">
        <v>613811.28732334753</v>
      </c>
      <c r="CW37" s="585">
        <v>595422.16785062524</v>
      </c>
      <c r="CX37" s="585">
        <v>586391.14164995018</v>
      </c>
      <c r="CY37" s="585">
        <v>581706.77132610918</v>
      </c>
      <c r="CZ37" s="585">
        <v>589882.33867977094</v>
      </c>
      <c r="DA37" s="585">
        <v>619931.55078409833</v>
      </c>
      <c r="DB37" s="585">
        <v>589571.66774254874</v>
      </c>
      <c r="DC37" s="585">
        <v>596316.52203706396</v>
      </c>
      <c r="DD37" s="585">
        <v>590544.18367156386</v>
      </c>
      <c r="DE37" s="585">
        <v>611437.66581801255</v>
      </c>
      <c r="DF37" s="585">
        <v>598303.5378212264</v>
      </c>
      <c r="DG37" s="585">
        <v>595446.08077493508</v>
      </c>
      <c r="DH37" s="585">
        <v>605076.35199605348</v>
      </c>
      <c r="DI37" s="585">
        <v>620238.3358120888</v>
      </c>
      <c r="DJ37" s="585">
        <v>652935.36353394599</v>
      </c>
      <c r="DK37" s="585">
        <v>699688.151826774</v>
      </c>
      <c r="DL37" s="585">
        <v>669708.45040650154</v>
      </c>
      <c r="DM37" s="585">
        <v>686465.58550224965</v>
      </c>
      <c r="DN37" s="585">
        <v>706053.4213612508</v>
      </c>
      <c r="DO37" s="585">
        <v>710933.77678833297</v>
      </c>
      <c r="DP37" s="585">
        <v>773647.15841448866</v>
      </c>
      <c r="DQ37" s="585">
        <v>786460.72768748458</v>
      </c>
      <c r="DR37" s="585">
        <v>751066.34084334294</v>
      </c>
      <c r="DS37" s="585">
        <v>744504.95499241783</v>
      </c>
      <c r="DT37" s="585">
        <v>751248.12209057529</v>
      </c>
      <c r="DU37" s="585">
        <v>740064.66069075989</v>
      </c>
      <c r="DV37" s="585">
        <v>733595.79469126719</v>
      </c>
      <c r="DW37" s="585">
        <v>755638.52219080739</v>
      </c>
      <c r="DX37" s="585">
        <v>737821.34959590167</v>
      </c>
      <c r="DY37" s="585">
        <v>757325.00816535426</v>
      </c>
      <c r="DZ37" s="585">
        <v>757416.54707689327</v>
      </c>
      <c r="EA37" s="585">
        <v>765183.95334747096</v>
      </c>
      <c r="EB37" s="585">
        <v>734814.55434611707</v>
      </c>
      <c r="EC37" s="585">
        <v>753308.98463839141</v>
      </c>
      <c r="ED37" s="585">
        <v>742844.76689677103</v>
      </c>
      <c r="EE37" s="585">
        <v>757741.10269753356</v>
      </c>
      <c r="EF37" s="585">
        <v>773978.55389965675</v>
      </c>
      <c r="EG37" s="585">
        <v>784603.63452680199</v>
      </c>
      <c r="EH37" s="585">
        <v>781822.02244195587</v>
      </c>
      <c r="EI37" s="585">
        <v>780712.26510576671</v>
      </c>
      <c r="EJ37" s="585">
        <v>807060.77907084138</v>
      </c>
      <c r="EK37" s="587">
        <v>783510.59249735333</v>
      </c>
      <c r="EL37" s="587">
        <v>792494.53222210449</v>
      </c>
      <c r="EM37" s="587">
        <v>794128.06230295822</v>
      </c>
      <c r="EN37" s="587">
        <v>813333.39397238893</v>
      </c>
      <c r="EO37" s="587">
        <v>800985.85430000839</v>
      </c>
      <c r="EP37" s="587">
        <v>809578.48785555619</v>
      </c>
      <c r="EQ37" s="587">
        <v>821742.65296136437</v>
      </c>
      <c r="ER37" s="587">
        <v>834175.61862660362</v>
      </c>
      <c r="ES37" s="587">
        <v>799841.21476415824</v>
      </c>
      <c r="ET37" s="587">
        <v>830391.04593496234</v>
      </c>
      <c r="EU37" s="587">
        <v>801640.43392067729</v>
      </c>
      <c r="EV37" s="587">
        <v>836743.69993783743</v>
      </c>
      <c r="EW37" s="587">
        <v>838770.69409787003</v>
      </c>
      <c r="EX37" s="587">
        <v>828556.9241903139</v>
      </c>
      <c r="EY37" s="587">
        <v>829431.58011629607</v>
      </c>
      <c r="EZ37" s="587">
        <v>855031.01413976168</v>
      </c>
      <c r="FA37" s="587">
        <v>841009.45514592435</v>
      </c>
      <c r="FB37" s="587">
        <v>862964.25906392559</v>
      </c>
      <c r="FC37" s="587">
        <v>872727.37169227935</v>
      </c>
      <c r="FD37" s="587">
        <v>869157.29367537703</v>
      </c>
      <c r="FE37" s="587">
        <v>867337.25430677179</v>
      </c>
      <c r="FF37" s="587">
        <v>843100.31404949562</v>
      </c>
    </row>
    <row r="38" spans="1:162" ht="17.25" customHeight="1" x14ac:dyDescent="0.3">
      <c r="A38" s="721" t="s">
        <v>473</v>
      </c>
      <c r="B38" s="799" t="s">
        <v>474</v>
      </c>
      <c r="C38" s="796">
        <v>85971.344917090784</v>
      </c>
      <c r="D38" s="593">
        <v>56233.825152112688</v>
      </c>
      <c r="E38" s="593">
        <v>60252.107619653412</v>
      </c>
      <c r="F38" s="593">
        <v>64917.25499278737</v>
      </c>
      <c r="G38" s="593">
        <v>67143.919556244378</v>
      </c>
      <c r="H38" s="593">
        <v>70429.597058082552</v>
      </c>
      <c r="I38" s="593">
        <v>73115.848879623896</v>
      </c>
      <c r="J38" s="593">
        <v>70584.508932084369</v>
      </c>
      <c r="K38" s="593">
        <v>72388.476477591976</v>
      </c>
      <c r="L38" s="593">
        <v>71006.542502962737</v>
      </c>
      <c r="M38" s="593">
        <v>64762.956991548017</v>
      </c>
      <c r="N38" s="593">
        <v>71376.843475018992</v>
      </c>
      <c r="O38" s="593">
        <v>70370.849442147213</v>
      </c>
      <c r="P38" s="593">
        <v>77834.490277323697</v>
      </c>
      <c r="Q38" s="593">
        <v>75479.578502125776</v>
      </c>
      <c r="R38" s="593">
        <v>75715.975696240974</v>
      </c>
      <c r="S38" s="593">
        <v>76501.098940951473</v>
      </c>
      <c r="T38" s="593">
        <v>83317.123458625007</v>
      </c>
      <c r="U38" s="593">
        <v>94783.297528469324</v>
      </c>
      <c r="V38" s="593">
        <v>97807.679188481052</v>
      </c>
      <c r="W38" s="593">
        <v>102541.53625631204</v>
      </c>
      <c r="X38" s="593">
        <v>104937.78384865716</v>
      </c>
      <c r="Y38" s="593">
        <v>102759.74497819504</v>
      </c>
      <c r="Z38" s="593">
        <v>98156.099633431339</v>
      </c>
      <c r="AA38" s="593">
        <v>108098.47599634138</v>
      </c>
      <c r="AB38" s="593">
        <v>113433.44803029559</v>
      </c>
      <c r="AC38" s="593">
        <v>107036.0017067583</v>
      </c>
      <c r="AD38" s="593">
        <v>123742.79734739376</v>
      </c>
      <c r="AE38" s="593">
        <v>120595.07091522172</v>
      </c>
      <c r="AF38" s="593">
        <v>136796.36000051288</v>
      </c>
      <c r="AG38" s="593">
        <v>126677.09650045166</v>
      </c>
      <c r="AH38" s="593">
        <v>132787.34762984278</v>
      </c>
      <c r="AI38" s="593">
        <v>121694.13096946044</v>
      </c>
      <c r="AJ38" s="593">
        <v>119716.94916424096</v>
      </c>
      <c r="AK38" s="593">
        <v>115913.87573404826</v>
      </c>
      <c r="AL38" s="593">
        <v>120037.92474904569</v>
      </c>
      <c r="AM38" s="593">
        <v>136102.50982904684</v>
      </c>
      <c r="AN38" s="593">
        <v>137760.12289358673</v>
      </c>
      <c r="AO38" s="593">
        <v>132653.62250465617</v>
      </c>
      <c r="AP38" s="593">
        <v>130313.38993089984</v>
      </c>
      <c r="AQ38" s="593">
        <v>140758.29932319175</v>
      </c>
      <c r="AR38" s="593">
        <v>141554.31136313253</v>
      </c>
      <c r="AS38" s="593">
        <v>143107.30549762354</v>
      </c>
      <c r="AT38" s="593">
        <v>150046.43147167374</v>
      </c>
      <c r="AU38" s="593">
        <v>155851.9510543645</v>
      </c>
      <c r="AV38" s="593">
        <v>160566.56518537708</v>
      </c>
      <c r="AW38" s="593">
        <v>158720.16497322492</v>
      </c>
      <c r="AX38" s="593">
        <v>164232.75667122781</v>
      </c>
      <c r="AY38" s="593">
        <v>170748.1548239853</v>
      </c>
      <c r="AZ38" s="593">
        <v>171344.24881251989</v>
      </c>
      <c r="BA38" s="593">
        <v>164099.5067574085</v>
      </c>
      <c r="BB38" s="593">
        <v>172846.76150691375</v>
      </c>
      <c r="BC38" s="593">
        <v>172189.43734370044</v>
      </c>
      <c r="BD38" s="593">
        <v>174265.05114018475</v>
      </c>
      <c r="BE38" s="593">
        <v>191048.92176675834</v>
      </c>
      <c r="BF38" s="593">
        <v>179915.97869980364</v>
      </c>
      <c r="BG38" s="593">
        <v>192180.69027072741</v>
      </c>
      <c r="BH38" s="593">
        <v>208788.97038426899</v>
      </c>
      <c r="BI38" s="593">
        <v>194250.10949376694</v>
      </c>
      <c r="BJ38" s="593">
        <v>208407.65075018074</v>
      </c>
      <c r="BK38" s="593">
        <v>208555.91568728545</v>
      </c>
      <c r="BL38" s="593">
        <v>182576.24376396686</v>
      </c>
      <c r="BM38" s="593">
        <v>191037.94546439327</v>
      </c>
      <c r="BN38" s="593">
        <v>204607.59015881389</v>
      </c>
      <c r="BO38" s="593">
        <v>200360.84813562041</v>
      </c>
      <c r="BP38" s="593">
        <v>209518.89747008457</v>
      </c>
      <c r="BQ38" s="593">
        <v>209295.6548992754</v>
      </c>
      <c r="BR38" s="593">
        <v>209637.39292402792</v>
      </c>
      <c r="BS38" s="593">
        <v>210767.21309718012</v>
      </c>
      <c r="BT38" s="593">
        <v>207308.49139739011</v>
      </c>
      <c r="BU38" s="593">
        <v>192464.96509982963</v>
      </c>
      <c r="BV38" s="593">
        <v>188726.39556423103</v>
      </c>
      <c r="BW38" s="593">
        <v>205308.35758070156</v>
      </c>
      <c r="BX38" s="593">
        <v>188313.19618431921</v>
      </c>
      <c r="BY38" s="593">
        <v>200419.60044157729</v>
      </c>
      <c r="BZ38" s="593">
        <v>198422.70198409588</v>
      </c>
      <c r="CA38" s="593">
        <v>201743.29043449453</v>
      </c>
      <c r="CB38" s="593">
        <v>214088.36141710865</v>
      </c>
      <c r="CC38" s="593">
        <v>205537.91356101009</v>
      </c>
      <c r="CD38" s="593">
        <v>205231.05536734877</v>
      </c>
      <c r="CE38" s="593">
        <v>206772.43078668762</v>
      </c>
      <c r="CF38" s="593">
        <v>259119.8327835619</v>
      </c>
      <c r="CG38" s="593">
        <v>256831.62678008329</v>
      </c>
      <c r="CH38" s="593">
        <v>266347.0832634134</v>
      </c>
      <c r="CI38" s="593">
        <v>185588.34878833563</v>
      </c>
      <c r="CJ38" s="593">
        <v>229789.48133857647</v>
      </c>
      <c r="CK38" s="593">
        <v>191664.32839531542</v>
      </c>
      <c r="CL38" s="593">
        <v>195659.65666632872</v>
      </c>
      <c r="CM38" s="593">
        <v>206437.66452216063</v>
      </c>
      <c r="CN38" s="593">
        <v>226858.78085671514</v>
      </c>
      <c r="CO38" s="593">
        <v>232397.77744178093</v>
      </c>
      <c r="CP38" s="593">
        <v>253266.41093040814</v>
      </c>
      <c r="CQ38" s="593">
        <v>205912.76219806424</v>
      </c>
      <c r="CR38" s="593">
        <v>228974.53216202161</v>
      </c>
      <c r="CS38" s="593">
        <v>209603.3922520495</v>
      </c>
      <c r="CT38" s="593">
        <v>236948.74495882238</v>
      </c>
      <c r="CU38" s="593">
        <v>226473.41388209624</v>
      </c>
      <c r="CV38" s="593">
        <v>249298.55269370315</v>
      </c>
      <c r="CW38" s="593">
        <v>232142.11169179843</v>
      </c>
      <c r="CX38" s="593">
        <v>219823.81216103063</v>
      </c>
      <c r="CY38" s="593">
        <v>215430.08009683026</v>
      </c>
      <c r="CZ38" s="593">
        <v>211132.13329911508</v>
      </c>
      <c r="DA38" s="593">
        <v>242832.98239723389</v>
      </c>
      <c r="DB38" s="593">
        <v>227138.3075219765</v>
      </c>
      <c r="DC38" s="593">
        <v>228630.83169578706</v>
      </c>
      <c r="DD38" s="593">
        <v>213634.22806992469</v>
      </c>
      <c r="DE38" s="593">
        <v>229625.01475195846</v>
      </c>
      <c r="DF38" s="593">
        <v>225075.36073976403</v>
      </c>
      <c r="DG38" s="593">
        <v>228962.60459457073</v>
      </c>
      <c r="DH38" s="593">
        <v>231670.43968625861</v>
      </c>
      <c r="DI38" s="593">
        <v>246604.26970415618</v>
      </c>
      <c r="DJ38" s="593">
        <v>257148.33085572478</v>
      </c>
      <c r="DK38" s="593">
        <v>258265.77502031249</v>
      </c>
      <c r="DL38" s="593">
        <v>236540.50958382024</v>
      </c>
      <c r="DM38" s="593">
        <v>246027.30395213159</v>
      </c>
      <c r="DN38" s="593">
        <v>266623.00285208237</v>
      </c>
      <c r="DO38" s="593">
        <v>271457.37271150126</v>
      </c>
      <c r="DP38" s="593">
        <v>316116.81090445758</v>
      </c>
      <c r="DQ38" s="593">
        <v>300166.50758820149</v>
      </c>
      <c r="DR38" s="593">
        <v>307377.53370310925</v>
      </c>
      <c r="DS38" s="593">
        <v>303181.43465204397</v>
      </c>
      <c r="DT38" s="593">
        <v>331130.31653619237</v>
      </c>
      <c r="DU38" s="593">
        <v>322523.15917334607</v>
      </c>
      <c r="DV38" s="593">
        <v>301145.0877967382</v>
      </c>
      <c r="DW38" s="593">
        <v>313292.87928460108</v>
      </c>
      <c r="DX38" s="593">
        <v>311591.52106263599</v>
      </c>
      <c r="DY38" s="593">
        <v>319648.37259481556</v>
      </c>
      <c r="DZ38" s="593">
        <v>323716.42503841536</v>
      </c>
      <c r="EA38" s="593">
        <v>323181.44238302106</v>
      </c>
      <c r="EB38" s="593">
        <v>309144.50124674872</v>
      </c>
      <c r="EC38" s="593">
        <v>318281.7585259492</v>
      </c>
      <c r="ED38" s="593">
        <v>307756.51292449021</v>
      </c>
      <c r="EE38" s="593">
        <v>311865.99132157874</v>
      </c>
      <c r="EF38" s="593">
        <v>337865.25755942066</v>
      </c>
      <c r="EG38" s="593">
        <v>339389.76438696077</v>
      </c>
      <c r="EH38" s="593">
        <v>341319.34100768151</v>
      </c>
      <c r="EI38" s="593">
        <v>341112.47870278428</v>
      </c>
      <c r="EJ38" s="593">
        <v>343047.18518046016</v>
      </c>
      <c r="EK38" s="595">
        <v>335746.09529125696</v>
      </c>
      <c r="EL38" s="595">
        <v>343648.17345138075</v>
      </c>
      <c r="EM38" s="595">
        <v>347744.64585134154</v>
      </c>
      <c r="EN38" s="595">
        <v>355200.35868435143</v>
      </c>
      <c r="EO38" s="595">
        <v>351910.72324331623</v>
      </c>
      <c r="EP38" s="595">
        <v>358822.96725627268</v>
      </c>
      <c r="EQ38" s="595">
        <v>365390.23750118259</v>
      </c>
      <c r="ER38" s="595">
        <v>364194.77715805866</v>
      </c>
      <c r="ES38" s="595">
        <v>343005.73475440731</v>
      </c>
      <c r="ET38" s="595">
        <v>362018.88762532239</v>
      </c>
      <c r="EU38" s="595">
        <v>345374.62942856742</v>
      </c>
      <c r="EV38" s="595">
        <v>359885.00590930041</v>
      </c>
      <c r="EW38" s="595">
        <v>342537.84284915548</v>
      </c>
      <c r="EX38" s="595">
        <v>350960.02652992686</v>
      </c>
      <c r="EY38" s="595">
        <v>362325.42219471204</v>
      </c>
      <c r="EZ38" s="595">
        <v>364695.37436196639</v>
      </c>
      <c r="FA38" s="595">
        <v>362356.11499563977</v>
      </c>
      <c r="FB38" s="595">
        <v>402960.76878734177</v>
      </c>
      <c r="FC38" s="595">
        <v>375983.67528811359</v>
      </c>
      <c r="FD38" s="595">
        <v>373897.43452683982</v>
      </c>
      <c r="FE38" s="595">
        <v>385164.94930284313</v>
      </c>
      <c r="FF38" s="595">
        <v>354820.72751739138</v>
      </c>
    </row>
    <row r="39" spans="1:162" ht="17.25" customHeight="1" x14ac:dyDescent="0.3">
      <c r="A39" s="721" t="s">
        <v>475</v>
      </c>
      <c r="B39" s="799" t="s">
        <v>476</v>
      </c>
      <c r="C39" s="796">
        <v>55456.766540586381</v>
      </c>
      <c r="D39" s="593">
        <v>56409.558026902225</v>
      </c>
      <c r="E39" s="593">
        <v>56676.916913203575</v>
      </c>
      <c r="F39" s="593">
        <v>56446.331932011293</v>
      </c>
      <c r="G39" s="593">
        <v>57023.894498805021</v>
      </c>
      <c r="H39" s="593">
        <v>57907.788493609805</v>
      </c>
      <c r="I39" s="593">
        <v>62650.892724799902</v>
      </c>
      <c r="J39" s="593">
        <v>63024.610843555834</v>
      </c>
      <c r="K39" s="593">
        <v>61368.13042007175</v>
      </c>
      <c r="L39" s="593">
        <v>61053.283205791515</v>
      </c>
      <c r="M39" s="593">
        <v>60661.301301923188</v>
      </c>
      <c r="N39" s="593">
        <v>60978.126222878513</v>
      </c>
      <c r="O39" s="593">
        <v>60695.757939274074</v>
      </c>
      <c r="P39" s="593">
        <v>61009.736416268446</v>
      </c>
      <c r="Q39" s="593">
        <v>61732.874148325602</v>
      </c>
      <c r="R39" s="593">
        <v>61868.283133865785</v>
      </c>
      <c r="S39" s="593">
        <v>61522.229134000823</v>
      </c>
      <c r="T39" s="593">
        <v>62711.695908190661</v>
      </c>
      <c r="U39" s="593">
        <v>63729.516027608399</v>
      </c>
      <c r="V39" s="593">
        <v>64056.650559507521</v>
      </c>
      <c r="W39" s="593">
        <v>63638.572947251698</v>
      </c>
      <c r="X39" s="593">
        <v>65376.081047683816</v>
      </c>
      <c r="Y39" s="593">
        <v>65259.079659228315</v>
      </c>
      <c r="Z39" s="593">
        <v>64221.929274373069</v>
      </c>
      <c r="AA39" s="593">
        <v>66095.544656614788</v>
      </c>
      <c r="AB39" s="593">
        <v>65476.390059388992</v>
      </c>
      <c r="AC39" s="593">
        <v>65524.031192194372</v>
      </c>
      <c r="AD39" s="593">
        <v>61639.513680147509</v>
      </c>
      <c r="AE39" s="593">
        <v>61266.200567152599</v>
      </c>
      <c r="AF39" s="593">
        <v>62427.347630855766</v>
      </c>
      <c r="AG39" s="593">
        <v>65109.481147923419</v>
      </c>
      <c r="AH39" s="593">
        <v>66235.347691635165</v>
      </c>
      <c r="AI39" s="593">
        <v>67541.612313420977</v>
      </c>
      <c r="AJ39" s="593">
        <v>68108.303640445869</v>
      </c>
      <c r="AK39" s="593">
        <v>68869.179737235681</v>
      </c>
      <c r="AL39" s="593">
        <v>70219.272296007737</v>
      </c>
      <c r="AM39" s="593">
        <v>72298.326680456827</v>
      </c>
      <c r="AN39" s="593">
        <v>72576.095937727485</v>
      </c>
      <c r="AO39" s="593">
        <v>72458.780755457192</v>
      </c>
      <c r="AP39" s="593">
        <v>72977.193008200804</v>
      </c>
      <c r="AQ39" s="593">
        <v>72899.072392498012</v>
      </c>
      <c r="AR39" s="593">
        <v>74037.375257457243</v>
      </c>
      <c r="AS39" s="593">
        <v>75741.779815326096</v>
      </c>
      <c r="AT39" s="593">
        <v>76733.620682598455</v>
      </c>
      <c r="AU39" s="593">
        <v>78546.715695242718</v>
      </c>
      <c r="AV39" s="593">
        <v>79373.583615378142</v>
      </c>
      <c r="AW39" s="593">
        <v>78286.506441269856</v>
      </c>
      <c r="AX39" s="593">
        <v>79232.876773291457</v>
      </c>
      <c r="AY39" s="593">
        <v>81184.456778495878</v>
      </c>
      <c r="AZ39" s="593">
        <v>80487.755268852343</v>
      </c>
      <c r="BA39" s="593">
        <v>81476.260017902969</v>
      </c>
      <c r="BB39" s="593">
        <v>82165.97893315494</v>
      </c>
      <c r="BC39" s="593">
        <v>82772.057491794549</v>
      </c>
      <c r="BD39" s="593">
        <v>83498.608520614493</v>
      </c>
      <c r="BE39" s="593">
        <v>86281.150663870008</v>
      </c>
      <c r="BF39" s="593">
        <v>88129.266809014298</v>
      </c>
      <c r="BG39" s="593">
        <v>88038.78346473517</v>
      </c>
      <c r="BH39" s="593">
        <v>91457.634472638601</v>
      </c>
      <c r="BI39" s="593">
        <v>91898.67339562827</v>
      </c>
      <c r="BJ39" s="593">
        <v>91946.587501666989</v>
      </c>
      <c r="BK39" s="593">
        <v>93117.177439518855</v>
      </c>
      <c r="BL39" s="593">
        <v>93437.863100276925</v>
      </c>
      <c r="BM39" s="593">
        <v>98462.572505369142</v>
      </c>
      <c r="BN39" s="593">
        <v>99298.158751124836</v>
      </c>
      <c r="BO39" s="593">
        <v>102824.66932761139</v>
      </c>
      <c r="BP39" s="593">
        <v>102517.31023425236</v>
      </c>
      <c r="BQ39" s="593">
        <v>107483.18354177562</v>
      </c>
      <c r="BR39" s="593">
        <v>107065.91005206616</v>
      </c>
      <c r="BS39" s="593">
        <v>109948.37318606768</v>
      </c>
      <c r="BT39" s="593">
        <v>111176.82874093382</v>
      </c>
      <c r="BU39" s="593">
        <v>112551.09675535634</v>
      </c>
      <c r="BV39" s="593">
        <v>109592.48049322369</v>
      </c>
      <c r="BW39" s="593">
        <v>111080.41143256948</v>
      </c>
      <c r="BX39" s="593">
        <v>111393.18539564757</v>
      </c>
      <c r="BY39" s="593">
        <v>113241.97139249006</v>
      </c>
      <c r="BZ39" s="593">
        <v>110891.86366255653</v>
      </c>
      <c r="CA39" s="593">
        <v>112639.88002488608</v>
      </c>
      <c r="CB39" s="593">
        <v>111886.48328748738</v>
      </c>
      <c r="CC39" s="593">
        <v>115797.38828890627</v>
      </c>
      <c r="CD39" s="593">
        <v>115690.50203494569</v>
      </c>
      <c r="CE39" s="593">
        <v>117900.182190494</v>
      </c>
      <c r="CF39" s="593">
        <v>118773.81156699044</v>
      </c>
      <c r="CG39" s="593">
        <v>117546.4122682593</v>
      </c>
      <c r="CH39" s="593">
        <v>117387.25336958896</v>
      </c>
      <c r="CI39" s="593">
        <v>119606.41901363849</v>
      </c>
      <c r="CJ39" s="593">
        <v>119171.18732266128</v>
      </c>
      <c r="CK39" s="593">
        <v>118554.92876637385</v>
      </c>
      <c r="CL39" s="593">
        <v>121203.67452061395</v>
      </c>
      <c r="CM39" s="593">
        <v>119785.97243249523</v>
      </c>
      <c r="CN39" s="593">
        <v>121459.92141209303</v>
      </c>
      <c r="CO39" s="593">
        <v>125248.1103539145</v>
      </c>
      <c r="CP39" s="593">
        <v>128076.82253925536</v>
      </c>
      <c r="CQ39" s="593">
        <v>129827.67324198829</v>
      </c>
      <c r="CR39" s="593">
        <v>132021.90818918028</v>
      </c>
      <c r="CS39" s="593">
        <v>133058.74331657309</v>
      </c>
      <c r="CT39" s="593">
        <v>134590.07749324129</v>
      </c>
      <c r="CU39" s="593">
        <v>133996.57534747222</v>
      </c>
      <c r="CV39" s="593">
        <v>136089.66475867567</v>
      </c>
      <c r="CW39" s="593">
        <v>134376.5194241025</v>
      </c>
      <c r="CX39" s="593">
        <v>134703.34851609514</v>
      </c>
      <c r="CY39" s="593">
        <v>133844.32236795936</v>
      </c>
      <c r="CZ39" s="593">
        <v>134900.08177348072</v>
      </c>
      <c r="DA39" s="593">
        <v>138963.07560330845</v>
      </c>
      <c r="DB39" s="593">
        <v>141486.48654951985</v>
      </c>
      <c r="DC39" s="593">
        <v>143237.74079877391</v>
      </c>
      <c r="DD39" s="593">
        <v>144755.38747650504</v>
      </c>
      <c r="DE39" s="593">
        <v>144710.49033561134</v>
      </c>
      <c r="DF39" s="593">
        <v>144933.47361842843</v>
      </c>
      <c r="DG39" s="593">
        <v>146778.10574774371</v>
      </c>
      <c r="DH39" s="593">
        <v>149014.06272058343</v>
      </c>
      <c r="DI39" s="593">
        <v>148447.05111742966</v>
      </c>
      <c r="DJ39" s="593">
        <v>149173.36185346637</v>
      </c>
      <c r="DK39" s="593">
        <v>152623.97654745489</v>
      </c>
      <c r="DL39" s="593">
        <v>151699.94722115251</v>
      </c>
      <c r="DM39" s="593">
        <v>153580.05274598414</v>
      </c>
      <c r="DN39" s="593">
        <v>158116.58360671537</v>
      </c>
      <c r="DO39" s="593">
        <v>159721.8553873591</v>
      </c>
      <c r="DP39" s="593">
        <v>160474.59665869805</v>
      </c>
      <c r="DQ39" s="593">
        <v>160618.97627511015</v>
      </c>
      <c r="DR39" s="593">
        <v>161656.10945234966</v>
      </c>
      <c r="DS39" s="593">
        <v>164110.63317595926</v>
      </c>
      <c r="DT39" s="593">
        <v>164844.80342250853</v>
      </c>
      <c r="DU39" s="593">
        <v>165174.12681402225</v>
      </c>
      <c r="DV39" s="593">
        <v>167301.81255988599</v>
      </c>
      <c r="DW39" s="593">
        <v>168291.01885748853</v>
      </c>
      <c r="DX39" s="593">
        <v>168364.32883507459</v>
      </c>
      <c r="DY39" s="593">
        <v>174242.43508418003</v>
      </c>
      <c r="DZ39" s="593">
        <v>180180.59161826217</v>
      </c>
      <c r="EA39" s="593">
        <v>181832.35233834173</v>
      </c>
      <c r="EB39" s="593">
        <v>179429.51127814452</v>
      </c>
      <c r="EC39" s="593">
        <v>178987.08602601947</v>
      </c>
      <c r="ED39" s="593">
        <v>178307.64415195334</v>
      </c>
      <c r="EE39" s="593">
        <v>182572.64330978203</v>
      </c>
      <c r="EF39" s="593">
        <v>185080.75206322325</v>
      </c>
      <c r="EG39" s="593">
        <v>186637.55996296208</v>
      </c>
      <c r="EH39" s="593">
        <v>187748.86761158364</v>
      </c>
      <c r="EI39" s="593">
        <v>188488.72996469695</v>
      </c>
      <c r="EJ39" s="593">
        <v>189106.01190595404</v>
      </c>
      <c r="EK39" s="595">
        <v>196232.24156480332</v>
      </c>
      <c r="EL39" s="595">
        <v>197633.13290026449</v>
      </c>
      <c r="EM39" s="595">
        <v>199552.61110478465</v>
      </c>
      <c r="EN39" s="595">
        <v>200341.64968186803</v>
      </c>
      <c r="EO39" s="595">
        <v>201023.71891974474</v>
      </c>
      <c r="EP39" s="595">
        <v>200608.47579300593</v>
      </c>
      <c r="EQ39" s="595">
        <v>204372.88773080616</v>
      </c>
      <c r="ER39" s="595">
        <v>205344.20527744087</v>
      </c>
      <c r="ES39" s="595">
        <v>205581.75676699184</v>
      </c>
      <c r="ET39" s="595">
        <v>212669.88350325503</v>
      </c>
      <c r="EU39" s="595">
        <v>211220.05156885466</v>
      </c>
      <c r="EV39" s="595">
        <v>211251.58023748672</v>
      </c>
      <c r="EW39" s="595">
        <v>218533.62273410312</v>
      </c>
      <c r="EX39" s="595">
        <v>217489.1963185035</v>
      </c>
      <c r="EY39" s="595">
        <v>218434.88425161006</v>
      </c>
      <c r="EZ39" s="595">
        <v>218141.22256007217</v>
      </c>
      <c r="FA39" s="595">
        <v>215574.70546499427</v>
      </c>
      <c r="FB39" s="595">
        <v>214770.94556090538</v>
      </c>
      <c r="FC39" s="595">
        <v>214888.19976299163</v>
      </c>
      <c r="FD39" s="595">
        <v>214393.04275001134</v>
      </c>
      <c r="FE39" s="595">
        <v>215127.40568815777</v>
      </c>
      <c r="FF39" s="595">
        <v>216451.64177127116</v>
      </c>
    </row>
    <row r="40" spans="1:162" ht="17.25" customHeight="1" x14ac:dyDescent="0.3">
      <c r="A40" s="721" t="s">
        <v>477</v>
      </c>
      <c r="B40" s="799" t="s">
        <v>478</v>
      </c>
      <c r="C40" s="796">
        <v>109030.73177574809</v>
      </c>
      <c r="D40" s="593">
        <v>119700.9925397998</v>
      </c>
      <c r="E40" s="593">
        <v>111306.36665181286</v>
      </c>
      <c r="F40" s="593">
        <v>116738.42569687733</v>
      </c>
      <c r="G40" s="593">
        <v>117778.03292087425</v>
      </c>
      <c r="H40" s="593">
        <v>129193.57526297031</v>
      </c>
      <c r="I40" s="593">
        <v>121856.32184151594</v>
      </c>
      <c r="J40" s="593">
        <v>122887.33394910117</v>
      </c>
      <c r="K40" s="593">
        <v>132606.45372407339</v>
      </c>
      <c r="L40" s="593">
        <v>141180.31069940826</v>
      </c>
      <c r="M40" s="593">
        <v>145657.13283640481</v>
      </c>
      <c r="N40" s="593">
        <v>158742.33413253239</v>
      </c>
      <c r="O40" s="593">
        <v>157085.22267074606</v>
      </c>
      <c r="P40" s="593">
        <v>159074.61874803028</v>
      </c>
      <c r="Q40" s="593">
        <v>162342.67262476141</v>
      </c>
      <c r="R40" s="593">
        <v>175308.57908610464</v>
      </c>
      <c r="S40" s="593">
        <v>174492.52831534229</v>
      </c>
      <c r="T40" s="593">
        <v>173026.96183950026</v>
      </c>
      <c r="U40" s="593">
        <v>192996.41621173284</v>
      </c>
      <c r="V40" s="593">
        <v>174334.57535290802</v>
      </c>
      <c r="W40" s="593">
        <v>167876.76306826068</v>
      </c>
      <c r="X40" s="593">
        <v>174890.32209136282</v>
      </c>
      <c r="Y40" s="593">
        <v>171081.1772130412</v>
      </c>
      <c r="Z40" s="593">
        <v>180865.5209354198</v>
      </c>
      <c r="AA40" s="593">
        <v>184349.03946682162</v>
      </c>
      <c r="AB40" s="593">
        <v>194376.27555329466</v>
      </c>
      <c r="AC40" s="593">
        <v>201961.66270125346</v>
      </c>
      <c r="AD40" s="593">
        <v>201802.5665410292</v>
      </c>
      <c r="AE40" s="593">
        <v>209411.19801806248</v>
      </c>
      <c r="AF40" s="593">
        <v>221984.8344376522</v>
      </c>
      <c r="AG40" s="593">
        <v>209948.39363256414</v>
      </c>
      <c r="AH40" s="593">
        <v>234860.62175505236</v>
      </c>
      <c r="AI40" s="593">
        <v>231131.47940826087</v>
      </c>
      <c r="AJ40" s="593">
        <v>220189.4773461445</v>
      </c>
      <c r="AK40" s="593">
        <v>216526.17681310058</v>
      </c>
      <c r="AL40" s="593">
        <v>244347.2598311076</v>
      </c>
      <c r="AM40" s="593">
        <v>237830.38986826851</v>
      </c>
      <c r="AN40" s="593">
        <v>257556.43988593834</v>
      </c>
      <c r="AO40" s="593">
        <v>248397.04359138513</v>
      </c>
      <c r="AP40" s="593">
        <v>239173.95340796676</v>
      </c>
      <c r="AQ40" s="593">
        <v>235412.31856859857</v>
      </c>
      <c r="AR40" s="593">
        <v>236419.23071157237</v>
      </c>
      <c r="AS40" s="593">
        <v>231226.18516384368</v>
      </c>
      <c r="AT40" s="593">
        <v>226613.26755319798</v>
      </c>
      <c r="AU40" s="593">
        <v>225708.74797102256</v>
      </c>
      <c r="AV40" s="593">
        <v>219124.48209656932</v>
      </c>
      <c r="AW40" s="593">
        <v>226003.94753632817</v>
      </c>
      <c r="AX40" s="593">
        <v>227860.9637075951</v>
      </c>
      <c r="AY40" s="593">
        <v>218480.28767824118</v>
      </c>
      <c r="AZ40" s="593">
        <v>221504.31386224221</v>
      </c>
      <c r="BA40" s="593">
        <v>221450.74336463574</v>
      </c>
      <c r="BB40" s="593">
        <v>222359.37412889278</v>
      </c>
      <c r="BC40" s="593">
        <v>223689.78814989465</v>
      </c>
      <c r="BD40" s="593">
        <v>229684.10988553832</v>
      </c>
      <c r="BE40" s="593">
        <v>225304.54533674929</v>
      </c>
      <c r="BF40" s="593">
        <v>256185.72591215058</v>
      </c>
      <c r="BG40" s="593">
        <v>247626.17572525988</v>
      </c>
      <c r="BH40" s="593">
        <v>234845.7614417162</v>
      </c>
      <c r="BI40" s="593">
        <v>231940.18696562186</v>
      </c>
      <c r="BJ40" s="593">
        <v>269073.04595550534</v>
      </c>
      <c r="BK40" s="593">
        <v>265074.04301219148</v>
      </c>
      <c r="BL40" s="593">
        <v>250716.5079431535</v>
      </c>
      <c r="BM40" s="593">
        <v>260387.11344490063</v>
      </c>
      <c r="BN40" s="593">
        <v>248485.51247747539</v>
      </c>
      <c r="BO40" s="593">
        <v>252555.7827722755</v>
      </c>
      <c r="BP40" s="593">
        <v>252884.43516326445</v>
      </c>
      <c r="BQ40" s="593">
        <v>262122.12075520572</v>
      </c>
      <c r="BR40" s="593">
        <v>262115.94820399274</v>
      </c>
      <c r="BS40" s="593">
        <v>253343.64473090673</v>
      </c>
      <c r="BT40" s="593">
        <v>225185.36075979553</v>
      </c>
      <c r="BU40" s="593">
        <v>257024.48815792499</v>
      </c>
      <c r="BV40" s="593">
        <v>255644.26413742092</v>
      </c>
      <c r="BW40" s="593">
        <v>268312.09350073629</v>
      </c>
      <c r="BX40" s="593">
        <v>272272.07900024659</v>
      </c>
      <c r="BY40" s="593">
        <v>243497.19243687281</v>
      </c>
      <c r="BZ40" s="593">
        <v>252692.25482660718</v>
      </c>
      <c r="CA40" s="593">
        <v>250328.72677318042</v>
      </c>
      <c r="CB40" s="593">
        <v>291640.59477567184</v>
      </c>
      <c r="CC40" s="593">
        <v>244247.40439653795</v>
      </c>
      <c r="CD40" s="593">
        <v>218579.22939510574</v>
      </c>
      <c r="CE40" s="593">
        <v>220003.99185309198</v>
      </c>
      <c r="CF40" s="593">
        <v>216712.74306657736</v>
      </c>
      <c r="CG40" s="593">
        <v>221039.77833012716</v>
      </c>
      <c r="CH40" s="593">
        <v>231786.25622746177</v>
      </c>
      <c r="CI40" s="593">
        <v>249386.81715337187</v>
      </c>
      <c r="CJ40" s="593">
        <v>234878.99881239576</v>
      </c>
      <c r="CK40" s="593">
        <v>234501.61932204853</v>
      </c>
      <c r="CL40" s="593">
        <v>252002.02698651736</v>
      </c>
      <c r="CM40" s="593">
        <v>263895.56825927843</v>
      </c>
      <c r="CN40" s="593">
        <v>244701.06919382926</v>
      </c>
      <c r="CO40" s="593">
        <v>244875.65019718549</v>
      </c>
      <c r="CP40" s="593">
        <v>240336.63778615158</v>
      </c>
      <c r="CQ40" s="593">
        <v>234137.98974440614</v>
      </c>
      <c r="CR40" s="593">
        <v>233483.78584116284</v>
      </c>
      <c r="CS40" s="593">
        <v>259707.15284920012</v>
      </c>
      <c r="CT40" s="593">
        <v>262010.11571441576</v>
      </c>
      <c r="CU40" s="593">
        <v>232143.51346958987</v>
      </c>
      <c r="CV40" s="593">
        <v>228423.06987096876</v>
      </c>
      <c r="CW40" s="593">
        <v>228903.53673472427</v>
      </c>
      <c r="CX40" s="593">
        <v>231863.98097282439</v>
      </c>
      <c r="CY40" s="593">
        <v>232432.36886131956</v>
      </c>
      <c r="CZ40" s="593">
        <v>243850.12360717508</v>
      </c>
      <c r="DA40" s="593">
        <v>238135.49278355602</v>
      </c>
      <c r="DB40" s="593">
        <v>220946.8736710524</v>
      </c>
      <c r="DC40" s="593">
        <v>224447.94954250293</v>
      </c>
      <c r="DD40" s="593">
        <v>232154.56812513413</v>
      </c>
      <c r="DE40" s="593">
        <v>237102.1607304427</v>
      </c>
      <c r="DF40" s="593">
        <v>228294.70346303398</v>
      </c>
      <c r="DG40" s="593">
        <v>219705.37043262066</v>
      </c>
      <c r="DH40" s="593">
        <v>224391.84958921143</v>
      </c>
      <c r="DI40" s="593">
        <v>225187.014990503</v>
      </c>
      <c r="DJ40" s="593">
        <v>246613.67082475481</v>
      </c>
      <c r="DK40" s="593">
        <v>288798.40025900665</v>
      </c>
      <c r="DL40" s="593">
        <v>281467.99360152881</v>
      </c>
      <c r="DM40" s="593">
        <v>286858.22880413389</v>
      </c>
      <c r="DN40" s="593">
        <v>281313.834902453</v>
      </c>
      <c r="DO40" s="593">
        <v>279754.54868947266</v>
      </c>
      <c r="DP40" s="593">
        <v>297055.75085133297</v>
      </c>
      <c r="DQ40" s="593">
        <v>325675.24382417294</v>
      </c>
      <c r="DR40" s="593">
        <v>282032.69768788398</v>
      </c>
      <c r="DS40" s="593">
        <v>277212.88716441463</v>
      </c>
      <c r="DT40" s="593">
        <v>255273.00213187435</v>
      </c>
      <c r="DU40" s="593">
        <v>252367.3747033916</v>
      </c>
      <c r="DV40" s="593">
        <v>265148.89433464297</v>
      </c>
      <c r="DW40" s="593">
        <v>274054.62404871779</v>
      </c>
      <c r="DX40" s="593">
        <v>257865.49969819107</v>
      </c>
      <c r="DY40" s="593">
        <v>263434.20048635866</v>
      </c>
      <c r="DZ40" s="593">
        <v>253519.53042021577</v>
      </c>
      <c r="EA40" s="593">
        <v>260170.15862610817</v>
      </c>
      <c r="EB40" s="593">
        <v>246240.54182122383</v>
      </c>
      <c r="EC40" s="593">
        <v>256040.14008642273</v>
      </c>
      <c r="ED40" s="593">
        <v>256780.60982032755</v>
      </c>
      <c r="EE40" s="593">
        <v>263302.46806617279</v>
      </c>
      <c r="EF40" s="593">
        <v>251032.54427701281</v>
      </c>
      <c r="EG40" s="593">
        <v>258576.31017687923</v>
      </c>
      <c r="EH40" s="593">
        <v>252753.81382269078</v>
      </c>
      <c r="EI40" s="593">
        <v>251111.05643828548</v>
      </c>
      <c r="EJ40" s="593">
        <v>274907.58198442723</v>
      </c>
      <c r="EK40" s="595">
        <v>251532.25564129304</v>
      </c>
      <c r="EL40" s="595">
        <v>251213.22587045928</v>
      </c>
      <c r="EM40" s="595">
        <v>246830.80534683209</v>
      </c>
      <c r="EN40" s="595">
        <v>257791.38560616953</v>
      </c>
      <c r="EO40" s="595">
        <v>248051.41213694745</v>
      </c>
      <c r="EP40" s="595">
        <v>250147.04480627758</v>
      </c>
      <c r="EQ40" s="595">
        <v>251979.52772937567</v>
      </c>
      <c r="ER40" s="595">
        <v>264636.63619110401</v>
      </c>
      <c r="ES40" s="595">
        <v>251253.72324275906</v>
      </c>
      <c r="ET40" s="595">
        <v>255702.27480638493</v>
      </c>
      <c r="EU40" s="595">
        <v>245045.75292325515</v>
      </c>
      <c r="EV40" s="595">
        <v>265607.11379105021</v>
      </c>
      <c r="EW40" s="595">
        <v>277699.22851461143</v>
      </c>
      <c r="EX40" s="595">
        <v>260107.70134188348</v>
      </c>
      <c r="EY40" s="595">
        <v>248671.27366997395</v>
      </c>
      <c r="EZ40" s="595">
        <v>272194.41721772315</v>
      </c>
      <c r="FA40" s="595">
        <v>263078.63468529022</v>
      </c>
      <c r="FB40" s="595">
        <v>245232.54471567846</v>
      </c>
      <c r="FC40" s="595">
        <v>281855.49664117419</v>
      </c>
      <c r="FD40" s="595">
        <v>280866.81639852579</v>
      </c>
      <c r="FE40" s="595">
        <v>267044.89931577089</v>
      </c>
      <c r="FF40" s="595">
        <v>271827.94476083299</v>
      </c>
    </row>
    <row r="41" spans="1:162" ht="17.25" customHeight="1" x14ac:dyDescent="0.3">
      <c r="A41" s="721"/>
      <c r="B41" s="799"/>
      <c r="C41" s="800"/>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79"/>
      <c r="BE41" s="679"/>
      <c r="BF41" s="679"/>
      <c r="BG41" s="679"/>
      <c r="BH41" s="679"/>
      <c r="BI41" s="679"/>
      <c r="BJ41" s="679"/>
      <c r="BK41" s="679"/>
      <c r="BL41" s="679"/>
      <c r="BM41" s="679"/>
      <c r="BN41" s="679"/>
      <c r="BO41" s="679"/>
      <c r="BP41" s="679"/>
      <c r="BQ41" s="679"/>
      <c r="BR41" s="679"/>
      <c r="BS41" s="679"/>
      <c r="BT41" s="679"/>
      <c r="BU41" s="679"/>
      <c r="BV41" s="679"/>
      <c r="BW41" s="679"/>
      <c r="BX41" s="679"/>
      <c r="BY41" s="679"/>
      <c r="BZ41" s="679"/>
      <c r="CA41" s="679"/>
      <c r="CB41" s="679"/>
      <c r="CC41" s="679"/>
      <c r="CD41" s="679"/>
      <c r="CE41" s="679"/>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79"/>
      <c r="DM41" s="679"/>
      <c r="DN41" s="679"/>
      <c r="DO41" s="679"/>
      <c r="DP41" s="679"/>
      <c r="DQ41" s="679"/>
      <c r="DR41" s="679"/>
      <c r="DS41" s="679"/>
      <c r="DT41" s="679"/>
      <c r="DU41" s="679"/>
      <c r="DV41" s="679"/>
      <c r="DW41" s="679"/>
      <c r="DX41" s="679"/>
      <c r="DY41" s="679"/>
      <c r="DZ41" s="679"/>
      <c r="EA41" s="679"/>
      <c r="EB41" s="679"/>
      <c r="EC41" s="679"/>
      <c r="ED41" s="679"/>
      <c r="EE41" s="679"/>
      <c r="EF41" s="679"/>
      <c r="EG41" s="679"/>
      <c r="EH41" s="679"/>
      <c r="EI41" s="679"/>
      <c r="EJ41" s="679"/>
      <c r="EK41" s="680"/>
      <c r="EL41" s="680"/>
      <c r="EM41" s="680"/>
      <c r="EN41" s="680"/>
      <c r="EO41" s="680"/>
      <c r="EP41" s="680"/>
      <c r="EQ41" s="680"/>
      <c r="ER41" s="680"/>
      <c r="ES41" s="680"/>
      <c r="ET41" s="680"/>
      <c r="EU41" s="680"/>
      <c r="EV41" s="680"/>
      <c r="EW41" s="680"/>
      <c r="EX41" s="680"/>
      <c r="EY41" s="680"/>
      <c r="EZ41" s="680"/>
      <c r="FA41" s="680"/>
      <c r="FB41" s="680"/>
      <c r="FC41" s="680"/>
      <c r="FD41" s="680"/>
      <c r="FE41" s="680"/>
      <c r="FF41" s="680"/>
    </row>
    <row r="42" spans="1:162" ht="17.25" customHeight="1" x14ac:dyDescent="0.3">
      <c r="A42" s="715" t="s">
        <v>479</v>
      </c>
      <c r="B42" s="797" t="s">
        <v>480</v>
      </c>
      <c r="C42" s="798">
        <v>80491.5790556188</v>
      </c>
      <c r="D42" s="585">
        <v>80697.809106184024</v>
      </c>
      <c r="E42" s="585">
        <v>87705.678274143997</v>
      </c>
      <c r="F42" s="585">
        <v>73784.756130328082</v>
      </c>
      <c r="G42" s="585">
        <v>72490.460604305175</v>
      </c>
      <c r="H42" s="585">
        <v>77427.406255812166</v>
      </c>
      <c r="I42" s="585">
        <v>66099.699093659015</v>
      </c>
      <c r="J42" s="585">
        <v>70833.680370135378</v>
      </c>
      <c r="K42" s="585">
        <v>88120.068275375394</v>
      </c>
      <c r="L42" s="585">
        <v>85019.088950657184</v>
      </c>
      <c r="M42" s="585">
        <v>73327.205655888421</v>
      </c>
      <c r="N42" s="585">
        <v>71069.375960490041</v>
      </c>
      <c r="O42" s="585">
        <v>77230.859836294956</v>
      </c>
      <c r="P42" s="585">
        <v>78255.409937428543</v>
      </c>
      <c r="Q42" s="585">
        <v>83007.09680195454</v>
      </c>
      <c r="R42" s="585">
        <v>93373.797255076002</v>
      </c>
      <c r="S42" s="585">
        <v>96481.845470338289</v>
      </c>
      <c r="T42" s="585">
        <v>114964.85499125741</v>
      </c>
      <c r="U42" s="585">
        <v>111645.24791947874</v>
      </c>
      <c r="V42" s="585">
        <v>99942.546984468252</v>
      </c>
      <c r="W42" s="585">
        <v>106620.44209692487</v>
      </c>
      <c r="X42" s="585">
        <v>105632.61913818453</v>
      </c>
      <c r="Y42" s="585">
        <v>111745.27884125496</v>
      </c>
      <c r="Z42" s="585">
        <v>103575.80796826008</v>
      </c>
      <c r="AA42" s="585">
        <v>99741.828133381481</v>
      </c>
      <c r="AB42" s="585">
        <v>119569.0172397062</v>
      </c>
      <c r="AC42" s="585">
        <v>127180.72113339081</v>
      </c>
      <c r="AD42" s="585">
        <v>121899.28328782997</v>
      </c>
      <c r="AE42" s="585">
        <v>120843.8192943973</v>
      </c>
      <c r="AF42" s="585">
        <v>131575.3054988909</v>
      </c>
      <c r="AG42" s="585">
        <v>129517.69597165757</v>
      </c>
      <c r="AH42" s="585">
        <v>128257.47232984914</v>
      </c>
      <c r="AI42" s="585">
        <v>122215.01007093082</v>
      </c>
      <c r="AJ42" s="585">
        <v>121890.88919858025</v>
      </c>
      <c r="AK42" s="585">
        <v>121794.56796619685</v>
      </c>
      <c r="AL42" s="585">
        <v>126312.25483534057</v>
      </c>
      <c r="AM42" s="585">
        <v>118841.74642610786</v>
      </c>
      <c r="AN42" s="585">
        <v>117863.20924431557</v>
      </c>
      <c r="AO42" s="585">
        <v>116355.45662098803</v>
      </c>
      <c r="AP42" s="585">
        <v>115587.07566438038</v>
      </c>
      <c r="AQ42" s="585">
        <v>133111.1564387317</v>
      </c>
      <c r="AR42" s="585">
        <v>131663.11318076306</v>
      </c>
      <c r="AS42" s="585">
        <v>128065.81607268049</v>
      </c>
      <c r="AT42" s="585">
        <v>131799.72708023948</v>
      </c>
      <c r="AU42" s="585">
        <v>131086.67195544034</v>
      </c>
      <c r="AV42" s="585">
        <v>128665.46387125392</v>
      </c>
      <c r="AW42" s="585">
        <v>123297.80121491598</v>
      </c>
      <c r="AX42" s="585">
        <v>116791.89378671935</v>
      </c>
      <c r="AY42" s="585">
        <v>108415.04497313853</v>
      </c>
      <c r="AZ42" s="585">
        <v>104289.99226519052</v>
      </c>
      <c r="BA42" s="585">
        <v>102716.08842777211</v>
      </c>
      <c r="BB42" s="585">
        <v>101757.81214174069</v>
      </c>
      <c r="BC42" s="585">
        <v>99433.722607934236</v>
      </c>
      <c r="BD42" s="585">
        <v>82944.729221307134</v>
      </c>
      <c r="BE42" s="585">
        <v>90309.277111334784</v>
      </c>
      <c r="BF42" s="585">
        <v>78667.024526159774</v>
      </c>
      <c r="BG42" s="585">
        <v>80554.354239733191</v>
      </c>
      <c r="BH42" s="585">
        <v>84690.225909486326</v>
      </c>
      <c r="BI42" s="585">
        <v>85623.26794906109</v>
      </c>
      <c r="BJ42" s="585">
        <v>96156.265010870848</v>
      </c>
      <c r="BK42" s="585">
        <v>91807.748033646349</v>
      </c>
      <c r="BL42" s="585">
        <v>90778.265086634579</v>
      </c>
      <c r="BM42" s="585">
        <v>93282.964628330083</v>
      </c>
      <c r="BN42" s="585">
        <v>98468.279970911579</v>
      </c>
      <c r="BO42" s="585">
        <v>99069.431729936943</v>
      </c>
      <c r="BP42" s="585">
        <v>98610.640375597839</v>
      </c>
      <c r="BQ42" s="585">
        <v>94524.236984010495</v>
      </c>
      <c r="BR42" s="585">
        <v>92182.966555755789</v>
      </c>
      <c r="BS42" s="585">
        <v>96030.450212167765</v>
      </c>
      <c r="BT42" s="585">
        <v>94772.472537003501</v>
      </c>
      <c r="BU42" s="585">
        <v>107690.070906644</v>
      </c>
      <c r="BV42" s="585">
        <v>93879.980016062153</v>
      </c>
      <c r="BW42" s="585">
        <v>103502.69653744902</v>
      </c>
      <c r="BX42" s="585">
        <v>91631.185972174542</v>
      </c>
      <c r="BY42" s="585">
        <v>96996.300713116405</v>
      </c>
      <c r="BZ42" s="585">
        <v>96954.886827257025</v>
      </c>
      <c r="CA42" s="585">
        <v>91673.207968479444</v>
      </c>
      <c r="CB42" s="585">
        <v>93348.601159788828</v>
      </c>
      <c r="CC42" s="585">
        <v>93697.154047417454</v>
      </c>
      <c r="CD42" s="585">
        <v>91501.42869486702</v>
      </c>
      <c r="CE42" s="585">
        <v>92537.9906437475</v>
      </c>
      <c r="CF42" s="585">
        <v>103149.97996094101</v>
      </c>
      <c r="CG42" s="585">
        <v>102551.27243887875</v>
      </c>
      <c r="CH42" s="585">
        <v>96419.683389639715</v>
      </c>
      <c r="CI42" s="585">
        <v>117452.8730538902</v>
      </c>
      <c r="CJ42" s="585">
        <v>115149.9011788893</v>
      </c>
      <c r="CK42" s="585">
        <v>124903.59743968595</v>
      </c>
      <c r="CL42" s="585">
        <v>113407.32885407397</v>
      </c>
      <c r="CM42" s="585">
        <v>118507.85262060841</v>
      </c>
      <c r="CN42" s="585">
        <v>125593.84637196726</v>
      </c>
      <c r="CO42" s="585">
        <v>139817.43680827963</v>
      </c>
      <c r="CP42" s="585">
        <v>142519.73521105712</v>
      </c>
      <c r="CQ42" s="585">
        <v>163361.4784103022</v>
      </c>
      <c r="CR42" s="585">
        <v>169042.00723445791</v>
      </c>
      <c r="CS42" s="585">
        <v>148489.56406763074</v>
      </c>
      <c r="CT42" s="585">
        <v>156436.13094266233</v>
      </c>
      <c r="CU42" s="585">
        <v>172787.31623900167</v>
      </c>
      <c r="CV42" s="585">
        <v>179554.05256704643</v>
      </c>
      <c r="CW42" s="585">
        <v>177098.25635244997</v>
      </c>
      <c r="CX42" s="585">
        <v>180542.27517278696</v>
      </c>
      <c r="CY42" s="585">
        <v>169453.70012330479</v>
      </c>
      <c r="CZ42" s="585">
        <v>166481.50102469139</v>
      </c>
      <c r="DA42" s="585">
        <v>192564.99889843416</v>
      </c>
      <c r="DB42" s="585">
        <v>189473.45742364379</v>
      </c>
      <c r="DC42" s="585">
        <v>193106.00723397272</v>
      </c>
      <c r="DD42" s="585">
        <v>197755.32273692451</v>
      </c>
      <c r="DE42" s="585">
        <v>176455.41817401792</v>
      </c>
      <c r="DF42" s="585">
        <v>146171.62551350016</v>
      </c>
      <c r="DG42" s="585">
        <v>152438.90449626313</v>
      </c>
      <c r="DH42" s="585">
        <v>152791.42553193358</v>
      </c>
      <c r="DI42" s="585">
        <v>149494.44184773127</v>
      </c>
      <c r="DJ42" s="585">
        <v>158615.98794888516</v>
      </c>
      <c r="DK42" s="585">
        <v>168439.44250099061</v>
      </c>
      <c r="DL42" s="585">
        <v>168550.01594421855</v>
      </c>
      <c r="DM42" s="585">
        <v>184232.83156417086</v>
      </c>
      <c r="DN42" s="585">
        <v>185665.66493615811</v>
      </c>
      <c r="DO42" s="585">
        <v>176420.73684061295</v>
      </c>
      <c r="DP42" s="585">
        <v>187738.47065844474</v>
      </c>
      <c r="DQ42" s="585">
        <v>172960.89409869455</v>
      </c>
      <c r="DR42" s="585">
        <v>173171.38005135133</v>
      </c>
      <c r="DS42" s="585">
        <v>171075.25281564827</v>
      </c>
      <c r="DT42" s="585">
        <v>161460.02582595783</v>
      </c>
      <c r="DU42" s="585">
        <v>164572.78616000744</v>
      </c>
      <c r="DV42" s="585">
        <v>173351.67140181048</v>
      </c>
      <c r="DW42" s="585">
        <v>170452.19363743579</v>
      </c>
      <c r="DX42" s="585">
        <v>183094.87985611046</v>
      </c>
      <c r="DY42" s="585">
        <v>182620.63995916588</v>
      </c>
      <c r="DZ42" s="585">
        <v>175721.60209468467</v>
      </c>
      <c r="EA42" s="585">
        <v>173431.18608907083</v>
      </c>
      <c r="EB42" s="585">
        <v>169832.0574969328</v>
      </c>
      <c r="EC42" s="585">
        <v>169501.32024240849</v>
      </c>
      <c r="ED42" s="585">
        <v>173641.07919978705</v>
      </c>
      <c r="EE42" s="585">
        <v>174207.9395465655</v>
      </c>
      <c r="EF42" s="585">
        <v>175290.54802983635</v>
      </c>
      <c r="EG42" s="585">
        <v>171541.44887124223</v>
      </c>
      <c r="EH42" s="585">
        <v>181529.64210271923</v>
      </c>
      <c r="EI42" s="585">
        <v>176967.14466502774</v>
      </c>
      <c r="EJ42" s="585">
        <v>176531.89507836121</v>
      </c>
      <c r="EK42" s="587">
        <v>176983.94410973645</v>
      </c>
      <c r="EL42" s="587">
        <v>173697.59213821375</v>
      </c>
      <c r="EM42" s="587">
        <v>175794.75422717372</v>
      </c>
      <c r="EN42" s="587">
        <v>179695.1382382809</v>
      </c>
      <c r="EO42" s="587">
        <v>180913.04998970201</v>
      </c>
      <c r="EP42" s="587">
        <v>191327.97092386958</v>
      </c>
      <c r="EQ42" s="587">
        <v>179135.06158072632</v>
      </c>
      <c r="ER42" s="587">
        <v>192374.35485889015</v>
      </c>
      <c r="ES42" s="587">
        <v>180377.0715403452</v>
      </c>
      <c r="ET42" s="587">
        <v>194820.80615482409</v>
      </c>
      <c r="EU42" s="587">
        <v>182938.85522882882</v>
      </c>
      <c r="EV42" s="587">
        <v>182119.92321151649</v>
      </c>
      <c r="EW42" s="587">
        <v>189244.00121779006</v>
      </c>
      <c r="EX42" s="587">
        <v>188349.1073317487</v>
      </c>
      <c r="EY42" s="587">
        <v>191889.83440135533</v>
      </c>
      <c r="EZ42" s="587">
        <v>207608.66857086768</v>
      </c>
      <c r="FA42" s="587">
        <v>218595.99766803414</v>
      </c>
      <c r="FB42" s="587">
        <v>180199.60285483644</v>
      </c>
      <c r="FC42" s="587">
        <v>181325.39939481515</v>
      </c>
      <c r="FD42" s="587">
        <v>180439.78004486079</v>
      </c>
      <c r="FE42" s="587">
        <v>188498.11377759679</v>
      </c>
      <c r="FF42" s="587">
        <v>179345.45251288952</v>
      </c>
    </row>
    <row r="43" spans="1:162" ht="17.25" customHeight="1" x14ac:dyDescent="0.3">
      <c r="A43" s="721" t="s">
        <v>481</v>
      </c>
      <c r="B43" s="799" t="s">
        <v>474</v>
      </c>
      <c r="C43" s="796">
        <v>14022.40692473679</v>
      </c>
      <c r="D43" s="593">
        <v>8614.9470122550247</v>
      </c>
      <c r="E43" s="593">
        <v>9046.7667947900245</v>
      </c>
      <c r="F43" s="593">
        <v>8253.3560588930486</v>
      </c>
      <c r="G43" s="593">
        <v>8243.8970227649188</v>
      </c>
      <c r="H43" s="593">
        <v>14222.774405428938</v>
      </c>
      <c r="I43" s="593">
        <v>9773.4685437383559</v>
      </c>
      <c r="J43" s="593">
        <v>8464.5785294334873</v>
      </c>
      <c r="K43" s="593">
        <v>8618.9981428776773</v>
      </c>
      <c r="L43" s="593">
        <v>9444.8388877828729</v>
      </c>
      <c r="M43" s="593">
        <v>9352.6658480040496</v>
      </c>
      <c r="N43" s="593">
        <v>9078.0655663321577</v>
      </c>
      <c r="O43" s="593">
        <v>9420.9177350316659</v>
      </c>
      <c r="P43" s="593">
        <v>10747.092222015226</v>
      </c>
      <c r="Q43" s="593">
        <v>14520.159524510929</v>
      </c>
      <c r="R43" s="593">
        <v>9991.7010285336255</v>
      </c>
      <c r="S43" s="593">
        <v>9092.5564867792127</v>
      </c>
      <c r="T43" s="593">
        <v>10165.907027228755</v>
      </c>
      <c r="U43" s="593">
        <v>12983.843000142246</v>
      </c>
      <c r="V43" s="593">
        <v>11715.407392950861</v>
      </c>
      <c r="W43" s="593">
        <v>14475.547831222679</v>
      </c>
      <c r="X43" s="593">
        <v>19425.925564734509</v>
      </c>
      <c r="Y43" s="593">
        <v>13960.249322756885</v>
      </c>
      <c r="Z43" s="593">
        <v>15702.057529997388</v>
      </c>
      <c r="AA43" s="593">
        <v>11437.244710425246</v>
      </c>
      <c r="AB43" s="593">
        <v>13168.735278215197</v>
      </c>
      <c r="AC43" s="593">
        <v>13759.003379766453</v>
      </c>
      <c r="AD43" s="593">
        <v>13364.164291648372</v>
      </c>
      <c r="AE43" s="593">
        <v>14167.006895148679</v>
      </c>
      <c r="AF43" s="593">
        <v>13712.581781453029</v>
      </c>
      <c r="AG43" s="593">
        <v>15904.570471189527</v>
      </c>
      <c r="AH43" s="593">
        <v>15992.788304569956</v>
      </c>
      <c r="AI43" s="593">
        <v>19694.302836123796</v>
      </c>
      <c r="AJ43" s="593">
        <v>20611.516611396997</v>
      </c>
      <c r="AK43" s="593">
        <v>18384.805904107274</v>
      </c>
      <c r="AL43" s="593">
        <v>17418.271259703048</v>
      </c>
      <c r="AM43" s="593">
        <v>19673.09198335043</v>
      </c>
      <c r="AN43" s="593">
        <v>17490.392421126409</v>
      </c>
      <c r="AO43" s="593">
        <v>15789.829679464565</v>
      </c>
      <c r="AP43" s="593">
        <v>14897.063393489851</v>
      </c>
      <c r="AQ43" s="593">
        <v>17855.386396686707</v>
      </c>
      <c r="AR43" s="593">
        <v>19704.477664288788</v>
      </c>
      <c r="AS43" s="593">
        <v>19322.249388112468</v>
      </c>
      <c r="AT43" s="593">
        <v>19671.520938299513</v>
      </c>
      <c r="AU43" s="593">
        <v>21946.174337752516</v>
      </c>
      <c r="AV43" s="593">
        <v>22545.557014126411</v>
      </c>
      <c r="AW43" s="593">
        <v>22877.404338369684</v>
      </c>
      <c r="AX43" s="593">
        <v>25594.387499068926</v>
      </c>
      <c r="AY43" s="593">
        <v>24263.926402553021</v>
      </c>
      <c r="AZ43" s="593">
        <v>22543.248311728195</v>
      </c>
      <c r="BA43" s="593">
        <v>21234.901128839534</v>
      </c>
      <c r="BB43" s="593">
        <v>30290.441198478788</v>
      </c>
      <c r="BC43" s="593">
        <v>24337.911634397216</v>
      </c>
      <c r="BD43" s="593">
        <v>23016.085451020259</v>
      </c>
      <c r="BE43" s="593">
        <v>26127.521209808598</v>
      </c>
      <c r="BF43" s="593">
        <v>23921.084562984011</v>
      </c>
      <c r="BG43" s="593">
        <v>22208.752819936391</v>
      </c>
      <c r="BH43" s="593">
        <v>23156.253562813843</v>
      </c>
      <c r="BI43" s="593">
        <v>23121.383518245995</v>
      </c>
      <c r="BJ43" s="593">
        <v>24590.031698467454</v>
      </c>
      <c r="BK43" s="593">
        <v>23916.522247080891</v>
      </c>
      <c r="BL43" s="593">
        <v>23742.905440807965</v>
      </c>
      <c r="BM43" s="593">
        <v>24232.956685809291</v>
      </c>
      <c r="BN43" s="593">
        <v>26599.446508762252</v>
      </c>
      <c r="BO43" s="593">
        <v>29024.633317296066</v>
      </c>
      <c r="BP43" s="593">
        <v>27333.616765043411</v>
      </c>
      <c r="BQ43" s="593">
        <v>25716.207911377434</v>
      </c>
      <c r="BR43" s="593">
        <v>23815.733355021974</v>
      </c>
      <c r="BS43" s="593">
        <v>32057.999938223969</v>
      </c>
      <c r="BT43" s="593">
        <v>29087.255709827485</v>
      </c>
      <c r="BU43" s="593">
        <v>27682.723648223953</v>
      </c>
      <c r="BV43" s="593">
        <v>30605.533021761774</v>
      </c>
      <c r="BW43" s="593">
        <v>36707.213049972961</v>
      </c>
      <c r="BX43" s="593">
        <v>26209.195973646965</v>
      </c>
      <c r="BY43" s="593">
        <v>31883.152481903373</v>
      </c>
      <c r="BZ43" s="593">
        <v>31121.353675311264</v>
      </c>
      <c r="CA43" s="593">
        <v>26986.049667186711</v>
      </c>
      <c r="CB43" s="593">
        <v>27895.361200375159</v>
      </c>
      <c r="CC43" s="593">
        <v>27362.065229344491</v>
      </c>
      <c r="CD43" s="593">
        <v>27991.529754028328</v>
      </c>
      <c r="CE43" s="593">
        <v>30636.40264493529</v>
      </c>
      <c r="CF43" s="593">
        <v>32196.376471926222</v>
      </c>
      <c r="CG43" s="593">
        <v>29295.707543649169</v>
      </c>
      <c r="CH43" s="593">
        <v>31266.113443101447</v>
      </c>
      <c r="CI43" s="593">
        <v>32754.518333397475</v>
      </c>
      <c r="CJ43" s="593">
        <v>32771.984399307403</v>
      </c>
      <c r="CK43" s="593">
        <v>36520.885242843011</v>
      </c>
      <c r="CL43" s="593">
        <v>39405.925889257967</v>
      </c>
      <c r="CM43" s="593">
        <v>42509.915601848712</v>
      </c>
      <c r="CN43" s="593">
        <v>46812.632762614085</v>
      </c>
      <c r="CO43" s="593">
        <v>60404.274066625963</v>
      </c>
      <c r="CP43" s="593">
        <v>64176.642027490969</v>
      </c>
      <c r="CQ43" s="593">
        <v>53141.293309574496</v>
      </c>
      <c r="CR43" s="593">
        <v>57676.282520363959</v>
      </c>
      <c r="CS43" s="593">
        <v>61432.946588381412</v>
      </c>
      <c r="CT43" s="593">
        <v>59701.520731146054</v>
      </c>
      <c r="CU43" s="593">
        <v>67057.075566061321</v>
      </c>
      <c r="CV43" s="593">
        <v>69678.713956968146</v>
      </c>
      <c r="CW43" s="593">
        <v>73191.201505279183</v>
      </c>
      <c r="CX43" s="593">
        <v>68507.625070388312</v>
      </c>
      <c r="CY43" s="593">
        <v>65102.157469224556</v>
      </c>
      <c r="CZ43" s="593">
        <v>58334.616814234541</v>
      </c>
      <c r="DA43" s="593">
        <v>70770.248914523996</v>
      </c>
      <c r="DB43" s="593">
        <v>73227.274624757047</v>
      </c>
      <c r="DC43" s="593">
        <v>71740.712668774038</v>
      </c>
      <c r="DD43" s="593">
        <v>72942.46736347671</v>
      </c>
      <c r="DE43" s="593">
        <v>74106.670448174133</v>
      </c>
      <c r="DF43" s="593">
        <v>66679.538178442323</v>
      </c>
      <c r="DG43" s="593">
        <v>69867.393448514107</v>
      </c>
      <c r="DH43" s="593">
        <v>70233.084989007068</v>
      </c>
      <c r="DI43" s="593">
        <v>68132.574227126781</v>
      </c>
      <c r="DJ43" s="593">
        <v>74753.346603898739</v>
      </c>
      <c r="DK43" s="593">
        <v>83741.408117402083</v>
      </c>
      <c r="DL43" s="593">
        <v>79873.032783677103</v>
      </c>
      <c r="DM43" s="593">
        <v>93625.138333523224</v>
      </c>
      <c r="DN43" s="593">
        <v>95612.710791466394</v>
      </c>
      <c r="DO43" s="593">
        <v>88961.765299336839</v>
      </c>
      <c r="DP43" s="593">
        <v>91097.140368477529</v>
      </c>
      <c r="DQ43" s="593">
        <v>81832.147113959189</v>
      </c>
      <c r="DR43" s="593">
        <v>83314.444418574029</v>
      </c>
      <c r="DS43" s="593">
        <v>85980.003633500368</v>
      </c>
      <c r="DT43" s="593">
        <v>92959.890334712472</v>
      </c>
      <c r="DU43" s="593">
        <v>89618.045780981032</v>
      </c>
      <c r="DV43" s="593">
        <v>94141.075339449162</v>
      </c>
      <c r="DW43" s="593">
        <v>90695.36943860192</v>
      </c>
      <c r="DX43" s="593">
        <v>100064.86712297922</v>
      </c>
      <c r="DY43" s="593">
        <v>103826.92591982184</v>
      </c>
      <c r="DZ43" s="593">
        <v>99195.810213302728</v>
      </c>
      <c r="EA43" s="593">
        <v>101137.56674668306</v>
      </c>
      <c r="EB43" s="593">
        <v>100406.23506734286</v>
      </c>
      <c r="EC43" s="593">
        <v>100706.06956148602</v>
      </c>
      <c r="ED43" s="593">
        <v>108382.48533188665</v>
      </c>
      <c r="EE43" s="593">
        <v>108296.44652977002</v>
      </c>
      <c r="EF43" s="593">
        <v>106417.33671585099</v>
      </c>
      <c r="EG43" s="593">
        <v>102198.10999919078</v>
      </c>
      <c r="EH43" s="593">
        <v>109294.54418949487</v>
      </c>
      <c r="EI43" s="593">
        <v>107201.54630245846</v>
      </c>
      <c r="EJ43" s="593">
        <v>108150.24687698901</v>
      </c>
      <c r="EK43" s="595">
        <v>110759.96452707489</v>
      </c>
      <c r="EL43" s="595">
        <v>109964.50010331001</v>
      </c>
      <c r="EM43" s="595">
        <v>105617.60840219051</v>
      </c>
      <c r="EN43" s="595">
        <v>104935.27738116241</v>
      </c>
      <c r="EO43" s="595">
        <v>104163.42753303835</v>
      </c>
      <c r="EP43" s="595">
        <v>113267.67475506921</v>
      </c>
      <c r="EQ43" s="595">
        <v>104088.45692715373</v>
      </c>
      <c r="ER43" s="595">
        <v>105999.49462467199</v>
      </c>
      <c r="ES43" s="595">
        <v>100912.95643595856</v>
      </c>
      <c r="ET43" s="595">
        <v>114922.5350514028</v>
      </c>
      <c r="EU43" s="595">
        <v>104394.11331396759</v>
      </c>
      <c r="EV43" s="595">
        <v>105228.9256392722</v>
      </c>
      <c r="EW43" s="595">
        <v>110365.79762841144</v>
      </c>
      <c r="EX43" s="595">
        <v>112330.01582746342</v>
      </c>
      <c r="EY43" s="595">
        <v>116439.30833566039</v>
      </c>
      <c r="EZ43" s="595">
        <v>117982.55035693542</v>
      </c>
      <c r="FA43" s="595">
        <v>131179.30147583003</v>
      </c>
      <c r="FB43" s="595">
        <v>108794.06292160357</v>
      </c>
      <c r="FC43" s="595">
        <v>108593.5765106219</v>
      </c>
      <c r="FD43" s="595">
        <v>107097.74538684507</v>
      </c>
      <c r="FE43" s="595">
        <v>110572.88851971437</v>
      </c>
      <c r="FF43" s="595">
        <v>105710.04510862032</v>
      </c>
    </row>
    <row r="44" spans="1:162" ht="17.25" customHeight="1" x14ac:dyDescent="0.3">
      <c r="A44" s="721" t="s">
        <v>482</v>
      </c>
      <c r="B44" s="799" t="s">
        <v>476</v>
      </c>
      <c r="C44" s="796">
        <v>3495.6415684986182</v>
      </c>
      <c r="D44" s="593">
        <v>3384.107689595849</v>
      </c>
      <c r="E44" s="593">
        <v>3271.6331236176302</v>
      </c>
      <c r="F44" s="593">
        <v>3272.7762917866294</v>
      </c>
      <c r="G44" s="593">
        <v>3255.0807226595352</v>
      </c>
      <c r="H44" s="593">
        <v>3742.6917097622304</v>
      </c>
      <c r="I44" s="593">
        <v>3648.2700050894687</v>
      </c>
      <c r="J44" s="593">
        <v>3230.8517671701861</v>
      </c>
      <c r="K44" s="593">
        <v>3662.8683849574359</v>
      </c>
      <c r="L44" s="593">
        <v>3848.8774807486584</v>
      </c>
      <c r="M44" s="593">
        <v>4134.721223380081</v>
      </c>
      <c r="N44" s="593">
        <v>3827.4946287044336</v>
      </c>
      <c r="O44" s="593">
        <v>4255.0011438979927</v>
      </c>
      <c r="P44" s="593">
        <v>4395.8558839348952</v>
      </c>
      <c r="Q44" s="593">
        <v>4170.1062686102305</v>
      </c>
      <c r="R44" s="593">
        <v>5002.1153473357035</v>
      </c>
      <c r="S44" s="593">
        <v>4347.658543524788</v>
      </c>
      <c r="T44" s="593">
        <v>4186.6316760905156</v>
      </c>
      <c r="U44" s="593">
        <v>4344.949446737709</v>
      </c>
      <c r="V44" s="593">
        <v>4129.9172620029522</v>
      </c>
      <c r="W44" s="593">
        <v>4392.8096184761398</v>
      </c>
      <c r="X44" s="593">
        <v>4095.4837599173816</v>
      </c>
      <c r="Y44" s="593">
        <v>4256.1719938747665</v>
      </c>
      <c r="Z44" s="593">
        <v>4183.4421946075481</v>
      </c>
      <c r="AA44" s="593">
        <v>4617.6160151286349</v>
      </c>
      <c r="AB44" s="593">
        <v>4614.5771849940811</v>
      </c>
      <c r="AC44" s="593">
        <v>4710.6523175544962</v>
      </c>
      <c r="AD44" s="593">
        <v>4157.6511166712844</v>
      </c>
      <c r="AE44" s="593">
        <v>4038.7104524642345</v>
      </c>
      <c r="AF44" s="593">
        <v>4161.2685977659812</v>
      </c>
      <c r="AG44" s="593">
        <v>4160.5040427488939</v>
      </c>
      <c r="AH44" s="593">
        <v>4837.0598256773301</v>
      </c>
      <c r="AI44" s="593">
        <v>4985.6069986008079</v>
      </c>
      <c r="AJ44" s="593">
        <v>5438.6799747489231</v>
      </c>
      <c r="AK44" s="593">
        <v>5310.7663303224208</v>
      </c>
      <c r="AL44" s="593">
        <v>5005.8586778588924</v>
      </c>
      <c r="AM44" s="593">
        <v>5291.6350886730352</v>
      </c>
      <c r="AN44" s="593">
        <v>4997.2479176020934</v>
      </c>
      <c r="AO44" s="593">
        <v>5598.6997302054842</v>
      </c>
      <c r="AP44" s="593">
        <v>4923.9416743037127</v>
      </c>
      <c r="AQ44" s="593">
        <v>4948.6041173017156</v>
      </c>
      <c r="AR44" s="593">
        <v>5083.326256160818</v>
      </c>
      <c r="AS44" s="593">
        <v>5066.4971476266437</v>
      </c>
      <c r="AT44" s="593">
        <v>5618.949444723492</v>
      </c>
      <c r="AU44" s="593">
        <v>5602.6020136190482</v>
      </c>
      <c r="AV44" s="593">
        <v>5770.8321336090139</v>
      </c>
      <c r="AW44" s="593">
        <v>5857.5384242466353</v>
      </c>
      <c r="AX44" s="593">
        <v>6028.7026773694788</v>
      </c>
      <c r="AY44" s="593">
        <v>6878.0023383476537</v>
      </c>
      <c r="AZ44" s="593">
        <v>7604.0455844604112</v>
      </c>
      <c r="BA44" s="593">
        <v>7893.7426159151346</v>
      </c>
      <c r="BB44" s="593">
        <v>7562.7404225683313</v>
      </c>
      <c r="BC44" s="593">
        <v>7715.2243616121796</v>
      </c>
      <c r="BD44" s="593">
        <v>7596.9742925374294</v>
      </c>
      <c r="BE44" s="593">
        <v>7545.8616838301859</v>
      </c>
      <c r="BF44" s="593">
        <v>7440.8625507930419</v>
      </c>
      <c r="BG44" s="593">
        <v>7823.5347870919741</v>
      </c>
      <c r="BH44" s="593">
        <v>7708.0265372259964</v>
      </c>
      <c r="BI44" s="593">
        <v>8489.0008841432118</v>
      </c>
      <c r="BJ44" s="593">
        <v>8506.3998487766876</v>
      </c>
      <c r="BK44" s="593">
        <v>8605.045459682482</v>
      </c>
      <c r="BL44" s="593">
        <v>8698.2606262574591</v>
      </c>
      <c r="BM44" s="593">
        <v>9280.4259172492548</v>
      </c>
      <c r="BN44" s="593">
        <v>9294.2342306476767</v>
      </c>
      <c r="BO44" s="593">
        <v>9635.5659515614152</v>
      </c>
      <c r="BP44" s="593">
        <v>9475.1206773081976</v>
      </c>
      <c r="BQ44" s="593">
        <v>9125.2985669564332</v>
      </c>
      <c r="BR44" s="593">
        <v>9288.7431539777772</v>
      </c>
      <c r="BS44" s="593">
        <v>9422.6555083620933</v>
      </c>
      <c r="BT44" s="593">
        <v>10264.134516770358</v>
      </c>
      <c r="BU44" s="593">
        <v>10721.405525402562</v>
      </c>
      <c r="BV44" s="593">
        <v>10046.549590326807</v>
      </c>
      <c r="BW44" s="593">
        <v>9537.0308950808067</v>
      </c>
      <c r="BX44" s="593">
        <v>9847.4090509647467</v>
      </c>
      <c r="BY44" s="593">
        <v>10097.346815957313</v>
      </c>
      <c r="BZ44" s="593">
        <v>10154.280731005787</v>
      </c>
      <c r="CA44" s="593">
        <v>10522.355121407993</v>
      </c>
      <c r="CB44" s="593">
        <v>10352.366136982795</v>
      </c>
      <c r="CC44" s="593">
        <v>10037.617270339781</v>
      </c>
      <c r="CD44" s="593">
        <v>10567.819826471554</v>
      </c>
      <c r="CE44" s="593">
        <v>10469.568391697207</v>
      </c>
      <c r="CF44" s="593">
        <v>10415.538359530783</v>
      </c>
      <c r="CG44" s="593">
        <v>11376.6833224169</v>
      </c>
      <c r="CH44" s="593">
        <v>10830.176198437317</v>
      </c>
      <c r="CI44" s="593">
        <v>10910.724934795169</v>
      </c>
      <c r="CJ44" s="593">
        <v>10828.158954843757</v>
      </c>
      <c r="CK44" s="593">
        <v>10776.328819657454</v>
      </c>
      <c r="CL44" s="593">
        <v>10680.105423668449</v>
      </c>
      <c r="CM44" s="593">
        <v>11095.252952426592</v>
      </c>
      <c r="CN44" s="593">
        <v>11140.947177616612</v>
      </c>
      <c r="CO44" s="593">
        <v>11379.951547673976</v>
      </c>
      <c r="CP44" s="593">
        <v>11595.072669347646</v>
      </c>
      <c r="CQ44" s="593">
        <v>11868.461831969422</v>
      </c>
      <c r="CR44" s="593">
        <v>11867.282196275353</v>
      </c>
      <c r="CS44" s="593">
        <v>12115.10142639816</v>
      </c>
      <c r="CT44" s="593">
        <v>12149.83826369694</v>
      </c>
      <c r="CU44" s="593">
        <v>12328.263682215664</v>
      </c>
      <c r="CV44" s="593">
        <v>12747.634636687382</v>
      </c>
      <c r="CW44" s="593">
        <v>12930.971464633123</v>
      </c>
      <c r="CX44" s="593">
        <v>13206.402540258914</v>
      </c>
      <c r="CY44" s="593">
        <v>13024.60011847623</v>
      </c>
      <c r="CZ44" s="593">
        <v>12826.45625597953</v>
      </c>
      <c r="DA44" s="593">
        <v>12993.682354884986</v>
      </c>
      <c r="DB44" s="593">
        <v>12442.048648592074</v>
      </c>
      <c r="DC44" s="593">
        <v>12887.461789553057</v>
      </c>
      <c r="DD44" s="593">
        <v>13154.226620819973</v>
      </c>
      <c r="DE44" s="593">
        <v>13366.470651808098</v>
      </c>
      <c r="DF44" s="593">
        <v>13702.425117124852</v>
      </c>
      <c r="DG44" s="593">
        <v>14383.121785474061</v>
      </c>
      <c r="DH44" s="593">
        <v>14947.903045389963</v>
      </c>
      <c r="DI44" s="593">
        <v>14766.185860499636</v>
      </c>
      <c r="DJ44" s="593">
        <v>14810.461342452931</v>
      </c>
      <c r="DK44" s="593">
        <v>14898.210738568056</v>
      </c>
      <c r="DL44" s="593">
        <v>14956.459656182262</v>
      </c>
      <c r="DM44" s="593">
        <v>14559.627373831481</v>
      </c>
      <c r="DN44" s="593">
        <v>14669.690969162668</v>
      </c>
      <c r="DO44" s="593">
        <v>14935.023783121873</v>
      </c>
      <c r="DP44" s="593">
        <v>15314.528794097789</v>
      </c>
      <c r="DQ44" s="593">
        <v>14985.673115780344</v>
      </c>
      <c r="DR44" s="593">
        <v>23051.163311469336</v>
      </c>
      <c r="DS44" s="593">
        <v>16149.542283132785</v>
      </c>
      <c r="DT44" s="593">
        <v>15885.939104603836</v>
      </c>
      <c r="DU44" s="593">
        <v>16220.436141178368</v>
      </c>
      <c r="DV44" s="593">
        <v>17418.158168435188</v>
      </c>
      <c r="DW44" s="593">
        <v>16770.777906887495</v>
      </c>
      <c r="DX44" s="593">
        <v>18146.22986509898</v>
      </c>
      <c r="DY44" s="593">
        <v>16802.751870402852</v>
      </c>
      <c r="DZ44" s="593">
        <v>17270.32506874813</v>
      </c>
      <c r="EA44" s="593">
        <v>16815.000822994087</v>
      </c>
      <c r="EB44" s="593">
        <v>16884.164750755248</v>
      </c>
      <c r="EC44" s="593">
        <v>16462.376780928622</v>
      </c>
      <c r="ED44" s="593">
        <v>16241.344119100626</v>
      </c>
      <c r="EE44" s="593">
        <v>16455.223151901679</v>
      </c>
      <c r="EF44" s="593">
        <v>16646.672997709273</v>
      </c>
      <c r="EG44" s="593">
        <v>16301.943054076542</v>
      </c>
      <c r="EH44" s="593">
        <v>16319.898024877579</v>
      </c>
      <c r="EI44" s="593">
        <v>16079.558816081877</v>
      </c>
      <c r="EJ44" s="593">
        <v>16487.608619093142</v>
      </c>
      <c r="EK44" s="595">
        <v>15318.895254132569</v>
      </c>
      <c r="EL44" s="595">
        <v>15322.093040522885</v>
      </c>
      <c r="EM44" s="595">
        <v>15129.59217440272</v>
      </c>
      <c r="EN44" s="595">
        <v>15584.291374879778</v>
      </c>
      <c r="EO44" s="595">
        <v>15942.036409419641</v>
      </c>
      <c r="EP44" s="595">
        <v>16476.928702889734</v>
      </c>
      <c r="EQ44" s="595">
        <v>17036.426038574802</v>
      </c>
      <c r="ER44" s="595">
        <v>16929.06479649504</v>
      </c>
      <c r="ES44" s="595">
        <v>16631.650717204247</v>
      </c>
      <c r="ET44" s="595">
        <v>16365.519290945685</v>
      </c>
      <c r="EU44" s="595">
        <v>16495.816581110368</v>
      </c>
      <c r="EV44" s="595">
        <v>16668.041688982586</v>
      </c>
      <c r="EW44" s="595">
        <v>16806.816685770169</v>
      </c>
      <c r="EX44" s="595">
        <v>16629.446685444142</v>
      </c>
      <c r="EY44" s="595">
        <v>16473.432864327024</v>
      </c>
      <c r="EZ44" s="595">
        <v>16283.434218596476</v>
      </c>
      <c r="FA44" s="595">
        <v>16272.80204594978</v>
      </c>
      <c r="FB44" s="595">
        <v>16269.896353151809</v>
      </c>
      <c r="FC44" s="595">
        <v>17828.807531149792</v>
      </c>
      <c r="FD44" s="595">
        <v>16934.04245119233</v>
      </c>
      <c r="FE44" s="595">
        <v>16727.259191823436</v>
      </c>
      <c r="FF44" s="595">
        <v>16563.010073404086</v>
      </c>
    </row>
    <row r="45" spans="1:162" ht="17.25" customHeight="1" x14ac:dyDescent="0.3">
      <c r="A45" s="721" t="s">
        <v>483</v>
      </c>
      <c r="B45" s="799" t="s">
        <v>478</v>
      </c>
      <c r="C45" s="796">
        <v>62973.530562383392</v>
      </c>
      <c r="D45" s="593">
        <v>68698.754404333158</v>
      </c>
      <c r="E45" s="593">
        <v>75387.278355736344</v>
      </c>
      <c r="F45" s="593">
        <v>62258.623779648398</v>
      </c>
      <c r="G45" s="593">
        <v>60991.482858880714</v>
      </c>
      <c r="H45" s="593">
        <v>59461.940140620994</v>
      </c>
      <c r="I45" s="593">
        <v>52677.960544831192</v>
      </c>
      <c r="J45" s="593">
        <v>59138.250073531701</v>
      </c>
      <c r="K45" s="593">
        <v>75838.201747540283</v>
      </c>
      <c r="L45" s="593">
        <v>71725.372582125652</v>
      </c>
      <c r="M45" s="593">
        <v>59839.81858450429</v>
      </c>
      <c r="N45" s="593">
        <v>58163.815765453452</v>
      </c>
      <c r="O45" s="593">
        <v>63554.940957365296</v>
      </c>
      <c r="P45" s="593">
        <v>63112.461831478417</v>
      </c>
      <c r="Q45" s="593">
        <v>64316.831008833382</v>
      </c>
      <c r="R45" s="593">
        <v>78379.980879206676</v>
      </c>
      <c r="S45" s="593">
        <v>83041.630440034292</v>
      </c>
      <c r="T45" s="593">
        <v>100612.31628793814</v>
      </c>
      <c r="U45" s="593">
        <v>94316.455472598784</v>
      </c>
      <c r="V45" s="593">
        <v>84097.222329514436</v>
      </c>
      <c r="W45" s="593">
        <v>87752.08464722606</v>
      </c>
      <c r="X45" s="593">
        <v>82111.209813532638</v>
      </c>
      <c r="Y45" s="593">
        <v>93528.857524623309</v>
      </c>
      <c r="Z45" s="593">
        <v>83690.308243655149</v>
      </c>
      <c r="AA45" s="593">
        <v>83686.9674078276</v>
      </c>
      <c r="AB45" s="593">
        <v>101785.70477649692</v>
      </c>
      <c r="AC45" s="593">
        <v>108711.06543606985</v>
      </c>
      <c r="AD45" s="593">
        <v>104377.46787951031</v>
      </c>
      <c r="AE45" s="593">
        <v>102638.10194678439</v>
      </c>
      <c r="AF45" s="593">
        <v>113701.45511967188</v>
      </c>
      <c r="AG45" s="593">
        <v>109452.62145771914</v>
      </c>
      <c r="AH45" s="593">
        <v>107427.62419960187</v>
      </c>
      <c r="AI45" s="593">
        <v>97535.100236206214</v>
      </c>
      <c r="AJ45" s="593">
        <v>95840.69261243433</v>
      </c>
      <c r="AK45" s="593">
        <v>98098.995731767151</v>
      </c>
      <c r="AL45" s="593">
        <v>103888.12489777863</v>
      </c>
      <c r="AM45" s="593">
        <v>93877.01935408439</v>
      </c>
      <c r="AN45" s="593">
        <v>95375.568905587075</v>
      </c>
      <c r="AO45" s="593">
        <v>94966.927211317976</v>
      </c>
      <c r="AP45" s="593">
        <v>95766.070596586811</v>
      </c>
      <c r="AQ45" s="593">
        <v>110307.1659247433</v>
      </c>
      <c r="AR45" s="593">
        <v>106875.30926031344</v>
      </c>
      <c r="AS45" s="593">
        <v>103677.06953694137</v>
      </c>
      <c r="AT45" s="593">
        <v>106509.25669721646</v>
      </c>
      <c r="AU45" s="593">
        <v>103537.89560406878</v>
      </c>
      <c r="AV45" s="593">
        <v>100349.0747235185</v>
      </c>
      <c r="AW45" s="593">
        <v>94562.858452299653</v>
      </c>
      <c r="AX45" s="593">
        <v>85168.803610280942</v>
      </c>
      <c r="AY45" s="593">
        <v>77273.116232237851</v>
      </c>
      <c r="AZ45" s="593">
        <v>74142.698369001911</v>
      </c>
      <c r="BA45" s="593">
        <v>73587.444683017427</v>
      </c>
      <c r="BB45" s="593">
        <v>63904.630520693587</v>
      </c>
      <c r="BC45" s="593">
        <v>67380.586611924839</v>
      </c>
      <c r="BD45" s="593">
        <v>52331.669477749441</v>
      </c>
      <c r="BE45" s="593">
        <v>56635.89421769599</v>
      </c>
      <c r="BF45" s="593">
        <v>47305.077412382729</v>
      </c>
      <c r="BG45" s="593">
        <v>50522.066632704824</v>
      </c>
      <c r="BH45" s="593">
        <v>53825.945809446479</v>
      </c>
      <c r="BI45" s="593">
        <v>54012.883546671888</v>
      </c>
      <c r="BJ45" s="593">
        <v>63059.83346362671</v>
      </c>
      <c r="BK45" s="593">
        <v>59286.180326882968</v>
      </c>
      <c r="BL45" s="593">
        <v>58337.099019569163</v>
      </c>
      <c r="BM45" s="593">
        <v>59769.582025271528</v>
      </c>
      <c r="BN45" s="593">
        <v>62574.599231501648</v>
      </c>
      <c r="BO45" s="593">
        <v>60409.232461079453</v>
      </c>
      <c r="BP45" s="593">
        <v>61801.902933246223</v>
      </c>
      <c r="BQ45" s="593">
        <v>59682.730505676634</v>
      </c>
      <c r="BR45" s="593">
        <v>59078.490046756036</v>
      </c>
      <c r="BS45" s="593">
        <v>54549.794765581704</v>
      </c>
      <c r="BT45" s="593">
        <v>55421.082310405662</v>
      </c>
      <c r="BU45" s="593">
        <v>69285.941733017491</v>
      </c>
      <c r="BV45" s="593">
        <v>53227.897403973569</v>
      </c>
      <c r="BW45" s="593">
        <v>57258.452592395268</v>
      </c>
      <c r="BX45" s="593">
        <v>55574.580947562841</v>
      </c>
      <c r="BY45" s="593">
        <v>55015.801415255715</v>
      </c>
      <c r="BZ45" s="593">
        <v>55679.252420939971</v>
      </c>
      <c r="CA45" s="593">
        <v>54164.803179884737</v>
      </c>
      <c r="CB45" s="593">
        <v>55100.873822430876</v>
      </c>
      <c r="CC45" s="593">
        <v>56297.471547733192</v>
      </c>
      <c r="CD45" s="593">
        <v>52942.079114367138</v>
      </c>
      <c r="CE45" s="593">
        <v>51432.019607114999</v>
      </c>
      <c r="CF45" s="593">
        <v>60538.065129484006</v>
      </c>
      <c r="CG45" s="593">
        <v>61878.881572812686</v>
      </c>
      <c r="CH45" s="593">
        <v>54323.393748100949</v>
      </c>
      <c r="CI45" s="593">
        <v>73787.629785697558</v>
      </c>
      <c r="CJ45" s="593">
        <v>71549.757824738146</v>
      </c>
      <c r="CK45" s="593">
        <v>77606.383377185484</v>
      </c>
      <c r="CL45" s="593">
        <v>63321.297541147564</v>
      </c>
      <c r="CM45" s="593">
        <v>64902.684066333095</v>
      </c>
      <c r="CN45" s="593">
        <v>67640.266431736571</v>
      </c>
      <c r="CO45" s="593">
        <v>68033.211193979689</v>
      </c>
      <c r="CP45" s="593">
        <v>66748.02051421853</v>
      </c>
      <c r="CQ45" s="593">
        <v>98351.723268758287</v>
      </c>
      <c r="CR45" s="593">
        <v>99498.442517818592</v>
      </c>
      <c r="CS45" s="593">
        <v>74941.516052851177</v>
      </c>
      <c r="CT45" s="593">
        <v>84584.771947819332</v>
      </c>
      <c r="CU45" s="593">
        <v>93401.976990724681</v>
      </c>
      <c r="CV45" s="593">
        <v>97127.70397339089</v>
      </c>
      <c r="CW45" s="593">
        <v>90976.083382537661</v>
      </c>
      <c r="CX45" s="593">
        <v>98828.247562139746</v>
      </c>
      <c r="CY45" s="593">
        <v>91326.942535603986</v>
      </c>
      <c r="CZ45" s="593">
        <v>95320.427954477331</v>
      </c>
      <c r="DA45" s="593">
        <v>108801.06762902519</v>
      </c>
      <c r="DB45" s="593">
        <v>103804.13415029467</v>
      </c>
      <c r="DC45" s="593">
        <v>108477.83277564563</v>
      </c>
      <c r="DD45" s="593">
        <v>111658.62875262782</v>
      </c>
      <c r="DE45" s="593">
        <v>88982.277074035694</v>
      </c>
      <c r="DF45" s="593">
        <v>65789.662217932986</v>
      </c>
      <c r="DG45" s="593">
        <v>68188.389262274941</v>
      </c>
      <c r="DH45" s="593">
        <v>67610.43749753655</v>
      </c>
      <c r="DI45" s="593">
        <v>66595.681760104853</v>
      </c>
      <c r="DJ45" s="593">
        <v>69052.180002533481</v>
      </c>
      <c r="DK45" s="593">
        <v>69799.823645020471</v>
      </c>
      <c r="DL45" s="593">
        <v>73720.523504359197</v>
      </c>
      <c r="DM45" s="593">
        <v>76048.06585681616</v>
      </c>
      <c r="DN45" s="593">
        <v>75383.263175529049</v>
      </c>
      <c r="DO45" s="593">
        <v>72523.94775815426</v>
      </c>
      <c r="DP45" s="593">
        <v>81326.801495869411</v>
      </c>
      <c r="DQ45" s="593">
        <v>76143.073868955005</v>
      </c>
      <c r="DR45" s="593">
        <v>66805.772321307973</v>
      </c>
      <c r="DS45" s="593">
        <v>68945.706899015102</v>
      </c>
      <c r="DT45" s="593">
        <v>52614.196386641517</v>
      </c>
      <c r="DU45" s="593">
        <v>58734.304237848024</v>
      </c>
      <c r="DV45" s="593">
        <v>61792.437893926137</v>
      </c>
      <c r="DW45" s="593">
        <v>62986.046291946383</v>
      </c>
      <c r="DX45" s="593">
        <v>64883.782868032249</v>
      </c>
      <c r="DY45" s="593">
        <v>61990.962168941216</v>
      </c>
      <c r="DZ45" s="593">
        <v>59255.466812633807</v>
      </c>
      <c r="EA45" s="593">
        <v>55478.618519393676</v>
      </c>
      <c r="EB45" s="593">
        <v>52541.657678834679</v>
      </c>
      <c r="EC45" s="593">
        <v>52332.873899993843</v>
      </c>
      <c r="ED45" s="593">
        <v>49017.249748799768</v>
      </c>
      <c r="EE45" s="593">
        <v>49456.269864893802</v>
      </c>
      <c r="EF45" s="593">
        <v>52226.538316276092</v>
      </c>
      <c r="EG45" s="593">
        <v>53041.395817974917</v>
      </c>
      <c r="EH45" s="593">
        <v>55915.19988834679</v>
      </c>
      <c r="EI45" s="593">
        <v>53686.039546487416</v>
      </c>
      <c r="EJ45" s="593">
        <v>51894.03958227906</v>
      </c>
      <c r="EK45" s="595">
        <v>50905.084328528981</v>
      </c>
      <c r="EL45" s="595">
        <v>48410.998994380861</v>
      </c>
      <c r="EM45" s="595">
        <v>55047.553650580485</v>
      </c>
      <c r="EN45" s="595">
        <v>59175.569482238723</v>
      </c>
      <c r="EO45" s="595">
        <v>60807.586047243996</v>
      </c>
      <c r="EP45" s="595">
        <v>61583.367465910618</v>
      </c>
      <c r="EQ45" s="595">
        <v>58010.178614997778</v>
      </c>
      <c r="ER45" s="595">
        <v>69445.795437723107</v>
      </c>
      <c r="ES45" s="595">
        <v>62832.464387182408</v>
      </c>
      <c r="ET45" s="595">
        <v>63532.751812475602</v>
      </c>
      <c r="EU45" s="595">
        <v>62048.925333750864</v>
      </c>
      <c r="EV45" s="595">
        <v>60222.955883261711</v>
      </c>
      <c r="EW45" s="595">
        <v>62071.386903608458</v>
      </c>
      <c r="EX45" s="595">
        <v>59389.644818841145</v>
      </c>
      <c r="EY45" s="595">
        <v>58977.093201367919</v>
      </c>
      <c r="EZ45" s="595">
        <v>73342.683995335799</v>
      </c>
      <c r="FA45" s="595">
        <v>71143.894146254315</v>
      </c>
      <c r="FB45" s="595">
        <v>55135.643580081065</v>
      </c>
      <c r="FC45" s="595">
        <v>54903.015353043455</v>
      </c>
      <c r="FD45" s="595">
        <v>56407.992206823372</v>
      </c>
      <c r="FE45" s="595">
        <v>61197.966066058973</v>
      </c>
      <c r="FF45" s="595">
        <v>57072.397330865111</v>
      </c>
    </row>
    <row r="46" spans="1:162" ht="17.25" customHeight="1" x14ac:dyDescent="0.3">
      <c r="A46" s="721"/>
      <c r="B46" s="799"/>
      <c r="C46" s="800"/>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79"/>
      <c r="BE46" s="679"/>
      <c r="BF46" s="679"/>
      <c r="BG46" s="679"/>
      <c r="BH46" s="679"/>
      <c r="BI46" s="679"/>
      <c r="BJ46" s="679"/>
      <c r="BK46" s="679"/>
      <c r="BL46" s="679"/>
      <c r="BM46" s="679"/>
      <c r="BN46" s="679"/>
      <c r="BO46" s="679"/>
      <c r="BP46" s="679"/>
      <c r="BQ46" s="679"/>
      <c r="BR46" s="679"/>
      <c r="BS46" s="679"/>
      <c r="BT46" s="679"/>
      <c r="BU46" s="679"/>
      <c r="BV46" s="679"/>
      <c r="BW46" s="679"/>
      <c r="BX46" s="679"/>
      <c r="BY46" s="679"/>
      <c r="BZ46" s="679"/>
      <c r="CA46" s="679"/>
      <c r="CB46" s="679"/>
      <c r="CC46" s="679"/>
      <c r="CD46" s="679"/>
      <c r="CE46" s="679"/>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79"/>
      <c r="DM46" s="679"/>
      <c r="DN46" s="679"/>
      <c r="DO46" s="679"/>
      <c r="DP46" s="679"/>
      <c r="DQ46" s="679"/>
      <c r="DR46" s="679"/>
      <c r="DS46" s="679"/>
      <c r="DT46" s="679"/>
      <c r="DU46" s="679"/>
      <c r="DV46" s="679"/>
      <c r="DW46" s="679"/>
      <c r="DX46" s="679"/>
      <c r="DY46" s="679"/>
      <c r="DZ46" s="679"/>
      <c r="EA46" s="679"/>
      <c r="EB46" s="679"/>
      <c r="EC46" s="679"/>
      <c r="ED46" s="679"/>
      <c r="EE46" s="679"/>
      <c r="EF46" s="679"/>
      <c r="EG46" s="679"/>
      <c r="EH46" s="679"/>
      <c r="EI46" s="679"/>
      <c r="EJ46" s="679"/>
      <c r="EK46" s="680"/>
      <c r="EL46" s="680"/>
      <c r="EM46" s="680"/>
      <c r="EN46" s="680"/>
      <c r="EO46" s="680"/>
      <c r="EP46" s="680"/>
      <c r="EQ46" s="680"/>
      <c r="ER46" s="680"/>
      <c r="ES46" s="680"/>
      <c r="ET46" s="680"/>
      <c r="EU46" s="680"/>
      <c r="EV46" s="680"/>
      <c r="EW46" s="680"/>
      <c r="EX46" s="680"/>
      <c r="EY46" s="680"/>
      <c r="EZ46" s="680"/>
      <c r="FA46" s="680"/>
      <c r="FB46" s="680"/>
      <c r="FC46" s="680"/>
      <c r="FD46" s="680"/>
      <c r="FE46" s="680"/>
      <c r="FF46" s="680"/>
    </row>
    <row r="47" spans="1:162" ht="17.25" customHeight="1" x14ac:dyDescent="0.3">
      <c r="A47" s="715" t="s">
        <v>484</v>
      </c>
      <c r="B47" s="797" t="s">
        <v>485</v>
      </c>
      <c r="C47" s="798">
        <v>231.56321800000001</v>
      </c>
      <c r="D47" s="585">
        <v>244.56903</v>
      </c>
      <c r="E47" s="585">
        <v>243.88480200000001</v>
      </c>
      <c r="F47" s="585">
        <v>894.87686329999997</v>
      </c>
      <c r="G47" s="585">
        <v>902.47286123000003</v>
      </c>
      <c r="H47" s="585">
        <v>913.28048660000002</v>
      </c>
      <c r="I47" s="585">
        <v>924.24705643000004</v>
      </c>
      <c r="J47" s="585">
        <v>935.94412235000004</v>
      </c>
      <c r="K47" s="585">
        <v>947.48504020000007</v>
      </c>
      <c r="L47" s="585">
        <v>958.67395076888897</v>
      </c>
      <c r="M47" s="585">
        <v>970.47936142111109</v>
      </c>
      <c r="N47" s="585">
        <v>982.71418112888898</v>
      </c>
      <c r="O47" s="585">
        <v>1029.9734679333333</v>
      </c>
      <c r="P47" s="585">
        <v>1039.2984984133332</v>
      </c>
      <c r="Q47" s="585">
        <v>1054.6342642622224</v>
      </c>
      <c r="R47" s="585">
        <v>1064.6590485788888</v>
      </c>
      <c r="S47" s="585">
        <v>1076.2280478177779</v>
      </c>
      <c r="T47" s="585">
        <v>1088.8792321111112</v>
      </c>
      <c r="U47" s="585">
        <v>1101.5320324188888</v>
      </c>
      <c r="V47" s="585">
        <v>1114.4294483033332</v>
      </c>
      <c r="W47" s="585">
        <v>1127.11884353</v>
      </c>
      <c r="X47" s="585">
        <v>1141.7175953866667</v>
      </c>
      <c r="Y47" s="585">
        <v>1158.3885001033332</v>
      </c>
      <c r="Z47" s="585">
        <v>1173.85555658</v>
      </c>
      <c r="AA47" s="585">
        <v>1192.1119814356903</v>
      </c>
      <c r="AB47" s="585">
        <v>1204.7922557448296</v>
      </c>
      <c r="AC47" s="585">
        <v>1219.8609252011217</v>
      </c>
      <c r="AD47" s="585">
        <v>1231.7610712585674</v>
      </c>
      <c r="AE47" s="585">
        <v>1236.045001036345</v>
      </c>
      <c r="AF47" s="585">
        <v>1261.7841879768891</v>
      </c>
      <c r="AG47" s="585">
        <v>1278.5503714638587</v>
      </c>
      <c r="AH47" s="585">
        <v>1292.6733276455918</v>
      </c>
      <c r="AI47" s="585">
        <v>1307.8143752879118</v>
      </c>
      <c r="AJ47" s="585">
        <v>1325.2377130349007</v>
      </c>
      <c r="AK47" s="585">
        <v>1340.5265307413711</v>
      </c>
      <c r="AL47" s="585">
        <v>1356.4140406065899</v>
      </c>
      <c r="AM47" s="585">
        <v>1371.9830373129037</v>
      </c>
      <c r="AN47" s="585">
        <v>1387.7294814627639</v>
      </c>
      <c r="AO47" s="585">
        <v>1391.9710411111112</v>
      </c>
      <c r="AP47" s="585">
        <v>1345.0189419933752</v>
      </c>
      <c r="AQ47" s="585">
        <v>1356.0663831839051</v>
      </c>
      <c r="AR47" s="585">
        <v>1372.5229543510598</v>
      </c>
      <c r="AS47" s="585">
        <v>1389.1917470284782</v>
      </c>
      <c r="AT47" s="585">
        <v>1406.7636767705512</v>
      </c>
      <c r="AU47" s="585">
        <v>1424.1167111904763</v>
      </c>
      <c r="AV47" s="585">
        <v>1438.8276591848639</v>
      </c>
      <c r="AW47" s="585">
        <v>1437.5671838838095</v>
      </c>
      <c r="AX47" s="585">
        <v>1532.8619360233331</v>
      </c>
      <c r="AY47" s="585">
        <v>1555.8646305122222</v>
      </c>
      <c r="AZ47" s="585">
        <v>1570.2510025755557</v>
      </c>
      <c r="BA47" s="585">
        <v>1586.1209918133334</v>
      </c>
      <c r="BB47" s="585">
        <v>742.05842346999998</v>
      </c>
      <c r="BC47" s="585">
        <v>747.63109256000007</v>
      </c>
      <c r="BD47" s="585">
        <v>759.73270224999999</v>
      </c>
      <c r="BE47" s="585">
        <v>772.19647421000002</v>
      </c>
      <c r="BF47" s="585">
        <v>783.64372535000007</v>
      </c>
      <c r="BG47" s="585">
        <v>795.03426162999995</v>
      </c>
      <c r="BH47" s="585">
        <v>806.36142286999996</v>
      </c>
      <c r="BI47" s="585">
        <v>817.11920386999998</v>
      </c>
      <c r="BJ47" s="585">
        <v>829.69099343000005</v>
      </c>
      <c r="BK47" s="585">
        <v>841.75958768999999</v>
      </c>
      <c r="BL47" s="585">
        <v>841.34192214999996</v>
      </c>
      <c r="BM47" s="585">
        <v>850.71337003999997</v>
      </c>
      <c r="BN47" s="585">
        <v>860.90493549999997</v>
      </c>
      <c r="BO47" s="585">
        <v>871.46817457999987</v>
      </c>
      <c r="BP47" s="585">
        <v>882.04527719000009</v>
      </c>
      <c r="BQ47" s="585">
        <v>892.00809130000005</v>
      </c>
      <c r="BR47" s="585">
        <v>903.91998393000006</v>
      </c>
      <c r="BS47" s="585">
        <v>913.01940185000001</v>
      </c>
      <c r="BT47" s="585">
        <v>921.02394779999997</v>
      </c>
      <c r="BU47" s="585">
        <v>929.69761502000006</v>
      </c>
      <c r="BV47" s="585">
        <v>941.94318427000007</v>
      </c>
      <c r="BW47" s="585">
        <v>951.54407246999995</v>
      </c>
      <c r="BX47" s="585">
        <v>951.26087802999996</v>
      </c>
      <c r="BY47" s="585">
        <v>960.51654225000004</v>
      </c>
      <c r="BZ47" s="585">
        <v>959.27091482999992</v>
      </c>
      <c r="CA47" s="585">
        <v>968.69937096000001</v>
      </c>
      <c r="CB47" s="585">
        <v>976.84763184999997</v>
      </c>
      <c r="CC47" s="585">
        <v>987.94876218999991</v>
      </c>
      <c r="CD47" s="585">
        <v>997.67433128999994</v>
      </c>
      <c r="CE47" s="585">
        <v>1008.3339269400001</v>
      </c>
      <c r="CF47" s="585">
        <v>1018.04001825</v>
      </c>
      <c r="CG47" s="585">
        <v>1027.9046779100001</v>
      </c>
      <c r="CH47" s="585">
        <v>1034.54105153</v>
      </c>
      <c r="CI47" s="585">
        <v>1046.3292143400001</v>
      </c>
      <c r="CJ47" s="585">
        <v>1056.93696527</v>
      </c>
      <c r="CK47" s="585">
        <v>1068.1048831099999</v>
      </c>
      <c r="CL47" s="585">
        <v>1086.2447271100002</v>
      </c>
      <c r="CM47" s="585">
        <v>1094.89581032</v>
      </c>
      <c r="CN47" s="585">
        <v>1103.7077119</v>
      </c>
      <c r="CO47" s="585">
        <v>1114.0039380399999</v>
      </c>
      <c r="CP47" s="585">
        <v>1126.4172563299999</v>
      </c>
      <c r="CQ47" s="585">
        <v>1136.3494650599998</v>
      </c>
      <c r="CR47" s="585">
        <v>1148.6181616200001</v>
      </c>
      <c r="CS47" s="585">
        <v>1159.7702537600001</v>
      </c>
      <c r="CT47" s="585">
        <v>1170.5591787599999</v>
      </c>
      <c r="CU47" s="585">
        <v>1181.90419982</v>
      </c>
      <c r="CV47" s="585">
        <v>1190.8741275899999</v>
      </c>
      <c r="CW47" s="585">
        <v>1201.6446606699999</v>
      </c>
      <c r="CX47" s="585">
        <v>1213.0932805299999</v>
      </c>
      <c r="CY47" s="585">
        <v>1224.16639169</v>
      </c>
      <c r="CZ47" s="585">
        <v>1235.9602562800001</v>
      </c>
      <c r="DA47" s="585">
        <v>1250.3412743499998</v>
      </c>
      <c r="DB47" s="585">
        <v>1263.11193826</v>
      </c>
      <c r="DC47" s="585">
        <v>1275.6406891000001</v>
      </c>
      <c r="DD47" s="585">
        <v>1286.59783924</v>
      </c>
      <c r="DE47" s="585">
        <v>1297.00956477</v>
      </c>
      <c r="DF47" s="585">
        <v>1309.7397866099998</v>
      </c>
      <c r="DG47" s="585">
        <v>1321.1902400800002</v>
      </c>
      <c r="DH47" s="585">
        <v>1329.31778654</v>
      </c>
      <c r="DI47" s="585">
        <v>1337.5223003600001</v>
      </c>
      <c r="DJ47" s="585">
        <v>1348.4084109800001</v>
      </c>
      <c r="DK47" s="585">
        <v>1358.71483412</v>
      </c>
      <c r="DL47" s="585">
        <v>1367.46305525</v>
      </c>
      <c r="DM47" s="585">
        <v>1380.1434952499999</v>
      </c>
      <c r="DN47" s="585">
        <v>1392.2231166600002</v>
      </c>
      <c r="DO47" s="585">
        <v>1404.5468900500002</v>
      </c>
      <c r="DP47" s="585">
        <v>1413.72892305</v>
      </c>
      <c r="DQ47" s="585">
        <v>1419.5644658799999</v>
      </c>
      <c r="DR47" s="585">
        <v>1426.2431410899999</v>
      </c>
      <c r="DS47" s="585">
        <v>1439.1363995300001</v>
      </c>
      <c r="DT47" s="585">
        <v>1448.1125531499999</v>
      </c>
      <c r="DU47" s="585">
        <v>1459.4493050000001</v>
      </c>
      <c r="DV47" s="585">
        <v>1471.3457274500001</v>
      </c>
      <c r="DW47" s="585">
        <v>1481.4124169300001</v>
      </c>
      <c r="DX47" s="585">
        <v>1491.0998258900001</v>
      </c>
      <c r="DY47" s="585">
        <v>1504.0677675400002</v>
      </c>
      <c r="DZ47" s="585">
        <v>1517.5112380400003</v>
      </c>
      <c r="EA47" s="585">
        <v>1523.5827490800002</v>
      </c>
      <c r="EB47" s="585">
        <v>1524.93549147</v>
      </c>
      <c r="EC47" s="585">
        <v>1534.5647254300002</v>
      </c>
      <c r="ED47" s="585">
        <v>1538.5333516600001</v>
      </c>
      <c r="EE47" s="585">
        <v>1546.33606973</v>
      </c>
      <c r="EF47" s="585">
        <v>1553.3460501699999</v>
      </c>
      <c r="EG47" s="585">
        <v>1558.2400108699999</v>
      </c>
      <c r="EH47" s="585">
        <v>1567.80393635</v>
      </c>
      <c r="EI47" s="585">
        <v>1576.1873087500001</v>
      </c>
      <c r="EJ47" s="585">
        <v>1586.5860496899998</v>
      </c>
      <c r="EK47" s="587">
        <v>1601.6371589499997</v>
      </c>
      <c r="EL47" s="587">
        <v>1612.32031112</v>
      </c>
      <c r="EM47" s="587">
        <v>1622.0621299100001</v>
      </c>
      <c r="EN47" s="587">
        <v>1632.8242258499999</v>
      </c>
      <c r="EO47" s="587">
        <v>1639.5924783799999</v>
      </c>
      <c r="EP47" s="587">
        <v>1650.0070561800001</v>
      </c>
      <c r="EQ47" s="587">
        <v>1654.95937482</v>
      </c>
      <c r="ER47" s="587">
        <v>1667.4955960899999</v>
      </c>
      <c r="ES47" s="587">
        <v>1676.7691863099999</v>
      </c>
      <c r="ET47" s="587">
        <v>1683.7950660699996</v>
      </c>
      <c r="EU47" s="587">
        <v>1698.65799769</v>
      </c>
      <c r="EV47" s="587">
        <v>1699.8145994199999</v>
      </c>
      <c r="EW47" s="587">
        <v>1707.5996221199998</v>
      </c>
      <c r="EX47" s="587">
        <v>1717.1049134299999</v>
      </c>
      <c r="EY47" s="587">
        <v>1724.47970401</v>
      </c>
      <c r="EZ47" s="587">
        <v>1736.2664259399999</v>
      </c>
      <c r="FA47" s="587">
        <v>1739.4483848200002</v>
      </c>
      <c r="FB47" s="587">
        <v>1641.8494358</v>
      </c>
      <c r="FC47" s="587">
        <v>1646.6256209999999</v>
      </c>
      <c r="FD47" s="587">
        <v>1648.3665990175889</v>
      </c>
      <c r="FE47" s="587">
        <v>1647.2541152762224</v>
      </c>
      <c r="FF47" s="587">
        <v>1653.8946124349388</v>
      </c>
    </row>
    <row r="48" spans="1:162" ht="17.25" customHeight="1" x14ac:dyDescent="0.3">
      <c r="A48" s="721"/>
      <c r="B48" s="799"/>
      <c r="C48" s="800"/>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79"/>
      <c r="BE48" s="679"/>
      <c r="BF48" s="679"/>
      <c r="BG48" s="679"/>
      <c r="BH48" s="679"/>
      <c r="BI48" s="679"/>
      <c r="BJ48" s="679"/>
      <c r="BK48" s="679"/>
      <c r="BL48" s="679"/>
      <c r="BM48" s="679"/>
      <c r="BN48" s="679"/>
      <c r="BO48" s="679"/>
      <c r="BP48" s="679"/>
      <c r="BQ48" s="679"/>
      <c r="BR48" s="679"/>
      <c r="BS48" s="679"/>
      <c r="BT48" s="679"/>
      <c r="BU48" s="679"/>
      <c r="BV48" s="679"/>
      <c r="BW48" s="679"/>
      <c r="BX48" s="679"/>
      <c r="BY48" s="679"/>
      <c r="BZ48" s="679"/>
      <c r="CA48" s="679"/>
      <c r="CB48" s="679"/>
      <c r="CC48" s="679"/>
      <c r="CD48" s="679"/>
      <c r="CE48" s="679"/>
      <c r="CF48" s="679"/>
      <c r="CG48" s="679"/>
      <c r="CH48" s="679"/>
      <c r="CI48" s="679"/>
      <c r="CJ48" s="679"/>
      <c r="CK48" s="679"/>
      <c r="CL48" s="679"/>
      <c r="CM48" s="679"/>
      <c r="CN48" s="679"/>
      <c r="CO48" s="679"/>
      <c r="CP48" s="679"/>
      <c r="CQ48" s="679"/>
      <c r="CR48" s="679"/>
      <c r="CS48" s="679"/>
      <c r="CT48" s="679"/>
      <c r="CU48" s="679"/>
      <c r="CV48" s="679"/>
      <c r="CW48" s="679"/>
      <c r="CX48" s="679"/>
      <c r="CY48" s="679"/>
      <c r="CZ48" s="679"/>
      <c r="DA48" s="679"/>
      <c r="DB48" s="679"/>
      <c r="DC48" s="679"/>
      <c r="DD48" s="679"/>
      <c r="DE48" s="679"/>
      <c r="DF48" s="679"/>
      <c r="DG48" s="679"/>
      <c r="DH48" s="679"/>
      <c r="DI48" s="679"/>
      <c r="DJ48" s="679"/>
      <c r="DK48" s="679"/>
      <c r="DL48" s="679"/>
      <c r="DM48" s="679"/>
      <c r="DN48" s="679"/>
      <c r="DO48" s="679"/>
      <c r="DP48" s="679"/>
      <c r="DQ48" s="679"/>
      <c r="DR48" s="679"/>
      <c r="DS48" s="679"/>
      <c r="DT48" s="679"/>
      <c r="DU48" s="679"/>
      <c r="DV48" s="679"/>
      <c r="DW48" s="679"/>
      <c r="DX48" s="679"/>
      <c r="DY48" s="679"/>
      <c r="DZ48" s="679"/>
      <c r="EA48" s="679"/>
      <c r="EB48" s="679"/>
      <c r="EC48" s="679"/>
      <c r="ED48" s="679"/>
      <c r="EE48" s="679"/>
      <c r="EF48" s="679"/>
      <c r="EG48" s="679"/>
      <c r="EH48" s="679"/>
      <c r="EI48" s="679"/>
      <c r="EJ48" s="679"/>
      <c r="EK48" s="680"/>
      <c r="EL48" s="680"/>
      <c r="EM48" s="680"/>
      <c r="EN48" s="680"/>
      <c r="EO48" s="680"/>
      <c r="EP48" s="680"/>
      <c r="EQ48" s="680"/>
      <c r="ER48" s="680"/>
      <c r="ES48" s="680"/>
      <c r="ET48" s="680"/>
      <c r="EU48" s="680"/>
      <c r="EV48" s="680"/>
      <c r="EW48" s="680"/>
      <c r="EX48" s="680"/>
      <c r="EY48" s="680"/>
      <c r="EZ48" s="680"/>
      <c r="FA48" s="680"/>
      <c r="FB48" s="680"/>
      <c r="FC48" s="680"/>
      <c r="FD48" s="680"/>
      <c r="FE48" s="680"/>
      <c r="FF48" s="680"/>
    </row>
    <row r="49" spans="1:162" ht="17.25" customHeight="1" x14ac:dyDescent="0.3">
      <c r="A49" s="715" t="s">
        <v>486</v>
      </c>
      <c r="B49" s="797" t="s">
        <v>529</v>
      </c>
      <c r="C49" s="798">
        <v>15645.512661406454</v>
      </c>
      <c r="D49" s="585">
        <v>15884.783669947929</v>
      </c>
      <c r="E49" s="585">
        <v>15153.842182608641</v>
      </c>
      <c r="F49" s="585">
        <v>15555.179380714215</v>
      </c>
      <c r="G49" s="585">
        <v>15292.70664958403</v>
      </c>
      <c r="H49" s="585">
        <v>14953.233001055829</v>
      </c>
      <c r="I49" s="585">
        <v>14949.287617767368</v>
      </c>
      <c r="J49" s="585">
        <v>14910.769174447587</v>
      </c>
      <c r="K49" s="585">
        <v>14835.403570225628</v>
      </c>
      <c r="L49" s="585">
        <v>14973.117719108574</v>
      </c>
      <c r="M49" s="585">
        <v>15410.342053047403</v>
      </c>
      <c r="N49" s="585">
        <v>15917.045083821948</v>
      </c>
      <c r="O49" s="585">
        <v>15643.62357843216</v>
      </c>
      <c r="P49" s="585">
        <v>15910.206036265174</v>
      </c>
      <c r="Q49" s="585">
        <v>16604.716301156575</v>
      </c>
      <c r="R49" s="585">
        <v>16569.771371776089</v>
      </c>
      <c r="S49" s="585">
        <v>16688.439361394347</v>
      </c>
      <c r="T49" s="585">
        <v>17479.208170804999</v>
      </c>
      <c r="U49" s="585">
        <v>16594.99025579686</v>
      </c>
      <c r="V49" s="585">
        <v>16716.496205298907</v>
      </c>
      <c r="W49" s="585">
        <v>16465.24152062762</v>
      </c>
      <c r="X49" s="585">
        <v>16478.725589911319</v>
      </c>
      <c r="Y49" s="585">
        <v>16614.809302686383</v>
      </c>
      <c r="Z49" s="585">
        <v>16325.490808256562</v>
      </c>
      <c r="AA49" s="585">
        <v>16380.635298681034</v>
      </c>
      <c r="AB49" s="585">
        <v>16722.130606199535</v>
      </c>
      <c r="AC49" s="585">
        <v>16622.821207805198</v>
      </c>
      <c r="AD49" s="585">
        <v>17046.157512781752</v>
      </c>
      <c r="AE49" s="585">
        <v>17264.306770457344</v>
      </c>
      <c r="AF49" s="585">
        <v>17498.136859660164</v>
      </c>
      <c r="AG49" s="585">
        <v>16698.808618465773</v>
      </c>
      <c r="AH49" s="585">
        <v>17100.436710464823</v>
      </c>
      <c r="AI49" s="585">
        <v>16746.070150179548</v>
      </c>
      <c r="AJ49" s="585">
        <v>1127.4601422405112</v>
      </c>
      <c r="AK49" s="585">
        <v>1095.5860619152888</v>
      </c>
      <c r="AL49" s="585">
        <v>1328.9540850303999</v>
      </c>
      <c r="AM49" s="585">
        <v>1211.6644621771668</v>
      </c>
      <c r="AN49" s="585">
        <v>1171.1074587792891</v>
      </c>
      <c r="AO49" s="585">
        <v>1236.2121890800224</v>
      </c>
      <c r="AP49" s="585">
        <v>1234.8537371959333</v>
      </c>
      <c r="AQ49" s="585">
        <v>1343.019678987924</v>
      </c>
      <c r="AR49" s="585">
        <v>1243.2708294678093</v>
      </c>
      <c r="AS49" s="585">
        <v>1279.8613689733668</v>
      </c>
      <c r="AT49" s="585">
        <v>1271.5996806622595</v>
      </c>
      <c r="AU49" s="585">
        <v>1199.1619262505569</v>
      </c>
      <c r="AV49" s="585">
        <v>1155.0305887734644</v>
      </c>
      <c r="AW49" s="585">
        <v>1139.6961893274311</v>
      </c>
      <c r="AX49" s="585">
        <v>1259.9482977386983</v>
      </c>
      <c r="AY49" s="585">
        <v>1238.3272744853004</v>
      </c>
      <c r="AZ49" s="585">
        <v>878.95489068434142</v>
      </c>
      <c r="BA49" s="585">
        <v>956.08903745806265</v>
      </c>
      <c r="BB49" s="585">
        <v>783.97270425570832</v>
      </c>
      <c r="BC49" s="585">
        <v>854.14120872096305</v>
      </c>
      <c r="BD49" s="585">
        <v>883.47022197736339</v>
      </c>
      <c r="BE49" s="585">
        <v>918.97752635636073</v>
      </c>
      <c r="BF49" s="585">
        <v>1006.803345868023</v>
      </c>
      <c r="BG49" s="585">
        <v>1541.7032591520708</v>
      </c>
      <c r="BH49" s="585">
        <v>1157.0924238882374</v>
      </c>
      <c r="BI49" s="585">
        <v>1220.1777750274027</v>
      </c>
      <c r="BJ49" s="585">
        <v>1247.2652278087021</v>
      </c>
      <c r="BK49" s="585">
        <v>1237.6344496282929</v>
      </c>
      <c r="BL49" s="585">
        <v>1219.0656411219168</v>
      </c>
      <c r="BM49" s="585">
        <v>1157.2090045506454</v>
      </c>
      <c r="BN49" s="585">
        <v>1256.4355875570463</v>
      </c>
      <c r="BO49" s="585">
        <v>1254.3869285360436</v>
      </c>
      <c r="BP49" s="585">
        <v>1302.1468264104776</v>
      </c>
      <c r="BQ49" s="585">
        <v>1217.2545327702653</v>
      </c>
      <c r="BR49" s="585">
        <v>1302.3310317796659</v>
      </c>
      <c r="BS49" s="585">
        <v>1204.6501408748975</v>
      </c>
      <c r="BT49" s="585">
        <v>1237.765141539488</v>
      </c>
      <c r="BU49" s="585">
        <v>1313.8005488732629</v>
      </c>
      <c r="BV49" s="585">
        <v>1182.4475531745416</v>
      </c>
      <c r="BW49" s="585">
        <v>1119.8991953549641</v>
      </c>
      <c r="BX49" s="585">
        <v>993.62369071162891</v>
      </c>
      <c r="BY49" s="585">
        <v>6420.4863756678606</v>
      </c>
      <c r="BZ49" s="585">
        <v>6486.7428962633339</v>
      </c>
      <c r="CA49" s="585">
        <v>6651.4769204397489</v>
      </c>
      <c r="CB49" s="585">
        <v>7714.8385189486571</v>
      </c>
      <c r="CC49" s="585">
        <v>7528.5721509488194</v>
      </c>
      <c r="CD49" s="585">
        <v>7609.5393174411147</v>
      </c>
      <c r="CE49" s="585">
        <v>7647.6678899913604</v>
      </c>
      <c r="CF49" s="585">
        <v>7764.8705142639292</v>
      </c>
      <c r="CG49" s="585">
        <v>7612.2662415359828</v>
      </c>
      <c r="CH49" s="585">
        <v>7669.7182570720006</v>
      </c>
      <c r="CI49" s="585">
        <v>8095.0391335804443</v>
      </c>
      <c r="CJ49" s="585">
        <v>7865.4789433237111</v>
      </c>
      <c r="CK49" s="585">
        <v>7890.0037322446178</v>
      </c>
      <c r="CL49" s="585">
        <v>8008.3467121284702</v>
      </c>
      <c r="CM49" s="585">
        <v>8646.3296934415921</v>
      </c>
      <c r="CN49" s="585">
        <v>7840.0146798454643</v>
      </c>
      <c r="CO49" s="585">
        <v>7766.9697828987692</v>
      </c>
      <c r="CP49" s="585">
        <v>8058.7182430322773</v>
      </c>
      <c r="CQ49" s="585">
        <v>8234.571529147137</v>
      </c>
      <c r="CR49" s="585">
        <v>8001.7661182826023</v>
      </c>
      <c r="CS49" s="585">
        <v>7978.7580518328195</v>
      </c>
      <c r="CT49" s="585">
        <v>8064.0392681820485</v>
      </c>
      <c r="CU49" s="585">
        <v>9343.9465719759646</v>
      </c>
      <c r="CV49" s="585">
        <v>9396.7240134001313</v>
      </c>
      <c r="CW49" s="585">
        <v>13780.199132482079</v>
      </c>
      <c r="CX49" s="585">
        <v>13694.15438558099</v>
      </c>
      <c r="CY49" s="585">
        <v>13561.030678638792</v>
      </c>
      <c r="CZ49" s="585">
        <v>13631.460155642533</v>
      </c>
      <c r="DA49" s="585">
        <v>13272.061651796099</v>
      </c>
      <c r="DB49" s="585">
        <v>13437.867494984626</v>
      </c>
      <c r="DC49" s="585">
        <v>13376.222837683907</v>
      </c>
      <c r="DD49" s="585">
        <v>14909.119321448543</v>
      </c>
      <c r="DE49" s="585">
        <v>15045.142499000014</v>
      </c>
      <c r="DF49" s="585">
        <v>17030.176292038144</v>
      </c>
      <c r="DG49" s="585">
        <v>17013.154985804216</v>
      </c>
      <c r="DH49" s="585">
        <v>17248.484776916484</v>
      </c>
      <c r="DI49" s="585">
        <v>17246.213901513034</v>
      </c>
      <c r="DJ49" s="585">
        <v>17316.854302356103</v>
      </c>
      <c r="DK49" s="585">
        <v>13829.275139381234</v>
      </c>
      <c r="DL49" s="585">
        <v>13926.674153755353</v>
      </c>
      <c r="DM49" s="585">
        <v>14026.051920884778</v>
      </c>
      <c r="DN49" s="585">
        <v>13993.503242497189</v>
      </c>
      <c r="DO49" s="585">
        <v>14008.446436449878</v>
      </c>
      <c r="DP49" s="585">
        <v>14807.128672268238</v>
      </c>
      <c r="DQ49" s="585">
        <v>15648.52590588326</v>
      </c>
      <c r="DR49" s="585">
        <v>15683.09577426965</v>
      </c>
      <c r="DS49" s="585">
        <v>11138.615411240744</v>
      </c>
      <c r="DT49" s="585">
        <v>11454.582084452775</v>
      </c>
      <c r="DU49" s="585">
        <v>11493.657605587368</v>
      </c>
      <c r="DV49" s="585">
        <v>11211.318724714867</v>
      </c>
      <c r="DW49" s="585">
        <v>11287.294820702169</v>
      </c>
      <c r="DX49" s="585">
        <v>11872.181735896005</v>
      </c>
      <c r="DY49" s="585">
        <v>11711.225934468555</v>
      </c>
      <c r="DZ49" s="585">
        <v>11793.018830789541</v>
      </c>
      <c r="EA49" s="585">
        <v>11415.004431410907</v>
      </c>
      <c r="EB49" s="585">
        <v>11288.538802566312</v>
      </c>
      <c r="EC49" s="585">
        <v>11216.184830299879</v>
      </c>
      <c r="ED49" s="585">
        <v>11308.626578791764</v>
      </c>
      <c r="EE49" s="585">
        <v>11682.072374982396</v>
      </c>
      <c r="EF49" s="585">
        <v>11781.948325709576</v>
      </c>
      <c r="EG49" s="585">
        <v>11112.936299784469</v>
      </c>
      <c r="EH49" s="585">
        <v>12324.04576345239</v>
      </c>
      <c r="EI49" s="585">
        <v>12437.394201636434</v>
      </c>
      <c r="EJ49" s="585">
        <v>12444.702551902352</v>
      </c>
      <c r="EK49" s="587">
        <v>12259.488676028508</v>
      </c>
      <c r="EL49" s="587">
        <v>12252.983949817219</v>
      </c>
      <c r="EM49" s="587">
        <v>12678.649863106933</v>
      </c>
      <c r="EN49" s="587">
        <v>12089.867112570591</v>
      </c>
      <c r="EO49" s="587">
        <v>11638.882983303463</v>
      </c>
      <c r="EP49" s="587">
        <v>11248.64404779432</v>
      </c>
      <c r="EQ49" s="587">
        <v>10952.898251448925</v>
      </c>
      <c r="ER49" s="587">
        <v>10742.318081970543</v>
      </c>
      <c r="ES49" s="587">
        <v>11104.566971093776</v>
      </c>
      <c r="ET49" s="587">
        <v>10927.90187820971</v>
      </c>
      <c r="EU49" s="587">
        <v>11153.844576116897</v>
      </c>
      <c r="EV49" s="587">
        <v>10921.778459870444</v>
      </c>
      <c r="EW49" s="587">
        <v>10636.631270665162</v>
      </c>
      <c r="EX49" s="587">
        <v>10753.202885145003</v>
      </c>
      <c r="EY49" s="587">
        <v>10942.185789264631</v>
      </c>
      <c r="EZ49" s="587">
        <v>11091.874429504656</v>
      </c>
      <c r="FA49" s="587">
        <v>11133.140330222514</v>
      </c>
      <c r="FB49" s="587">
        <v>11126.424760649139</v>
      </c>
      <c r="FC49" s="587">
        <v>10897.82414322574</v>
      </c>
      <c r="FD49" s="587">
        <v>10686.936411625622</v>
      </c>
      <c r="FE49" s="587">
        <v>10661.620485773523</v>
      </c>
      <c r="FF49" s="587">
        <v>10639.696294843459</v>
      </c>
    </row>
    <row r="50" spans="1:162" ht="17.25" customHeight="1" x14ac:dyDescent="0.3">
      <c r="A50" s="721"/>
      <c r="B50" s="799"/>
      <c r="C50" s="800"/>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679"/>
      <c r="AP50" s="679"/>
      <c r="AQ50" s="679"/>
      <c r="AR50" s="679"/>
      <c r="AS50" s="679"/>
      <c r="AT50" s="679"/>
      <c r="AU50" s="679"/>
      <c r="AV50" s="679"/>
      <c r="AW50" s="679"/>
      <c r="AX50" s="679"/>
      <c r="AY50" s="679"/>
      <c r="AZ50" s="679"/>
      <c r="BA50" s="679"/>
      <c r="BB50" s="679"/>
      <c r="BC50" s="679"/>
      <c r="BD50" s="679"/>
      <c r="BE50" s="679"/>
      <c r="BF50" s="679"/>
      <c r="BG50" s="679"/>
      <c r="BH50" s="679"/>
      <c r="BI50" s="679"/>
      <c r="BJ50" s="679"/>
      <c r="BK50" s="679"/>
      <c r="BL50" s="679"/>
      <c r="BM50" s="679"/>
      <c r="BN50" s="679"/>
      <c r="BO50" s="679"/>
      <c r="BP50" s="679"/>
      <c r="BQ50" s="679"/>
      <c r="BR50" s="679"/>
      <c r="BS50" s="679"/>
      <c r="BT50" s="679"/>
      <c r="BU50" s="679"/>
      <c r="BV50" s="679"/>
      <c r="BW50" s="679"/>
      <c r="BX50" s="679"/>
      <c r="BY50" s="679"/>
      <c r="BZ50" s="679"/>
      <c r="CA50" s="679"/>
      <c r="CB50" s="679"/>
      <c r="CC50" s="679"/>
      <c r="CD50" s="679"/>
      <c r="CE50" s="679"/>
      <c r="CF50" s="679"/>
      <c r="CG50" s="679"/>
      <c r="CH50" s="679"/>
      <c r="CI50" s="679"/>
      <c r="CJ50" s="679"/>
      <c r="CK50" s="679"/>
      <c r="CL50" s="679"/>
      <c r="CM50" s="679"/>
      <c r="CN50" s="679"/>
      <c r="CO50" s="679"/>
      <c r="CP50" s="679"/>
      <c r="CQ50" s="679"/>
      <c r="CR50" s="679"/>
      <c r="CS50" s="679"/>
      <c r="CT50" s="679"/>
      <c r="CU50" s="679"/>
      <c r="CV50" s="679"/>
      <c r="CW50" s="679"/>
      <c r="CX50" s="679"/>
      <c r="CY50" s="679"/>
      <c r="CZ50" s="679"/>
      <c r="DA50" s="679"/>
      <c r="DB50" s="679"/>
      <c r="DC50" s="679"/>
      <c r="DD50" s="679"/>
      <c r="DE50" s="679"/>
      <c r="DF50" s="679"/>
      <c r="DG50" s="679"/>
      <c r="DH50" s="679"/>
      <c r="DI50" s="679"/>
      <c r="DJ50" s="679"/>
      <c r="DK50" s="679"/>
      <c r="DL50" s="679"/>
      <c r="DM50" s="679"/>
      <c r="DN50" s="679"/>
      <c r="DO50" s="679"/>
      <c r="DP50" s="679"/>
      <c r="DQ50" s="679"/>
      <c r="DR50" s="679"/>
      <c r="DS50" s="679"/>
      <c r="DT50" s="679"/>
      <c r="DU50" s="679"/>
      <c r="DV50" s="679"/>
      <c r="DW50" s="679"/>
      <c r="DX50" s="679"/>
      <c r="DY50" s="679"/>
      <c r="DZ50" s="679"/>
      <c r="EA50" s="679"/>
      <c r="EB50" s="679"/>
      <c r="EC50" s="679"/>
      <c r="ED50" s="679"/>
      <c r="EE50" s="679"/>
      <c r="EF50" s="679"/>
      <c r="EG50" s="679"/>
      <c r="EH50" s="679"/>
      <c r="EI50" s="679"/>
      <c r="EJ50" s="679"/>
      <c r="EK50" s="680"/>
      <c r="EL50" s="680"/>
      <c r="EM50" s="680"/>
      <c r="EN50" s="680"/>
      <c r="EO50" s="680"/>
      <c r="EP50" s="680"/>
      <c r="EQ50" s="680"/>
      <c r="ER50" s="680"/>
      <c r="ES50" s="680"/>
      <c r="ET50" s="680"/>
      <c r="EU50" s="680"/>
      <c r="EV50" s="680"/>
      <c r="EW50" s="680"/>
      <c r="EX50" s="680"/>
      <c r="EY50" s="680"/>
      <c r="EZ50" s="680"/>
      <c r="FA50" s="680"/>
      <c r="FB50" s="680"/>
      <c r="FC50" s="680"/>
      <c r="FD50" s="680"/>
      <c r="FE50" s="680"/>
      <c r="FF50" s="680"/>
    </row>
    <row r="51" spans="1:162" ht="17.25" customHeight="1" x14ac:dyDescent="0.3">
      <c r="A51" s="715" t="s">
        <v>487</v>
      </c>
      <c r="B51" s="797" t="s">
        <v>458</v>
      </c>
      <c r="C51" s="798">
        <v>38593.247237861709</v>
      </c>
      <c r="D51" s="585">
        <v>38677.340497140096</v>
      </c>
      <c r="E51" s="585">
        <v>42843.641158210005</v>
      </c>
      <c r="F51" s="585">
        <v>65483.236434659811</v>
      </c>
      <c r="G51" s="585">
        <v>64657.918560286758</v>
      </c>
      <c r="H51" s="585">
        <v>64909.87494291264</v>
      </c>
      <c r="I51" s="585">
        <v>66614.03196911265</v>
      </c>
      <c r="J51" s="585">
        <v>61194.403880325684</v>
      </c>
      <c r="K51" s="585">
        <v>61153.779540520707</v>
      </c>
      <c r="L51" s="585">
        <v>63267.283073639701</v>
      </c>
      <c r="M51" s="585">
        <v>68506.473766113093</v>
      </c>
      <c r="N51" s="585">
        <v>81825.475170299338</v>
      </c>
      <c r="O51" s="585">
        <v>73897.512442902123</v>
      </c>
      <c r="P51" s="585">
        <v>80482.069269630156</v>
      </c>
      <c r="Q51" s="585">
        <v>84050.252673433017</v>
      </c>
      <c r="R51" s="585">
        <v>83508.332175396252</v>
      </c>
      <c r="S51" s="585">
        <v>86283.661007009461</v>
      </c>
      <c r="T51" s="585">
        <v>84335.767344295877</v>
      </c>
      <c r="U51" s="585">
        <v>87801.587539537431</v>
      </c>
      <c r="V51" s="585">
        <v>84138.146538588568</v>
      </c>
      <c r="W51" s="585">
        <v>83924.254523185446</v>
      </c>
      <c r="X51" s="585">
        <v>89536.739291579681</v>
      </c>
      <c r="Y51" s="585">
        <v>88898.621396624178</v>
      </c>
      <c r="Z51" s="585">
        <v>97270.407194049927</v>
      </c>
      <c r="AA51" s="585">
        <v>105709.30663084517</v>
      </c>
      <c r="AB51" s="585">
        <v>92965.195511556536</v>
      </c>
      <c r="AC51" s="585">
        <v>99661.822357810452</v>
      </c>
      <c r="AD51" s="585">
        <v>103050.03455237173</v>
      </c>
      <c r="AE51" s="585">
        <v>94890.696139107196</v>
      </c>
      <c r="AF51" s="585">
        <v>98491.443921532758</v>
      </c>
      <c r="AG51" s="585">
        <v>100097.47735002411</v>
      </c>
      <c r="AH51" s="585">
        <v>96837.04364484665</v>
      </c>
      <c r="AI51" s="585">
        <v>98964.390651508802</v>
      </c>
      <c r="AJ51" s="585">
        <v>117346.8929578658</v>
      </c>
      <c r="AK51" s="585">
        <v>111275.61328789066</v>
      </c>
      <c r="AL51" s="585">
        <v>107262.44080956784</v>
      </c>
      <c r="AM51" s="585">
        <v>113670.27935133062</v>
      </c>
      <c r="AN51" s="585">
        <v>113755.21719033859</v>
      </c>
      <c r="AO51" s="585">
        <v>117193.49835107665</v>
      </c>
      <c r="AP51" s="585">
        <v>114680.19077415405</v>
      </c>
      <c r="AQ51" s="585">
        <v>123147.90621819874</v>
      </c>
      <c r="AR51" s="585">
        <v>119425.2267136252</v>
      </c>
      <c r="AS51" s="585">
        <v>118576.46671077813</v>
      </c>
      <c r="AT51" s="585">
        <v>116573.48517141373</v>
      </c>
      <c r="AU51" s="585">
        <v>120426.57360885096</v>
      </c>
      <c r="AV51" s="585">
        <v>116359.87033590101</v>
      </c>
      <c r="AW51" s="585">
        <v>105825.28699763148</v>
      </c>
      <c r="AX51" s="585">
        <v>98288.130353572473</v>
      </c>
      <c r="AY51" s="585">
        <v>104969.86663035757</v>
      </c>
      <c r="AZ51" s="585">
        <v>103948.52686116811</v>
      </c>
      <c r="BA51" s="585">
        <v>106507.97710862385</v>
      </c>
      <c r="BB51" s="585">
        <v>105168.80115035707</v>
      </c>
      <c r="BC51" s="585">
        <v>103289.30802621595</v>
      </c>
      <c r="BD51" s="585">
        <v>101209.88974647276</v>
      </c>
      <c r="BE51" s="585">
        <v>101802.88519657716</v>
      </c>
      <c r="BF51" s="585">
        <v>102215.43641454133</v>
      </c>
      <c r="BG51" s="585">
        <v>103186.64767693872</v>
      </c>
      <c r="BH51" s="585">
        <v>98237.147598277501</v>
      </c>
      <c r="BI51" s="585">
        <v>110456.56631133109</v>
      </c>
      <c r="BJ51" s="585">
        <v>117905.54553182973</v>
      </c>
      <c r="BK51" s="585">
        <v>116040.77335440496</v>
      </c>
      <c r="BL51" s="585">
        <v>111607.27794559913</v>
      </c>
      <c r="BM51" s="585">
        <v>120807.88255158193</v>
      </c>
      <c r="BN51" s="585">
        <v>118421.7534043886</v>
      </c>
      <c r="BO51" s="585">
        <v>113453.92012670453</v>
      </c>
      <c r="BP51" s="585">
        <v>111410.28450875383</v>
      </c>
      <c r="BQ51" s="585">
        <v>108772.31658004419</v>
      </c>
      <c r="BR51" s="585">
        <v>100975.44984973417</v>
      </c>
      <c r="BS51" s="585">
        <v>103454.89570334017</v>
      </c>
      <c r="BT51" s="585">
        <v>99451.910636502347</v>
      </c>
      <c r="BU51" s="585">
        <v>112738.19159063847</v>
      </c>
      <c r="BV51" s="585">
        <v>92730.008417822915</v>
      </c>
      <c r="BW51" s="585">
        <v>101962.05765910193</v>
      </c>
      <c r="BX51" s="585">
        <v>110765.08047791531</v>
      </c>
      <c r="BY51" s="585">
        <v>111531.95376658885</v>
      </c>
      <c r="BZ51" s="585">
        <v>124500.70438389295</v>
      </c>
      <c r="CA51" s="585">
        <v>128817.85302633214</v>
      </c>
      <c r="CB51" s="585">
        <v>119372.22481696228</v>
      </c>
      <c r="CC51" s="585">
        <v>130596.76080115068</v>
      </c>
      <c r="CD51" s="585">
        <v>133632.61062397828</v>
      </c>
      <c r="CE51" s="585">
        <v>130688.20569288245</v>
      </c>
      <c r="CF51" s="585">
        <v>122836.55612158577</v>
      </c>
      <c r="CG51" s="585">
        <v>124753.3283890309</v>
      </c>
      <c r="CH51" s="585">
        <v>118691.79673997832</v>
      </c>
      <c r="CI51" s="585">
        <v>127483.06080769184</v>
      </c>
      <c r="CJ51" s="585">
        <v>128990.12625627106</v>
      </c>
      <c r="CK51" s="585">
        <v>123734.53352169989</v>
      </c>
      <c r="CL51" s="585">
        <v>127917.19779857068</v>
      </c>
      <c r="CM51" s="585">
        <v>124318.47468098615</v>
      </c>
      <c r="CN51" s="585">
        <v>129666.95852809249</v>
      </c>
      <c r="CO51" s="585">
        <v>110358.23086029646</v>
      </c>
      <c r="CP51" s="585">
        <v>101027.91452672864</v>
      </c>
      <c r="CQ51" s="585">
        <v>94486.307687178443</v>
      </c>
      <c r="CR51" s="585">
        <v>98994.926734894529</v>
      </c>
      <c r="CS51" s="585">
        <v>119669.25134560544</v>
      </c>
      <c r="CT51" s="585">
        <v>112193.33946003798</v>
      </c>
      <c r="CU51" s="585">
        <v>113894.3952691341</v>
      </c>
      <c r="CV51" s="585">
        <v>120406.59304772885</v>
      </c>
      <c r="CW51" s="585">
        <v>116101.81193159243</v>
      </c>
      <c r="CX51" s="585">
        <v>115245.58941464416</v>
      </c>
      <c r="CY51" s="585">
        <v>116335.2518167284</v>
      </c>
      <c r="CZ51" s="585">
        <v>130861.25681762684</v>
      </c>
      <c r="DA51" s="585">
        <v>111386.08029227542</v>
      </c>
      <c r="DB51" s="585">
        <v>113765.48877805106</v>
      </c>
      <c r="DC51" s="585">
        <v>112455.14903501561</v>
      </c>
      <c r="DD51" s="585">
        <v>126395.53454864303</v>
      </c>
      <c r="DE51" s="585">
        <v>124179.88455053105</v>
      </c>
      <c r="DF51" s="585">
        <v>149385.98101848501</v>
      </c>
      <c r="DG51" s="585">
        <v>141377.18825667602</v>
      </c>
      <c r="DH51" s="585">
        <v>146889.30273567344</v>
      </c>
      <c r="DI51" s="585">
        <v>147479.5134372098</v>
      </c>
      <c r="DJ51" s="585">
        <v>160816.50570887057</v>
      </c>
      <c r="DK51" s="585">
        <v>157793.49341056636</v>
      </c>
      <c r="DL51" s="585">
        <v>171512.83087663387</v>
      </c>
      <c r="DM51" s="585">
        <v>157745.23645916328</v>
      </c>
      <c r="DN51" s="585">
        <v>154713.47998257953</v>
      </c>
      <c r="DO51" s="585">
        <v>156186.94840728308</v>
      </c>
      <c r="DP51" s="585">
        <v>157090.14973219205</v>
      </c>
      <c r="DQ51" s="585">
        <v>148746.24105407996</v>
      </c>
      <c r="DR51" s="585">
        <v>135821.40477458693</v>
      </c>
      <c r="DS51" s="585">
        <v>129463.31401157564</v>
      </c>
      <c r="DT51" s="585">
        <v>139096.1029056301</v>
      </c>
      <c r="DU51" s="585">
        <v>128148.1954642389</v>
      </c>
      <c r="DV51" s="585">
        <v>120749.79546275982</v>
      </c>
      <c r="DW51" s="585">
        <v>119198.50799540449</v>
      </c>
      <c r="DX51" s="585">
        <v>121280.93846981676</v>
      </c>
      <c r="DY51" s="585">
        <v>112386.89796360635</v>
      </c>
      <c r="DZ51" s="585">
        <v>129953.126467543</v>
      </c>
      <c r="EA51" s="585">
        <v>139291.28285310027</v>
      </c>
      <c r="EB51" s="585">
        <v>137924.98260162448</v>
      </c>
      <c r="EC51" s="585">
        <v>128956.90636388789</v>
      </c>
      <c r="ED51" s="585">
        <v>140307.80729659961</v>
      </c>
      <c r="EE51" s="585">
        <v>129363.8088632608</v>
      </c>
      <c r="EF51" s="585">
        <v>137594.89930295837</v>
      </c>
      <c r="EG51" s="585">
        <v>124771.32402381656</v>
      </c>
      <c r="EH51" s="585">
        <v>114819.78207758054</v>
      </c>
      <c r="EI51" s="585">
        <v>119578.99266270304</v>
      </c>
      <c r="EJ51" s="585">
        <v>126455.02312652404</v>
      </c>
      <c r="EK51" s="587">
        <v>133478.26959734349</v>
      </c>
      <c r="EL51" s="587">
        <v>136246.35146297127</v>
      </c>
      <c r="EM51" s="587">
        <v>124915.24321190733</v>
      </c>
      <c r="EN51" s="587">
        <v>134184.0474453528</v>
      </c>
      <c r="EO51" s="587">
        <v>139801.57749536514</v>
      </c>
      <c r="EP51" s="587">
        <v>131648.63336232625</v>
      </c>
      <c r="EQ51" s="587">
        <v>117987.21113111355</v>
      </c>
      <c r="ER51" s="587">
        <v>103002.139164259</v>
      </c>
      <c r="ES51" s="587">
        <v>106070.64947998206</v>
      </c>
      <c r="ET51" s="587">
        <v>102670.50134833896</v>
      </c>
      <c r="EU51" s="587">
        <v>100933.19985604826</v>
      </c>
      <c r="EV51" s="587">
        <v>106196.0288851041</v>
      </c>
      <c r="EW51" s="587">
        <v>111447.40456310379</v>
      </c>
      <c r="EX51" s="587">
        <v>110488.27633898921</v>
      </c>
      <c r="EY51" s="587">
        <v>117694.81171331191</v>
      </c>
      <c r="EZ51" s="587">
        <v>116880.28579842276</v>
      </c>
      <c r="FA51" s="587">
        <v>118569.04960721158</v>
      </c>
      <c r="FB51" s="587">
        <v>124527.0116971488</v>
      </c>
      <c r="FC51" s="587">
        <v>121222.15714191964</v>
      </c>
      <c r="FD51" s="587">
        <v>117072.67764480726</v>
      </c>
      <c r="FE51" s="587">
        <v>137028.95169805401</v>
      </c>
      <c r="FF51" s="587">
        <v>138773.93116781858</v>
      </c>
    </row>
    <row r="52" spans="1:162" ht="17.25" customHeight="1" x14ac:dyDescent="0.3">
      <c r="A52" s="721"/>
      <c r="B52" s="801"/>
      <c r="C52" s="800"/>
      <c r="D52" s="679"/>
      <c r="E52" s="679"/>
      <c r="F52" s="679"/>
      <c r="G52" s="679"/>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c r="AM52" s="679"/>
      <c r="AN52" s="679"/>
      <c r="AO52" s="679"/>
      <c r="AP52" s="679"/>
      <c r="AQ52" s="679"/>
      <c r="AR52" s="679"/>
      <c r="AS52" s="679"/>
      <c r="AT52" s="679"/>
      <c r="AU52" s="679"/>
      <c r="AV52" s="679"/>
      <c r="AW52" s="679"/>
      <c r="AX52" s="679"/>
      <c r="AY52" s="679"/>
      <c r="AZ52" s="679"/>
      <c r="BA52" s="679"/>
      <c r="BB52" s="679"/>
      <c r="BC52" s="679"/>
      <c r="BD52" s="679"/>
      <c r="BE52" s="679"/>
      <c r="BF52" s="679"/>
      <c r="BG52" s="679"/>
      <c r="BH52" s="679"/>
      <c r="BI52" s="679"/>
      <c r="BJ52" s="679"/>
      <c r="BK52" s="679"/>
      <c r="BL52" s="679"/>
      <c r="BM52" s="679"/>
      <c r="BN52" s="679"/>
      <c r="BO52" s="679"/>
      <c r="BP52" s="679"/>
      <c r="BQ52" s="679"/>
      <c r="BR52" s="679"/>
      <c r="BS52" s="679"/>
      <c r="BT52" s="679"/>
      <c r="BU52" s="679"/>
      <c r="BV52" s="679"/>
      <c r="BW52" s="679"/>
      <c r="BX52" s="679"/>
      <c r="BY52" s="679"/>
      <c r="BZ52" s="679"/>
      <c r="CA52" s="679"/>
      <c r="CB52" s="679"/>
      <c r="CC52" s="679"/>
      <c r="CD52" s="679"/>
      <c r="CE52" s="679"/>
      <c r="CF52" s="679"/>
      <c r="CG52" s="679"/>
      <c r="CH52" s="679"/>
      <c r="CI52" s="679"/>
      <c r="CJ52" s="679"/>
      <c r="CK52" s="679"/>
      <c r="CL52" s="679"/>
      <c r="CM52" s="679"/>
      <c r="CN52" s="679"/>
      <c r="CO52" s="679"/>
      <c r="CP52" s="679"/>
      <c r="CQ52" s="679"/>
      <c r="CR52" s="679"/>
      <c r="CS52" s="679"/>
      <c r="CT52" s="679"/>
      <c r="CU52" s="679"/>
      <c r="CV52" s="679"/>
      <c r="CW52" s="679"/>
      <c r="CX52" s="679"/>
      <c r="CY52" s="679"/>
      <c r="CZ52" s="679"/>
      <c r="DA52" s="679"/>
      <c r="DB52" s="679"/>
      <c r="DC52" s="679"/>
      <c r="DD52" s="679"/>
      <c r="DE52" s="679"/>
      <c r="DF52" s="679"/>
      <c r="DG52" s="679"/>
      <c r="DH52" s="679"/>
      <c r="DI52" s="679"/>
      <c r="DJ52" s="679"/>
      <c r="DK52" s="679"/>
      <c r="DL52" s="679"/>
      <c r="DM52" s="679"/>
      <c r="DN52" s="679"/>
      <c r="DO52" s="679"/>
      <c r="DP52" s="679"/>
      <c r="DQ52" s="679"/>
      <c r="DR52" s="679"/>
      <c r="DS52" s="679"/>
      <c r="DT52" s="679"/>
      <c r="DU52" s="679"/>
      <c r="DV52" s="679"/>
      <c r="DW52" s="679"/>
      <c r="DX52" s="679"/>
      <c r="DY52" s="679"/>
      <c r="DZ52" s="679"/>
      <c r="EA52" s="679"/>
      <c r="EB52" s="679"/>
      <c r="EC52" s="679"/>
      <c r="ED52" s="679"/>
      <c r="EE52" s="679"/>
      <c r="EF52" s="679"/>
      <c r="EG52" s="679"/>
      <c r="EH52" s="679"/>
      <c r="EI52" s="679"/>
      <c r="EJ52" s="679"/>
      <c r="EK52" s="680"/>
      <c r="EL52" s="680"/>
      <c r="EM52" s="680"/>
      <c r="EN52" s="680"/>
      <c r="EO52" s="680"/>
      <c r="EP52" s="680"/>
      <c r="EQ52" s="680"/>
      <c r="ER52" s="680"/>
      <c r="ES52" s="680"/>
      <c r="ET52" s="680"/>
      <c r="EU52" s="680"/>
      <c r="EV52" s="680"/>
      <c r="EW52" s="680"/>
      <c r="EX52" s="680"/>
      <c r="EY52" s="680"/>
      <c r="EZ52" s="680"/>
      <c r="FA52" s="680"/>
      <c r="FB52" s="680"/>
      <c r="FC52" s="680"/>
      <c r="FD52" s="680"/>
      <c r="FE52" s="680"/>
      <c r="FF52" s="680"/>
    </row>
    <row r="53" spans="1:162" ht="17.25" customHeight="1" x14ac:dyDescent="0.3">
      <c r="A53" s="715" t="s">
        <v>488</v>
      </c>
      <c r="B53" s="797" t="s">
        <v>462</v>
      </c>
      <c r="C53" s="798">
        <v>0</v>
      </c>
      <c r="D53" s="585">
        <v>0</v>
      </c>
      <c r="E53" s="585">
        <v>0</v>
      </c>
      <c r="F53" s="585">
        <v>0</v>
      </c>
      <c r="G53" s="585">
        <v>0</v>
      </c>
      <c r="H53" s="585">
        <v>0</v>
      </c>
      <c r="I53" s="585">
        <v>0</v>
      </c>
      <c r="J53" s="585">
        <v>0</v>
      </c>
      <c r="K53" s="585">
        <v>0</v>
      </c>
      <c r="L53" s="585">
        <v>0</v>
      </c>
      <c r="M53" s="585">
        <v>0</v>
      </c>
      <c r="N53" s="585">
        <v>0</v>
      </c>
      <c r="O53" s="585">
        <v>0</v>
      </c>
      <c r="P53" s="585">
        <v>0</v>
      </c>
      <c r="Q53" s="585">
        <v>0</v>
      </c>
      <c r="R53" s="585">
        <v>0</v>
      </c>
      <c r="S53" s="585">
        <v>0</v>
      </c>
      <c r="T53" s="585">
        <v>0</v>
      </c>
      <c r="U53" s="585">
        <v>0</v>
      </c>
      <c r="V53" s="585">
        <v>0</v>
      </c>
      <c r="W53" s="585">
        <v>0</v>
      </c>
      <c r="X53" s="585">
        <v>0</v>
      </c>
      <c r="Y53" s="585">
        <v>0</v>
      </c>
      <c r="Z53" s="585">
        <v>0</v>
      </c>
      <c r="AA53" s="585">
        <v>0</v>
      </c>
      <c r="AB53" s="585">
        <v>0</v>
      </c>
      <c r="AC53" s="585">
        <v>0</v>
      </c>
      <c r="AD53" s="585">
        <v>0</v>
      </c>
      <c r="AE53" s="585">
        <v>0</v>
      </c>
      <c r="AF53" s="585">
        <v>0</v>
      </c>
      <c r="AG53" s="585">
        <v>0</v>
      </c>
      <c r="AH53" s="585">
        <v>0</v>
      </c>
      <c r="AI53" s="585">
        <v>0</v>
      </c>
      <c r="AJ53" s="585">
        <v>0</v>
      </c>
      <c r="AK53" s="585">
        <v>0</v>
      </c>
      <c r="AL53" s="585">
        <v>0</v>
      </c>
      <c r="AM53" s="585">
        <v>0</v>
      </c>
      <c r="AN53" s="585">
        <v>0</v>
      </c>
      <c r="AO53" s="585">
        <v>0</v>
      </c>
      <c r="AP53" s="585">
        <v>0</v>
      </c>
      <c r="AQ53" s="585">
        <v>0</v>
      </c>
      <c r="AR53" s="585">
        <v>0</v>
      </c>
      <c r="AS53" s="585">
        <v>0</v>
      </c>
      <c r="AT53" s="585">
        <v>0</v>
      </c>
      <c r="AU53" s="585">
        <v>0</v>
      </c>
      <c r="AV53" s="585">
        <v>0</v>
      </c>
      <c r="AW53" s="585">
        <v>0</v>
      </c>
      <c r="AX53" s="585">
        <v>0</v>
      </c>
      <c r="AY53" s="585">
        <v>0</v>
      </c>
      <c r="AZ53" s="585">
        <v>0</v>
      </c>
      <c r="BA53" s="585">
        <v>0</v>
      </c>
      <c r="BB53" s="585">
        <v>0</v>
      </c>
      <c r="BC53" s="585">
        <v>0</v>
      </c>
      <c r="BD53" s="585">
        <v>0</v>
      </c>
      <c r="BE53" s="585">
        <v>0</v>
      </c>
      <c r="BF53" s="585">
        <v>0</v>
      </c>
      <c r="BG53" s="585">
        <v>0</v>
      </c>
      <c r="BH53" s="585">
        <v>0</v>
      </c>
      <c r="BI53" s="585">
        <v>0</v>
      </c>
      <c r="BJ53" s="585">
        <v>0</v>
      </c>
      <c r="BK53" s="585">
        <v>0</v>
      </c>
      <c r="BL53" s="585">
        <v>0</v>
      </c>
      <c r="BM53" s="585">
        <v>0</v>
      </c>
      <c r="BN53" s="585">
        <v>0</v>
      </c>
      <c r="BO53" s="585">
        <v>0</v>
      </c>
      <c r="BP53" s="585">
        <v>0</v>
      </c>
      <c r="BQ53" s="585">
        <v>0</v>
      </c>
      <c r="BR53" s="585">
        <v>0</v>
      </c>
      <c r="BS53" s="585">
        <v>0</v>
      </c>
      <c r="BT53" s="585">
        <v>0</v>
      </c>
      <c r="BU53" s="585">
        <v>0</v>
      </c>
      <c r="BV53" s="585">
        <v>0</v>
      </c>
      <c r="BW53" s="585">
        <v>0</v>
      </c>
      <c r="BX53" s="585">
        <v>0</v>
      </c>
      <c r="BY53" s="585">
        <v>0</v>
      </c>
      <c r="BZ53" s="585">
        <v>0</v>
      </c>
      <c r="CA53" s="585">
        <v>0</v>
      </c>
      <c r="CB53" s="585">
        <v>0</v>
      </c>
      <c r="CC53" s="585">
        <v>0</v>
      </c>
      <c r="CD53" s="585">
        <v>0</v>
      </c>
      <c r="CE53" s="585">
        <v>0</v>
      </c>
      <c r="CF53" s="585">
        <v>0</v>
      </c>
      <c r="CG53" s="585">
        <v>0</v>
      </c>
      <c r="CH53" s="585">
        <v>0</v>
      </c>
      <c r="CI53" s="585">
        <v>0</v>
      </c>
      <c r="CJ53" s="585">
        <v>0</v>
      </c>
      <c r="CK53" s="585">
        <v>0</v>
      </c>
      <c r="CL53" s="585">
        <v>0</v>
      </c>
      <c r="CM53" s="585">
        <v>0</v>
      </c>
      <c r="CN53" s="585">
        <v>0</v>
      </c>
      <c r="CO53" s="585">
        <v>0</v>
      </c>
      <c r="CP53" s="585">
        <v>0</v>
      </c>
      <c r="CQ53" s="585">
        <v>0</v>
      </c>
      <c r="CR53" s="585">
        <v>0</v>
      </c>
      <c r="CS53" s="585">
        <v>0</v>
      </c>
      <c r="CT53" s="585">
        <v>0</v>
      </c>
      <c r="CU53" s="585">
        <v>0</v>
      </c>
      <c r="CV53" s="585">
        <v>0</v>
      </c>
      <c r="CW53" s="585">
        <v>0</v>
      </c>
      <c r="CX53" s="585">
        <v>0</v>
      </c>
      <c r="CY53" s="585">
        <v>0</v>
      </c>
      <c r="CZ53" s="585">
        <v>0</v>
      </c>
      <c r="DA53" s="585">
        <v>0</v>
      </c>
      <c r="DB53" s="585">
        <v>0</v>
      </c>
      <c r="DC53" s="585">
        <v>0</v>
      </c>
      <c r="DD53" s="585">
        <v>0</v>
      </c>
      <c r="DE53" s="585">
        <v>0</v>
      </c>
      <c r="DF53" s="585">
        <v>0</v>
      </c>
      <c r="DG53" s="585">
        <v>0</v>
      </c>
      <c r="DH53" s="585">
        <v>0</v>
      </c>
      <c r="DI53" s="585">
        <v>0</v>
      </c>
      <c r="DJ53" s="585">
        <v>0</v>
      </c>
      <c r="DK53" s="585">
        <v>0</v>
      </c>
      <c r="DL53" s="585">
        <v>0</v>
      </c>
      <c r="DM53" s="585">
        <v>0</v>
      </c>
      <c r="DN53" s="585">
        <v>0</v>
      </c>
      <c r="DO53" s="585">
        <v>0</v>
      </c>
      <c r="DP53" s="585">
        <v>0</v>
      </c>
      <c r="DQ53" s="585">
        <v>0</v>
      </c>
      <c r="DR53" s="585">
        <v>0</v>
      </c>
      <c r="DS53" s="585">
        <v>0</v>
      </c>
      <c r="DT53" s="585">
        <v>0</v>
      </c>
      <c r="DU53" s="585">
        <v>0</v>
      </c>
      <c r="DV53" s="585">
        <v>0</v>
      </c>
      <c r="DW53" s="585">
        <v>0</v>
      </c>
      <c r="DX53" s="585">
        <v>0</v>
      </c>
      <c r="DY53" s="585">
        <v>0</v>
      </c>
      <c r="DZ53" s="585">
        <v>0</v>
      </c>
      <c r="EA53" s="585">
        <v>0</v>
      </c>
      <c r="EB53" s="585">
        <v>0</v>
      </c>
      <c r="EC53" s="585">
        <v>0</v>
      </c>
      <c r="ED53" s="585">
        <v>0</v>
      </c>
      <c r="EE53" s="585">
        <v>0</v>
      </c>
      <c r="EF53" s="585">
        <v>0</v>
      </c>
      <c r="EG53" s="585">
        <v>0</v>
      </c>
      <c r="EH53" s="585">
        <v>0</v>
      </c>
      <c r="EI53" s="585">
        <v>0</v>
      </c>
      <c r="EJ53" s="585">
        <v>0</v>
      </c>
      <c r="EK53" s="587">
        <v>0</v>
      </c>
      <c r="EL53" s="587">
        <v>0</v>
      </c>
      <c r="EM53" s="587">
        <v>0</v>
      </c>
      <c r="EN53" s="587">
        <v>0</v>
      </c>
      <c r="EO53" s="587">
        <v>0</v>
      </c>
      <c r="EP53" s="587">
        <v>0</v>
      </c>
      <c r="EQ53" s="587">
        <v>0</v>
      </c>
      <c r="ER53" s="587">
        <v>0</v>
      </c>
      <c r="ES53" s="587">
        <v>0</v>
      </c>
      <c r="ET53" s="587">
        <v>0</v>
      </c>
      <c r="EU53" s="587">
        <v>0</v>
      </c>
      <c r="EV53" s="587">
        <v>0</v>
      </c>
      <c r="EW53" s="587">
        <v>0</v>
      </c>
      <c r="EX53" s="587">
        <v>0</v>
      </c>
      <c r="EY53" s="587">
        <v>0</v>
      </c>
      <c r="EZ53" s="587">
        <v>0</v>
      </c>
      <c r="FA53" s="587">
        <v>0</v>
      </c>
      <c r="FB53" s="587">
        <v>0</v>
      </c>
      <c r="FC53" s="587">
        <v>0</v>
      </c>
      <c r="FD53" s="587">
        <v>0</v>
      </c>
      <c r="FE53" s="587">
        <v>0</v>
      </c>
      <c r="FF53" s="587">
        <v>0</v>
      </c>
    </row>
    <row r="54" spans="1:162" ht="17.25" customHeight="1" x14ac:dyDescent="0.3">
      <c r="A54" s="721"/>
      <c r="B54" s="799"/>
      <c r="C54" s="800"/>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79"/>
      <c r="DM54" s="679"/>
      <c r="DN54" s="679"/>
      <c r="DO54" s="679"/>
      <c r="DP54" s="679"/>
      <c r="DQ54" s="679"/>
      <c r="DR54" s="679"/>
      <c r="DS54" s="679"/>
      <c r="DT54" s="679"/>
      <c r="DU54" s="679"/>
      <c r="DV54" s="679"/>
      <c r="DW54" s="679"/>
      <c r="DX54" s="679"/>
      <c r="DY54" s="679"/>
      <c r="DZ54" s="679"/>
      <c r="EA54" s="679"/>
      <c r="EB54" s="679"/>
      <c r="EC54" s="679"/>
      <c r="ED54" s="679"/>
      <c r="EE54" s="679"/>
      <c r="EF54" s="679"/>
      <c r="EG54" s="679"/>
      <c r="EH54" s="679"/>
      <c r="EI54" s="679"/>
      <c r="EJ54" s="679"/>
      <c r="EK54" s="680"/>
      <c r="EL54" s="680"/>
      <c r="EM54" s="680"/>
      <c r="EN54" s="680"/>
      <c r="EO54" s="680"/>
      <c r="EP54" s="680"/>
      <c r="EQ54" s="680"/>
      <c r="ER54" s="680"/>
      <c r="ES54" s="680"/>
      <c r="ET54" s="680"/>
      <c r="EU54" s="680"/>
      <c r="EV54" s="680"/>
      <c r="EW54" s="680"/>
      <c r="EX54" s="680"/>
      <c r="EY54" s="680"/>
      <c r="EZ54" s="680"/>
      <c r="FA54" s="680"/>
      <c r="FB54" s="680"/>
      <c r="FC54" s="680"/>
      <c r="FD54" s="680"/>
      <c r="FE54" s="680"/>
      <c r="FF54" s="680"/>
    </row>
    <row r="55" spans="1:162" ht="17.25" customHeight="1" x14ac:dyDescent="0.3">
      <c r="A55" s="715" t="s">
        <v>489</v>
      </c>
      <c r="B55" s="797" t="s">
        <v>559</v>
      </c>
      <c r="C55" s="798">
        <v>29432.767018766855</v>
      </c>
      <c r="D55" s="585">
        <v>34260.080803627447</v>
      </c>
      <c r="E55" s="585">
        <v>33736.445753137697</v>
      </c>
      <c r="F55" s="585">
        <v>30869.665977368513</v>
      </c>
      <c r="G55" s="585">
        <v>33148.508443650164</v>
      </c>
      <c r="H55" s="585">
        <v>32103.114393552522</v>
      </c>
      <c r="I55" s="585">
        <v>30169.13539053157</v>
      </c>
      <c r="J55" s="585">
        <v>39529.378811924573</v>
      </c>
      <c r="K55" s="585">
        <v>40813.964159177995</v>
      </c>
      <c r="L55" s="585">
        <v>38298.472398335762</v>
      </c>
      <c r="M55" s="585">
        <v>42561.914226997869</v>
      </c>
      <c r="N55" s="585">
        <v>39547.513947527019</v>
      </c>
      <c r="O55" s="585">
        <v>34322.485455183065</v>
      </c>
      <c r="P55" s="585">
        <v>23458.447846964125</v>
      </c>
      <c r="Q55" s="585">
        <v>22783.893341378978</v>
      </c>
      <c r="R55" s="585">
        <v>28642.687883647355</v>
      </c>
      <c r="S55" s="585">
        <v>25554.180948222551</v>
      </c>
      <c r="T55" s="585">
        <v>28986.653275119956</v>
      </c>
      <c r="U55" s="585">
        <v>23144.521802052503</v>
      </c>
      <c r="V55" s="585">
        <v>24778.631760438147</v>
      </c>
      <c r="W55" s="585">
        <v>25578.83426078095</v>
      </c>
      <c r="X55" s="585">
        <v>28469.195348005636</v>
      </c>
      <c r="Y55" s="585">
        <v>35207.911461794189</v>
      </c>
      <c r="Z55" s="585">
        <v>29022.884805908736</v>
      </c>
      <c r="AA55" s="585">
        <v>39967.940543216449</v>
      </c>
      <c r="AB55" s="585">
        <v>38952.669907664116</v>
      </c>
      <c r="AC55" s="585">
        <v>35611.417045563867</v>
      </c>
      <c r="AD55" s="585">
        <v>33834.882104414784</v>
      </c>
      <c r="AE55" s="585">
        <v>39070.798615132757</v>
      </c>
      <c r="AF55" s="585">
        <v>34309.875560910383</v>
      </c>
      <c r="AG55" s="585">
        <v>30761.533252157133</v>
      </c>
      <c r="AH55" s="585">
        <v>30209.616689337126</v>
      </c>
      <c r="AI55" s="585">
        <v>44387.928754471606</v>
      </c>
      <c r="AJ55" s="585">
        <v>40145.866677087492</v>
      </c>
      <c r="AK55" s="585">
        <v>37941.127663167666</v>
      </c>
      <c r="AL55" s="585">
        <v>40551.299268888004</v>
      </c>
      <c r="AM55" s="585">
        <v>43238.137322506242</v>
      </c>
      <c r="AN55" s="585">
        <v>42618.980175564284</v>
      </c>
      <c r="AO55" s="585">
        <v>44457.242976324567</v>
      </c>
      <c r="AP55" s="585">
        <v>39691.1360705482</v>
      </c>
      <c r="AQ55" s="585">
        <v>59777.699357459212</v>
      </c>
      <c r="AR55" s="585">
        <v>44315.485858984328</v>
      </c>
      <c r="AS55" s="585">
        <v>50022.483865121387</v>
      </c>
      <c r="AT55" s="585">
        <v>45071.427850664673</v>
      </c>
      <c r="AU55" s="585">
        <v>44825.023681978993</v>
      </c>
      <c r="AV55" s="585">
        <v>45723.11009277204</v>
      </c>
      <c r="AW55" s="585">
        <v>56623.470659186809</v>
      </c>
      <c r="AX55" s="585">
        <v>58954.183824958382</v>
      </c>
      <c r="AY55" s="585">
        <v>71511.057699533572</v>
      </c>
      <c r="AZ55" s="585">
        <v>90538.775278142028</v>
      </c>
      <c r="BA55" s="585">
        <v>96306.272537237586</v>
      </c>
      <c r="BB55" s="585">
        <v>77032.912200377803</v>
      </c>
      <c r="BC55" s="585">
        <v>81370.840048575323</v>
      </c>
      <c r="BD55" s="585">
        <v>78336.510964634406</v>
      </c>
      <c r="BE55" s="585">
        <v>99663.735643111504</v>
      </c>
      <c r="BF55" s="585">
        <v>111707.05893216262</v>
      </c>
      <c r="BG55" s="585">
        <v>123272.0779647421</v>
      </c>
      <c r="BH55" s="585">
        <v>137833.12623258727</v>
      </c>
      <c r="BI55" s="585">
        <v>143953.15384429533</v>
      </c>
      <c r="BJ55" s="585">
        <v>178862.29597032876</v>
      </c>
      <c r="BK55" s="585">
        <v>169154.96589423789</v>
      </c>
      <c r="BL55" s="585">
        <v>160607.1231365795</v>
      </c>
      <c r="BM55" s="585">
        <v>164575.23255486466</v>
      </c>
      <c r="BN55" s="585">
        <v>179484.48929827844</v>
      </c>
      <c r="BO55" s="585">
        <v>196442.74826099002</v>
      </c>
      <c r="BP55" s="585">
        <v>164531.17855713627</v>
      </c>
      <c r="BQ55" s="585">
        <v>204934.24004247849</v>
      </c>
      <c r="BR55" s="585">
        <v>232314.69118893062</v>
      </c>
      <c r="BS55" s="585">
        <v>236566.50196854505</v>
      </c>
      <c r="BT55" s="585">
        <v>228442.52946675199</v>
      </c>
      <c r="BU55" s="585">
        <v>262787.18552714447</v>
      </c>
      <c r="BV55" s="585">
        <v>225701.43862436843</v>
      </c>
      <c r="BW55" s="585">
        <v>242684.51972220954</v>
      </c>
      <c r="BX55" s="585">
        <v>233419.56582643723</v>
      </c>
      <c r="BY55" s="585">
        <v>222553.99565980441</v>
      </c>
      <c r="BZ55" s="585">
        <v>280216.22471588483</v>
      </c>
      <c r="CA55" s="585">
        <v>258504.49647729652</v>
      </c>
      <c r="CB55" s="585">
        <v>238443.67931575485</v>
      </c>
      <c r="CC55" s="585">
        <v>291258.19929144433</v>
      </c>
      <c r="CD55" s="585">
        <v>331551.52239167277</v>
      </c>
      <c r="CE55" s="585">
        <v>365150.9206607173</v>
      </c>
      <c r="CF55" s="585">
        <v>331744.64526177425</v>
      </c>
      <c r="CG55" s="585">
        <v>306206.7874403724</v>
      </c>
      <c r="CH55" s="585">
        <v>326287.14330588136</v>
      </c>
      <c r="CI55" s="585">
        <v>345566.76871943782</v>
      </c>
      <c r="CJ55" s="585">
        <v>355620.70449500385</v>
      </c>
      <c r="CK55" s="585">
        <v>344224.6446809328</v>
      </c>
      <c r="CL55" s="585">
        <v>351250.84561238473</v>
      </c>
      <c r="CM55" s="585">
        <v>330178.31108843983</v>
      </c>
      <c r="CN55" s="585">
        <v>287721.32492861018</v>
      </c>
      <c r="CO55" s="585">
        <v>279939.08250933321</v>
      </c>
      <c r="CP55" s="585">
        <v>296836.98913296411</v>
      </c>
      <c r="CQ55" s="585">
        <v>297892.84432366665</v>
      </c>
      <c r="CR55" s="585">
        <v>307347.90835321526</v>
      </c>
      <c r="CS55" s="585">
        <v>284028.29083379696</v>
      </c>
      <c r="CT55" s="585">
        <v>296186.66098618211</v>
      </c>
      <c r="CU55" s="585">
        <v>294401.09124277084</v>
      </c>
      <c r="CV55" s="585">
        <v>313836.05786084075</v>
      </c>
      <c r="CW55" s="585">
        <v>367269.29246765771</v>
      </c>
      <c r="CX55" s="585">
        <v>360956.46484693687</v>
      </c>
      <c r="CY55" s="585">
        <v>310919.57905538724</v>
      </c>
      <c r="CZ55" s="585">
        <v>288355.94132487784</v>
      </c>
      <c r="DA55" s="585">
        <v>244096.76228233028</v>
      </c>
      <c r="DB55" s="585">
        <v>226887.54080734405</v>
      </c>
      <c r="DC55" s="585">
        <v>235220.8493683727</v>
      </c>
      <c r="DD55" s="585">
        <v>223332.05145226975</v>
      </c>
      <c r="DE55" s="585">
        <v>213015.07227861648</v>
      </c>
      <c r="DF55" s="585">
        <v>208067.28408345862</v>
      </c>
      <c r="DG55" s="585">
        <v>198664.07230677677</v>
      </c>
      <c r="DH55" s="585">
        <v>163011.89731705171</v>
      </c>
      <c r="DI55" s="585">
        <v>136937.24142526506</v>
      </c>
      <c r="DJ55" s="585">
        <v>168231.58288372419</v>
      </c>
      <c r="DK55" s="585">
        <v>151653.23715752174</v>
      </c>
      <c r="DL55" s="585">
        <v>139977.31040497901</v>
      </c>
      <c r="DM55" s="585">
        <v>147077.22059171399</v>
      </c>
      <c r="DN55" s="585">
        <v>146627.91770260001</v>
      </c>
      <c r="DO55" s="585">
        <v>148457.33312874945</v>
      </c>
      <c r="DP55" s="585">
        <v>181837.55940702357</v>
      </c>
      <c r="DQ55" s="585">
        <v>182150.91998237191</v>
      </c>
      <c r="DR55" s="585">
        <v>173382.35923417661</v>
      </c>
      <c r="DS55" s="585">
        <v>144842.61480010487</v>
      </c>
      <c r="DT55" s="585">
        <v>136691.45247165122</v>
      </c>
      <c r="DU55" s="585">
        <v>136396.17829938509</v>
      </c>
      <c r="DV55" s="585">
        <v>155476.07297999755</v>
      </c>
      <c r="DW55" s="585">
        <v>133018.6432050424</v>
      </c>
      <c r="DX55" s="585">
        <v>132037.4436814787</v>
      </c>
      <c r="DY55" s="585">
        <v>149999.05563883213</v>
      </c>
      <c r="DZ55" s="585">
        <v>165742.32393762539</v>
      </c>
      <c r="EA55" s="585">
        <v>205225.69487357917</v>
      </c>
      <c r="EB55" s="585">
        <v>132487.54496389805</v>
      </c>
      <c r="EC55" s="585">
        <v>80813.698965197778</v>
      </c>
      <c r="ED55" s="585">
        <v>84857.047242401182</v>
      </c>
      <c r="EE55" s="585">
        <v>102648.76195029407</v>
      </c>
      <c r="EF55" s="585">
        <v>95096.399832475057</v>
      </c>
      <c r="EG55" s="585">
        <v>120627.25259257028</v>
      </c>
      <c r="EH55" s="585">
        <v>94406.254212882093</v>
      </c>
      <c r="EI55" s="585">
        <v>90138.905361509474</v>
      </c>
      <c r="EJ55" s="585">
        <v>83961.958070466339</v>
      </c>
      <c r="EK55" s="587">
        <v>98054.260146210683</v>
      </c>
      <c r="EL55" s="587">
        <v>98021.884084467078</v>
      </c>
      <c r="EM55" s="587">
        <v>105597.26588819623</v>
      </c>
      <c r="EN55" s="587">
        <v>135487.75929156167</v>
      </c>
      <c r="EO55" s="587">
        <v>144302.37206743305</v>
      </c>
      <c r="EP55" s="587">
        <v>151841.94510689247</v>
      </c>
      <c r="EQ55" s="587">
        <v>143235.50168712981</v>
      </c>
      <c r="ER55" s="587">
        <v>155715.99899229553</v>
      </c>
      <c r="ES55" s="587">
        <v>176419.16782854268</v>
      </c>
      <c r="ET55" s="587">
        <v>186527.87326414918</v>
      </c>
      <c r="EU55" s="587">
        <v>193894.44604594013</v>
      </c>
      <c r="EV55" s="587">
        <v>191528.28040551947</v>
      </c>
      <c r="EW55" s="587">
        <v>207368.97866296064</v>
      </c>
      <c r="EX55" s="587">
        <v>220484.08164457948</v>
      </c>
      <c r="EY55" s="587">
        <v>210626.02694012987</v>
      </c>
      <c r="EZ55" s="587">
        <v>203541.65121188312</v>
      </c>
      <c r="FA55" s="587">
        <v>182489.50951460502</v>
      </c>
      <c r="FB55" s="587">
        <v>10420.311574117244</v>
      </c>
      <c r="FC55" s="587">
        <v>3969.1971430716694</v>
      </c>
      <c r="FD55" s="587">
        <v>3534.0453183541445</v>
      </c>
      <c r="FE55" s="587">
        <v>2184.7882849672919</v>
      </c>
      <c r="FF55" s="587">
        <v>2215.0396815909917</v>
      </c>
    </row>
    <row r="56" spans="1:162" ht="17.25" customHeight="1" x14ac:dyDescent="0.3">
      <c r="A56" s="721"/>
      <c r="B56" s="799"/>
      <c r="C56" s="800"/>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79"/>
      <c r="BD56" s="679"/>
      <c r="BE56" s="679"/>
      <c r="BF56" s="679"/>
      <c r="BG56" s="679"/>
      <c r="BH56" s="679"/>
      <c r="BI56" s="679"/>
      <c r="BJ56" s="679"/>
      <c r="BK56" s="679"/>
      <c r="BL56" s="679"/>
      <c r="BM56" s="679"/>
      <c r="BN56" s="679"/>
      <c r="BO56" s="679"/>
      <c r="BP56" s="679"/>
      <c r="BQ56" s="679"/>
      <c r="BR56" s="679"/>
      <c r="BS56" s="679"/>
      <c r="BT56" s="679"/>
      <c r="BU56" s="679"/>
      <c r="BV56" s="679"/>
      <c r="BW56" s="679"/>
      <c r="BX56" s="679"/>
      <c r="BY56" s="679"/>
      <c r="BZ56" s="679"/>
      <c r="CA56" s="679"/>
      <c r="CB56" s="679"/>
      <c r="CC56" s="679"/>
      <c r="CD56" s="679"/>
      <c r="CE56" s="679"/>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79"/>
      <c r="DM56" s="679"/>
      <c r="DN56" s="679"/>
      <c r="DO56" s="679"/>
      <c r="DP56" s="679"/>
      <c r="DQ56" s="679"/>
      <c r="DR56" s="679"/>
      <c r="DS56" s="679"/>
      <c r="DT56" s="679"/>
      <c r="DU56" s="679"/>
      <c r="DV56" s="679"/>
      <c r="DW56" s="679"/>
      <c r="DX56" s="679"/>
      <c r="DY56" s="679"/>
      <c r="DZ56" s="679"/>
      <c r="EA56" s="679"/>
      <c r="EB56" s="679"/>
      <c r="EC56" s="679"/>
      <c r="ED56" s="679"/>
      <c r="EE56" s="679"/>
      <c r="EF56" s="679"/>
      <c r="EG56" s="679"/>
      <c r="EH56" s="679"/>
      <c r="EI56" s="679"/>
      <c r="EJ56" s="679"/>
      <c r="EK56" s="680"/>
      <c r="EL56" s="680"/>
      <c r="EM56" s="680"/>
      <c r="EN56" s="680"/>
      <c r="EO56" s="680"/>
      <c r="EP56" s="680"/>
      <c r="EQ56" s="680"/>
      <c r="ER56" s="680"/>
      <c r="ES56" s="680"/>
      <c r="ET56" s="680"/>
      <c r="EU56" s="680"/>
      <c r="EV56" s="680"/>
      <c r="EW56" s="680"/>
      <c r="EX56" s="680"/>
      <c r="EY56" s="680"/>
      <c r="EZ56" s="680"/>
      <c r="FA56" s="680"/>
      <c r="FB56" s="680"/>
      <c r="FC56" s="680"/>
      <c r="FD56" s="680"/>
      <c r="FE56" s="680"/>
      <c r="FF56" s="680"/>
    </row>
    <row r="57" spans="1:162" ht="17.25" customHeight="1" x14ac:dyDescent="0.3">
      <c r="A57" s="715" t="s">
        <v>490</v>
      </c>
      <c r="B57" s="797" t="s">
        <v>491</v>
      </c>
      <c r="C57" s="798">
        <v>16158.678189872391</v>
      </c>
      <c r="D57" s="585">
        <v>15399.666391304083</v>
      </c>
      <c r="E57" s="585">
        <v>22031.435805337154</v>
      </c>
      <c r="F57" s="585">
        <v>21475.643292177294</v>
      </c>
      <c r="G57" s="585">
        <v>20607.766992034929</v>
      </c>
      <c r="H57" s="585">
        <v>19201.823949447185</v>
      </c>
      <c r="I57" s="585">
        <v>17793.633641827717</v>
      </c>
      <c r="J57" s="585">
        <v>19316.304427188974</v>
      </c>
      <c r="K57" s="585">
        <v>20013.990508662733</v>
      </c>
      <c r="L57" s="585">
        <v>20256.913851944213</v>
      </c>
      <c r="M57" s="585">
        <v>19950.461601384475</v>
      </c>
      <c r="N57" s="585">
        <v>20450.920981053732</v>
      </c>
      <c r="O57" s="585">
        <v>19805.145389509093</v>
      </c>
      <c r="P57" s="585">
        <v>21329.915646678241</v>
      </c>
      <c r="Q57" s="585">
        <v>21488.567996316975</v>
      </c>
      <c r="R57" s="585">
        <v>22923.550957587766</v>
      </c>
      <c r="S57" s="585">
        <v>21825.190813529563</v>
      </c>
      <c r="T57" s="585">
        <v>21701.793808469345</v>
      </c>
      <c r="U57" s="585">
        <v>20872.484472240048</v>
      </c>
      <c r="V57" s="585">
        <v>20463.48981438058</v>
      </c>
      <c r="W57" s="585">
        <v>22331.350880751113</v>
      </c>
      <c r="X57" s="585">
        <v>22285.405925518662</v>
      </c>
      <c r="Y57" s="585">
        <v>22020.184815563014</v>
      </c>
      <c r="Z57" s="585">
        <v>25267.34982926305</v>
      </c>
      <c r="AA57" s="585">
        <v>24608.293075993377</v>
      </c>
      <c r="AB57" s="585">
        <v>21855.939058989279</v>
      </c>
      <c r="AC57" s="585">
        <v>24601.761641271045</v>
      </c>
      <c r="AD57" s="585">
        <v>22669.225900420108</v>
      </c>
      <c r="AE57" s="585">
        <v>24127.530389359155</v>
      </c>
      <c r="AF57" s="585">
        <v>23603.189087562012</v>
      </c>
      <c r="AG57" s="585">
        <v>26253.53710648734</v>
      </c>
      <c r="AH57" s="585">
        <v>26265.073123399943</v>
      </c>
      <c r="AI57" s="585">
        <v>25663.53690178521</v>
      </c>
      <c r="AJ57" s="585">
        <v>25332.953733783797</v>
      </c>
      <c r="AK57" s="585">
        <v>25047.975926123618</v>
      </c>
      <c r="AL57" s="585">
        <v>26628.938733172014</v>
      </c>
      <c r="AM57" s="585">
        <v>25493.150156275744</v>
      </c>
      <c r="AN57" s="585">
        <v>25336.709046442629</v>
      </c>
      <c r="AO57" s="585">
        <v>24076.817668915755</v>
      </c>
      <c r="AP57" s="585">
        <v>26978.584588775855</v>
      </c>
      <c r="AQ57" s="585">
        <v>28156.884939248106</v>
      </c>
      <c r="AR57" s="585">
        <v>28644.84748098725</v>
      </c>
      <c r="AS57" s="585">
        <v>30566.384319011457</v>
      </c>
      <c r="AT57" s="585">
        <v>28545.864615857005</v>
      </c>
      <c r="AU57" s="585">
        <v>26934.996123423614</v>
      </c>
      <c r="AV57" s="585">
        <v>25841.93165764619</v>
      </c>
      <c r="AW57" s="585">
        <v>28092.860571302979</v>
      </c>
      <c r="AX57" s="585">
        <v>26292.40951873811</v>
      </c>
      <c r="AY57" s="585">
        <v>28037.893862271598</v>
      </c>
      <c r="AZ57" s="585">
        <v>26860.379091036237</v>
      </c>
      <c r="BA57" s="585">
        <v>30188.881181034689</v>
      </c>
      <c r="BB57" s="585">
        <v>27094.074399699584</v>
      </c>
      <c r="BC57" s="585">
        <v>25315.67576164853</v>
      </c>
      <c r="BD57" s="585">
        <v>26697.460388662541</v>
      </c>
      <c r="BE57" s="585">
        <v>26492.668315637879</v>
      </c>
      <c r="BF57" s="585">
        <v>24927.705293513598</v>
      </c>
      <c r="BG57" s="585">
        <v>26670.992764928367</v>
      </c>
      <c r="BH57" s="585">
        <v>26375.217146415311</v>
      </c>
      <c r="BI57" s="585">
        <v>24820.832289797665</v>
      </c>
      <c r="BJ57" s="585">
        <v>29511.327082950043</v>
      </c>
      <c r="BK57" s="585">
        <v>30383.526504520516</v>
      </c>
      <c r="BL57" s="585">
        <v>28105.254953831773</v>
      </c>
      <c r="BM57" s="585">
        <v>26388.752473113425</v>
      </c>
      <c r="BN57" s="585">
        <v>26902.131664199755</v>
      </c>
      <c r="BO57" s="585">
        <v>31140.300341097565</v>
      </c>
      <c r="BP57" s="585">
        <v>32235.78470779585</v>
      </c>
      <c r="BQ57" s="585">
        <v>32445.356367323093</v>
      </c>
      <c r="BR57" s="585">
        <v>30805.015896943492</v>
      </c>
      <c r="BS57" s="585">
        <v>32671.667518136597</v>
      </c>
      <c r="BT57" s="585">
        <v>43780.854184367941</v>
      </c>
      <c r="BU57" s="585">
        <v>31436.979178190988</v>
      </c>
      <c r="BV57" s="585">
        <v>38380.12334699653</v>
      </c>
      <c r="BW57" s="585">
        <v>36398.612039613196</v>
      </c>
      <c r="BX57" s="585">
        <v>35610.019238602908</v>
      </c>
      <c r="BY57" s="585">
        <v>28220.660586893697</v>
      </c>
      <c r="BZ57" s="585">
        <v>35548.391283481265</v>
      </c>
      <c r="CA57" s="585">
        <v>37072.284151340195</v>
      </c>
      <c r="CB57" s="585">
        <v>38910.345796089772</v>
      </c>
      <c r="CC57" s="585">
        <v>39404.278051939822</v>
      </c>
      <c r="CD57" s="585">
        <v>37722.337078564677</v>
      </c>
      <c r="CE57" s="585">
        <v>38363.013823103916</v>
      </c>
      <c r="CF57" s="585">
        <v>38726.190562285257</v>
      </c>
      <c r="CG57" s="585">
        <v>39682.82334167861</v>
      </c>
      <c r="CH57" s="585">
        <v>46399.182294254191</v>
      </c>
      <c r="CI57" s="585">
        <v>46430.379387273628</v>
      </c>
      <c r="CJ57" s="585">
        <v>41199.290900733613</v>
      </c>
      <c r="CK57" s="585">
        <v>41543.969723707953</v>
      </c>
      <c r="CL57" s="585">
        <v>40483.929504703643</v>
      </c>
      <c r="CM57" s="585">
        <v>40217.169470184948</v>
      </c>
      <c r="CN57" s="585">
        <v>41140.443707170554</v>
      </c>
      <c r="CO57" s="585">
        <v>47446.201200333257</v>
      </c>
      <c r="CP57" s="585">
        <v>46961.57136462153</v>
      </c>
      <c r="CQ57" s="585">
        <v>48254.780355956907</v>
      </c>
      <c r="CR57" s="585">
        <v>46443.40917528428</v>
      </c>
      <c r="CS57" s="585">
        <v>49848.44690615451</v>
      </c>
      <c r="CT57" s="585">
        <v>45063.887441249055</v>
      </c>
      <c r="CU57" s="585">
        <v>46124.190772908441</v>
      </c>
      <c r="CV57" s="585">
        <v>46152.672104306788</v>
      </c>
      <c r="CW57" s="585">
        <v>50117.451247433062</v>
      </c>
      <c r="CX57" s="585">
        <v>51724.260593636587</v>
      </c>
      <c r="CY57" s="585">
        <v>46208.060636966627</v>
      </c>
      <c r="CZ57" s="585">
        <v>39718.043248880866</v>
      </c>
      <c r="DA57" s="585">
        <v>38629.663142935802</v>
      </c>
      <c r="DB57" s="585">
        <v>37955.90510136378</v>
      </c>
      <c r="DC57" s="585">
        <v>37742.235100137405</v>
      </c>
      <c r="DD57" s="585">
        <v>38076.078846724471</v>
      </c>
      <c r="DE57" s="585">
        <v>38609.971275321041</v>
      </c>
      <c r="DF57" s="585">
        <v>38417.566021774794</v>
      </c>
      <c r="DG57" s="585">
        <v>39378.186523585653</v>
      </c>
      <c r="DH57" s="585">
        <v>40494.360367042915</v>
      </c>
      <c r="DI57" s="585">
        <v>42252.213296070215</v>
      </c>
      <c r="DJ57" s="585">
        <v>46875.94909998068</v>
      </c>
      <c r="DK57" s="585">
        <v>46117.34828008146</v>
      </c>
      <c r="DL57" s="585">
        <v>47696.622416991995</v>
      </c>
      <c r="DM57" s="585">
        <v>45307.899130647558</v>
      </c>
      <c r="DN57" s="585">
        <v>45006.518026723817</v>
      </c>
      <c r="DO57" s="585">
        <v>46593.618340221117</v>
      </c>
      <c r="DP57" s="585">
        <v>50613.797049734661</v>
      </c>
      <c r="DQ57" s="585">
        <v>51525.459408858595</v>
      </c>
      <c r="DR57" s="585">
        <v>45064.945020367886</v>
      </c>
      <c r="DS57" s="585">
        <v>48499.679774459939</v>
      </c>
      <c r="DT57" s="585">
        <v>46637.706944947604</v>
      </c>
      <c r="DU57" s="585">
        <v>49860.194877802373</v>
      </c>
      <c r="DV57" s="585">
        <v>50452.817612039871</v>
      </c>
      <c r="DW57" s="585">
        <v>50876.830689760667</v>
      </c>
      <c r="DX57" s="585">
        <v>53631.607438347703</v>
      </c>
      <c r="DY57" s="585">
        <v>49434.343196748123</v>
      </c>
      <c r="DZ57" s="585">
        <v>60333.679794097508</v>
      </c>
      <c r="EA57" s="585">
        <v>51751.254853924009</v>
      </c>
      <c r="EB57" s="585">
        <v>55120.699880717199</v>
      </c>
      <c r="EC57" s="585">
        <v>56220.114049570082</v>
      </c>
      <c r="ED57" s="585">
        <v>59959.675002696284</v>
      </c>
      <c r="EE57" s="585">
        <v>62606.313567461635</v>
      </c>
      <c r="EF57" s="585">
        <v>60239.711427238712</v>
      </c>
      <c r="EG57" s="585">
        <v>54385.951762733632</v>
      </c>
      <c r="EH57" s="585">
        <v>55343.998135244015</v>
      </c>
      <c r="EI57" s="585">
        <v>58078.389003023258</v>
      </c>
      <c r="EJ57" s="585">
        <v>58355.030117232869</v>
      </c>
      <c r="EK57" s="587">
        <v>57859.76343963408</v>
      </c>
      <c r="EL57" s="587">
        <v>55135.353774927353</v>
      </c>
      <c r="EM57" s="587">
        <v>57405.862513323795</v>
      </c>
      <c r="EN57" s="587">
        <v>62433.383097132792</v>
      </c>
      <c r="EO57" s="587">
        <v>56696.965335807443</v>
      </c>
      <c r="EP57" s="587">
        <v>57648.074443487625</v>
      </c>
      <c r="EQ57" s="587">
        <v>63340.552237919219</v>
      </c>
      <c r="ER57" s="587">
        <v>62055.348558269805</v>
      </c>
      <c r="ES57" s="587">
        <v>61349.408909038575</v>
      </c>
      <c r="ET57" s="587">
        <v>62436.976626859563</v>
      </c>
      <c r="EU57" s="587">
        <v>64060.183032043722</v>
      </c>
      <c r="EV57" s="587">
        <v>64803.309731886526</v>
      </c>
      <c r="EW57" s="587">
        <v>57689.397832130257</v>
      </c>
      <c r="EX57" s="587">
        <v>57136.923580582567</v>
      </c>
      <c r="EY57" s="587">
        <v>58062.268677011416</v>
      </c>
      <c r="EZ57" s="587">
        <v>59330.891860774485</v>
      </c>
      <c r="FA57" s="587">
        <v>60718.772588814776</v>
      </c>
      <c r="FB57" s="587">
        <v>60571.631961284256</v>
      </c>
      <c r="FC57" s="587">
        <v>62194.557063066641</v>
      </c>
      <c r="FD57" s="587">
        <v>67786.433823400788</v>
      </c>
      <c r="FE57" s="587">
        <v>70547.986728961798</v>
      </c>
      <c r="FF57" s="587">
        <v>70382.262569441955</v>
      </c>
    </row>
    <row r="58" spans="1:162" ht="17.25" customHeight="1" x14ac:dyDescent="0.3">
      <c r="A58" s="721"/>
      <c r="B58" s="799"/>
      <c r="C58" s="800"/>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79"/>
      <c r="BZ58" s="679"/>
      <c r="CA58" s="679"/>
      <c r="CB58" s="679"/>
      <c r="CC58" s="679"/>
      <c r="CD58" s="679"/>
      <c r="CE58" s="679"/>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9"/>
      <c r="DM58" s="679"/>
      <c r="DN58" s="679"/>
      <c r="DO58" s="679"/>
      <c r="DP58" s="679"/>
      <c r="DQ58" s="679"/>
      <c r="DR58" s="679"/>
      <c r="DS58" s="679"/>
      <c r="DT58" s="679"/>
      <c r="DU58" s="679"/>
      <c r="DV58" s="679"/>
      <c r="DW58" s="679"/>
      <c r="DX58" s="679"/>
      <c r="DY58" s="679"/>
      <c r="DZ58" s="679"/>
      <c r="EA58" s="679"/>
      <c r="EB58" s="679"/>
      <c r="EC58" s="679"/>
      <c r="ED58" s="679"/>
      <c r="EE58" s="679"/>
      <c r="EF58" s="679"/>
      <c r="EG58" s="679"/>
      <c r="EH58" s="679"/>
      <c r="EI58" s="679"/>
      <c r="EJ58" s="679"/>
      <c r="EK58" s="680"/>
      <c r="EL58" s="680"/>
      <c r="EM58" s="680"/>
      <c r="EN58" s="680"/>
      <c r="EO58" s="680"/>
      <c r="EP58" s="680"/>
      <c r="EQ58" s="680"/>
      <c r="ER58" s="680"/>
      <c r="ES58" s="680"/>
      <c r="ET58" s="680"/>
      <c r="EU58" s="680"/>
      <c r="EV58" s="680"/>
      <c r="EW58" s="680"/>
      <c r="EX58" s="680"/>
      <c r="EY58" s="680"/>
      <c r="EZ58" s="680"/>
      <c r="FA58" s="680"/>
      <c r="FB58" s="680"/>
      <c r="FC58" s="680"/>
      <c r="FD58" s="680"/>
      <c r="FE58" s="680"/>
      <c r="FF58" s="680"/>
    </row>
    <row r="59" spans="1:162" ht="17.25" customHeight="1" x14ac:dyDescent="0.3">
      <c r="A59" s="715" t="s">
        <v>492</v>
      </c>
      <c r="B59" s="797" t="s">
        <v>460</v>
      </c>
      <c r="C59" s="798">
        <v>40299.377312539364</v>
      </c>
      <c r="D59" s="585">
        <v>40897.174464550713</v>
      </c>
      <c r="E59" s="585">
        <v>41418.046998493701</v>
      </c>
      <c r="F59" s="585">
        <v>41431.841635135694</v>
      </c>
      <c r="G59" s="585">
        <v>41653.852711723099</v>
      </c>
      <c r="H59" s="585">
        <v>42382.352172430445</v>
      </c>
      <c r="I59" s="585">
        <v>42617.348218640211</v>
      </c>
      <c r="J59" s="585">
        <v>43614.156140104787</v>
      </c>
      <c r="K59" s="585">
        <v>43941.573180620879</v>
      </c>
      <c r="L59" s="585">
        <v>43933.029616701744</v>
      </c>
      <c r="M59" s="585">
        <v>44783.080922080873</v>
      </c>
      <c r="N59" s="585">
        <v>44195.840824197207</v>
      </c>
      <c r="O59" s="585">
        <v>43673.261159687172</v>
      </c>
      <c r="P59" s="585">
        <v>45224.515831074161</v>
      </c>
      <c r="Q59" s="585">
        <v>46849.720232299231</v>
      </c>
      <c r="R59" s="585">
        <v>46283.42460264438</v>
      </c>
      <c r="S59" s="585">
        <v>48014.658053635692</v>
      </c>
      <c r="T59" s="585">
        <v>49483.711488206434</v>
      </c>
      <c r="U59" s="585">
        <v>48476.295669645828</v>
      </c>
      <c r="V59" s="585">
        <v>49806.541415925356</v>
      </c>
      <c r="W59" s="585">
        <v>46843.666865092833</v>
      </c>
      <c r="X59" s="585">
        <v>47095.480653384591</v>
      </c>
      <c r="Y59" s="585">
        <v>47921.991783679747</v>
      </c>
      <c r="Z59" s="585">
        <v>48748.689920030221</v>
      </c>
      <c r="AA59" s="585">
        <v>49701.947383272287</v>
      </c>
      <c r="AB59" s="585">
        <v>50225.370442197789</v>
      </c>
      <c r="AC59" s="585">
        <v>50255.092954445507</v>
      </c>
      <c r="AD59" s="585">
        <v>50173.066566671099</v>
      </c>
      <c r="AE59" s="585">
        <v>51646.045959744595</v>
      </c>
      <c r="AF59" s="585">
        <v>52135.052324756274</v>
      </c>
      <c r="AG59" s="585">
        <v>51923.840327734593</v>
      </c>
      <c r="AH59" s="585">
        <v>54290.430311067721</v>
      </c>
      <c r="AI59" s="585">
        <v>54553.47210097991</v>
      </c>
      <c r="AJ59" s="585">
        <v>54781.930404075538</v>
      </c>
      <c r="AK59" s="585">
        <v>56291.891485824599</v>
      </c>
      <c r="AL59" s="585">
        <v>59034.14006419474</v>
      </c>
      <c r="AM59" s="585">
        <v>60336.762547660219</v>
      </c>
      <c r="AN59" s="585">
        <v>58433.737571185309</v>
      </c>
      <c r="AO59" s="585">
        <v>61722.657067999608</v>
      </c>
      <c r="AP59" s="585">
        <v>61121.022388491496</v>
      </c>
      <c r="AQ59" s="585">
        <v>64653.692893753156</v>
      </c>
      <c r="AR59" s="585">
        <v>65938.599478865523</v>
      </c>
      <c r="AS59" s="585">
        <v>67572.644090477799</v>
      </c>
      <c r="AT59" s="585">
        <v>68844.439888866429</v>
      </c>
      <c r="AU59" s="585">
        <v>70619.264637318702</v>
      </c>
      <c r="AV59" s="585">
        <v>71415.300964999711</v>
      </c>
      <c r="AW59" s="585">
        <v>71448.033640741909</v>
      </c>
      <c r="AX59" s="585">
        <v>71317.611680365444</v>
      </c>
      <c r="AY59" s="585">
        <v>71636.339654546551</v>
      </c>
      <c r="AZ59" s="585">
        <v>72364.164940520423</v>
      </c>
      <c r="BA59" s="585">
        <v>72729.831094379726</v>
      </c>
      <c r="BB59" s="585">
        <v>70480.727987459832</v>
      </c>
      <c r="BC59" s="585">
        <v>70526.35235032397</v>
      </c>
      <c r="BD59" s="585">
        <v>70569.078909740943</v>
      </c>
      <c r="BE59" s="585">
        <v>72014.339570399199</v>
      </c>
      <c r="BF59" s="585">
        <v>71967.09499391503</v>
      </c>
      <c r="BG59" s="585">
        <v>73271.353804589948</v>
      </c>
      <c r="BH59" s="585">
        <v>73849.64023806437</v>
      </c>
      <c r="BI59" s="585">
        <v>73862.058317793577</v>
      </c>
      <c r="BJ59" s="585">
        <v>77052.783139840336</v>
      </c>
      <c r="BK59" s="585">
        <v>79057.576617151513</v>
      </c>
      <c r="BL59" s="585">
        <v>77330.420374281064</v>
      </c>
      <c r="BM59" s="585">
        <v>78550.01557674598</v>
      </c>
      <c r="BN59" s="585">
        <v>78280.792370200521</v>
      </c>
      <c r="BO59" s="585">
        <v>79300.377539482477</v>
      </c>
      <c r="BP59" s="585">
        <v>84473.648619102474</v>
      </c>
      <c r="BQ59" s="585">
        <v>85038.856916136458</v>
      </c>
      <c r="BR59" s="585">
        <v>85694.832314834071</v>
      </c>
      <c r="BS59" s="585">
        <v>86701.463298792383</v>
      </c>
      <c r="BT59" s="585">
        <v>87084.157034179327</v>
      </c>
      <c r="BU59" s="585">
        <v>87096.469192007018</v>
      </c>
      <c r="BV59" s="585">
        <v>87336.869322237704</v>
      </c>
      <c r="BW59" s="585">
        <v>89036.787249494402</v>
      </c>
      <c r="BX59" s="585">
        <v>89235.76502342461</v>
      </c>
      <c r="BY59" s="585">
        <v>89112.41465863293</v>
      </c>
      <c r="BZ59" s="585">
        <v>92001.030889734742</v>
      </c>
      <c r="CA59" s="585">
        <v>92823.98516812356</v>
      </c>
      <c r="CB59" s="585">
        <v>94911.198696198524</v>
      </c>
      <c r="CC59" s="585">
        <v>92655.583889346046</v>
      </c>
      <c r="CD59" s="585">
        <v>93387.414470685457</v>
      </c>
      <c r="CE59" s="585">
        <v>94311.266267564584</v>
      </c>
      <c r="CF59" s="585">
        <v>96065.61365127757</v>
      </c>
      <c r="CG59" s="585">
        <v>96868.179552567482</v>
      </c>
      <c r="CH59" s="585">
        <v>99970.6883411335</v>
      </c>
      <c r="CI59" s="585">
        <v>102143.89863464859</v>
      </c>
      <c r="CJ59" s="585">
        <v>102986.73384132363</v>
      </c>
      <c r="CK59" s="585">
        <v>103873.18199425921</v>
      </c>
      <c r="CL59" s="585">
        <v>104115.39616690495</v>
      </c>
      <c r="CM59" s="585">
        <v>105223.37593117294</v>
      </c>
      <c r="CN59" s="585">
        <v>106183.2920679449</v>
      </c>
      <c r="CO59" s="585">
        <v>109157.30970641969</v>
      </c>
      <c r="CP59" s="585">
        <v>110133.52132883098</v>
      </c>
      <c r="CQ59" s="585">
        <v>112697.26542386685</v>
      </c>
      <c r="CR59" s="585">
        <v>114456.85917704883</v>
      </c>
      <c r="CS59" s="585">
        <v>115438.38624675125</v>
      </c>
      <c r="CT59" s="585">
        <v>114636.22307468319</v>
      </c>
      <c r="CU59" s="585">
        <v>115780.45646126535</v>
      </c>
      <c r="CV59" s="585">
        <v>116798.62575181546</v>
      </c>
      <c r="CW59" s="585">
        <v>116718.37460353736</v>
      </c>
      <c r="CX59" s="585">
        <v>115290.87593457245</v>
      </c>
      <c r="CY59" s="585">
        <v>115816.73350059979</v>
      </c>
      <c r="CZ59" s="585">
        <v>116900.34417156516</v>
      </c>
      <c r="DA59" s="585">
        <v>116443.72988501663</v>
      </c>
      <c r="DB59" s="585">
        <v>117713.06556413938</v>
      </c>
      <c r="DC59" s="585">
        <v>119477.91572915741</v>
      </c>
      <c r="DD59" s="585">
        <v>120389.23542704701</v>
      </c>
      <c r="DE59" s="585">
        <v>121335.87773175302</v>
      </c>
      <c r="DF59" s="585">
        <v>122443.84253953373</v>
      </c>
      <c r="DG59" s="585">
        <v>122754.56765158188</v>
      </c>
      <c r="DH59" s="585">
        <v>122338.8886387339</v>
      </c>
      <c r="DI59" s="585">
        <v>123098.98124813495</v>
      </c>
      <c r="DJ59" s="585">
        <v>122611.34617465544</v>
      </c>
      <c r="DK59" s="585">
        <v>122987.7419303114</v>
      </c>
      <c r="DL59" s="585">
        <v>124915.91391719096</v>
      </c>
      <c r="DM59" s="585">
        <v>125985.94252650176</v>
      </c>
      <c r="DN59" s="585">
        <v>128848.74416195994</v>
      </c>
      <c r="DO59" s="585">
        <v>131489.52230850048</v>
      </c>
      <c r="DP59" s="585">
        <v>137285.56936983249</v>
      </c>
      <c r="DQ59" s="585">
        <v>136257.13142404266</v>
      </c>
      <c r="DR59" s="585">
        <v>137734.56566677371</v>
      </c>
      <c r="DS59" s="585">
        <v>141397.33848139661</v>
      </c>
      <c r="DT59" s="585">
        <v>142752.56449091074</v>
      </c>
      <c r="DU59" s="585">
        <v>143026.6948692867</v>
      </c>
      <c r="DV59" s="585">
        <v>142541.43666835761</v>
      </c>
      <c r="DW59" s="585">
        <v>145192.01511508328</v>
      </c>
      <c r="DX59" s="585">
        <v>147509.15735366853</v>
      </c>
      <c r="DY59" s="585">
        <v>146278.87474011761</v>
      </c>
      <c r="DZ59" s="585">
        <v>149404.64880138478</v>
      </c>
      <c r="EA59" s="585">
        <v>150688.7161556803</v>
      </c>
      <c r="EB59" s="585">
        <v>143013.06863699132</v>
      </c>
      <c r="EC59" s="585">
        <v>143502.3756052753</v>
      </c>
      <c r="ED59" s="585">
        <v>145840.27065850285</v>
      </c>
      <c r="EE59" s="585">
        <v>142873.33233166867</v>
      </c>
      <c r="EF59" s="585">
        <v>144469.00235897442</v>
      </c>
      <c r="EG59" s="585">
        <v>142706.01429465454</v>
      </c>
      <c r="EH59" s="585">
        <v>143731.03271059928</v>
      </c>
      <c r="EI59" s="585">
        <v>144783.05433667367</v>
      </c>
      <c r="EJ59" s="585">
        <v>146527.36830154585</v>
      </c>
      <c r="EK59" s="587">
        <v>147324.71839278931</v>
      </c>
      <c r="EL59" s="587">
        <v>149341.90433824368</v>
      </c>
      <c r="EM59" s="587">
        <v>150596.50779142763</v>
      </c>
      <c r="EN59" s="587">
        <v>149329.83154179528</v>
      </c>
      <c r="EO59" s="587">
        <v>150736.71477486443</v>
      </c>
      <c r="EP59" s="587">
        <v>151871.67834497208</v>
      </c>
      <c r="EQ59" s="587">
        <v>151925.22667046881</v>
      </c>
      <c r="ER59" s="587">
        <v>150214.51225913575</v>
      </c>
      <c r="ES59" s="587">
        <v>150163.92191471753</v>
      </c>
      <c r="ET59" s="587">
        <v>152077.01393049149</v>
      </c>
      <c r="EU59" s="587">
        <v>154435.82905818956</v>
      </c>
      <c r="EV59" s="587">
        <v>153720.22560425079</v>
      </c>
      <c r="EW59" s="587">
        <v>156074.4704497713</v>
      </c>
      <c r="EX59" s="587">
        <v>155671.18787569075</v>
      </c>
      <c r="EY59" s="587">
        <v>158280.15716473205</v>
      </c>
      <c r="EZ59" s="587">
        <v>158145.25633970415</v>
      </c>
      <c r="FA59" s="587">
        <v>157959.27589178018</v>
      </c>
      <c r="FB59" s="587">
        <v>158936.0515765734</v>
      </c>
      <c r="FC59" s="587">
        <v>160789.12874840075</v>
      </c>
      <c r="FD59" s="587">
        <v>159978.30840188172</v>
      </c>
      <c r="FE59" s="587">
        <v>161954.08797568746</v>
      </c>
      <c r="FF59" s="587">
        <v>163398.55611097638</v>
      </c>
    </row>
    <row r="60" spans="1:162" ht="17.25" customHeight="1" x14ac:dyDescent="0.3">
      <c r="A60" s="721"/>
      <c r="B60" s="799"/>
      <c r="C60" s="796"/>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3"/>
      <c r="AK60" s="593"/>
      <c r="AL60" s="593"/>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row>
    <row r="61" spans="1:162" ht="17.25" customHeight="1" x14ac:dyDescent="0.3">
      <c r="A61" s="715"/>
      <c r="B61" s="797" t="s">
        <v>433</v>
      </c>
      <c r="C61" s="798">
        <v>471311.5679274908</v>
      </c>
      <c r="D61" s="585">
        <v>458405.79968156898</v>
      </c>
      <c r="E61" s="585">
        <v>471368.36615860113</v>
      </c>
      <c r="F61" s="585">
        <v>487597.2123353596</v>
      </c>
      <c r="G61" s="585">
        <v>490699.5337987378</v>
      </c>
      <c r="H61" s="585">
        <v>509422.0460164735</v>
      </c>
      <c r="I61" s="585">
        <v>496790.44643390819</v>
      </c>
      <c r="J61" s="585">
        <v>506831.09065121831</v>
      </c>
      <c r="K61" s="585">
        <v>536189.32489652047</v>
      </c>
      <c r="L61" s="585">
        <v>539946.71596931864</v>
      </c>
      <c r="M61" s="585">
        <v>536591.3487168093</v>
      </c>
      <c r="N61" s="585">
        <v>565086.1899789481</v>
      </c>
      <c r="O61" s="585">
        <v>553754.69138210919</v>
      </c>
      <c r="P61" s="585">
        <v>563618.70850807615</v>
      </c>
      <c r="Q61" s="585">
        <v>575394.00688601425</v>
      </c>
      <c r="R61" s="585">
        <v>605259.06121091812</v>
      </c>
      <c r="S61" s="585">
        <v>608440.06009224232</v>
      </c>
      <c r="T61" s="585">
        <v>637096.64951658109</v>
      </c>
      <c r="U61" s="585">
        <v>661145.88945898088</v>
      </c>
      <c r="V61" s="585">
        <v>633159.18726829987</v>
      </c>
      <c r="W61" s="585">
        <v>636947.78126271733</v>
      </c>
      <c r="X61" s="585">
        <v>655844.07052967488</v>
      </c>
      <c r="Y61" s="585">
        <v>662667.18795217026</v>
      </c>
      <c r="Z61" s="585">
        <v>664628.03592557285</v>
      </c>
      <c r="AA61" s="585">
        <v>695845.12316660327</v>
      </c>
      <c r="AB61" s="585">
        <v>714781.22866503743</v>
      </c>
      <c r="AC61" s="585">
        <v>729675.19286569417</v>
      </c>
      <c r="AD61" s="585">
        <v>737089.28856431844</v>
      </c>
      <c r="AE61" s="585">
        <v>740351.71166967158</v>
      </c>
      <c r="AF61" s="585">
        <v>780083.3295103102</v>
      </c>
      <c r="AG61" s="585">
        <v>758266.41427892959</v>
      </c>
      <c r="AH61" s="585">
        <v>788136.06321314129</v>
      </c>
      <c r="AI61" s="585">
        <v>784205.44569628616</v>
      </c>
      <c r="AJ61" s="585">
        <v>769965.96097749961</v>
      </c>
      <c r="AK61" s="585">
        <v>756096.52120624471</v>
      </c>
      <c r="AL61" s="585">
        <v>797078.898712961</v>
      </c>
      <c r="AM61" s="585">
        <v>810394.94968114293</v>
      </c>
      <c r="AN61" s="585">
        <v>828459.34888534085</v>
      </c>
      <c r="AO61" s="585">
        <v>819943.30276699422</v>
      </c>
      <c r="AP61" s="585">
        <v>803102.41851260676</v>
      </c>
      <c r="AQ61" s="585">
        <v>860616.11619385111</v>
      </c>
      <c r="AR61" s="585">
        <v>844613.98382920632</v>
      </c>
      <c r="AS61" s="585">
        <v>847548.11865086446</v>
      </c>
      <c r="AT61" s="585">
        <v>846906.62767194433</v>
      </c>
      <c r="AU61" s="585">
        <v>856623.22336508334</v>
      </c>
      <c r="AV61" s="585">
        <v>849664.16606785567</v>
      </c>
      <c r="AW61" s="585">
        <v>850875.33540781343</v>
      </c>
      <c r="AX61" s="585">
        <v>845763.63655023009</v>
      </c>
      <c r="AY61" s="585">
        <v>857777.29400556756</v>
      </c>
      <c r="AZ61" s="585">
        <v>873787.36227293161</v>
      </c>
      <c r="BA61" s="585">
        <v>878017.77051826671</v>
      </c>
      <c r="BB61" s="585">
        <v>860432.47357632231</v>
      </c>
      <c r="BC61" s="585">
        <v>860188.95408136863</v>
      </c>
      <c r="BD61" s="585">
        <v>848848.64170138247</v>
      </c>
      <c r="BE61" s="585">
        <v>894608.69760500453</v>
      </c>
      <c r="BF61" s="585">
        <v>915505.7386524789</v>
      </c>
      <c r="BG61" s="585">
        <v>937137.8134324369</v>
      </c>
      <c r="BH61" s="585">
        <v>958041.17727021279</v>
      </c>
      <c r="BI61" s="585">
        <v>958842.14554619312</v>
      </c>
      <c r="BJ61" s="585">
        <v>1070992.4571644114</v>
      </c>
      <c r="BK61" s="585">
        <v>1055271.1205802755</v>
      </c>
      <c r="BL61" s="585">
        <v>997219.36386759533</v>
      </c>
      <c r="BM61" s="585">
        <v>1035500.4015738897</v>
      </c>
      <c r="BN61" s="585">
        <v>1056066.0486184501</v>
      </c>
      <c r="BO61" s="585">
        <v>1077273.9333368349</v>
      </c>
      <c r="BP61" s="585">
        <v>1058366.3717395882</v>
      </c>
      <c r="BQ61" s="585">
        <v>1106725.2287103198</v>
      </c>
      <c r="BR61" s="585">
        <v>1122998.4580019945</v>
      </c>
      <c r="BS61" s="585">
        <v>1131601.8792578613</v>
      </c>
      <c r="BT61" s="585">
        <v>1099361.3938462641</v>
      </c>
      <c r="BU61" s="585">
        <v>1166032.9445716292</v>
      </c>
      <c r="BV61" s="585">
        <v>1094115.950659808</v>
      </c>
      <c r="BW61" s="585">
        <v>1160356.9789897006</v>
      </c>
      <c r="BX61" s="585">
        <v>1134584.9616875097</v>
      </c>
      <c r="BY61" s="585">
        <v>1112955.0925738942</v>
      </c>
      <c r="BZ61" s="585">
        <v>1198674.0723846038</v>
      </c>
      <c r="CA61" s="585">
        <v>1181223.9003155327</v>
      </c>
      <c r="CB61" s="585">
        <v>1211293.175415861</v>
      </c>
      <c r="CC61" s="585">
        <v>1221711.2032408915</v>
      </c>
      <c r="CD61" s="585">
        <v>1235903.3137058993</v>
      </c>
      <c r="CE61" s="585">
        <v>1274384.0037352208</v>
      </c>
      <c r="CF61" s="585">
        <v>1295912.2835075075</v>
      </c>
      <c r="CG61" s="585">
        <v>1274120.3794604437</v>
      </c>
      <c r="CH61" s="585">
        <v>1311993.3462399533</v>
      </c>
      <c r="CI61" s="585">
        <v>1302799.9339062085</v>
      </c>
      <c r="CJ61" s="585">
        <v>1336708.8400544485</v>
      </c>
      <c r="CK61" s="585">
        <v>1291958.9124593784</v>
      </c>
      <c r="CL61" s="585">
        <v>1315134.6475493363</v>
      </c>
      <c r="CM61" s="585">
        <v>1318305.6145090882</v>
      </c>
      <c r="CN61" s="585">
        <v>1292269.3594581685</v>
      </c>
      <c r="CO61" s="585">
        <v>1298120.7727984819</v>
      </c>
      <c r="CP61" s="585">
        <v>1328344.7383193797</v>
      </c>
      <c r="CQ61" s="585">
        <v>1295942.022379637</v>
      </c>
      <c r="CR61" s="585">
        <v>1339915.721147168</v>
      </c>
      <c r="CS61" s="585">
        <v>1328981.7561233544</v>
      </c>
      <c r="CT61" s="585">
        <v>1367299.7785182362</v>
      </c>
      <c r="CU61" s="585">
        <v>1346126.803456035</v>
      </c>
      <c r="CV61" s="585">
        <v>1401146.8867960759</v>
      </c>
      <c r="CW61" s="585">
        <v>1437709.1982464476</v>
      </c>
      <c r="CX61" s="585">
        <v>1425057.8552786382</v>
      </c>
      <c r="CY61" s="585">
        <v>1355225.293529425</v>
      </c>
      <c r="CZ61" s="585">
        <v>1347066.8456793358</v>
      </c>
      <c r="DA61" s="585">
        <v>1337575.1882112366</v>
      </c>
      <c r="DB61" s="585">
        <v>1290068.1048503355</v>
      </c>
      <c r="DC61" s="585">
        <v>1308970.5420305035</v>
      </c>
      <c r="DD61" s="585">
        <v>1312688.1238438613</v>
      </c>
      <c r="DE61" s="585">
        <v>1301376.0418920221</v>
      </c>
      <c r="DF61" s="585">
        <v>1281129.7530766272</v>
      </c>
      <c r="DG61" s="585">
        <v>1268393.3452357026</v>
      </c>
      <c r="DH61" s="585">
        <v>1249180.0291499454</v>
      </c>
      <c r="DI61" s="585">
        <v>1238084.4632683732</v>
      </c>
      <c r="DJ61" s="585">
        <v>1328751.9980633983</v>
      </c>
      <c r="DK61" s="585">
        <v>1361867.4050797466</v>
      </c>
      <c r="DL61" s="585">
        <v>1337655.281175521</v>
      </c>
      <c r="DM61" s="585">
        <v>1362220.911190582</v>
      </c>
      <c r="DN61" s="585">
        <v>1382301.4725304293</v>
      </c>
      <c r="DO61" s="585">
        <v>1385494.9291401999</v>
      </c>
      <c r="DP61" s="585">
        <v>1504433.5622270345</v>
      </c>
      <c r="DQ61" s="585">
        <v>1495169.4640272954</v>
      </c>
      <c r="DR61" s="585">
        <v>1433350.3345059589</v>
      </c>
      <c r="DS61" s="585">
        <v>1392360.906686374</v>
      </c>
      <c r="DT61" s="585">
        <v>1390788.6693672752</v>
      </c>
      <c r="DU61" s="585">
        <v>1375021.8172720678</v>
      </c>
      <c r="DV61" s="585">
        <v>1388850.2532683974</v>
      </c>
      <c r="DW61" s="585">
        <v>1387145.420071166</v>
      </c>
      <c r="DX61" s="585">
        <v>1388738.6579571099</v>
      </c>
      <c r="DY61" s="585">
        <v>1411260.1133658329</v>
      </c>
      <c r="DZ61" s="585">
        <v>1451882.4582410583</v>
      </c>
      <c r="EA61" s="585">
        <v>1498510.6753533166</v>
      </c>
      <c r="EB61" s="585">
        <v>1386006.3822203174</v>
      </c>
      <c r="EC61" s="585">
        <v>1345054.1494204612</v>
      </c>
      <c r="ED61" s="585">
        <v>1360297.8062272097</v>
      </c>
      <c r="EE61" s="585">
        <v>1382669.6674014966</v>
      </c>
      <c r="EF61" s="585">
        <v>1400004.4092270192</v>
      </c>
      <c r="EG61" s="585">
        <v>1411306.8023824738</v>
      </c>
      <c r="EH61" s="585">
        <v>1385544.5813807833</v>
      </c>
      <c r="EI61" s="585">
        <v>1384272.3326450901</v>
      </c>
      <c r="EJ61" s="585">
        <v>1412923.3423665641</v>
      </c>
      <c r="EK61" s="587">
        <v>1411072.6740180459</v>
      </c>
      <c r="EL61" s="587">
        <v>1418802.9222818648</v>
      </c>
      <c r="EM61" s="587">
        <v>1422738.4079280039</v>
      </c>
      <c r="EN61" s="587">
        <v>1488186.244924933</v>
      </c>
      <c r="EO61" s="587">
        <v>1486715.0094248641</v>
      </c>
      <c r="EP61" s="587">
        <v>1506815.4411410787</v>
      </c>
      <c r="EQ61" s="587">
        <v>1489974.0638949908</v>
      </c>
      <c r="ER61" s="587">
        <v>1509947.7861375145</v>
      </c>
      <c r="ES61" s="587">
        <v>1487002.770594188</v>
      </c>
      <c r="ET61" s="587">
        <v>1541535.9142039053</v>
      </c>
      <c r="EU61" s="587">
        <v>1510755.4497155347</v>
      </c>
      <c r="EV61" s="587">
        <v>1547733.0608354053</v>
      </c>
      <c r="EW61" s="587">
        <v>1572939.1777164114</v>
      </c>
      <c r="EX61" s="587">
        <v>1573156.8087604796</v>
      </c>
      <c r="EY61" s="587">
        <v>1578651.3445061112</v>
      </c>
      <c r="EZ61" s="587">
        <v>1613365.9087768586</v>
      </c>
      <c r="FA61" s="587">
        <v>1592214.6491314124</v>
      </c>
      <c r="FB61" s="587">
        <v>1410387.1429243351</v>
      </c>
      <c r="FC61" s="587">
        <v>1414772.2609477791</v>
      </c>
      <c r="FD61" s="587">
        <v>1410303.8419193248</v>
      </c>
      <c r="FE61" s="587">
        <v>1439860.0573730888</v>
      </c>
      <c r="FF61" s="587">
        <v>1409509.1469994914</v>
      </c>
    </row>
    <row r="62" spans="1:162" ht="17.25" customHeight="1" thickBot="1" x14ac:dyDescent="0.35">
      <c r="A62" s="802"/>
      <c r="B62" s="803"/>
      <c r="C62" s="804"/>
      <c r="D62" s="606"/>
      <c r="E62" s="606"/>
      <c r="F62" s="606"/>
      <c r="G62" s="606"/>
      <c r="H62" s="606"/>
      <c r="I62" s="606"/>
      <c r="J62" s="606"/>
      <c r="K62" s="606"/>
      <c r="L62" s="606"/>
      <c r="M62" s="606"/>
      <c r="N62" s="606"/>
      <c r="O62" s="606"/>
      <c r="P62" s="606"/>
      <c r="Q62" s="606"/>
      <c r="R62" s="606"/>
      <c r="S62" s="606"/>
      <c r="T62" s="606"/>
      <c r="U62" s="606"/>
      <c r="V62" s="606"/>
      <c r="W62" s="606"/>
      <c r="X62" s="606"/>
      <c r="Y62" s="606"/>
      <c r="Z62" s="606"/>
      <c r="AA62" s="606"/>
      <c r="AB62" s="606"/>
      <c r="AC62" s="606"/>
      <c r="AD62" s="606"/>
      <c r="AE62" s="606"/>
      <c r="AF62" s="606"/>
      <c r="AG62" s="606"/>
      <c r="AH62" s="606"/>
      <c r="AI62" s="606"/>
      <c r="AJ62" s="606"/>
      <c r="AK62" s="606"/>
      <c r="AL62" s="606"/>
      <c r="AM62" s="606"/>
      <c r="AN62" s="606"/>
      <c r="AO62" s="606"/>
      <c r="AP62" s="606"/>
      <c r="AQ62" s="606"/>
      <c r="AR62" s="606"/>
      <c r="AS62" s="606"/>
      <c r="AT62" s="606"/>
      <c r="AU62" s="606"/>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c r="CH62" s="606"/>
      <c r="CI62" s="606"/>
      <c r="CJ62" s="606"/>
      <c r="CK62" s="606"/>
      <c r="CL62" s="606"/>
      <c r="CM62" s="606"/>
      <c r="CN62" s="606"/>
      <c r="CO62" s="606"/>
      <c r="CP62" s="606"/>
      <c r="CQ62" s="606"/>
      <c r="CR62" s="606"/>
      <c r="CS62" s="606"/>
      <c r="CT62" s="606"/>
      <c r="CU62" s="606"/>
      <c r="CV62" s="606"/>
      <c r="CW62" s="606"/>
      <c r="CX62" s="606"/>
      <c r="CY62" s="606"/>
      <c r="CZ62" s="606"/>
      <c r="DA62" s="606"/>
      <c r="DB62" s="606"/>
      <c r="DC62" s="606"/>
      <c r="DD62" s="606"/>
      <c r="DE62" s="606"/>
      <c r="DF62" s="606"/>
      <c r="DG62" s="606"/>
      <c r="DH62" s="606"/>
      <c r="DI62" s="606"/>
      <c r="DJ62" s="606"/>
      <c r="DK62" s="606"/>
      <c r="DL62" s="606"/>
      <c r="DM62" s="606"/>
      <c r="DN62" s="606"/>
      <c r="DO62" s="606"/>
      <c r="DP62" s="606"/>
      <c r="DQ62" s="606"/>
      <c r="DR62" s="606"/>
      <c r="DS62" s="606"/>
      <c r="DT62" s="606"/>
      <c r="DU62" s="606"/>
      <c r="DV62" s="606"/>
      <c r="DW62" s="606"/>
      <c r="DX62" s="606"/>
      <c r="DY62" s="606"/>
      <c r="DZ62" s="606"/>
      <c r="EA62" s="606"/>
      <c r="EB62" s="606"/>
      <c r="EC62" s="606"/>
      <c r="ED62" s="606"/>
      <c r="EE62" s="606"/>
      <c r="EF62" s="606"/>
      <c r="EG62" s="606"/>
      <c r="EH62" s="606"/>
      <c r="EI62" s="606"/>
      <c r="EJ62" s="606"/>
      <c r="EK62" s="606"/>
      <c r="EL62" s="606"/>
      <c r="EM62" s="606"/>
      <c r="EN62" s="606"/>
      <c r="EO62" s="606"/>
      <c r="EP62" s="654"/>
      <c r="EQ62" s="654"/>
      <c r="ER62" s="654"/>
      <c r="ES62" s="654"/>
      <c r="ET62" s="654"/>
      <c r="EU62" s="654"/>
      <c r="EV62" s="654"/>
      <c r="EW62" s="654"/>
      <c r="EX62" s="654"/>
      <c r="EY62" s="654"/>
      <c r="EZ62" s="654"/>
      <c r="FA62" s="654"/>
      <c r="FB62" s="654"/>
      <c r="FC62" s="654"/>
      <c r="FD62" s="654"/>
      <c r="FE62" s="654"/>
      <c r="FF62" s="654"/>
    </row>
    <row r="63" spans="1:162" s="762" customFormat="1" ht="25.5" customHeight="1" thickTop="1" x14ac:dyDescent="0.25">
      <c r="A63" s="761" t="s">
        <v>494</v>
      </c>
      <c r="B63" s="608"/>
      <c r="C63" s="608"/>
      <c r="D63" s="608"/>
      <c r="E63" s="608"/>
      <c r="F63" s="608"/>
      <c r="G63" s="608"/>
      <c r="H63" s="608"/>
      <c r="I63" s="608"/>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c r="CU63" s="609"/>
      <c r="CV63" s="609"/>
      <c r="CW63" s="609"/>
      <c r="CX63" s="609"/>
      <c r="CY63" s="609"/>
      <c r="CZ63" s="609"/>
      <c r="DA63" s="609"/>
      <c r="DB63" s="609"/>
      <c r="DC63" s="609"/>
      <c r="DD63" s="609"/>
      <c r="DE63" s="609"/>
      <c r="DF63" s="609"/>
      <c r="DG63" s="609"/>
      <c r="DH63" s="609"/>
      <c r="DI63" s="609"/>
      <c r="DJ63" s="609"/>
      <c r="DK63" s="609"/>
      <c r="DL63" s="609"/>
      <c r="DM63" s="609"/>
      <c r="DN63" s="609"/>
      <c r="DO63" s="609"/>
      <c r="DP63" s="609"/>
      <c r="DQ63" s="609"/>
      <c r="DR63" s="609"/>
      <c r="DS63" s="609"/>
      <c r="DT63" s="609"/>
      <c r="DU63" s="609"/>
      <c r="DV63" s="609"/>
      <c r="DW63" s="609"/>
      <c r="DX63" s="609"/>
      <c r="DY63" s="609"/>
      <c r="DZ63" s="609"/>
      <c r="EA63" s="609"/>
    </row>
    <row r="64" spans="1:162" s="762" customFormat="1" ht="15.75" hidden="1" x14ac:dyDescent="0.25">
      <c r="A64" s="805" t="s">
        <v>561</v>
      </c>
      <c r="B64" s="608"/>
      <c r="C64" s="608"/>
      <c r="D64" s="608"/>
      <c r="E64" s="608"/>
      <c r="F64" s="608"/>
      <c r="G64" s="608"/>
      <c r="H64" s="608"/>
      <c r="I64" s="608"/>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c r="CU64" s="609"/>
      <c r="CV64" s="609"/>
      <c r="CW64" s="609"/>
      <c r="CX64" s="609"/>
      <c r="CY64" s="609"/>
      <c r="CZ64" s="609"/>
      <c r="DA64" s="609"/>
      <c r="DB64" s="609"/>
      <c r="DC64" s="609"/>
      <c r="DD64" s="609"/>
      <c r="DE64" s="609"/>
      <c r="DF64" s="609"/>
      <c r="DG64" s="609"/>
      <c r="DH64" s="609"/>
      <c r="DI64" s="609"/>
      <c r="DJ64" s="609"/>
      <c r="DK64" s="609"/>
      <c r="DL64" s="609"/>
      <c r="DM64" s="609"/>
      <c r="DN64" s="609"/>
      <c r="DO64" s="609"/>
      <c r="DP64" s="609"/>
      <c r="DQ64" s="609"/>
      <c r="DR64" s="609"/>
      <c r="DS64" s="609"/>
      <c r="DT64" s="609"/>
      <c r="DU64" s="609"/>
      <c r="DV64" s="609"/>
      <c r="DW64" s="609"/>
      <c r="DX64" s="609"/>
      <c r="DY64" s="609"/>
      <c r="DZ64" s="609"/>
      <c r="EA64" s="609"/>
    </row>
    <row r="65" spans="1:131" s="809" customFormat="1" ht="19.5" customHeight="1" x14ac:dyDescent="0.25">
      <c r="A65" s="806" t="s">
        <v>562</v>
      </c>
      <c r="B65" s="807"/>
      <c r="C65" s="807"/>
      <c r="D65" s="807"/>
      <c r="E65" s="807"/>
      <c r="F65" s="807"/>
      <c r="G65" s="807"/>
      <c r="H65" s="807"/>
      <c r="I65" s="807"/>
      <c r="J65" s="808"/>
      <c r="K65" s="808"/>
      <c r="L65" s="808"/>
      <c r="M65" s="808"/>
      <c r="N65" s="808"/>
      <c r="O65" s="808"/>
      <c r="P65" s="808"/>
      <c r="Q65" s="808"/>
      <c r="R65" s="808"/>
      <c r="S65" s="808"/>
      <c r="T65" s="808"/>
      <c r="U65" s="808"/>
      <c r="V65" s="808"/>
      <c r="W65" s="808"/>
      <c r="X65" s="808"/>
      <c r="Y65" s="808"/>
      <c r="Z65" s="808"/>
      <c r="AA65" s="808"/>
      <c r="AB65" s="808"/>
      <c r="AC65" s="808"/>
      <c r="AD65" s="808"/>
      <c r="AE65" s="808"/>
      <c r="AF65" s="808"/>
      <c r="AG65" s="808"/>
      <c r="AH65" s="808"/>
      <c r="AI65" s="808"/>
      <c r="AJ65" s="808"/>
      <c r="AK65" s="808"/>
      <c r="AL65" s="808"/>
      <c r="AM65" s="808"/>
      <c r="AN65" s="808"/>
      <c r="AO65" s="808"/>
      <c r="AP65" s="808"/>
      <c r="AQ65" s="808"/>
      <c r="AR65" s="808"/>
      <c r="AS65" s="808"/>
      <c r="AT65" s="808"/>
      <c r="AU65" s="808"/>
      <c r="AV65" s="808"/>
      <c r="AW65" s="808"/>
      <c r="AX65" s="808"/>
      <c r="AY65" s="808"/>
      <c r="AZ65" s="808"/>
      <c r="BA65" s="808"/>
      <c r="BB65" s="808"/>
      <c r="BC65" s="808"/>
      <c r="BD65" s="808"/>
      <c r="BE65" s="808"/>
      <c r="BF65" s="808"/>
      <c r="BG65" s="808"/>
      <c r="BH65" s="808"/>
      <c r="BI65" s="808"/>
      <c r="BJ65" s="808"/>
      <c r="BK65" s="808"/>
      <c r="BL65" s="808"/>
      <c r="BM65" s="808"/>
      <c r="BN65" s="808"/>
      <c r="BO65" s="808"/>
      <c r="BP65" s="808"/>
      <c r="BQ65" s="808"/>
      <c r="BR65" s="808"/>
      <c r="BS65" s="808"/>
      <c r="BT65" s="808"/>
      <c r="BU65" s="808"/>
      <c r="BV65" s="808"/>
      <c r="BW65" s="808"/>
      <c r="BX65" s="808"/>
      <c r="BY65" s="808"/>
      <c r="BZ65" s="808"/>
      <c r="CA65" s="808"/>
      <c r="CB65" s="808"/>
      <c r="CC65" s="808"/>
      <c r="CD65" s="808"/>
      <c r="CE65" s="808"/>
      <c r="CF65" s="808"/>
      <c r="CG65" s="808"/>
      <c r="CH65" s="808"/>
      <c r="CI65" s="808"/>
      <c r="CJ65" s="808"/>
      <c r="CK65" s="808"/>
      <c r="CL65" s="808"/>
      <c r="CM65" s="808"/>
      <c r="CN65" s="808"/>
      <c r="CO65" s="808"/>
      <c r="CP65" s="808"/>
      <c r="CQ65" s="808"/>
      <c r="CR65" s="808"/>
      <c r="CS65" s="808"/>
      <c r="CT65" s="808"/>
      <c r="CU65" s="808"/>
      <c r="CV65" s="808"/>
      <c r="CW65" s="808"/>
      <c r="CX65" s="808"/>
      <c r="CY65" s="808"/>
      <c r="CZ65" s="808"/>
      <c r="DA65" s="808"/>
      <c r="DB65" s="808"/>
      <c r="DC65" s="808"/>
      <c r="DD65" s="808"/>
      <c r="DE65" s="808"/>
      <c r="DF65" s="808"/>
      <c r="DG65" s="808"/>
      <c r="DH65" s="808"/>
      <c r="DI65" s="808"/>
      <c r="DJ65" s="808"/>
      <c r="DK65" s="808"/>
      <c r="DL65" s="808"/>
      <c r="DM65" s="808"/>
      <c r="DN65" s="808"/>
      <c r="DO65" s="808"/>
      <c r="DP65" s="808"/>
      <c r="DQ65" s="808"/>
      <c r="DR65" s="808"/>
      <c r="DS65" s="808"/>
      <c r="DT65" s="808"/>
      <c r="DU65" s="808"/>
      <c r="DV65" s="808"/>
      <c r="DW65" s="808"/>
      <c r="DX65" s="808"/>
      <c r="DY65" s="808"/>
      <c r="DZ65" s="808"/>
      <c r="EA65" s="808"/>
    </row>
    <row r="66" spans="1:131" s="562" customFormat="1" ht="15.75" x14ac:dyDescent="0.25">
      <c r="A66" s="611" t="s">
        <v>563</v>
      </c>
      <c r="B66" s="608"/>
      <c r="C66" s="608"/>
      <c r="D66" s="608"/>
      <c r="E66" s="608"/>
      <c r="F66" s="608"/>
      <c r="G66" s="608"/>
      <c r="H66" s="608"/>
      <c r="I66" s="608"/>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c r="CU66" s="609"/>
      <c r="CV66" s="609"/>
      <c r="CW66" s="609"/>
      <c r="CX66" s="609"/>
      <c r="CY66" s="609"/>
      <c r="CZ66" s="609"/>
      <c r="DA66" s="609"/>
      <c r="DB66" s="609"/>
      <c r="DC66" s="609"/>
      <c r="DD66" s="609"/>
      <c r="DE66" s="609"/>
      <c r="DF66" s="609"/>
      <c r="DG66" s="609"/>
      <c r="DH66" s="609"/>
      <c r="DI66" s="609"/>
      <c r="DJ66" s="609"/>
      <c r="DK66" s="609"/>
      <c r="DL66" s="609"/>
      <c r="DM66" s="609"/>
      <c r="DN66" s="609"/>
      <c r="DO66" s="609"/>
      <c r="DP66" s="609"/>
      <c r="DQ66" s="609"/>
      <c r="DR66" s="609"/>
      <c r="DS66" s="609"/>
      <c r="DT66" s="609"/>
      <c r="DU66" s="609"/>
      <c r="DV66" s="609"/>
      <c r="DW66" s="609"/>
      <c r="DX66" s="609"/>
      <c r="DY66" s="609"/>
      <c r="DZ66" s="609"/>
      <c r="EA66" s="609"/>
    </row>
    <row r="67" spans="1:131" s="762" customFormat="1" ht="24.75" customHeight="1" x14ac:dyDescent="0.25">
      <c r="A67" s="611" t="s">
        <v>396</v>
      </c>
      <c r="B67" s="608"/>
      <c r="C67" s="608"/>
      <c r="D67" s="608"/>
      <c r="E67" s="608"/>
      <c r="F67" s="608"/>
      <c r="G67" s="608"/>
      <c r="H67" s="608"/>
      <c r="I67" s="608"/>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c r="CU67" s="609"/>
      <c r="CV67" s="609"/>
      <c r="CW67" s="609"/>
      <c r="CX67" s="609"/>
      <c r="CY67" s="609"/>
      <c r="CZ67" s="609"/>
      <c r="DA67" s="609"/>
      <c r="DB67" s="609"/>
      <c r="DC67" s="609"/>
      <c r="DD67" s="609"/>
      <c r="DE67" s="609"/>
      <c r="DF67" s="609"/>
      <c r="DG67" s="609"/>
      <c r="DH67" s="609"/>
      <c r="DI67" s="609"/>
      <c r="DJ67" s="609"/>
      <c r="DK67" s="609"/>
      <c r="DL67" s="609"/>
      <c r="DM67" s="609"/>
      <c r="DN67" s="609"/>
      <c r="DO67" s="609"/>
      <c r="DP67" s="609"/>
      <c r="DQ67" s="609"/>
      <c r="DR67" s="609"/>
      <c r="DS67" s="609"/>
      <c r="DT67" s="609"/>
      <c r="DU67" s="609"/>
      <c r="DV67" s="609"/>
      <c r="DW67" s="609"/>
      <c r="DX67" s="609"/>
      <c r="DY67" s="609"/>
      <c r="DZ67" s="609"/>
      <c r="EA67" s="609"/>
    </row>
    <row r="68" spans="1:131" x14ac:dyDescent="0.3">
      <c r="A68" s="810"/>
      <c r="B68" s="349"/>
      <c r="C68" s="682"/>
      <c r="D68" s="682"/>
      <c r="E68" s="682"/>
      <c r="F68" s="682"/>
      <c r="G68" s="682"/>
      <c r="H68" s="682"/>
      <c r="I68" s="682"/>
      <c r="J68" s="682"/>
      <c r="K68" s="682"/>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row>
    <row r="69" spans="1:131" x14ac:dyDescent="0.3">
      <c r="A69" s="810"/>
      <c r="B69" s="349"/>
      <c r="C69" s="682"/>
      <c r="D69" s="682"/>
      <c r="E69" s="682"/>
      <c r="F69" s="682"/>
      <c r="G69" s="682"/>
      <c r="H69" s="682"/>
      <c r="I69" s="682"/>
      <c r="J69" s="682"/>
      <c r="K69" s="682"/>
      <c r="L69" s="68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c r="CU69" s="682"/>
      <c r="CV69" s="682"/>
      <c r="CW69" s="682"/>
      <c r="CX69" s="682"/>
      <c r="CY69" s="682"/>
      <c r="CZ69" s="682"/>
      <c r="DA69" s="682"/>
      <c r="DB69" s="682"/>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row>
    <row r="70" spans="1:131" x14ac:dyDescent="0.3">
      <c r="A70" s="810"/>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c r="DO70" s="349"/>
      <c r="DP70" s="349"/>
      <c r="DQ70" s="349"/>
      <c r="DR70" s="349"/>
      <c r="DS70" s="349"/>
      <c r="DT70" s="349"/>
      <c r="DU70" s="349"/>
      <c r="DV70" s="349"/>
      <c r="DW70" s="349"/>
      <c r="DX70" s="349"/>
      <c r="DY70" s="349"/>
      <c r="DZ70" s="349"/>
      <c r="EA70" s="349"/>
    </row>
    <row r="71" spans="1:131" x14ac:dyDescent="0.3">
      <c r="C71" s="812"/>
      <c r="D71" s="812"/>
      <c r="E71" s="812"/>
      <c r="F71" s="812"/>
      <c r="G71" s="812"/>
      <c r="H71" s="812"/>
      <c r="I71" s="812"/>
      <c r="J71" s="812"/>
      <c r="K71" s="812"/>
      <c r="L71" s="812"/>
      <c r="M71" s="812"/>
      <c r="N71" s="812"/>
      <c r="O71" s="812"/>
      <c r="P71" s="812"/>
      <c r="Q71" s="812"/>
      <c r="R71" s="812"/>
      <c r="S71" s="812"/>
      <c r="T71" s="812"/>
      <c r="U71" s="812"/>
      <c r="V71" s="812"/>
    </row>
    <row r="72" spans="1:131" x14ac:dyDescent="0.3">
      <c r="C72" s="812"/>
      <c r="D72" s="812"/>
      <c r="E72" s="812"/>
      <c r="F72" s="812"/>
      <c r="G72" s="812"/>
      <c r="H72" s="812"/>
      <c r="I72" s="812"/>
      <c r="J72" s="812"/>
      <c r="K72" s="812"/>
      <c r="L72" s="812"/>
      <c r="M72" s="812"/>
      <c r="N72" s="812"/>
      <c r="O72" s="812"/>
      <c r="P72" s="812"/>
      <c r="Q72" s="812"/>
      <c r="R72" s="812"/>
      <c r="S72" s="812"/>
      <c r="T72" s="812"/>
      <c r="U72" s="812"/>
      <c r="V72" s="812"/>
    </row>
    <row r="73" spans="1:131" x14ac:dyDescent="0.3">
      <c r="C73" s="812"/>
      <c r="D73" s="812"/>
      <c r="E73" s="812"/>
      <c r="F73" s="812"/>
      <c r="G73" s="812"/>
      <c r="H73" s="812"/>
      <c r="I73" s="812"/>
      <c r="J73" s="812"/>
      <c r="K73" s="812"/>
      <c r="L73" s="812"/>
      <c r="M73" s="812"/>
      <c r="N73" s="812"/>
      <c r="O73" s="812"/>
      <c r="P73" s="812"/>
      <c r="Q73" s="812"/>
      <c r="R73" s="812"/>
      <c r="S73" s="812"/>
      <c r="T73" s="812"/>
      <c r="U73" s="812"/>
      <c r="V73" s="812"/>
    </row>
    <row r="74" spans="1:131" x14ac:dyDescent="0.3">
      <c r="C74" s="812"/>
      <c r="D74" s="812"/>
      <c r="E74" s="812"/>
      <c r="F74" s="812"/>
      <c r="G74" s="812"/>
      <c r="H74" s="812"/>
      <c r="I74" s="812"/>
      <c r="J74" s="812"/>
      <c r="K74" s="812"/>
      <c r="L74" s="812"/>
      <c r="M74" s="812"/>
      <c r="N74" s="812"/>
      <c r="O74" s="812"/>
      <c r="P74" s="812"/>
      <c r="Q74" s="812"/>
      <c r="R74" s="812"/>
      <c r="S74" s="812"/>
      <c r="T74" s="812"/>
      <c r="U74" s="812"/>
      <c r="V74" s="812"/>
    </row>
    <row r="75" spans="1:131" x14ac:dyDescent="0.3">
      <c r="C75" s="812"/>
      <c r="D75" s="812"/>
      <c r="E75" s="812"/>
      <c r="F75" s="812"/>
      <c r="G75" s="812"/>
      <c r="H75" s="812"/>
      <c r="I75" s="812"/>
      <c r="J75" s="812"/>
      <c r="K75" s="812"/>
      <c r="L75" s="812"/>
      <c r="M75" s="812"/>
      <c r="N75" s="812"/>
      <c r="O75" s="812"/>
      <c r="P75" s="812"/>
      <c r="Q75" s="812"/>
      <c r="R75" s="812"/>
      <c r="S75" s="812"/>
      <c r="T75" s="812"/>
      <c r="U75" s="812"/>
      <c r="V75" s="812"/>
    </row>
    <row r="76" spans="1:131" x14ac:dyDescent="0.3">
      <c r="C76" s="812"/>
      <c r="D76" s="812"/>
      <c r="E76" s="812"/>
      <c r="F76" s="812"/>
      <c r="G76" s="812"/>
      <c r="H76" s="812"/>
      <c r="I76" s="812"/>
      <c r="J76" s="812"/>
      <c r="K76" s="812"/>
      <c r="L76" s="812"/>
      <c r="M76" s="812"/>
      <c r="N76" s="812"/>
      <c r="O76" s="812"/>
      <c r="P76" s="812"/>
      <c r="Q76" s="812"/>
      <c r="R76" s="812"/>
      <c r="S76" s="812"/>
      <c r="T76" s="812"/>
      <c r="U76" s="812"/>
      <c r="V76" s="812"/>
    </row>
    <row r="77" spans="1:131" x14ac:dyDescent="0.3">
      <c r="C77" s="812"/>
      <c r="D77" s="812"/>
      <c r="E77" s="812"/>
      <c r="F77" s="812"/>
      <c r="G77" s="812"/>
      <c r="H77" s="812"/>
      <c r="I77" s="812"/>
      <c r="J77" s="812"/>
      <c r="K77" s="812"/>
      <c r="L77" s="812"/>
      <c r="M77" s="812"/>
      <c r="N77" s="812"/>
      <c r="O77" s="812"/>
      <c r="P77" s="812"/>
      <c r="Q77" s="812"/>
      <c r="R77" s="812"/>
      <c r="S77" s="812"/>
      <c r="T77" s="812"/>
      <c r="U77" s="812"/>
      <c r="V77" s="812"/>
    </row>
    <row r="78" spans="1:131" x14ac:dyDescent="0.3">
      <c r="C78" s="812"/>
      <c r="D78" s="812"/>
      <c r="E78" s="812"/>
      <c r="F78" s="812"/>
      <c r="G78" s="812"/>
      <c r="H78" s="812"/>
      <c r="I78" s="812"/>
      <c r="J78" s="812"/>
      <c r="K78" s="812"/>
      <c r="L78" s="812"/>
      <c r="M78" s="812"/>
      <c r="N78" s="812"/>
      <c r="O78" s="812"/>
      <c r="P78" s="812"/>
      <c r="Q78" s="812"/>
      <c r="R78" s="812"/>
      <c r="S78" s="812"/>
      <c r="T78" s="812"/>
      <c r="U78" s="812"/>
      <c r="V78" s="812"/>
    </row>
    <row r="79" spans="1:131" x14ac:dyDescent="0.3">
      <c r="C79" s="812"/>
      <c r="D79" s="812"/>
      <c r="E79" s="812"/>
      <c r="F79" s="812"/>
      <c r="G79" s="812"/>
      <c r="H79" s="812"/>
      <c r="I79" s="812"/>
      <c r="J79" s="812"/>
      <c r="K79" s="812"/>
      <c r="L79" s="812"/>
      <c r="M79" s="812"/>
      <c r="N79" s="812"/>
      <c r="O79" s="812"/>
      <c r="P79" s="812"/>
      <c r="Q79" s="812"/>
      <c r="R79" s="812"/>
      <c r="S79" s="812"/>
      <c r="T79" s="812"/>
      <c r="U79" s="812"/>
      <c r="V79" s="812"/>
    </row>
    <row r="80" spans="1:131" x14ac:dyDescent="0.3">
      <c r="C80" s="812"/>
      <c r="D80" s="812"/>
      <c r="E80" s="812"/>
      <c r="F80" s="812"/>
      <c r="G80" s="812"/>
      <c r="H80" s="812"/>
      <c r="I80" s="812"/>
      <c r="J80" s="812"/>
      <c r="K80" s="812"/>
      <c r="L80" s="812"/>
      <c r="M80" s="812"/>
      <c r="N80" s="812"/>
      <c r="O80" s="812"/>
      <c r="P80" s="812"/>
      <c r="Q80" s="812"/>
      <c r="R80" s="812"/>
      <c r="S80" s="812"/>
      <c r="T80" s="812"/>
      <c r="U80" s="812"/>
      <c r="V80" s="812"/>
    </row>
    <row r="81" spans="3:22" x14ac:dyDescent="0.3">
      <c r="C81" s="812"/>
      <c r="D81" s="812"/>
      <c r="E81" s="812"/>
      <c r="F81" s="812"/>
      <c r="G81" s="812"/>
      <c r="H81" s="812"/>
      <c r="I81" s="812"/>
      <c r="J81" s="812"/>
      <c r="K81" s="812"/>
      <c r="L81" s="812"/>
      <c r="M81" s="812"/>
      <c r="N81" s="812"/>
      <c r="O81" s="812"/>
      <c r="P81" s="812"/>
      <c r="Q81" s="812"/>
      <c r="R81" s="812"/>
      <c r="S81" s="812"/>
      <c r="T81" s="812"/>
      <c r="U81" s="812"/>
      <c r="V81" s="812"/>
    </row>
    <row r="82" spans="3:22" x14ac:dyDescent="0.3">
      <c r="C82" s="812"/>
      <c r="D82" s="812"/>
      <c r="E82" s="812"/>
      <c r="F82" s="812"/>
      <c r="G82" s="812"/>
      <c r="H82" s="812"/>
      <c r="I82" s="812"/>
      <c r="J82" s="812"/>
      <c r="K82" s="812"/>
      <c r="L82" s="812"/>
      <c r="M82" s="812"/>
      <c r="N82" s="812"/>
      <c r="O82" s="812"/>
      <c r="P82" s="812"/>
      <c r="Q82" s="812"/>
      <c r="R82" s="812"/>
      <c r="S82" s="812"/>
      <c r="T82" s="812"/>
      <c r="U82" s="812"/>
      <c r="V82" s="812"/>
    </row>
    <row r="83" spans="3:22" x14ac:dyDescent="0.3">
      <c r="C83" s="812"/>
      <c r="D83" s="812"/>
      <c r="E83" s="812"/>
      <c r="F83" s="812"/>
      <c r="G83" s="812"/>
      <c r="H83" s="812"/>
      <c r="I83" s="812"/>
      <c r="J83" s="812"/>
      <c r="K83" s="812"/>
      <c r="L83" s="812"/>
      <c r="M83" s="812"/>
      <c r="N83" s="812"/>
      <c r="O83" s="812"/>
      <c r="P83" s="812"/>
      <c r="Q83" s="812"/>
      <c r="R83" s="812"/>
      <c r="S83" s="812"/>
      <c r="T83" s="812"/>
      <c r="U83" s="812"/>
      <c r="V83" s="812"/>
    </row>
    <row r="84" spans="3:22" x14ac:dyDescent="0.3">
      <c r="C84" s="812"/>
      <c r="D84" s="812"/>
      <c r="E84" s="812"/>
      <c r="F84" s="812"/>
      <c r="G84" s="812"/>
      <c r="H84" s="812"/>
      <c r="I84" s="812"/>
      <c r="J84" s="812"/>
      <c r="K84" s="812"/>
      <c r="L84" s="812"/>
      <c r="M84" s="812"/>
      <c r="N84" s="812"/>
      <c r="O84" s="812"/>
      <c r="P84" s="812"/>
      <c r="Q84" s="812"/>
      <c r="R84" s="812"/>
      <c r="S84" s="812"/>
      <c r="T84" s="812"/>
      <c r="U84" s="812"/>
      <c r="V84" s="812"/>
    </row>
    <row r="85" spans="3:22" x14ac:dyDescent="0.3">
      <c r="C85" s="812"/>
      <c r="D85" s="812"/>
      <c r="E85" s="812"/>
      <c r="F85" s="812"/>
      <c r="G85" s="812"/>
      <c r="H85" s="812"/>
      <c r="I85" s="812"/>
      <c r="J85" s="812"/>
      <c r="K85" s="812"/>
      <c r="L85" s="812"/>
      <c r="M85" s="812"/>
      <c r="N85" s="812"/>
      <c r="O85" s="812"/>
      <c r="P85" s="812"/>
      <c r="Q85" s="812"/>
      <c r="R85" s="812"/>
      <c r="S85" s="812"/>
      <c r="T85" s="812"/>
      <c r="U85" s="812"/>
      <c r="V85" s="812"/>
    </row>
    <row r="86" spans="3:22" x14ac:dyDescent="0.3">
      <c r="C86" s="812"/>
      <c r="D86" s="812"/>
      <c r="E86" s="812"/>
      <c r="F86" s="812"/>
      <c r="G86" s="812"/>
      <c r="H86" s="812"/>
      <c r="I86" s="812"/>
      <c r="J86" s="812"/>
      <c r="K86" s="812"/>
      <c r="L86" s="812"/>
      <c r="M86" s="812"/>
      <c r="N86" s="812"/>
      <c r="O86" s="812"/>
      <c r="P86" s="812"/>
      <c r="Q86" s="812"/>
      <c r="R86" s="812"/>
      <c r="S86" s="812"/>
      <c r="T86" s="812"/>
      <c r="U86" s="812"/>
      <c r="V86" s="812"/>
    </row>
    <row r="87" spans="3:22" x14ac:dyDescent="0.3">
      <c r="C87" s="812"/>
      <c r="D87" s="812"/>
      <c r="E87" s="812"/>
      <c r="F87" s="812"/>
      <c r="G87" s="812"/>
      <c r="H87" s="812"/>
      <c r="I87" s="812"/>
      <c r="J87" s="812"/>
      <c r="K87" s="812"/>
      <c r="L87" s="812"/>
      <c r="M87" s="812"/>
      <c r="N87" s="812"/>
      <c r="O87" s="812"/>
      <c r="P87" s="812"/>
      <c r="Q87" s="812"/>
      <c r="R87" s="812"/>
      <c r="S87" s="812"/>
      <c r="T87" s="812"/>
      <c r="U87" s="812"/>
      <c r="V87" s="812"/>
    </row>
    <row r="88" spans="3:22" x14ac:dyDescent="0.3">
      <c r="C88" s="812"/>
      <c r="D88" s="812"/>
      <c r="E88" s="812"/>
      <c r="F88" s="812"/>
      <c r="G88" s="812"/>
      <c r="H88" s="812"/>
      <c r="I88" s="812"/>
      <c r="J88" s="812"/>
      <c r="K88" s="812"/>
      <c r="L88" s="812"/>
      <c r="M88" s="812"/>
      <c r="N88" s="812"/>
      <c r="O88" s="812"/>
      <c r="P88" s="812"/>
      <c r="Q88" s="812"/>
      <c r="R88" s="812"/>
      <c r="S88" s="812"/>
      <c r="T88" s="812"/>
      <c r="U88" s="812"/>
      <c r="V88" s="812"/>
    </row>
    <row r="89" spans="3:22" x14ac:dyDescent="0.3">
      <c r="C89" s="812"/>
      <c r="D89" s="812"/>
      <c r="E89" s="812"/>
      <c r="F89" s="812"/>
      <c r="G89" s="812"/>
      <c r="H89" s="812"/>
      <c r="I89" s="812"/>
      <c r="J89" s="812"/>
      <c r="K89" s="812"/>
      <c r="L89" s="812"/>
      <c r="M89" s="812"/>
      <c r="N89" s="812"/>
      <c r="O89" s="812"/>
      <c r="P89" s="812"/>
      <c r="Q89" s="812"/>
      <c r="R89" s="812"/>
      <c r="S89" s="812"/>
      <c r="T89" s="812"/>
      <c r="U89" s="812"/>
      <c r="V89" s="812"/>
    </row>
    <row r="90" spans="3:22" x14ac:dyDescent="0.3">
      <c r="C90" s="812"/>
      <c r="D90" s="812"/>
      <c r="E90" s="812"/>
      <c r="F90" s="812"/>
      <c r="G90" s="812"/>
      <c r="H90" s="812"/>
      <c r="I90" s="812"/>
      <c r="J90" s="812"/>
      <c r="K90" s="812"/>
      <c r="L90" s="812"/>
      <c r="M90" s="812"/>
      <c r="N90" s="812"/>
      <c r="O90" s="812"/>
      <c r="P90" s="812"/>
      <c r="Q90" s="812"/>
      <c r="R90" s="812"/>
      <c r="S90" s="812"/>
      <c r="T90" s="812"/>
      <c r="U90" s="812"/>
      <c r="V90" s="812"/>
    </row>
    <row r="91" spans="3:22" x14ac:dyDescent="0.3">
      <c r="C91" s="812"/>
      <c r="D91" s="812"/>
      <c r="E91" s="812"/>
      <c r="F91" s="812"/>
      <c r="G91" s="812"/>
      <c r="H91" s="812"/>
      <c r="I91" s="812"/>
      <c r="J91" s="812"/>
      <c r="K91" s="812"/>
      <c r="L91" s="812"/>
      <c r="M91" s="812"/>
      <c r="N91" s="812"/>
      <c r="O91" s="812"/>
      <c r="P91" s="812"/>
      <c r="Q91" s="812"/>
      <c r="R91" s="812"/>
      <c r="S91" s="812"/>
      <c r="T91" s="812"/>
      <c r="U91" s="812"/>
      <c r="V91" s="812"/>
    </row>
    <row r="92" spans="3:22" x14ac:dyDescent="0.3">
      <c r="C92" s="812"/>
      <c r="D92" s="812"/>
      <c r="E92" s="812"/>
      <c r="F92" s="812"/>
      <c r="G92" s="812"/>
      <c r="H92" s="812"/>
      <c r="I92" s="812"/>
      <c r="J92" s="812"/>
      <c r="K92" s="812"/>
      <c r="L92" s="812"/>
      <c r="M92" s="812"/>
      <c r="N92" s="812"/>
      <c r="O92" s="812"/>
      <c r="P92" s="812"/>
      <c r="Q92" s="812"/>
      <c r="R92" s="812"/>
      <c r="S92" s="812"/>
      <c r="T92" s="812"/>
      <c r="U92" s="812"/>
      <c r="V92" s="812"/>
    </row>
    <row r="93" spans="3:22" x14ac:dyDescent="0.3">
      <c r="C93" s="812"/>
      <c r="D93" s="812"/>
      <c r="E93" s="812"/>
      <c r="F93" s="812"/>
      <c r="G93" s="812"/>
      <c r="H93" s="812"/>
      <c r="I93" s="812"/>
      <c r="J93" s="812"/>
      <c r="K93" s="812"/>
      <c r="L93" s="812"/>
      <c r="M93" s="812"/>
      <c r="N93" s="812"/>
      <c r="O93" s="812"/>
      <c r="P93" s="812"/>
      <c r="Q93" s="812"/>
      <c r="R93" s="812"/>
      <c r="S93" s="812"/>
      <c r="T93" s="812"/>
      <c r="U93" s="812"/>
      <c r="V93" s="812"/>
    </row>
    <row r="94" spans="3:22" x14ac:dyDescent="0.3">
      <c r="C94" s="812"/>
      <c r="D94" s="812"/>
      <c r="E94" s="812"/>
      <c r="F94" s="812"/>
      <c r="G94" s="812"/>
      <c r="H94" s="812"/>
      <c r="I94" s="812"/>
      <c r="J94" s="812"/>
      <c r="K94" s="812"/>
      <c r="L94" s="812"/>
      <c r="M94" s="812"/>
      <c r="N94" s="812"/>
      <c r="O94" s="812"/>
      <c r="P94" s="812"/>
      <c r="Q94" s="812"/>
      <c r="R94" s="812"/>
      <c r="S94" s="812"/>
      <c r="T94" s="812"/>
      <c r="U94" s="812"/>
      <c r="V94" s="812"/>
    </row>
    <row r="95" spans="3:22" x14ac:dyDescent="0.3">
      <c r="C95" s="812"/>
      <c r="D95" s="812"/>
      <c r="E95" s="812"/>
      <c r="F95" s="812"/>
      <c r="G95" s="812"/>
      <c r="H95" s="812"/>
      <c r="I95" s="812"/>
      <c r="J95" s="812"/>
      <c r="K95" s="812"/>
      <c r="L95" s="812"/>
      <c r="M95" s="812"/>
      <c r="N95" s="812"/>
      <c r="O95" s="812"/>
      <c r="P95" s="812"/>
      <c r="Q95" s="812"/>
      <c r="R95" s="812"/>
      <c r="S95" s="812"/>
      <c r="T95" s="812"/>
      <c r="U95" s="812"/>
      <c r="V95" s="812"/>
    </row>
    <row r="96" spans="3:22" x14ac:dyDescent="0.3">
      <c r="C96" s="812"/>
      <c r="D96" s="812"/>
      <c r="E96" s="812"/>
      <c r="F96" s="812"/>
      <c r="G96" s="812"/>
      <c r="H96" s="812"/>
      <c r="I96" s="812"/>
      <c r="J96" s="812"/>
      <c r="K96" s="812"/>
      <c r="L96" s="812"/>
      <c r="M96" s="812"/>
      <c r="N96" s="812"/>
      <c r="O96" s="812"/>
      <c r="P96" s="812"/>
      <c r="Q96" s="812"/>
      <c r="R96" s="812"/>
      <c r="S96" s="812"/>
      <c r="T96" s="812"/>
      <c r="U96" s="812"/>
      <c r="V96" s="812"/>
    </row>
    <row r="97" spans="3:22" x14ac:dyDescent="0.3">
      <c r="C97" s="812"/>
      <c r="D97" s="812"/>
      <c r="E97" s="812"/>
      <c r="F97" s="812"/>
      <c r="G97" s="812"/>
      <c r="H97" s="812"/>
      <c r="I97" s="812"/>
      <c r="J97" s="812"/>
      <c r="K97" s="812"/>
      <c r="L97" s="812"/>
      <c r="M97" s="812"/>
      <c r="N97" s="812"/>
      <c r="O97" s="812"/>
      <c r="P97" s="812"/>
      <c r="Q97" s="812"/>
      <c r="R97" s="812"/>
      <c r="S97" s="812"/>
      <c r="T97" s="812"/>
      <c r="U97" s="812"/>
      <c r="V97" s="812"/>
    </row>
    <row r="98" spans="3:22" x14ac:dyDescent="0.3">
      <c r="C98" s="812"/>
      <c r="D98" s="812"/>
      <c r="E98" s="812"/>
      <c r="F98" s="812"/>
      <c r="G98" s="812"/>
      <c r="H98" s="812"/>
      <c r="I98" s="812"/>
      <c r="J98" s="812"/>
      <c r="K98" s="812"/>
      <c r="L98" s="812"/>
      <c r="M98" s="812"/>
      <c r="N98" s="812"/>
      <c r="O98" s="812"/>
      <c r="P98" s="812"/>
      <c r="Q98" s="812"/>
      <c r="R98" s="812"/>
      <c r="S98" s="812"/>
      <c r="T98" s="812"/>
      <c r="U98" s="812"/>
      <c r="V98" s="812"/>
    </row>
    <row r="99" spans="3:22" x14ac:dyDescent="0.3">
      <c r="C99" s="812"/>
      <c r="D99" s="812"/>
      <c r="E99" s="812"/>
      <c r="F99" s="812"/>
      <c r="G99" s="812"/>
      <c r="H99" s="812"/>
      <c r="I99" s="812"/>
      <c r="J99" s="812"/>
      <c r="K99" s="812"/>
      <c r="L99" s="812"/>
      <c r="M99" s="812"/>
      <c r="N99" s="812"/>
      <c r="O99" s="812"/>
      <c r="P99" s="812"/>
      <c r="Q99" s="812"/>
      <c r="R99" s="812"/>
      <c r="S99" s="812"/>
      <c r="T99" s="812"/>
      <c r="U99" s="812"/>
      <c r="V99" s="812"/>
    </row>
    <row r="100" spans="3:22" x14ac:dyDescent="0.3">
      <c r="C100" s="812"/>
      <c r="D100" s="812"/>
      <c r="E100" s="812"/>
      <c r="F100" s="812"/>
      <c r="G100" s="812"/>
      <c r="H100" s="812"/>
      <c r="I100" s="812"/>
      <c r="J100" s="812"/>
      <c r="K100" s="812"/>
      <c r="L100" s="812"/>
      <c r="M100" s="812"/>
      <c r="N100" s="812"/>
      <c r="O100" s="812"/>
      <c r="P100" s="812"/>
      <c r="Q100" s="812"/>
      <c r="R100" s="812"/>
      <c r="S100" s="812"/>
      <c r="T100" s="812"/>
      <c r="U100" s="812"/>
      <c r="V100" s="812"/>
    </row>
    <row r="101" spans="3:22" x14ac:dyDescent="0.3">
      <c r="C101" s="812"/>
      <c r="D101" s="812"/>
      <c r="E101" s="812"/>
      <c r="F101" s="812"/>
      <c r="G101" s="812"/>
      <c r="H101" s="812"/>
      <c r="I101" s="812"/>
      <c r="J101" s="812"/>
      <c r="K101" s="812"/>
      <c r="L101" s="812"/>
      <c r="M101" s="812"/>
      <c r="N101" s="812"/>
      <c r="O101" s="812"/>
      <c r="P101" s="812"/>
      <c r="Q101" s="812"/>
      <c r="R101" s="812"/>
      <c r="S101" s="812"/>
      <c r="T101" s="812"/>
      <c r="U101" s="812"/>
      <c r="V101" s="812"/>
    </row>
    <row r="102" spans="3:22" x14ac:dyDescent="0.3">
      <c r="C102" s="812"/>
      <c r="D102" s="812"/>
      <c r="E102" s="812"/>
      <c r="F102" s="812"/>
      <c r="G102" s="812"/>
      <c r="H102" s="812"/>
      <c r="I102" s="812"/>
      <c r="J102" s="812"/>
      <c r="K102" s="812"/>
      <c r="L102" s="812"/>
      <c r="M102" s="812"/>
      <c r="N102" s="812"/>
      <c r="O102" s="812"/>
      <c r="P102" s="812"/>
      <c r="Q102" s="812"/>
      <c r="R102" s="812"/>
      <c r="S102" s="812"/>
      <c r="T102" s="812"/>
      <c r="U102" s="812"/>
      <c r="V102" s="812"/>
    </row>
    <row r="103" spans="3:22" x14ac:dyDescent="0.3">
      <c r="C103" s="812"/>
      <c r="D103" s="812"/>
      <c r="E103" s="812"/>
      <c r="F103" s="812"/>
      <c r="G103" s="812"/>
      <c r="H103" s="812"/>
      <c r="I103" s="812"/>
      <c r="J103" s="812"/>
      <c r="K103" s="812"/>
      <c r="L103" s="812"/>
      <c r="M103" s="812"/>
      <c r="N103" s="812"/>
      <c r="O103" s="812"/>
      <c r="P103" s="812"/>
      <c r="Q103" s="812"/>
      <c r="R103" s="812"/>
      <c r="S103" s="812"/>
      <c r="T103" s="812"/>
      <c r="U103" s="812"/>
      <c r="V103" s="812"/>
    </row>
    <row r="104" spans="3:22" x14ac:dyDescent="0.3">
      <c r="C104" s="812"/>
      <c r="D104" s="812"/>
      <c r="E104" s="812"/>
      <c r="F104" s="812"/>
      <c r="G104" s="812"/>
      <c r="H104" s="812"/>
      <c r="I104" s="812"/>
      <c r="J104" s="812"/>
      <c r="K104" s="812"/>
      <c r="L104" s="812"/>
      <c r="M104" s="812"/>
      <c r="N104" s="812"/>
      <c r="O104" s="812"/>
      <c r="P104" s="812"/>
      <c r="Q104" s="812"/>
      <c r="R104" s="812"/>
      <c r="S104" s="812"/>
      <c r="T104" s="812"/>
      <c r="U104" s="812"/>
      <c r="V104" s="812"/>
    </row>
    <row r="105" spans="3:22" x14ac:dyDescent="0.3">
      <c r="C105" s="812"/>
      <c r="D105" s="812"/>
      <c r="E105" s="812"/>
      <c r="F105" s="812"/>
      <c r="G105" s="812"/>
      <c r="H105" s="812"/>
      <c r="I105" s="812"/>
      <c r="J105" s="812"/>
      <c r="K105" s="812"/>
      <c r="L105" s="812"/>
      <c r="M105" s="812"/>
      <c r="N105" s="812"/>
      <c r="O105" s="812"/>
      <c r="P105" s="812"/>
      <c r="Q105" s="812"/>
      <c r="R105" s="812"/>
      <c r="S105" s="812"/>
      <c r="T105" s="812"/>
      <c r="U105" s="812"/>
      <c r="V105" s="812"/>
    </row>
    <row r="106" spans="3:22" x14ac:dyDescent="0.3">
      <c r="C106" s="812"/>
      <c r="D106" s="812"/>
      <c r="E106" s="812"/>
      <c r="F106" s="812"/>
      <c r="G106" s="812"/>
      <c r="H106" s="812"/>
      <c r="I106" s="812"/>
      <c r="J106" s="812"/>
      <c r="K106" s="812"/>
      <c r="L106" s="812"/>
      <c r="M106" s="812"/>
      <c r="N106" s="812"/>
      <c r="O106" s="812"/>
      <c r="P106" s="812"/>
      <c r="Q106" s="812"/>
      <c r="R106" s="812"/>
      <c r="S106" s="812"/>
      <c r="T106" s="812"/>
      <c r="U106" s="812"/>
      <c r="V106" s="812"/>
    </row>
    <row r="107" spans="3:22" x14ac:dyDescent="0.3">
      <c r="C107" s="812"/>
      <c r="D107" s="812"/>
      <c r="E107" s="812"/>
      <c r="F107" s="812"/>
      <c r="G107" s="812"/>
      <c r="H107" s="812"/>
      <c r="I107" s="812"/>
      <c r="J107" s="812"/>
      <c r="K107" s="812"/>
      <c r="L107" s="812"/>
      <c r="M107" s="812"/>
      <c r="N107" s="812"/>
      <c r="O107" s="812"/>
      <c r="P107" s="812"/>
      <c r="Q107" s="812"/>
      <c r="R107" s="812"/>
      <c r="S107" s="812"/>
      <c r="T107" s="812"/>
      <c r="U107" s="812"/>
      <c r="V107" s="812"/>
    </row>
    <row r="108" spans="3:22" x14ac:dyDescent="0.3">
      <c r="C108" s="812"/>
      <c r="D108" s="812"/>
      <c r="E108" s="812"/>
      <c r="F108" s="812"/>
      <c r="G108" s="812"/>
      <c r="H108" s="812"/>
      <c r="I108" s="812"/>
      <c r="J108" s="812"/>
      <c r="K108" s="812"/>
      <c r="L108" s="812"/>
      <c r="M108" s="812"/>
      <c r="N108" s="812"/>
      <c r="O108" s="812"/>
      <c r="P108" s="812"/>
      <c r="Q108" s="812"/>
      <c r="R108" s="812"/>
      <c r="S108" s="812"/>
      <c r="T108" s="812"/>
      <c r="U108" s="812"/>
      <c r="V108" s="812"/>
    </row>
    <row r="109" spans="3:22" x14ac:dyDescent="0.3">
      <c r="C109" s="812"/>
      <c r="D109" s="812"/>
      <c r="E109" s="812"/>
      <c r="F109" s="812"/>
      <c r="G109" s="812"/>
      <c r="H109" s="812"/>
      <c r="I109" s="812"/>
      <c r="J109" s="812"/>
      <c r="K109" s="812"/>
      <c r="L109" s="812"/>
      <c r="M109" s="812"/>
      <c r="N109" s="812"/>
      <c r="O109" s="812"/>
      <c r="P109" s="812"/>
      <c r="Q109" s="812"/>
      <c r="R109" s="812"/>
      <c r="S109" s="812"/>
      <c r="T109" s="812"/>
      <c r="U109" s="812"/>
      <c r="V109" s="812"/>
    </row>
    <row r="110" spans="3:22" x14ac:dyDescent="0.3">
      <c r="C110" s="812"/>
      <c r="D110" s="812"/>
      <c r="E110" s="812"/>
      <c r="F110" s="812"/>
      <c r="G110" s="812"/>
      <c r="H110" s="812"/>
      <c r="I110" s="812"/>
      <c r="J110" s="812"/>
      <c r="K110" s="812"/>
      <c r="L110" s="812"/>
      <c r="M110" s="812"/>
      <c r="N110" s="812"/>
      <c r="O110" s="812"/>
      <c r="P110" s="812"/>
      <c r="Q110" s="812"/>
      <c r="R110" s="812"/>
      <c r="S110" s="812"/>
      <c r="T110" s="812"/>
      <c r="U110" s="812"/>
      <c r="V110" s="812"/>
    </row>
    <row r="111" spans="3:22" x14ac:dyDescent="0.3">
      <c r="C111" s="812"/>
      <c r="D111" s="812"/>
      <c r="E111" s="812"/>
      <c r="F111" s="812"/>
      <c r="G111" s="812"/>
      <c r="H111" s="812"/>
      <c r="I111" s="812"/>
      <c r="J111" s="812"/>
      <c r="K111" s="812"/>
      <c r="L111" s="812"/>
      <c r="M111" s="812"/>
      <c r="N111" s="812"/>
      <c r="O111" s="812"/>
      <c r="P111" s="812"/>
      <c r="Q111" s="812"/>
      <c r="R111" s="812"/>
      <c r="S111" s="812"/>
      <c r="T111" s="812"/>
      <c r="U111" s="812"/>
      <c r="V111" s="812"/>
    </row>
    <row r="112" spans="3:22" x14ac:dyDescent="0.3">
      <c r="C112" s="812"/>
      <c r="D112" s="812"/>
      <c r="E112" s="812"/>
      <c r="F112" s="812"/>
      <c r="G112" s="812"/>
      <c r="H112" s="812"/>
      <c r="I112" s="812"/>
      <c r="J112" s="812"/>
      <c r="K112" s="812"/>
      <c r="L112" s="812"/>
      <c r="M112" s="812"/>
      <c r="N112" s="812"/>
      <c r="O112" s="812"/>
      <c r="P112" s="812"/>
      <c r="Q112" s="812"/>
      <c r="R112" s="812"/>
      <c r="S112" s="812"/>
      <c r="T112" s="812"/>
      <c r="U112" s="812"/>
      <c r="V112" s="812"/>
    </row>
    <row r="113" spans="3:22" x14ac:dyDescent="0.3">
      <c r="C113" s="812"/>
      <c r="D113" s="812"/>
      <c r="E113" s="812"/>
      <c r="F113" s="812"/>
      <c r="G113" s="812"/>
      <c r="H113" s="812"/>
      <c r="I113" s="812"/>
      <c r="J113" s="812"/>
      <c r="K113" s="812"/>
      <c r="L113" s="812"/>
      <c r="M113" s="812"/>
      <c r="N113" s="812"/>
      <c r="O113" s="812"/>
      <c r="P113" s="812"/>
      <c r="Q113" s="812"/>
      <c r="R113" s="812"/>
      <c r="S113" s="812"/>
      <c r="T113" s="812"/>
      <c r="U113" s="812"/>
      <c r="V113" s="812"/>
    </row>
    <row r="114" spans="3:22" x14ac:dyDescent="0.3">
      <c r="C114" s="812"/>
      <c r="D114" s="812"/>
      <c r="E114" s="812"/>
      <c r="F114" s="812"/>
      <c r="G114" s="812"/>
      <c r="H114" s="812"/>
      <c r="I114" s="812"/>
      <c r="J114" s="812"/>
      <c r="K114" s="812"/>
      <c r="L114" s="812"/>
      <c r="M114" s="812"/>
      <c r="N114" s="812"/>
      <c r="O114" s="812"/>
      <c r="P114" s="812"/>
      <c r="Q114" s="812"/>
      <c r="R114" s="812"/>
      <c r="S114" s="812"/>
      <c r="T114" s="812"/>
      <c r="U114" s="812"/>
      <c r="V114" s="812"/>
    </row>
    <row r="115" spans="3:22" x14ac:dyDescent="0.3">
      <c r="C115" s="812"/>
      <c r="D115" s="812"/>
      <c r="E115" s="812"/>
      <c r="F115" s="812"/>
      <c r="G115" s="812"/>
      <c r="H115" s="812"/>
      <c r="I115" s="812"/>
      <c r="J115" s="812"/>
      <c r="K115" s="812"/>
      <c r="L115" s="812"/>
      <c r="M115" s="812"/>
      <c r="N115" s="812"/>
      <c r="O115" s="812"/>
      <c r="P115" s="812"/>
      <c r="Q115" s="812"/>
      <c r="R115" s="812"/>
      <c r="S115" s="812"/>
      <c r="T115" s="812"/>
      <c r="U115" s="812"/>
      <c r="V115" s="812"/>
    </row>
    <row r="116" spans="3:22" x14ac:dyDescent="0.3">
      <c r="C116" s="812"/>
      <c r="D116" s="812"/>
      <c r="E116" s="812"/>
      <c r="F116" s="812"/>
      <c r="G116" s="812"/>
      <c r="H116" s="812"/>
      <c r="I116" s="812"/>
      <c r="J116" s="812"/>
      <c r="K116" s="812"/>
      <c r="L116" s="812"/>
      <c r="M116" s="812"/>
      <c r="N116" s="812"/>
      <c r="O116" s="812"/>
      <c r="P116" s="812"/>
      <c r="Q116" s="812"/>
      <c r="R116" s="812"/>
      <c r="S116" s="812"/>
      <c r="T116" s="812"/>
      <c r="U116" s="812"/>
      <c r="V116" s="812"/>
    </row>
    <row r="117" spans="3:22" x14ac:dyDescent="0.3">
      <c r="C117" s="812"/>
      <c r="D117" s="812"/>
      <c r="E117" s="812"/>
      <c r="F117" s="812"/>
      <c r="G117" s="812"/>
      <c r="H117" s="812"/>
      <c r="I117" s="812"/>
      <c r="J117" s="812"/>
      <c r="K117" s="812"/>
      <c r="L117" s="812"/>
      <c r="M117" s="812"/>
      <c r="N117" s="812"/>
      <c r="O117" s="812"/>
      <c r="P117" s="812"/>
      <c r="Q117" s="812"/>
      <c r="R117" s="812"/>
      <c r="S117" s="812"/>
      <c r="T117" s="812"/>
      <c r="U117" s="812"/>
      <c r="V117" s="812"/>
    </row>
    <row r="118" spans="3:22" x14ac:dyDescent="0.3">
      <c r="C118" s="812"/>
      <c r="D118" s="812"/>
      <c r="E118" s="812"/>
      <c r="F118" s="812"/>
      <c r="G118" s="812"/>
      <c r="H118" s="812"/>
      <c r="I118" s="812"/>
      <c r="J118" s="812"/>
      <c r="K118" s="812"/>
      <c r="L118" s="812"/>
      <c r="M118" s="812"/>
      <c r="N118" s="812"/>
      <c r="O118" s="812"/>
      <c r="P118" s="812"/>
      <c r="Q118" s="812"/>
      <c r="R118" s="812"/>
      <c r="S118" s="812"/>
      <c r="T118" s="812"/>
      <c r="U118" s="812"/>
      <c r="V118" s="812"/>
    </row>
    <row r="119" spans="3:22" x14ac:dyDescent="0.3">
      <c r="C119" s="812"/>
      <c r="D119" s="812"/>
      <c r="E119" s="812"/>
      <c r="F119" s="812"/>
      <c r="G119" s="812"/>
      <c r="H119" s="812"/>
      <c r="I119" s="812"/>
      <c r="J119" s="812"/>
      <c r="K119" s="812"/>
      <c r="L119" s="812"/>
      <c r="M119" s="812"/>
      <c r="N119" s="812"/>
      <c r="O119" s="812"/>
      <c r="P119" s="812"/>
      <c r="Q119" s="812"/>
      <c r="R119" s="812"/>
      <c r="S119" s="812"/>
      <c r="T119" s="812"/>
      <c r="U119" s="812"/>
      <c r="V119" s="812"/>
    </row>
    <row r="120" spans="3:22" x14ac:dyDescent="0.3">
      <c r="C120" s="812"/>
      <c r="D120" s="812"/>
      <c r="E120" s="812"/>
      <c r="F120" s="812"/>
      <c r="G120" s="812"/>
      <c r="H120" s="812"/>
      <c r="I120" s="812"/>
      <c r="J120" s="812"/>
      <c r="K120" s="812"/>
      <c r="L120" s="812"/>
      <c r="M120" s="812"/>
      <c r="N120" s="812"/>
      <c r="O120" s="812"/>
      <c r="P120" s="812"/>
      <c r="Q120" s="812"/>
      <c r="R120" s="812"/>
      <c r="S120" s="812"/>
      <c r="T120" s="812"/>
      <c r="U120" s="812"/>
      <c r="V120" s="812"/>
    </row>
    <row r="121" spans="3:22" x14ac:dyDescent="0.3">
      <c r="C121" s="812"/>
      <c r="D121" s="812"/>
      <c r="E121" s="812"/>
      <c r="F121" s="812"/>
      <c r="G121" s="812"/>
      <c r="H121" s="812"/>
      <c r="I121" s="812"/>
      <c r="J121" s="812"/>
      <c r="K121" s="812"/>
      <c r="L121" s="812"/>
      <c r="M121" s="812"/>
      <c r="N121" s="812"/>
      <c r="O121" s="812"/>
      <c r="P121" s="812"/>
      <c r="Q121" s="812"/>
      <c r="R121" s="812"/>
      <c r="S121" s="812"/>
      <c r="T121" s="812"/>
      <c r="U121" s="812"/>
      <c r="V121" s="812"/>
    </row>
    <row r="122" spans="3:22" x14ac:dyDescent="0.3">
      <c r="C122" s="812"/>
      <c r="D122" s="812"/>
      <c r="E122" s="812"/>
      <c r="F122" s="812"/>
      <c r="G122" s="812"/>
      <c r="H122" s="812"/>
      <c r="I122" s="812"/>
      <c r="J122" s="812"/>
      <c r="K122" s="812"/>
      <c r="L122" s="812"/>
      <c r="M122" s="812"/>
      <c r="N122" s="812"/>
      <c r="O122" s="812"/>
      <c r="P122" s="812"/>
      <c r="Q122" s="812"/>
      <c r="R122" s="812"/>
      <c r="S122" s="812"/>
      <c r="T122" s="812"/>
      <c r="U122" s="812"/>
      <c r="V122" s="812"/>
    </row>
    <row r="123" spans="3:22" x14ac:dyDescent="0.3">
      <c r="C123" s="812"/>
      <c r="D123" s="812"/>
      <c r="E123" s="812"/>
      <c r="F123" s="812"/>
      <c r="G123" s="812"/>
      <c r="H123" s="812"/>
      <c r="I123" s="812"/>
      <c r="J123" s="812"/>
      <c r="K123" s="812"/>
      <c r="L123" s="812"/>
      <c r="M123" s="812"/>
      <c r="N123" s="812"/>
      <c r="O123" s="812"/>
      <c r="P123" s="812"/>
      <c r="Q123" s="812"/>
      <c r="R123" s="812"/>
      <c r="S123" s="812"/>
      <c r="T123" s="812"/>
      <c r="U123" s="812"/>
      <c r="V123" s="812"/>
    </row>
    <row r="124" spans="3:22" x14ac:dyDescent="0.3">
      <c r="C124" s="812"/>
      <c r="D124" s="812"/>
      <c r="E124" s="812"/>
      <c r="F124" s="812"/>
      <c r="G124" s="812"/>
      <c r="H124" s="812"/>
      <c r="I124" s="812"/>
      <c r="J124" s="812"/>
      <c r="K124" s="812"/>
      <c r="L124" s="812"/>
      <c r="M124" s="812"/>
      <c r="N124" s="812"/>
      <c r="O124" s="812"/>
      <c r="P124" s="812"/>
      <c r="Q124" s="812"/>
      <c r="R124" s="812"/>
      <c r="S124" s="812"/>
      <c r="T124" s="812"/>
      <c r="U124" s="812"/>
      <c r="V124" s="812"/>
    </row>
    <row r="125" spans="3:22" x14ac:dyDescent="0.3">
      <c r="C125" s="812"/>
      <c r="D125" s="812"/>
      <c r="E125" s="812"/>
      <c r="F125" s="812"/>
      <c r="G125" s="812"/>
      <c r="H125" s="812"/>
      <c r="I125" s="812"/>
      <c r="J125" s="812"/>
      <c r="K125" s="812"/>
      <c r="L125" s="812"/>
      <c r="M125" s="812"/>
      <c r="N125" s="812"/>
      <c r="O125" s="812"/>
      <c r="P125" s="812"/>
      <c r="Q125" s="812"/>
      <c r="R125" s="812"/>
      <c r="S125" s="812"/>
      <c r="T125" s="812"/>
      <c r="U125" s="812"/>
      <c r="V125" s="812"/>
    </row>
    <row r="126" spans="3:22" x14ac:dyDescent="0.3">
      <c r="C126" s="812"/>
      <c r="D126" s="812"/>
      <c r="E126" s="812"/>
      <c r="F126" s="812"/>
      <c r="G126" s="812"/>
      <c r="H126" s="812"/>
      <c r="I126" s="812"/>
      <c r="J126" s="812"/>
      <c r="K126" s="812"/>
      <c r="L126" s="812"/>
      <c r="M126" s="812"/>
      <c r="N126" s="812"/>
      <c r="O126" s="812"/>
      <c r="P126" s="812"/>
      <c r="Q126" s="812"/>
      <c r="R126" s="812"/>
      <c r="S126" s="812"/>
      <c r="T126" s="812"/>
      <c r="U126" s="812"/>
      <c r="V126" s="812"/>
    </row>
    <row r="127" spans="3:22" x14ac:dyDescent="0.3">
      <c r="C127" s="812"/>
      <c r="D127" s="812"/>
      <c r="E127" s="812"/>
      <c r="F127" s="812"/>
      <c r="G127" s="812"/>
      <c r="H127" s="812"/>
      <c r="I127" s="812"/>
      <c r="J127" s="812"/>
      <c r="K127" s="812"/>
      <c r="L127" s="812"/>
      <c r="M127" s="812"/>
      <c r="N127" s="812"/>
      <c r="O127" s="812"/>
      <c r="P127" s="812"/>
      <c r="Q127" s="812"/>
      <c r="R127" s="812"/>
      <c r="S127" s="812"/>
      <c r="T127" s="812"/>
      <c r="U127" s="812"/>
      <c r="V127" s="812"/>
    </row>
    <row r="128" spans="3:22" x14ac:dyDescent="0.3">
      <c r="C128" s="812"/>
      <c r="D128" s="812"/>
      <c r="E128" s="812"/>
      <c r="F128" s="812"/>
      <c r="G128" s="812"/>
      <c r="H128" s="812"/>
      <c r="I128" s="812"/>
      <c r="J128" s="812"/>
      <c r="K128" s="812"/>
      <c r="L128" s="812"/>
      <c r="M128" s="812"/>
      <c r="N128" s="812"/>
      <c r="O128" s="812"/>
      <c r="P128" s="812"/>
      <c r="Q128" s="812"/>
      <c r="R128" s="812"/>
      <c r="S128" s="812"/>
      <c r="T128" s="812"/>
      <c r="U128" s="812"/>
      <c r="V128" s="812"/>
    </row>
    <row r="129" spans="3:22" x14ac:dyDescent="0.3">
      <c r="C129" s="812"/>
      <c r="D129" s="812"/>
      <c r="E129" s="812"/>
      <c r="F129" s="812"/>
      <c r="G129" s="812"/>
      <c r="H129" s="812"/>
      <c r="I129" s="812"/>
      <c r="J129" s="812"/>
      <c r="K129" s="812"/>
      <c r="L129" s="812"/>
      <c r="M129" s="812"/>
      <c r="N129" s="812"/>
      <c r="O129" s="812"/>
      <c r="P129" s="812"/>
      <c r="Q129" s="812"/>
      <c r="R129" s="812"/>
      <c r="S129" s="812"/>
      <c r="T129" s="812"/>
      <c r="U129" s="812"/>
      <c r="V129" s="812"/>
    </row>
    <row r="130" spans="3:22" x14ac:dyDescent="0.3">
      <c r="C130" s="812"/>
      <c r="D130" s="812"/>
      <c r="E130" s="812"/>
      <c r="F130" s="812"/>
      <c r="G130" s="812"/>
      <c r="H130" s="812"/>
      <c r="I130" s="812"/>
      <c r="J130" s="812"/>
      <c r="K130" s="812"/>
      <c r="L130" s="812"/>
      <c r="M130" s="812"/>
      <c r="N130" s="812"/>
      <c r="O130" s="812"/>
      <c r="P130" s="812"/>
      <c r="Q130" s="812"/>
      <c r="R130" s="812"/>
      <c r="S130" s="812"/>
      <c r="T130" s="812"/>
      <c r="U130" s="812"/>
      <c r="V130" s="812"/>
    </row>
    <row r="131" spans="3:22" x14ac:dyDescent="0.3">
      <c r="C131" s="812"/>
      <c r="D131" s="812"/>
      <c r="E131" s="812"/>
      <c r="F131" s="812"/>
      <c r="G131" s="812"/>
      <c r="H131" s="812"/>
      <c r="I131" s="812"/>
      <c r="J131" s="812"/>
      <c r="K131" s="812"/>
      <c r="L131" s="812"/>
      <c r="M131" s="812"/>
      <c r="N131" s="812"/>
      <c r="O131" s="812"/>
      <c r="P131" s="812"/>
      <c r="Q131" s="812"/>
      <c r="R131" s="812"/>
      <c r="S131" s="812"/>
      <c r="T131" s="812"/>
      <c r="U131" s="812"/>
      <c r="V131" s="812"/>
    </row>
    <row r="132" spans="3:22" x14ac:dyDescent="0.3">
      <c r="C132" s="812"/>
      <c r="D132" s="812"/>
      <c r="E132" s="812"/>
      <c r="F132" s="812"/>
      <c r="G132" s="812"/>
      <c r="H132" s="812"/>
      <c r="I132" s="812"/>
      <c r="J132" s="812"/>
      <c r="K132" s="812"/>
      <c r="L132" s="812"/>
      <c r="M132" s="812"/>
      <c r="N132" s="812"/>
      <c r="O132" s="812"/>
      <c r="P132" s="812"/>
      <c r="Q132" s="812"/>
      <c r="R132" s="812"/>
      <c r="S132" s="812"/>
      <c r="T132" s="812"/>
      <c r="U132" s="812"/>
      <c r="V132" s="812"/>
    </row>
    <row r="133" spans="3:22" x14ac:dyDescent="0.3">
      <c r="C133" s="812"/>
      <c r="D133" s="812"/>
      <c r="E133" s="812"/>
      <c r="F133" s="812"/>
      <c r="G133" s="812"/>
      <c r="H133" s="812"/>
      <c r="I133" s="812"/>
      <c r="J133" s="812"/>
      <c r="K133" s="812"/>
      <c r="L133" s="812"/>
      <c r="M133" s="812"/>
      <c r="N133" s="812"/>
      <c r="O133" s="812"/>
      <c r="P133" s="812"/>
      <c r="Q133" s="812"/>
      <c r="R133" s="812"/>
      <c r="S133" s="812"/>
      <c r="T133" s="812"/>
      <c r="U133" s="812"/>
      <c r="V133" s="812"/>
    </row>
  </sheetData>
  <mergeCells count="7">
    <mergeCell ref="BO3:BP3"/>
    <mergeCell ref="AN3:AO3"/>
    <mergeCell ref="AQ3:AR3"/>
    <mergeCell ref="AT3:AU3"/>
    <mergeCell ref="AZ3:BA3"/>
    <mergeCell ref="BB3:BC3"/>
    <mergeCell ref="BI3:BJ3"/>
  </mergeCells>
  <printOptions horizontalCentered="1"/>
  <pageMargins left="0.7" right="0.53" top="0.43" bottom="0.56000000000000005" header="0.3" footer="0.3"/>
  <pageSetup paperSize="9" scale="4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WUS58"/>
  <sheetViews>
    <sheetView showGridLines="0" topLeftCell="A23" zoomScaleNormal="100" workbookViewId="0">
      <selection activeCell="B37" sqref="B37"/>
    </sheetView>
  </sheetViews>
  <sheetFormatPr defaultRowHeight="17.25" x14ac:dyDescent="0.3"/>
  <cols>
    <col min="1" max="1" width="7.140625" style="349" customWidth="1"/>
    <col min="2" max="2" width="60.7109375" style="574" bestFit="1" customWidth="1"/>
    <col min="3" max="8" width="16.5703125" style="349" customWidth="1"/>
    <col min="9" max="146" width="9.140625" style="349"/>
    <col min="147" max="147" width="5.85546875" style="349" customWidth="1"/>
    <col min="148" max="148" width="55.42578125" style="349" bestFit="1" customWidth="1"/>
    <col min="149" max="241" width="9.140625" style="349" hidden="1" customWidth="1"/>
    <col min="242" max="252" width="10.7109375" style="349" customWidth="1"/>
    <col min="253" max="253" width="10.85546875" style="349" customWidth="1"/>
    <col min="254" max="254" width="10.7109375" style="349" bestFit="1" customWidth="1"/>
    <col min="255" max="402" width="9.140625" style="349"/>
    <col min="403" max="403" width="5.85546875" style="349" customWidth="1"/>
    <col min="404" max="404" width="55.42578125" style="349" bestFit="1" customWidth="1"/>
    <col min="405" max="497" width="9.140625" style="349" hidden="1" customWidth="1"/>
    <col min="498" max="508" width="10.7109375" style="349" customWidth="1"/>
    <col min="509" max="509" width="10.85546875" style="349" customWidth="1"/>
    <col min="510" max="510" width="10.7109375" style="349" bestFit="1" customWidth="1"/>
    <col min="511" max="658" width="9.140625" style="349"/>
    <col min="659" max="659" width="5.85546875" style="349" customWidth="1"/>
    <col min="660" max="660" width="55.42578125" style="349" bestFit="1" customWidth="1"/>
    <col min="661" max="753" width="9.140625" style="349" hidden="1" customWidth="1"/>
    <col min="754" max="764" width="10.7109375" style="349" customWidth="1"/>
    <col min="765" max="765" width="10.85546875" style="349" customWidth="1"/>
    <col min="766" max="766" width="10.7109375" style="349" bestFit="1" customWidth="1"/>
    <col min="767" max="914" width="9.140625" style="349"/>
    <col min="915" max="915" width="5.85546875" style="349" customWidth="1"/>
    <col min="916" max="916" width="55.42578125" style="349" bestFit="1" customWidth="1"/>
    <col min="917" max="1009" width="9.140625" style="349" hidden="1" customWidth="1"/>
    <col min="1010" max="1020" width="10.7109375" style="349" customWidth="1"/>
    <col min="1021" max="1021" width="10.85546875" style="349" customWidth="1"/>
    <col min="1022" max="1022" width="10.7109375" style="349" bestFit="1" customWidth="1"/>
    <col min="1023" max="1170" width="9.140625" style="349"/>
    <col min="1171" max="1171" width="5.85546875" style="349" customWidth="1"/>
    <col min="1172" max="1172" width="55.42578125" style="349" bestFit="1" customWidth="1"/>
    <col min="1173" max="1265" width="9.140625" style="349" hidden="1" customWidth="1"/>
    <col min="1266" max="1276" width="10.7109375" style="349" customWidth="1"/>
    <col min="1277" max="1277" width="10.85546875" style="349" customWidth="1"/>
    <col min="1278" max="1278" width="10.7109375" style="349" bestFit="1" customWidth="1"/>
    <col min="1279" max="1426" width="9.140625" style="349"/>
    <col min="1427" max="1427" width="5.85546875" style="349" customWidth="1"/>
    <col min="1428" max="1428" width="55.42578125" style="349" bestFit="1" customWidth="1"/>
    <col min="1429" max="1521" width="9.140625" style="349" hidden="1" customWidth="1"/>
    <col min="1522" max="1532" width="10.7109375" style="349" customWidth="1"/>
    <col min="1533" max="1533" width="10.85546875" style="349" customWidth="1"/>
    <col min="1534" max="1534" width="10.7109375" style="349" bestFit="1" customWidth="1"/>
    <col min="1535" max="1682" width="9.140625" style="349"/>
    <col min="1683" max="1683" width="5.85546875" style="349" customWidth="1"/>
    <col min="1684" max="1684" width="55.42578125" style="349" bestFit="1" customWidth="1"/>
    <col min="1685" max="1777" width="9.140625" style="349" hidden="1" customWidth="1"/>
    <col min="1778" max="1788" width="10.7109375" style="349" customWidth="1"/>
    <col min="1789" max="1789" width="10.85546875" style="349" customWidth="1"/>
    <col min="1790" max="1790" width="10.7109375" style="349" bestFit="1" customWidth="1"/>
    <col min="1791" max="1938" width="9.140625" style="349"/>
    <col min="1939" max="1939" width="5.85546875" style="349" customWidth="1"/>
    <col min="1940" max="1940" width="55.42578125" style="349" bestFit="1" customWidth="1"/>
    <col min="1941" max="2033" width="9.140625" style="349" hidden="1" customWidth="1"/>
    <col min="2034" max="2044" width="10.7109375" style="349" customWidth="1"/>
    <col min="2045" max="2045" width="10.85546875" style="349" customWidth="1"/>
    <col min="2046" max="2046" width="10.7109375" style="349" bestFit="1" customWidth="1"/>
    <col min="2047" max="2194" width="9.140625" style="349"/>
    <col min="2195" max="2195" width="5.85546875" style="349" customWidth="1"/>
    <col min="2196" max="2196" width="55.42578125" style="349" bestFit="1" customWidth="1"/>
    <col min="2197" max="2289" width="9.140625" style="349" hidden="1" customWidth="1"/>
    <col min="2290" max="2300" width="10.7109375" style="349" customWidth="1"/>
    <col min="2301" max="2301" width="10.85546875" style="349" customWidth="1"/>
    <col min="2302" max="2302" width="10.7109375" style="349" bestFit="1" customWidth="1"/>
    <col min="2303" max="2450" width="9.140625" style="349"/>
    <col min="2451" max="2451" width="5.85546875" style="349" customWidth="1"/>
    <col min="2452" max="2452" width="55.42578125" style="349" bestFit="1" customWidth="1"/>
    <col min="2453" max="2545" width="9.140625" style="349" hidden="1" customWidth="1"/>
    <col min="2546" max="2556" width="10.7109375" style="349" customWidth="1"/>
    <col min="2557" max="2557" width="10.85546875" style="349" customWidth="1"/>
    <col min="2558" max="2558" width="10.7109375" style="349" bestFit="1" customWidth="1"/>
    <col min="2559" max="2706" width="9.140625" style="349"/>
    <col min="2707" max="2707" width="5.85546875" style="349" customWidth="1"/>
    <col min="2708" max="2708" width="55.42578125" style="349" bestFit="1" customWidth="1"/>
    <col min="2709" max="2801" width="9.140625" style="349" hidden="1" customWidth="1"/>
    <col min="2802" max="2812" width="10.7109375" style="349" customWidth="1"/>
    <col min="2813" max="2813" width="10.85546875" style="349" customWidth="1"/>
    <col min="2814" max="2814" width="10.7109375" style="349" bestFit="1" customWidth="1"/>
    <col min="2815" max="2962" width="9.140625" style="349"/>
    <col min="2963" max="2963" width="5.85546875" style="349" customWidth="1"/>
    <col min="2964" max="2964" width="55.42578125" style="349" bestFit="1" customWidth="1"/>
    <col min="2965" max="3057" width="9.140625" style="349" hidden="1" customWidth="1"/>
    <col min="3058" max="3068" width="10.7109375" style="349" customWidth="1"/>
    <col min="3069" max="3069" width="10.85546875" style="349" customWidth="1"/>
    <col min="3070" max="3070" width="10.7109375" style="349" bestFit="1" customWidth="1"/>
    <col min="3071" max="3218" width="9.140625" style="349"/>
    <col min="3219" max="3219" width="5.85546875" style="349" customWidth="1"/>
    <col min="3220" max="3220" width="55.42578125" style="349" bestFit="1" customWidth="1"/>
    <col min="3221" max="3313" width="9.140625" style="349" hidden="1" customWidth="1"/>
    <col min="3314" max="3324" width="10.7109375" style="349" customWidth="1"/>
    <col min="3325" max="3325" width="10.85546875" style="349" customWidth="1"/>
    <col min="3326" max="3326" width="10.7109375" style="349" bestFit="1" customWidth="1"/>
    <col min="3327" max="3474" width="9.140625" style="349"/>
    <col min="3475" max="3475" width="5.85546875" style="349" customWidth="1"/>
    <col min="3476" max="3476" width="55.42578125" style="349" bestFit="1" customWidth="1"/>
    <col min="3477" max="3569" width="9.140625" style="349" hidden="1" customWidth="1"/>
    <col min="3570" max="3580" width="10.7109375" style="349" customWidth="1"/>
    <col min="3581" max="3581" width="10.85546875" style="349" customWidth="1"/>
    <col min="3582" max="3582" width="10.7109375" style="349" bestFit="1" customWidth="1"/>
    <col min="3583" max="3730" width="9.140625" style="349"/>
    <col min="3731" max="3731" width="5.85546875" style="349" customWidth="1"/>
    <col min="3732" max="3732" width="55.42578125" style="349" bestFit="1" customWidth="1"/>
    <col min="3733" max="3825" width="9.140625" style="349" hidden="1" customWidth="1"/>
    <col min="3826" max="3836" width="10.7109375" style="349" customWidth="1"/>
    <col min="3837" max="3837" width="10.85546875" style="349" customWidth="1"/>
    <col min="3838" max="3838" width="10.7109375" style="349" bestFit="1" customWidth="1"/>
    <col min="3839" max="3986" width="9.140625" style="349"/>
    <col min="3987" max="3987" width="5.85546875" style="349" customWidth="1"/>
    <col min="3988" max="3988" width="55.42578125" style="349" bestFit="1" customWidth="1"/>
    <col min="3989" max="4081" width="9.140625" style="349" hidden="1" customWidth="1"/>
    <col min="4082" max="4092" width="10.7109375" style="349" customWidth="1"/>
    <col min="4093" max="4093" width="10.85546875" style="349" customWidth="1"/>
    <col min="4094" max="4094" width="10.7109375" style="349" bestFit="1" customWidth="1"/>
    <col min="4095" max="4242" width="9.140625" style="349"/>
    <col min="4243" max="4243" width="5.85546875" style="349" customWidth="1"/>
    <col min="4244" max="4244" width="55.42578125" style="349" bestFit="1" customWidth="1"/>
    <col min="4245" max="4337" width="9.140625" style="349" hidden="1" customWidth="1"/>
    <col min="4338" max="4348" width="10.7109375" style="349" customWidth="1"/>
    <col min="4349" max="4349" width="10.85546875" style="349" customWidth="1"/>
    <col min="4350" max="4350" width="10.7109375" style="349" bestFit="1" customWidth="1"/>
    <col min="4351" max="4498" width="9.140625" style="349"/>
    <col min="4499" max="4499" width="5.85546875" style="349" customWidth="1"/>
    <col min="4500" max="4500" width="55.42578125" style="349" bestFit="1" customWidth="1"/>
    <col min="4501" max="4593" width="9.140625" style="349" hidden="1" customWidth="1"/>
    <col min="4594" max="4604" width="10.7109375" style="349" customWidth="1"/>
    <col min="4605" max="4605" width="10.85546875" style="349" customWidth="1"/>
    <col min="4606" max="4606" width="10.7109375" style="349" bestFit="1" customWidth="1"/>
    <col min="4607" max="4754" width="9.140625" style="349"/>
    <col min="4755" max="4755" width="5.85546875" style="349" customWidth="1"/>
    <col min="4756" max="4756" width="55.42578125" style="349" bestFit="1" customWidth="1"/>
    <col min="4757" max="4849" width="9.140625" style="349" hidden="1" customWidth="1"/>
    <col min="4850" max="4860" width="10.7109375" style="349" customWidth="1"/>
    <col min="4861" max="4861" width="10.85546875" style="349" customWidth="1"/>
    <col min="4862" max="4862" width="10.7109375" style="349" bestFit="1" customWidth="1"/>
    <col min="4863" max="5010" width="9.140625" style="349"/>
    <col min="5011" max="5011" width="5.85546875" style="349" customWidth="1"/>
    <col min="5012" max="5012" width="55.42578125" style="349" bestFit="1" customWidth="1"/>
    <col min="5013" max="5105" width="9.140625" style="349" hidden="1" customWidth="1"/>
    <col min="5106" max="5116" width="10.7109375" style="349" customWidth="1"/>
    <col min="5117" max="5117" width="10.85546875" style="349" customWidth="1"/>
    <col min="5118" max="5118" width="10.7109375" style="349" bestFit="1" customWidth="1"/>
    <col min="5119" max="5266" width="9.140625" style="349"/>
    <col min="5267" max="5267" width="5.85546875" style="349" customWidth="1"/>
    <col min="5268" max="5268" width="55.42578125" style="349" bestFit="1" customWidth="1"/>
    <col min="5269" max="5361" width="9.140625" style="349" hidden="1" customWidth="1"/>
    <col min="5362" max="5372" width="10.7109375" style="349" customWidth="1"/>
    <col min="5373" max="5373" width="10.85546875" style="349" customWidth="1"/>
    <col min="5374" max="5374" width="10.7109375" style="349" bestFit="1" customWidth="1"/>
    <col min="5375" max="5522" width="9.140625" style="349"/>
    <col min="5523" max="5523" width="5.85546875" style="349" customWidth="1"/>
    <col min="5524" max="5524" width="55.42578125" style="349" bestFit="1" customWidth="1"/>
    <col min="5525" max="5617" width="9.140625" style="349" hidden="1" customWidth="1"/>
    <col min="5618" max="5628" width="10.7109375" style="349" customWidth="1"/>
    <col min="5629" max="5629" width="10.85546875" style="349" customWidth="1"/>
    <col min="5630" max="5630" width="10.7109375" style="349" bestFit="1" customWidth="1"/>
    <col min="5631" max="5778" width="9.140625" style="349"/>
    <col min="5779" max="5779" width="5.85546875" style="349" customWidth="1"/>
    <col min="5780" max="5780" width="55.42578125" style="349" bestFit="1" customWidth="1"/>
    <col min="5781" max="5873" width="9.140625" style="349" hidden="1" customWidth="1"/>
    <col min="5874" max="5884" width="10.7109375" style="349" customWidth="1"/>
    <col min="5885" max="5885" width="10.85546875" style="349" customWidth="1"/>
    <col min="5886" max="5886" width="10.7109375" style="349" bestFit="1" customWidth="1"/>
    <col min="5887" max="6034" width="9.140625" style="349"/>
    <col min="6035" max="6035" width="5.85546875" style="349" customWidth="1"/>
    <col min="6036" max="6036" width="55.42578125" style="349" bestFit="1" customWidth="1"/>
    <col min="6037" max="6129" width="9.140625" style="349" hidden="1" customWidth="1"/>
    <col min="6130" max="6140" width="10.7109375" style="349" customWidth="1"/>
    <col min="6141" max="6141" width="10.85546875" style="349" customWidth="1"/>
    <col min="6142" max="6142" width="10.7109375" style="349" bestFit="1" customWidth="1"/>
    <col min="6143" max="6290" width="9.140625" style="349"/>
    <col min="6291" max="6291" width="5.85546875" style="349" customWidth="1"/>
    <col min="6292" max="6292" width="55.42578125" style="349" bestFit="1" customWidth="1"/>
    <col min="6293" max="6385" width="9.140625" style="349" hidden="1" customWidth="1"/>
    <col min="6386" max="6396" width="10.7109375" style="349" customWidth="1"/>
    <col min="6397" max="6397" width="10.85546875" style="349" customWidth="1"/>
    <col min="6398" max="6398" width="10.7109375" style="349" bestFit="1" customWidth="1"/>
    <col min="6399" max="6546" width="9.140625" style="349"/>
    <col min="6547" max="6547" width="5.85546875" style="349" customWidth="1"/>
    <col min="6548" max="6548" width="55.42578125" style="349" bestFit="1" customWidth="1"/>
    <col min="6549" max="6641" width="9.140625" style="349" hidden="1" customWidth="1"/>
    <col min="6642" max="6652" width="10.7109375" style="349" customWidth="1"/>
    <col min="6653" max="6653" width="10.85546875" style="349" customWidth="1"/>
    <col min="6654" max="6654" width="10.7109375" style="349" bestFit="1" customWidth="1"/>
    <col min="6655" max="6802" width="9.140625" style="349"/>
    <col min="6803" max="6803" width="5.85546875" style="349" customWidth="1"/>
    <col min="6804" max="6804" width="55.42578125" style="349" bestFit="1" customWidth="1"/>
    <col min="6805" max="6897" width="9.140625" style="349" hidden="1" customWidth="1"/>
    <col min="6898" max="6908" width="10.7109375" style="349" customWidth="1"/>
    <col min="6909" max="6909" width="10.85546875" style="349" customWidth="1"/>
    <col min="6910" max="6910" width="10.7109375" style="349" bestFit="1" customWidth="1"/>
    <col min="6911" max="7058" width="9.140625" style="349"/>
    <col min="7059" max="7059" width="5.85546875" style="349" customWidth="1"/>
    <col min="7060" max="7060" width="55.42578125" style="349" bestFit="1" customWidth="1"/>
    <col min="7061" max="7153" width="9.140625" style="349" hidden="1" customWidth="1"/>
    <col min="7154" max="7164" width="10.7109375" style="349" customWidth="1"/>
    <col min="7165" max="7165" width="10.85546875" style="349" customWidth="1"/>
    <col min="7166" max="7166" width="10.7109375" style="349" bestFit="1" customWidth="1"/>
    <col min="7167" max="7314" width="9.140625" style="349"/>
    <col min="7315" max="7315" width="5.85546875" style="349" customWidth="1"/>
    <col min="7316" max="7316" width="55.42578125" style="349" bestFit="1" customWidth="1"/>
    <col min="7317" max="7409" width="9.140625" style="349" hidden="1" customWidth="1"/>
    <col min="7410" max="7420" width="10.7109375" style="349" customWidth="1"/>
    <col min="7421" max="7421" width="10.85546875" style="349" customWidth="1"/>
    <col min="7422" max="7422" width="10.7109375" style="349" bestFit="1" customWidth="1"/>
    <col min="7423" max="7570" width="9.140625" style="349"/>
    <col min="7571" max="7571" width="5.85546875" style="349" customWidth="1"/>
    <col min="7572" max="7572" width="55.42578125" style="349" bestFit="1" customWidth="1"/>
    <col min="7573" max="7665" width="9.140625" style="349" hidden="1" customWidth="1"/>
    <col min="7666" max="7676" width="10.7109375" style="349" customWidth="1"/>
    <col min="7677" max="7677" width="10.85546875" style="349" customWidth="1"/>
    <col min="7678" max="7678" width="10.7109375" style="349" bestFit="1" customWidth="1"/>
    <col min="7679" max="7826" width="9.140625" style="349"/>
    <col min="7827" max="7827" width="5.85546875" style="349" customWidth="1"/>
    <col min="7828" max="7828" width="55.42578125" style="349" bestFit="1" customWidth="1"/>
    <col min="7829" max="7921" width="9.140625" style="349" hidden="1" customWidth="1"/>
    <col min="7922" max="7932" width="10.7109375" style="349" customWidth="1"/>
    <col min="7933" max="7933" width="10.85546875" style="349" customWidth="1"/>
    <col min="7934" max="7934" width="10.7109375" style="349" bestFit="1" customWidth="1"/>
    <col min="7935" max="8082" width="9.140625" style="349"/>
    <col min="8083" max="8083" width="5.85546875" style="349" customWidth="1"/>
    <col min="8084" max="8084" width="55.42578125" style="349" bestFit="1" customWidth="1"/>
    <col min="8085" max="8177" width="9.140625" style="349" hidden="1" customWidth="1"/>
    <col min="8178" max="8188" width="10.7109375" style="349" customWidth="1"/>
    <col min="8189" max="8189" width="10.85546875" style="349" customWidth="1"/>
    <col min="8190" max="8190" width="10.7109375" style="349" bestFit="1" customWidth="1"/>
    <col min="8191" max="8338" width="9.140625" style="349"/>
    <col min="8339" max="8339" width="5.85546875" style="349" customWidth="1"/>
    <col min="8340" max="8340" width="55.42578125" style="349" bestFit="1" customWidth="1"/>
    <col min="8341" max="8433" width="9.140625" style="349" hidden="1" customWidth="1"/>
    <col min="8434" max="8444" width="10.7109375" style="349" customWidth="1"/>
    <col min="8445" max="8445" width="10.85546875" style="349" customWidth="1"/>
    <col min="8446" max="8446" width="10.7109375" style="349" bestFit="1" customWidth="1"/>
    <col min="8447" max="8594" width="9.140625" style="349"/>
    <col min="8595" max="8595" width="5.85546875" style="349" customWidth="1"/>
    <col min="8596" max="8596" width="55.42578125" style="349" bestFit="1" customWidth="1"/>
    <col min="8597" max="8689" width="9.140625" style="349" hidden="1" customWidth="1"/>
    <col min="8690" max="8700" width="10.7109375" style="349" customWidth="1"/>
    <col min="8701" max="8701" width="10.85546875" style="349" customWidth="1"/>
    <col min="8702" max="8702" width="10.7109375" style="349" bestFit="1" customWidth="1"/>
    <col min="8703" max="8850" width="9.140625" style="349"/>
    <col min="8851" max="8851" width="5.85546875" style="349" customWidth="1"/>
    <col min="8852" max="8852" width="55.42578125" style="349" bestFit="1" customWidth="1"/>
    <col min="8853" max="8945" width="9.140625" style="349" hidden="1" customWidth="1"/>
    <col min="8946" max="8956" width="10.7109375" style="349" customWidth="1"/>
    <col min="8957" max="8957" width="10.85546875" style="349" customWidth="1"/>
    <col min="8958" max="8958" width="10.7109375" style="349" bestFit="1" customWidth="1"/>
    <col min="8959" max="9106" width="9.140625" style="349"/>
    <col min="9107" max="9107" width="5.85546875" style="349" customWidth="1"/>
    <col min="9108" max="9108" width="55.42578125" style="349" bestFit="1" customWidth="1"/>
    <col min="9109" max="9201" width="9.140625" style="349" hidden="1" customWidth="1"/>
    <col min="9202" max="9212" width="10.7109375" style="349" customWidth="1"/>
    <col min="9213" max="9213" width="10.85546875" style="349" customWidth="1"/>
    <col min="9214" max="9214" width="10.7109375" style="349" bestFit="1" customWidth="1"/>
    <col min="9215" max="9362" width="9.140625" style="349"/>
    <col min="9363" max="9363" width="5.85546875" style="349" customWidth="1"/>
    <col min="9364" max="9364" width="55.42578125" style="349" bestFit="1" customWidth="1"/>
    <col min="9365" max="9457" width="9.140625" style="349" hidden="1" customWidth="1"/>
    <col min="9458" max="9468" width="10.7109375" style="349" customWidth="1"/>
    <col min="9469" max="9469" width="10.85546875" style="349" customWidth="1"/>
    <col min="9470" max="9470" width="10.7109375" style="349" bestFit="1" customWidth="1"/>
    <col min="9471" max="9618" width="9.140625" style="349"/>
    <col min="9619" max="9619" width="5.85546875" style="349" customWidth="1"/>
    <col min="9620" max="9620" width="55.42578125" style="349" bestFit="1" customWidth="1"/>
    <col min="9621" max="9713" width="9.140625" style="349" hidden="1" customWidth="1"/>
    <col min="9714" max="9724" width="10.7109375" style="349" customWidth="1"/>
    <col min="9725" max="9725" width="10.85546875" style="349" customWidth="1"/>
    <col min="9726" max="9726" width="10.7109375" style="349" bestFit="1" customWidth="1"/>
    <col min="9727" max="9874" width="9.140625" style="349"/>
    <col min="9875" max="9875" width="5.85546875" style="349" customWidth="1"/>
    <col min="9876" max="9876" width="55.42578125" style="349" bestFit="1" customWidth="1"/>
    <col min="9877" max="9969" width="9.140625" style="349" hidden="1" customWidth="1"/>
    <col min="9970" max="9980" width="10.7109375" style="349" customWidth="1"/>
    <col min="9981" max="9981" width="10.85546875" style="349" customWidth="1"/>
    <col min="9982" max="9982" width="10.7109375" style="349" bestFit="1" customWidth="1"/>
    <col min="9983" max="10130" width="9.140625" style="349"/>
    <col min="10131" max="10131" width="5.85546875" style="349" customWidth="1"/>
    <col min="10132" max="10132" width="55.42578125" style="349" bestFit="1" customWidth="1"/>
    <col min="10133" max="10225" width="9.140625" style="349" hidden="1" customWidth="1"/>
    <col min="10226" max="10236" width="10.7109375" style="349" customWidth="1"/>
    <col min="10237" max="10237" width="10.85546875" style="349" customWidth="1"/>
    <col min="10238" max="10238" width="10.7109375" style="349" bestFit="1" customWidth="1"/>
    <col min="10239" max="10386" width="9.140625" style="349"/>
    <col min="10387" max="10387" width="5.85546875" style="349" customWidth="1"/>
    <col min="10388" max="10388" width="55.42578125" style="349" bestFit="1" customWidth="1"/>
    <col min="10389" max="10481" width="9.140625" style="349" hidden="1" customWidth="1"/>
    <col min="10482" max="10492" width="10.7109375" style="349" customWidth="1"/>
    <col min="10493" max="10493" width="10.85546875" style="349" customWidth="1"/>
    <col min="10494" max="10494" width="10.7109375" style="349" bestFit="1" customWidth="1"/>
    <col min="10495" max="10642" width="9.140625" style="349"/>
    <col min="10643" max="10643" width="5.85546875" style="349" customWidth="1"/>
    <col min="10644" max="10644" width="55.42578125" style="349" bestFit="1" customWidth="1"/>
    <col min="10645" max="10737" width="9.140625" style="349" hidden="1" customWidth="1"/>
    <col min="10738" max="10748" width="10.7109375" style="349" customWidth="1"/>
    <col min="10749" max="10749" width="10.85546875" style="349" customWidth="1"/>
    <col min="10750" max="10750" width="10.7109375" style="349" bestFit="1" customWidth="1"/>
    <col min="10751" max="10898" width="9.140625" style="349"/>
    <col min="10899" max="10899" width="5.85546875" style="349" customWidth="1"/>
    <col min="10900" max="10900" width="55.42578125" style="349" bestFit="1" customWidth="1"/>
    <col min="10901" max="10993" width="9.140625" style="349" hidden="1" customWidth="1"/>
    <col min="10994" max="11004" width="10.7109375" style="349" customWidth="1"/>
    <col min="11005" max="11005" width="10.85546875" style="349" customWidth="1"/>
    <col min="11006" max="11006" width="10.7109375" style="349" bestFit="1" customWidth="1"/>
    <col min="11007" max="11154" width="9.140625" style="349"/>
    <col min="11155" max="11155" width="5.85546875" style="349" customWidth="1"/>
    <col min="11156" max="11156" width="55.42578125" style="349" bestFit="1" customWidth="1"/>
    <col min="11157" max="11249" width="9.140625" style="349" hidden="1" customWidth="1"/>
    <col min="11250" max="11260" width="10.7109375" style="349" customWidth="1"/>
    <col min="11261" max="11261" width="10.85546875" style="349" customWidth="1"/>
    <col min="11262" max="11262" width="10.7109375" style="349" bestFit="1" customWidth="1"/>
    <col min="11263" max="11410" width="9.140625" style="349"/>
    <col min="11411" max="11411" width="5.85546875" style="349" customWidth="1"/>
    <col min="11412" max="11412" width="55.42578125" style="349" bestFit="1" customWidth="1"/>
    <col min="11413" max="11505" width="9.140625" style="349" hidden="1" customWidth="1"/>
    <col min="11506" max="11516" width="10.7109375" style="349" customWidth="1"/>
    <col min="11517" max="11517" width="10.85546875" style="349" customWidth="1"/>
    <col min="11518" max="11518" width="10.7109375" style="349" bestFit="1" customWidth="1"/>
    <col min="11519" max="11666" width="9.140625" style="349"/>
    <col min="11667" max="11667" width="5.85546875" style="349" customWidth="1"/>
    <col min="11668" max="11668" width="55.42578125" style="349" bestFit="1" customWidth="1"/>
    <col min="11669" max="11761" width="9.140625" style="349" hidden="1" customWidth="1"/>
    <col min="11762" max="11772" width="10.7109375" style="349" customWidth="1"/>
    <col min="11773" max="11773" width="10.85546875" style="349" customWidth="1"/>
    <col min="11774" max="11774" width="10.7109375" style="349" bestFit="1" customWidth="1"/>
    <col min="11775" max="11922" width="9.140625" style="349"/>
    <col min="11923" max="11923" width="5.85546875" style="349" customWidth="1"/>
    <col min="11924" max="11924" width="55.42578125" style="349" bestFit="1" customWidth="1"/>
    <col min="11925" max="12017" width="9.140625" style="349" hidden="1" customWidth="1"/>
    <col min="12018" max="12028" width="10.7109375" style="349" customWidth="1"/>
    <col min="12029" max="12029" width="10.85546875" style="349" customWidth="1"/>
    <col min="12030" max="12030" width="10.7109375" style="349" bestFit="1" customWidth="1"/>
    <col min="12031" max="12178" width="9.140625" style="349"/>
    <col min="12179" max="12179" width="5.85546875" style="349" customWidth="1"/>
    <col min="12180" max="12180" width="55.42578125" style="349" bestFit="1" customWidth="1"/>
    <col min="12181" max="12273" width="9.140625" style="349" hidden="1" customWidth="1"/>
    <col min="12274" max="12284" width="10.7109375" style="349" customWidth="1"/>
    <col min="12285" max="12285" width="10.85546875" style="349" customWidth="1"/>
    <col min="12286" max="12286" width="10.7109375" style="349" bestFit="1" customWidth="1"/>
    <col min="12287" max="12434" width="9.140625" style="349"/>
    <col min="12435" max="12435" width="5.85546875" style="349" customWidth="1"/>
    <col min="12436" max="12436" width="55.42578125" style="349" bestFit="1" customWidth="1"/>
    <col min="12437" max="12529" width="9.140625" style="349" hidden="1" customWidth="1"/>
    <col min="12530" max="12540" width="10.7109375" style="349" customWidth="1"/>
    <col min="12541" max="12541" width="10.85546875" style="349" customWidth="1"/>
    <col min="12542" max="12542" width="10.7109375" style="349" bestFit="1" customWidth="1"/>
    <col min="12543" max="12690" width="9.140625" style="349"/>
    <col min="12691" max="12691" width="5.85546875" style="349" customWidth="1"/>
    <col min="12692" max="12692" width="55.42578125" style="349" bestFit="1" customWidth="1"/>
    <col min="12693" max="12785" width="9.140625" style="349" hidden="1" customWidth="1"/>
    <col min="12786" max="12796" width="10.7109375" style="349" customWidth="1"/>
    <col min="12797" max="12797" width="10.85546875" style="349" customWidth="1"/>
    <col min="12798" max="12798" width="10.7109375" style="349" bestFit="1" customWidth="1"/>
    <col min="12799" max="12946" width="9.140625" style="349"/>
    <col min="12947" max="12947" width="5.85546875" style="349" customWidth="1"/>
    <col min="12948" max="12948" width="55.42578125" style="349" bestFit="1" customWidth="1"/>
    <col min="12949" max="13041" width="9.140625" style="349" hidden="1" customWidth="1"/>
    <col min="13042" max="13052" width="10.7109375" style="349" customWidth="1"/>
    <col min="13053" max="13053" width="10.85546875" style="349" customWidth="1"/>
    <col min="13054" max="13054" width="10.7109375" style="349" bestFit="1" customWidth="1"/>
    <col min="13055" max="13202" width="9.140625" style="349"/>
    <col min="13203" max="13203" width="5.85546875" style="349" customWidth="1"/>
    <col min="13204" max="13204" width="55.42578125" style="349" bestFit="1" customWidth="1"/>
    <col min="13205" max="13297" width="9.140625" style="349" hidden="1" customWidth="1"/>
    <col min="13298" max="13308" width="10.7109375" style="349" customWidth="1"/>
    <col min="13309" max="13309" width="10.85546875" style="349" customWidth="1"/>
    <col min="13310" max="13310" width="10.7109375" style="349" bestFit="1" customWidth="1"/>
    <col min="13311" max="13458" width="9.140625" style="349"/>
    <col min="13459" max="13459" width="5.85546875" style="349" customWidth="1"/>
    <col min="13460" max="13460" width="55.42578125" style="349" bestFit="1" customWidth="1"/>
    <col min="13461" max="13553" width="9.140625" style="349" hidden="1" customWidth="1"/>
    <col min="13554" max="13564" width="10.7109375" style="349" customWidth="1"/>
    <col min="13565" max="13565" width="10.85546875" style="349" customWidth="1"/>
    <col min="13566" max="13566" width="10.7109375" style="349" bestFit="1" customWidth="1"/>
    <col min="13567" max="13714" width="9.140625" style="349"/>
    <col min="13715" max="13715" width="5.85546875" style="349" customWidth="1"/>
    <col min="13716" max="13716" width="55.42578125" style="349" bestFit="1" customWidth="1"/>
    <col min="13717" max="13809" width="9.140625" style="349" hidden="1" customWidth="1"/>
    <col min="13810" max="13820" width="10.7109375" style="349" customWidth="1"/>
    <col min="13821" max="13821" width="10.85546875" style="349" customWidth="1"/>
    <col min="13822" max="13822" width="10.7109375" style="349" bestFit="1" customWidth="1"/>
    <col min="13823" max="13970" width="9.140625" style="349"/>
    <col min="13971" max="13971" width="5.85546875" style="349" customWidth="1"/>
    <col min="13972" max="13972" width="55.42578125" style="349" bestFit="1" customWidth="1"/>
    <col min="13973" max="14065" width="9.140625" style="349" hidden="1" customWidth="1"/>
    <col min="14066" max="14076" width="10.7109375" style="349" customWidth="1"/>
    <col min="14077" max="14077" width="10.85546875" style="349" customWidth="1"/>
    <col min="14078" max="14078" width="10.7109375" style="349" bestFit="1" customWidth="1"/>
    <col min="14079" max="14226" width="9.140625" style="349"/>
    <col min="14227" max="14227" width="5.85546875" style="349" customWidth="1"/>
    <col min="14228" max="14228" width="55.42578125" style="349" bestFit="1" customWidth="1"/>
    <col min="14229" max="14321" width="9.140625" style="349" hidden="1" customWidth="1"/>
    <col min="14322" max="14332" width="10.7109375" style="349" customWidth="1"/>
    <col min="14333" max="14333" width="10.85546875" style="349" customWidth="1"/>
    <col min="14334" max="14334" width="10.7109375" style="349" bestFit="1" customWidth="1"/>
    <col min="14335" max="14482" width="9.140625" style="349"/>
    <col min="14483" max="14483" width="5.85546875" style="349" customWidth="1"/>
    <col min="14484" max="14484" width="55.42578125" style="349" bestFit="1" customWidth="1"/>
    <col min="14485" max="14577" width="9.140625" style="349" hidden="1" customWidth="1"/>
    <col min="14578" max="14588" width="10.7109375" style="349" customWidth="1"/>
    <col min="14589" max="14589" width="10.85546875" style="349" customWidth="1"/>
    <col min="14590" max="14590" width="10.7109375" style="349" bestFit="1" customWidth="1"/>
    <col min="14591" max="14738" width="9.140625" style="349"/>
    <col min="14739" max="14739" width="5.85546875" style="349" customWidth="1"/>
    <col min="14740" max="14740" width="55.42578125" style="349" bestFit="1" customWidth="1"/>
    <col min="14741" max="14833" width="9.140625" style="349" hidden="1" customWidth="1"/>
    <col min="14834" max="14844" width="10.7109375" style="349" customWidth="1"/>
    <col min="14845" max="14845" width="10.85546875" style="349" customWidth="1"/>
    <col min="14846" max="14846" width="10.7109375" style="349" bestFit="1" customWidth="1"/>
    <col min="14847" max="14994" width="9.140625" style="349"/>
    <col min="14995" max="14995" width="5.85546875" style="349" customWidth="1"/>
    <col min="14996" max="14996" width="55.42578125" style="349" bestFit="1" customWidth="1"/>
    <col min="14997" max="15089" width="9.140625" style="349" hidden="1" customWidth="1"/>
    <col min="15090" max="15100" width="10.7109375" style="349" customWidth="1"/>
    <col min="15101" max="15101" width="10.85546875" style="349" customWidth="1"/>
    <col min="15102" max="15102" width="10.7109375" style="349" bestFit="1" customWidth="1"/>
    <col min="15103" max="15250" width="9.140625" style="349"/>
    <col min="15251" max="15251" width="5.85546875" style="349" customWidth="1"/>
    <col min="15252" max="15252" width="55.42578125" style="349" bestFit="1" customWidth="1"/>
    <col min="15253" max="15345" width="9.140625" style="349" hidden="1" customWidth="1"/>
    <col min="15346" max="15356" width="10.7109375" style="349" customWidth="1"/>
    <col min="15357" max="15357" width="10.85546875" style="349" customWidth="1"/>
    <col min="15358" max="15358" width="10.7109375" style="349" bestFit="1" customWidth="1"/>
    <col min="15359" max="15506" width="9.140625" style="349"/>
    <col min="15507" max="15507" width="5.85546875" style="349" customWidth="1"/>
    <col min="15508" max="15508" width="55.42578125" style="349" bestFit="1" customWidth="1"/>
    <col min="15509" max="15601" width="9.140625" style="349" hidden="1" customWidth="1"/>
    <col min="15602" max="15612" width="10.7109375" style="349" customWidth="1"/>
    <col min="15613" max="15613" width="10.85546875" style="349" customWidth="1"/>
    <col min="15614" max="15614" width="10.7109375" style="349" bestFit="1" customWidth="1"/>
    <col min="15615" max="15762" width="9.140625" style="349"/>
    <col min="15763" max="15763" width="5.85546875" style="349" customWidth="1"/>
    <col min="15764" max="15764" width="55.42578125" style="349" bestFit="1" customWidth="1"/>
    <col min="15765" max="15857" width="9.140625" style="349" hidden="1" customWidth="1"/>
    <col min="15858" max="15868" width="10.7109375" style="349" customWidth="1"/>
    <col min="15869" max="15869" width="10.85546875" style="349" customWidth="1"/>
    <col min="15870" max="15870" width="10.7109375" style="349" bestFit="1" customWidth="1"/>
    <col min="15871" max="16018" width="9.140625" style="349"/>
    <col min="16019" max="16019" width="5.85546875" style="349" customWidth="1"/>
    <col min="16020" max="16020" width="55.42578125" style="349" bestFit="1" customWidth="1"/>
    <col min="16021" max="16113" width="9.140625" style="349" hidden="1" customWidth="1"/>
    <col min="16114" max="16124" width="10.7109375" style="349" customWidth="1"/>
    <col min="16125" max="16125" width="10.85546875" style="349" customWidth="1"/>
    <col min="16126" max="16126" width="10.7109375" style="349" bestFit="1" customWidth="1"/>
    <col min="16127" max="16384" width="9.140625" style="349"/>
  </cols>
  <sheetData>
    <row r="1" spans="1:9" ht="19.5" customHeight="1" x14ac:dyDescent="0.3">
      <c r="A1" s="683" t="s">
        <v>564</v>
      </c>
      <c r="B1" s="573"/>
    </row>
    <row r="2" spans="1:9" hidden="1" x14ac:dyDescent="0.3">
      <c r="A2" s="661"/>
      <c r="B2" s="662"/>
    </row>
    <row r="3" spans="1:9" ht="18" thickBot="1" x14ac:dyDescent="0.35">
      <c r="A3" s="575"/>
      <c r="B3" s="664"/>
      <c r="D3" s="615"/>
      <c r="F3" s="615"/>
      <c r="H3" s="615" t="s">
        <v>7</v>
      </c>
    </row>
    <row r="4" spans="1:9" ht="24" customHeight="1" thickTop="1" thickBot="1" x14ac:dyDescent="0.35">
      <c r="A4" s="580" t="s">
        <v>441</v>
      </c>
      <c r="B4" s="580" t="s">
        <v>442</v>
      </c>
      <c r="C4" s="581">
        <v>43374</v>
      </c>
      <c r="D4" s="581">
        <v>43405</v>
      </c>
      <c r="E4" s="581">
        <v>43435</v>
      </c>
      <c r="F4" s="581">
        <v>43466</v>
      </c>
      <c r="G4" s="581">
        <v>43497</v>
      </c>
      <c r="H4" s="581">
        <v>43525</v>
      </c>
    </row>
    <row r="5" spans="1:9" ht="18" customHeight="1" thickTop="1" x14ac:dyDescent="0.3">
      <c r="A5" s="589"/>
      <c r="B5" s="589"/>
      <c r="C5" s="668"/>
      <c r="D5" s="668"/>
      <c r="E5" s="668"/>
      <c r="F5" s="668"/>
      <c r="G5" s="668"/>
      <c r="H5" s="668"/>
    </row>
    <row r="6" spans="1:9" ht="18" customHeight="1" x14ac:dyDescent="0.3">
      <c r="A6" s="584" t="s">
        <v>443</v>
      </c>
      <c r="B6" s="584" t="s">
        <v>446</v>
      </c>
      <c r="C6" s="586">
        <v>352382.65874345228</v>
      </c>
      <c r="D6" s="586">
        <v>327920.33516186185</v>
      </c>
      <c r="E6" s="586">
        <v>316209.87737736892</v>
      </c>
      <c r="F6" s="586">
        <v>319201.92619764269</v>
      </c>
      <c r="G6" s="586">
        <v>380680.54327686707</v>
      </c>
      <c r="H6" s="586">
        <v>324533.76780826127</v>
      </c>
      <c r="I6" s="682"/>
    </row>
    <row r="7" spans="1:9" ht="18" customHeight="1" x14ac:dyDescent="0.3">
      <c r="A7" s="589" t="s">
        <v>533</v>
      </c>
      <c r="B7" s="597" t="s">
        <v>522</v>
      </c>
      <c r="C7" s="594">
        <v>5828.702181240812</v>
      </c>
      <c r="D7" s="594">
        <v>6054.3858939150368</v>
      </c>
      <c r="E7" s="594">
        <v>8360.2894402560742</v>
      </c>
      <c r="F7" s="594">
        <v>7759.9553550904993</v>
      </c>
      <c r="G7" s="594">
        <v>6530.730579473915</v>
      </c>
      <c r="H7" s="594">
        <v>6640.0305433026942</v>
      </c>
    </row>
    <row r="8" spans="1:9" ht="18" customHeight="1" x14ac:dyDescent="0.3">
      <c r="A8" s="589" t="s">
        <v>534</v>
      </c>
      <c r="B8" s="597" t="s">
        <v>535</v>
      </c>
      <c r="C8" s="594">
        <v>173381.3298458028</v>
      </c>
      <c r="D8" s="594">
        <v>175766.72956203023</v>
      </c>
      <c r="E8" s="594">
        <v>179861.51667529377</v>
      </c>
      <c r="F8" s="594">
        <v>166656.2823980746</v>
      </c>
      <c r="G8" s="594">
        <v>218741.93917047724</v>
      </c>
      <c r="H8" s="594">
        <v>148784.65950281508</v>
      </c>
    </row>
    <row r="9" spans="1:9" ht="18" customHeight="1" x14ac:dyDescent="0.3">
      <c r="A9" s="589" t="s">
        <v>536</v>
      </c>
      <c r="B9" s="597" t="s">
        <v>537</v>
      </c>
      <c r="C9" s="594">
        <v>173172.62671640876</v>
      </c>
      <c r="D9" s="594">
        <v>146099.21970591653</v>
      </c>
      <c r="E9" s="594">
        <v>127988.0712618191</v>
      </c>
      <c r="F9" s="594">
        <v>144785.68844447759</v>
      </c>
      <c r="G9" s="594">
        <v>155407.87352691597</v>
      </c>
      <c r="H9" s="594">
        <v>169109.07776214351</v>
      </c>
    </row>
    <row r="10" spans="1:9" ht="18" customHeight="1" x14ac:dyDescent="0.3">
      <c r="A10" s="589"/>
      <c r="B10" s="589"/>
      <c r="C10" s="667"/>
      <c r="D10" s="667"/>
      <c r="E10" s="667"/>
      <c r="F10" s="667"/>
      <c r="G10" s="667"/>
      <c r="H10" s="667"/>
    </row>
    <row r="11" spans="1:9" ht="18" customHeight="1" x14ac:dyDescent="0.3">
      <c r="A11" s="584" t="s">
        <v>445</v>
      </c>
      <c r="B11" s="584" t="s">
        <v>538</v>
      </c>
      <c r="C11" s="586">
        <v>327630.77294823021</v>
      </c>
      <c r="D11" s="586">
        <v>333470.95698926511</v>
      </c>
      <c r="E11" s="586">
        <v>350968.38650447491</v>
      </c>
      <c r="F11" s="586">
        <v>358001.3554269165</v>
      </c>
      <c r="G11" s="586">
        <v>347437.77768638934</v>
      </c>
      <c r="H11" s="586">
        <v>378416.79190307087</v>
      </c>
    </row>
    <row r="12" spans="1:9" ht="18" customHeight="1" x14ac:dyDescent="0.3">
      <c r="A12" s="589"/>
      <c r="B12" s="589"/>
      <c r="C12" s="667"/>
      <c r="D12" s="667"/>
      <c r="E12" s="667"/>
      <c r="F12" s="667"/>
      <c r="G12" s="667"/>
      <c r="H12" s="667"/>
    </row>
    <row r="13" spans="1:9" ht="18" customHeight="1" x14ac:dyDescent="0.3">
      <c r="A13" s="584" t="s">
        <v>455</v>
      </c>
      <c r="B13" s="584" t="s">
        <v>458</v>
      </c>
      <c r="C13" s="586">
        <v>708663.32216151489</v>
      </c>
      <c r="D13" s="586">
        <v>714853.05679720815</v>
      </c>
      <c r="E13" s="586">
        <v>708936.49842787953</v>
      </c>
      <c r="F13" s="586">
        <v>695073.82051677885</v>
      </c>
      <c r="G13" s="586">
        <v>706937.14946621063</v>
      </c>
      <c r="H13" s="586">
        <v>704768.11334067048</v>
      </c>
    </row>
    <row r="14" spans="1:9" ht="18" customHeight="1" x14ac:dyDescent="0.3">
      <c r="A14" s="589"/>
      <c r="B14" s="589"/>
      <c r="C14" s="667"/>
      <c r="D14" s="667"/>
      <c r="E14" s="667"/>
      <c r="F14" s="667"/>
      <c r="G14" s="667"/>
      <c r="H14" s="667"/>
    </row>
    <row r="15" spans="1:9" ht="18" customHeight="1" x14ac:dyDescent="0.3">
      <c r="A15" s="584" t="s">
        <v>457</v>
      </c>
      <c r="B15" s="584" t="s">
        <v>539</v>
      </c>
      <c r="C15" s="586">
        <v>12589.621973824433</v>
      </c>
      <c r="D15" s="586">
        <v>13501.139163622658</v>
      </c>
      <c r="E15" s="586">
        <v>9986.8857277853003</v>
      </c>
      <c r="F15" s="586">
        <v>10095.495468557454</v>
      </c>
      <c r="G15" s="586">
        <v>10157.444531889556</v>
      </c>
      <c r="H15" s="586">
        <v>10317.174743903428</v>
      </c>
    </row>
    <row r="16" spans="1:9" ht="18" customHeight="1" x14ac:dyDescent="0.3">
      <c r="A16" s="589"/>
      <c r="B16" s="597"/>
      <c r="C16" s="667"/>
      <c r="D16" s="667"/>
      <c r="E16" s="667"/>
      <c r="F16" s="667"/>
      <c r="G16" s="667"/>
      <c r="H16" s="667"/>
    </row>
    <row r="17" spans="1:9" ht="18" customHeight="1" x14ac:dyDescent="0.3">
      <c r="A17" s="584" t="s">
        <v>459</v>
      </c>
      <c r="B17" s="584" t="s">
        <v>540</v>
      </c>
      <c r="C17" s="586">
        <v>0.95513000000000003</v>
      </c>
      <c r="D17" s="586">
        <v>0.51665499999999998</v>
      </c>
      <c r="E17" s="586">
        <v>0.271646</v>
      </c>
      <c r="F17" s="586">
        <v>0.45336859999999995</v>
      </c>
      <c r="G17" s="586">
        <v>0.15168720000000002</v>
      </c>
      <c r="H17" s="586">
        <v>3.7975800000000004E-2</v>
      </c>
    </row>
    <row r="18" spans="1:9" ht="18" customHeight="1" x14ac:dyDescent="0.3">
      <c r="A18" s="589"/>
      <c r="B18" s="589"/>
      <c r="C18" s="667"/>
      <c r="D18" s="667"/>
      <c r="E18" s="667"/>
      <c r="F18" s="667"/>
      <c r="G18" s="667"/>
      <c r="H18" s="667"/>
    </row>
    <row r="19" spans="1:9" ht="18" customHeight="1" x14ac:dyDescent="0.3">
      <c r="A19" s="584" t="s">
        <v>461</v>
      </c>
      <c r="B19" s="584" t="s">
        <v>541</v>
      </c>
      <c r="C19" s="586">
        <v>3378.8780669142157</v>
      </c>
      <c r="D19" s="586">
        <v>2932.9963831550385</v>
      </c>
      <c r="E19" s="586">
        <v>2650.1482004206027</v>
      </c>
      <c r="F19" s="586">
        <v>2969.9703730723818</v>
      </c>
      <c r="G19" s="586">
        <v>2891.4075156859453</v>
      </c>
      <c r="H19" s="586">
        <v>3367.1146153100922</v>
      </c>
    </row>
    <row r="20" spans="1:9" ht="18" customHeight="1" x14ac:dyDescent="0.3">
      <c r="A20" s="589"/>
      <c r="B20" s="589"/>
      <c r="C20" s="667"/>
      <c r="D20" s="667"/>
      <c r="E20" s="667"/>
      <c r="F20" s="667"/>
      <c r="G20" s="667"/>
      <c r="H20" s="667"/>
    </row>
    <row r="21" spans="1:9" ht="18" customHeight="1" x14ac:dyDescent="0.3">
      <c r="A21" s="584" t="s">
        <v>463</v>
      </c>
      <c r="B21" s="584" t="s">
        <v>466</v>
      </c>
      <c r="C21" s="586">
        <v>18289.7377199316</v>
      </c>
      <c r="D21" s="586">
        <v>18531.338464533754</v>
      </c>
      <c r="E21" s="586">
        <v>18732.710484892854</v>
      </c>
      <c r="F21" s="586">
        <v>20039.300555723112</v>
      </c>
      <c r="G21" s="586">
        <v>20983.391607779791</v>
      </c>
      <c r="H21" s="586">
        <v>20755.545287421188</v>
      </c>
    </row>
    <row r="22" spans="1:9" ht="18" customHeight="1" x14ac:dyDescent="0.3">
      <c r="A22" s="589"/>
      <c r="B22" s="589"/>
      <c r="C22" s="667"/>
      <c r="D22" s="667"/>
      <c r="E22" s="667"/>
      <c r="F22" s="667"/>
      <c r="G22" s="667"/>
      <c r="H22" s="667"/>
    </row>
    <row r="23" spans="1:9" ht="18" customHeight="1" x14ac:dyDescent="0.3">
      <c r="A23" s="584" t="s">
        <v>465</v>
      </c>
      <c r="B23" s="584" t="s">
        <v>468</v>
      </c>
      <c r="C23" s="586">
        <v>19918.84060933378</v>
      </c>
      <c r="D23" s="586">
        <v>19793.738816110912</v>
      </c>
      <c r="E23" s="586">
        <v>19502.920810957148</v>
      </c>
      <c r="F23" s="586">
        <v>19826.797090898621</v>
      </c>
      <c r="G23" s="586">
        <v>19851.66699253345</v>
      </c>
      <c r="H23" s="586">
        <v>19809.586836777344</v>
      </c>
    </row>
    <row r="24" spans="1:9" ht="18" customHeight="1" x14ac:dyDescent="0.3">
      <c r="A24" s="589"/>
      <c r="B24" s="589"/>
      <c r="C24" s="594"/>
      <c r="D24" s="594"/>
      <c r="E24" s="594"/>
      <c r="F24" s="594"/>
      <c r="G24" s="594"/>
      <c r="H24" s="594"/>
    </row>
    <row r="25" spans="1:9" ht="18" customHeight="1" x14ac:dyDescent="0.3">
      <c r="A25" s="584"/>
      <c r="B25" s="584" t="s">
        <v>421</v>
      </c>
      <c r="C25" s="586">
        <v>1442854.7873532013</v>
      </c>
      <c r="D25" s="586">
        <v>1431004.0784307574</v>
      </c>
      <c r="E25" s="586">
        <v>1426987.6991797793</v>
      </c>
      <c r="F25" s="586">
        <v>1425209.1189981895</v>
      </c>
      <c r="G25" s="586">
        <v>1488939.5327645554</v>
      </c>
      <c r="H25" s="586">
        <v>1461968.1325112148</v>
      </c>
      <c r="I25" s="682"/>
    </row>
    <row r="26" spans="1:9" thickBot="1" x14ac:dyDescent="0.35">
      <c r="A26" s="598"/>
      <c r="B26" s="598"/>
      <c r="C26" s="671"/>
      <c r="D26" s="671"/>
      <c r="E26" s="671"/>
      <c r="F26" s="671"/>
      <c r="G26" s="671"/>
      <c r="H26" s="671"/>
    </row>
    <row r="27" spans="1:9" ht="18" hidden="1" thickTop="1" x14ac:dyDescent="0.3">
      <c r="A27" s="672"/>
      <c r="B27" s="672"/>
      <c r="C27" s="673"/>
      <c r="D27" s="673"/>
      <c r="E27" s="673"/>
      <c r="F27" s="673"/>
      <c r="G27" s="673"/>
      <c r="H27" s="673"/>
    </row>
    <row r="28" spans="1:9" ht="18" thickTop="1" x14ac:dyDescent="0.3">
      <c r="A28" s="675"/>
      <c r="B28" s="675"/>
      <c r="C28" s="673"/>
      <c r="D28" s="673"/>
      <c r="E28" s="673"/>
      <c r="F28" s="673"/>
      <c r="G28" s="673"/>
      <c r="H28" s="673"/>
    </row>
    <row r="29" spans="1:9" ht="18" thickBot="1" x14ac:dyDescent="0.35">
      <c r="A29" s="676"/>
      <c r="B29" s="676"/>
      <c r="C29" s="677"/>
      <c r="D29" s="677"/>
      <c r="E29" s="677"/>
      <c r="F29" s="677"/>
      <c r="G29" s="677"/>
      <c r="H29" s="677"/>
    </row>
    <row r="30" spans="1:9" ht="24" customHeight="1" thickTop="1" thickBot="1" x14ac:dyDescent="0.35">
      <c r="A30" s="580" t="s">
        <v>441</v>
      </c>
      <c r="B30" s="580" t="s">
        <v>469</v>
      </c>
      <c r="C30" s="581">
        <v>43374</v>
      </c>
      <c r="D30" s="581">
        <v>43405</v>
      </c>
      <c r="E30" s="581">
        <v>43435</v>
      </c>
      <c r="F30" s="581">
        <v>43466</v>
      </c>
      <c r="G30" s="581">
        <v>43497</v>
      </c>
      <c r="H30" s="581">
        <v>43525</v>
      </c>
    </row>
    <row r="31" spans="1:9" ht="18" customHeight="1" thickTop="1" x14ac:dyDescent="0.3">
      <c r="A31" s="589"/>
      <c r="B31" s="589"/>
      <c r="C31" s="680"/>
      <c r="D31" s="680"/>
      <c r="E31" s="680"/>
      <c r="F31" s="680"/>
      <c r="G31" s="680"/>
      <c r="H31" s="680"/>
    </row>
    <row r="32" spans="1:9" ht="18" customHeight="1" x14ac:dyDescent="0.3">
      <c r="A32" s="584" t="s">
        <v>470</v>
      </c>
      <c r="B32" s="584" t="s">
        <v>542</v>
      </c>
      <c r="C32" s="586">
        <v>1051160.5352396581</v>
      </c>
      <c r="D32" s="586">
        <v>1033570.7125977722</v>
      </c>
      <c r="E32" s="586">
        <v>1041107.4834335888</v>
      </c>
      <c r="F32" s="586">
        <v>1033098.8824459699</v>
      </c>
      <c r="G32" s="586">
        <v>1100562.3472724084</v>
      </c>
      <c r="H32" s="586">
        <v>1056512.3854441678</v>
      </c>
      <c r="I32" s="682"/>
    </row>
    <row r="33" spans="1:9" ht="18" customHeight="1" x14ac:dyDescent="0.3">
      <c r="A33" s="589" t="s">
        <v>543</v>
      </c>
      <c r="B33" s="589" t="s">
        <v>544</v>
      </c>
      <c r="C33" s="594">
        <v>684016.11894296249</v>
      </c>
      <c r="D33" s="594">
        <v>682378.04571106599</v>
      </c>
      <c r="E33" s="594">
        <v>690891.10797815153</v>
      </c>
      <c r="F33" s="594">
        <v>683455.39443433646</v>
      </c>
      <c r="G33" s="594">
        <v>734607.71920019027</v>
      </c>
      <c r="H33" s="594">
        <v>713130.30463240796</v>
      </c>
    </row>
    <row r="34" spans="1:9" ht="18" customHeight="1" x14ac:dyDescent="0.3">
      <c r="A34" s="589" t="s">
        <v>545</v>
      </c>
      <c r="B34" s="589" t="s">
        <v>546</v>
      </c>
      <c r="C34" s="594">
        <v>367144.41629669559</v>
      </c>
      <c r="D34" s="594">
        <v>351192.66688670591</v>
      </c>
      <c r="E34" s="594">
        <v>350216.37545543717</v>
      </c>
      <c r="F34" s="594">
        <v>349643.48801163351</v>
      </c>
      <c r="G34" s="594">
        <v>365954.62807221804</v>
      </c>
      <c r="H34" s="594">
        <v>343382.08081175981</v>
      </c>
    </row>
    <row r="35" spans="1:9" ht="18" customHeight="1" x14ac:dyDescent="0.3">
      <c r="A35" s="589"/>
      <c r="B35" s="589"/>
      <c r="C35" s="4134"/>
      <c r="D35" s="4134"/>
      <c r="E35" s="4134"/>
      <c r="F35" s="4134"/>
      <c r="G35" s="4134"/>
      <c r="H35" s="4134"/>
    </row>
    <row r="36" spans="1:9" ht="18" customHeight="1" x14ac:dyDescent="0.3">
      <c r="A36" s="584" t="s">
        <v>471</v>
      </c>
      <c r="B36" s="584" t="s">
        <v>538</v>
      </c>
      <c r="C36" s="586">
        <v>10396.875698402895</v>
      </c>
      <c r="D36" s="586">
        <v>10472.513971288818</v>
      </c>
      <c r="E36" s="586">
        <v>9552.8629273608403</v>
      </c>
      <c r="F36" s="586">
        <v>13987.50867411193</v>
      </c>
      <c r="G36" s="586">
        <v>13862.469159942078</v>
      </c>
      <c r="H36" s="586">
        <v>15163.428913594504</v>
      </c>
    </row>
    <row r="37" spans="1:9" ht="18" customHeight="1" x14ac:dyDescent="0.3">
      <c r="A37" s="589"/>
      <c r="B37" s="589"/>
      <c r="C37" s="4134"/>
      <c r="D37" s="4134"/>
      <c r="E37" s="4134"/>
      <c r="F37" s="4134"/>
      <c r="G37" s="4134"/>
      <c r="H37" s="4134"/>
    </row>
    <row r="38" spans="1:9" ht="18" customHeight="1" x14ac:dyDescent="0.3">
      <c r="A38" s="584" t="s">
        <v>479</v>
      </c>
      <c r="B38" s="584" t="s">
        <v>458</v>
      </c>
      <c r="C38" s="586">
        <v>145423.68581630205</v>
      </c>
      <c r="D38" s="586">
        <v>147135.84373923199</v>
      </c>
      <c r="E38" s="586">
        <v>145783.96419345352</v>
      </c>
      <c r="F38" s="586">
        <v>146965.49442527004</v>
      </c>
      <c r="G38" s="586">
        <v>141207.52759389891</v>
      </c>
      <c r="H38" s="586">
        <v>148947.94684390596</v>
      </c>
    </row>
    <row r="39" spans="1:9" ht="18" customHeight="1" x14ac:dyDescent="0.3">
      <c r="A39" s="589"/>
      <c r="B39" s="605"/>
      <c r="C39" s="4134"/>
      <c r="D39" s="4134"/>
      <c r="E39" s="4134"/>
      <c r="F39" s="4134"/>
      <c r="G39" s="4134"/>
      <c r="H39" s="4134"/>
    </row>
    <row r="40" spans="1:9" ht="18" customHeight="1" x14ac:dyDescent="0.3">
      <c r="A40" s="584" t="s">
        <v>484</v>
      </c>
      <c r="B40" s="584" t="s">
        <v>540</v>
      </c>
      <c r="C40" s="586">
        <v>0</v>
      </c>
      <c r="D40" s="586">
        <v>0</v>
      </c>
      <c r="E40" s="586">
        <v>0</v>
      </c>
      <c r="F40" s="586">
        <v>0</v>
      </c>
      <c r="G40" s="586">
        <v>0</v>
      </c>
      <c r="H40" s="586">
        <v>0</v>
      </c>
    </row>
    <row r="41" spans="1:9" ht="18" customHeight="1" x14ac:dyDescent="0.3">
      <c r="A41" s="589"/>
      <c r="B41" s="589"/>
      <c r="C41" s="4134"/>
      <c r="D41" s="4134"/>
      <c r="E41" s="4134"/>
      <c r="F41" s="4134"/>
      <c r="G41" s="4134"/>
      <c r="H41" s="4134"/>
    </row>
    <row r="42" spans="1:9" ht="18" customHeight="1" x14ac:dyDescent="0.3">
      <c r="A42" s="584" t="s">
        <v>486</v>
      </c>
      <c r="B42" s="584" t="s">
        <v>547</v>
      </c>
      <c r="C42" s="586">
        <v>2220.5587516851147</v>
      </c>
      <c r="D42" s="586">
        <v>2973.7746983604889</v>
      </c>
      <c r="E42" s="586">
        <v>2793.4057543746385</v>
      </c>
      <c r="F42" s="586">
        <v>2837.0982304102877</v>
      </c>
      <c r="G42" s="586">
        <v>2889.4763727661752</v>
      </c>
      <c r="H42" s="586">
        <v>3485.0313894252599</v>
      </c>
    </row>
    <row r="43" spans="1:9" ht="18" customHeight="1" x14ac:dyDescent="0.3">
      <c r="A43" s="589"/>
      <c r="B43" s="589"/>
      <c r="C43" s="4134"/>
      <c r="D43" s="4134"/>
      <c r="E43" s="4134"/>
      <c r="F43" s="4134"/>
      <c r="G43" s="4134"/>
      <c r="H43" s="4134"/>
    </row>
    <row r="44" spans="1:9" ht="18" customHeight="1" x14ac:dyDescent="0.3">
      <c r="A44" s="584" t="s">
        <v>487</v>
      </c>
      <c r="B44" s="584" t="s">
        <v>491</v>
      </c>
      <c r="C44" s="586">
        <v>66328.821537924014</v>
      </c>
      <c r="D44" s="586">
        <v>67264.698941036433</v>
      </c>
      <c r="E44" s="586">
        <v>64755.086667264979</v>
      </c>
      <c r="F44" s="586">
        <v>62923.557672523144</v>
      </c>
      <c r="G44" s="586">
        <v>63355.191239765998</v>
      </c>
      <c r="H44" s="586">
        <v>67405.60554257319</v>
      </c>
    </row>
    <row r="45" spans="1:9" ht="18" customHeight="1" x14ac:dyDescent="0.3">
      <c r="A45" s="589"/>
      <c r="B45" s="589"/>
      <c r="C45" s="4134"/>
      <c r="D45" s="4134"/>
      <c r="E45" s="4134"/>
      <c r="F45" s="4134"/>
      <c r="G45" s="4134"/>
      <c r="H45" s="4134"/>
    </row>
    <row r="46" spans="1:9" ht="18" customHeight="1" x14ac:dyDescent="0.3">
      <c r="A46" s="584" t="s">
        <v>488</v>
      </c>
      <c r="B46" s="584" t="s">
        <v>539</v>
      </c>
      <c r="C46" s="586">
        <v>167324.31030922924</v>
      </c>
      <c r="D46" s="586">
        <v>169586.53448306781</v>
      </c>
      <c r="E46" s="586">
        <v>162994.89620373666</v>
      </c>
      <c r="F46" s="586">
        <v>165396.57754990438</v>
      </c>
      <c r="G46" s="586">
        <v>167062.52112577407</v>
      </c>
      <c r="H46" s="586">
        <v>170453.73437754804</v>
      </c>
    </row>
    <row r="47" spans="1:9" ht="16.5" x14ac:dyDescent="0.3">
      <c r="A47" s="589"/>
      <c r="B47" s="589"/>
      <c r="C47" s="594"/>
      <c r="D47" s="594"/>
      <c r="E47" s="594"/>
      <c r="F47" s="594"/>
      <c r="G47" s="594"/>
      <c r="H47" s="594"/>
    </row>
    <row r="48" spans="1:9" ht="16.5" x14ac:dyDescent="0.3">
      <c r="A48" s="584"/>
      <c r="B48" s="584" t="s">
        <v>433</v>
      </c>
      <c r="C48" s="586">
        <v>1442854.7873532013</v>
      </c>
      <c r="D48" s="586">
        <v>1431004.0784307574</v>
      </c>
      <c r="E48" s="586">
        <v>1426987.6991797793</v>
      </c>
      <c r="F48" s="586">
        <v>1425209.1189981895</v>
      </c>
      <c r="G48" s="586">
        <v>1488939.5327645554</v>
      </c>
      <c r="H48" s="586">
        <v>1461968.1325112148</v>
      </c>
      <c r="I48" s="682"/>
    </row>
    <row r="49" spans="1:8" thickBot="1" x14ac:dyDescent="0.35">
      <c r="A49" s="374"/>
      <c r="B49" s="374"/>
      <c r="C49" s="654"/>
      <c r="D49" s="654"/>
      <c r="E49" s="654"/>
      <c r="F49" s="654"/>
      <c r="G49" s="654"/>
      <c r="H49" s="654"/>
    </row>
    <row r="50" spans="1:8" s="612" customFormat="1" ht="18" customHeight="1" thickTop="1" x14ac:dyDescent="0.25">
      <c r="A50" s="608" t="s">
        <v>520</v>
      </c>
      <c r="B50" s="681"/>
    </row>
    <row r="51" spans="1:8" s="612" customFormat="1" ht="33.75" customHeight="1" x14ac:dyDescent="0.25">
      <c r="A51" s="4246" t="s">
        <v>556</v>
      </c>
      <c r="B51" s="4246"/>
      <c r="C51" s="4246"/>
      <c r="D51" s="4246"/>
      <c r="E51" s="766"/>
      <c r="F51" s="766"/>
      <c r="G51" s="766"/>
      <c r="H51" s="766"/>
    </row>
    <row r="52" spans="1:8" s="612" customFormat="1" ht="15.75" x14ac:dyDescent="0.25">
      <c r="A52" s="608" t="s">
        <v>549</v>
      </c>
      <c r="B52" s="681"/>
    </row>
    <row r="53" spans="1:8" s="612" customFormat="1" ht="14.25" x14ac:dyDescent="0.25">
      <c r="A53" s="608" t="s">
        <v>550</v>
      </c>
      <c r="B53" s="681"/>
    </row>
    <row r="54" spans="1:8" s="612" customFormat="1" ht="14.25" x14ac:dyDescent="0.25">
      <c r="A54" s="608" t="s">
        <v>551</v>
      </c>
      <c r="B54" s="681"/>
    </row>
    <row r="55" spans="1:8" s="612" customFormat="1" ht="15.75" x14ac:dyDescent="0.25">
      <c r="A55" s="608" t="s">
        <v>552</v>
      </c>
      <c r="B55" s="681"/>
    </row>
    <row r="56" spans="1:8" s="612" customFormat="1" ht="20.25" customHeight="1" x14ac:dyDescent="0.25">
      <c r="A56" s="611" t="s">
        <v>396</v>
      </c>
    </row>
    <row r="57" spans="1:8" ht="15" customHeight="1" x14ac:dyDescent="0.3">
      <c r="A57" s="612"/>
    </row>
    <row r="58" spans="1:8" x14ac:dyDescent="0.3">
      <c r="A58" s="612"/>
    </row>
  </sheetData>
  <mergeCells count="1">
    <mergeCell ref="A51:D51"/>
  </mergeCells>
  <printOptions horizontalCentered="1" verticalCentered="1"/>
  <pageMargins left="0.83" right="0.82" top="0.56000000000000005" bottom="0.28999999999999998" header="0.37" footer="0.3"/>
  <pageSetup paperSize="9" scale="5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YO52"/>
  <sheetViews>
    <sheetView zoomScaleNormal="100" zoomScaleSheetLayoutView="80" workbookViewId="0">
      <pane xSplit="84" ySplit="3" topLeftCell="CT22" activePane="bottomRight" state="frozen"/>
      <selection activeCell="E182" sqref="E182"/>
      <selection pane="topRight" activeCell="E182" sqref="E182"/>
      <selection pane="bottomLeft" activeCell="E182" sqref="E182"/>
      <selection pane="bottomRight" activeCell="CT5" sqref="CT5"/>
    </sheetView>
  </sheetViews>
  <sheetFormatPr defaultRowHeight="15" customHeight="1" x14ac:dyDescent="0.25"/>
  <cols>
    <col min="1" max="1" width="66.42578125" style="820" customWidth="1"/>
    <col min="2" max="2" width="0.140625" style="820" customWidth="1"/>
    <col min="3" max="3" width="14.7109375" style="820" hidden="1" customWidth="1"/>
    <col min="4" max="5" width="13.28515625" style="820" hidden="1" customWidth="1"/>
    <col min="6" max="6" width="13.42578125" style="820" hidden="1" customWidth="1"/>
    <col min="7" max="7" width="13.28515625" style="820" hidden="1" customWidth="1"/>
    <col min="8" max="8" width="13.42578125" style="820" hidden="1" customWidth="1"/>
    <col min="9" max="10" width="13.28515625" style="820" hidden="1" customWidth="1"/>
    <col min="11" max="11" width="13.42578125" style="820" hidden="1" customWidth="1"/>
    <col min="12" max="14" width="13.28515625" style="820" hidden="1" customWidth="1"/>
    <col min="15" max="15" width="13" style="820" hidden="1" customWidth="1"/>
    <col min="16" max="17" width="13.28515625" style="820" hidden="1" customWidth="1"/>
    <col min="18" max="40" width="10.7109375" style="820" hidden="1" customWidth="1"/>
    <col min="41" max="93" width="16.28515625" style="820" hidden="1" customWidth="1"/>
    <col min="94" max="100" width="16.28515625" style="820" customWidth="1"/>
    <col min="101" max="106" width="14.5703125" style="820" customWidth="1"/>
    <col min="107" max="302" width="9.140625" style="820"/>
    <col min="303" max="303" width="53.85546875" style="820" customWidth="1"/>
    <col min="304" max="341" width="9.140625" style="820" hidden="1" customWidth="1"/>
    <col min="342" max="354" width="10.7109375" style="820" customWidth="1"/>
    <col min="355" max="355" width="9.140625" style="820"/>
    <col min="356" max="356" width="15.5703125" style="820" customWidth="1"/>
    <col min="357" max="558" width="9.140625" style="820"/>
    <col min="559" max="559" width="53.85546875" style="820" customWidth="1"/>
    <col min="560" max="597" width="9.140625" style="820" hidden="1" customWidth="1"/>
    <col min="598" max="610" width="10.7109375" style="820" customWidth="1"/>
    <col min="611" max="611" width="9.140625" style="820"/>
    <col min="612" max="612" width="15.5703125" style="820" customWidth="1"/>
    <col min="613" max="814" width="9.140625" style="820"/>
    <col min="815" max="815" width="53.85546875" style="820" customWidth="1"/>
    <col min="816" max="853" width="9.140625" style="820" hidden="1" customWidth="1"/>
    <col min="854" max="866" width="10.7109375" style="820" customWidth="1"/>
    <col min="867" max="867" width="9.140625" style="820"/>
    <col min="868" max="868" width="15.5703125" style="820" customWidth="1"/>
    <col min="869" max="1070" width="9.140625" style="820"/>
    <col min="1071" max="1071" width="53.85546875" style="820" customWidth="1"/>
    <col min="1072" max="1109" width="9.140625" style="820" hidden="1" customWidth="1"/>
    <col min="1110" max="1122" width="10.7109375" style="820" customWidth="1"/>
    <col min="1123" max="1123" width="9.140625" style="820"/>
    <col min="1124" max="1124" width="15.5703125" style="820" customWidth="1"/>
    <col min="1125" max="1326" width="9.140625" style="820"/>
    <col min="1327" max="1327" width="53.85546875" style="820" customWidth="1"/>
    <col min="1328" max="1365" width="9.140625" style="820" hidden="1" customWidth="1"/>
    <col min="1366" max="1378" width="10.7109375" style="820" customWidth="1"/>
    <col min="1379" max="1379" width="9.140625" style="820"/>
    <col min="1380" max="1380" width="15.5703125" style="820" customWidth="1"/>
    <col min="1381" max="1582" width="9.140625" style="820"/>
    <col min="1583" max="1583" width="53.85546875" style="820" customWidth="1"/>
    <col min="1584" max="1621" width="9.140625" style="820" hidden="1" customWidth="1"/>
    <col min="1622" max="1634" width="10.7109375" style="820" customWidth="1"/>
    <col min="1635" max="1635" width="9.140625" style="820"/>
    <col min="1636" max="1636" width="15.5703125" style="820" customWidth="1"/>
    <col min="1637" max="1838" width="9.140625" style="820"/>
    <col min="1839" max="1839" width="53.85546875" style="820" customWidth="1"/>
    <col min="1840" max="1877" width="9.140625" style="820" hidden="1" customWidth="1"/>
    <col min="1878" max="1890" width="10.7109375" style="820" customWidth="1"/>
    <col min="1891" max="1891" width="9.140625" style="820"/>
    <col min="1892" max="1892" width="15.5703125" style="820" customWidth="1"/>
    <col min="1893" max="2094" width="9.140625" style="820"/>
    <col min="2095" max="2095" width="53.85546875" style="820" customWidth="1"/>
    <col min="2096" max="2133" width="9.140625" style="820" hidden="1" customWidth="1"/>
    <col min="2134" max="2146" width="10.7109375" style="820" customWidth="1"/>
    <col min="2147" max="2147" width="9.140625" style="820"/>
    <col min="2148" max="2148" width="15.5703125" style="820" customWidth="1"/>
    <col min="2149" max="2350" width="9.140625" style="820"/>
    <col min="2351" max="2351" width="53.85546875" style="820" customWidth="1"/>
    <col min="2352" max="2389" width="9.140625" style="820" hidden="1" customWidth="1"/>
    <col min="2390" max="2402" width="10.7109375" style="820" customWidth="1"/>
    <col min="2403" max="2403" width="9.140625" style="820"/>
    <col min="2404" max="2404" width="15.5703125" style="820" customWidth="1"/>
    <col min="2405" max="2606" width="9.140625" style="820"/>
    <col min="2607" max="2607" width="53.85546875" style="820" customWidth="1"/>
    <col min="2608" max="2645" width="9.140625" style="820" hidden="1" customWidth="1"/>
    <col min="2646" max="2658" width="10.7109375" style="820" customWidth="1"/>
    <col min="2659" max="2659" width="9.140625" style="820"/>
    <col min="2660" max="2660" width="15.5703125" style="820" customWidth="1"/>
    <col min="2661" max="2862" width="9.140625" style="820"/>
    <col min="2863" max="2863" width="53.85546875" style="820" customWidth="1"/>
    <col min="2864" max="2901" width="9.140625" style="820" hidden="1" customWidth="1"/>
    <col min="2902" max="2914" width="10.7109375" style="820" customWidth="1"/>
    <col min="2915" max="2915" width="9.140625" style="820"/>
    <col min="2916" max="2916" width="15.5703125" style="820" customWidth="1"/>
    <col min="2917" max="3118" width="9.140625" style="820"/>
    <col min="3119" max="3119" width="53.85546875" style="820" customWidth="1"/>
    <col min="3120" max="3157" width="9.140625" style="820" hidden="1" customWidth="1"/>
    <col min="3158" max="3170" width="10.7109375" style="820" customWidth="1"/>
    <col min="3171" max="3171" width="9.140625" style="820"/>
    <col min="3172" max="3172" width="15.5703125" style="820" customWidth="1"/>
    <col min="3173" max="3374" width="9.140625" style="820"/>
    <col min="3375" max="3375" width="53.85546875" style="820" customWidth="1"/>
    <col min="3376" max="3413" width="9.140625" style="820" hidden="1" customWidth="1"/>
    <col min="3414" max="3426" width="10.7109375" style="820" customWidth="1"/>
    <col min="3427" max="3427" width="9.140625" style="820"/>
    <col min="3428" max="3428" width="15.5703125" style="820" customWidth="1"/>
    <col min="3429" max="3630" width="9.140625" style="820"/>
    <col min="3631" max="3631" width="53.85546875" style="820" customWidth="1"/>
    <col min="3632" max="3669" width="9.140625" style="820" hidden="1" customWidth="1"/>
    <col min="3670" max="3682" width="10.7109375" style="820" customWidth="1"/>
    <col min="3683" max="3683" width="9.140625" style="820"/>
    <col min="3684" max="3684" width="15.5703125" style="820" customWidth="1"/>
    <col min="3685" max="3886" width="9.140625" style="820"/>
    <col min="3887" max="3887" width="53.85546875" style="820" customWidth="1"/>
    <col min="3888" max="3925" width="9.140625" style="820" hidden="1" customWidth="1"/>
    <col min="3926" max="3938" width="10.7109375" style="820" customWidth="1"/>
    <col min="3939" max="3939" width="9.140625" style="820"/>
    <col min="3940" max="3940" width="15.5703125" style="820" customWidth="1"/>
    <col min="3941" max="4142" width="9.140625" style="820"/>
    <col min="4143" max="4143" width="53.85546875" style="820" customWidth="1"/>
    <col min="4144" max="4181" width="9.140625" style="820" hidden="1" customWidth="1"/>
    <col min="4182" max="4194" width="10.7109375" style="820" customWidth="1"/>
    <col min="4195" max="4195" width="9.140625" style="820"/>
    <col min="4196" max="4196" width="15.5703125" style="820" customWidth="1"/>
    <col min="4197" max="4398" width="9.140625" style="820"/>
    <col min="4399" max="4399" width="53.85546875" style="820" customWidth="1"/>
    <col min="4400" max="4437" width="9.140625" style="820" hidden="1" customWidth="1"/>
    <col min="4438" max="4450" width="10.7109375" style="820" customWidth="1"/>
    <col min="4451" max="4451" width="9.140625" style="820"/>
    <col min="4452" max="4452" width="15.5703125" style="820" customWidth="1"/>
    <col min="4453" max="4654" width="9.140625" style="820"/>
    <col min="4655" max="4655" width="53.85546875" style="820" customWidth="1"/>
    <col min="4656" max="4693" width="9.140625" style="820" hidden="1" customWidth="1"/>
    <col min="4694" max="4706" width="10.7109375" style="820" customWidth="1"/>
    <col min="4707" max="4707" width="9.140625" style="820"/>
    <col min="4708" max="4708" width="15.5703125" style="820" customWidth="1"/>
    <col min="4709" max="4910" width="9.140625" style="820"/>
    <col min="4911" max="4911" width="53.85546875" style="820" customWidth="1"/>
    <col min="4912" max="4949" width="9.140625" style="820" hidden="1" customWidth="1"/>
    <col min="4950" max="4962" width="10.7109375" style="820" customWidth="1"/>
    <col min="4963" max="4963" width="9.140625" style="820"/>
    <col min="4964" max="4964" width="15.5703125" style="820" customWidth="1"/>
    <col min="4965" max="5166" width="9.140625" style="820"/>
    <col min="5167" max="5167" width="53.85546875" style="820" customWidth="1"/>
    <col min="5168" max="5205" width="9.140625" style="820" hidden="1" customWidth="1"/>
    <col min="5206" max="5218" width="10.7109375" style="820" customWidth="1"/>
    <col min="5219" max="5219" width="9.140625" style="820"/>
    <col min="5220" max="5220" width="15.5703125" style="820" customWidth="1"/>
    <col min="5221" max="5422" width="9.140625" style="820"/>
    <col min="5423" max="5423" width="53.85546875" style="820" customWidth="1"/>
    <col min="5424" max="5461" width="9.140625" style="820" hidden="1" customWidth="1"/>
    <col min="5462" max="5474" width="10.7109375" style="820" customWidth="1"/>
    <col min="5475" max="5475" width="9.140625" style="820"/>
    <col min="5476" max="5476" width="15.5703125" style="820" customWidth="1"/>
    <col min="5477" max="5678" width="9.140625" style="820"/>
    <col min="5679" max="5679" width="53.85546875" style="820" customWidth="1"/>
    <col min="5680" max="5717" width="9.140625" style="820" hidden="1" customWidth="1"/>
    <col min="5718" max="5730" width="10.7109375" style="820" customWidth="1"/>
    <col min="5731" max="5731" width="9.140625" style="820"/>
    <col min="5732" max="5732" width="15.5703125" style="820" customWidth="1"/>
    <col min="5733" max="5934" width="9.140625" style="820"/>
    <col min="5935" max="5935" width="53.85546875" style="820" customWidth="1"/>
    <col min="5936" max="5973" width="9.140625" style="820" hidden="1" customWidth="1"/>
    <col min="5974" max="5986" width="10.7109375" style="820" customWidth="1"/>
    <col min="5987" max="5987" width="9.140625" style="820"/>
    <col min="5988" max="5988" width="15.5703125" style="820" customWidth="1"/>
    <col min="5989" max="6190" width="9.140625" style="820"/>
    <col min="6191" max="6191" width="53.85546875" style="820" customWidth="1"/>
    <col min="6192" max="6229" width="9.140625" style="820" hidden="1" customWidth="1"/>
    <col min="6230" max="6242" width="10.7109375" style="820" customWidth="1"/>
    <col min="6243" max="6243" width="9.140625" style="820"/>
    <col min="6244" max="6244" width="15.5703125" style="820" customWidth="1"/>
    <col min="6245" max="6446" width="9.140625" style="820"/>
    <col min="6447" max="6447" width="53.85546875" style="820" customWidth="1"/>
    <col min="6448" max="6485" width="9.140625" style="820" hidden="1" customWidth="1"/>
    <col min="6486" max="6498" width="10.7109375" style="820" customWidth="1"/>
    <col min="6499" max="6499" width="9.140625" style="820"/>
    <col min="6500" max="6500" width="15.5703125" style="820" customWidth="1"/>
    <col min="6501" max="6702" width="9.140625" style="820"/>
    <col min="6703" max="6703" width="53.85546875" style="820" customWidth="1"/>
    <col min="6704" max="6741" width="9.140625" style="820" hidden="1" customWidth="1"/>
    <col min="6742" max="6754" width="10.7109375" style="820" customWidth="1"/>
    <col min="6755" max="6755" width="9.140625" style="820"/>
    <col min="6756" max="6756" width="15.5703125" style="820" customWidth="1"/>
    <col min="6757" max="6958" width="9.140625" style="820"/>
    <col min="6959" max="6959" width="53.85546875" style="820" customWidth="1"/>
    <col min="6960" max="6997" width="9.140625" style="820" hidden="1" customWidth="1"/>
    <col min="6998" max="7010" width="10.7109375" style="820" customWidth="1"/>
    <col min="7011" max="7011" width="9.140625" style="820"/>
    <col min="7012" max="7012" width="15.5703125" style="820" customWidth="1"/>
    <col min="7013" max="7214" width="9.140625" style="820"/>
    <col min="7215" max="7215" width="53.85546875" style="820" customWidth="1"/>
    <col min="7216" max="7253" width="9.140625" style="820" hidden="1" customWidth="1"/>
    <col min="7254" max="7266" width="10.7109375" style="820" customWidth="1"/>
    <col min="7267" max="7267" width="9.140625" style="820"/>
    <col min="7268" max="7268" width="15.5703125" style="820" customWidth="1"/>
    <col min="7269" max="7470" width="9.140625" style="820"/>
    <col min="7471" max="7471" width="53.85546875" style="820" customWidth="1"/>
    <col min="7472" max="7509" width="9.140625" style="820" hidden="1" customWidth="1"/>
    <col min="7510" max="7522" width="10.7109375" style="820" customWidth="1"/>
    <col min="7523" max="7523" width="9.140625" style="820"/>
    <col min="7524" max="7524" width="15.5703125" style="820" customWidth="1"/>
    <col min="7525" max="7726" width="9.140625" style="820"/>
    <col min="7727" max="7727" width="53.85546875" style="820" customWidth="1"/>
    <col min="7728" max="7765" width="9.140625" style="820" hidden="1" customWidth="1"/>
    <col min="7766" max="7778" width="10.7109375" style="820" customWidth="1"/>
    <col min="7779" max="7779" width="9.140625" style="820"/>
    <col min="7780" max="7780" width="15.5703125" style="820" customWidth="1"/>
    <col min="7781" max="7982" width="9.140625" style="820"/>
    <col min="7983" max="7983" width="53.85546875" style="820" customWidth="1"/>
    <col min="7984" max="8021" width="9.140625" style="820" hidden="1" customWidth="1"/>
    <col min="8022" max="8034" width="10.7109375" style="820" customWidth="1"/>
    <col min="8035" max="8035" width="9.140625" style="820"/>
    <col min="8036" max="8036" width="15.5703125" style="820" customWidth="1"/>
    <col min="8037" max="8238" width="9.140625" style="820"/>
    <col min="8239" max="8239" width="53.85546875" style="820" customWidth="1"/>
    <col min="8240" max="8277" width="9.140625" style="820" hidden="1" customWidth="1"/>
    <col min="8278" max="8290" width="10.7109375" style="820" customWidth="1"/>
    <col min="8291" max="8291" width="9.140625" style="820"/>
    <col min="8292" max="8292" width="15.5703125" style="820" customWidth="1"/>
    <col min="8293" max="8494" width="9.140625" style="820"/>
    <col min="8495" max="8495" width="53.85546875" style="820" customWidth="1"/>
    <col min="8496" max="8533" width="9.140625" style="820" hidden="1" customWidth="1"/>
    <col min="8534" max="8546" width="10.7109375" style="820" customWidth="1"/>
    <col min="8547" max="8547" width="9.140625" style="820"/>
    <col min="8548" max="8548" width="15.5703125" style="820" customWidth="1"/>
    <col min="8549" max="8750" width="9.140625" style="820"/>
    <col min="8751" max="8751" width="53.85546875" style="820" customWidth="1"/>
    <col min="8752" max="8789" width="9.140625" style="820" hidden="1" customWidth="1"/>
    <col min="8790" max="8802" width="10.7109375" style="820" customWidth="1"/>
    <col min="8803" max="8803" width="9.140625" style="820"/>
    <col min="8804" max="8804" width="15.5703125" style="820" customWidth="1"/>
    <col min="8805" max="9006" width="9.140625" style="820"/>
    <col min="9007" max="9007" width="53.85546875" style="820" customWidth="1"/>
    <col min="9008" max="9045" width="9.140625" style="820" hidden="1" customWidth="1"/>
    <col min="9046" max="9058" width="10.7109375" style="820" customWidth="1"/>
    <col min="9059" max="9059" width="9.140625" style="820"/>
    <col min="9060" max="9060" width="15.5703125" style="820" customWidth="1"/>
    <col min="9061" max="9262" width="9.140625" style="820"/>
    <col min="9263" max="9263" width="53.85546875" style="820" customWidth="1"/>
    <col min="9264" max="9301" width="9.140625" style="820" hidden="1" customWidth="1"/>
    <col min="9302" max="9314" width="10.7109375" style="820" customWidth="1"/>
    <col min="9315" max="9315" width="9.140625" style="820"/>
    <col min="9316" max="9316" width="15.5703125" style="820" customWidth="1"/>
    <col min="9317" max="9518" width="9.140625" style="820"/>
    <col min="9519" max="9519" width="53.85546875" style="820" customWidth="1"/>
    <col min="9520" max="9557" width="9.140625" style="820" hidden="1" customWidth="1"/>
    <col min="9558" max="9570" width="10.7109375" style="820" customWidth="1"/>
    <col min="9571" max="9571" width="9.140625" style="820"/>
    <col min="9572" max="9572" width="15.5703125" style="820" customWidth="1"/>
    <col min="9573" max="9774" width="9.140625" style="820"/>
    <col min="9775" max="9775" width="53.85546875" style="820" customWidth="1"/>
    <col min="9776" max="9813" width="9.140625" style="820" hidden="1" customWidth="1"/>
    <col min="9814" max="9826" width="10.7109375" style="820" customWidth="1"/>
    <col min="9827" max="9827" width="9.140625" style="820"/>
    <col min="9828" max="9828" width="15.5703125" style="820" customWidth="1"/>
    <col min="9829" max="10030" width="9.140625" style="820"/>
    <col min="10031" max="10031" width="53.85546875" style="820" customWidth="1"/>
    <col min="10032" max="10069" width="9.140625" style="820" hidden="1" customWidth="1"/>
    <col min="10070" max="10082" width="10.7109375" style="820" customWidth="1"/>
    <col min="10083" max="10083" width="9.140625" style="820"/>
    <col min="10084" max="10084" width="15.5703125" style="820" customWidth="1"/>
    <col min="10085" max="10286" width="9.140625" style="820"/>
    <col min="10287" max="10287" width="53.85546875" style="820" customWidth="1"/>
    <col min="10288" max="10325" width="9.140625" style="820" hidden="1" customWidth="1"/>
    <col min="10326" max="10338" width="10.7109375" style="820" customWidth="1"/>
    <col min="10339" max="10339" width="9.140625" style="820"/>
    <col min="10340" max="10340" width="15.5703125" style="820" customWidth="1"/>
    <col min="10341" max="10542" width="9.140625" style="820"/>
    <col min="10543" max="10543" width="53.85546875" style="820" customWidth="1"/>
    <col min="10544" max="10581" width="9.140625" style="820" hidden="1" customWidth="1"/>
    <col min="10582" max="10594" width="10.7109375" style="820" customWidth="1"/>
    <col min="10595" max="10595" width="9.140625" style="820"/>
    <col min="10596" max="10596" width="15.5703125" style="820" customWidth="1"/>
    <col min="10597" max="10798" width="9.140625" style="820"/>
    <col min="10799" max="10799" width="53.85546875" style="820" customWidth="1"/>
    <col min="10800" max="10837" width="9.140625" style="820" hidden="1" customWidth="1"/>
    <col min="10838" max="10850" width="10.7109375" style="820" customWidth="1"/>
    <col min="10851" max="10851" width="9.140625" style="820"/>
    <col min="10852" max="10852" width="15.5703125" style="820" customWidth="1"/>
    <col min="10853" max="11054" width="9.140625" style="820"/>
    <col min="11055" max="11055" width="53.85546875" style="820" customWidth="1"/>
    <col min="11056" max="11093" width="9.140625" style="820" hidden="1" customWidth="1"/>
    <col min="11094" max="11106" width="10.7109375" style="820" customWidth="1"/>
    <col min="11107" max="11107" width="9.140625" style="820"/>
    <col min="11108" max="11108" width="15.5703125" style="820" customWidth="1"/>
    <col min="11109" max="11310" width="9.140625" style="820"/>
    <col min="11311" max="11311" width="53.85546875" style="820" customWidth="1"/>
    <col min="11312" max="11349" width="9.140625" style="820" hidden="1" customWidth="1"/>
    <col min="11350" max="11362" width="10.7109375" style="820" customWidth="1"/>
    <col min="11363" max="11363" width="9.140625" style="820"/>
    <col min="11364" max="11364" width="15.5703125" style="820" customWidth="1"/>
    <col min="11365" max="11566" width="9.140625" style="820"/>
    <col min="11567" max="11567" width="53.85546875" style="820" customWidth="1"/>
    <col min="11568" max="11605" width="9.140625" style="820" hidden="1" customWidth="1"/>
    <col min="11606" max="11618" width="10.7109375" style="820" customWidth="1"/>
    <col min="11619" max="11619" width="9.140625" style="820"/>
    <col min="11620" max="11620" width="15.5703125" style="820" customWidth="1"/>
    <col min="11621" max="11822" width="9.140625" style="820"/>
    <col min="11823" max="11823" width="53.85546875" style="820" customWidth="1"/>
    <col min="11824" max="11861" width="9.140625" style="820" hidden="1" customWidth="1"/>
    <col min="11862" max="11874" width="10.7109375" style="820" customWidth="1"/>
    <col min="11875" max="11875" width="9.140625" style="820"/>
    <col min="11876" max="11876" width="15.5703125" style="820" customWidth="1"/>
    <col min="11877" max="12078" width="9.140625" style="820"/>
    <col min="12079" max="12079" width="53.85546875" style="820" customWidth="1"/>
    <col min="12080" max="12117" width="9.140625" style="820" hidden="1" customWidth="1"/>
    <col min="12118" max="12130" width="10.7109375" style="820" customWidth="1"/>
    <col min="12131" max="12131" width="9.140625" style="820"/>
    <col min="12132" max="12132" width="15.5703125" style="820" customWidth="1"/>
    <col min="12133" max="12334" width="9.140625" style="820"/>
    <col min="12335" max="12335" width="53.85546875" style="820" customWidth="1"/>
    <col min="12336" max="12373" width="9.140625" style="820" hidden="1" customWidth="1"/>
    <col min="12374" max="12386" width="10.7109375" style="820" customWidth="1"/>
    <col min="12387" max="12387" width="9.140625" style="820"/>
    <col min="12388" max="12388" width="15.5703125" style="820" customWidth="1"/>
    <col min="12389" max="12590" width="9.140625" style="820"/>
    <col min="12591" max="12591" width="53.85546875" style="820" customWidth="1"/>
    <col min="12592" max="12629" width="9.140625" style="820" hidden="1" customWidth="1"/>
    <col min="12630" max="12642" width="10.7109375" style="820" customWidth="1"/>
    <col min="12643" max="12643" width="9.140625" style="820"/>
    <col min="12644" max="12644" width="15.5703125" style="820" customWidth="1"/>
    <col min="12645" max="12846" width="9.140625" style="820"/>
    <col min="12847" max="12847" width="53.85546875" style="820" customWidth="1"/>
    <col min="12848" max="12885" width="9.140625" style="820" hidden="1" customWidth="1"/>
    <col min="12886" max="12898" width="10.7109375" style="820" customWidth="1"/>
    <col min="12899" max="12899" width="9.140625" style="820"/>
    <col min="12900" max="12900" width="15.5703125" style="820" customWidth="1"/>
    <col min="12901" max="13102" width="9.140625" style="820"/>
    <col min="13103" max="13103" width="53.85546875" style="820" customWidth="1"/>
    <col min="13104" max="13141" width="9.140625" style="820" hidden="1" customWidth="1"/>
    <col min="13142" max="13154" width="10.7109375" style="820" customWidth="1"/>
    <col min="13155" max="13155" width="9.140625" style="820"/>
    <col min="13156" max="13156" width="15.5703125" style="820" customWidth="1"/>
    <col min="13157" max="13358" width="9.140625" style="820"/>
    <col min="13359" max="13359" width="53.85546875" style="820" customWidth="1"/>
    <col min="13360" max="13397" width="9.140625" style="820" hidden="1" customWidth="1"/>
    <col min="13398" max="13410" width="10.7109375" style="820" customWidth="1"/>
    <col min="13411" max="13411" width="9.140625" style="820"/>
    <col min="13412" max="13412" width="15.5703125" style="820" customWidth="1"/>
    <col min="13413" max="13614" width="9.140625" style="820"/>
    <col min="13615" max="13615" width="53.85546875" style="820" customWidth="1"/>
    <col min="13616" max="13653" width="9.140625" style="820" hidden="1" customWidth="1"/>
    <col min="13654" max="13666" width="10.7109375" style="820" customWidth="1"/>
    <col min="13667" max="13667" width="9.140625" style="820"/>
    <col min="13668" max="13668" width="15.5703125" style="820" customWidth="1"/>
    <col min="13669" max="13870" width="9.140625" style="820"/>
    <col min="13871" max="13871" width="53.85546875" style="820" customWidth="1"/>
    <col min="13872" max="13909" width="9.140625" style="820" hidden="1" customWidth="1"/>
    <col min="13910" max="13922" width="10.7109375" style="820" customWidth="1"/>
    <col min="13923" max="13923" width="9.140625" style="820"/>
    <col min="13924" max="13924" width="15.5703125" style="820" customWidth="1"/>
    <col min="13925" max="14126" width="9.140625" style="820"/>
    <col min="14127" max="14127" width="53.85546875" style="820" customWidth="1"/>
    <col min="14128" max="14165" width="9.140625" style="820" hidden="1" customWidth="1"/>
    <col min="14166" max="14178" width="10.7109375" style="820" customWidth="1"/>
    <col min="14179" max="14179" width="9.140625" style="820"/>
    <col min="14180" max="14180" width="15.5703125" style="820" customWidth="1"/>
    <col min="14181" max="14382" width="9.140625" style="820"/>
    <col min="14383" max="14383" width="53.85546875" style="820" customWidth="1"/>
    <col min="14384" max="14421" width="9.140625" style="820" hidden="1" customWidth="1"/>
    <col min="14422" max="14434" width="10.7109375" style="820" customWidth="1"/>
    <col min="14435" max="14435" width="9.140625" style="820"/>
    <col min="14436" max="14436" width="15.5703125" style="820" customWidth="1"/>
    <col min="14437" max="14638" width="9.140625" style="820"/>
    <col min="14639" max="14639" width="53.85546875" style="820" customWidth="1"/>
    <col min="14640" max="14677" width="9.140625" style="820" hidden="1" customWidth="1"/>
    <col min="14678" max="14690" width="10.7109375" style="820" customWidth="1"/>
    <col min="14691" max="14691" width="9.140625" style="820"/>
    <col min="14692" max="14692" width="15.5703125" style="820" customWidth="1"/>
    <col min="14693" max="14894" width="9.140625" style="820"/>
    <col min="14895" max="14895" width="53.85546875" style="820" customWidth="1"/>
    <col min="14896" max="14933" width="9.140625" style="820" hidden="1" customWidth="1"/>
    <col min="14934" max="14946" width="10.7109375" style="820" customWidth="1"/>
    <col min="14947" max="14947" width="9.140625" style="820"/>
    <col min="14948" max="14948" width="15.5703125" style="820" customWidth="1"/>
    <col min="14949" max="15150" width="9.140625" style="820"/>
    <col min="15151" max="15151" width="53.85546875" style="820" customWidth="1"/>
    <col min="15152" max="15189" width="9.140625" style="820" hidden="1" customWidth="1"/>
    <col min="15190" max="15202" width="10.7109375" style="820" customWidth="1"/>
    <col min="15203" max="15203" width="9.140625" style="820"/>
    <col min="15204" max="15204" width="15.5703125" style="820" customWidth="1"/>
    <col min="15205" max="15406" width="9.140625" style="820"/>
    <col min="15407" max="15407" width="53.85546875" style="820" customWidth="1"/>
    <col min="15408" max="15445" width="9.140625" style="820" hidden="1" customWidth="1"/>
    <col min="15446" max="15458" width="10.7109375" style="820" customWidth="1"/>
    <col min="15459" max="15459" width="9.140625" style="820"/>
    <col min="15460" max="15460" width="15.5703125" style="820" customWidth="1"/>
    <col min="15461" max="15662" width="9.140625" style="820"/>
    <col min="15663" max="15663" width="53.85546875" style="820" customWidth="1"/>
    <col min="15664" max="15701" width="9.140625" style="820" hidden="1" customWidth="1"/>
    <col min="15702" max="15714" width="10.7109375" style="820" customWidth="1"/>
    <col min="15715" max="15715" width="9.140625" style="820"/>
    <col min="15716" max="15716" width="15.5703125" style="820" customWidth="1"/>
    <col min="15717" max="15918" width="9.140625" style="820"/>
    <col min="15919" max="15919" width="53.85546875" style="820" customWidth="1"/>
    <col min="15920" max="15957" width="9.140625" style="820" hidden="1" customWidth="1"/>
    <col min="15958" max="15970" width="10.7109375" style="820" customWidth="1"/>
    <col min="15971" max="15971" width="9.140625" style="820"/>
    <col min="15972" max="15972" width="15.5703125" style="820" customWidth="1"/>
    <col min="15973" max="16174" width="9.140625" style="820"/>
    <col min="16175" max="16175" width="53.85546875" style="820" customWidth="1"/>
    <col min="16176" max="16213" width="9.140625" style="820" hidden="1" customWidth="1"/>
    <col min="16214" max="16226" width="10.7109375" style="820" customWidth="1"/>
    <col min="16227" max="16227" width="9.140625" style="820"/>
    <col min="16228" max="16228" width="15.5703125" style="820" customWidth="1"/>
    <col min="16229" max="16384" width="9.140625" style="820"/>
  </cols>
  <sheetData>
    <row r="1" spans="1:106" s="815" customFormat="1" ht="22.5" x14ac:dyDescent="0.25">
      <c r="A1" s="3874" t="s">
        <v>5838</v>
      </c>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347"/>
      <c r="AB1" s="347"/>
      <c r="AC1" s="347"/>
      <c r="AD1" s="347"/>
      <c r="AE1" s="347"/>
      <c r="AF1" s="347"/>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row>
    <row r="2" spans="1:106" ht="15" customHeight="1" thickBot="1" x14ac:dyDescent="0.3">
      <c r="A2" s="816"/>
      <c r="B2" s="817"/>
      <c r="C2" s="817"/>
      <c r="D2" s="817"/>
      <c r="E2" s="817"/>
      <c r="F2" s="817"/>
      <c r="G2" s="817"/>
      <c r="H2" s="817"/>
      <c r="I2" s="817"/>
      <c r="J2" s="817"/>
      <c r="K2" s="817"/>
      <c r="L2" s="817"/>
      <c r="M2" s="4248"/>
      <c r="N2" s="4248"/>
      <c r="O2" s="817"/>
      <c r="P2" s="817"/>
      <c r="Q2" s="817"/>
      <c r="R2" s="818"/>
      <c r="S2" s="817"/>
      <c r="T2" s="818"/>
      <c r="U2" s="818"/>
      <c r="V2" s="818"/>
      <c r="W2" s="818"/>
      <c r="X2" s="818"/>
      <c r="Y2" s="818"/>
      <c r="Z2" s="818"/>
      <c r="AA2" s="818"/>
      <c r="AB2" s="818"/>
      <c r="AC2" s="818"/>
      <c r="AD2" s="818"/>
      <c r="AE2" s="818"/>
      <c r="AF2" s="817"/>
      <c r="AG2" s="817"/>
      <c r="AH2" s="818"/>
      <c r="AI2" s="818"/>
      <c r="AJ2" s="817"/>
      <c r="AK2" s="817"/>
      <c r="AL2" s="818"/>
      <c r="AM2" s="818"/>
      <c r="AN2" s="818"/>
      <c r="AO2" s="818"/>
      <c r="AP2" s="818"/>
      <c r="AQ2" s="817"/>
      <c r="AR2" s="817"/>
      <c r="AS2" s="817"/>
      <c r="AT2" s="817"/>
      <c r="AU2" s="818"/>
      <c r="AV2" s="818"/>
      <c r="AW2" s="818"/>
      <c r="AX2" s="818"/>
      <c r="AY2" s="817"/>
      <c r="AZ2" s="817"/>
      <c r="BA2" s="819"/>
      <c r="BB2" s="819"/>
      <c r="BC2" s="819"/>
      <c r="BD2" s="819"/>
      <c r="BE2" s="819"/>
      <c r="BF2" s="819"/>
      <c r="BG2" s="819"/>
      <c r="BH2" s="819"/>
      <c r="BI2" s="819"/>
      <c r="BJ2" s="819"/>
      <c r="BK2" s="819"/>
      <c r="BL2" s="819"/>
      <c r="BM2" s="819"/>
      <c r="BN2" s="819"/>
      <c r="BO2" s="819"/>
      <c r="BP2" s="819"/>
      <c r="BQ2" s="819"/>
      <c r="BR2" s="819"/>
      <c r="BS2" s="819"/>
      <c r="BT2" s="819"/>
      <c r="BU2" s="819"/>
      <c r="BV2" s="819"/>
      <c r="BW2" s="819"/>
      <c r="BX2" s="819"/>
      <c r="BY2" s="819"/>
      <c r="BZ2" s="819"/>
      <c r="CA2" s="819"/>
      <c r="CB2" s="819"/>
      <c r="CC2" s="819"/>
      <c r="CE2" s="819"/>
      <c r="CF2" s="819"/>
      <c r="CG2" s="819"/>
      <c r="CH2" s="819"/>
      <c r="CI2" s="819"/>
      <c r="CJ2" s="819"/>
      <c r="CK2" s="819"/>
      <c r="CL2" s="819"/>
      <c r="CM2" s="819"/>
      <c r="CN2" s="819"/>
      <c r="CO2" s="819"/>
      <c r="CP2" s="819"/>
      <c r="CQ2" s="819"/>
      <c r="CR2" s="819"/>
      <c r="CS2" s="819"/>
      <c r="CT2" s="819"/>
      <c r="CU2" s="819"/>
      <c r="CW2" s="819"/>
      <c r="CX2" s="819"/>
      <c r="CY2" s="819"/>
      <c r="CZ2" s="819"/>
      <c r="DA2" s="819"/>
      <c r="DB2" s="819" t="s">
        <v>7</v>
      </c>
    </row>
    <row r="3" spans="1:106" s="825" customFormat="1" ht="26.25" customHeight="1" thickTop="1" thickBot="1" x14ac:dyDescent="0.3">
      <c r="A3" s="821"/>
      <c r="B3" s="822">
        <v>40179</v>
      </c>
      <c r="C3" s="823">
        <v>40210</v>
      </c>
      <c r="D3" s="823">
        <v>40238</v>
      </c>
      <c r="E3" s="823">
        <v>40269</v>
      </c>
      <c r="F3" s="823">
        <v>40299</v>
      </c>
      <c r="G3" s="823">
        <v>40330</v>
      </c>
      <c r="H3" s="823">
        <v>40360</v>
      </c>
      <c r="I3" s="823">
        <v>40391</v>
      </c>
      <c r="J3" s="823">
        <v>40422</v>
      </c>
      <c r="K3" s="823">
        <v>40452</v>
      </c>
      <c r="L3" s="823">
        <v>40483</v>
      </c>
      <c r="M3" s="823">
        <v>40513</v>
      </c>
      <c r="N3" s="823">
        <v>40544</v>
      </c>
      <c r="O3" s="823">
        <v>40575</v>
      </c>
      <c r="P3" s="823">
        <v>40603</v>
      </c>
      <c r="Q3" s="823">
        <v>40634</v>
      </c>
      <c r="R3" s="823">
        <v>40668</v>
      </c>
      <c r="S3" s="823">
        <v>40699</v>
      </c>
      <c r="T3" s="823">
        <v>40729</v>
      </c>
      <c r="U3" s="823">
        <v>40760</v>
      </c>
      <c r="V3" s="823">
        <v>40791</v>
      </c>
      <c r="W3" s="823">
        <v>40821</v>
      </c>
      <c r="X3" s="823">
        <v>40852</v>
      </c>
      <c r="Y3" s="823">
        <v>40882</v>
      </c>
      <c r="Z3" s="823">
        <v>40913</v>
      </c>
      <c r="AA3" s="823">
        <v>40944</v>
      </c>
      <c r="AB3" s="823">
        <v>40973</v>
      </c>
      <c r="AC3" s="823">
        <v>41004</v>
      </c>
      <c r="AD3" s="823">
        <v>41034</v>
      </c>
      <c r="AE3" s="823">
        <v>41065</v>
      </c>
      <c r="AF3" s="823">
        <v>41095</v>
      </c>
      <c r="AG3" s="823">
        <v>41126</v>
      </c>
      <c r="AH3" s="823">
        <v>41157</v>
      </c>
      <c r="AI3" s="823">
        <v>41187</v>
      </c>
      <c r="AJ3" s="823">
        <v>41218</v>
      </c>
      <c r="AK3" s="823">
        <v>41248</v>
      </c>
      <c r="AL3" s="823">
        <v>41279</v>
      </c>
      <c r="AM3" s="823">
        <v>41310</v>
      </c>
      <c r="AN3" s="823">
        <v>41338</v>
      </c>
      <c r="AO3" s="823">
        <v>41369</v>
      </c>
      <c r="AP3" s="823">
        <v>41399</v>
      </c>
      <c r="AQ3" s="823">
        <v>41430</v>
      </c>
      <c r="AR3" s="823">
        <v>41460</v>
      </c>
      <c r="AS3" s="823">
        <v>41491</v>
      </c>
      <c r="AT3" s="823">
        <v>41522</v>
      </c>
      <c r="AU3" s="823">
        <v>41552</v>
      </c>
      <c r="AV3" s="823">
        <v>41583</v>
      </c>
      <c r="AW3" s="823">
        <v>41613</v>
      </c>
      <c r="AX3" s="823">
        <v>41644</v>
      </c>
      <c r="AY3" s="823">
        <v>41675</v>
      </c>
      <c r="AZ3" s="823">
        <v>41703</v>
      </c>
      <c r="BA3" s="823">
        <v>41734</v>
      </c>
      <c r="BB3" s="823">
        <v>41764</v>
      </c>
      <c r="BC3" s="823">
        <v>41795</v>
      </c>
      <c r="BD3" s="823">
        <v>41825</v>
      </c>
      <c r="BE3" s="823">
        <v>41856</v>
      </c>
      <c r="BF3" s="823">
        <v>41887</v>
      </c>
      <c r="BG3" s="823">
        <v>41917</v>
      </c>
      <c r="BH3" s="823">
        <v>41948</v>
      </c>
      <c r="BI3" s="823">
        <v>41978</v>
      </c>
      <c r="BJ3" s="823">
        <v>42009</v>
      </c>
      <c r="BK3" s="823">
        <v>42040</v>
      </c>
      <c r="BL3" s="823">
        <v>42068</v>
      </c>
      <c r="BM3" s="824" t="s">
        <v>565</v>
      </c>
      <c r="BN3" s="823">
        <v>42129</v>
      </c>
      <c r="BO3" s="823">
        <v>42160</v>
      </c>
      <c r="BP3" s="823">
        <v>42190</v>
      </c>
      <c r="BQ3" s="823">
        <v>42221</v>
      </c>
      <c r="BR3" s="823">
        <v>42252</v>
      </c>
      <c r="BS3" s="823">
        <v>42282</v>
      </c>
      <c r="BT3" s="823">
        <v>42313</v>
      </c>
      <c r="BU3" s="823">
        <v>42343</v>
      </c>
      <c r="BV3" s="823">
        <v>42374</v>
      </c>
      <c r="BW3" s="823">
        <v>42405</v>
      </c>
      <c r="BX3" s="823">
        <v>42434</v>
      </c>
      <c r="BY3" s="823">
        <v>42465</v>
      </c>
      <c r="BZ3" s="823">
        <v>42495</v>
      </c>
      <c r="CA3" s="823">
        <v>42526</v>
      </c>
      <c r="CB3" s="823">
        <v>42556</v>
      </c>
      <c r="CC3" s="823">
        <v>42587</v>
      </c>
      <c r="CD3" s="823">
        <v>42618</v>
      </c>
      <c r="CE3" s="823">
        <v>42648</v>
      </c>
      <c r="CF3" s="823">
        <v>42679</v>
      </c>
      <c r="CG3" s="823">
        <v>42709</v>
      </c>
      <c r="CH3" s="823">
        <v>42740</v>
      </c>
      <c r="CI3" s="823">
        <v>42771</v>
      </c>
      <c r="CJ3" s="823">
        <v>42799</v>
      </c>
      <c r="CK3" s="823">
        <v>42830</v>
      </c>
      <c r="CL3" s="823">
        <v>42860</v>
      </c>
      <c r="CM3" s="823">
        <v>42891</v>
      </c>
      <c r="CN3" s="823">
        <v>42921</v>
      </c>
      <c r="CO3" s="823">
        <v>42952</v>
      </c>
      <c r="CP3" s="3865">
        <v>42983</v>
      </c>
      <c r="CQ3" s="3865">
        <v>43013</v>
      </c>
      <c r="CR3" s="3865">
        <v>43044</v>
      </c>
      <c r="CS3" s="3865">
        <v>43074</v>
      </c>
      <c r="CT3" s="3865">
        <v>43105</v>
      </c>
      <c r="CU3" s="3865">
        <v>43136</v>
      </c>
      <c r="CV3" s="3865">
        <v>43164</v>
      </c>
      <c r="CW3" s="3865">
        <v>43195</v>
      </c>
      <c r="CX3" s="3865">
        <v>43225</v>
      </c>
      <c r="CY3" s="3865">
        <v>43256</v>
      </c>
      <c r="CZ3" s="3865">
        <v>43286</v>
      </c>
      <c r="DA3" s="3865">
        <v>43317</v>
      </c>
      <c r="DB3" s="3865">
        <v>43348</v>
      </c>
    </row>
    <row r="4" spans="1:106" ht="17.25" customHeight="1" thickTop="1" x14ac:dyDescent="0.25">
      <c r="A4" s="3866"/>
      <c r="B4" s="826"/>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8"/>
      <c r="CH4" s="828"/>
      <c r="CI4" s="828"/>
      <c r="CJ4" s="828"/>
      <c r="CK4" s="828"/>
      <c r="CL4" s="828"/>
      <c r="CM4" s="828"/>
      <c r="CN4" s="828"/>
      <c r="CO4" s="828"/>
      <c r="CP4" s="828"/>
      <c r="CQ4" s="828"/>
      <c r="CR4" s="828"/>
      <c r="CS4" s="828"/>
      <c r="CT4" s="828"/>
      <c r="CU4" s="828"/>
      <c r="CV4" s="828"/>
      <c r="CW4" s="827"/>
      <c r="CX4" s="827"/>
      <c r="CY4" s="827"/>
      <c r="CZ4" s="827"/>
      <c r="DA4" s="827"/>
      <c r="DB4" s="827"/>
    </row>
    <row r="5" spans="1:106" ht="22.5" customHeight="1" x14ac:dyDescent="0.25">
      <c r="A5" s="3867" t="s">
        <v>5832</v>
      </c>
      <c r="B5" s="829">
        <v>289410.72792542854</v>
      </c>
      <c r="C5" s="648">
        <v>292791.70235634677</v>
      </c>
      <c r="D5" s="648">
        <v>297432.04491911986</v>
      </c>
      <c r="E5" s="648">
        <v>279938.10502433998</v>
      </c>
      <c r="F5" s="648">
        <v>327910.8320255389</v>
      </c>
      <c r="G5" s="648">
        <v>320171.30679858039</v>
      </c>
      <c r="H5" s="648">
        <v>280822.53492081689</v>
      </c>
      <c r="I5" s="648">
        <v>304449.98967204109</v>
      </c>
      <c r="J5" s="648">
        <v>301088.89713564055</v>
      </c>
      <c r="K5" s="648">
        <v>302930.04240626586</v>
      </c>
      <c r="L5" s="648">
        <v>312451.91898554342</v>
      </c>
      <c r="M5" s="648">
        <v>318118.48321293283</v>
      </c>
      <c r="N5" s="648">
        <v>323227.47303719167</v>
      </c>
      <c r="O5" s="648">
        <v>317121.40861257981</v>
      </c>
      <c r="P5" s="648">
        <v>286354.90462211403</v>
      </c>
      <c r="Q5" s="648">
        <v>301260.61578368506</v>
      </c>
      <c r="R5" s="648">
        <v>291716.10072829016</v>
      </c>
      <c r="S5" s="648">
        <v>318687.03130866907</v>
      </c>
      <c r="T5" s="648">
        <v>305188.07283541822</v>
      </c>
      <c r="U5" s="648">
        <v>287606.55099744862</v>
      </c>
      <c r="V5" s="648">
        <v>293475.2466610134</v>
      </c>
      <c r="W5" s="648">
        <v>292604.82713334222</v>
      </c>
      <c r="X5" s="648">
        <v>347383.24200691615</v>
      </c>
      <c r="Y5" s="648">
        <v>290654.23951224022</v>
      </c>
      <c r="Z5" s="648">
        <v>267988.61551349226</v>
      </c>
      <c r="AA5" s="648">
        <v>274768.44322053925</v>
      </c>
      <c r="AB5" s="648">
        <v>321049.06011849875</v>
      </c>
      <c r="AC5" s="648">
        <v>321847.61654908379</v>
      </c>
      <c r="AD5" s="648">
        <v>340836.36152997706</v>
      </c>
      <c r="AE5" s="648">
        <v>273456.51895855844</v>
      </c>
      <c r="AF5" s="648">
        <v>304922.60916409292</v>
      </c>
      <c r="AG5" s="648">
        <v>262526.97220607544</v>
      </c>
      <c r="AH5" s="648">
        <v>286567.44082683767</v>
      </c>
      <c r="AI5" s="648">
        <v>306184.25194562681</v>
      </c>
      <c r="AJ5" s="648">
        <v>306172.36115914932</v>
      </c>
      <c r="AK5" s="648">
        <v>309761.08105135418</v>
      </c>
      <c r="AL5" s="648">
        <v>331111.15474308265</v>
      </c>
      <c r="AM5" s="648">
        <v>278409.44842492574</v>
      </c>
      <c r="AN5" s="648">
        <v>299533.06954427459</v>
      </c>
      <c r="AO5" s="648">
        <v>310668.14065564412</v>
      </c>
      <c r="AP5" s="648">
        <v>335198.83073661407</v>
      </c>
      <c r="AQ5" s="648">
        <v>290541.90389346273</v>
      </c>
      <c r="AR5" s="648">
        <v>307493.41187806381</v>
      </c>
      <c r="AS5" s="648">
        <v>289118.00046138023</v>
      </c>
      <c r="AT5" s="648">
        <v>281064.49624281575</v>
      </c>
      <c r="AU5" s="648">
        <v>272297.13350531843</v>
      </c>
      <c r="AV5" s="648">
        <v>276661.49469331006</v>
      </c>
      <c r="AW5" s="648">
        <v>292801.9517582464</v>
      </c>
      <c r="AX5" s="648">
        <v>268497.86107759853</v>
      </c>
      <c r="AY5" s="648">
        <v>265920.13405156572</v>
      </c>
      <c r="AZ5" s="648">
        <v>261333.85246753774</v>
      </c>
      <c r="BA5" s="648">
        <v>281399.23989507044</v>
      </c>
      <c r="BB5" s="648">
        <v>266165.4506704887</v>
      </c>
      <c r="BC5" s="648">
        <v>262621.90154981613</v>
      </c>
      <c r="BD5" s="648">
        <v>271259.19882236311</v>
      </c>
      <c r="BE5" s="648">
        <v>285995.84924047318</v>
      </c>
      <c r="BF5" s="648">
        <v>319933.42308586923</v>
      </c>
      <c r="BG5" s="648">
        <v>358996.96364427783</v>
      </c>
      <c r="BH5" s="648">
        <v>322355.93779513089</v>
      </c>
      <c r="BI5" s="648">
        <v>335087.73974829266</v>
      </c>
      <c r="BJ5" s="648">
        <v>355989.09586107393</v>
      </c>
      <c r="BK5" s="648">
        <v>359122.29739360325</v>
      </c>
      <c r="BL5" s="648">
        <v>418918.09434418491</v>
      </c>
      <c r="BM5" s="648">
        <v>429695.2027612754</v>
      </c>
      <c r="BN5" s="648">
        <v>395171.42290077568</v>
      </c>
      <c r="BO5" s="648">
        <v>381222.78593859496</v>
      </c>
      <c r="BP5" s="648">
        <v>387769.16350020299</v>
      </c>
      <c r="BQ5" s="648">
        <v>367967.32633086276</v>
      </c>
      <c r="BR5" s="648">
        <v>361379.31338741345</v>
      </c>
      <c r="BS5" s="648">
        <v>382743.65721500339</v>
      </c>
      <c r="BT5" s="648">
        <v>362196.82071930351</v>
      </c>
      <c r="BU5" s="648">
        <v>377506.09205138503</v>
      </c>
      <c r="BV5" s="648">
        <v>383906.73856191809</v>
      </c>
      <c r="BW5" s="648">
        <v>379634.32814171806</v>
      </c>
      <c r="BX5" s="648">
        <v>350088.93636299996</v>
      </c>
      <c r="BY5" s="648">
        <v>368694.14927772473</v>
      </c>
      <c r="BZ5" s="648">
        <v>358124.24747616262</v>
      </c>
      <c r="CA5" s="648">
        <v>363039.01022894704</v>
      </c>
      <c r="CB5" s="648">
        <v>369715.59231093543</v>
      </c>
      <c r="CC5" s="648">
        <v>381125.70461161173</v>
      </c>
      <c r="CD5" s="648">
        <v>371593.02489104785</v>
      </c>
      <c r="CE5" s="648">
        <v>370188.71630007518</v>
      </c>
      <c r="CF5" s="648">
        <v>402871.7595466873</v>
      </c>
      <c r="CG5" s="649">
        <v>371482.12289978075</v>
      </c>
      <c r="CH5" s="649">
        <v>377611.50216689205</v>
      </c>
      <c r="CI5" s="649">
        <v>375200.48262668593</v>
      </c>
      <c r="CJ5" s="649">
        <v>389809.58689533646</v>
      </c>
      <c r="CK5" s="649">
        <v>372389.18463075813</v>
      </c>
      <c r="CL5" s="649">
        <v>382967.31972282327</v>
      </c>
      <c r="CM5" s="649">
        <v>396699.07731906505</v>
      </c>
      <c r="CN5" s="649">
        <v>403979.24934872502</v>
      </c>
      <c r="CO5" s="649">
        <v>365126.62605439691</v>
      </c>
      <c r="CP5" s="648">
        <v>378608.32376590453</v>
      </c>
      <c r="CQ5" s="648">
        <v>346836.55879439437</v>
      </c>
      <c r="CR5" s="648">
        <v>378300.12494790595</v>
      </c>
      <c r="CS5" s="648">
        <v>366873.39008057356</v>
      </c>
      <c r="CT5" s="648">
        <v>353045.87074363476</v>
      </c>
      <c r="CU5" s="648">
        <v>353327.75700515741</v>
      </c>
      <c r="CV5" s="648">
        <v>375744.31514420774</v>
      </c>
      <c r="CW5" s="648">
        <v>358447.38616007409</v>
      </c>
      <c r="CX5" s="648">
        <v>379736.21908083942</v>
      </c>
      <c r="CY5" s="648">
        <v>377382.4187511701</v>
      </c>
      <c r="CZ5" s="648">
        <v>374814.42044563591</v>
      </c>
      <c r="DA5" s="648">
        <v>373008.28293330251</v>
      </c>
      <c r="DB5" s="648">
        <v>352758.42046482803</v>
      </c>
    </row>
    <row r="6" spans="1:106" ht="22.5" customHeight="1" x14ac:dyDescent="0.25">
      <c r="A6" s="3868" t="s">
        <v>5833</v>
      </c>
      <c r="B6" s="830">
        <v>554129.25189955614</v>
      </c>
      <c r="C6" s="831">
        <v>574198.55662555143</v>
      </c>
      <c r="D6" s="831">
        <v>595999.30990686174</v>
      </c>
      <c r="E6" s="831">
        <v>592325.27184835775</v>
      </c>
      <c r="F6" s="831">
        <v>690782.21328024485</v>
      </c>
      <c r="G6" s="831">
        <v>671738.656082973</v>
      </c>
      <c r="H6" s="831">
        <v>615185.20037483866</v>
      </c>
      <c r="I6" s="831">
        <v>649487.02620965545</v>
      </c>
      <c r="J6" s="831">
        <v>665659.57883432286</v>
      </c>
      <c r="K6" s="831">
        <v>683035.47805789532</v>
      </c>
      <c r="L6" s="831">
        <v>655369.07597230945</v>
      </c>
      <c r="M6" s="831">
        <v>701809.95337544847</v>
      </c>
      <c r="N6" s="831">
        <v>718145.26458332082</v>
      </c>
      <c r="O6" s="831">
        <v>724484.74699546129</v>
      </c>
      <c r="P6" s="831">
        <v>695498.74745078781</v>
      </c>
      <c r="Q6" s="831">
        <v>757252.14003806759</v>
      </c>
      <c r="R6" s="831">
        <v>683532.74611194688</v>
      </c>
      <c r="S6" s="831">
        <v>739275.68099999998</v>
      </c>
      <c r="T6" s="831">
        <v>713079.36609643954</v>
      </c>
      <c r="U6" s="831">
        <v>689923.28349499148</v>
      </c>
      <c r="V6" s="831">
        <v>770300.32276175159</v>
      </c>
      <c r="W6" s="831">
        <v>743847.0539604628</v>
      </c>
      <c r="X6" s="831">
        <v>776997.92170646996</v>
      </c>
      <c r="Y6" s="831">
        <v>783159.19996672636</v>
      </c>
      <c r="Z6" s="831">
        <v>803323.10318789806</v>
      </c>
      <c r="AA6" s="831">
        <v>844333.87104523438</v>
      </c>
      <c r="AB6" s="831">
        <v>855506.44080762076</v>
      </c>
      <c r="AC6" s="831">
        <v>829173.73109211109</v>
      </c>
      <c r="AD6" s="831">
        <v>863015.68687695405</v>
      </c>
      <c r="AE6" s="831">
        <v>839674.20833327714</v>
      </c>
      <c r="AF6" s="831">
        <v>873225.06715132389</v>
      </c>
      <c r="AG6" s="831">
        <v>824222.32142519916</v>
      </c>
      <c r="AH6" s="831">
        <v>842221.48180383351</v>
      </c>
      <c r="AI6" s="831">
        <v>839944.4604024936</v>
      </c>
      <c r="AJ6" s="831">
        <v>807682.83964783652</v>
      </c>
      <c r="AK6" s="831">
        <v>802935.72269750375</v>
      </c>
      <c r="AL6" s="831">
        <v>830727.99263529305</v>
      </c>
      <c r="AM6" s="831">
        <v>788894.7544634412</v>
      </c>
      <c r="AN6" s="831">
        <v>831590.79147575842</v>
      </c>
      <c r="AO6" s="831">
        <v>816818.14189296542</v>
      </c>
      <c r="AP6" s="831">
        <v>855003.56485537684</v>
      </c>
      <c r="AQ6" s="831">
        <v>835164.11841797386</v>
      </c>
      <c r="AR6" s="831">
        <v>876000.90766366245</v>
      </c>
      <c r="AS6" s="831">
        <v>886516.84231797955</v>
      </c>
      <c r="AT6" s="831">
        <v>867993.27974259004</v>
      </c>
      <c r="AU6" s="831">
        <v>810184.50971048442</v>
      </c>
      <c r="AV6" s="831">
        <v>793260.31807916111</v>
      </c>
      <c r="AW6" s="831">
        <v>772471.29067283787</v>
      </c>
      <c r="AX6" s="831">
        <v>741950.61904163694</v>
      </c>
      <c r="AY6" s="831">
        <v>750807.72838511539</v>
      </c>
      <c r="AZ6" s="831">
        <v>750315.003823495</v>
      </c>
      <c r="BA6" s="831">
        <v>734324.2736315073</v>
      </c>
      <c r="BB6" s="831">
        <v>717738.6893311129</v>
      </c>
      <c r="BC6" s="831">
        <v>708659.48015011754</v>
      </c>
      <c r="BD6" s="831">
        <v>687462.77767260105</v>
      </c>
      <c r="BE6" s="831">
        <v>677085.65310546861</v>
      </c>
      <c r="BF6" s="831">
        <v>766360.47981011763</v>
      </c>
      <c r="BG6" s="831">
        <v>792280.73812625674</v>
      </c>
      <c r="BH6" s="831">
        <v>760513.21455190761</v>
      </c>
      <c r="BI6" s="831">
        <v>782494.49146167573</v>
      </c>
      <c r="BJ6" s="831">
        <v>796735.95019848226</v>
      </c>
      <c r="BK6" s="831">
        <v>794676.28122325859</v>
      </c>
      <c r="BL6" s="831">
        <v>898881.93526850198</v>
      </c>
      <c r="BM6" s="831">
        <v>899116.41149282467</v>
      </c>
      <c r="BN6" s="831">
        <v>837223.64078272064</v>
      </c>
      <c r="BO6" s="831">
        <v>789125.94891854352</v>
      </c>
      <c r="BP6" s="831">
        <v>784194.54425454396</v>
      </c>
      <c r="BQ6" s="831">
        <v>757667.77496739104</v>
      </c>
      <c r="BR6" s="831">
        <v>771742.67756220605</v>
      </c>
      <c r="BS6" s="831">
        <v>763957.32558778406</v>
      </c>
      <c r="BT6" s="831">
        <v>761072.46394620661</v>
      </c>
      <c r="BU6" s="831">
        <v>777975.2244239006</v>
      </c>
      <c r="BV6" s="831">
        <v>812943.85377381253</v>
      </c>
      <c r="BW6" s="831">
        <v>854643.56883606198</v>
      </c>
      <c r="BX6" s="831">
        <v>744936.65254485712</v>
      </c>
      <c r="BY6" s="831">
        <v>707085.87418205652</v>
      </c>
      <c r="BZ6" s="831">
        <v>714909.99660832749</v>
      </c>
      <c r="CA6" s="831">
        <v>730342.7237176596</v>
      </c>
      <c r="CB6" s="831">
        <v>734656.13661380671</v>
      </c>
      <c r="CC6" s="831">
        <v>752995.85925622692</v>
      </c>
      <c r="CD6" s="831">
        <v>715695.57141139254</v>
      </c>
      <c r="CE6" s="831">
        <v>703511.0545796199</v>
      </c>
      <c r="CF6" s="831">
        <v>738137.74093520758</v>
      </c>
      <c r="CG6" s="832">
        <v>725605.43602903734</v>
      </c>
      <c r="CH6" s="832">
        <v>736111.47102049086</v>
      </c>
      <c r="CI6" s="832">
        <v>723673.03800772468</v>
      </c>
      <c r="CJ6" s="832">
        <v>770876.18656765472</v>
      </c>
      <c r="CK6" s="832">
        <v>767137.87806302903</v>
      </c>
      <c r="CL6" s="832">
        <v>779864.37068560068</v>
      </c>
      <c r="CM6" s="832">
        <v>763100.95608109585</v>
      </c>
      <c r="CN6" s="832">
        <v>777053.91729058127</v>
      </c>
      <c r="CO6" s="832">
        <v>736257.50095320039</v>
      </c>
      <c r="CP6" s="831">
        <v>768231.02256348263</v>
      </c>
      <c r="CQ6" s="831">
        <v>733099.91775825189</v>
      </c>
      <c r="CR6" s="831">
        <v>763040.89299698605</v>
      </c>
      <c r="CS6" s="831">
        <v>774320.71019054623</v>
      </c>
      <c r="CT6" s="831">
        <v>770091.58128173114</v>
      </c>
      <c r="CU6" s="831">
        <v>776617.74923022685</v>
      </c>
      <c r="CV6" s="831">
        <v>821094.47706092254</v>
      </c>
      <c r="CW6" s="831">
        <v>798828.62097819569</v>
      </c>
      <c r="CX6" s="831">
        <v>670256.49657516473</v>
      </c>
      <c r="CY6" s="831">
        <v>660352.19254189334</v>
      </c>
      <c r="CZ6" s="831">
        <v>660259.23153252073</v>
      </c>
      <c r="DA6" s="831">
        <v>674386.96037726221</v>
      </c>
      <c r="DB6" s="831">
        <v>647698.64311547554</v>
      </c>
    </row>
    <row r="7" spans="1:106" ht="22.5" customHeight="1" x14ac:dyDescent="0.25">
      <c r="A7" s="3868" t="s">
        <v>566</v>
      </c>
      <c r="B7" s="830">
        <v>-264718.5239741276</v>
      </c>
      <c r="C7" s="831">
        <v>-281406.85426920466</v>
      </c>
      <c r="D7" s="831">
        <v>-298567.26498774189</v>
      </c>
      <c r="E7" s="831">
        <v>-312387.16682401777</v>
      </c>
      <c r="F7" s="831">
        <v>-362871.38125470595</v>
      </c>
      <c r="G7" s="831">
        <v>-351567.34928439261</v>
      </c>
      <c r="H7" s="831">
        <v>-334362.66545402177</v>
      </c>
      <c r="I7" s="831">
        <v>-345037.03653761436</v>
      </c>
      <c r="J7" s="831">
        <v>-364570.68169868231</v>
      </c>
      <c r="K7" s="831">
        <v>-380105.43565162946</v>
      </c>
      <c r="L7" s="831">
        <v>-342917.15698676603</v>
      </c>
      <c r="M7" s="831">
        <v>-383691.47016251564</v>
      </c>
      <c r="N7" s="831">
        <v>-394917.79154612916</v>
      </c>
      <c r="O7" s="831">
        <v>-407363.33838288148</v>
      </c>
      <c r="P7" s="831">
        <v>-409143.84282867378</v>
      </c>
      <c r="Q7" s="831">
        <v>-455991.52425438253</v>
      </c>
      <c r="R7" s="831">
        <v>-391816.64538365672</v>
      </c>
      <c r="S7" s="831">
        <v>-420588.64969133091</v>
      </c>
      <c r="T7" s="831">
        <v>-407891.29326102132</v>
      </c>
      <c r="U7" s="831">
        <v>-402316.73249754286</v>
      </c>
      <c r="V7" s="831">
        <v>-476825.0761007382</v>
      </c>
      <c r="W7" s="831">
        <v>-451242.22682712058</v>
      </c>
      <c r="X7" s="831">
        <v>-429614.67969955382</v>
      </c>
      <c r="Y7" s="831">
        <v>-492504.96045448614</v>
      </c>
      <c r="Z7" s="831">
        <v>-535334.4876744058</v>
      </c>
      <c r="AA7" s="831">
        <v>-569565.42782469513</v>
      </c>
      <c r="AB7" s="831">
        <v>-534457.38068912202</v>
      </c>
      <c r="AC7" s="831">
        <v>-507326.1145430273</v>
      </c>
      <c r="AD7" s="831">
        <v>-522179.32534697698</v>
      </c>
      <c r="AE7" s="831">
        <v>-566217.6893747187</v>
      </c>
      <c r="AF7" s="831">
        <v>-568302.45798723097</v>
      </c>
      <c r="AG7" s="831">
        <v>-561695.34921912372</v>
      </c>
      <c r="AH7" s="831">
        <v>-555654.04097699584</v>
      </c>
      <c r="AI7" s="831">
        <v>-533760.20845686679</v>
      </c>
      <c r="AJ7" s="831">
        <v>-501510.47848868719</v>
      </c>
      <c r="AK7" s="831">
        <v>-493174.64164614957</v>
      </c>
      <c r="AL7" s="831">
        <v>-499616.8378922104</v>
      </c>
      <c r="AM7" s="831">
        <v>-510485.30603851547</v>
      </c>
      <c r="AN7" s="831">
        <v>-532057.72193148383</v>
      </c>
      <c r="AO7" s="831">
        <v>-506150.0012373213</v>
      </c>
      <c r="AP7" s="831">
        <v>-519804.73411876278</v>
      </c>
      <c r="AQ7" s="831">
        <v>-544622.21452451113</v>
      </c>
      <c r="AR7" s="831">
        <v>-568507.49578559864</v>
      </c>
      <c r="AS7" s="831">
        <v>-597398.84185659932</v>
      </c>
      <c r="AT7" s="831">
        <v>-586928.78349977429</v>
      </c>
      <c r="AU7" s="831">
        <v>-537887.37620516599</v>
      </c>
      <c r="AV7" s="831">
        <v>-516598.82338585105</v>
      </c>
      <c r="AW7" s="831">
        <v>-479669.33891459147</v>
      </c>
      <c r="AX7" s="831">
        <v>-473452.75796403841</v>
      </c>
      <c r="AY7" s="831">
        <v>-484887.59433354967</v>
      </c>
      <c r="AZ7" s="831">
        <v>-488981.15135595726</v>
      </c>
      <c r="BA7" s="831">
        <v>-452925.03373643686</v>
      </c>
      <c r="BB7" s="831">
        <v>-451573.23866062419</v>
      </c>
      <c r="BC7" s="831">
        <v>-446037.57860030141</v>
      </c>
      <c r="BD7" s="831">
        <v>-416203.57885023794</v>
      </c>
      <c r="BE7" s="831">
        <v>-391089.80386499543</v>
      </c>
      <c r="BF7" s="831">
        <v>-446427.0567242484</v>
      </c>
      <c r="BG7" s="831">
        <v>-433283.77448197891</v>
      </c>
      <c r="BH7" s="831">
        <v>-438157.27675677673</v>
      </c>
      <c r="BI7" s="831">
        <v>-447406.75171338307</v>
      </c>
      <c r="BJ7" s="831">
        <v>-440746.85433740832</v>
      </c>
      <c r="BK7" s="831">
        <v>-435553.98382965534</v>
      </c>
      <c r="BL7" s="831">
        <v>-479963.84092431708</v>
      </c>
      <c r="BM7" s="831">
        <v>-469421.20873154927</v>
      </c>
      <c r="BN7" s="831">
        <v>-442052.21788194496</v>
      </c>
      <c r="BO7" s="831">
        <v>-407903.16297994857</v>
      </c>
      <c r="BP7" s="831">
        <v>-396425.38075434096</v>
      </c>
      <c r="BQ7" s="831">
        <v>-389700.44863652828</v>
      </c>
      <c r="BR7" s="831">
        <v>-410363.3641747926</v>
      </c>
      <c r="BS7" s="831">
        <v>-381213.66837278067</v>
      </c>
      <c r="BT7" s="831">
        <v>-398875.64322690311</v>
      </c>
      <c r="BU7" s="831">
        <v>-400469.13237251557</v>
      </c>
      <c r="BV7" s="831">
        <v>-429037.11521189444</v>
      </c>
      <c r="BW7" s="831">
        <v>-475009.24069434393</v>
      </c>
      <c r="BX7" s="831">
        <v>-394847.71618185716</v>
      </c>
      <c r="BY7" s="831">
        <v>-338391.72490433179</v>
      </c>
      <c r="BZ7" s="831">
        <v>-356785.74913216487</v>
      </c>
      <c r="CA7" s="831">
        <v>-367303.71348871256</v>
      </c>
      <c r="CB7" s="831">
        <v>-364940.54430287128</v>
      </c>
      <c r="CC7" s="831">
        <v>-371870.15464461519</v>
      </c>
      <c r="CD7" s="831">
        <v>-344102.54652034468</v>
      </c>
      <c r="CE7" s="831">
        <v>-333322.33827954473</v>
      </c>
      <c r="CF7" s="831">
        <v>-335265.98138852027</v>
      </c>
      <c r="CG7" s="832">
        <v>-354123.3131292566</v>
      </c>
      <c r="CH7" s="832">
        <v>-358499.96885359881</v>
      </c>
      <c r="CI7" s="832">
        <v>-348472.55538103875</v>
      </c>
      <c r="CJ7" s="832">
        <v>-381066.59967231826</v>
      </c>
      <c r="CK7" s="832">
        <v>-394748.6934322709</v>
      </c>
      <c r="CL7" s="832">
        <v>-396897.0509627774</v>
      </c>
      <c r="CM7" s="832">
        <v>-366401.8787620308</v>
      </c>
      <c r="CN7" s="832">
        <v>-373074.66794185626</v>
      </c>
      <c r="CO7" s="832">
        <v>-371130.87489880348</v>
      </c>
      <c r="CP7" s="831">
        <v>-389622.69879757811</v>
      </c>
      <c r="CQ7" s="831">
        <v>-386263.35896385752</v>
      </c>
      <c r="CR7" s="831">
        <v>-384740.7680490801</v>
      </c>
      <c r="CS7" s="831">
        <v>-407447.32010997267</v>
      </c>
      <c r="CT7" s="831">
        <v>-417045.71053809638</v>
      </c>
      <c r="CU7" s="831">
        <v>-423289.99222506944</v>
      </c>
      <c r="CV7" s="831">
        <v>-445350.1619167148</v>
      </c>
      <c r="CW7" s="831">
        <v>-440381.23481812159</v>
      </c>
      <c r="CX7" s="831">
        <v>-290520.2774943253</v>
      </c>
      <c r="CY7" s="831">
        <v>-282969.77379072324</v>
      </c>
      <c r="CZ7" s="831">
        <v>-285444.81108688482</v>
      </c>
      <c r="DA7" s="831">
        <v>-301378.67744395969</v>
      </c>
      <c r="DB7" s="831">
        <v>-294940.22265064751</v>
      </c>
    </row>
    <row r="8" spans="1:106" ht="17.25" customHeight="1" x14ac:dyDescent="0.25">
      <c r="A8" s="3868"/>
      <c r="B8" s="830"/>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2"/>
      <c r="CH8" s="832"/>
      <c r="CI8" s="832"/>
      <c r="CJ8" s="832"/>
      <c r="CK8" s="832"/>
      <c r="CL8" s="832"/>
      <c r="CM8" s="832"/>
      <c r="CN8" s="832"/>
      <c r="CO8" s="832"/>
      <c r="CP8" s="831"/>
      <c r="CQ8" s="831"/>
      <c r="CR8" s="831"/>
      <c r="CS8" s="831"/>
      <c r="CT8" s="831"/>
      <c r="CU8" s="831"/>
      <c r="CV8" s="831"/>
      <c r="CW8" s="831"/>
      <c r="CX8" s="831"/>
      <c r="CY8" s="831"/>
      <c r="CZ8" s="831"/>
      <c r="DA8" s="831"/>
      <c r="DB8" s="831"/>
    </row>
    <row r="9" spans="1:106" ht="22.5" customHeight="1" x14ac:dyDescent="0.25">
      <c r="A9" s="3867" t="s">
        <v>567</v>
      </c>
      <c r="B9" s="829">
        <v>15883.54626933713</v>
      </c>
      <c r="C9" s="648">
        <v>19204.398491121799</v>
      </c>
      <c r="D9" s="648">
        <v>22795.501324295175</v>
      </c>
      <c r="E9" s="648">
        <v>20531.286862214078</v>
      </c>
      <c r="F9" s="648">
        <v>20818.509804281664</v>
      </c>
      <c r="G9" s="648">
        <v>22185.535998862859</v>
      </c>
      <c r="H9" s="648">
        <v>23556.414353128181</v>
      </c>
      <c r="I9" s="648">
        <v>21518.199613537079</v>
      </c>
      <c r="J9" s="648">
        <v>25248.348319826946</v>
      </c>
      <c r="K9" s="648">
        <v>27381.67336833676</v>
      </c>
      <c r="L9" s="648">
        <v>28293.545060959175</v>
      </c>
      <c r="M9" s="648">
        <v>29434.82293110558</v>
      </c>
      <c r="N9" s="648">
        <v>30390.546227934283</v>
      </c>
      <c r="O9" s="648">
        <v>31076.999940529997</v>
      </c>
      <c r="P9" s="648">
        <v>30091.098269384391</v>
      </c>
      <c r="Q9" s="648">
        <v>30980.17593003501</v>
      </c>
      <c r="R9" s="648">
        <v>30034.995411972028</v>
      </c>
      <c r="S9" s="648">
        <v>31617.683999999997</v>
      </c>
      <c r="T9" s="648">
        <v>31908.506064140747</v>
      </c>
      <c r="U9" s="648">
        <v>33473.694393502381</v>
      </c>
      <c r="V9" s="648">
        <v>30969.328194597925</v>
      </c>
      <c r="W9" s="648">
        <v>30773.4028834204</v>
      </c>
      <c r="X9" s="648">
        <v>30649.208384962472</v>
      </c>
      <c r="Y9" s="648">
        <v>33371.31098330504</v>
      </c>
      <c r="Z9" s="648">
        <v>30528.812363751418</v>
      </c>
      <c r="AA9" s="648">
        <v>31819.07879519276</v>
      </c>
      <c r="AB9" s="648">
        <v>31406.353760574326</v>
      </c>
      <c r="AC9" s="648">
        <v>31033.287909103608</v>
      </c>
      <c r="AD9" s="648">
        <v>30952.833307015837</v>
      </c>
      <c r="AE9" s="648">
        <v>31581.437679148868</v>
      </c>
      <c r="AF9" s="648">
        <v>31415.124832631391</v>
      </c>
      <c r="AG9" s="648">
        <v>30875.81402145933</v>
      </c>
      <c r="AH9" s="648">
        <v>31887.315677383078</v>
      </c>
      <c r="AI9" s="648">
        <v>30820.132658355989</v>
      </c>
      <c r="AJ9" s="648">
        <v>29633.958087153787</v>
      </c>
      <c r="AK9" s="648">
        <v>34037.183666135119</v>
      </c>
      <c r="AL9" s="648">
        <v>35233.724996757279</v>
      </c>
      <c r="AM9" s="648">
        <v>37081.318759745285</v>
      </c>
      <c r="AN9" s="648">
        <v>38246.699542748305</v>
      </c>
      <c r="AO9" s="648">
        <v>36037.6615946647</v>
      </c>
      <c r="AP9" s="648">
        <v>41395.631779504234</v>
      </c>
      <c r="AQ9" s="648">
        <v>42287.360183243058</v>
      </c>
      <c r="AR9" s="648">
        <v>43225.636986448866</v>
      </c>
      <c r="AS9" s="648">
        <v>42023.616847947887</v>
      </c>
      <c r="AT9" s="648">
        <v>40823.307736586619</v>
      </c>
      <c r="AU9" s="648">
        <v>42622.338426117305</v>
      </c>
      <c r="AV9" s="648">
        <v>43925.061943251792</v>
      </c>
      <c r="AW9" s="648">
        <v>49632.33640586229</v>
      </c>
      <c r="AX9" s="648">
        <v>49473.037480839434</v>
      </c>
      <c r="AY9" s="648">
        <v>54950.875877070568</v>
      </c>
      <c r="AZ9" s="648">
        <v>55148.686053227022</v>
      </c>
      <c r="BA9" s="648">
        <v>55642.872052752253</v>
      </c>
      <c r="BB9" s="648">
        <v>57687.2608324178</v>
      </c>
      <c r="BC9" s="648">
        <v>57341.817645797317</v>
      </c>
      <c r="BD9" s="648">
        <v>58414.201097182864</v>
      </c>
      <c r="BE9" s="648">
        <v>58439.635107671224</v>
      </c>
      <c r="BF9" s="648">
        <v>54701.308099686437</v>
      </c>
      <c r="BG9" s="648">
        <v>54740.539371784849</v>
      </c>
      <c r="BH9" s="648">
        <v>56118.323095988118</v>
      </c>
      <c r="BI9" s="648">
        <v>58250.509178515204</v>
      </c>
      <c r="BJ9" s="648">
        <v>59026.17492475461</v>
      </c>
      <c r="BK9" s="648">
        <v>60198.640688576401</v>
      </c>
      <c r="BL9" s="648">
        <v>64958.585089628599</v>
      </c>
      <c r="BM9" s="648">
        <v>65757.18537476749</v>
      </c>
      <c r="BN9" s="648">
        <v>66462.342217031648</v>
      </c>
      <c r="BO9" s="648">
        <v>72221.319072544851</v>
      </c>
      <c r="BP9" s="648">
        <v>70110.6625385886</v>
      </c>
      <c r="BQ9" s="648">
        <v>70478.286213527637</v>
      </c>
      <c r="BR9" s="648">
        <v>70977.967225705448</v>
      </c>
      <c r="BS9" s="648">
        <v>74646.581851374634</v>
      </c>
      <c r="BT9" s="648">
        <v>72734.86644310932</v>
      </c>
      <c r="BU9" s="648">
        <v>72682.370768808905</v>
      </c>
      <c r="BV9" s="648">
        <v>76463.875816282205</v>
      </c>
      <c r="BW9" s="648">
        <v>76653.784321170155</v>
      </c>
      <c r="BX9" s="648">
        <v>74941.926721448806</v>
      </c>
      <c r="BY9" s="648">
        <v>72428.30925528126</v>
      </c>
      <c r="BZ9" s="648">
        <v>80971.438185553197</v>
      </c>
      <c r="CA9" s="648">
        <v>79859.302783150371</v>
      </c>
      <c r="CB9" s="648">
        <v>79840.959142304928</v>
      </c>
      <c r="CC9" s="648">
        <v>78442.005150227109</v>
      </c>
      <c r="CD9" s="648">
        <v>79757.826371300354</v>
      </c>
      <c r="CE9" s="648">
        <v>77143.479003144676</v>
      </c>
      <c r="CF9" s="648">
        <v>80952.872670213284</v>
      </c>
      <c r="CG9" s="649">
        <v>86193.490012433118</v>
      </c>
      <c r="CH9" s="649">
        <v>91022.972567360455</v>
      </c>
      <c r="CI9" s="649">
        <v>88342.229416090544</v>
      </c>
      <c r="CJ9" s="649">
        <v>84516.242722305818</v>
      </c>
      <c r="CK9" s="649">
        <v>89633.223007783279</v>
      </c>
      <c r="CL9" s="649">
        <v>93727.293800000683</v>
      </c>
      <c r="CM9" s="649">
        <v>95743.122448916984</v>
      </c>
      <c r="CN9" s="649">
        <v>102549.85187407307</v>
      </c>
      <c r="CO9" s="649">
        <v>104326.24148219297</v>
      </c>
      <c r="CP9" s="648">
        <v>110950.55251119047</v>
      </c>
      <c r="CQ9" s="648">
        <v>108016.17052872918</v>
      </c>
      <c r="CR9" s="648">
        <v>114333.07773499029</v>
      </c>
      <c r="CS9" s="648">
        <v>123969.22159097259</v>
      </c>
      <c r="CT9" s="648">
        <v>126678.55305795821</v>
      </c>
      <c r="CU9" s="648">
        <v>134327.29316434669</v>
      </c>
      <c r="CV9" s="648">
        <v>132507.77219802403</v>
      </c>
      <c r="CW9" s="648">
        <v>133429.48080648281</v>
      </c>
      <c r="CX9" s="648">
        <v>140197.4593635464</v>
      </c>
      <c r="CY9" s="648">
        <v>145363.28797596158</v>
      </c>
      <c r="CZ9" s="648">
        <v>135965.74583732011</v>
      </c>
      <c r="DA9" s="648">
        <v>145181.28763778898</v>
      </c>
      <c r="DB9" s="648">
        <v>135830.21160779381</v>
      </c>
    </row>
    <row r="10" spans="1:106" ht="22.5" customHeight="1" x14ac:dyDescent="0.25">
      <c r="A10" s="3868" t="s">
        <v>568</v>
      </c>
      <c r="B10" s="830">
        <v>2780.4818602185601</v>
      </c>
      <c r="C10" s="831">
        <v>2661.1428895894396</v>
      </c>
      <c r="D10" s="831">
        <v>2898.1288821314602</v>
      </c>
      <c r="E10" s="831">
        <v>2715.3582111474198</v>
      </c>
      <c r="F10" s="831">
        <v>2684.0971327969996</v>
      </c>
      <c r="G10" s="831">
        <v>2744.9043118847799</v>
      </c>
      <c r="H10" s="831">
        <v>2589.7509924748701</v>
      </c>
      <c r="I10" s="831">
        <v>2818.4901145357098</v>
      </c>
      <c r="J10" s="831">
        <v>2854.1944993078296</v>
      </c>
      <c r="K10" s="831">
        <v>2652.7364417868398</v>
      </c>
      <c r="L10" s="831">
        <v>2792.7197988087801</v>
      </c>
      <c r="M10" s="831">
        <v>3616.75520117109</v>
      </c>
      <c r="N10" s="831">
        <v>3226.06529056934</v>
      </c>
      <c r="O10" s="831">
        <v>2789.5613597740103</v>
      </c>
      <c r="P10" s="831">
        <v>3064.4438332881496</v>
      </c>
      <c r="Q10" s="831">
        <v>2706.3366797338899</v>
      </c>
      <c r="R10" s="831">
        <v>3000.4766235805801</v>
      </c>
      <c r="S10" s="831">
        <v>2937.2269999999999</v>
      </c>
      <c r="T10" s="831">
        <v>2860.3833820514101</v>
      </c>
      <c r="U10" s="831">
        <v>3375.9320411612498</v>
      </c>
      <c r="V10" s="831">
        <v>3198.9278438555498</v>
      </c>
      <c r="W10" s="831">
        <v>3543.8328578868195</v>
      </c>
      <c r="X10" s="831">
        <v>3523.5380632228698</v>
      </c>
      <c r="Y10" s="831">
        <v>4161.9693968672</v>
      </c>
      <c r="Z10" s="831">
        <v>3378.4848058553798</v>
      </c>
      <c r="AA10" s="831">
        <v>3248.23803906067</v>
      </c>
      <c r="AB10" s="831">
        <v>2883.3512458578198</v>
      </c>
      <c r="AC10" s="831">
        <v>2977.8079643617698</v>
      </c>
      <c r="AD10" s="831">
        <v>3403.95765762887</v>
      </c>
      <c r="AE10" s="831">
        <v>2731.8580123987799</v>
      </c>
      <c r="AF10" s="831">
        <v>2921.5261027483198</v>
      </c>
      <c r="AG10" s="831">
        <v>3285.2655863486998</v>
      </c>
      <c r="AH10" s="831">
        <v>3218.97800381967</v>
      </c>
      <c r="AI10" s="831">
        <v>3775.3428060113501</v>
      </c>
      <c r="AJ10" s="831">
        <v>3586.6000795631298</v>
      </c>
      <c r="AK10" s="831">
        <v>4791.5966149175529</v>
      </c>
      <c r="AL10" s="831">
        <v>4198.8004375281098</v>
      </c>
      <c r="AM10" s="831">
        <v>3718.4681231650479</v>
      </c>
      <c r="AN10" s="831">
        <v>3968.0071440123438</v>
      </c>
      <c r="AO10" s="831">
        <v>4263.4817446186689</v>
      </c>
      <c r="AP10" s="831">
        <v>4030.7237780018918</v>
      </c>
      <c r="AQ10" s="831">
        <v>3881.5519780801178</v>
      </c>
      <c r="AR10" s="831">
        <v>4400.6176584587956</v>
      </c>
      <c r="AS10" s="831">
        <v>4329.7500811983455</v>
      </c>
      <c r="AT10" s="831">
        <v>4242.0866869116808</v>
      </c>
      <c r="AU10" s="831">
        <v>4812.0552422003866</v>
      </c>
      <c r="AV10" s="831">
        <v>4467.8940639118146</v>
      </c>
      <c r="AW10" s="831">
        <v>6810.9656838341225</v>
      </c>
      <c r="AX10" s="831">
        <v>5069.9095430427915</v>
      </c>
      <c r="AY10" s="831">
        <v>4859.8693030329596</v>
      </c>
      <c r="AZ10" s="831">
        <v>4678.5999159676958</v>
      </c>
      <c r="BA10" s="831">
        <v>5002.6420686924439</v>
      </c>
      <c r="BB10" s="831">
        <v>4285.1118852461977</v>
      </c>
      <c r="BC10" s="831">
        <v>4659.9065244093199</v>
      </c>
      <c r="BD10" s="831">
        <v>5162.9735006449473</v>
      </c>
      <c r="BE10" s="831">
        <v>4784.119899514094</v>
      </c>
      <c r="BF10" s="831">
        <v>4722.670419430573</v>
      </c>
      <c r="BG10" s="831">
        <v>4493.5170977541047</v>
      </c>
      <c r="BH10" s="831">
        <v>4728.3325385640619</v>
      </c>
      <c r="BI10" s="831">
        <v>7139.7543311749869</v>
      </c>
      <c r="BJ10" s="831">
        <v>4663.7387838217473</v>
      </c>
      <c r="BK10" s="831">
        <v>4523.7478623699599</v>
      </c>
      <c r="BL10" s="831">
        <v>4450.9223558028089</v>
      </c>
      <c r="BM10" s="831">
        <v>4979.4203134760128</v>
      </c>
      <c r="BN10" s="831">
        <v>4161.0018502116955</v>
      </c>
      <c r="BO10" s="831">
        <v>4383.6580079079868</v>
      </c>
      <c r="BP10" s="831">
        <v>4496.3473000134763</v>
      </c>
      <c r="BQ10" s="831">
        <v>3994.4044263306255</v>
      </c>
      <c r="BR10" s="831">
        <v>4461.7785986819208</v>
      </c>
      <c r="BS10" s="831">
        <v>4318.628638748115</v>
      </c>
      <c r="BT10" s="831">
        <v>4136.1890971867178</v>
      </c>
      <c r="BU10" s="831">
        <v>5699.8280473514978</v>
      </c>
      <c r="BV10" s="831">
        <v>4639.9123097070715</v>
      </c>
      <c r="BW10" s="831">
        <v>4120.3852649670216</v>
      </c>
      <c r="BX10" s="831">
        <v>4559.5574301768565</v>
      </c>
      <c r="BY10" s="831">
        <v>4193.0783909652037</v>
      </c>
      <c r="BZ10" s="831">
        <v>4398.2989610010391</v>
      </c>
      <c r="CA10" s="831">
        <v>4326.8833435254101</v>
      </c>
      <c r="CB10" s="831">
        <v>4260.7877591309334</v>
      </c>
      <c r="CC10" s="831">
        <v>4589.0046524532281</v>
      </c>
      <c r="CD10" s="831">
        <v>4732.6255099037444</v>
      </c>
      <c r="CE10" s="831">
        <v>4727.9586299159955</v>
      </c>
      <c r="CF10" s="831">
        <v>5014.1771895143556</v>
      </c>
      <c r="CG10" s="832">
        <v>6187.1460565193684</v>
      </c>
      <c r="CH10" s="832">
        <v>5518.0582707766389</v>
      </c>
      <c r="CI10" s="832">
        <v>5086.7802471466075</v>
      </c>
      <c r="CJ10" s="832">
        <v>5413.5634866610299</v>
      </c>
      <c r="CK10" s="832">
        <v>4919.5590877596596</v>
      </c>
      <c r="CL10" s="832">
        <v>4519.4033162250489</v>
      </c>
      <c r="CM10" s="832">
        <v>5103.3417168232363</v>
      </c>
      <c r="CN10" s="832">
        <v>4617.9956123513275</v>
      </c>
      <c r="CO10" s="832">
        <v>4377.7882468055095</v>
      </c>
      <c r="CP10" s="831">
        <v>4636.5514420067884</v>
      </c>
      <c r="CQ10" s="831">
        <v>5956.1293232755443</v>
      </c>
      <c r="CR10" s="831">
        <v>5488.725887875612</v>
      </c>
      <c r="CS10" s="831">
        <v>6493.0487123812809</v>
      </c>
      <c r="CT10" s="831">
        <v>6233.4020422090307</v>
      </c>
      <c r="CU10" s="831">
        <v>5547.9557401637248</v>
      </c>
      <c r="CV10" s="831">
        <v>5202.3559418015602</v>
      </c>
      <c r="CW10" s="831">
        <v>5160.4314191792973</v>
      </c>
      <c r="CX10" s="831">
        <v>5317.7048001934272</v>
      </c>
      <c r="CY10" s="831">
        <v>4753.28732685045</v>
      </c>
      <c r="CZ10" s="831">
        <v>5137.0804043879234</v>
      </c>
      <c r="DA10" s="831">
        <v>4877.3073580142081</v>
      </c>
      <c r="DB10" s="831">
        <v>4489.8915086023289</v>
      </c>
    </row>
    <row r="11" spans="1:106" ht="22.5" customHeight="1" x14ac:dyDescent="0.25">
      <c r="A11" s="3868" t="s">
        <v>569</v>
      </c>
      <c r="B11" s="830">
        <v>13103.06440911857</v>
      </c>
      <c r="C11" s="831">
        <v>15440.03880347136</v>
      </c>
      <c r="D11" s="831">
        <v>19039.147348759965</v>
      </c>
      <c r="E11" s="831">
        <v>16779.205501493328</v>
      </c>
      <c r="F11" s="831">
        <v>15997.32476802577</v>
      </c>
      <c r="G11" s="831">
        <v>18820.724511978078</v>
      </c>
      <c r="H11" s="831">
        <v>19036.469558432131</v>
      </c>
      <c r="I11" s="831">
        <v>17179.597992931718</v>
      </c>
      <c r="J11" s="831">
        <v>17080.557081261119</v>
      </c>
      <c r="K11" s="831">
        <v>19591.851296260469</v>
      </c>
      <c r="L11" s="831">
        <v>20372.515139623167</v>
      </c>
      <c r="M11" s="831">
        <v>22158.698883537549</v>
      </c>
      <c r="N11" s="831">
        <v>22866.410367366283</v>
      </c>
      <c r="O11" s="831">
        <v>22793.917400515667</v>
      </c>
      <c r="P11" s="831">
        <v>21927.07894676127</v>
      </c>
      <c r="Q11" s="831">
        <v>22959.958484987659</v>
      </c>
      <c r="R11" s="831">
        <v>20852.85236387136</v>
      </c>
      <c r="S11" s="831">
        <v>21290.077999999998</v>
      </c>
      <c r="T11" s="831">
        <v>21041.356357863908</v>
      </c>
      <c r="U11" s="831">
        <v>22394.577515877951</v>
      </c>
      <c r="V11" s="831">
        <v>20955.744019507987</v>
      </c>
      <c r="W11" s="831">
        <v>20389.512999437429</v>
      </c>
      <c r="X11" s="831">
        <v>20287.807507148442</v>
      </c>
      <c r="Y11" s="831">
        <v>23667.518772783042</v>
      </c>
      <c r="Z11" s="831">
        <v>21143.898082034419</v>
      </c>
      <c r="AA11" s="831">
        <v>22595.355402345889</v>
      </c>
      <c r="AB11" s="831">
        <v>22642.908420646967</v>
      </c>
      <c r="AC11" s="831">
        <v>22438.039174189456</v>
      </c>
      <c r="AD11" s="831">
        <v>22470.955748627337</v>
      </c>
      <c r="AE11" s="831">
        <v>23952.999551973287</v>
      </c>
      <c r="AF11" s="831">
        <v>23711.907692205081</v>
      </c>
      <c r="AG11" s="831">
        <v>23526.400576950011</v>
      </c>
      <c r="AH11" s="831">
        <v>24570.12411190939</v>
      </c>
      <c r="AI11" s="831">
        <v>23309.13281240355</v>
      </c>
      <c r="AJ11" s="831">
        <v>22121.435074765439</v>
      </c>
      <c r="AK11" s="831">
        <v>25339.887051448743</v>
      </c>
      <c r="AL11" s="831">
        <v>24811.603418029583</v>
      </c>
      <c r="AM11" s="831">
        <v>27616.35811862698</v>
      </c>
      <c r="AN11" s="831">
        <v>26916.749406765295</v>
      </c>
      <c r="AO11" s="831">
        <v>23732.996889685543</v>
      </c>
      <c r="AP11" s="831">
        <v>28098.346732737707</v>
      </c>
      <c r="AQ11" s="831">
        <v>28142.382556545286</v>
      </c>
      <c r="AR11" s="831">
        <v>28846.291705289455</v>
      </c>
      <c r="AS11" s="831">
        <v>26079.808146629897</v>
      </c>
      <c r="AT11" s="831">
        <v>24891.543612324742</v>
      </c>
      <c r="AU11" s="831">
        <v>26386.191195087289</v>
      </c>
      <c r="AV11" s="831">
        <v>28215.631845464515</v>
      </c>
      <c r="AW11" s="831">
        <v>32104.807109869311</v>
      </c>
      <c r="AX11" s="831">
        <v>31278.728444616794</v>
      </c>
      <c r="AY11" s="831">
        <v>37065.082675889476</v>
      </c>
      <c r="AZ11" s="831">
        <v>35348.424453984</v>
      </c>
      <c r="BA11" s="831">
        <v>34975.964181445357</v>
      </c>
      <c r="BB11" s="831">
        <v>36294.811287839671</v>
      </c>
      <c r="BC11" s="831">
        <v>35562.721802992994</v>
      </c>
      <c r="BD11" s="831">
        <v>37436.540629326395</v>
      </c>
      <c r="BE11" s="831">
        <v>39491.972824339624</v>
      </c>
      <c r="BF11" s="831">
        <v>37018.289982058544</v>
      </c>
      <c r="BG11" s="831">
        <v>38516.834474019604</v>
      </c>
      <c r="BH11" s="831">
        <v>36098.028646470615</v>
      </c>
      <c r="BI11" s="831">
        <v>35352.203031436744</v>
      </c>
      <c r="BJ11" s="831">
        <v>40596.638702052791</v>
      </c>
      <c r="BK11" s="831">
        <v>43101.961531756053</v>
      </c>
      <c r="BL11" s="831">
        <v>47797.471520471467</v>
      </c>
      <c r="BM11" s="831">
        <v>48837.429833669907</v>
      </c>
      <c r="BN11" s="831">
        <v>46976.981750401275</v>
      </c>
      <c r="BO11" s="831">
        <v>48706.533126328075</v>
      </c>
      <c r="BP11" s="831">
        <v>45383.373951858637</v>
      </c>
      <c r="BQ11" s="831">
        <v>43810.06359502289</v>
      </c>
      <c r="BR11" s="831">
        <v>44719.738972059109</v>
      </c>
      <c r="BS11" s="831">
        <v>49392.800101377507</v>
      </c>
      <c r="BT11" s="831">
        <v>48761.640481103183</v>
      </c>
      <c r="BU11" s="831">
        <v>47600.845091624971</v>
      </c>
      <c r="BV11" s="831">
        <v>51171.626241215519</v>
      </c>
      <c r="BW11" s="831">
        <v>50725.428399279481</v>
      </c>
      <c r="BX11" s="831">
        <v>46964.962889247305</v>
      </c>
      <c r="BY11" s="831">
        <v>45174.117241818145</v>
      </c>
      <c r="BZ11" s="831">
        <v>52820.054780455459</v>
      </c>
      <c r="CA11" s="831">
        <v>49445.187527702474</v>
      </c>
      <c r="CB11" s="831">
        <v>50177.239153237548</v>
      </c>
      <c r="CC11" s="831">
        <v>50537.501495204269</v>
      </c>
      <c r="CD11" s="831">
        <v>51757.451658435719</v>
      </c>
      <c r="CE11" s="831">
        <v>49145.341522501978</v>
      </c>
      <c r="CF11" s="831">
        <v>52647.546760960366</v>
      </c>
      <c r="CG11" s="832">
        <v>56871.219931806168</v>
      </c>
      <c r="CH11" s="832">
        <v>60930.509721672381</v>
      </c>
      <c r="CI11" s="832">
        <v>57237.173812420908</v>
      </c>
      <c r="CJ11" s="832">
        <v>53809.557043703928</v>
      </c>
      <c r="CK11" s="832">
        <v>62018.585643385959</v>
      </c>
      <c r="CL11" s="832">
        <v>64192.633072566889</v>
      </c>
      <c r="CM11" s="832">
        <v>57301.502242927352</v>
      </c>
      <c r="CN11" s="832">
        <v>59622.069190511575</v>
      </c>
      <c r="CO11" s="832">
        <v>57673.951848022676</v>
      </c>
      <c r="CP11" s="831">
        <v>62423.69053611689</v>
      </c>
      <c r="CQ11" s="831">
        <v>57848.673679946281</v>
      </c>
      <c r="CR11" s="831">
        <v>65943.713918652997</v>
      </c>
      <c r="CS11" s="831">
        <v>73279.664205313529</v>
      </c>
      <c r="CT11" s="831">
        <v>73783.918816127567</v>
      </c>
      <c r="CU11" s="831">
        <v>76726.756796679038</v>
      </c>
      <c r="CV11" s="831">
        <v>75813.017728887789</v>
      </c>
      <c r="CW11" s="831">
        <v>78873.228310264429</v>
      </c>
      <c r="CX11" s="831">
        <v>85448.804312106047</v>
      </c>
      <c r="CY11" s="831">
        <v>94331.06329485579</v>
      </c>
      <c r="CZ11" s="831">
        <v>86683.595969207294</v>
      </c>
      <c r="DA11" s="831">
        <v>97664.196294890455</v>
      </c>
      <c r="DB11" s="831">
        <v>84886.700004028666</v>
      </c>
    </row>
    <row r="12" spans="1:106" ht="22.5" customHeight="1" x14ac:dyDescent="0.25">
      <c r="A12" s="3868" t="s">
        <v>570</v>
      </c>
      <c r="B12" s="830">
        <v>0</v>
      </c>
      <c r="C12" s="831">
        <v>1103.216798061</v>
      </c>
      <c r="D12" s="831">
        <v>858.22509340374995</v>
      </c>
      <c r="E12" s="831">
        <v>1036.7231495733299</v>
      </c>
      <c r="F12" s="831">
        <v>2137.0879034588929</v>
      </c>
      <c r="G12" s="831">
        <v>619.90717499999994</v>
      </c>
      <c r="H12" s="831">
        <v>1930.1938022211798</v>
      </c>
      <c r="I12" s="831">
        <v>1520.11150606965</v>
      </c>
      <c r="J12" s="831">
        <v>5313.5967392580005</v>
      </c>
      <c r="K12" s="831">
        <v>5137.0856302894499</v>
      </c>
      <c r="L12" s="831">
        <v>5128.3101225272303</v>
      </c>
      <c r="M12" s="831">
        <v>3659.3688463969402</v>
      </c>
      <c r="N12" s="831">
        <v>4298.0705699986602</v>
      </c>
      <c r="O12" s="831">
        <v>5493.5211802403201</v>
      </c>
      <c r="P12" s="831">
        <v>5099.5754893349704</v>
      </c>
      <c r="Q12" s="831">
        <v>5313.88076531346</v>
      </c>
      <c r="R12" s="831">
        <v>6181.66642452009</v>
      </c>
      <c r="S12" s="831">
        <v>7390.3789999999999</v>
      </c>
      <c r="T12" s="831">
        <v>8006.7663242254293</v>
      </c>
      <c r="U12" s="831">
        <v>7703.1848364631796</v>
      </c>
      <c r="V12" s="831">
        <v>6814.6563312343897</v>
      </c>
      <c r="W12" s="831">
        <v>6840.0570260961504</v>
      </c>
      <c r="X12" s="831">
        <v>6837.8628145911598</v>
      </c>
      <c r="Y12" s="831">
        <v>5541.8228136548005</v>
      </c>
      <c r="Z12" s="831">
        <v>6006.4294758616197</v>
      </c>
      <c r="AA12" s="831">
        <v>5975.4853537861991</v>
      </c>
      <c r="AB12" s="831">
        <v>5880.09409406954</v>
      </c>
      <c r="AC12" s="831">
        <v>5617.440770552379</v>
      </c>
      <c r="AD12" s="831">
        <v>5077.9199007596299</v>
      </c>
      <c r="AE12" s="831">
        <v>4896.5801147767997</v>
      </c>
      <c r="AF12" s="831">
        <v>4781.6910376779897</v>
      </c>
      <c r="AG12" s="831">
        <v>4064.1478581606202</v>
      </c>
      <c r="AH12" s="831">
        <v>4098.2135616540199</v>
      </c>
      <c r="AI12" s="831">
        <v>3735.6570399410898</v>
      </c>
      <c r="AJ12" s="831">
        <v>3925.92293282522</v>
      </c>
      <c r="AK12" s="831">
        <v>3905.6999997688235</v>
      </c>
      <c r="AL12" s="831">
        <v>6223.3211411995881</v>
      </c>
      <c r="AM12" s="831">
        <v>5746.4925179532611</v>
      </c>
      <c r="AN12" s="831">
        <v>7361.9429919706654</v>
      </c>
      <c r="AO12" s="831">
        <v>8041.182960360492</v>
      </c>
      <c r="AP12" s="831">
        <v>9266.5612687646371</v>
      </c>
      <c r="AQ12" s="831">
        <v>10263.425648617649</v>
      </c>
      <c r="AR12" s="831">
        <v>9978.7276227006132</v>
      </c>
      <c r="AS12" s="831">
        <v>11614.058620119647</v>
      </c>
      <c r="AT12" s="831">
        <v>11689.677437350201</v>
      </c>
      <c r="AU12" s="831">
        <v>11424.091988829627</v>
      </c>
      <c r="AV12" s="831">
        <v>11241.53603387546</v>
      </c>
      <c r="AW12" s="831">
        <v>10716.563612158852</v>
      </c>
      <c r="AX12" s="831">
        <v>13124.399493179844</v>
      </c>
      <c r="AY12" s="831">
        <v>13025.923898148132</v>
      </c>
      <c r="AZ12" s="831">
        <v>15121.66168327533</v>
      </c>
      <c r="BA12" s="831">
        <v>15664.265802614449</v>
      </c>
      <c r="BB12" s="831">
        <v>17107.337659331937</v>
      </c>
      <c r="BC12" s="831">
        <v>17119.189318394998</v>
      </c>
      <c r="BD12" s="831">
        <v>15814.686967211521</v>
      </c>
      <c r="BE12" s="831">
        <v>14163.542383817503</v>
      </c>
      <c r="BF12" s="831">
        <v>12960.347698197322</v>
      </c>
      <c r="BG12" s="831">
        <v>11730.187800011139</v>
      </c>
      <c r="BH12" s="831">
        <v>15291.961910953436</v>
      </c>
      <c r="BI12" s="831">
        <v>15758.551815903467</v>
      </c>
      <c r="BJ12" s="831">
        <v>13765.797438880069</v>
      </c>
      <c r="BK12" s="831">
        <v>12572.931294450393</v>
      </c>
      <c r="BL12" s="831">
        <v>12710.191213354321</v>
      </c>
      <c r="BM12" s="831">
        <v>11940.33522762157</v>
      </c>
      <c r="BN12" s="831">
        <v>15324.358616418673</v>
      </c>
      <c r="BO12" s="831">
        <v>19131.127938308789</v>
      </c>
      <c r="BP12" s="831">
        <v>20230.941286716483</v>
      </c>
      <c r="BQ12" s="831">
        <v>22673.81819217412</v>
      </c>
      <c r="BR12" s="831">
        <v>21796.449654964425</v>
      </c>
      <c r="BS12" s="831">
        <v>20935.153111249016</v>
      </c>
      <c r="BT12" s="831">
        <v>19837.036864819413</v>
      </c>
      <c r="BU12" s="831">
        <v>19381.697629832444</v>
      </c>
      <c r="BV12" s="831">
        <v>20652.33726535962</v>
      </c>
      <c r="BW12" s="831">
        <v>21807.970656923655</v>
      </c>
      <c r="BX12" s="831">
        <v>23417.406402024648</v>
      </c>
      <c r="BY12" s="831">
        <v>23061.113622497913</v>
      </c>
      <c r="BZ12" s="831">
        <v>23753.084444096701</v>
      </c>
      <c r="CA12" s="831">
        <v>26087.231911922481</v>
      </c>
      <c r="CB12" s="831">
        <v>25402.932229936447</v>
      </c>
      <c r="CC12" s="831">
        <v>23315.499002569606</v>
      </c>
      <c r="CD12" s="831">
        <v>23267.749202960884</v>
      </c>
      <c r="CE12" s="831">
        <v>23270.178850726708</v>
      </c>
      <c r="CF12" s="831">
        <v>23291.148719738561</v>
      </c>
      <c r="CG12" s="832">
        <v>23135.124024107572</v>
      </c>
      <c r="CH12" s="832">
        <v>24574.40457491143</v>
      </c>
      <c r="CI12" s="832">
        <v>26018.275356523034</v>
      </c>
      <c r="CJ12" s="832">
        <v>25293.122191940871</v>
      </c>
      <c r="CK12" s="832">
        <v>22695.078276637669</v>
      </c>
      <c r="CL12" s="832">
        <v>25015.25741120875</v>
      </c>
      <c r="CM12" s="832">
        <v>33338.278489166398</v>
      </c>
      <c r="CN12" s="832">
        <v>38309.787071210172</v>
      </c>
      <c r="CO12" s="832">
        <v>42274.501387364777</v>
      </c>
      <c r="CP12" s="831">
        <v>43890.310533066797</v>
      </c>
      <c r="CQ12" s="831">
        <v>44211.367525507361</v>
      </c>
      <c r="CR12" s="831">
        <v>42900.637928461685</v>
      </c>
      <c r="CS12" s="831">
        <v>44196.508673277778</v>
      </c>
      <c r="CT12" s="831">
        <v>46661.23219962162</v>
      </c>
      <c r="CU12" s="831">
        <v>52052.580627503914</v>
      </c>
      <c r="CV12" s="831">
        <v>51492.398527334677</v>
      </c>
      <c r="CW12" s="831">
        <v>49395.821077039087</v>
      </c>
      <c r="CX12" s="831">
        <v>49430.950251246933</v>
      </c>
      <c r="CY12" s="831">
        <v>46278.937354255351</v>
      </c>
      <c r="CZ12" s="831">
        <v>44145.069463724896</v>
      </c>
      <c r="DA12" s="831">
        <v>42639.7839848843</v>
      </c>
      <c r="DB12" s="831">
        <v>46453.62009516282</v>
      </c>
    </row>
    <row r="13" spans="1:106" ht="17.25" customHeight="1" x14ac:dyDescent="0.25">
      <c r="A13" s="3868"/>
      <c r="B13" s="830"/>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1"/>
      <c r="AD13" s="831"/>
      <c r="AE13" s="831"/>
      <c r="AF13" s="831"/>
      <c r="AG13" s="831"/>
      <c r="AH13" s="831"/>
      <c r="AI13" s="831"/>
      <c r="AJ13" s="831"/>
      <c r="AK13" s="831"/>
      <c r="AL13" s="831"/>
      <c r="AM13" s="831"/>
      <c r="AN13" s="831"/>
      <c r="AO13" s="831"/>
      <c r="AP13" s="831"/>
      <c r="AQ13" s="831"/>
      <c r="AR13" s="831"/>
      <c r="AS13" s="831"/>
      <c r="AT13" s="831"/>
      <c r="AU13" s="831"/>
      <c r="AV13" s="831"/>
      <c r="AW13" s="831"/>
      <c r="AX13" s="831"/>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2"/>
      <c r="CH13" s="832"/>
      <c r="CI13" s="832"/>
      <c r="CJ13" s="832"/>
      <c r="CK13" s="832"/>
      <c r="CL13" s="832"/>
      <c r="CM13" s="832"/>
      <c r="CN13" s="832"/>
      <c r="CO13" s="832"/>
      <c r="CP13" s="831"/>
      <c r="CQ13" s="831"/>
      <c r="CR13" s="831"/>
      <c r="CS13" s="831"/>
      <c r="CT13" s="831"/>
      <c r="CU13" s="831"/>
      <c r="CV13" s="831"/>
      <c r="CW13" s="831"/>
      <c r="CX13" s="831"/>
      <c r="CY13" s="831"/>
      <c r="CZ13" s="831"/>
      <c r="DA13" s="831"/>
      <c r="DB13" s="831"/>
    </row>
    <row r="14" spans="1:106" ht="22.5" customHeight="1" x14ac:dyDescent="0.25">
      <c r="A14" s="3867" t="s">
        <v>571</v>
      </c>
      <c r="B14" s="829">
        <v>46202.381153037422</v>
      </c>
      <c r="C14" s="648">
        <v>46228.406055545434</v>
      </c>
      <c r="D14" s="648">
        <v>41536.992128390921</v>
      </c>
      <c r="E14" s="648">
        <v>44882.80088516805</v>
      </c>
      <c r="F14" s="648">
        <v>45475.44274596269</v>
      </c>
      <c r="G14" s="648">
        <v>44794.197115178016</v>
      </c>
      <c r="H14" s="648">
        <v>42743.634040358695</v>
      </c>
      <c r="I14" s="648">
        <v>42684.666598872558</v>
      </c>
      <c r="J14" s="648">
        <v>39512.084307652403</v>
      </c>
      <c r="K14" s="648">
        <v>37873.234926130637</v>
      </c>
      <c r="L14" s="648">
        <v>38047.671032386119</v>
      </c>
      <c r="M14" s="648">
        <v>39530.568073384442</v>
      </c>
      <c r="N14" s="648">
        <v>37970.913603621055</v>
      </c>
      <c r="O14" s="648">
        <v>37627.442935225292</v>
      </c>
      <c r="P14" s="648">
        <v>37124.316265183399</v>
      </c>
      <c r="Q14" s="648">
        <v>37498.010716390738</v>
      </c>
      <c r="R14" s="648">
        <v>39156.500657266479</v>
      </c>
      <c r="S14" s="648">
        <v>39719.398716347743</v>
      </c>
      <c r="T14" s="648">
        <v>40015.946904981633</v>
      </c>
      <c r="U14" s="648">
        <v>38104.583793049038</v>
      </c>
      <c r="V14" s="648">
        <v>38569.778049363464</v>
      </c>
      <c r="W14" s="648">
        <v>39102.256814221233</v>
      </c>
      <c r="X14" s="648">
        <v>40235.09569635136</v>
      </c>
      <c r="Y14" s="648">
        <v>38010.725821035056</v>
      </c>
      <c r="Z14" s="648">
        <v>37715.524786278307</v>
      </c>
      <c r="AA14" s="648">
        <v>37198.005824070475</v>
      </c>
      <c r="AB14" s="648">
        <v>39388.131370601855</v>
      </c>
      <c r="AC14" s="648">
        <v>37729.771750879547</v>
      </c>
      <c r="AD14" s="648">
        <v>38466.088325971257</v>
      </c>
      <c r="AE14" s="648">
        <v>38614.536427936197</v>
      </c>
      <c r="AF14" s="648">
        <v>36020.403238634601</v>
      </c>
      <c r="AG14" s="648">
        <v>38023.271401596801</v>
      </c>
      <c r="AH14" s="648">
        <v>38782.171932746089</v>
      </c>
      <c r="AI14" s="648">
        <v>40042.67679724047</v>
      </c>
      <c r="AJ14" s="648">
        <v>40388.807298398693</v>
      </c>
      <c r="AK14" s="648">
        <v>38215.234501639141</v>
      </c>
      <c r="AL14" s="648">
        <v>38620.833582376174</v>
      </c>
      <c r="AM14" s="648">
        <v>39378.909148163963</v>
      </c>
      <c r="AN14" s="648">
        <v>40525.143152874312</v>
      </c>
      <c r="AO14" s="648">
        <v>41416.619773306156</v>
      </c>
      <c r="AP14" s="648">
        <v>41078.313658385188</v>
      </c>
      <c r="AQ14" s="648">
        <v>42602.287880723379</v>
      </c>
      <c r="AR14" s="648">
        <v>43238.649830528462</v>
      </c>
      <c r="AS14" s="648">
        <v>45405.208901882943</v>
      </c>
      <c r="AT14" s="648">
        <v>46220.139047351651</v>
      </c>
      <c r="AU14" s="648">
        <v>44656.885576869994</v>
      </c>
      <c r="AV14" s="648">
        <v>45774.594745586095</v>
      </c>
      <c r="AW14" s="648">
        <v>45691.741470481815</v>
      </c>
      <c r="AX14" s="648">
        <v>47258.21111998758</v>
      </c>
      <c r="AY14" s="648">
        <v>47281.17757882041</v>
      </c>
      <c r="AZ14" s="648">
        <v>49241.285426161441</v>
      </c>
      <c r="BA14" s="648">
        <v>50718.48109885717</v>
      </c>
      <c r="BB14" s="648">
        <v>52289.78105109265</v>
      </c>
      <c r="BC14" s="648">
        <v>53416.285285469537</v>
      </c>
      <c r="BD14" s="648">
        <v>53547.879789756094</v>
      </c>
      <c r="BE14" s="648">
        <v>54514.044100659296</v>
      </c>
      <c r="BF14" s="648">
        <v>58687.724699497056</v>
      </c>
      <c r="BG14" s="648">
        <v>61425.598183187853</v>
      </c>
      <c r="BH14" s="648">
        <v>62018.620758286714</v>
      </c>
      <c r="BI14" s="648">
        <v>65514.913034232362</v>
      </c>
      <c r="BJ14" s="648">
        <v>64388.884232883029</v>
      </c>
      <c r="BK14" s="648">
        <v>68680.541678861002</v>
      </c>
      <c r="BL14" s="648">
        <v>64686.317615352782</v>
      </c>
      <c r="BM14" s="648">
        <v>65762.691277930338</v>
      </c>
      <c r="BN14" s="648">
        <v>68499.217784755587</v>
      </c>
      <c r="BO14" s="648">
        <v>68182.650759181372</v>
      </c>
      <c r="BP14" s="648">
        <v>68128.712224035102</v>
      </c>
      <c r="BQ14" s="648">
        <v>69643.648440979785</v>
      </c>
      <c r="BR14" s="648">
        <v>70510.932658274454</v>
      </c>
      <c r="BS14" s="648">
        <v>70549.403383430981</v>
      </c>
      <c r="BT14" s="648">
        <v>72641.010874311149</v>
      </c>
      <c r="BU14" s="648">
        <v>70615.341422668876</v>
      </c>
      <c r="BV14" s="648">
        <v>72369.760921741923</v>
      </c>
      <c r="BW14" s="648">
        <v>75162.945258156906</v>
      </c>
      <c r="BX14" s="648">
        <v>79430.500641123828</v>
      </c>
      <c r="BY14" s="648">
        <v>83359.793312833179</v>
      </c>
      <c r="BZ14" s="648">
        <v>78704.101200409044</v>
      </c>
      <c r="CA14" s="648">
        <v>84472.561070069307</v>
      </c>
      <c r="CB14" s="648">
        <v>86130.51061645709</v>
      </c>
      <c r="CC14" s="648">
        <v>88721.956967194157</v>
      </c>
      <c r="CD14" s="648">
        <v>90637.110197009999</v>
      </c>
      <c r="CE14" s="648">
        <v>92508.094945531513</v>
      </c>
      <c r="CF14" s="648">
        <v>92094.120485676482</v>
      </c>
      <c r="CG14" s="649">
        <v>92591.847015432722</v>
      </c>
      <c r="CH14" s="649">
        <v>90191.310891088098</v>
      </c>
      <c r="CI14" s="649">
        <v>95741.774537972058</v>
      </c>
      <c r="CJ14" s="649">
        <v>98866.257915045455</v>
      </c>
      <c r="CK14" s="649">
        <v>99101.325137028412</v>
      </c>
      <c r="CL14" s="649">
        <v>95372.094007191161</v>
      </c>
      <c r="CM14" s="649">
        <v>93091.268772319832</v>
      </c>
      <c r="CN14" s="649">
        <v>87870.287714890015</v>
      </c>
      <c r="CO14" s="649">
        <v>90612.182583333983</v>
      </c>
      <c r="CP14" s="648">
        <v>94351.817571650172</v>
      </c>
      <c r="CQ14" s="648">
        <v>94720.619396467446</v>
      </c>
      <c r="CR14" s="648">
        <v>96460.522903731297</v>
      </c>
      <c r="CS14" s="648">
        <v>94610.56036901717</v>
      </c>
      <c r="CT14" s="648">
        <v>93728.065978222439</v>
      </c>
      <c r="CU14" s="648">
        <v>94793.945991162138</v>
      </c>
      <c r="CV14" s="648">
        <v>93997.76852695983</v>
      </c>
      <c r="CW14" s="648">
        <v>92436.51766560915</v>
      </c>
      <c r="CX14" s="648">
        <v>91420.395695219297</v>
      </c>
      <c r="CY14" s="648">
        <v>93106.014072462887</v>
      </c>
      <c r="CZ14" s="648">
        <v>93344.137879517104</v>
      </c>
      <c r="DA14" s="648">
        <v>91582.771499506998</v>
      </c>
      <c r="DB14" s="648">
        <v>94527.967059059811</v>
      </c>
    </row>
    <row r="15" spans="1:106" ht="22.5" customHeight="1" x14ac:dyDescent="0.25">
      <c r="A15" s="3868" t="s">
        <v>572</v>
      </c>
      <c r="B15" s="830">
        <v>61697.699491806692</v>
      </c>
      <c r="C15" s="831">
        <v>61527.770521082202</v>
      </c>
      <c r="D15" s="831">
        <v>58144.213647966099</v>
      </c>
      <c r="E15" s="831">
        <v>60200.988352624197</v>
      </c>
      <c r="F15" s="831">
        <v>60772.32521689569</v>
      </c>
      <c r="G15" s="831">
        <v>61607.820306387795</v>
      </c>
      <c r="H15" s="831">
        <v>58363.919896878702</v>
      </c>
      <c r="I15" s="831">
        <v>57105.798453794298</v>
      </c>
      <c r="J15" s="831">
        <v>55485.379014505001</v>
      </c>
      <c r="K15" s="831">
        <v>54502.82545001019</v>
      </c>
      <c r="L15" s="831">
        <v>55811.491806131999</v>
      </c>
      <c r="M15" s="831">
        <v>57799.429730604592</v>
      </c>
      <c r="N15" s="831">
        <v>55154.155917721793</v>
      </c>
      <c r="O15" s="831">
        <v>53730.606421803001</v>
      </c>
      <c r="P15" s="831">
        <v>53584.161687032698</v>
      </c>
      <c r="Q15" s="831">
        <v>54224.1075535458</v>
      </c>
      <c r="R15" s="831">
        <v>54041.613664753</v>
      </c>
      <c r="S15" s="831">
        <v>53369.036999999997</v>
      </c>
      <c r="T15" s="831">
        <v>54168.068775473293</v>
      </c>
      <c r="U15" s="831">
        <v>52462.482641120398</v>
      </c>
      <c r="V15" s="831">
        <v>51968.032708957195</v>
      </c>
      <c r="W15" s="831">
        <v>53745.253183736495</v>
      </c>
      <c r="X15" s="831">
        <v>52340.988993587001</v>
      </c>
      <c r="Y15" s="831">
        <v>51334.594771566495</v>
      </c>
      <c r="Z15" s="831">
        <v>52042.447587275899</v>
      </c>
      <c r="AA15" s="831">
        <v>50971.725694157401</v>
      </c>
      <c r="AB15" s="831">
        <v>52771.889928957207</v>
      </c>
      <c r="AC15" s="831">
        <v>51559.155262933498</v>
      </c>
      <c r="AD15" s="831">
        <v>52664.915751283894</v>
      </c>
      <c r="AE15" s="831">
        <v>53230.1549786256</v>
      </c>
      <c r="AF15" s="831">
        <v>51457.523353041099</v>
      </c>
      <c r="AG15" s="831">
        <v>52862.332407013098</v>
      </c>
      <c r="AH15" s="831">
        <v>52766.2205435664</v>
      </c>
      <c r="AI15" s="831">
        <v>54521.632375816698</v>
      </c>
      <c r="AJ15" s="831">
        <v>56235.882947774793</v>
      </c>
      <c r="AK15" s="831">
        <v>56068.183178167761</v>
      </c>
      <c r="AL15" s="831">
        <v>55077.431588997802</v>
      </c>
      <c r="AM15" s="831">
        <v>55087.760136904428</v>
      </c>
      <c r="AN15" s="831">
        <v>56242.198198822225</v>
      </c>
      <c r="AO15" s="831">
        <v>56644.260832215325</v>
      </c>
      <c r="AP15" s="831">
        <v>56959.411963216669</v>
      </c>
      <c r="AQ15" s="831">
        <v>56570.905357101823</v>
      </c>
      <c r="AR15" s="831">
        <v>58205.509405643192</v>
      </c>
      <c r="AS15" s="831">
        <v>59402.71315994102</v>
      </c>
      <c r="AT15" s="831">
        <v>59682.560063146098</v>
      </c>
      <c r="AU15" s="831">
        <v>59017.462286455491</v>
      </c>
      <c r="AV15" s="831">
        <v>58507.486551949019</v>
      </c>
      <c r="AW15" s="831">
        <v>58807.708911047412</v>
      </c>
      <c r="AX15" s="831">
        <v>59725.402208406747</v>
      </c>
      <c r="AY15" s="831">
        <v>60950.761154975131</v>
      </c>
      <c r="AZ15" s="831">
        <v>61983.411209069614</v>
      </c>
      <c r="BA15" s="831">
        <v>64291.900730207402</v>
      </c>
      <c r="BB15" s="831">
        <v>65769.893757727157</v>
      </c>
      <c r="BC15" s="831">
        <v>68126.358653511197</v>
      </c>
      <c r="BD15" s="831">
        <v>67162.29059532519</v>
      </c>
      <c r="BE15" s="831">
        <v>67432.676164503297</v>
      </c>
      <c r="BF15" s="831">
        <v>71111.826657722253</v>
      </c>
      <c r="BG15" s="831">
        <v>72773.982965934192</v>
      </c>
      <c r="BH15" s="831">
        <v>74085.674746929973</v>
      </c>
      <c r="BI15" s="831">
        <v>73828.344555172196</v>
      </c>
      <c r="BJ15" s="831">
        <v>73497.840716369916</v>
      </c>
      <c r="BK15" s="831">
        <v>75448.817410137184</v>
      </c>
      <c r="BL15" s="831">
        <v>72286.540236038301</v>
      </c>
      <c r="BM15" s="831">
        <v>74272.042612170117</v>
      </c>
      <c r="BN15" s="831">
        <v>77025.873876352707</v>
      </c>
      <c r="BO15" s="831">
        <v>76190.370601122806</v>
      </c>
      <c r="BP15" s="831">
        <v>76872.017091015048</v>
      </c>
      <c r="BQ15" s="831">
        <v>78098.426723212237</v>
      </c>
      <c r="BR15" s="831">
        <v>78688.380336765505</v>
      </c>
      <c r="BS15" s="831">
        <v>79281.352083640581</v>
      </c>
      <c r="BT15" s="831">
        <v>81750.233490579965</v>
      </c>
      <c r="BU15" s="831">
        <v>80508.352365969258</v>
      </c>
      <c r="BV15" s="831">
        <v>81493.245008216312</v>
      </c>
      <c r="BW15" s="831">
        <v>84764.798805538492</v>
      </c>
      <c r="BX15" s="831">
        <v>88275.996749975093</v>
      </c>
      <c r="BY15" s="831">
        <v>91493.641114795668</v>
      </c>
      <c r="BZ15" s="831">
        <v>88073.022838894467</v>
      </c>
      <c r="CA15" s="831">
        <v>93079.313872083396</v>
      </c>
      <c r="CB15" s="831">
        <v>94661.819988876785</v>
      </c>
      <c r="CC15" s="831">
        <v>95781.129374902317</v>
      </c>
      <c r="CD15" s="831">
        <v>98274.395503143154</v>
      </c>
      <c r="CE15" s="831">
        <v>100425.01305197418</v>
      </c>
      <c r="CF15" s="831">
        <v>99553.199044624227</v>
      </c>
      <c r="CG15" s="832">
        <v>100306.50273937578</v>
      </c>
      <c r="CH15" s="832">
        <v>98329.340528239147</v>
      </c>
      <c r="CI15" s="832">
        <v>103710.91350050257</v>
      </c>
      <c r="CJ15" s="832">
        <v>109524.81764449242</v>
      </c>
      <c r="CK15" s="832">
        <v>110032.00155250618</v>
      </c>
      <c r="CL15" s="832">
        <v>108376.99568598799</v>
      </c>
      <c r="CM15" s="832">
        <v>106396.49981157499</v>
      </c>
      <c r="CN15" s="832">
        <v>101122.14801423228</v>
      </c>
      <c r="CO15" s="832">
        <v>104240.75356601529</v>
      </c>
      <c r="CP15" s="831">
        <v>105166.11758937508</v>
      </c>
      <c r="CQ15" s="831">
        <v>103730.71304664521</v>
      </c>
      <c r="CR15" s="831">
        <v>106539.78213003863</v>
      </c>
      <c r="CS15" s="831">
        <v>104071.0305098611</v>
      </c>
      <c r="CT15" s="831">
        <v>102400.37656106197</v>
      </c>
      <c r="CU15" s="831">
        <v>103384.8185280935</v>
      </c>
      <c r="CV15" s="831">
        <v>101893.20807744803</v>
      </c>
      <c r="CW15" s="831">
        <v>100179.82343631728</v>
      </c>
      <c r="CX15" s="831">
        <v>99723.205489788117</v>
      </c>
      <c r="CY15" s="831">
        <v>102094.30170070998</v>
      </c>
      <c r="CZ15" s="831">
        <v>103115.6863967845</v>
      </c>
      <c r="DA15" s="831">
        <v>104265.4090327959</v>
      </c>
      <c r="DB15" s="831">
        <v>106665.77289715072</v>
      </c>
    </row>
    <row r="16" spans="1:106" ht="22.5" customHeight="1" x14ac:dyDescent="0.25">
      <c r="A16" s="3868" t="s">
        <v>573</v>
      </c>
      <c r="B16" s="830">
        <v>-15495.318338769268</v>
      </c>
      <c r="C16" s="831">
        <v>-15299.364465536764</v>
      </c>
      <c r="D16" s="831">
        <v>-16607.221519575178</v>
      </c>
      <c r="E16" s="831">
        <v>-15318.187467456148</v>
      </c>
      <c r="F16" s="831">
        <v>-15296.882470933002</v>
      </c>
      <c r="G16" s="831">
        <v>-16813.623191209776</v>
      </c>
      <c r="H16" s="831">
        <v>-15620.285856520004</v>
      </c>
      <c r="I16" s="831">
        <v>-14421.131854921736</v>
      </c>
      <c r="J16" s="831">
        <v>-15973.294706852601</v>
      </c>
      <c r="K16" s="831">
        <v>-16629.590523879549</v>
      </c>
      <c r="L16" s="831">
        <v>-17763.820773745876</v>
      </c>
      <c r="M16" s="831">
        <v>-18268.86165722015</v>
      </c>
      <c r="N16" s="831">
        <v>-17183.242314100742</v>
      </c>
      <c r="O16" s="831">
        <v>-16103.163486577711</v>
      </c>
      <c r="P16" s="831">
        <v>-16459.845421849299</v>
      </c>
      <c r="Q16" s="831">
        <v>-16726.096837155063</v>
      </c>
      <c r="R16" s="831">
        <v>-14885.11300748652</v>
      </c>
      <c r="S16" s="831">
        <v>-13649.638283652252</v>
      </c>
      <c r="T16" s="831">
        <v>-14152.121870491659</v>
      </c>
      <c r="U16" s="831">
        <v>-14357.898848071361</v>
      </c>
      <c r="V16" s="831">
        <v>-13398.254659593729</v>
      </c>
      <c r="W16" s="831">
        <v>-14642.99636951526</v>
      </c>
      <c r="X16" s="831">
        <v>-12105.893297235638</v>
      </c>
      <c r="Y16" s="831">
        <v>-13323.868950531438</v>
      </c>
      <c r="Z16" s="831">
        <v>-14326.922800997592</v>
      </c>
      <c r="AA16" s="831">
        <v>-13773.719870086928</v>
      </c>
      <c r="AB16" s="831">
        <v>-13383.758558355355</v>
      </c>
      <c r="AC16" s="831">
        <v>-13829.38351205395</v>
      </c>
      <c r="AD16" s="831">
        <v>-14198.827425312636</v>
      </c>
      <c r="AE16" s="831">
        <v>-14615.618550689402</v>
      </c>
      <c r="AF16" s="831">
        <v>-15437.120114406496</v>
      </c>
      <c r="AG16" s="831">
        <v>-14839.061005416299</v>
      </c>
      <c r="AH16" s="831">
        <v>-13984.048610820311</v>
      </c>
      <c r="AI16" s="831">
        <v>-14478.955578576226</v>
      </c>
      <c r="AJ16" s="831">
        <v>-15847.075649376096</v>
      </c>
      <c r="AK16" s="831">
        <v>-17852.94867652862</v>
      </c>
      <c r="AL16" s="831">
        <v>-16456.598006621625</v>
      </c>
      <c r="AM16" s="831">
        <v>-15708.850988740465</v>
      </c>
      <c r="AN16" s="831">
        <v>-15717.055045947913</v>
      </c>
      <c r="AO16" s="831">
        <v>-15227.641058909167</v>
      </c>
      <c r="AP16" s="831">
        <v>-15881.098304831483</v>
      </c>
      <c r="AQ16" s="831">
        <v>-13968.617476378444</v>
      </c>
      <c r="AR16" s="831">
        <v>-14966.859575114733</v>
      </c>
      <c r="AS16" s="831">
        <v>-13997.504258058081</v>
      </c>
      <c r="AT16" s="831">
        <v>-13462.421015794444</v>
      </c>
      <c r="AU16" s="831">
        <v>-14360.576709585495</v>
      </c>
      <c r="AV16" s="831">
        <v>-12732.891806362924</v>
      </c>
      <c r="AW16" s="831">
        <v>-13115.967440565595</v>
      </c>
      <c r="AX16" s="831">
        <v>-12467.191088419166</v>
      </c>
      <c r="AY16" s="831">
        <v>-13669.583576154722</v>
      </c>
      <c r="AZ16" s="831">
        <v>-12742.125782908175</v>
      </c>
      <c r="BA16" s="831">
        <v>-13573.419631350231</v>
      </c>
      <c r="BB16" s="831">
        <v>-13480.112706634505</v>
      </c>
      <c r="BC16" s="831">
        <v>-14710.07336804166</v>
      </c>
      <c r="BD16" s="831">
        <v>-13614.410805569098</v>
      </c>
      <c r="BE16" s="831">
        <v>-12918.632063844001</v>
      </c>
      <c r="BF16" s="831">
        <v>-12424.101958225196</v>
      </c>
      <c r="BG16" s="831">
        <v>-11348.38478274634</v>
      </c>
      <c r="BH16" s="831">
        <v>-12067.053988643258</v>
      </c>
      <c r="BI16" s="831">
        <v>-8313.4315209398355</v>
      </c>
      <c r="BJ16" s="831">
        <v>-9108.956483486887</v>
      </c>
      <c r="BK16" s="831">
        <v>-6768.2757312761842</v>
      </c>
      <c r="BL16" s="831">
        <v>-7600.2226206855175</v>
      </c>
      <c r="BM16" s="831">
        <v>-8509.35133423978</v>
      </c>
      <c r="BN16" s="831">
        <v>-8526.6560915971204</v>
      </c>
      <c r="BO16" s="831">
        <v>-8007.7198419414353</v>
      </c>
      <c r="BP16" s="831">
        <v>-8743.3048669799482</v>
      </c>
      <c r="BQ16" s="831">
        <v>-8454.7782822324552</v>
      </c>
      <c r="BR16" s="831">
        <v>-8177.4476784910439</v>
      </c>
      <c r="BS16" s="831">
        <v>-8731.9487002096012</v>
      </c>
      <c r="BT16" s="831">
        <v>-9109.2226162688221</v>
      </c>
      <c r="BU16" s="831">
        <v>-9893.0109433003781</v>
      </c>
      <c r="BV16" s="831">
        <v>-9123.4840864743946</v>
      </c>
      <c r="BW16" s="831">
        <v>-9601.8535473815882</v>
      </c>
      <c r="BX16" s="831">
        <v>-8845.4961088512628</v>
      </c>
      <c r="BY16" s="831">
        <v>-8133.8478019624836</v>
      </c>
      <c r="BZ16" s="831">
        <v>-9368.9216384854262</v>
      </c>
      <c r="CA16" s="831">
        <v>-8606.7528020140926</v>
      </c>
      <c r="CB16" s="831">
        <v>-8531.3093724197006</v>
      </c>
      <c r="CC16" s="831">
        <v>-7059.1724077081617</v>
      </c>
      <c r="CD16" s="831">
        <v>-7637.2853061331571</v>
      </c>
      <c r="CE16" s="831">
        <v>-7916.9181064426666</v>
      </c>
      <c r="CF16" s="831">
        <v>-7459.0785589477464</v>
      </c>
      <c r="CG16" s="832">
        <v>-7714.6557239430585</v>
      </c>
      <c r="CH16" s="832">
        <v>-8138.0296371510467</v>
      </c>
      <c r="CI16" s="832">
        <v>-7969.1389625305128</v>
      </c>
      <c r="CJ16" s="832">
        <v>-10658.55972944697</v>
      </c>
      <c r="CK16" s="832">
        <v>-10930.676415477759</v>
      </c>
      <c r="CL16" s="832">
        <v>-13004.901678796827</v>
      </c>
      <c r="CM16" s="832">
        <v>-13305.231039255155</v>
      </c>
      <c r="CN16" s="832">
        <v>-13251.860299342266</v>
      </c>
      <c r="CO16" s="832">
        <v>-13628.570982681316</v>
      </c>
      <c r="CP16" s="831">
        <v>-10814.300017724909</v>
      </c>
      <c r="CQ16" s="831">
        <v>-9010.0936501777669</v>
      </c>
      <c r="CR16" s="831">
        <v>-10079.259226307333</v>
      </c>
      <c r="CS16" s="831">
        <v>-9460.4701408439341</v>
      </c>
      <c r="CT16" s="831">
        <v>-8672.3105828395292</v>
      </c>
      <c r="CU16" s="831">
        <v>-8590.872536931367</v>
      </c>
      <c r="CV16" s="831">
        <v>-7895.4395504882032</v>
      </c>
      <c r="CW16" s="831">
        <v>-7743.3057707081289</v>
      </c>
      <c r="CX16" s="831">
        <v>-8302.8097945688169</v>
      </c>
      <c r="CY16" s="831">
        <v>-8988.2876282471007</v>
      </c>
      <c r="CZ16" s="831">
        <v>-9771.548517267398</v>
      </c>
      <c r="DA16" s="831">
        <v>-12682.637533288898</v>
      </c>
      <c r="DB16" s="831">
        <v>-12137.805838090906</v>
      </c>
    </row>
    <row r="17" spans="1:106" ht="17.25" customHeight="1" x14ac:dyDescent="0.25">
      <c r="A17" s="3867"/>
      <c r="B17" s="829"/>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c r="CB17" s="648"/>
      <c r="CC17" s="648"/>
      <c r="CD17" s="648"/>
      <c r="CE17" s="648"/>
      <c r="CF17" s="648"/>
      <c r="CG17" s="649"/>
      <c r="CH17" s="649"/>
      <c r="CI17" s="649"/>
      <c r="CJ17" s="649"/>
      <c r="CK17" s="649"/>
      <c r="CL17" s="649"/>
      <c r="CM17" s="649"/>
      <c r="CN17" s="649"/>
      <c r="CO17" s="649"/>
      <c r="CP17" s="648"/>
      <c r="CQ17" s="648"/>
      <c r="CR17" s="648"/>
      <c r="CS17" s="648"/>
      <c r="CT17" s="648"/>
      <c r="CU17" s="648"/>
      <c r="CV17" s="648"/>
      <c r="CW17" s="648"/>
      <c r="CX17" s="648"/>
      <c r="CY17" s="648"/>
      <c r="CZ17" s="648"/>
      <c r="DA17" s="648"/>
      <c r="DB17" s="648"/>
    </row>
    <row r="18" spans="1:106" ht="22.5" customHeight="1" x14ac:dyDescent="0.25">
      <c r="A18" s="3867" t="s">
        <v>5834</v>
      </c>
      <c r="B18" s="829">
        <v>248896.44796015669</v>
      </c>
      <c r="C18" s="648">
        <v>248653.45619608354</v>
      </c>
      <c r="D18" s="648">
        <v>251077.63427885834</v>
      </c>
      <c r="E18" s="648">
        <v>252425.94624199052</v>
      </c>
      <c r="F18" s="648">
        <v>263632.61535834562</v>
      </c>
      <c r="G18" s="648">
        <v>267429.23357882927</v>
      </c>
      <c r="H18" s="648">
        <v>266409.72737461125</v>
      </c>
      <c r="I18" s="648">
        <v>271789.49549483845</v>
      </c>
      <c r="J18" s="648">
        <v>272438.92333583586</v>
      </c>
      <c r="K18" s="648">
        <v>274786.27410636976</v>
      </c>
      <c r="L18" s="648">
        <v>276758.11127369711</v>
      </c>
      <c r="M18" s="648">
        <v>278722.79442939977</v>
      </c>
      <c r="N18" s="648">
        <v>278600.24378589995</v>
      </c>
      <c r="O18" s="648">
        <v>281528.0408852456</v>
      </c>
      <c r="P18" s="648">
        <v>282270.29557447811</v>
      </c>
      <c r="Q18" s="648">
        <v>286205.00782829389</v>
      </c>
      <c r="R18" s="648">
        <v>288062.89631386375</v>
      </c>
      <c r="S18" s="648">
        <v>291979.36699999997</v>
      </c>
      <c r="T18" s="648">
        <v>295765.24081791023</v>
      </c>
      <c r="U18" s="648">
        <v>298723.10082013893</v>
      </c>
      <c r="V18" s="648">
        <v>304169.75661760999</v>
      </c>
      <c r="W18" s="648">
        <v>312829.84980890236</v>
      </c>
      <c r="X18" s="648">
        <v>311259.87505072553</v>
      </c>
      <c r="Y18" s="648">
        <v>310940.94408568816</v>
      </c>
      <c r="Z18" s="648">
        <v>311430.19972326333</v>
      </c>
      <c r="AA18" s="648">
        <v>311817.78021051805</v>
      </c>
      <c r="AB18" s="648">
        <v>316023.83094058069</v>
      </c>
      <c r="AC18" s="648">
        <v>322035.05858234013</v>
      </c>
      <c r="AD18" s="648">
        <v>328217.72178075509</v>
      </c>
      <c r="AE18" s="648">
        <v>339849.9028008671</v>
      </c>
      <c r="AF18" s="648">
        <v>344055.84470338566</v>
      </c>
      <c r="AG18" s="648">
        <v>346600.31551877788</v>
      </c>
      <c r="AH18" s="648">
        <v>349150.76667742536</v>
      </c>
      <c r="AI18" s="648">
        <v>353662.92069438443</v>
      </c>
      <c r="AJ18" s="648">
        <v>357257.64889147726</v>
      </c>
      <c r="AK18" s="648">
        <v>364089.16545909585</v>
      </c>
      <c r="AL18" s="648">
        <v>365541.50957684341</v>
      </c>
      <c r="AM18" s="648">
        <v>371871.74131732079</v>
      </c>
      <c r="AN18" s="648">
        <v>369618.51315964782</v>
      </c>
      <c r="AO18" s="648">
        <v>373394.63948564482</v>
      </c>
      <c r="AP18" s="648">
        <v>371730.50697090762</v>
      </c>
      <c r="AQ18" s="648">
        <v>371254.15903107461</v>
      </c>
      <c r="AR18" s="648">
        <v>381390.04929219646</v>
      </c>
      <c r="AS18" s="648">
        <v>403063.78199327271</v>
      </c>
      <c r="AT18" s="648">
        <v>409690.2555806723</v>
      </c>
      <c r="AU18" s="648">
        <v>403167.60833401035</v>
      </c>
      <c r="AV18" s="648">
        <v>406264.59212819877</v>
      </c>
      <c r="AW18" s="648">
        <v>413242.84634938056</v>
      </c>
      <c r="AX18" s="648">
        <v>398464.06317138515</v>
      </c>
      <c r="AY18" s="648">
        <v>400908.30294153123</v>
      </c>
      <c r="AZ18" s="648">
        <v>402785.96424363606</v>
      </c>
      <c r="BA18" s="648">
        <v>403811.99425607623</v>
      </c>
      <c r="BB18" s="648">
        <v>397925.2993697779</v>
      </c>
      <c r="BC18" s="648">
        <v>391817.662834491</v>
      </c>
      <c r="BD18" s="648">
        <v>390269.53374281881</v>
      </c>
      <c r="BE18" s="648">
        <v>389003.61252033565</v>
      </c>
      <c r="BF18" s="648">
        <v>390191.53592435858</v>
      </c>
      <c r="BG18" s="648">
        <v>394573.66480154311</v>
      </c>
      <c r="BH18" s="648">
        <v>403487.2665493745</v>
      </c>
      <c r="BI18" s="648">
        <v>401882.35468503676</v>
      </c>
      <c r="BJ18" s="648">
        <v>402934.63282387966</v>
      </c>
      <c r="BK18" s="648">
        <v>406582.5739196642</v>
      </c>
      <c r="BL18" s="648">
        <v>420706.37299226795</v>
      </c>
      <c r="BM18" s="648">
        <v>409627.57400568476</v>
      </c>
      <c r="BN18" s="648">
        <v>409669.18132355774</v>
      </c>
      <c r="BO18" s="648">
        <v>410792.76027623925</v>
      </c>
      <c r="BP18" s="648">
        <v>412195.84023260057</v>
      </c>
      <c r="BQ18" s="648">
        <v>420849.35839928698</v>
      </c>
      <c r="BR18" s="648">
        <v>422942.43818747927</v>
      </c>
      <c r="BS18" s="648">
        <v>423954.50157529995</v>
      </c>
      <c r="BT18" s="648">
        <v>427152.97702708578</v>
      </c>
      <c r="BU18" s="648">
        <v>431003.55511745578</v>
      </c>
      <c r="BV18" s="648">
        <v>435586.47008202545</v>
      </c>
      <c r="BW18" s="648">
        <v>435733.33744633215</v>
      </c>
      <c r="BX18" s="648">
        <v>431378.25883393374</v>
      </c>
      <c r="BY18" s="648">
        <v>427475.70888727915</v>
      </c>
      <c r="BZ18" s="648">
        <v>431717.81533041236</v>
      </c>
      <c r="CA18" s="648">
        <v>433362.55073189136</v>
      </c>
      <c r="CB18" s="648">
        <v>440863.62827933289</v>
      </c>
      <c r="CC18" s="648">
        <v>435298.56242332031</v>
      </c>
      <c r="CD18" s="648">
        <v>436299.30347777955</v>
      </c>
      <c r="CE18" s="648">
        <v>443700.2548596792</v>
      </c>
      <c r="CF18" s="648">
        <v>437661.55066691473</v>
      </c>
      <c r="CG18" s="649">
        <v>435266.33304888615</v>
      </c>
      <c r="CH18" s="649">
        <v>434449.18403276306</v>
      </c>
      <c r="CI18" s="649">
        <v>449991.6587511627</v>
      </c>
      <c r="CJ18" s="649">
        <v>462800.55039749353</v>
      </c>
      <c r="CK18" s="649">
        <v>463218.39789696428</v>
      </c>
      <c r="CL18" s="649">
        <v>467672.94565543305</v>
      </c>
      <c r="CM18" s="649">
        <v>465623.6523974528</v>
      </c>
      <c r="CN18" s="649">
        <v>473767.94547241007</v>
      </c>
      <c r="CO18" s="649">
        <v>480190.32714432233</v>
      </c>
      <c r="CP18" s="648">
        <v>495492.24824950926</v>
      </c>
      <c r="CQ18" s="648">
        <v>504891.73715526611</v>
      </c>
      <c r="CR18" s="648">
        <v>503043.70259514428</v>
      </c>
      <c r="CS18" s="648">
        <v>501056.96083331405</v>
      </c>
      <c r="CT18" s="648">
        <v>509823.94134167006</v>
      </c>
      <c r="CU18" s="648">
        <v>504284.07745703612</v>
      </c>
      <c r="CV18" s="648">
        <v>497800.61036712548</v>
      </c>
      <c r="CW18" s="648">
        <v>500042.2504372457</v>
      </c>
      <c r="CX18" s="648">
        <v>438198.89199611294</v>
      </c>
      <c r="CY18" s="648">
        <v>445971.48817600403</v>
      </c>
      <c r="CZ18" s="648">
        <v>453248.15804448299</v>
      </c>
      <c r="DA18" s="648">
        <v>446735.23601058434</v>
      </c>
      <c r="DB18" s="648">
        <v>450939.951792354</v>
      </c>
    </row>
    <row r="19" spans="1:106" ht="17.25" customHeight="1" x14ac:dyDescent="0.25">
      <c r="A19" s="3869"/>
      <c r="B19" s="830"/>
      <c r="C19" s="831"/>
      <c r="D19" s="831"/>
      <c r="E19" s="831"/>
      <c r="F19" s="831"/>
      <c r="G19" s="831"/>
      <c r="H19" s="831"/>
      <c r="I19" s="831"/>
      <c r="J19" s="831"/>
      <c r="K19" s="831"/>
      <c r="L19" s="831"/>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831"/>
      <c r="BH19" s="831"/>
      <c r="BI19" s="831"/>
      <c r="BJ19" s="831"/>
      <c r="BK19" s="831"/>
      <c r="BL19" s="831"/>
      <c r="BM19" s="831"/>
      <c r="BN19" s="831"/>
      <c r="BO19" s="831"/>
      <c r="BP19" s="831"/>
      <c r="BQ19" s="831"/>
      <c r="BR19" s="831"/>
      <c r="BS19" s="831"/>
      <c r="BT19" s="831"/>
      <c r="BU19" s="831"/>
      <c r="BV19" s="831"/>
      <c r="BW19" s="831"/>
      <c r="BX19" s="831"/>
      <c r="BY19" s="831"/>
      <c r="BZ19" s="831"/>
      <c r="CA19" s="831"/>
      <c r="CB19" s="831"/>
      <c r="CC19" s="831"/>
      <c r="CD19" s="831"/>
      <c r="CE19" s="831"/>
      <c r="CF19" s="831"/>
      <c r="CG19" s="832"/>
      <c r="CH19" s="832"/>
      <c r="CI19" s="832"/>
      <c r="CJ19" s="832"/>
      <c r="CK19" s="832"/>
      <c r="CL19" s="832"/>
      <c r="CM19" s="832"/>
      <c r="CN19" s="832"/>
      <c r="CO19" s="832"/>
      <c r="CP19" s="831"/>
      <c r="CQ19" s="831"/>
      <c r="CR19" s="831"/>
      <c r="CS19" s="831"/>
      <c r="CT19" s="831"/>
      <c r="CU19" s="831"/>
      <c r="CV19" s="831"/>
      <c r="CW19" s="831"/>
      <c r="CX19" s="831"/>
      <c r="CY19" s="831"/>
      <c r="CZ19" s="831"/>
      <c r="DA19" s="831"/>
      <c r="DB19" s="831"/>
    </row>
    <row r="20" spans="1:106" ht="22.5" customHeight="1" x14ac:dyDescent="0.25">
      <c r="A20" s="3867" t="s">
        <v>574</v>
      </c>
      <c r="B20" s="829">
        <v>354.97145637</v>
      </c>
      <c r="C20" s="648">
        <v>1458.0634336810001</v>
      </c>
      <c r="D20" s="648">
        <v>1234.8880738037499</v>
      </c>
      <c r="E20" s="648">
        <v>1426.9580185933298</v>
      </c>
      <c r="F20" s="648">
        <v>1799.6625738501998</v>
      </c>
      <c r="G20" s="648">
        <v>1018.8706620099999</v>
      </c>
      <c r="H20" s="648">
        <v>934.56167797000001</v>
      </c>
      <c r="I20" s="648">
        <v>570.37408744000004</v>
      </c>
      <c r="J20" s="648">
        <v>753.09918457000003</v>
      </c>
      <c r="K20" s="648">
        <v>624.16111209999997</v>
      </c>
      <c r="L20" s="648">
        <v>1020.68219698</v>
      </c>
      <c r="M20" s="648">
        <v>1003.2277356599999</v>
      </c>
      <c r="N20" s="648">
        <v>994.98082905999991</v>
      </c>
      <c r="O20" s="648">
        <v>994.86971218999997</v>
      </c>
      <c r="P20" s="648">
        <v>233.12811006999999</v>
      </c>
      <c r="Q20" s="648">
        <v>222.31467438999996</v>
      </c>
      <c r="R20" s="648">
        <v>623.47827548999999</v>
      </c>
      <c r="S20" s="648">
        <v>208.369</v>
      </c>
      <c r="T20" s="648">
        <v>1780.2658135799998</v>
      </c>
      <c r="U20" s="648">
        <v>1060.8937028600001</v>
      </c>
      <c r="V20" s="648">
        <v>753.35824074999994</v>
      </c>
      <c r="W20" s="648">
        <v>939.68474980999986</v>
      </c>
      <c r="X20" s="648">
        <v>1096.7768037200001</v>
      </c>
      <c r="Y20" s="648">
        <v>1145.3559687899999</v>
      </c>
      <c r="Z20" s="648">
        <v>1123.0559826400001</v>
      </c>
      <c r="AA20" s="648">
        <v>1132.92843081</v>
      </c>
      <c r="AB20" s="648">
        <v>1132.9984324300001</v>
      </c>
      <c r="AC20" s="648">
        <v>1114.9996515999999</v>
      </c>
      <c r="AD20" s="648">
        <v>82.772141879999992</v>
      </c>
      <c r="AE20" s="648">
        <v>447.20645667000002</v>
      </c>
      <c r="AF20" s="648">
        <v>181.53818857999997</v>
      </c>
      <c r="AG20" s="648">
        <v>429.82487684</v>
      </c>
      <c r="AH20" s="648">
        <v>771.05274240999995</v>
      </c>
      <c r="AI20" s="648">
        <v>1174.1884462799999</v>
      </c>
      <c r="AJ20" s="648">
        <v>1345.1627521099999</v>
      </c>
      <c r="AK20" s="648">
        <v>1721.84122639</v>
      </c>
      <c r="AL20" s="648">
        <v>2044.3475266400001</v>
      </c>
      <c r="AM20" s="648">
        <v>2134.24912275</v>
      </c>
      <c r="AN20" s="648">
        <v>2124.9154918429999</v>
      </c>
      <c r="AO20" s="648">
        <v>2296.7695687609998</v>
      </c>
      <c r="AP20" s="648">
        <v>1259.733286289</v>
      </c>
      <c r="AQ20" s="648">
        <v>1518.3219098943753</v>
      </c>
      <c r="AR20" s="648">
        <v>1694.6787664978499</v>
      </c>
      <c r="AS20" s="648">
        <v>1973.2142783755003</v>
      </c>
      <c r="AT20" s="648">
        <v>2988.8611264908004</v>
      </c>
      <c r="AU20" s="648">
        <v>2494.2524502342753</v>
      </c>
      <c r="AV20" s="648">
        <v>2635.7734011398752</v>
      </c>
      <c r="AW20" s="648">
        <v>2626.8451721566498</v>
      </c>
      <c r="AX20" s="648">
        <v>3645.3085861486002</v>
      </c>
      <c r="AY20" s="648">
        <v>3500.2813603073996</v>
      </c>
      <c r="AZ20" s="648">
        <v>3493.4737958735996</v>
      </c>
      <c r="BA20" s="648">
        <v>3496.5289533664004</v>
      </c>
      <c r="BB20" s="648">
        <v>2534.7028019690201</v>
      </c>
      <c r="BC20" s="648">
        <v>2335.3993855694903</v>
      </c>
      <c r="BD20" s="648">
        <v>1779.8687648113403</v>
      </c>
      <c r="BE20" s="648">
        <v>2061.6950526299597</v>
      </c>
      <c r="BF20" s="648">
        <v>2108.72433228514</v>
      </c>
      <c r="BG20" s="648">
        <v>2101.9929374896651</v>
      </c>
      <c r="BH20" s="648">
        <v>2268.8605227212502</v>
      </c>
      <c r="BI20" s="648">
        <v>2237.0970716378151</v>
      </c>
      <c r="BJ20" s="648">
        <v>2223.2476261923393</v>
      </c>
      <c r="BK20" s="648">
        <v>2387.1009375569997</v>
      </c>
      <c r="BL20" s="648">
        <v>2398.3699645123197</v>
      </c>
      <c r="BM20" s="648">
        <v>2592.1940626814403</v>
      </c>
      <c r="BN20" s="648">
        <v>2009.0889083875081</v>
      </c>
      <c r="BO20" s="648">
        <v>1896.4873963501877</v>
      </c>
      <c r="BP20" s="648">
        <v>1597.3344818168393</v>
      </c>
      <c r="BQ20" s="648">
        <v>1218.5783749468928</v>
      </c>
      <c r="BR20" s="648">
        <v>1112.6992353525206</v>
      </c>
      <c r="BS20" s="648">
        <v>1103.1212674843323</v>
      </c>
      <c r="BT20" s="648">
        <v>1072.8281149782899</v>
      </c>
      <c r="BU20" s="648">
        <v>1015.1228623002351</v>
      </c>
      <c r="BV20" s="648">
        <v>1013.612795305811</v>
      </c>
      <c r="BW20" s="648">
        <v>1011.8365169231471</v>
      </c>
      <c r="BX20" s="648">
        <v>1032.5859431421832</v>
      </c>
      <c r="BY20" s="648">
        <v>1035.1981123027301</v>
      </c>
      <c r="BZ20" s="648">
        <v>1023.354583726776</v>
      </c>
      <c r="CA20" s="648">
        <v>909.44136777484607</v>
      </c>
      <c r="CB20" s="648">
        <v>908.11944965682551</v>
      </c>
      <c r="CC20" s="648">
        <v>902.53687738162807</v>
      </c>
      <c r="CD20" s="648">
        <v>909.92778656678991</v>
      </c>
      <c r="CE20" s="648">
        <v>905.43894025650297</v>
      </c>
      <c r="CF20" s="648">
        <v>882.61728254362902</v>
      </c>
      <c r="CG20" s="649">
        <v>797.17875091554902</v>
      </c>
      <c r="CH20" s="649">
        <v>801.2747907485541</v>
      </c>
      <c r="CI20" s="649">
        <v>791.71582522650897</v>
      </c>
      <c r="CJ20" s="649">
        <v>792.92607997360994</v>
      </c>
      <c r="CK20" s="649">
        <v>801.06802595266993</v>
      </c>
      <c r="CL20" s="649">
        <v>816.30062064265599</v>
      </c>
      <c r="CM20" s="649">
        <v>702.1455624364346</v>
      </c>
      <c r="CN20" s="649">
        <v>700.91265173305806</v>
      </c>
      <c r="CO20" s="649">
        <v>694.91775513152004</v>
      </c>
      <c r="CP20" s="648">
        <v>713.40183973350395</v>
      </c>
      <c r="CQ20" s="648">
        <v>720.75146040983498</v>
      </c>
      <c r="CR20" s="648">
        <v>722.41057173661704</v>
      </c>
      <c r="CS20" s="648">
        <v>646.07277735759203</v>
      </c>
      <c r="CT20" s="648">
        <v>647.55381491723995</v>
      </c>
      <c r="CU20" s="648">
        <v>652.030030676916</v>
      </c>
      <c r="CV20" s="648">
        <v>662.40589693878394</v>
      </c>
      <c r="CW20" s="648">
        <v>666.30601224379609</v>
      </c>
      <c r="CX20" s="648">
        <v>647.77296810166456</v>
      </c>
      <c r="CY20" s="648">
        <v>533.50152400893739</v>
      </c>
      <c r="CZ20" s="648">
        <v>530.19893854999998</v>
      </c>
      <c r="DA20" s="648">
        <v>528.43762187634604</v>
      </c>
      <c r="DB20" s="648">
        <v>528.38140607143703</v>
      </c>
    </row>
    <row r="21" spans="1:106" ht="17.25" customHeight="1" x14ac:dyDescent="0.25">
      <c r="A21" s="3867"/>
      <c r="B21" s="830"/>
      <c r="C21" s="831"/>
      <c r="D21" s="831"/>
      <c r="E21" s="831"/>
      <c r="F21" s="831"/>
      <c r="G21" s="831"/>
      <c r="H21" s="831"/>
      <c r="I21" s="831"/>
      <c r="J21" s="831"/>
      <c r="K21" s="831"/>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2"/>
      <c r="CH21" s="832"/>
      <c r="CI21" s="832"/>
      <c r="CJ21" s="832"/>
      <c r="CK21" s="832"/>
      <c r="CL21" s="832"/>
      <c r="CM21" s="832"/>
      <c r="CN21" s="832"/>
      <c r="CO21" s="832"/>
      <c r="CP21" s="831"/>
      <c r="CQ21" s="831"/>
      <c r="CR21" s="831"/>
      <c r="CS21" s="831"/>
      <c r="CT21" s="831"/>
      <c r="CU21" s="831"/>
      <c r="CV21" s="831"/>
      <c r="CW21" s="831"/>
      <c r="CX21" s="831"/>
      <c r="CY21" s="831"/>
      <c r="CZ21" s="831"/>
      <c r="DA21" s="831"/>
      <c r="DB21" s="831"/>
    </row>
    <row r="22" spans="1:106" ht="22.5" customHeight="1" x14ac:dyDescent="0.25">
      <c r="A22" s="3867" t="s">
        <v>575</v>
      </c>
      <c r="B22" s="829">
        <v>68417.576114417345</v>
      </c>
      <c r="C22" s="648">
        <v>69653.631969699985</v>
      </c>
      <c r="D22" s="648">
        <v>70215.348591119095</v>
      </c>
      <c r="E22" s="648">
        <v>68338.963920090217</v>
      </c>
      <c r="F22" s="648">
        <v>70215.250846567549</v>
      </c>
      <c r="G22" s="648">
        <v>71274.171742057268</v>
      </c>
      <c r="H22" s="648">
        <v>64471.853299839051</v>
      </c>
      <c r="I22" s="648">
        <v>60661.93993289076</v>
      </c>
      <c r="J22" s="648">
        <v>62154.188763703103</v>
      </c>
      <c r="K22" s="648">
        <v>64297.935015412811</v>
      </c>
      <c r="L22" s="648">
        <v>62964.396630661162</v>
      </c>
      <c r="M22" s="648">
        <v>66798.141782746941</v>
      </c>
      <c r="N22" s="648">
        <v>66843.4212763182</v>
      </c>
      <c r="O22" s="648">
        <v>64714.829885364074</v>
      </c>
      <c r="P22" s="648">
        <v>64923.221281450686</v>
      </c>
      <c r="Q22" s="648">
        <v>64083.54788373335</v>
      </c>
      <c r="R22" s="648">
        <v>64808.801830606011</v>
      </c>
      <c r="S22" s="648">
        <v>67724.779263747987</v>
      </c>
      <c r="T22" s="648">
        <v>65041.300731756433</v>
      </c>
      <c r="U22" s="648">
        <v>67309.642340643681</v>
      </c>
      <c r="V22" s="648">
        <v>67613.559138661833</v>
      </c>
      <c r="W22" s="648">
        <v>66007.450705723328</v>
      </c>
      <c r="X22" s="648">
        <v>69174.68774187642</v>
      </c>
      <c r="Y22" s="648">
        <v>69409.104881614985</v>
      </c>
      <c r="Z22" s="648">
        <v>70398.977756641951</v>
      </c>
      <c r="AA22" s="648">
        <v>68945.312493441015</v>
      </c>
      <c r="AB22" s="648">
        <v>68951.221762668312</v>
      </c>
      <c r="AC22" s="648">
        <v>69926.762835496062</v>
      </c>
      <c r="AD22" s="648">
        <v>71122.489226837395</v>
      </c>
      <c r="AE22" s="648">
        <v>72242.56115368141</v>
      </c>
      <c r="AF22" s="648">
        <v>71290.812961026197</v>
      </c>
      <c r="AG22" s="648">
        <v>70857.429743249348</v>
      </c>
      <c r="AH22" s="648">
        <v>71447.475539043153</v>
      </c>
      <c r="AI22" s="648">
        <v>72952.083069411558</v>
      </c>
      <c r="AJ22" s="648">
        <v>74578.349415192075</v>
      </c>
      <c r="AK22" s="648">
        <v>74618.532625004475</v>
      </c>
      <c r="AL22" s="648">
        <v>71871.101379207234</v>
      </c>
      <c r="AM22" s="648">
        <v>72479.192117654864</v>
      </c>
      <c r="AN22" s="648">
        <v>73943.808174877224</v>
      </c>
      <c r="AO22" s="648">
        <v>73234.279247781014</v>
      </c>
      <c r="AP22" s="648">
        <v>72947.399607409403</v>
      </c>
      <c r="AQ22" s="648">
        <v>74107.709862834367</v>
      </c>
      <c r="AR22" s="648">
        <v>76824.334770920614</v>
      </c>
      <c r="AS22" s="648">
        <v>76247.366230465879</v>
      </c>
      <c r="AT22" s="648">
        <v>76056.609471451098</v>
      </c>
      <c r="AU22" s="648">
        <v>74268.542712026101</v>
      </c>
      <c r="AV22" s="648">
        <v>75843.457167872461</v>
      </c>
      <c r="AW22" s="648">
        <v>80380.278819563566</v>
      </c>
      <c r="AX22" s="648">
        <v>80986.327513685974</v>
      </c>
      <c r="AY22" s="648">
        <v>83205.206720997492</v>
      </c>
      <c r="AZ22" s="648">
        <v>80740.817193901355</v>
      </c>
      <c r="BA22" s="648">
        <v>83532.929309591753</v>
      </c>
      <c r="BB22" s="648">
        <v>84377.573074406901</v>
      </c>
      <c r="BC22" s="648">
        <v>84977.208322015504</v>
      </c>
      <c r="BD22" s="648">
        <v>81912.093754483169</v>
      </c>
      <c r="BE22" s="648">
        <v>82517.765685236445</v>
      </c>
      <c r="BF22" s="648">
        <v>83780.472174381124</v>
      </c>
      <c r="BG22" s="648">
        <v>87235.429559917859</v>
      </c>
      <c r="BH22" s="648">
        <v>89195.525666624046</v>
      </c>
      <c r="BI22" s="648">
        <v>92691.37357843596</v>
      </c>
      <c r="BJ22" s="648">
        <v>93171.902824633711</v>
      </c>
      <c r="BK22" s="648">
        <v>96534.393163275367</v>
      </c>
      <c r="BL22" s="648">
        <v>100564.33017739406</v>
      </c>
      <c r="BM22" s="648">
        <v>101529.86765301334</v>
      </c>
      <c r="BN22" s="648">
        <v>100767.71541834825</v>
      </c>
      <c r="BO22" s="648">
        <v>102248.21337766193</v>
      </c>
      <c r="BP22" s="648">
        <v>102464.95093822277</v>
      </c>
      <c r="BQ22" s="648">
        <v>106992.94802882223</v>
      </c>
      <c r="BR22" s="648">
        <v>104951.3866106551</v>
      </c>
      <c r="BS22" s="648">
        <v>104938.45904114223</v>
      </c>
      <c r="BT22" s="648">
        <v>109137.90184692024</v>
      </c>
      <c r="BU22" s="648">
        <v>107961.45521592448</v>
      </c>
      <c r="BV22" s="648">
        <v>110587.58191838322</v>
      </c>
      <c r="BW22" s="648">
        <v>110185.34194485706</v>
      </c>
      <c r="BX22" s="648">
        <v>110730.654659108</v>
      </c>
      <c r="BY22" s="648">
        <v>111916.2053122849</v>
      </c>
      <c r="BZ22" s="648">
        <v>115910.02745802398</v>
      </c>
      <c r="CA22" s="648">
        <v>116473.58608902438</v>
      </c>
      <c r="CB22" s="648">
        <v>118211.30681965264</v>
      </c>
      <c r="CC22" s="648">
        <v>116962.15602815899</v>
      </c>
      <c r="CD22" s="648">
        <v>117321.65212800496</v>
      </c>
      <c r="CE22" s="648">
        <v>121837.09230037889</v>
      </c>
      <c r="CF22" s="648">
        <v>119000.71200237118</v>
      </c>
      <c r="CG22" s="649">
        <v>122384.95909976716</v>
      </c>
      <c r="CH22" s="649">
        <v>124148.43075262509</v>
      </c>
      <c r="CI22" s="649">
        <v>125631.30510052676</v>
      </c>
      <c r="CJ22" s="649">
        <v>126544.06625170501</v>
      </c>
      <c r="CK22" s="649">
        <v>127467.61587503125</v>
      </c>
      <c r="CL22" s="649">
        <v>133572.70256619775</v>
      </c>
      <c r="CM22" s="649">
        <v>127226.67820565851</v>
      </c>
      <c r="CN22" s="649">
        <v>127908.25938678785</v>
      </c>
      <c r="CO22" s="649">
        <v>128822.31780978761</v>
      </c>
      <c r="CP22" s="648">
        <v>137682.2668567528</v>
      </c>
      <c r="CQ22" s="648">
        <v>131895.09432492993</v>
      </c>
      <c r="CR22" s="648">
        <v>133048.42534555521</v>
      </c>
      <c r="CS22" s="648">
        <v>135679.75281781473</v>
      </c>
      <c r="CT22" s="648">
        <v>137059.67332548084</v>
      </c>
      <c r="CU22" s="648">
        <v>140568.31430898199</v>
      </c>
      <c r="CV22" s="648">
        <v>142728.14139492289</v>
      </c>
      <c r="CW22" s="648">
        <v>144617.27053586053</v>
      </c>
      <c r="CX22" s="648">
        <v>141891.91268244886</v>
      </c>
      <c r="CY22" s="648">
        <v>146103.60944881162</v>
      </c>
      <c r="CZ22" s="648">
        <v>143337.16409013979</v>
      </c>
      <c r="DA22" s="648">
        <v>144374.36416571698</v>
      </c>
      <c r="DB22" s="648">
        <v>142503.55239175586</v>
      </c>
    </row>
    <row r="23" spans="1:106" ht="17.25" customHeight="1" x14ac:dyDescent="0.25">
      <c r="A23" s="3867"/>
      <c r="B23" s="829"/>
      <c r="C23" s="648"/>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9"/>
      <c r="CH23" s="649"/>
      <c r="CI23" s="649"/>
      <c r="CJ23" s="649"/>
      <c r="CK23" s="649"/>
      <c r="CL23" s="649"/>
      <c r="CM23" s="649"/>
      <c r="CN23" s="649"/>
      <c r="CO23" s="649"/>
      <c r="CP23" s="648"/>
      <c r="CQ23" s="648"/>
      <c r="CR23" s="648"/>
      <c r="CS23" s="648"/>
      <c r="CT23" s="648"/>
      <c r="CU23" s="648"/>
      <c r="CV23" s="648"/>
      <c r="CW23" s="648"/>
      <c r="CX23" s="648"/>
      <c r="CY23" s="648"/>
      <c r="CZ23" s="648"/>
      <c r="DA23" s="648"/>
      <c r="DB23" s="648"/>
    </row>
    <row r="24" spans="1:106" ht="22.5" customHeight="1" x14ac:dyDescent="0.25">
      <c r="A24" s="3867" t="s">
        <v>576</v>
      </c>
      <c r="B24" s="829">
        <v>86002.005008486682</v>
      </c>
      <c r="C24" s="648">
        <v>86430.334994463396</v>
      </c>
      <c r="D24" s="648">
        <v>87980.657385565777</v>
      </c>
      <c r="E24" s="648">
        <v>88701.149805639681</v>
      </c>
      <c r="F24" s="648">
        <v>89270.248456882007</v>
      </c>
      <c r="G24" s="648">
        <v>89154.323627973514</v>
      </c>
      <c r="H24" s="648">
        <v>90701.193436550544</v>
      </c>
      <c r="I24" s="648">
        <v>94966.115896958989</v>
      </c>
      <c r="J24" s="648">
        <v>96640.404973560464</v>
      </c>
      <c r="K24" s="648">
        <v>98032.756931829164</v>
      </c>
      <c r="L24" s="648">
        <v>97861.717844145649</v>
      </c>
      <c r="M24" s="648">
        <v>103724.85564967337</v>
      </c>
      <c r="N24" s="648">
        <v>104389.22207054911</v>
      </c>
      <c r="O24" s="648">
        <v>106664.57534290411</v>
      </c>
      <c r="P24" s="648">
        <v>107206.88138370164</v>
      </c>
      <c r="Q24" s="648">
        <v>108620.08748099591</v>
      </c>
      <c r="R24" s="648">
        <v>107655.14280378608</v>
      </c>
      <c r="S24" s="648">
        <v>108184.74986758425</v>
      </c>
      <c r="T24" s="648">
        <v>108733.92540058088</v>
      </c>
      <c r="U24" s="648">
        <v>109085.11095657838</v>
      </c>
      <c r="V24" s="648">
        <v>108846.39305074242</v>
      </c>
      <c r="W24" s="648">
        <v>109719.8377185056</v>
      </c>
      <c r="X24" s="648">
        <v>109948.1827041051</v>
      </c>
      <c r="Y24" s="648">
        <v>114277.70110134366</v>
      </c>
      <c r="Z24" s="648">
        <v>113985.53990418378</v>
      </c>
      <c r="AA24" s="648">
        <v>116610.20363369156</v>
      </c>
      <c r="AB24" s="648">
        <v>117693.25363014425</v>
      </c>
      <c r="AC24" s="648">
        <v>116060.31403665496</v>
      </c>
      <c r="AD24" s="648">
        <v>116163.6332307518</v>
      </c>
      <c r="AE24" s="648">
        <v>118175.51892211345</v>
      </c>
      <c r="AF24" s="648">
        <v>117894.59109897181</v>
      </c>
      <c r="AG24" s="648">
        <v>117293.51383782346</v>
      </c>
      <c r="AH24" s="648">
        <v>118335.53065373108</v>
      </c>
      <c r="AI24" s="648">
        <v>118419.04652726192</v>
      </c>
      <c r="AJ24" s="648">
        <v>120267.96107586552</v>
      </c>
      <c r="AK24" s="648">
        <v>123940.24706978291</v>
      </c>
      <c r="AL24" s="648">
        <v>125927.59113183178</v>
      </c>
      <c r="AM24" s="648">
        <v>127700.67489801101</v>
      </c>
      <c r="AN24" s="648">
        <v>130221.61249399875</v>
      </c>
      <c r="AO24" s="648">
        <v>129555.58381315233</v>
      </c>
      <c r="AP24" s="648">
        <v>130874.52793089766</v>
      </c>
      <c r="AQ24" s="648">
        <v>132412.54231621322</v>
      </c>
      <c r="AR24" s="648">
        <v>134150.43078186901</v>
      </c>
      <c r="AS24" s="648">
        <v>132965.69728082433</v>
      </c>
      <c r="AT24" s="648">
        <v>132891.3405092886</v>
      </c>
      <c r="AU24" s="648">
        <v>131916.76361065177</v>
      </c>
      <c r="AV24" s="648">
        <v>132916.41188870533</v>
      </c>
      <c r="AW24" s="648">
        <v>137028.58257943401</v>
      </c>
      <c r="AX24" s="648">
        <v>139536.17451725059</v>
      </c>
      <c r="AY24" s="648">
        <v>141374.11037787879</v>
      </c>
      <c r="AZ24" s="648">
        <v>143389.44134980321</v>
      </c>
      <c r="BA24" s="648">
        <v>143137.20575972123</v>
      </c>
      <c r="BB24" s="648">
        <v>143112.36780075575</v>
      </c>
      <c r="BC24" s="648">
        <v>145274.23009115169</v>
      </c>
      <c r="BD24" s="648">
        <v>146738.11960623346</v>
      </c>
      <c r="BE24" s="648">
        <v>146609.26600948314</v>
      </c>
      <c r="BF24" s="648">
        <v>147441.75915400017</v>
      </c>
      <c r="BG24" s="648">
        <v>150897.85414947488</v>
      </c>
      <c r="BH24" s="648">
        <v>150022.70341062004</v>
      </c>
      <c r="BI24" s="648">
        <v>151721.29844907482</v>
      </c>
      <c r="BJ24" s="648">
        <v>155891.4138969772</v>
      </c>
      <c r="BK24" s="648">
        <v>157687.33850349611</v>
      </c>
      <c r="BL24" s="648">
        <v>157723.53110445768</v>
      </c>
      <c r="BM24" s="648">
        <v>158508.70418172545</v>
      </c>
      <c r="BN24" s="648">
        <v>159802.28138109492</v>
      </c>
      <c r="BO24" s="648">
        <v>162367.58641059365</v>
      </c>
      <c r="BP24" s="648">
        <v>163212.85536403063</v>
      </c>
      <c r="BQ24" s="648">
        <v>163339.49024732222</v>
      </c>
      <c r="BR24" s="648">
        <v>163856.69744432965</v>
      </c>
      <c r="BS24" s="648">
        <v>166313.55156211261</v>
      </c>
      <c r="BT24" s="648">
        <v>166456.1968425122</v>
      </c>
      <c r="BU24" s="648">
        <v>171829.46753571433</v>
      </c>
      <c r="BV24" s="648">
        <v>174620.19748435059</v>
      </c>
      <c r="BW24" s="648">
        <v>176804.69491635181</v>
      </c>
      <c r="BX24" s="648">
        <v>177427.02083549256</v>
      </c>
      <c r="BY24" s="648">
        <v>178812.21562706216</v>
      </c>
      <c r="BZ24" s="648">
        <v>178142.2169198904</v>
      </c>
      <c r="CA24" s="648">
        <v>182445.77028148208</v>
      </c>
      <c r="CB24" s="648">
        <v>185003.97413309844</v>
      </c>
      <c r="CC24" s="648">
        <v>186531.73084009014</v>
      </c>
      <c r="CD24" s="648">
        <v>187659.02734756141</v>
      </c>
      <c r="CE24" s="648">
        <v>188421.90799141646</v>
      </c>
      <c r="CF24" s="648">
        <v>189046.36458582515</v>
      </c>
      <c r="CG24" s="649">
        <v>196181.04820277431</v>
      </c>
      <c r="CH24" s="649">
        <v>197603.09174949603</v>
      </c>
      <c r="CI24" s="649">
        <v>199510.73471570326</v>
      </c>
      <c r="CJ24" s="649">
        <v>200300.14772151932</v>
      </c>
      <c r="CK24" s="649">
        <v>200961.24331760328</v>
      </c>
      <c r="CL24" s="649">
        <v>200378.14821427234</v>
      </c>
      <c r="CM24" s="649">
        <v>204147.23699501378</v>
      </c>
      <c r="CN24" s="649">
        <v>205152.1993910929</v>
      </c>
      <c r="CO24" s="649">
        <v>205378.65032045185</v>
      </c>
      <c r="CP24" s="648">
        <v>212473.35019295505</v>
      </c>
      <c r="CQ24" s="648">
        <v>211084.6486047091</v>
      </c>
      <c r="CR24" s="648">
        <v>211235.49488965675</v>
      </c>
      <c r="CS24" s="648">
        <v>218508.18675139314</v>
      </c>
      <c r="CT24" s="648">
        <v>217470.47523938352</v>
      </c>
      <c r="CU24" s="648">
        <v>218418.73340416004</v>
      </c>
      <c r="CV24" s="648">
        <v>218086.8778898622</v>
      </c>
      <c r="CW24" s="648">
        <v>215501.11046876427</v>
      </c>
      <c r="CX24" s="648">
        <v>214700.00888639537</v>
      </c>
      <c r="CY24" s="648">
        <v>214814.75511748163</v>
      </c>
      <c r="CZ24" s="648">
        <v>214330.82650371137</v>
      </c>
      <c r="DA24" s="648">
        <v>215053.93229422779</v>
      </c>
      <c r="DB24" s="648">
        <v>216377.93751167113</v>
      </c>
    </row>
    <row r="25" spans="1:106" ht="17.25" customHeight="1" x14ac:dyDescent="0.25">
      <c r="A25" s="3867"/>
      <c r="B25" s="829"/>
      <c r="C25" s="648"/>
      <c r="D25" s="648"/>
      <c r="E25" s="648"/>
      <c r="F25" s="648"/>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9"/>
      <c r="CH25" s="649"/>
      <c r="CI25" s="649"/>
      <c r="CJ25" s="649"/>
      <c r="CK25" s="649"/>
      <c r="CL25" s="649"/>
      <c r="CM25" s="649"/>
      <c r="CN25" s="649"/>
      <c r="CO25" s="649"/>
      <c r="CP25" s="648"/>
      <c r="CQ25" s="648"/>
      <c r="CR25" s="648"/>
      <c r="CS25" s="648"/>
      <c r="CT25" s="648"/>
      <c r="CU25" s="648"/>
      <c r="CV25" s="648"/>
      <c r="CW25" s="648"/>
      <c r="CX25" s="648"/>
      <c r="CY25" s="648"/>
      <c r="CZ25" s="648"/>
      <c r="DA25" s="648"/>
      <c r="DB25" s="648"/>
    </row>
    <row r="26" spans="1:106" ht="22.5" customHeight="1" x14ac:dyDescent="0.25">
      <c r="A26" s="3867" t="s">
        <v>577</v>
      </c>
      <c r="B26" s="829">
        <v>108186.14460182063</v>
      </c>
      <c r="C26" s="648">
        <v>107871.64613230935</v>
      </c>
      <c r="D26" s="648">
        <v>106472.46624005419</v>
      </c>
      <c r="E26" s="648">
        <v>108063.35612843526</v>
      </c>
      <c r="F26" s="648">
        <v>109526.84877539893</v>
      </c>
      <c r="G26" s="648">
        <v>109237.11205135696</v>
      </c>
      <c r="H26" s="648">
        <v>109451.94414594011</v>
      </c>
      <c r="I26" s="648">
        <v>108901.9461516438</v>
      </c>
      <c r="J26" s="648">
        <v>106914.66391770453</v>
      </c>
      <c r="K26" s="648">
        <v>107100.24215791043</v>
      </c>
      <c r="L26" s="648">
        <v>109055.36053895146</v>
      </c>
      <c r="M26" s="648">
        <v>109207.81382407888</v>
      </c>
      <c r="N26" s="648">
        <v>107745.74287748217</v>
      </c>
      <c r="O26" s="648">
        <v>107599.41045783951</v>
      </c>
      <c r="P26" s="648">
        <v>106746.66606577481</v>
      </c>
      <c r="Q26" s="648">
        <v>106849.11315212832</v>
      </c>
      <c r="R26" s="648">
        <v>107417.14382677035</v>
      </c>
      <c r="S26" s="648">
        <v>110511.24299510724</v>
      </c>
      <c r="T26" s="648">
        <v>111052.85472120719</v>
      </c>
      <c r="U26" s="648">
        <v>111654.30310460235</v>
      </c>
      <c r="V26" s="648">
        <v>112467.72002936109</v>
      </c>
      <c r="W26" s="648">
        <v>113219.37896141577</v>
      </c>
      <c r="X26" s="648">
        <v>113547.22391566647</v>
      </c>
      <c r="Y26" s="648">
        <v>113435.48782537348</v>
      </c>
      <c r="Z26" s="648">
        <v>112461.82849679363</v>
      </c>
      <c r="AA26" s="648">
        <v>111714.22892767936</v>
      </c>
      <c r="AB26" s="648">
        <v>113270.70949100395</v>
      </c>
      <c r="AC26" s="648">
        <v>114177.36675103454</v>
      </c>
      <c r="AD26" s="648">
        <v>116075.87533956936</v>
      </c>
      <c r="AE26" s="648">
        <v>116355.8678889685</v>
      </c>
      <c r="AF26" s="648">
        <v>118325.33974725219</v>
      </c>
      <c r="AG26" s="648">
        <v>119849.00138286772</v>
      </c>
      <c r="AH26" s="648">
        <v>120208.58510439517</v>
      </c>
      <c r="AI26" s="648">
        <v>121769.56355380318</v>
      </c>
      <c r="AJ26" s="648">
        <v>120139.4397799687</v>
      </c>
      <c r="AK26" s="648">
        <v>122767.9044164784</v>
      </c>
      <c r="AL26" s="648">
        <v>119814.13086053214</v>
      </c>
      <c r="AM26" s="648">
        <v>121449.11197988532</v>
      </c>
      <c r="AN26" s="648">
        <v>119579.54509858412</v>
      </c>
      <c r="AO26" s="648">
        <v>119309.98499980234</v>
      </c>
      <c r="AP26" s="648">
        <v>118265.05726933386</v>
      </c>
      <c r="AQ26" s="648">
        <v>120054.85814749781</v>
      </c>
      <c r="AR26" s="648">
        <v>117254.17791251148</v>
      </c>
      <c r="AS26" s="648">
        <v>116932.01019127456</v>
      </c>
      <c r="AT26" s="648">
        <v>116847.83673386324</v>
      </c>
      <c r="AU26" s="648">
        <v>118991.40012527069</v>
      </c>
      <c r="AV26" s="648">
        <v>121061.1048357854</v>
      </c>
      <c r="AW26" s="648">
        <v>121486.63215333641</v>
      </c>
      <c r="AX26" s="648">
        <v>119293.63868033765</v>
      </c>
      <c r="AY26" s="648">
        <v>119523.34795476634</v>
      </c>
      <c r="AZ26" s="648">
        <v>122556.57036738006</v>
      </c>
      <c r="BA26" s="648">
        <v>121362.37180555731</v>
      </c>
      <c r="BB26" s="648">
        <v>121886.73219142022</v>
      </c>
      <c r="BC26" s="648">
        <v>123005.80985975852</v>
      </c>
      <c r="BD26" s="648">
        <v>123520.76447442369</v>
      </c>
      <c r="BE26" s="648">
        <v>124601.74002718055</v>
      </c>
      <c r="BF26" s="648">
        <v>123128.37278158699</v>
      </c>
      <c r="BG26" s="648">
        <v>122407.12749760035</v>
      </c>
      <c r="BH26" s="648">
        <v>124153.78349949441</v>
      </c>
      <c r="BI26" s="648">
        <v>124261.75823891172</v>
      </c>
      <c r="BJ26" s="648">
        <v>122185.88926902582</v>
      </c>
      <c r="BK26" s="648">
        <v>121583.84295172573</v>
      </c>
      <c r="BL26" s="648">
        <v>124112.74568214279</v>
      </c>
      <c r="BM26" s="648">
        <v>122397.19621745318</v>
      </c>
      <c r="BN26" s="648">
        <v>123524.84123770551</v>
      </c>
      <c r="BO26" s="648">
        <v>126129.18119480774</v>
      </c>
      <c r="BP26" s="648">
        <v>125956.23845817303</v>
      </c>
      <c r="BQ26" s="648">
        <v>125357.98660940932</v>
      </c>
      <c r="BR26" s="648">
        <v>126238.36592811924</v>
      </c>
      <c r="BS26" s="648">
        <v>128092.82244753919</v>
      </c>
      <c r="BT26" s="648">
        <v>126626.31112381855</v>
      </c>
      <c r="BU26" s="648">
        <v>125772.9644197194</v>
      </c>
      <c r="BV26" s="648">
        <v>125599.10216289473</v>
      </c>
      <c r="BW26" s="648">
        <v>123978.20092508002</v>
      </c>
      <c r="BX26" s="648">
        <v>122751.80670227821</v>
      </c>
      <c r="BY26" s="648">
        <v>124414.18059068613</v>
      </c>
      <c r="BZ26" s="648">
        <v>124077.55115707217</v>
      </c>
      <c r="CA26" s="648">
        <v>124204.22426349136</v>
      </c>
      <c r="CB26" s="648">
        <v>125502.83395061335</v>
      </c>
      <c r="CC26" s="648">
        <v>125661.9594831923</v>
      </c>
      <c r="CD26" s="648">
        <v>124314.31105182209</v>
      </c>
      <c r="CE26" s="648">
        <v>124621.65404750958</v>
      </c>
      <c r="CF26" s="648">
        <v>125468.8604124516</v>
      </c>
      <c r="CG26" s="649">
        <v>123296.49691355581</v>
      </c>
      <c r="CH26" s="649">
        <v>126647.6945413872</v>
      </c>
      <c r="CI26" s="649">
        <v>125451.16460422004</v>
      </c>
      <c r="CJ26" s="649">
        <v>123957.11637417987</v>
      </c>
      <c r="CK26" s="649">
        <v>123790.38651001244</v>
      </c>
      <c r="CL26" s="649">
        <v>125182.5267950519</v>
      </c>
      <c r="CM26" s="649">
        <v>124898.76690741666</v>
      </c>
      <c r="CN26" s="649">
        <v>125871.3757858654</v>
      </c>
      <c r="CO26" s="649">
        <v>126710.5183194846</v>
      </c>
      <c r="CP26" s="648">
        <v>128803.0231598984</v>
      </c>
      <c r="CQ26" s="648">
        <v>129632.60984599114</v>
      </c>
      <c r="CR26" s="648">
        <v>128028.3874174677</v>
      </c>
      <c r="CS26" s="648">
        <v>128362.65189472352</v>
      </c>
      <c r="CT26" s="648">
        <v>124932.03329330789</v>
      </c>
      <c r="CU26" s="648">
        <v>126173.70692676584</v>
      </c>
      <c r="CV26" s="648">
        <v>124029.01138000113</v>
      </c>
      <c r="CW26" s="648">
        <v>126511.18055900675</v>
      </c>
      <c r="CX26" s="648">
        <v>127714.20111607412</v>
      </c>
      <c r="CY26" s="648">
        <v>127546.23345107175</v>
      </c>
      <c r="CZ26" s="648">
        <v>125062.41602064329</v>
      </c>
      <c r="DA26" s="648">
        <v>126755.18845779479</v>
      </c>
      <c r="DB26" s="648">
        <v>127023.99925021113</v>
      </c>
    </row>
    <row r="27" spans="1:106" ht="17.25" customHeight="1" x14ac:dyDescent="0.25">
      <c r="A27" s="3870"/>
      <c r="B27" s="830"/>
      <c r="C27" s="831"/>
      <c r="D27" s="831"/>
      <c r="E27" s="831"/>
      <c r="F27" s="831"/>
      <c r="G27" s="831"/>
      <c r="H27" s="831"/>
      <c r="I27" s="831"/>
      <c r="J27" s="831"/>
      <c r="K27" s="831"/>
      <c r="L27" s="831"/>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1"/>
      <c r="BJ27" s="831"/>
      <c r="BK27" s="831"/>
      <c r="BL27" s="831"/>
      <c r="BM27" s="831"/>
      <c r="BN27" s="831"/>
      <c r="BO27" s="831"/>
      <c r="BP27" s="831"/>
      <c r="BQ27" s="831"/>
      <c r="BR27" s="831"/>
      <c r="BS27" s="831"/>
      <c r="BT27" s="831"/>
      <c r="BU27" s="831"/>
      <c r="BV27" s="831"/>
      <c r="BW27" s="831"/>
      <c r="BX27" s="831"/>
      <c r="BY27" s="831"/>
      <c r="BZ27" s="831"/>
      <c r="CA27" s="831"/>
      <c r="CB27" s="831"/>
      <c r="CC27" s="831"/>
      <c r="CD27" s="831"/>
      <c r="CE27" s="831"/>
      <c r="CF27" s="831"/>
      <c r="CG27" s="832"/>
      <c r="CH27" s="832"/>
      <c r="CI27" s="832"/>
      <c r="CJ27" s="832"/>
      <c r="CK27" s="832"/>
      <c r="CL27" s="832"/>
      <c r="CM27" s="832"/>
      <c r="CN27" s="832"/>
      <c r="CO27" s="832"/>
      <c r="CP27" s="831"/>
      <c r="CQ27" s="831"/>
      <c r="CR27" s="831"/>
      <c r="CS27" s="831"/>
      <c r="CT27" s="831"/>
      <c r="CU27" s="831"/>
      <c r="CV27" s="831"/>
      <c r="CW27" s="831"/>
      <c r="CX27" s="831"/>
      <c r="CY27" s="831"/>
      <c r="CZ27" s="831"/>
      <c r="DA27" s="831"/>
      <c r="DB27" s="831"/>
    </row>
    <row r="28" spans="1:106" ht="22.5" customHeight="1" x14ac:dyDescent="0.25">
      <c r="A28" s="3867" t="s">
        <v>578</v>
      </c>
      <c r="B28" s="829">
        <v>783.64372534999995</v>
      </c>
      <c r="C28" s="648">
        <v>795.03426162999995</v>
      </c>
      <c r="D28" s="648">
        <v>806.36142286999996</v>
      </c>
      <c r="E28" s="648">
        <v>817.11920386999998</v>
      </c>
      <c r="F28" s="648">
        <v>829.69099342999993</v>
      </c>
      <c r="G28" s="648">
        <v>841.75958768999999</v>
      </c>
      <c r="H28" s="648">
        <v>841.34192214999996</v>
      </c>
      <c r="I28" s="648">
        <v>850.71337003999997</v>
      </c>
      <c r="J28" s="648">
        <v>860.90493549999997</v>
      </c>
      <c r="K28" s="648">
        <v>871.46817457999998</v>
      </c>
      <c r="L28" s="648">
        <v>882.04527718999998</v>
      </c>
      <c r="M28" s="648">
        <v>892.00809129999993</v>
      </c>
      <c r="N28" s="648">
        <v>903.91998392999994</v>
      </c>
      <c r="O28" s="648">
        <v>913.01940185000001</v>
      </c>
      <c r="P28" s="648">
        <v>921.02394779999986</v>
      </c>
      <c r="Q28" s="648">
        <v>929.69761501999994</v>
      </c>
      <c r="R28" s="648">
        <v>941.94318426999996</v>
      </c>
      <c r="S28" s="648">
        <v>951.54399999999998</v>
      </c>
      <c r="T28" s="648">
        <v>951.26087802999996</v>
      </c>
      <c r="U28" s="648">
        <v>960.51654224999993</v>
      </c>
      <c r="V28" s="648">
        <v>959.27091483000004</v>
      </c>
      <c r="W28" s="648">
        <v>968.69937096000001</v>
      </c>
      <c r="X28" s="648">
        <v>976.84763184999997</v>
      </c>
      <c r="Y28" s="648">
        <v>987.94876219000002</v>
      </c>
      <c r="Z28" s="648">
        <v>997.67433128999994</v>
      </c>
      <c r="AA28" s="648">
        <v>1008.33392694</v>
      </c>
      <c r="AB28" s="648">
        <v>1018.04001825</v>
      </c>
      <c r="AC28" s="648">
        <v>1027.9046779099999</v>
      </c>
      <c r="AD28" s="648">
        <v>1034.54105153</v>
      </c>
      <c r="AE28" s="648">
        <v>1046.3292143399999</v>
      </c>
      <c r="AF28" s="648">
        <v>1056.93696527</v>
      </c>
      <c r="AG28" s="648">
        <v>1068.1048831099999</v>
      </c>
      <c r="AH28" s="648">
        <v>1086.2447271099998</v>
      </c>
      <c r="AI28" s="648">
        <v>1094.8958103199998</v>
      </c>
      <c r="AJ28" s="648">
        <v>1103.7077119</v>
      </c>
      <c r="AK28" s="648">
        <v>1114.0039380399999</v>
      </c>
      <c r="AL28" s="648">
        <v>1126.4172563299999</v>
      </c>
      <c r="AM28" s="648">
        <v>1136.3494650599998</v>
      </c>
      <c r="AN28" s="648">
        <v>1148.6181616200001</v>
      </c>
      <c r="AO28" s="648">
        <v>1159.7702537600001</v>
      </c>
      <c r="AP28" s="648">
        <v>1170.5591787599999</v>
      </c>
      <c r="AQ28" s="648">
        <v>1181.90419982</v>
      </c>
      <c r="AR28" s="648">
        <v>1190.8741275899999</v>
      </c>
      <c r="AS28" s="648">
        <v>1201.6446606699999</v>
      </c>
      <c r="AT28" s="648">
        <v>1213.0932805299999</v>
      </c>
      <c r="AU28" s="648">
        <v>1224.16639169</v>
      </c>
      <c r="AV28" s="648">
        <v>1235.9602562800001</v>
      </c>
      <c r="AW28" s="648">
        <v>1250.3412743499998</v>
      </c>
      <c r="AX28" s="648">
        <v>1263.11193826</v>
      </c>
      <c r="AY28" s="648">
        <v>1275.6406891000001</v>
      </c>
      <c r="AZ28" s="648">
        <v>1286.59783924</v>
      </c>
      <c r="BA28" s="648">
        <v>1297.00956477</v>
      </c>
      <c r="BB28" s="648">
        <v>1309.7397866099998</v>
      </c>
      <c r="BC28" s="648">
        <v>1321.1902400800002</v>
      </c>
      <c r="BD28" s="648">
        <v>1329.31778654</v>
      </c>
      <c r="BE28" s="648">
        <v>1337.5223003600001</v>
      </c>
      <c r="BF28" s="648">
        <v>1348.4084109800001</v>
      </c>
      <c r="BG28" s="648">
        <v>1358.71483412</v>
      </c>
      <c r="BH28" s="648">
        <v>1367.46305525</v>
      </c>
      <c r="BI28" s="648">
        <v>1380.1434952499999</v>
      </c>
      <c r="BJ28" s="648">
        <v>1392.2231166600002</v>
      </c>
      <c r="BK28" s="648">
        <v>1404.5468900500002</v>
      </c>
      <c r="BL28" s="648">
        <v>1413.72892305</v>
      </c>
      <c r="BM28" s="648">
        <v>1419.5644658799999</v>
      </c>
      <c r="BN28" s="648">
        <v>1426.2431410899999</v>
      </c>
      <c r="BO28" s="648">
        <v>1439.1363995300001</v>
      </c>
      <c r="BP28" s="648">
        <v>1448.1125531499999</v>
      </c>
      <c r="BQ28" s="648">
        <v>1459.4493050000001</v>
      </c>
      <c r="BR28" s="648">
        <v>1471.3457274500001</v>
      </c>
      <c r="BS28" s="648">
        <v>1481.4124169300001</v>
      </c>
      <c r="BT28" s="648">
        <v>1491.0998258900001</v>
      </c>
      <c r="BU28" s="648">
        <v>1504.0677675400002</v>
      </c>
      <c r="BV28" s="648">
        <v>1517.5112380400003</v>
      </c>
      <c r="BW28" s="648">
        <v>1523.5827490800002</v>
      </c>
      <c r="BX28" s="648">
        <v>1524.93549147</v>
      </c>
      <c r="BY28" s="648">
        <v>1534.5647254300002</v>
      </c>
      <c r="BZ28" s="648">
        <v>1538.5333516600001</v>
      </c>
      <c r="CA28" s="648">
        <v>1546.33606973</v>
      </c>
      <c r="CB28" s="648">
        <v>1553.3460501699999</v>
      </c>
      <c r="CC28" s="648">
        <v>1558.2400108699999</v>
      </c>
      <c r="CD28" s="648">
        <v>1567.80393635</v>
      </c>
      <c r="CE28" s="648">
        <v>1576.1873087500001</v>
      </c>
      <c r="CF28" s="648">
        <v>1586.5860496899998</v>
      </c>
      <c r="CG28" s="649">
        <v>1601.6371589499997</v>
      </c>
      <c r="CH28" s="649">
        <v>1612.32031112</v>
      </c>
      <c r="CI28" s="649">
        <v>1622.0621299100001</v>
      </c>
      <c r="CJ28" s="649">
        <v>1632.8242258499999</v>
      </c>
      <c r="CK28" s="649">
        <v>1639.5924783799999</v>
      </c>
      <c r="CL28" s="649">
        <v>1650.0070561800001</v>
      </c>
      <c r="CM28" s="649">
        <v>1654.95937482</v>
      </c>
      <c r="CN28" s="649">
        <v>1667.4955960899999</v>
      </c>
      <c r="CO28" s="649">
        <v>1676.7691863099999</v>
      </c>
      <c r="CP28" s="648">
        <v>1683.7950660699996</v>
      </c>
      <c r="CQ28" s="648">
        <v>1698.65799769</v>
      </c>
      <c r="CR28" s="648">
        <v>1699.8145994199999</v>
      </c>
      <c r="CS28" s="648">
        <v>1707.5996221199998</v>
      </c>
      <c r="CT28" s="648">
        <v>1717.1049134299999</v>
      </c>
      <c r="CU28" s="648">
        <v>1724.47970401</v>
      </c>
      <c r="CV28" s="648">
        <v>1736.2664259399999</v>
      </c>
      <c r="CW28" s="648">
        <v>1739.4483848200002</v>
      </c>
      <c r="CX28" s="648">
        <v>1641.8494358</v>
      </c>
      <c r="CY28" s="648">
        <v>1646.6256209999999</v>
      </c>
      <c r="CZ28" s="648">
        <v>1648.3665990175889</v>
      </c>
      <c r="DA28" s="648">
        <v>1647.2541152762224</v>
      </c>
      <c r="DB28" s="648">
        <v>1653.8946124349388</v>
      </c>
    </row>
    <row r="29" spans="1:106" ht="17.25" customHeight="1" x14ac:dyDescent="0.25">
      <c r="A29" s="3868"/>
      <c r="B29" s="830"/>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1"/>
      <c r="BN29" s="831"/>
      <c r="BO29" s="831"/>
      <c r="BP29" s="831"/>
      <c r="BQ29" s="831"/>
      <c r="BR29" s="831"/>
      <c r="BS29" s="831"/>
      <c r="BT29" s="831"/>
      <c r="BU29" s="831"/>
      <c r="BV29" s="831"/>
      <c r="BW29" s="831"/>
      <c r="BX29" s="831"/>
      <c r="BY29" s="831"/>
      <c r="BZ29" s="831"/>
      <c r="CA29" s="831"/>
      <c r="CB29" s="831"/>
      <c r="CC29" s="831"/>
      <c r="CD29" s="831"/>
      <c r="CE29" s="831"/>
      <c r="CF29" s="831"/>
      <c r="CG29" s="832"/>
      <c r="CH29" s="832"/>
      <c r="CI29" s="832"/>
      <c r="CJ29" s="832"/>
      <c r="CK29" s="832"/>
      <c r="CL29" s="832"/>
      <c r="CM29" s="832"/>
      <c r="CN29" s="832"/>
      <c r="CO29" s="832"/>
      <c r="CP29" s="831"/>
      <c r="CQ29" s="831"/>
      <c r="CR29" s="831"/>
      <c r="CS29" s="831"/>
      <c r="CT29" s="831"/>
      <c r="CU29" s="831"/>
      <c r="CV29" s="831"/>
      <c r="CW29" s="831"/>
      <c r="CX29" s="831"/>
      <c r="CY29" s="831"/>
      <c r="CZ29" s="831"/>
      <c r="DA29" s="831"/>
      <c r="DB29" s="831"/>
    </row>
    <row r="30" spans="1:106" ht="22.5" customHeight="1" x14ac:dyDescent="0.25">
      <c r="A30" s="3867" t="s">
        <v>579</v>
      </c>
      <c r="B30" s="829"/>
      <c r="C30" s="648"/>
      <c r="D30" s="648"/>
      <c r="E30" s="648"/>
      <c r="F30" s="648"/>
      <c r="G30" s="648"/>
      <c r="H30" s="648"/>
      <c r="I30" s="648"/>
      <c r="J30" s="648"/>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c r="CB30" s="648"/>
      <c r="CC30" s="648"/>
      <c r="CD30" s="648"/>
      <c r="CE30" s="648"/>
      <c r="CF30" s="648"/>
      <c r="CG30" s="649"/>
      <c r="CH30" s="649"/>
      <c r="CI30" s="649"/>
      <c r="CJ30" s="649"/>
      <c r="CK30" s="649"/>
      <c r="CL30" s="649"/>
      <c r="CM30" s="649"/>
      <c r="CN30" s="649"/>
      <c r="CO30" s="649"/>
      <c r="CP30" s="648"/>
      <c r="CQ30" s="648"/>
      <c r="CR30" s="648"/>
      <c r="CS30" s="648"/>
      <c r="CT30" s="648"/>
      <c r="CU30" s="648"/>
      <c r="CV30" s="648"/>
      <c r="CW30" s="648"/>
      <c r="CX30" s="648"/>
      <c r="CY30" s="648"/>
      <c r="CZ30" s="648"/>
      <c r="DA30" s="648"/>
      <c r="DB30" s="648"/>
    </row>
    <row r="31" spans="1:106" ht="22.5" customHeight="1" x14ac:dyDescent="0.25">
      <c r="A31" s="3866" t="s">
        <v>580</v>
      </c>
      <c r="B31" s="829">
        <v>249360.69651986239</v>
      </c>
      <c r="C31" s="648">
        <v>251622.7170243435</v>
      </c>
      <c r="D31" s="648">
        <v>257215.39942037046</v>
      </c>
      <c r="E31" s="648">
        <v>240972.03568809986</v>
      </c>
      <c r="F31" s="648">
        <v>288254.52867823391</v>
      </c>
      <c r="G31" s="648">
        <v>283442.52268889075</v>
      </c>
      <c r="H31" s="648">
        <v>249839.02988721139</v>
      </c>
      <c r="I31" s="648">
        <v>274342.31773691805</v>
      </c>
      <c r="J31" s="648">
        <v>273779.93564134021</v>
      </c>
      <c r="K31" s="648">
        <v>272801.95000061835</v>
      </c>
      <c r="L31" s="648">
        <v>280387.78172803833</v>
      </c>
      <c r="M31" s="648">
        <v>285066.20083127124</v>
      </c>
      <c r="N31" s="648">
        <v>285888.7361757406</v>
      </c>
      <c r="O31" s="648">
        <v>282314.17421844183</v>
      </c>
      <c r="P31" s="648">
        <v>252067.54477551434</v>
      </c>
      <c r="Q31" s="648">
        <v>269744.23065324407</v>
      </c>
      <c r="R31" s="648">
        <v>262472.03593615501</v>
      </c>
      <c r="S31" s="648">
        <v>288101.32264357829</v>
      </c>
      <c r="T31" s="648">
        <v>276970.62324911181</v>
      </c>
      <c r="U31" s="648">
        <v>259096.97982526961</v>
      </c>
      <c r="V31" s="648">
        <v>263239.52009323618</v>
      </c>
      <c r="W31" s="648">
        <v>265845.06246742804</v>
      </c>
      <c r="X31" s="648">
        <v>316404.36635368416</v>
      </c>
      <c r="Y31" s="648">
        <v>258918.40932451026</v>
      </c>
      <c r="Z31" s="648">
        <v>232975.13791190481</v>
      </c>
      <c r="AA31" s="648">
        <v>237937.95141806465</v>
      </c>
      <c r="AB31" s="648">
        <v>285684.36288633069</v>
      </c>
      <c r="AC31" s="648">
        <v>285988.67051305622</v>
      </c>
      <c r="AD31" s="648">
        <v>302666.35092124564</v>
      </c>
      <c r="AE31" s="648">
        <v>237796.98005223632</v>
      </c>
      <c r="AF31" s="648">
        <v>265847.36200055724</v>
      </c>
      <c r="AG31" s="648">
        <v>226859.55689751479</v>
      </c>
      <c r="AH31" s="648">
        <v>250067.2693901007</v>
      </c>
      <c r="AI31" s="648">
        <v>267852.03612333984</v>
      </c>
      <c r="AJ31" s="648">
        <v>268085.52613238478</v>
      </c>
      <c r="AK31" s="648">
        <v>269984.1691173499</v>
      </c>
      <c r="AL31" s="648">
        <v>293403.84355044481</v>
      </c>
      <c r="AM31" s="648">
        <v>238330.56300423178</v>
      </c>
      <c r="AN31" s="648">
        <v>260311.57647663605</v>
      </c>
      <c r="AO31" s="648">
        <v>270455.5412878762</v>
      </c>
      <c r="AP31" s="648">
        <v>301423.00157699449</v>
      </c>
      <c r="AQ31" s="648">
        <v>257204.06170884101</v>
      </c>
      <c r="AR31" s="648">
        <v>276078.62263399689</v>
      </c>
      <c r="AS31" s="648">
        <v>260816.24722917966</v>
      </c>
      <c r="AT31" s="648">
        <v>252659.8037139785</v>
      </c>
      <c r="AU31" s="648">
        <v>249140.86970997555</v>
      </c>
      <c r="AV31" s="648">
        <v>253128.59896445659</v>
      </c>
      <c r="AW31" s="648">
        <v>273154.71810106433</v>
      </c>
      <c r="AX31" s="648">
        <v>241847.93123396079</v>
      </c>
      <c r="AY31" s="648">
        <v>243072.41931690247</v>
      </c>
      <c r="AZ31" s="648">
        <v>235637.38906148812</v>
      </c>
      <c r="BA31" s="648">
        <v>254346.87418876984</v>
      </c>
      <c r="BB31" s="648">
        <v>240795.00739479513</v>
      </c>
      <c r="BC31" s="648">
        <v>232605.36464353438</v>
      </c>
      <c r="BD31" s="648">
        <v>245375.69599383362</v>
      </c>
      <c r="BE31" s="648">
        <v>259527.91169330734</v>
      </c>
      <c r="BF31" s="648">
        <v>291963.39838821907</v>
      </c>
      <c r="BG31" s="648">
        <v>332129.08706283494</v>
      </c>
      <c r="BH31" s="648">
        <v>299001.18680901983</v>
      </c>
      <c r="BI31" s="648">
        <v>313532.88191786828</v>
      </c>
      <c r="BJ31" s="648">
        <v>329756.0860107615</v>
      </c>
      <c r="BK31" s="648">
        <v>332147.62063827831</v>
      </c>
      <c r="BL31" s="648">
        <v>387323.26893354539</v>
      </c>
      <c r="BM31" s="648">
        <v>398867.40882889036</v>
      </c>
      <c r="BN31" s="648">
        <v>362645.92628307006</v>
      </c>
      <c r="BO31" s="648">
        <v>350334.7932427529</v>
      </c>
      <c r="BP31" s="648">
        <v>355432.18597132911</v>
      </c>
      <c r="BQ31" s="648">
        <v>340290.50263041887</v>
      </c>
      <c r="BR31" s="648">
        <v>334272.62258796836</v>
      </c>
      <c r="BS31" s="648">
        <v>351771.75520130934</v>
      </c>
      <c r="BT31" s="648">
        <v>330876.47553494445</v>
      </c>
      <c r="BU31" s="648">
        <v>346961.78450452234</v>
      </c>
      <c r="BV31" s="648">
        <v>342302.61318759463</v>
      </c>
      <c r="BW31" s="648">
        <v>349618.52752997197</v>
      </c>
      <c r="BX31" s="648">
        <v>320020.35800982598</v>
      </c>
      <c r="BY31" s="648">
        <v>335192.48193553992</v>
      </c>
      <c r="BZ31" s="648">
        <v>321756.04807507602</v>
      </c>
      <c r="CA31" s="648">
        <v>332383.28617045842</v>
      </c>
      <c r="CB31" s="648">
        <v>343036.00024025317</v>
      </c>
      <c r="CC31" s="648">
        <v>353490.47168902919</v>
      </c>
      <c r="CD31" s="648">
        <v>350346.19140015624</v>
      </c>
      <c r="CE31" s="648">
        <v>343165.06061891944</v>
      </c>
      <c r="CF31" s="648">
        <v>371757.4527474296</v>
      </c>
      <c r="CG31" s="649">
        <v>339445.44176985463</v>
      </c>
      <c r="CH31" s="649">
        <v>341821.7637716126</v>
      </c>
      <c r="CI31" s="649">
        <v>341502.58581552096</v>
      </c>
      <c r="CJ31" s="649">
        <v>360948.97013252683</v>
      </c>
      <c r="CK31" s="649">
        <v>347393.2439390478</v>
      </c>
      <c r="CL31" s="649">
        <v>348970.94459103385</v>
      </c>
      <c r="CM31" s="649">
        <v>363952.5070646918</v>
      </c>
      <c r="CN31" s="649">
        <v>373598.02883575123</v>
      </c>
      <c r="CO31" s="649">
        <v>336360.6466374438</v>
      </c>
      <c r="CP31" s="648">
        <v>349971.04782263172</v>
      </c>
      <c r="CQ31" s="648">
        <v>326614.74019689462</v>
      </c>
      <c r="CR31" s="648">
        <v>363092.06304992567</v>
      </c>
      <c r="CS31" s="648">
        <v>355211.5925262167</v>
      </c>
      <c r="CT31" s="648">
        <v>348441.38992611342</v>
      </c>
      <c r="CU31" s="648">
        <v>343618.76496836019</v>
      </c>
      <c r="CV31" s="648">
        <v>369890.71975857043</v>
      </c>
      <c r="CW31" s="648">
        <v>353232.43418357166</v>
      </c>
      <c r="CX31" s="648">
        <v>377261.63098522561</v>
      </c>
      <c r="CY31" s="648">
        <v>383658.20571738621</v>
      </c>
      <c r="CZ31" s="648">
        <v>385538.31447929167</v>
      </c>
      <c r="DA31" s="648">
        <v>378753.37515210512</v>
      </c>
      <c r="DB31" s="648">
        <v>355820.70413928502</v>
      </c>
    </row>
    <row r="32" spans="1:106" ht="17.25" customHeight="1" x14ac:dyDescent="0.25">
      <c r="A32" s="3871"/>
      <c r="B32" s="830"/>
      <c r="C32" s="831"/>
      <c r="D32" s="831"/>
      <c r="E32" s="831"/>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831"/>
      <c r="AO32" s="831"/>
      <c r="AP32" s="831"/>
      <c r="AQ32" s="831"/>
      <c r="AR32" s="831"/>
      <c r="AS32" s="831"/>
      <c r="AT32" s="831"/>
      <c r="AU32" s="831"/>
      <c r="AV32" s="831"/>
      <c r="AW32" s="831"/>
      <c r="AX32" s="831"/>
      <c r="AY32" s="831"/>
      <c r="AZ32" s="831"/>
      <c r="BA32" s="831"/>
      <c r="BB32" s="831"/>
      <c r="BC32" s="831"/>
      <c r="BD32" s="831"/>
      <c r="BE32" s="831"/>
      <c r="BF32" s="831"/>
      <c r="BG32" s="831"/>
      <c r="BH32" s="831"/>
      <c r="BI32" s="831"/>
      <c r="BJ32" s="831"/>
      <c r="BK32" s="831"/>
      <c r="BL32" s="831"/>
      <c r="BM32" s="831"/>
      <c r="BN32" s="831"/>
      <c r="BO32" s="831"/>
      <c r="BP32" s="831"/>
      <c r="BQ32" s="831"/>
      <c r="BR32" s="831"/>
      <c r="BS32" s="831"/>
      <c r="BT32" s="831"/>
      <c r="BU32" s="831"/>
      <c r="BV32" s="831"/>
      <c r="BW32" s="831"/>
      <c r="BX32" s="831"/>
      <c r="BY32" s="831"/>
      <c r="BZ32" s="831"/>
      <c r="CA32" s="831"/>
      <c r="CB32" s="831"/>
      <c r="CC32" s="831"/>
      <c r="CD32" s="831"/>
      <c r="CE32" s="831"/>
      <c r="CF32" s="831"/>
      <c r="CG32" s="832"/>
      <c r="CH32" s="832"/>
      <c r="CI32" s="832"/>
      <c r="CJ32" s="832"/>
      <c r="CK32" s="832"/>
      <c r="CL32" s="832"/>
      <c r="CM32" s="832"/>
      <c r="CN32" s="832"/>
      <c r="CO32" s="832"/>
      <c r="CP32" s="831"/>
      <c r="CQ32" s="831"/>
      <c r="CR32" s="831"/>
      <c r="CS32" s="831"/>
      <c r="CT32" s="831"/>
      <c r="CU32" s="831"/>
      <c r="CV32" s="831"/>
      <c r="CW32" s="831"/>
      <c r="CX32" s="831"/>
      <c r="CY32" s="831"/>
      <c r="CZ32" s="831"/>
      <c r="DA32" s="831"/>
      <c r="DB32" s="831"/>
    </row>
    <row r="33" spans="1:120" ht="22.5" customHeight="1" x14ac:dyDescent="0.25">
      <c r="A33" s="3867" t="s">
        <v>581</v>
      </c>
      <c r="B33" s="829">
        <v>779.8563754780231</v>
      </c>
      <c r="C33" s="648">
        <v>1306.3706472020708</v>
      </c>
      <c r="D33" s="648">
        <v>869.81856441823697</v>
      </c>
      <c r="E33" s="648">
        <v>905.77134001740285</v>
      </c>
      <c r="F33" s="648">
        <v>953.61912509870194</v>
      </c>
      <c r="G33" s="648">
        <v>905.59047324829282</v>
      </c>
      <c r="H33" s="648">
        <v>893.14782032191704</v>
      </c>
      <c r="I33" s="648">
        <v>886.28017686064481</v>
      </c>
      <c r="J33" s="648">
        <v>918.87860321704704</v>
      </c>
      <c r="K33" s="648">
        <v>960.71175483604384</v>
      </c>
      <c r="L33" s="648">
        <v>1029.7745460104779</v>
      </c>
      <c r="M33" s="648">
        <v>975.48743325026498</v>
      </c>
      <c r="N33" s="648">
        <v>1031.204026959666</v>
      </c>
      <c r="O33" s="648">
        <v>978.166643874898</v>
      </c>
      <c r="P33" s="648">
        <v>965.73138316948803</v>
      </c>
      <c r="Q33" s="648">
        <v>1075.015738483263</v>
      </c>
      <c r="R33" s="648">
        <v>922.63988792454199</v>
      </c>
      <c r="S33" s="648">
        <v>850.86400000000003</v>
      </c>
      <c r="T33" s="648">
        <v>788.9558609616289</v>
      </c>
      <c r="U33" s="648">
        <v>790.719423331896</v>
      </c>
      <c r="V33" s="648">
        <v>793.71809299350195</v>
      </c>
      <c r="W33" s="648">
        <v>954.91120817975002</v>
      </c>
      <c r="X33" s="648">
        <v>1214.5715763658072</v>
      </c>
      <c r="Y33" s="648">
        <v>1019.2733192047189</v>
      </c>
      <c r="Z33" s="648">
        <v>1086.111822120298</v>
      </c>
      <c r="AA33" s="648">
        <v>1082.1906095791599</v>
      </c>
      <c r="AB33" s="648">
        <v>1127.0450183855298</v>
      </c>
      <c r="AC33" s="648">
        <v>1032.7614692868167</v>
      </c>
      <c r="AD33" s="648">
        <v>989.92551787866694</v>
      </c>
      <c r="AE33" s="648">
        <v>1120.38707868651</v>
      </c>
      <c r="AF33" s="648">
        <v>979.2667800134459</v>
      </c>
      <c r="AG33" s="648">
        <v>1063.945033827616</v>
      </c>
      <c r="AH33" s="648">
        <v>1203.5788762601721</v>
      </c>
      <c r="AI33" s="648">
        <v>1240.2975364657088</v>
      </c>
      <c r="AJ33" s="648">
        <v>1027.1574170188649</v>
      </c>
      <c r="AK33" s="648">
        <v>878.796846807836</v>
      </c>
      <c r="AL33" s="648">
        <v>1192.2947044366099</v>
      </c>
      <c r="AM33" s="648">
        <v>1328.794689429548</v>
      </c>
      <c r="AN33" s="648">
        <v>987.77430103862844</v>
      </c>
      <c r="AO33" s="648">
        <v>963.23997870440735</v>
      </c>
      <c r="AP33" s="648">
        <v>1095.9881694846295</v>
      </c>
      <c r="AQ33" s="648">
        <v>1083.4216265967143</v>
      </c>
      <c r="AR33" s="648">
        <v>1134.9238888761838</v>
      </c>
      <c r="AS33" s="648">
        <v>4887.6047848808576</v>
      </c>
      <c r="AT33" s="648">
        <v>4867.060514409859</v>
      </c>
      <c r="AU33" s="648">
        <v>4805.9840402648806</v>
      </c>
      <c r="AV33" s="648">
        <v>4815.6010543365264</v>
      </c>
      <c r="AW33" s="648">
        <v>4573.4654754329376</v>
      </c>
      <c r="AX33" s="648">
        <v>4726.2561336399431</v>
      </c>
      <c r="AY33" s="648">
        <v>4635.9334007893376</v>
      </c>
      <c r="AZ33" s="648">
        <v>6152.3381018723958</v>
      </c>
      <c r="BA33" s="648">
        <v>6316.0841679209325</v>
      </c>
      <c r="BB33" s="648">
        <v>6774.3354044690504</v>
      </c>
      <c r="BC33" s="648">
        <v>7220.3972456638403</v>
      </c>
      <c r="BD33" s="648">
        <v>7416.8118291044275</v>
      </c>
      <c r="BE33" s="648">
        <v>7345.4232554220962</v>
      </c>
      <c r="BF33" s="648">
        <v>7298.1644446360369</v>
      </c>
      <c r="BG33" s="648">
        <v>5229.285345397212</v>
      </c>
      <c r="BH33" s="648">
        <v>4870.1768714820701</v>
      </c>
      <c r="BI33" s="648">
        <v>5416.6512399672183</v>
      </c>
      <c r="BJ33" s="648">
        <v>5269.6261494441269</v>
      </c>
      <c r="BK33" s="648">
        <v>5171.4021802074258</v>
      </c>
      <c r="BL33" s="648">
        <v>5378.7808937291002</v>
      </c>
      <c r="BM33" s="648">
        <v>6433.8233095129963</v>
      </c>
      <c r="BN33" s="648">
        <v>6465.1103841093573</v>
      </c>
      <c r="BO33" s="648">
        <v>2137.7109790786021</v>
      </c>
      <c r="BP33" s="648">
        <v>2329.8881476588772</v>
      </c>
      <c r="BQ33" s="648">
        <v>2390.2540443269077</v>
      </c>
      <c r="BR33" s="648">
        <v>2156.2316795829843</v>
      </c>
      <c r="BS33" s="648">
        <v>2196.4211595718248</v>
      </c>
      <c r="BT33" s="648">
        <v>2821.271728492799</v>
      </c>
      <c r="BU33" s="648">
        <v>2667.8790567954879</v>
      </c>
      <c r="BV33" s="648">
        <v>2763.7617280509448</v>
      </c>
      <c r="BW33" s="648">
        <v>2370.1411772805136</v>
      </c>
      <c r="BX33" s="648">
        <v>2277.0098224527997</v>
      </c>
      <c r="BY33" s="648">
        <v>2234.3848052464323</v>
      </c>
      <c r="BZ33" s="648">
        <v>2243.8211092385936</v>
      </c>
      <c r="CA33" s="648">
        <v>2625.0568053777706</v>
      </c>
      <c r="CB33" s="648">
        <v>2707.5702362096849</v>
      </c>
      <c r="CC33" s="648">
        <v>2094.7412558530873</v>
      </c>
      <c r="CD33" s="648">
        <v>3225.3577674250255</v>
      </c>
      <c r="CE33" s="648">
        <v>3344.6712679260636</v>
      </c>
      <c r="CF33" s="648">
        <v>3390.6794695555063</v>
      </c>
      <c r="CG33" s="649">
        <v>3197.9226126742406</v>
      </c>
      <c r="CH33" s="649">
        <v>3244.9022176990165</v>
      </c>
      <c r="CI33" s="649">
        <v>3720.0477035877029</v>
      </c>
      <c r="CJ33" s="649">
        <v>3109.6874404918826</v>
      </c>
      <c r="CK33" s="649">
        <v>2705.4303851584637</v>
      </c>
      <c r="CL33" s="649">
        <v>2360.575694846018</v>
      </c>
      <c r="CM33" s="649">
        <v>2117.4355490834296</v>
      </c>
      <c r="CN33" s="649">
        <v>2041.3117431031726</v>
      </c>
      <c r="CO33" s="649">
        <v>2586.0630329332826</v>
      </c>
      <c r="CP33" s="648">
        <v>2216.504272266</v>
      </c>
      <c r="CQ33" s="648">
        <v>2390.8596977659286</v>
      </c>
      <c r="CR33" s="648">
        <v>2251.6916177748321</v>
      </c>
      <c r="CS33" s="648">
        <v>1818.7089895652316</v>
      </c>
      <c r="CT33" s="648">
        <v>2111.0002794790412</v>
      </c>
      <c r="CU33" s="648">
        <v>2210.5569043513015</v>
      </c>
      <c r="CV33" s="648">
        <v>2372.6830957802945</v>
      </c>
      <c r="CW33" s="648">
        <v>2096.8303038640934</v>
      </c>
      <c r="CX33" s="648">
        <v>2235.5305523642628</v>
      </c>
      <c r="CY33" s="648">
        <v>1991.51652346731</v>
      </c>
      <c r="CZ33" s="648">
        <v>1884.38361736</v>
      </c>
      <c r="DA33" s="648">
        <v>1871.3708694264001</v>
      </c>
      <c r="DB33" s="648">
        <v>1835.3507697912999</v>
      </c>
    </row>
    <row r="34" spans="1:120" ht="17.25" customHeight="1" x14ac:dyDescent="0.25">
      <c r="A34" s="3871"/>
      <c r="B34" s="830"/>
      <c r="C34" s="831"/>
      <c r="D34" s="831"/>
      <c r="E34" s="831"/>
      <c r="F34" s="831"/>
      <c r="G34" s="831"/>
      <c r="H34" s="831"/>
      <c r="I34" s="831"/>
      <c r="J34" s="831"/>
      <c r="K34" s="831"/>
      <c r="L34" s="831"/>
      <c r="M34" s="831"/>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c r="AN34" s="831"/>
      <c r="AO34" s="831"/>
      <c r="AP34" s="831"/>
      <c r="AQ34" s="831"/>
      <c r="AR34" s="831"/>
      <c r="AS34" s="831"/>
      <c r="AT34" s="831"/>
      <c r="AU34" s="831"/>
      <c r="AV34" s="831"/>
      <c r="AW34" s="831"/>
      <c r="AX34" s="831"/>
      <c r="AY34" s="831"/>
      <c r="AZ34" s="831"/>
      <c r="BA34" s="831"/>
      <c r="BB34" s="831"/>
      <c r="BC34" s="831"/>
      <c r="BD34" s="831"/>
      <c r="BE34" s="831"/>
      <c r="BF34" s="831"/>
      <c r="BG34" s="831"/>
      <c r="BH34" s="831"/>
      <c r="BI34" s="831"/>
      <c r="BJ34" s="831"/>
      <c r="BK34" s="831"/>
      <c r="BL34" s="831"/>
      <c r="BM34" s="831"/>
      <c r="BN34" s="831"/>
      <c r="BO34" s="831"/>
      <c r="BP34" s="831"/>
      <c r="BQ34" s="831"/>
      <c r="BR34" s="831"/>
      <c r="BS34" s="831"/>
      <c r="BT34" s="831"/>
      <c r="BU34" s="831"/>
      <c r="BV34" s="831"/>
      <c r="BW34" s="831"/>
      <c r="BX34" s="831"/>
      <c r="BY34" s="831"/>
      <c r="BZ34" s="831"/>
      <c r="CA34" s="831"/>
      <c r="CB34" s="831"/>
      <c r="CC34" s="831"/>
      <c r="CD34" s="831"/>
      <c r="CE34" s="831"/>
      <c r="CF34" s="831"/>
      <c r="CG34" s="832"/>
      <c r="CH34" s="832"/>
      <c r="CI34" s="832"/>
      <c r="CJ34" s="832"/>
      <c r="CK34" s="832"/>
      <c r="CL34" s="832"/>
      <c r="CM34" s="832"/>
      <c r="CN34" s="832"/>
      <c r="CO34" s="832"/>
      <c r="CP34" s="831"/>
      <c r="CQ34" s="831"/>
      <c r="CR34" s="831"/>
      <c r="CS34" s="831"/>
      <c r="CT34" s="831"/>
      <c r="CU34" s="831"/>
      <c r="CV34" s="831"/>
      <c r="CW34" s="831"/>
      <c r="CX34" s="831"/>
      <c r="CY34" s="831"/>
      <c r="CZ34" s="831"/>
      <c r="DA34" s="831"/>
      <c r="DB34" s="831"/>
    </row>
    <row r="35" spans="1:120" ht="22.5" customHeight="1" x14ac:dyDescent="0.25">
      <c r="A35" s="3867" t="s">
        <v>458</v>
      </c>
      <c r="B35" s="829">
        <v>954.40139647000001</v>
      </c>
      <c r="C35" s="648">
        <v>773.83237627999995</v>
      </c>
      <c r="D35" s="648">
        <v>832.74037261000001</v>
      </c>
      <c r="E35" s="648">
        <v>877.0711045999999</v>
      </c>
      <c r="F35" s="648">
        <v>912.78641126999992</v>
      </c>
      <c r="G35" s="648">
        <v>990.83616271999995</v>
      </c>
      <c r="H35" s="648">
        <v>1178.8645466399998</v>
      </c>
      <c r="I35" s="648">
        <v>1144.15429767</v>
      </c>
      <c r="J35" s="648">
        <v>935.40036557999997</v>
      </c>
      <c r="K35" s="648">
        <v>736.85754703999999</v>
      </c>
      <c r="L35" s="648">
        <v>890.49728249999998</v>
      </c>
      <c r="M35" s="648">
        <v>1197.75504847</v>
      </c>
      <c r="N35" s="648">
        <v>1098.23310578</v>
      </c>
      <c r="O35" s="648">
        <v>1073.3048325499999</v>
      </c>
      <c r="P35" s="648">
        <v>1154.3039894599997</v>
      </c>
      <c r="Q35" s="648">
        <v>1163.7714331699999</v>
      </c>
      <c r="R35" s="648">
        <v>1462.8666796499999</v>
      </c>
      <c r="S35" s="648">
        <v>1434.5940000000001</v>
      </c>
      <c r="T35" s="648">
        <v>1579.19917358</v>
      </c>
      <c r="U35" s="648">
        <v>1497.92577121</v>
      </c>
      <c r="V35" s="648">
        <v>1707.9922760499999</v>
      </c>
      <c r="W35" s="648">
        <v>1700.3897597799998</v>
      </c>
      <c r="X35" s="648">
        <v>1729.7772085899996</v>
      </c>
      <c r="Y35" s="648">
        <v>1762.5908422200002</v>
      </c>
      <c r="Z35" s="648">
        <v>1682.78710776</v>
      </c>
      <c r="AA35" s="648">
        <v>1713.32924157</v>
      </c>
      <c r="AB35" s="648">
        <v>1656.5536764200001</v>
      </c>
      <c r="AC35" s="648">
        <v>1632.2673410399998</v>
      </c>
      <c r="AD35" s="648">
        <v>1685.5414563100001</v>
      </c>
      <c r="AE35" s="648">
        <v>1851.5900833599997</v>
      </c>
      <c r="AF35" s="648">
        <v>1868.84614268</v>
      </c>
      <c r="AG35" s="648">
        <v>1748.8815379</v>
      </c>
      <c r="AH35" s="648">
        <v>1722.18598217</v>
      </c>
      <c r="AI35" s="648">
        <v>1714.25887257</v>
      </c>
      <c r="AJ35" s="648">
        <v>2049.9443790199998</v>
      </c>
      <c r="AK35" s="648">
        <v>2023.3571086500001</v>
      </c>
      <c r="AL35" s="648">
        <v>2043.31956182</v>
      </c>
      <c r="AM35" s="648">
        <v>2002.55015974</v>
      </c>
      <c r="AN35" s="648">
        <v>2078.8768424</v>
      </c>
      <c r="AO35" s="648">
        <v>2122.2261027499999</v>
      </c>
      <c r="AP35" s="648">
        <v>2003.80352659</v>
      </c>
      <c r="AQ35" s="648">
        <v>2339.1142400200001</v>
      </c>
      <c r="AR35" s="648">
        <v>2357.4444714199999</v>
      </c>
      <c r="AS35" s="648">
        <v>2598.09075153</v>
      </c>
      <c r="AT35" s="648">
        <v>3525.4559250552802</v>
      </c>
      <c r="AU35" s="648">
        <v>3753.9238259589997</v>
      </c>
      <c r="AV35" s="648">
        <v>3807.8426272781999</v>
      </c>
      <c r="AW35" s="648">
        <v>4047.3651736438596</v>
      </c>
      <c r="AX35" s="648">
        <v>4084.9571735700001</v>
      </c>
      <c r="AY35" s="648">
        <v>4097.551853063861</v>
      </c>
      <c r="AZ35" s="648">
        <v>4224.5270528158399</v>
      </c>
      <c r="BA35" s="648">
        <v>4476.8457098246809</v>
      </c>
      <c r="BB35" s="648">
        <v>4638.9772561358905</v>
      </c>
      <c r="BC35" s="648">
        <v>4251.5199626081203</v>
      </c>
      <c r="BD35" s="648">
        <v>4433.6908449118746</v>
      </c>
      <c r="BE35" s="648">
        <v>4562.4686395815997</v>
      </c>
      <c r="BF35" s="648">
        <v>4752.2897572731999</v>
      </c>
      <c r="BG35" s="648">
        <v>4709.609627492101</v>
      </c>
      <c r="BH35" s="648">
        <v>4851.0005767818602</v>
      </c>
      <c r="BI35" s="648">
        <v>4642.3921049384098</v>
      </c>
      <c r="BJ35" s="648">
        <v>4677.6723879410001</v>
      </c>
      <c r="BK35" s="648">
        <v>4763.0074741839999</v>
      </c>
      <c r="BL35" s="648">
        <v>4796.4405217106996</v>
      </c>
      <c r="BM35" s="648">
        <v>4452.9241270059247</v>
      </c>
      <c r="BN35" s="648">
        <v>4408.7073510668697</v>
      </c>
      <c r="BO35" s="648">
        <v>4214.0726971081122</v>
      </c>
      <c r="BP35" s="648">
        <v>4184.5179470731873</v>
      </c>
      <c r="BQ35" s="648">
        <v>4174.9655733601312</v>
      </c>
      <c r="BR35" s="648">
        <v>4332.7072278469495</v>
      </c>
      <c r="BS35" s="648">
        <v>4283.3280599190002</v>
      </c>
      <c r="BT35" s="648">
        <v>4249.2798328944946</v>
      </c>
      <c r="BU35" s="648">
        <v>4243.4027028338896</v>
      </c>
      <c r="BV35" s="648">
        <v>4754.6775937437078</v>
      </c>
      <c r="BW35" s="648">
        <v>4610.4957955462396</v>
      </c>
      <c r="BX35" s="648">
        <v>4507.2798876795496</v>
      </c>
      <c r="BY35" s="648">
        <v>4682.6000451228101</v>
      </c>
      <c r="BZ35" s="648">
        <v>4561.6828711551252</v>
      </c>
      <c r="CA35" s="648">
        <v>4416.0531024755501</v>
      </c>
      <c r="CB35" s="648">
        <v>4439.4681281843004</v>
      </c>
      <c r="CC35" s="648">
        <v>4352.1883856249997</v>
      </c>
      <c r="CD35" s="648">
        <v>3480.6431171500003</v>
      </c>
      <c r="CE35" s="648">
        <v>3290.0459944599997</v>
      </c>
      <c r="CF35" s="648">
        <v>3333.3920998300005</v>
      </c>
      <c r="CG35" s="649">
        <v>3236.80106557</v>
      </c>
      <c r="CH35" s="649">
        <v>3225.8110624800001</v>
      </c>
      <c r="CI35" s="649">
        <v>3111.6963487100006</v>
      </c>
      <c r="CJ35" s="649">
        <v>3031.7815612627383</v>
      </c>
      <c r="CK35" s="649">
        <v>3018.0561442100006</v>
      </c>
      <c r="CL35" s="649">
        <v>2846.9442336452894</v>
      </c>
      <c r="CM35" s="649">
        <v>3353.7116388400004</v>
      </c>
      <c r="CN35" s="649">
        <v>3175.8558461699999</v>
      </c>
      <c r="CO35" s="649">
        <v>2946.0854327200004</v>
      </c>
      <c r="CP35" s="648">
        <v>2987.0509236788739</v>
      </c>
      <c r="CQ35" s="648">
        <v>2912.5206671600008</v>
      </c>
      <c r="CR35" s="648">
        <v>2820.7131474246735</v>
      </c>
      <c r="CS35" s="648">
        <v>2716.8717503600001</v>
      </c>
      <c r="CT35" s="648">
        <v>2689.9508940046726</v>
      </c>
      <c r="CU35" s="648">
        <v>2669.906086344673</v>
      </c>
      <c r="CV35" s="648">
        <v>2609.1972820488099</v>
      </c>
      <c r="CW35" s="648">
        <v>2524.5224679472376</v>
      </c>
      <c r="CX35" s="648">
        <v>2490.3759662400003</v>
      </c>
      <c r="CY35" s="648">
        <v>1876.7365591519999</v>
      </c>
      <c r="CZ35" s="648">
        <v>1817.96850984</v>
      </c>
      <c r="DA35" s="648">
        <v>1659.4469549200001</v>
      </c>
      <c r="DB35" s="648">
        <v>1618.6461677500001</v>
      </c>
    </row>
    <row r="36" spans="1:120" ht="17.25" customHeight="1" x14ac:dyDescent="0.25">
      <c r="A36" s="3871"/>
      <c r="B36" s="830"/>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c r="AO36" s="831"/>
      <c r="AP36" s="831"/>
      <c r="AQ36" s="831"/>
      <c r="AR36" s="831"/>
      <c r="AS36" s="831"/>
      <c r="AT36" s="831"/>
      <c r="AU36" s="831"/>
      <c r="AV36" s="831"/>
      <c r="AW36" s="831"/>
      <c r="AX36" s="831"/>
      <c r="AY36" s="831"/>
      <c r="AZ36" s="831"/>
      <c r="BA36" s="831"/>
      <c r="BB36" s="831"/>
      <c r="BC36" s="831"/>
      <c r="BD36" s="831"/>
      <c r="BE36" s="831"/>
      <c r="BF36" s="831"/>
      <c r="BG36" s="831"/>
      <c r="BH36" s="831"/>
      <c r="BI36" s="831"/>
      <c r="BJ36" s="831"/>
      <c r="BK36" s="831"/>
      <c r="BL36" s="831"/>
      <c r="BM36" s="831"/>
      <c r="BN36" s="831"/>
      <c r="BO36" s="831"/>
      <c r="BP36" s="831"/>
      <c r="BQ36" s="831"/>
      <c r="BR36" s="831"/>
      <c r="BS36" s="831"/>
      <c r="BT36" s="831"/>
      <c r="BU36" s="831"/>
      <c r="BV36" s="831"/>
      <c r="BW36" s="831"/>
      <c r="BX36" s="831"/>
      <c r="BY36" s="831"/>
      <c r="BZ36" s="831"/>
      <c r="CA36" s="831"/>
      <c r="CB36" s="831"/>
      <c r="CC36" s="831"/>
      <c r="CD36" s="831"/>
      <c r="CE36" s="831"/>
      <c r="CF36" s="831"/>
      <c r="CG36" s="832"/>
      <c r="CH36" s="832"/>
      <c r="CI36" s="832"/>
      <c r="CJ36" s="832"/>
      <c r="CK36" s="832"/>
      <c r="CL36" s="832"/>
      <c r="CM36" s="832"/>
      <c r="CN36" s="832"/>
      <c r="CO36" s="832"/>
      <c r="CP36" s="831"/>
      <c r="CQ36" s="831"/>
      <c r="CR36" s="831"/>
      <c r="CS36" s="831"/>
      <c r="CT36" s="831"/>
      <c r="CU36" s="831"/>
      <c r="CV36" s="831"/>
      <c r="CW36" s="831"/>
      <c r="CX36" s="831"/>
      <c r="CY36" s="831"/>
      <c r="CZ36" s="831"/>
      <c r="DA36" s="831"/>
      <c r="DB36" s="831"/>
    </row>
    <row r="37" spans="1:120" ht="22.5" customHeight="1" x14ac:dyDescent="0.25">
      <c r="A37" s="3867" t="s">
        <v>5835</v>
      </c>
      <c r="B37" s="829">
        <v>8004.9418573799994</v>
      </c>
      <c r="C37" s="648">
        <v>6345.2660890399993</v>
      </c>
      <c r="D37" s="648">
        <v>7274.3973694999995</v>
      </c>
      <c r="E37" s="648">
        <v>7471.1022488100007</v>
      </c>
      <c r="F37" s="648">
        <v>12450.12102138</v>
      </c>
      <c r="G37" s="648">
        <v>13043.306204839999</v>
      </c>
      <c r="H37" s="648">
        <v>13172.8547151776</v>
      </c>
      <c r="I37" s="648">
        <v>14515.80547266</v>
      </c>
      <c r="J37" s="648">
        <v>13240.189651499</v>
      </c>
      <c r="K37" s="648">
        <v>13236.251026315998</v>
      </c>
      <c r="L37" s="648">
        <v>13317.192274773599</v>
      </c>
      <c r="M37" s="648">
        <v>9501.1873320228879</v>
      </c>
      <c r="N37" s="648">
        <v>10357.0032780292</v>
      </c>
      <c r="O37" s="648">
        <v>11055.461459829201</v>
      </c>
      <c r="P37" s="648">
        <v>11127.2517693058</v>
      </c>
      <c r="Q37" s="648">
        <v>12865.488681405699</v>
      </c>
      <c r="R37" s="648">
        <v>12319.008321619429</v>
      </c>
      <c r="S37" s="648">
        <v>12482.525</v>
      </c>
      <c r="T37" s="648">
        <v>14247.6379276189</v>
      </c>
      <c r="U37" s="648">
        <v>14089.231251202</v>
      </c>
      <c r="V37" s="648">
        <v>16530.263901124497</v>
      </c>
      <c r="W37" s="648">
        <v>20328.644211066796</v>
      </c>
      <c r="X37" s="648">
        <v>17594.954029616001</v>
      </c>
      <c r="Y37" s="648">
        <v>17280.523779515599</v>
      </c>
      <c r="Z37" s="648">
        <v>17821.451958536396</v>
      </c>
      <c r="AA37" s="648">
        <v>18147.069136084898</v>
      </c>
      <c r="AB37" s="648">
        <v>17882.999953672599</v>
      </c>
      <c r="AC37" s="648">
        <v>20587.424013521402</v>
      </c>
      <c r="AD37" s="648">
        <v>24441.2549489757</v>
      </c>
      <c r="AE37" s="648">
        <v>27500.8282418255</v>
      </c>
      <c r="AF37" s="648">
        <v>31205.986672913001</v>
      </c>
      <c r="AG37" s="648">
        <v>29918.687292360497</v>
      </c>
      <c r="AH37" s="648">
        <v>30731.6072824232</v>
      </c>
      <c r="AI37" s="648">
        <v>31935.307121929403</v>
      </c>
      <c r="AJ37" s="648">
        <v>31548.632029781798</v>
      </c>
      <c r="AK37" s="648">
        <v>33922.982514620904</v>
      </c>
      <c r="AL37" s="648">
        <v>37130.725390234526</v>
      </c>
      <c r="AM37" s="648">
        <v>40196.987263964569</v>
      </c>
      <c r="AN37" s="648">
        <v>36119.447936337179</v>
      </c>
      <c r="AO37" s="648">
        <v>39442.185711229904</v>
      </c>
      <c r="AP37" s="648">
        <v>37721.251117337226</v>
      </c>
      <c r="AQ37" s="648">
        <v>31613.741695206623</v>
      </c>
      <c r="AR37" s="648">
        <v>37412.899783422552</v>
      </c>
      <c r="AS37" s="648">
        <v>54416.710918332916</v>
      </c>
      <c r="AT37" s="648">
        <v>56432.192213846894</v>
      </c>
      <c r="AU37" s="648">
        <v>50440.246592234478</v>
      </c>
      <c r="AV37" s="648">
        <v>48881.789015601302</v>
      </c>
      <c r="AW37" s="648">
        <v>48880.560964746386</v>
      </c>
      <c r="AX37" s="648">
        <v>39948.766296267277</v>
      </c>
      <c r="AY37" s="648">
        <v>38593.980605309778</v>
      </c>
      <c r="AZ37" s="648">
        <v>40498.299068308806</v>
      </c>
      <c r="BA37" s="648">
        <v>41178.206022089078</v>
      </c>
      <c r="BB37" s="648">
        <v>33805.521873733574</v>
      </c>
      <c r="BC37" s="648">
        <v>29398.686670884017</v>
      </c>
      <c r="BD37" s="648">
        <v>27257.72379902887</v>
      </c>
      <c r="BE37" s="648">
        <v>22869.704785399732</v>
      </c>
      <c r="BF37" s="648">
        <v>24039.086564300596</v>
      </c>
      <c r="BG37" s="648">
        <v>25613.554496006123</v>
      </c>
      <c r="BH37" s="648">
        <v>26795.004876852636</v>
      </c>
      <c r="BI37" s="648">
        <v>24875.937234929897</v>
      </c>
      <c r="BJ37" s="648">
        <v>25516.752884201425</v>
      </c>
      <c r="BK37" s="648">
        <v>27691.003048840001</v>
      </c>
      <c r="BL37" s="648">
        <v>30158.965265442595</v>
      </c>
      <c r="BM37" s="648">
        <v>25886.464964752795</v>
      </c>
      <c r="BN37" s="648">
        <v>27114.111732047993</v>
      </c>
      <c r="BO37" s="648">
        <v>24374.629169193489</v>
      </c>
      <c r="BP37" s="648">
        <v>23422.453439970584</v>
      </c>
      <c r="BQ37" s="648">
        <v>24893.600002795105</v>
      </c>
      <c r="BR37" s="648">
        <v>26988.597457577725</v>
      </c>
      <c r="BS37" s="648">
        <v>28356.91269681292</v>
      </c>
      <c r="BT37" s="648">
        <v>24871.343893774218</v>
      </c>
      <c r="BU37" s="648">
        <v>26324.552439009116</v>
      </c>
      <c r="BV37" s="648">
        <v>29314.19185264457</v>
      </c>
      <c r="BW37" s="648">
        <v>27592.004433406553</v>
      </c>
      <c r="BX37" s="648">
        <v>31338.55516834664</v>
      </c>
      <c r="BY37" s="648">
        <v>26854.178580857722</v>
      </c>
      <c r="BZ37" s="648">
        <v>28925.794644650367</v>
      </c>
      <c r="CA37" s="648">
        <v>24269.778888347038</v>
      </c>
      <c r="CB37" s="648">
        <v>26228.557968732828</v>
      </c>
      <c r="CC37" s="648">
        <v>29175.177619236161</v>
      </c>
      <c r="CD37" s="648">
        <v>28631.541744759346</v>
      </c>
      <c r="CE37" s="648">
        <v>33086.801142772099</v>
      </c>
      <c r="CF37" s="648">
        <v>33084.36271627411</v>
      </c>
      <c r="CG37" s="649">
        <v>30683.098720907892</v>
      </c>
      <c r="CH37" s="649">
        <v>26740.747395939103</v>
      </c>
      <c r="CI37" s="649">
        <v>37620.901338296011</v>
      </c>
      <c r="CJ37" s="649">
        <v>46323.857207906527</v>
      </c>
      <c r="CK37" s="649">
        <v>49009.760117813858</v>
      </c>
      <c r="CL37" s="649">
        <v>53787.101887777244</v>
      </c>
      <c r="CM37" s="649">
        <v>49463.021616198479</v>
      </c>
      <c r="CN37" s="649">
        <v>55227.335283820525</v>
      </c>
      <c r="CO37" s="649">
        <v>63341.247349740515</v>
      </c>
      <c r="CP37" s="648">
        <v>67558.769545643925</v>
      </c>
      <c r="CQ37" s="648">
        <v>71046.094355599198</v>
      </c>
      <c r="CR37" s="648">
        <v>68960.101537952447</v>
      </c>
      <c r="CS37" s="648">
        <v>69176.449420063524</v>
      </c>
      <c r="CT37" s="648">
        <v>76317.317397349878</v>
      </c>
      <c r="CU37" s="648">
        <v>74529.131337075174</v>
      </c>
      <c r="CV37" s="648">
        <v>62956.50912768831</v>
      </c>
      <c r="CW37" s="648">
        <v>59761.094100974296</v>
      </c>
      <c r="CX37" s="648">
        <v>2836.3401679625326</v>
      </c>
      <c r="CY37" s="648">
        <v>1931.2309241864846</v>
      </c>
      <c r="CZ37" s="648">
        <v>1812.621896543347</v>
      </c>
      <c r="DA37" s="648">
        <v>647.39361767663388</v>
      </c>
      <c r="DB37" s="648">
        <v>752.06955890141262</v>
      </c>
    </row>
    <row r="38" spans="1:120" ht="17.25" customHeight="1" x14ac:dyDescent="0.25">
      <c r="A38" s="3867"/>
      <c r="B38" s="829"/>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c r="BD38" s="648"/>
      <c r="BE38" s="648"/>
      <c r="BF38" s="648"/>
      <c r="BG38" s="648"/>
      <c r="BH38" s="648"/>
      <c r="BI38" s="648"/>
      <c r="BJ38" s="648"/>
      <c r="BK38" s="648"/>
      <c r="BL38" s="648"/>
      <c r="BM38" s="648"/>
      <c r="BN38" s="648"/>
      <c r="BO38" s="648"/>
      <c r="BP38" s="648"/>
      <c r="BQ38" s="648"/>
      <c r="BR38" s="648"/>
      <c r="BS38" s="648"/>
      <c r="BT38" s="648"/>
      <c r="BU38" s="648"/>
      <c r="BV38" s="648"/>
      <c r="BW38" s="648"/>
      <c r="BX38" s="648"/>
      <c r="BY38" s="648"/>
      <c r="BZ38" s="648"/>
      <c r="CA38" s="648"/>
      <c r="CB38" s="648"/>
      <c r="CC38" s="648"/>
      <c r="CD38" s="648"/>
      <c r="CE38" s="648"/>
      <c r="CF38" s="648"/>
      <c r="CG38" s="649"/>
      <c r="CH38" s="649"/>
      <c r="CI38" s="649"/>
      <c r="CJ38" s="649"/>
      <c r="CK38" s="649"/>
      <c r="CL38" s="649"/>
      <c r="CM38" s="649"/>
      <c r="CN38" s="649"/>
      <c r="CO38" s="649"/>
      <c r="CP38" s="648"/>
      <c r="CQ38" s="648"/>
      <c r="CR38" s="648"/>
      <c r="CS38" s="648"/>
      <c r="CT38" s="648"/>
      <c r="CU38" s="648"/>
      <c r="CV38" s="648"/>
      <c r="CW38" s="648"/>
      <c r="CX38" s="648"/>
      <c r="CY38" s="648"/>
      <c r="CZ38" s="648"/>
      <c r="DA38" s="648"/>
      <c r="DB38" s="648"/>
    </row>
    <row r="39" spans="1:120" ht="22.5" customHeight="1" x14ac:dyDescent="0.25">
      <c r="A39" s="3867" t="s">
        <v>462</v>
      </c>
      <c r="B39" s="829">
        <v>0</v>
      </c>
      <c r="C39" s="648">
        <v>0</v>
      </c>
      <c r="D39" s="648">
        <v>0</v>
      </c>
      <c r="E39" s="648">
        <v>0</v>
      </c>
      <c r="F39" s="648">
        <v>0</v>
      </c>
      <c r="G39" s="648">
        <v>0</v>
      </c>
      <c r="H39" s="648">
        <v>0</v>
      </c>
      <c r="I39" s="648">
        <v>0</v>
      </c>
      <c r="J39" s="648">
        <v>0</v>
      </c>
      <c r="K39" s="648">
        <v>0</v>
      </c>
      <c r="L39" s="648">
        <v>0</v>
      </c>
      <c r="M39" s="648">
        <v>0</v>
      </c>
      <c r="N39" s="648">
        <v>0</v>
      </c>
      <c r="O39" s="648">
        <v>0</v>
      </c>
      <c r="P39" s="648">
        <v>0</v>
      </c>
      <c r="Q39" s="648">
        <v>0</v>
      </c>
      <c r="R39" s="648">
        <v>0</v>
      </c>
      <c r="S39" s="648">
        <v>0</v>
      </c>
      <c r="T39" s="648">
        <v>0</v>
      </c>
      <c r="U39" s="648">
        <v>0</v>
      </c>
      <c r="V39" s="648">
        <v>0</v>
      </c>
      <c r="W39" s="648">
        <v>0</v>
      </c>
      <c r="X39" s="648">
        <v>0</v>
      </c>
      <c r="Y39" s="648">
        <v>0</v>
      </c>
      <c r="Z39" s="648">
        <v>0</v>
      </c>
      <c r="AA39" s="648">
        <v>0</v>
      </c>
      <c r="AB39" s="648">
        <v>0</v>
      </c>
      <c r="AC39" s="648">
        <v>0</v>
      </c>
      <c r="AD39" s="648">
        <v>0</v>
      </c>
      <c r="AE39" s="648">
        <v>0</v>
      </c>
      <c r="AF39" s="648">
        <v>0</v>
      </c>
      <c r="AG39" s="648">
        <v>0</v>
      </c>
      <c r="AH39" s="648">
        <v>0</v>
      </c>
      <c r="AI39" s="648">
        <v>0</v>
      </c>
      <c r="AJ39" s="648">
        <v>0</v>
      </c>
      <c r="AK39" s="648">
        <v>0</v>
      </c>
      <c r="AL39" s="648">
        <v>0</v>
      </c>
      <c r="AM39" s="648">
        <v>0</v>
      </c>
      <c r="AN39" s="648">
        <v>0</v>
      </c>
      <c r="AO39" s="648">
        <v>0</v>
      </c>
      <c r="AP39" s="648">
        <v>0</v>
      </c>
      <c r="AQ39" s="648">
        <v>0</v>
      </c>
      <c r="AR39" s="648">
        <v>0</v>
      </c>
      <c r="AS39" s="648">
        <v>0</v>
      </c>
      <c r="AT39" s="648">
        <v>0</v>
      </c>
      <c r="AU39" s="648">
        <v>0</v>
      </c>
      <c r="AV39" s="648">
        <v>0</v>
      </c>
      <c r="AW39" s="648">
        <v>0</v>
      </c>
      <c r="AX39" s="648">
        <v>0</v>
      </c>
      <c r="AY39" s="648">
        <v>0</v>
      </c>
      <c r="AZ39" s="648">
        <v>0</v>
      </c>
      <c r="BA39" s="648">
        <v>0</v>
      </c>
      <c r="BB39" s="648">
        <v>0</v>
      </c>
      <c r="BC39" s="648">
        <v>0</v>
      </c>
      <c r="BD39" s="648">
        <v>0</v>
      </c>
      <c r="BE39" s="648">
        <v>0</v>
      </c>
      <c r="BF39" s="648">
        <v>0</v>
      </c>
      <c r="BG39" s="648">
        <v>0</v>
      </c>
      <c r="BH39" s="648">
        <v>0</v>
      </c>
      <c r="BI39" s="648">
        <v>0</v>
      </c>
      <c r="BJ39" s="648">
        <v>0</v>
      </c>
      <c r="BK39" s="648">
        <v>0</v>
      </c>
      <c r="BL39" s="648">
        <v>0</v>
      </c>
      <c r="BM39" s="648">
        <v>0</v>
      </c>
      <c r="BN39" s="648">
        <v>0</v>
      </c>
      <c r="BO39" s="648">
        <v>0</v>
      </c>
      <c r="BP39" s="648">
        <v>0</v>
      </c>
      <c r="BQ39" s="648">
        <v>0</v>
      </c>
      <c r="BR39" s="648">
        <v>0</v>
      </c>
      <c r="BS39" s="648">
        <v>0</v>
      </c>
      <c r="BT39" s="648">
        <v>0</v>
      </c>
      <c r="BU39" s="648">
        <v>0</v>
      </c>
      <c r="BV39" s="648">
        <v>0</v>
      </c>
      <c r="BW39" s="648">
        <v>0</v>
      </c>
      <c r="BX39" s="648">
        <v>0</v>
      </c>
      <c r="BY39" s="648">
        <v>0</v>
      </c>
      <c r="BZ39" s="648">
        <v>0</v>
      </c>
      <c r="CA39" s="648">
        <v>0</v>
      </c>
      <c r="CB39" s="648">
        <v>0</v>
      </c>
      <c r="CC39" s="648">
        <v>0</v>
      </c>
      <c r="CD39" s="648">
        <v>0</v>
      </c>
      <c r="CE39" s="648">
        <v>0</v>
      </c>
      <c r="CF39" s="648">
        <v>0</v>
      </c>
      <c r="CG39" s="649">
        <v>0</v>
      </c>
      <c r="CH39" s="649">
        <v>0</v>
      </c>
      <c r="CI39" s="649">
        <v>0</v>
      </c>
      <c r="CJ39" s="649">
        <v>0</v>
      </c>
      <c r="CK39" s="649">
        <v>0</v>
      </c>
      <c r="CL39" s="649">
        <v>0</v>
      </c>
      <c r="CM39" s="649">
        <v>0</v>
      </c>
      <c r="CN39" s="649">
        <v>0</v>
      </c>
      <c r="CO39" s="649">
        <v>0</v>
      </c>
      <c r="CP39" s="648">
        <v>0</v>
      </c>
      <c r="CQ39" s="648">
        <v>0</v>
      </c>
      <c r="CR39" s="648">
        <v>0</v>
      </c>
      <c r="CS39" s="648">
        <v>0</v>
      </c>
      <c r="CT39" s="648">
        <v>0</v>
      </c>
      <c r="CU39" s="648">
        <v>0</v>
      </c>
      <c r="CV39" s="648">
        <v>0</v>
      </c>
      <c r="CW39" s="648">
        <v>0</v>
      </c>
      <c r="CX39" s="648">
        <v>0</v>
      </c>
      <c r="CY39" s="648">
        <v>0</v>
      </c>
      <c r="CZ39" s="648">
        <v>0</v>
      </c>
      <c r="DA39" s="648">
        <v>0</v>
      </c>
      <c r="DB39" s="648">
        <v>0</v>
      </c>
    </row>
    <row r="40" spans="1:120" ht="17.25" customHeight="1" x14ac:dyDescent="0.25">
      <c r="A40" s="3871"/>
      <c r="B40" s="830"/>
      <c r="C40" s="831"/>
      <c r="D40" s="831"/>
      <c r="E40" s="831"/>
      <c r="F40" s="831"/>
      <c r="G40" s="831"/>
      <c r="H40" s="831"/>
      <c r="I40" s="831"/>
      <c r="J40" s="831"/>
      <c r="K40" s="831"/>
      <c r="L40" s="831"/>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c r="AN40" s="831"/>
      <c r="AO40" s="831"/>
      <c r="AP40" s="831"/>
      <c r="AQ40" s="831"/>
      <c r="AR40" s="831"/>
      <c r="AS40" s="831"/>
      <c r="AT40" s="831"/>
      <c r="AU40" s="831"/>
      <c r="AV40" s="831"/>
      <c r="AW40" s="831"/>
      <c r="AX40" s="831"/>
      <c r="AY40" s="831"/>
      <c r="AZ40" s="831"/>
      <c r="BA40" s="831"/>
      <c r="BB40" s="831"/>
      <c r="BC40" s="831"/>
      <c r="BD40" s="831"/>
      <c r="BE40" s="831"/>
      <c r="BF40" s="831"/>
      <c r="BG40" s="831"/>
      <c r="BH40" s="831"/>
      <c r="BI40" s="831"/>
      <c r="BJ40" s="831"/>
      <c r="BK40" s="831"/>
      <c r="BL40" s="831"/>
      <c r="BM40" s="831"/>
      <c r="BN40" s="831"/>
      <c r="BO40" s="831"/>
      <c r="BP40" s="831"/>
      <c r="BQ40" s="831"/>
      <c r="BR40" s="831"/>
      <c r="BS40" s="831"/>
      <c r="BT40" s="831"/>
      <c r="BU40" s="831"/>
      <c r="BV40" s="831"/>
      <c r="BW40" s="831"/>
      <c r="BX40" s="831"/>
      <c r="BY40" s="831"/>
      <c r="BZ40" s="831"/>
      <c r="CA40" s="831"/>
      <c r="CB40" s="831"/>
      <c r="CC40" s="831"/>
      <c r="CD40" s="831"/>
      <c r="CE40" s="831"/>
      <c r="CF40" s="831"/>
      <c r="CG40" s="832"/>
      <c r="CH40" s="832"/>
      <c r="CI40" s="832"/>
      <c r="CJ40" s="832"/>
      <c r="CK40" s="832"/>
      <c r="CL40" s="832"/>
      <c r="CM40" s="832"/>
      <c r="CN40" s="832"/>
      <c r="CO40" s="832"/>
      <c r="CP40" s="831"/>
      <c r="CQ40" s="831"/>
      <c r="CR40" s="831"/>
      <c r="CS40" s="831"/>
      <c r="CT40" s="831"/>
      <c r="CU40" s="831"/>
      <c r="CV40" s="831"/>
      <c r="CW40" s="831"/>
      <c r="CX40" s="831"/>
      <c r="CY40" s="831"/>
      <c r="CZ40" s="831"/>
      <c r="DA40" s="831"/>
      <c r="DB40" s="831"/>
    </row>
    <row r="41" spans="1:120" ht="22.5" customHeight="1" x14ac:dyDescent="0.25">
      <c r="A41" s="3867" t="s">
        <v>460</v>
      </c>
      <c r="B41" s="829">
        <v>71967.09499391506</v>
      </c>
      <c r="C41" s="648">
        <v>73271.353804589889</v>
      </c>
      <c r="D41" s="648">
        <v>73849.64023806437</v>
      </c>
      <c r="E41" s="648">
        <v>73862.058317793577</v>
      </c>
      <c r="F41" s="648">
        <v>77052.783139840336</v>
      </c>
      <c r="G41" s="648">
        <v>79057.57761715159</v>
      </c>
      <c r="H41" s="648">
        <v>77330.420374281079</v>
      </c>
      <c r="I41" s="648">
        <v>78550.015576745995</v>
      </c>
      <c r="J41" s="648">
        <v>78280.792370200536</v>
      </c>
      <c r="K41" s="648">
        <v>79300.37753948255</v>
      </c>
      <c r="L41" s="648">
        <v>84473.648619102561</v>
      </c>
      <c r="M41" s="648">
        <v>85038.856916136458</v>
      </c>
      <c r="N41" s="648">
        <v>85694.832314834028</v>
      </c>
      <c r="O41" s="648">
        <v>86701.463298792325</v>
      </c>
      <c r="P41" s="648">
        <v>87084.157034179283</v>
      </c>
      <c r="Q41" s="648">
        <v>87096.461957007064</v>
      </c>
      <c r="R41" s="648">
        <v>87336.869322237821</v>
      </c>
      <c r="S41" s="648">
        <v>89036.786999999982</v>
      </c>
      <c r="T41" s="648">
        <v>89235.765023424581</v>
      </c>
      <c r="U41" s="648">
        <v>89112.41465844195</v>
      </c>
      <c r="V41" s="648">
        <v>92001.030889734771</v>
      </c>
      <c r="W41" s="648">
        <v>92823.985168123545</v>
      </c>
      <c r="X41" s="648">
        <v>94911.198696198597</v>
      </c>
      <c r="Y41" s="648">
        <v>92655.583889346017</v>
      </c>
      <c r="Z41" s="648">
        <v>93387.414470685457</v>
      </c>
      <c r="AA41" s="648">
        <v>94311.266267564599</v>
      </c>
      <c r="AB41" s="648">
        <v>96065.613651277527</v>
      </c>
      <c r="AC41" s="648">
        <v>96868.179552567439</v>
      </c>
      <c r="AD41" s="648">
        <v>99970.689341133475</v>
      </c>
      <c r="AE41" s="648">
        <v>102143.89963464859</v>
      </c>
      <c r="AF41" s="648">
        <v>102986.73584132361</v>
      </c>
      <c r="AG41" s="648">
        <v>103873.18199425921</v>
      </c>
      <c r="AH41" s="648">
        <v>104115.39616690503</v>
      </c>
      <c r="AI41" s="648">
        <v>105223.37593117298</v>
      </c>
      <c r="AJ41" s="648">
        <v>106183.29106794487</v>
      </c>
      <c r="AK41" s="648">
        <v>109157.30970641968</v>
      </c>
      <c r="AL41" s="648">
        <v>110133.521328831</v>
      </c>
      <c r="AM41" s="648">
        <v>112697.26542386686</v>
      </c>
      <c r="AN41" s="648">
        <v>114456.85917704881</v>
      </c>
      <c r="AO41" s="648">
        <v>115438.38624675125</v>
      </c>
      <c r="AP41" s="648">
        <v>114636.22307468321</v>
      </c>
      <c r="AQ41" s="648">
        <v>115780.45646126536</v>
      </c>
      <c r="AR41" s="648">
        <v>116798.62575181547</v>
      </c>
      <c r="AS41" s="648">
        <v>116718.37460353736</v>
      </c>
      <c r="AT41" s="648">
        <v>115290.87593457245</v>
      </c>
      <c r="AU41" s="648">
        <v>115816.73350059977</v>
      </c>
      <c r="AV41" s="648">
        <v>116900.34417156519</v>
      </c>
      <c r="AW41" s="648">
        <v>116443.72988501664</v>
      </c>
      <c r="AX41" s="648">
        <v>117713.06556413938</v>
      </c>
      <c r="AY41" s="648">
        <v>119477.91572915741</v>
      </c>
      <c r="AZ41" s="648">
        <v>120389.23542704701</v>
      </c>
      <c r="BA41" s="648">
        <v>121335.877731753</v>
      </c>
      <c r="BB41" s="648">
        <v>122443.84253953373</v>
      </c>
      <c r="BC41" s="648">
        <v>122754.56765158189</v>
      </c>
      <c r="BD41" s="648">
        <v>122338.8886387339</v>
      </c>
      <c r="BE41" s="648">
        <v>123098.98124813494</v>
      </c>
      <c r="BF41" s="648">
        <v>122611.34617465544</v>
      </c>
      <c r="BG41" s="648">
        <v>122987.7419303114</v>
      </c>
      <c r="BH41" s="648">
        <v>124915.91391719095</v>
      </c>
      <c r="BI41" s="648">
        <v>125985.94252650176</v>
      </c>
      <c r="BJ41" s="648">
        <v>128848.74416195997</v>
      </c>
      <c r="BK41" s="648">
        <v>131489.52230850048</v>
      </c>
      <c r="BL41" s="648">
        <v>137285.56936983249</v>
      </c>
      <c r="BM41" s="648">
        <v>136257.13142404263</v>
      </c>
      <c r="BN41" s="648">
        <v>137734.56566677371</v>
      </c>
      <c r="BO41" s="648">
        <v>141397.33848139661</v>
      </c>
      <c r="BP41" s="648">
        <v>142752.56449091074</v>
      </c>
      <c r="BQ41" s="648">
        <v>143026.69486928673</v>
      </c>
      <c r="BR41" s="648">
        <v>142541.43666835761</v>
      </c>
      <c r="BS41" s="648">
        <v>145192.01511508328</v>
      </c>
      <c r="BT41" s="648">
        <v>147509.15735366853</v>
      </c>
      <c r="BU41" s="648">
        <v>146278.87474011764</v>
      </c>
      <c r="BV41" s="648">
        <v>149404.64880138478</v>
      </c>
      <c r="BW41" s="648">
        <v>150688.71615568027</v>
      </c>
      <c r="BX41" s="648">
        <v>143013.06863699132</v>
      </c>
      <c r="BY41" s="648">
        <v>143502.3756052753</v>
      </c>
      <c r="BZ41" s="648">
        <v>145840.27065850288</v>
      </c>
      <c r="CA41" s="648">
        <v>142873.33233166867</v>
      </c>
      <c r="CB41" s="648">
        <v>144469.00235897445</v>
      </c>
      <c r="CC41" s="648">
        <v>142706.01429465457</v>
      </c>
      <c r="CD41" s="648">
        <v>143731.03271059928</v>
      </c>
      <c r="CE41" s="648">
        <v>144783.0543366737</v>
      </c>
      <c r="CF41" s="648">
        <v>146527.36830154585</v>
      </c>
      <c r="CG41" s="649">
        <v>147324.71839278931</v>
      </c>
      <c r="CH41" s="649">
        <v>149341.90433824368</v>
      </c>
      <c r="CI41" s="649">
        <v>150596.50779142766</v>
      </c>
      <c r="CJ41" s="649">
        <v>149329.83154179528</v>
      </c>
      <c r="CK41" s="649">
        <v>150736.71477486446</v>
      </c>
      <c r="CL41" s="649">
        <v>151871.67834497208</v>
      </c>
      <c r="CM41" s="649">
        <v>151925.22667046881</v>
      </c>
      <c r="CN41" s="649">
        <v>150214.51225913572</v>
      </c>
      <c r="CO41" s="649">
        <v>150163.92191471756</v>
      </c>
      <c r="CP41" s="648">
        <v>152077.01393049143</v>
      </c>
      <c r="CQ41" s="648">
        <v>154435.82905818953</v>
      </c>
      <c r="CR41" s="648">
        <v>153720.22560425079</v>
      </c>
      <c r="CS41" s="648">
        <v>156074.47044977132</v>
      </c>
      <c r="CT41" s="648">
        <v>155671.18787569078</v>
      </c>
      <c r="CU41" s="648">
        <v>158280.15716473205</v>
      </c>
      <c r="CV41" s="648">
        <v>158145.25633970415</v>
      </c>
      <c r="CW41" s="648">
        <v>157959.27589178021</v>
      </c>
      <c r="CX41" s="648">
        <v>158936.05157657343</v>
      </c>
      <c r="CY41" s="648">
        <v>160789.12874840075</v>
      </c>
      <c r="CZ41" s="648">
        <v>159978.30840188172</v>
      </c>
      <c r="DA41" s="648">
        <v>161954.08797568749</v>
      </c>
      <c r="DB41" s="648">
        <v>163398.55611097638</v>
      </c>
    </row>
    <row r="42" spans="1:120" ht="17.25" customHeight="1" x14ac:dyDescent="0.25">
      <c r="A42" s="3868"/>
      <c r="B42" s="830"/>
      <c r="C42" s="831"/>
      <c r="D42" s="831"/>
      <c r="E42" s="831"/>
      <c r="F42" s="831"/>
      <c r="G42" s="831"/>
      <c r="H42" s="831"/>
      <c r="I42" s="831"/>
      <c r="J42" s="831"/>
      <c r="K42" s="831"/>
      <c r="L42" s="831"/>
      <c r="M42" s="831"/>
      <c r="N42" s="831"/>
      <c r="O42" s="831"/>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c r="AN42" s="831"/>
      <c r="AO42" s="831"/>
      <c r="AP42" s="831"/>
      <c r="AQ42" s="831"/>
      <c r="AR42" s="831"/>
      <c r="AS42" s="831"/>
      <c r="AT42" s="831"/>
      <c r="AU42" s="831"/>
      <c r="AV42" s="831"/>
      <c r="AW42" s="831"/>
      <c r="AX42" s="831"/>
      <c r="AY42" s="831"/>
      <c r="AZ42" s="831"/>
      <c r="BA42" s="831"/>
      <c r="BB42" s="831"/>
      <c r="BC42" s="831"/>
      <c r="BD42" s="831"/>
      <c r="BE42" s="831"/>
      <c r="BF42" s="831"/>
      <c r="BG42" s="831"/>
      <c r="BH42" s="831"/>
      <c r="BI42" s="831"/>
      <c r="BJ42" s="831"/>
      <c r="BK42" s="831"/>
      <c r="BL42" s="831"/>
      <c r="BM42" s="831"/>
      <c r="BN42" s="831"/>
      <c r="BO42" s="831"/>
      <c r="BP42" s="831"/>
      <c r="BQ42" s="831"/>
      <c r="BR42" s="831"/>
      <c r="BS42" s="831"/>
      <c r="BT42" s="831"/>
      <c r="BU42" s="831"/>
      <c r="BV42" s="831"/>
      <c r="BW42" s="831"/>
      <c r="BX42" s="831"/>
      <c r="BY42" s="831"/>
      <c r="BZ42" s="831"/>
      <c r="CA42" s="831"/>
      <c r="CB42" s="831"/>
      <c r="CC42" s="831"/>
      <c r="CD42" s="831"/>
      <c r="CE42" s="831"/>
      <c r="CF42" s="831"/>
      <c r="CG42" s="832"/>
      <c r="CH42" s="832"/>
      <c r="CI42" s="832"/>
      <c r="CJ42" s="832"/>
      <c r="CK42" s="832"/>
      <c r="CL42" s="832"/>
      <c r="CM42" s="832"/>
      <c r="CN42" s="832"/>
      <c r="CO42" s="832"/>
      <c r="CP42" s="831"/>
      <c r="CQ42" s="831"/>
      <c r="CR42" s="831"/>
      <c r="CS42" s="831"/>
      <c r="CT42" s="831"/>
      <c r="CU42" s="831"/>
      <c r="CV42" s="831"/>
      <c r="CW42" s="831"/>
      <c r="CX42" s="831"/>
      <c r="CY42" s="831"/>
      <c r="CZ42" s="831"/>
      <c r="DA42" s="831"/>
      <c r="DB42" s="831"/>
    </row>
    <row r="43" spans="1:120" ht="22.5" customHeight="1" x14ac:dyDescent="0.25">
      <c r="A43" s="3867" t="s">
        <v>515</v>
      </c>
      <c r="B43" s="829">
        <v>5581.7712577664606</v>
      </c>
      <c r="C43" s="648">
        <v>7349.7123653095168</v>
      </c>
      <c r="D43" s="648">
        <v>6090.4550390823679</v>
      </c>
      <c r="E43" s="648">
        <v>6342.5532362396898</v>
      </c>
      <c r="F43" s="648">
        <v>6571.8599122411506</v>
      </c>
      <c r="G43" s="648">
        <v>5614.203526141453</v>
      </c>
      <c r="H43" s="648">
        <v>4717.0988415455067</v>
      </c>
      <c r="I43" s="648">
        <v>5052.6886590529721</v>
      </c>
      <c r="J43" s="648">
        <v>3809.7946721767003</v>
      </c>
      <c r="K43" s="648">
        <v>5008.5135263069751</v>
      </c>
      <c r="L43" s="648">
        <v>3668.1493908827251</v>
      </c>
      <c r="M43" s="648">
        <v>2401.1339812109291</v>
      </c>
      <c r="N43" s="648">
        <v>5241.8806941717303</v>
      </c>
      <c r="O43" s="648">
        <v>4344.6170981780451</v>
      </c>
      <c r="P43" s="648">
        <v>3410.7049704305682</v>
      </c>
      <c r="Q43" s="648">
        <v>3294.0737302186244</v>
      </c>
      <c r="R43" s="648">
        <v>3010.5630233639567</v>
      </c>
      <c r="S43" s="648">
        <v>2516.7033064554053</v>
      </c>
      <c r="T43" s="648">
        <v>2495.977819549611</v>
      </c>
      <c r="U43" s="648">
        <v>3250.1924065643507</v>
      </c>
      <c r="V43" s="648">
        <v>2271.2828734367395</v>
      </c>
      <c r="W43" s="648">
        <v>2802.2922956597322</v>
      </c>
      <c r="X43" s="648">
        <v>2928.8344544064785</v>
      </c>
      <c r="Y43" s="648">
        <v>2085.2406866995916</v>
      </c>
      <c r="Z43" s="648">
        <v>1743.1726232611036</v>
      </c>
      <c r="AA43" s="648">
        <v>3000.4939441840688</v>
      </c>
      <c r="AB43" s="648">
        <v>3384.5776468462318</v>
      </c>
      <c r="AC43" s="648">
        <v>4229.0839280067703</v>
      </c>
      <c r="AD43" s="648">
        <v>4239.932745127011</v>
      </c>
      <c r="AE43" s="648">
        <v>4821.2281403044799</v>
      </c>
      <c r="AF43" s="648">
        <v>4776.5675367843505</v>
      </c>
      <c r="AG43" s="648">
        <v>5064.2456663633056</v>
      </c>
      <c r="AH43" s="648">
        <v>6698.7686477010793</v>
      </c>
      <c r="AI43" s="648">
        <v>7334.9291003506769</v>
      </c>
      <c r="AJ43" s="648">
        <v>7123.602673258807</v>
      </c>
      <c r="AK43" s="648">
        <v>5973.5201074144206</v>
      </c>
      <c r="AL43" s="648">
        <v>5819.9302087925425</v>
      </c>
      <c r="AM43" s="648">
        <v>7285.6795270723705</v>
      </c>
      <c r="AN43" s="648">
        <v>6950.3912453140183</v>
      </c>
      <c r="AO43" s="648">
        <v>7539.0942966114817</v>
      </c>
      <c r="AP43" s="648">
        <v>8005.7384057500822</v>
      </c>
      <c r="AQ43" s="648">
        <v>9389.5788192721811</v>
      </c>
      <c r="AR43" s="648">
        <v>10450.735097531222</v>
      </c>
      <c r="AS43" s="648">
        <v>10853.647274648676</v>
      </c>
      <c r="AT43" s="648">
        <v>15025.069182617273</v>
      </c>
      <c r="AU43" s="648">
        <v>9891.0828833623236</v>
      </c>
      <c r="AV43" s="648">
        <v>11398.860126135882</v>
      </c>
      <c r="AW43" s="648">
        <v>11496.356383038172</v>
      </c>
      <c r="AX43" s="648">
        <v>10647.635209540691</v>
      </c>
      <c r="AY43" s="648">
        <v>10304.102440491606</v>
      </c>
      <c r="AZ43" s="648">
        <v>10141.098932393797</v>
      </c>
      <c r="BA43" s="648">
        <v>11092.654088857191</v>
      </c>
      <c r="BB43" s="648">
        <v>12388.991799637617</v>
      </c>
      <c r="BC43" s="648">
        <v>12053.293241865951</v>
      </c>
      <c r="BD43" s="648">
        <v>11387.83796091472</v>
      </c>
      <c r="BE43" s="648">
        <v>13420.662271783258</v>
      </c>
      <c r="BF43" s="648">
        <v>15041.969625893358</v>
      </c>
      <c r="BG43" s="648">
        <v>15066.368559763432</v>
      </c>
      <c r="BH43" s="648">
        <v>16538.528991176696</v>
      </c>
      <c r="BI43" s="648">
        <v>13990.040787758608</v>
      </c>
      <c r="BJ43" s="648">
        <v>13405.229513672228</v>
      </c>
      <c r="BK43" s="648">
        <v>13724.275583859027</v>
      </c>
      <c r="BL43" s="648">
        <v>18113.639204468367</v>
      </c>
      <c r="BM43" s="648">
        <v>12497.374181604508</v>
      </c>
      <c r="BN43" s="648">
        <v>13903.572720565739</v>
      </c>
      <c r="BO43" s="648">
        <v>15880.366694728375</v>
      </c>
      <c r="BP43" s="648">
        <v>15403.276700780036</v>
      </c>
      <c r="BQ43" s="648">
        <v>15794.149699518901</v>
      </c>
      <c r="BR43" s="648">
        <v>17888.560893206439</v>
      </c>
      <c r="BS43" s="648">
        <v>18164.345054589528</v>
      </c>
      <c r="BT43" s="648">
        <v>19613.808963950443</v>
      </c>
      <c r="BU43" s="648">
        <v>17247.788114685045</v>
      </c>
      <c r="BV43" s="648">
        <v>26448.946620911403</v>
      </c>
      <c r="BW43" s="648">
        <v>18800.853022255917</v>
      </c>
      <c r="BX43" s="648">
        <v>21216.347401553303</v>
      </c>
      <c r="BY43" s="648">
        <v>21779.57539212711</v>
      </c>
      <c r="BZ43" s="648">
        <v>25498.301362781371</v>
      </c>
      <c r="CA43" s="648">
        <v>28586.559443460399</v>
      </c>
      <c r="CB43" s="648">
        <v>24490.511013199459</v>
      </c>
      <c r="CC43" s="648">
        <v>20153.012668262141</v>
      </c>
      <c r="CD43" s="648">
        <v>17099.775946729711</v>
      </c>
      <c r="CE43" s="648">
        <v>18508.631159367669</v>
      </c>
      <c r="CF43" s="648">
        <v>19501.90770197496</v>
      </c>
      <c r="CG43" s="649">
        <v>17384.490288773515</v>
      </c>
      <c r="CH43" s="649">
        <v>18087.028726753717</v>
      </c>
      <c r="CI43" s="649">
        <v>19717.423958774867</v>
      </c>
      <c r="CJ43" s="649">
        <v>20021.429392968879</v>
      </c>
      <c r="CK43" s="649">
        <v>16819.019104458344</v>
      </c>
      <c r="CL43" s="649">
        <v>18302.723180827634</v>
      </c>
      <c r="CM43" s="649">
        <v>21715.431353128381</v>
      </c>
      <c r="CN43" s="649">
        <v>22610.047630547775</v>
      </c>
      <c r="CO43" s="649">
        <v>21574.239505525838</v>
      </c>
      <c r="CP43" s="648">
        <v>23236.718488134033</v>
      </c>
      <c r="CQ43" s="648">
        <v>22033.279665518541</v>
      </c>
      <c r="CR43" s="648">
        <v>26558.10040060661</v>
      </c>
      <c r="CS43" s="648">
        <v>16607.775874490886</v>
      </c>
      <c r="CT43" s="648">
        <v>16218.744162326489</v>
      </c>
      <c r="CU43" s="648">
        <v>17887.292782244302</v>
      </c>
      <c r="CV43" s="648">
        <v>16833.397644859622</v>
      </c>
      <c r="CW43" s="648">
        <v>19746.162160578704</v>
      </c>
      <c r="CX43" s="648">
        <v>19197.29179853087</v>
      </c>
      <c r="CY43" s="648">
        <v>20931.665340631109</v>
      </c>
      <c r="CZ43" s="648">
        <v>21431.893149978503</v>
      </c>
      <c r="DA43" s="648">
        <v>23262.72685647407</v>
      </c>
      <c r="DB43" s="648">
        <v>22543.45900518652</v>
      </c>
    </row>
    <row r="44" spans="1:120" ht="17.25" customHeight="1" thickBot="1" x14ac:dyDescent="0.3">
      <c r="A44" s="3872"/>
      <c r="B44" s="833"/>
      <c r="C44" s="834"/>
      <c r="D44" s="834"/>
      <c r="E44" s="834"/>
      <c r="F44" s="834"/>
      <c r="G44" s="834"/>
      <c r="H44" s="834"/>
      <c r="I44" s="834"/>
      <c r="J44" s="834"/>
      <c r="K44" s="834"/>
      <c r="L44" s="834"/>
      <c r="M44" s="834"/>
      <c r="N44" s="834"/>
      <c r="O44" s="834"/>
      <c r="P44" s="834"/>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4"/>
      <c r="BE44" s="834"/>
      <c r="BF44" s="834"/>
      <c r="BG44" s="834"/>
      <c r="BH44" s="834"/>
      <c r="BI44" s="834"/>
      <c r="BJ44" s="834"/>
      <c r="BK44" s="834"/>
      <c r="BL44" s="834"/>
      <c r="BM44" s="834"/>
      <c r="BN44" s="834"/>
      <c r="BO44" s="834"/>
      <c r="BP44" s="834"/>
      <c r="BQ44" s="834"/>
      <c r="BR44" s="834"/>
      <c r="BS44" s="834"/>
      <c r="BT44" s="834"/>
      <c r="BU44" s="834"/>
      <c r="BV44" s="834"/>
      <c r="BW44" s="834"/>
      <c r="BX44" s="834"/>
      <c r="BY44" s="834"/>
      <c r="BZ44" s="834"/>
      <c r="CA44" s="834"/>
      <c r="CB44" s="834"/>
      <c r="CC44" s="834"/>
      <c r="CD44" s="834"/>
      <c r="CE44" s="834"/>
      <c r="CF44" s="834"/>
      <c r="CG44" s="835"/>
      <c r="CH44" s="835"/>
      <c r="CI44" s="835"/>
      <c r="CJ44" s="835"/>
      <c r="CK44" s="835"/>
      <c r="CL44" s="835"/>
      <c r="CM44" s="835"/>
      <c r="CN44" s="835"/>
      <c r="CO44" s="835"/>
      <c r="CP44" s="834"/>
      <c r="CQ44" s="834"/>
      <c r="CR44" s="834"/>
      <c r="CS44" s="834"/>
      <c r="CT44" s="834"/>
      <c r="CU44" s="834"/>
      <c r="CV44" s="834"/>
      <c r="CW44" s="834"/>
      <c r="CX44" s="834"/>
      <c r="CY44" s="834"/>
      <c r="CZ44" s="834"/>
      <c r="DA44" s="834"/>
      <c r="DB44" s="834"/>
    </row>
    <row r="45" spans="1:120" ht="15" hidden="1" customHeight="1" thickTop="1" x14ac:dyDescent="0.25">
      <c r="A45" s="836" t="s">
        <v>583</v>
      </c>
      <c r="B45" s="817"/>
      <c r="C45" s="817"/>
      <c r="D45" s="817"/>
      <c r="E45" s="817"/>
      <c r="F45" s="817"/>
      <c r="G45" s="817"/>
      <c r="H45" s="817"/>
      <c r="I45" s="817"/>
      <c r="J45" s="817"/>
      <c r="K45" s="817"/>
      <c r="L45" s="817"/>
      <c r="M45" s="817"/>
      <c r="N45" s="817"/>
      <c r="O45" s="817"/>
      <c r="P45" s="817"/>
      <c r="Q45" s="817"/>
      <c r="R45" s="817"/>
      <c r="S45" s="817"/>
      <c r="T45" s="817"/>
      <c r="U45" s="817"/>
      <c r="V45" s="817"/>
      <c r="W45" s="817"/>
      <c r="X45" s="817"/>
      <c r="Y45" s="817"/>
      <c r="Z45" s="817"/>
      <c r="AA45" s="817"/>
      <c r="AB45" s="817"/>
      <c r="AC45" s="817"/>
      <c r="AD45" s="817"/>
      <c r="AE45" s="817"/>
      <c r="AF45" s="817"/>
      <c r="AG45" s="817"/>
      <c r="AH45" s="817"/>
      <c r="AI45" s="817"/>
      <c r="AJ45" s="817"/>
      <c r="AK45" s="817"/>
      <c r="AL45" s="817"/>
      <c r="AM45" s="817"/>
      <c r="AN45" s="817"/>
      <c r="AO45" s="817"/>
      <c r="AP45" s="817"/>
      <c r="AQ45" s="817"/>
      <c r="AR45" s="817"/>
      <c r="AS45" s="817"/>
      <c r="AT45" s="817"/>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7"/>
      <c r="BX45" s="817"/>
      <c r="BY45" s="817"/>
      <c r="BZ45" s="817"/>
      <c r="CA45" s="817"/>
      <c r="CB45" s="817"/>
      <c r="CC45" s="817"/>
      <c r="CD45" s="817"/>
      <c r="CE45" s="817"/>
      <c r="CF45" s="817"/>
      <c r="CG45" s="817"/>
      <c r="CH45" s="817"/>
      <c r="CI45" s="817"/>
      <c r="CJ45" s="817"/>
      <c r="CK45" s="817"/>
      <c r="CL45" s="817"/>
      <c r="CM45" s="817"/>
      <c r="CN45" s="817"/>
      <c r="CO45" s="817"/>
      <c r="CP45" s="817"/>
      <c r="CQ45" s="817"/>
      <c r="CR45" s="817"/>
      <c r="CS45" s="817"/>
      <c r="CT45" s="817"/>
      <c r="CU45" s="817"/>
      <c r="CV45" s="817"/>
    </row>
    <row r="46" spans="1:120" s="838" customFormat="1" ht="17.25" customHeight="1" thickTop="1" x14ac:dyDescent="0.25">
      <c r="A46" s="837" t="s">
        <v>584</v>
      </c>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row>
    <row r="47" spans="1:120" s="838" customFormat="1" ht="15" customHeight="1" x14ac:dyDescent="0.25">
      <c r="A47" s="808" t="s">
        <v>585</v>
      </c>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row>
    <row r="48" spans="1:120" s="562" customFormat="1" ht="20.25" customHeight="1" x14ac:dyDescent="0.25">
      <c r="A48" s="1946" t="s">
        <v>5836</v>
      </c>
      <c r="B48" s="609"/>
      <c r="C48" s="609"/>
      <c r="D48" s="609"/>
      <c r="E48" s="609"/>
      <c r="F48" s="65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c r="CU48" s="609"/>
      <c r="CV48" s="609"/>
      <c r="DD48" s="838"/>
      <c r="DE48" s="838"/>
      <c r="DF48" s="838"/>
      <c r="DG48" s="838"/>
      <c r="DH48" s="838"/>
      <c r="DI48" s="838"/>
      <c r="DJ48" s="838"/>
      <c r="DK48" s="838"/>
      <c r="DL48" s="838"/>
      <c r="DM48" s="838"/>
      <c r="DN48" s="838"/>
      <c r="DO48" s="838"/>
      <c r="DP48" s="838"/>
    </row>
    <row r="49" spans="1:120" s="562" customFormat="1" ht="21" customHeight="1" x14ac:dyDescent="0.25">
      <c r="A49" s="1946" t="s">
        <v>5837</v>
      </c>
      <c r="B49" s="609"/>
      <c r="C49" s="609"/>
      <c r="D49" s="609"/>
      <c r="E49" s="609"/>
      <c r="F49" s="65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09"/>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c r="CU49" s="609"/>
      <c r="CV49" s="609"/>
      <c r="DD49" s="838"/>
      <c r="DE49" s="838"/>
      <c r="DF49" s="838"/>
      <c r="DG49" s="838"/>
      <c r="DH49" s="838"/>
      <c r="DI49" s="838"/>
      <c r="DJ49" s="838"/>
      <c r="DK49" s="838"/>
      <c r="DL49" s="838"/>
      <c r="DM49" s="838"/>
      <c r="DN49" s="838"/>
      <c r="DO49" s="838"/>
      <c r="DP49" s="838"/>
    </row>
    <row r="50" spans="1:120" s="838" customFormat="1" ht="15" customHeight="1" x14ac:dyDescent="0.3">
      <c r="A50" s="3873" t="s">
        <v>520</v>
      </c>
      <c r="B50" s="839"/>
      <c r="C50" s="807"/>
      <c r="D50" s="807"/>
      <c r="E50" s="807"/>
      <c r="F50" s="807"/>
      <c r="G50" s="807"/>
      <c r="H50" s="807"/>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c r="CA50" s="807"/>
      <c r="CB50" s="807"/>
      <c r="CC50" s="807"/>
      <c r="CD50" s="807"/>
      <c r="CE50" s="807"/>
      <c r="CF50" s="807"/>
      <c r="CG50" s="807"/>
      <c r="CH50" s="807"/>
      <c r="CI50" s="807"/>
      <c r="CJ50" s="807"/>
      <c r="CK50" s="807"/>
      <c r="CL50" s="807"/>
      <c r="CM50" s="807"/>
      <c r="CN50" s="807"/>
      <c r="CO50" s="807"/>
      <c r="CP50" s="807"/>
      <c r="CQ50" s="807"/>
      <c r="CR50" s="807"/>
      <c r="CS50" s="807"/>
      <c r="CT50" s="807"/>
      <c r="CU50" s="807"/>
      <c r="CV50" s="807"/>
    </row>
    <row r="51" spans="1:120" s="838" customFormat="1" ht="28.5" customHeight="1" x14ac:dyDescent="0.3">
      <c r="A51" s="3873" t="s">
        <v>396</v>
      </c>
      <c r="B51" s="839"/>
      <c r="C51" s="807"/>
      <c r="D51" s="807"/>
      <c r="E51" s="807"/>
      <c r="F51" s="807"/>
      <c r="G51" s="807"/>
      <c r="H51" s="807"/>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c r="CA51" s="807"/>
      <c r="CB51" s="807"/>
      <c r="CC51" s="807"/>
      <c r="CD51" s="807"/>
      <c r="CE51" s="807"/>
      <c r="CF51" s="807"/>
      <c r="CG51" s="807"/>
      <c r="CH51" s="807"/>
      <c r="CI51" s="807"/>
      <c r="CJ51" s="807"/>
      <c r="CK51" s="807"/>
      <c r="CL51" s="807"/>
      <c r="CM51" s="807"/>
      <c r="CN51" s="807"/>
      <c r="CO51" s="807"/>
      <c r="CP51" s="807"/>
      <c r="CQ51" s="807"/>
      <c r="CR51" s="807"/>
      <c r="CS51" s="807"/>
      <c r="CT51" s="807"/>
      <c r="CU51" s="807"/>
      <c r="CV51" s="807"/>
    </row>
    <row r="52" spans="1:120" ht="15" customHeight="1" x14ac:dyDescent="0.25">
      <c r="B52" s="840"/>
    </row>
  </sheetData>
  <mergeCells count="1">
    <mergeCell ref="M2:N2"/>
  </mergeCells>
  <printOptions horizontalCentered="1"/>
  <pageMargins left="0.64" right="0.65" top="0.43" bottom="0.47" header="0.3" footer="0.3"/>
  <pageSetup paperSize="9" scale="4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UM52"/>
  <sheetViews>
    <sheetView zoomScaleNormal="100" zoomScaleSheetLayoutView="80" workbookViewId="0">
      <selection activeCell="A52" sqref="A52"/>
    </sheetView>
  </sheetViews>
  <sheetFormatPr defaultRowHeight="15" customHeight="1" x14ac:dyDescent="0.25"/>
  <cols>
    <col min="1" max="1" width="63" style="820" customWidth="1"/>
    <col min="2" max="7" width="15.5703125" style="820" customWidth="1"/>
    <col min="8" max="196" width="9.140625" style="820"/>
    <col min="197" max="197" width="53.85546875" style="820" customWidth="1"/>
    <col min="198" max="235" width="9.140625" style="820" hidden="1" customWidth="1"/>
    <col min="236" max="248" width="10.7109375" style="820" customWidth="1"/>
    <col min="249" max="249" width="9.140625" style="820"/>
    <col min="250" max="250" width="15.5703125" style="820" customWidth="1"/>
    <col min="251" max="452" width="9.140625" style="820"/>
    <col min="453" max="453" width="53.85546875" style="820" customWidth="1"/>
    <col min="454" max="491" width="9.140625" style="820" hidden="1" customWidth="1"/>
    <col min="492" max="504" width="10.7109375" style="820" customWidth="1"/>
    <col min="505" max="505" width="9.140625" style="820"/>
    <col min="506" max="506" width="15.5703125" style="820" customWidth="1"/>
    <col min="507" max="708" width="9.140625" style="820"/>
    <col min="709" max="709" width="53.85546875" style="820" customWidth="1"/>
    <col min="710" max="747" width="9.140625" style="820" hidden="1" customWidth="1"/>
    <col min="748" max="760" width="10.7109375" style="820" customWidth="1"/>
    <col min="761" max="761" width="9.140625" style="820"/>
    <col min="762" max="762" width="15.5703125" style="820" customWidth="1"/>
    <col min="763" max="964" width="9.140625" style="820"/>
    <col min="965" max="965" width="53.85546875" style="820" customWidth="1"/>
    <col min="966" max="1003" width="9.140625" style="820" hidden="1" customWidth="1"/>
    <col min="1004" max="1016" width="10.7109375" style="820" customWidth="1"/>
    <col min="1017" max="1017" width="9.140625" style="820"/>
    <col min="1018" max="1018" width="15.5703125" style="820" customWidth="1"/>
    <col min="1019" max="1220" width="9.140625" style="820"/>
    <col min="1221" max="1221" width="53.85546875" style="820" customWidth="1"/>
    <col min="1222" max="1259" width="9.140625" style="820" hidden="1" customWidth="1"/>
    <col min="1260" max="1272" width="10.7109375" style="820" customWidth="1"/>
    <col min="1273" max="1273" width="9.140625" style="820"/>
    <col min="1274" max="1274" width="15.5703125" style="820" customWidth="1"/>
    <col min="1275" max="1476" width="9.140625" style="820"/>
    <col min="1477" max="1477" width="53.85546875" style="820" customWidth="1"/>
    <col min="1478" max="1515" width="9.140625" style="820" hidden="1" customWidth="1"/>
    <col min="1516" max="1528" width="10.7109375" style="820" customWidth="1"/>
    <col min="1529" max="1529" width="9.140625" style="820"/>
    <col min="1530" max="1530" width="15.5703125" style="820" customWidth="1"/>
    <col min="1531" max="1732" width="9.140625" style="820"/>
    <col min="1733" max="1733" width="53.85546875" style="820" customWidth="1"/>
    <col min="1734" max="1771" width="9.140625" style="820" hidden="1" customWidth="1"/>
    <col min="1772" max="1784" width="10.7109375" style="820" customWidth="1"/>
    <col min="1785" max="1785" width="9.140625" style="820"/>
    <col min="1786" max="1786" width="15.5703125" style="820" customWidth="1"/>
    <col min="1787" max="1988" width="9.140625" style="820"/>
    <col min="1989" max="1989" width="53.85546875" style="820" customWidth="1"/>
    <col min="1990" max="2027" width="9.140625" style="820" hidden="1" customWidth="1"/>
    <col min="2028" max="2040" width="10.7109375" style="820" customWidth="1"/>
    <col min="2041" max="2041" width="9.140625" style="820"/>
    <col min="2042" max="2042" width="15.5703125" style="820" customWidth="1"/>
    <col min="2043" max="2244" width="9.140625" style="820"/>
    <col min="2245" max="2245" width="53.85546875" style="820" customWidth="1"/>
    <col min="2246" max="2283" width="9.140625" style="820" hidden="1" customWidth="1"/>
    <col min="2284" max="2296" width="10.7109375" style="820" customWidth="1"/>
    <col min="2297" max="2297" width="9.140625" style="820"/>
    <col min="2298" max="2298" width="15.5703125" style="820" customWidth="1"/>
    <col min="2299" max="2500" width="9.140625" style="820"/>
    <col min="2501" max="2501" width="53.85546875" style="820" customWidth="1"/>
    <col min="2502" max="2539" width="9.140625" style="820" hidden="1" customWidth="1"/>
    <col min="2540" max="2552" width="10.7109375" style="820" customWidth="1"/>
    <col min="2553" max="2553" width="9.140625" style="820"/>
    <col min="2554" max="2554" width="15.5703125" style="820" customWidth="1"/>
    <col min="2555" max="2756" width="9.140625" style="820"/>
    <col min="2757" max="2757" width="53.85546875" style="820" customWidth="1"/>
    <col min="2758" max="2795" width="9.140625" style="820" hidden="1" customWidth="1"/>
    <col min="2796" max="2808" width="10.7109375" style="820" customWidth="1"/>
    <col min="2809" max="2809" width="9.140625" style="820"/>
    <col min="2810" max="2810" width="15.5703125" style="820" customWidth="1"/>
    <col min="2811" max="3012" width="9.140625" style="820"/>
    <col min="3013" max="3013" width="53.85546875" style="820" customWidth="1"/>
    <col min="3014" max="3051" width="9.140625" style="820" hidden="1" customWidth="1"/>
    <col min="3052" max="3064" width="10.7109375" style="820" customWidth="1"/>
    <col min="3065" max="3065" width="9.140625" style="820"/>
    <col min="3066" max="3066" width="15.5703125" style="820" customWidth="1"/>
    <col min="3067" max="3268" width="9.140625" style="820"/>
    <col min="3269" max="3269" width="53.85546875" style="820" customWidth="1"/>
    <col min="3270" max="3307" width="9.140625" style="820" hidden="1" customWidth="1"/>
    <col min="3308" max="3320" width="10.7109375" style="820" customWidth="1"/>
    <col min="3321" max="3321" width="9.140625" style="820"/>
    <col min="3322" max="3322" width="15.5703125" style="820" customWidth="1"/>
    <col min="3323" max="3524" width="9.140625" style="820"/>
    <col min="3525" max="3525" width="53.85546875" style="820" customWidth="1"/>
    <col min="3526" max="3563" width="9.140625" style="820" hidden="1" customWidth="1"/>
    <col min="3564" max="3576" width="10.7109375" style="820" customWidth="1"/>
    <col min="3577" max="3577" width="9.140625" style="820"/>
    <col min="3578" max="3578" width="15.5703125" style="820" customWidth="1"/>
    <col min="3579" max="3780" width="9.140625" style="820"/>
    <col min="3781" max="3781" width="53.85546875" style="820" customWidth="1"/>
    <col min="3782" max="3819" width="9.140625" style="820" hidden="1" customWidth="1"/>
    <col min="3820" max="3832" width="10.7109375" style="820" customWidth="1"/>
    <col min="3833" max="3833" width="9.140625" style="820"/>
    <col min="3834" max="3834" width="15.5703125" style="820" customWidth="1"/>
    <col min="3835" max="4036" width="9.140625" style="820"/>
    <col min="4037" max="4037" width="53.85546875" style="820" customWidth="1"/>
    <col min="4038" max="4075" width="9.140625" style="820" hidden="1" customWidth="1"/>
    <col min="4076" max="4088" width="10.7109375" style="820" customWidth="1"/>
    <col min="4089" max="4089" width="9.140625" style="820"/>
    <col min="4090" max="4090" width="15.5703125" style="820" customWidth="1"/>
    <col min="4091" max="4292" width="9.140625" style="820"/>
    <col min="4293" max="4293" width="53.85546875" style="820" customWidth="1"/>
    <col min="4294" max="4331" width="9.140625" style="820" hidden="1" customWidth="1"/>
    <col min="4332" max="4344" width="10.7109375" style="820" customWidth="1"/>
    <col min="4345" max="4345" width="9.140625" style="820"/>
    <col min="4346" max="4346" width="15.5703125" style="820" customWidth="1"/>
    <col min="4347" max="4548" width="9.140625" style="820"/>
    <col min="4549" max="4549" width="53.85546875" style="820" customWidth="1"/>
    <col min="4550" max="4587" width="9.140625" style="820" hidden="1" customWidth="1"/>
    <col min="4588" max="4600" width="10.7109375" style="820" customWidth="1"/>
    <col min="4601" max="4601" width="9.140625" style="820"/>
    <col min="4602" max="4602" width="15.5703125" style="820" customWidth="1"/>
    <col min="4603" max="4804" width="9.140625" style="820"/>
    <col min="4805" max="4805" width="53.85546875" style="820" customWidth="1"/>
    <col min="4806" max="4843" width="9.140625" style="820" hidden="1" customWidth="1"/>
    <col min="4844" max="4856" width="10.7109375" style="820" customWidth="1"/>
    <col min="4857" max="4857" width="9.140625" style="820"/>
    <col min="4858" max="4858" width="15.5703125" style="820" customWidth="1"/>
    <col min="4859" max="5060" width="9.140625" style="820"/>
    <col min="5061" max="5061" width="53.85546875" style="820" customWidth="1"/>
    <col min="5062" max="5099" width="9.140625" style="820" hidden="1" customWidth="1"/>
    <col min="5100" max="5112" width="10.7109375" style="820" customWidth="1"/>
    <col min="5113" max="5113" width="9.140625" style="820"/>
    <col min="5114" max="5114" width="15.5703125" style="820" customWidth="1"/>
    <col min="5115" max="5316" width="9.140625" style="820"/>
    <col min="5317" max="5317" width="53.85546875" style="820" customWidth="1"/>
    <col min="5318" max="5355" width="9.140625" style="820" hidden="1" customWidth="1"/>
    <col min="5356" max="5368" width="10.7109375" style="820" customWidth="1"/>
    <col min="5369" max="5369" width="9.140625" style="820"/>
    <col min="5370" max="5370" width="15.5703125" style="820" customWidth="1"/>
    <col min="5371" max="5572" width="9.140625" style="820"/>
    <col min="5573" max="5573" width="53.85546875" style="820" customWidth="1"/>
    <col min="5574" max="5611" width="9.140625" style="820" hidden="1" customWidth="1"/>
    <col min="5612" max="5624" width="10.7109375" style="820" customWidth="1"/>
    <col min="5625" max="5625" width="9.140625" style="820"/>
    <col min="5626" max="5626" width="15.5703125" style="820" customWidth="1"/>
    <col min="5627" max="5828" width="9.140625" style="820"/>
    <col min="5829" max="5829" width="53.85546875" style="820" customWidth="1"/>
    <col min="5830" max="5867" width="9.140625" style="820" hidden="1" customWidth="1"/>
    <col min="5868" max="5880" width="10.7109375" style="820" customWidth="1"/>
    <col min="5881" max="5881" width="9.140625" style="820"/>
    <col min="5882" max="5882" width="15.5703125" style="820" customWidth="1"/>
    <col min="5883" max="6084" width="9.140625" style="820"/>
    <col min="6085" max="6085" width="53.85546875" style="820" customWidth="1"/>
    <col min="6086" max="6123" width="9.140625" style="820" hidden="1" customWidth="1"/>
    <col min="6124" max="6136" width="10.7109375" style="820" customWidth="1"/>
    <col min="6137" max="6137" width="9.140625" style="820"/>
    <col min="6138" max="6138" width="15.5703125" style="820" customWidth="1"/>
    <col min="6139" max="6340" width="9.140625" style="820"/>
    <col min="6341" max="6341" width="53.85546875" style="820" customWidth="1"/>
    <col min="6342" max="6379" width="9.140625" style="820" hidden="1" customWidth="1"/>
    <col min="6380" max="6392" width="10.7109375" style="820" customWidth="1"/>
    <col min="6393" max="6393" width="9.140625" style="820"/>
    <col min="6394" max="6394" width="15.5703125" style="820" customWidth="1"/>
    <col min="6395" max="6596" width="9.140625" style="820"/>
    <col min="6597" max="6597" width="53.85546875" style="820" customWidth="1"/>
    <col min="6598" max="6635" width="9.140625" style="820" hidden="1" customWidth="1"/>
    <col min="6636" max="6648" width="10.7109375" style="820" customWidth="1"/>
    <col min="6649" max="6649" width="9.140625" style="820"/>
    <col min="6650" max="6650" width="15.5703125" style="820" customWidth="1"/>
    <col min="6651" max="6852" width="9.140625" style="820"/>
    <col min="6853" max="6853" width="53.85546875" style="820" customWidth="1"/>
    <col min="6854" max="6891" width="9.140625" style="820" hidden="1" customWidth="1"/>
    <col min="6892" max="6904" width="10.7109375" style="820" customWidth="1"/>
    <col min="6905" max="6905" width="9.140625" style="820"/>
    <col min="6906" max="6906" width="15.5703125" style="820" customWidth="1"/>
    <col min="6907" max="7108" width="9.140625" style="820"/>
    <col min="7109" max="7109" width="53.85546875" style="820" customWidth="1"/>
    <col min="7110" max="7147" width="9.140625" style="820" hidden="1" customWidth="1"/>
    <col min="7148" max="7160" width="10.7109375" style="820" customWidth="1"/>
    <col min="7161" max="7161" width="9.140625" style="820"/>
    <col min="7162" max="7162" width="15.5703125" style="820" customWidth="1"/>
    <col min="7163" max="7364" width="9.140625" style="820"/>
    <col min="7365" max="7365" width="53.85546875" style="820" customWidth="1"/>
    <col min="7366" max="7403" width="9.140625" style="820" hidden="1" customWidth="1"/>
    <col min="7404" max="7416" width="10.7109375" style="820" customWidth="1"/>
    <col min="7417" max="7417" width="9.140625" style="820"/>
    <col min="7418" max="7418" width="15.5703125" style="820" customWidth="1"/>
    <col min="7419" max="7620" width="9.140625" style="820"/>
    <col min="7621" max="7621" width="53.85546875" style="820" customWidth="1"/>
    <col min="7622" max="7659" width="9.140625" style="820" hidden="1" customWidth="1"/>
    <col min="7660" max="7672" width="10.7109375" style="820" customWidth="1"/>
    <col min="7673" max="7673" width="9.140625" style="820"/>
    <col min="7674" max="7674" width="15.5703125" style="820" customWidth="1"/>
    <col min="7675" max="7876" width="9.140625" style="820"/>
    <col min="7877" max="7877" width="53.85546875" style="820" customWidth="1"/>
    <col min="7878" max="7915" width="9.140625" style="820" hidden="1" customWidth="1"/>
    <col min="7916" max="7928" width="10.7109375" style="820" customWidth="1"/>
    <col min="7929" max="7929" width="9.140625" style="820"/>
    <col min="7930" max="7930" width="15.5703125" style="820" customWidth="1"/>
    <col min="7931" max="8132" width="9.140625" style="820"/>
    <col min="8133" max="8133" width="53.85546875" style="820" customWidth="1"/>
    <col min="8134" max="8171" width="9.140625" style="820" hidden="1" customWidth="1"/>
    <col min="8172" max="8184" width="10.7109375" style="820" customWidth="1"/>
    <col min="8185" max="8185" width="9.140625" style="820"/>
    <col min="8186" max="8186" width="15.5703125" style="820" customWidth="1"/>
    <col min="8187" max="8388" width="9.140625" style="820"/>
    <col min="8389" max="8389" width="53.85546875" style="820" customWidth="1"/>
    <col min="8390" max="8427" width="9.140625" style="820" hidden="1" customWidth="1"/>
    <col min="8428" max="8440" width="10.7109375" style="820" customWidth="1"/>
    <col min="8441" max="8441" width="9.140625" style="820"/>
    <col min="8442" max="8442" width="15.5703125" style="820" customWidth="1"/>
    <col min="8443" max="8644" width="9.140625" style="820"/>
    <col min="8645" max="8645" width="53.85546875" style="820" customWidth="1"/>
    <col min="8646" max="8683" width="9.140625" style="820" hidden="1" customWidth="1"/>
    <col min="8684" max="8696" width="10.7109375" style="820" customWidth="1"/>
    <col min="8697" max="8697" width="9.140625" style="820"/>
    <col min="8698" max="8698" width="15.5703125" style="820" customWidth="1"/>
    <col min="8699" max="8900" width="9.140625" style="820"/>
    <col min="8901" max="8901" width="53.85546875" style="820" customWidth="1"/>
    <col min="8902" max="8939" width="9.140625" style="820" hidden="1" customWidth="1"/>
    <col min="8940" max="8952" width="10.7109375" style="820" customWidth="1"/>
    <col min="8953" max="8953" width="9.140625" style="820"/>
    <col min="8954" max="8954" width="15.5703125" style="820" customWidth="1"/>
    <col min="8955" max="9156" width="9.140625" style="820"/>
    <col min="9157" max="9157" width="53.85546875" style="820" customWidth="1"/>
    <col min="9158" max="9195" width="9.140625" style="820" hidden="1" customWidth="1"/>
    <col min="9196" max="9208" width="10.7109375" style="820" customWidth="1"/>
    <col min="9209" max="9209" width="9.140625" style="820"/>
    <col min="9210" max="9210" width="15.5703125" style="820" customWidth="1"/>
    <col min="9211" max="9412" width="9.140625" style="820"/>
    <col min="9413" max="9413" width="53.85546875" style="820" customWidth="1"/>
    <col min="9414" max="9451" width="9.140625" style="820" hidden="1" customWidth="1"/>
    <col min="9452" max="9464" width="10.7109375" style="820" customWidth="1"/>
    <col min="9465" max="9465" width="9.140625" style="820"/>
    <col min="9466" max="9466" width="15.5703125" style="820" customWidth="1"/>
    <col min="9467" max="9668" width="9.140625" style="820"/>
    <col min="9669" max="9669" width="53.85546875" style="820" customWidth="1"/>
    <col min="9670" max="9707" width="9.140625" style="820" hidden="1" customWidth="1"/>
    <col min="9708" max="9720" width="10.7109375" style="820" customWidth="1"/>
    <col min="9721" max="9721" width="9.140625" style="820"/>
    <col min="9722" max="9722" width="15.5703125" style="820" customWidth="1"/>
    <col min="9723" max="9924" width="9.140625" style="820"/>
    <col min="9925" max="9925" width="53.85546875" style="820" customWidth="1"/>
    <col min="9926" max="9963" width="9.140625" style="820" hidden="1" customWidth="1"/>
    <col min="9964" max="9976" width="10.7109375" style="820" customWidth="1"/>
    <col min="9977" max="9977" width="9.140625" style="820"/>
    <col min="9978" max="9978" width="15.5703125" style="820" customWidth="1"/>
    <col min="9979" max="10180" width="9.140625" style="820"/>
    <col min="10181" max="10181" width="53.85546875" style="820" customWidth="1"/>
    <col min="10182" max="10219" width="9.140625" style="820" hidden="1" customWidth="1"/>
    <col min="10220" max="10232" width="10.7109375" style="820" customWidth="1"/>
    <col min="10233" max="10233" width="9.140625" style="820"/>
    <col min="10234" max="10234" width="15.5703125" style="820" customWidth="1"/>
    <col min="10235" max="10436" width="9.140625" style="820"/>
    <col min="10437" max="10437" width="53.85546875" style="820" customWidth="1"/>
    <col min="10438" max="10475" width="9.140625" style="820" hidden="1" customWidth="1"/>
    <col min="10476" max="10488" width="10.7109375" style="820" customWidth="1"/>
    <col min="10489" max="10489" width="9.140625" style="820"/>
    <col min="10490" max="10490" width="15.5703125" style="820" customWidth="1"/>
    <col min="10491" max="10692" width="9.140625" style="820"/>
    <col min="10693" max="10693" width="53.85546875" style="820" customWidth="1"/>
    <col min="10694" max="10731" width="9.140625" style="820" hidden="1" customWidth="1"/>
    <col min="10732" max="10744" width="10.7109375" style="820" customWidth="1"/>
    <col min="10745" max="10745" width="9.140625" style="820"/>
    <col min="10746" max="10746" width="15.5703125" style="820" customWidth="1"/>
    <col min="10747" max="10948" width="9.140625" style="820"/>
    <col min="10949" max="10949" width="53.85546875" style="820" customWidth="1"/>
    <col min="10950" max="10987" width="9.140625" style="820" hidden="1" customWidth="1"/>
    <col min="10988" max="11000" width="10.7109375" style="820" customWidth="1"/>
    <col min="11001" max="11001" width="9.140625" style="820"/>
    <col min="11002" max="11002" width="15.5703125" style="820" customWidth="1"/>
    <col min="11003" max="11204" width="9.140625" style="820"/>
    <col min="11205" max="11205" width="53.85546875" style="820" customWidth="1"/>
    <col min="11206" max="11243" width="9.140625" style="820" hidden="1" customWidth="1"/>
    <col min="11244" max="11256" width="10.7109375" style="820" customWidth="1"/>
    <col min="11257" max="11257" width="9.140625" style="820"/>
    <col min="11258" max="11258" width="15.5703125" style="820" customWidth="1"/>
    <col min="11259" max="11460" width="9.140625" style="820"/>
    <col min="11461" max="11461" width="53.85546875" style="820" customWidth="1"/>
    <col min="11462" max="11499" width="9.140625" style="820" hidden="1" customWidth="1"/>
    <col min="11500" max="11512" width="10.7109375" style="820" customWidth="1"/>
    <col min="11513" max="11513" width="9.140625" style="820"/>
    <col min="11514" max="11514" width="15.5703125" style="820" customWidth="1"/>
    <col min="11515" max="11716" width="9.140625" style="820"/>
    <col min="11717" max="11717" width="53.85546875" style="820" customWidth="1"/>
    <col min="11718" max="11755" width="9.140625" style="820" hidden="1" customWidth="1"/>
    <col min="11756" max="11768" width="10.7109375" style="820" customWidth="1"/>
    <col min="11769" max="11769" width="9.140625" style="820"/>
    <col min="11770" max="11770" width="15.5703125" style="820" customWidth="1"/>
    <col min="11771" max="11972" width="9.140625" style="820"/>
    <col min="11973" max="11973" width="53.85546875" style="820" customWidth="1"/>
    <col min="11974" max="12011" width="9.140625" style="820" hidden="1" customWidth="1"/>
    <col min="12012" max="12024" width="10.7109375" style="820" customWidth="1"/>
    <col min="12025" max="12025" width="9.140625" style="820"/>
    <col min="12026" max="12026" width="15.5703125" style="820" customWidth="1"/>
    <col min="12027" max="12228" width="9.140625" style="820"/>
    <col min="12229" max="12229" width="53.85546875" style="820" customWidth="1"/>
    <col min="12230" max="12267" width="9.140625" style="820" hidden="1" customWidth="1"/>
    <col min="12268" max="12280" width="10.7109375" style="820" customWidth="1"/>
    <col min="12281" max="12281" width="9.140625" style="820"/>
    <col min="12282" max="12282" width="15.5703125" style="820" customWidth="1"/>
    <col min="12283" max="12484" width="9.140625" style="820"/>
    <col min="12485" max="12485" width="53.85546875" style="820" customWidth="1"/>
    <col min="12486" max="12523" width="9.140625" style="820" hidden="1" customWidth="1"/>
    <col min="12524" max="12536" width="10.7109375" style="820" customWidth="1"/>
    <col min="12537" max="12537" width="9.140625" style="820"/>
    <col min="12538" max="12538" width="15.5703125" style="820" customWidth="1"/>
    <col min="12539" max="12740" width="9.140625" style="820"/>
    <col min="12741" max="12741" width="53.85546875" style="820" customWidth="1"/>
    <col min="12742" max="12779" width="9.140625" style="820" hidden="1" customWidth="1"/>
    <col min="12780" max="12792" width="10.7109375" style="820" customWidth="1"/>
    <col min="12793" max="12793" width="9.140625" style="820"/>
    <col min="12794" max="12794" width="15.5703125" style="820" customWidth="1"/>
    <col min="12795" max="12996" width="9.140625" style="820"/>
    <col min="12997" max="12997" width="53.85546875" style="820" customWidth="1"/>
    <col min="12998" max="13035" width="9.140625" style="820" hidden="1" customWidth="1"/>
    <col min="13036" max="13048" width="10.7109375" style="820" customWidth="1"/>
    <col min="13049" max="13049" width="9.140625" style="820"/>
    <col min="13050" max="13050" width="15.5703125" style="820" customWidth="1"/>
    <col min="13051" max="13252" width="9.140625" style="820"/>
    <col min="13253" max="13253" width="53.85546875" style="820" customWidth="1"/>
    <col min="13254" max="13291" width="9.140625" style="820" hidden="1" customWidth="1"/>
    <col min="13292" max="13304" width="10.7109375" style="820" customWidth="1"/>
    <col min="13305" max="13305" width="9.140625" style="820"/>
    <col min="13306" max="13306" width="15.5703125" style="820" customWidth="1"/>
    <col min="13307" max="13508" width="9.140625" style="820"/>
    <col min="13509" max="13509" width="53.85546875" style="820" customWidth="1"/>
    <col min="13510" max="13547" width="9.140625" style="820" hidden="1" customWidth="1"/>
    <col min="13548" max="13560" width="10.7109375" style="820" customWidth="1"/>
    <col min="13561" max="13561" width="9.140625" style="820"/>
    <col min="13562" max="13562" width="15.5703125" style="820" customWidth="1"/>
    <col min="13563" max="13764" width="9.140625" style="820"/>
    <col min="13765" max="13765" width="53.85546875" style="820" customWidth="1"/>
    <col min="13766" max="13803" width="9.140625" style="820" hidden="1" customWidth="1"/>
    <col min="13804" max="13816" width="10.7109375" style="820" customWidth="1"/>
    <col min="13817" max="13817" width="9.140625" style="820"/>
    <col min="13818" max="13818" width="15.5703125" style="820" customWidth="1"/>
    <col min="13819" max="14020" width="9.140625" style="820"/>
    <col min="14021" max="14021" width="53.85546875" style="820" customWidth="1"/>
    <col min="14022" max="14059" width="9.140625" style="820" hidden="1" customWidth="1"/>
    <col min="14060" max="14072" width="10.7109375" style="820" customWidth="1"/>
    <col min="14073" max="14073" width="9.140625" style="820"/>
    <col min="14074" max="14074" width="15.5703125" style="820" customWidth="1"/>
    <col min="14075" max="14276" width="9.140625" style="820"/>
    <col min="14277" max="14277" width="53.85546875" style="820" customWidth="1"/>
    <col min="14278" max="14315" width="9.140625" style="820" hidden="1" customWidth="1"/>
    <col min="14316" max="14328" width="10.7109375" style="820" customWidth="1"/>
    <col min="14329" max="14329" width="9.140625" style="820"/>
    <col min="14330" max="14330" width="15.5703125" style="820" customWidth="1"/>
    <col min="14331" max="14532" width="9.140625" style="820"/>
    <col min="14533" max="14533" width="53.85546875" style="820" customWidth="1"/>
    <col min="14534" max="14571" width="9.140625" style="820" hidden="1" customWidth="1"/>
    <col min="14572" max="14584" width="10.7109375" style="820" customWidth="1"/>
    <col min="14585" max="14585" width="9.140625" style="820"/>
    <col min="14586" max="14586" width="15.5703125" style="820" customWidth="1"/>
    <col min="14587" max="14788" width="9.140625" style="820"/>
    <col min="14789" max="14789" width="53.85546875" style="820" customWidth="1"/>
    <col min="14790" max="14827" width="9.140625" style="820" hidden="1" customWidth="1"/>
    <col min="14828" max="14840" width="10.7109375" style="820" customWidth="1"/>
    <col min="14841" max="14841" width="9.140625" style="820"/>
    <col min="14842" max="14842" width="15.5703125" style="820" customWidth="1"/>
    <col min="14843" max="15044" width="9.140625" style="820"/>
    <col min="15045" max="15045" width="53.85546875" style="820" customWidth="1"/>
    <col min="15046" max="15083" width="9.140625" style="820" hidden="1" customWidth="1"/>
    <col min="15084" max="15096" width="10.7109375" style="820" customWidth="1"/>
    <col min="15097" max="15097" width="9.140625" style="820"/>
    <col min="15098" max="15098" width="15.5703125" style="820" customWidth="1"/>
    <col min="15099" max="15300" width="9.140625" style="820"/>
    <col min="15301" max="15301" width="53.85546875" style="820" customWidth="1"/>
    <col min="15302" max="15339" width="9.140625" style="820" hidden="1" customWidth="1"/>
    <col min="15340" max="15352" width="10.7109375" style="820" customWidth="1"/>
    <col min="15353" max="15353" width="9.140625" style="820"/>
    <col min="15354" max="15354" width="15.5703125" style="820" customWidth="1"/>
    <col min="15355" max="15556" width="9.140625" style="820"/>
    <col min="15557" max="15557" width="53.85546875" style="820" customWidth="1"/>
    <col min="15558" max="15595" width="9.140625" style="820" hidden="1" customWidth="1"/>
    <col min="15596" max="15608" width="10.7109375" style="820" customWidth="1"/>
    <col min="15609" max="15609" width="9.140625" style="820"/>
    <col min="15610" max="15610" width="15.5703125" style="820" customWidth="1"/>
    <col min="15611" max="15812" width="9.140625" style="820"/>
    <col min="15813" max="15813" width="53.85546875" style="820" customWidth="1"/>
    <col min="15814" max="15851" width="9.140625" style="820" hidden="1" customWidth="1"/>
    <col min="15852" max="15864" width="10.7109375" style="820" customWidth="1"/>
    <col min="15865" max="15865" width="9.140625" style="820"/>
    <col min="15866" max="15866" width="15.5703125" style="820" customWidth="1"/>
    <col min="15867" max="16068" width="9.140625" style="820"/>
    <col min="16069" max="16069" width="53.85546875" style="820" customWidth="1"/>
    <col min="16070" max="16107" width="9.140625" style="820" hidden="1" customWidth="1"/>
    <col min="16108" max="16120" width="10.7109375" style="820" customWidth="1"/>
    <col min="16121" max="16121" width="9.140625" style="820"/>
    <col min="16122" max="16122" width="15.5703125" style="820" customWidth="1"/>
    <col min="16123" max="16384" width="9.140625" style="820"/>
  </cols>
  <sheetData>
    <row r="1" spans="1:7" s="815" customFormat="1" ht="22.5" x14ac:dyDescent="0.25">
      <c r="A1" s="3874" t="s">
        <v>5841</v>
      </c>
    </row>
    <row r="2" spans="1:7" ht="18" customHeight="1" thickBot="1" x14ac:dyDescent="0.35">
      <c r="A2" s="816"/>
      <c r="C2" s="615"/>
      <c r="G2" s="896" t="s">
        <v>7</v>
      </c>
    </row>
    <row r="3" spans="1:7" s="825" customFormat="1" ht="26.25" customHeight="1" thickTop="1" thickBot="1" x14ac:dyDescent="0.3">
      <c r="A3" s="841"/>
      <c r="B3" s="3875">
        <v>43374</v>
      </c>
      <c r="C3" s="3875">
        <v>43405</v>
      </c>
      <c r="D3" s="3875">
        <v>43435</v>
      </c>
      <c r="E3" s="3875">
        <v>43466</v>
      </c>
      <c r="F3" s="3875">
        <v>43497</v>
      </c>
      <c r="G3" s="3875">
        <v>43525</v>
      </c>
    </row>
    <row r="4" spans="1:7" ht="17.25" customHeight="1" thickTop="1" x14ac:dyDescent="0.25">
      <c r="A4" s="3876"/>
      <c r="B4" s="827"/>
      <c r="C4" s="827"/>
      <c r="D4" s="827"/>
      <c r="E4" s="827"/>
      <c r="F4" s="827"/>
      <c r="G4" s="827"/>
    </row>
    <row r="5" spans="1:7" ht="22.5" customHeight="1" x14ac:dyDescent="0.25">
      <c r="A5" s="3877" t="s">
        <v>5832</v>
      </c>
      <c r="B5" s="648">
        <v>385649.40622922993</v>
      </c>
      <c r="C5" s="648">
        <v>363279.79565297958</v>
      </c>
      <c r="D5" s="648">
        <v>353672.22692313755</v>
      </c>
      <c r="E5" s="648">
        <v>336891.62640916527</v>
      </c>
      <c r="F5" s="648">
        <v>392202.11374761362</v>
      </c>
      <c r="G5" s="648">
        <v>354145.52008613723</v>
      </c>
    </row>
    <row r="6" spans="1:7" ht="22.5" customHeight="1" x14ac:dyDescent="0.25">
      <c r="A6" s="3878" t="s">
        <v>5833</v>
      </c>
      <c r="B6" s="831">
        <v>678116.00874646718</v>
      </c>
      <c r="C6" s="831">
        <v>661319.61851377657</v>
      </c>
      <c r="D6" s="831">
        <v>663158.79373686097</v>
      </c>
      <c r="E6" s="831">
        <v>647990.19809867325</v>
      </c>
      <c r="F6" s="831">
        <v>703553.30534787918</v>
      </c>
      <c r="G6" s="831">
        <v>675194.62987425947</v>
      </c>
    </row>
    <row r="7" spans="1:7" ht="22.5" customHeight="1" x14ac:dyDescent="0.25">
      <c r="A7" s="3878" t="s">
        <v>566</v>
      </c>
      <c r="B7" s="831">
        <v>-292466.60251723725</v>
      </c>
      <c r="C7" s="831">
        <v>-298039.82286079699</v>
      </c>
      <c r="D7" s="831">
        <v>-309486.56681372342</v>
      </c>
      <c r="E7" s="831">
        <v>-311098.57168950798</v>
      </c>
      <c r="F7" s="831">
        <v>-311351.19160026556</v>
      </c>
      <c r="G7" s="831">
        <v>-321049.10978812224</v>
      </c>
    </row>
    <row r="8" spans="1:7" ht="17.25" customHeight="1" x14ac:dyDescent="0.25">
      <c r="A8" s="3878"/>
      <c r="B8" s="831"/>
      <c r="C8" s="831"/>
      <c r="D8" s="831"/>
      <c r="E8" s="831"/>
      <c r="F8" s="831"/>
      <c r="G8" s="831"/>
    </row>
    <row r="9" spans="1:7" ht="22.5" customHeight="1" x14ac:dyDescent="0.25">
      <c r="A9" s="3877" t="s">
        <v>567</v>
      </c>
      <c r="B9" s="648">
        <v>132582.19629137509</v>
      </c>
      <c r="C9" s="648">
        <v>135312.77791247051</v>
      </c>
      <c r="D9" s="648">
        <v>132372.44885152235</v>
      </c>
      <c r="E9" s="648">
        <v>134947.45689269016</v>
      </c>
      <c r="F9" s="648">
        <v>135234.18626352379</v>
      </c>
      <c r="G9" s="648">
        <v>134998.85710492329</v>
      </c>
    </row>
    <row r="10" spans="1:7" ht="22.5" customHeight="1" x14ac:dyDescent="0.25">
      <c r="A10" s="3878" t="s">
        <v>568</v>
      </c>
      <c r="B10" s="831">
        <v>5441.6693809101835</v>
      </c>
      <c r="C10" s="831">
        <v>5638.6729159237802</v>
      </c>
      <c r="D10" s="831">
        <v>7704.4489917341543</v>
      </c>
      <c r="E10" s="831">
        <v>7354.9369597161085</v>
      </c>
      <c r="F10" s="831">
        <v>6057.7412150413129</v>
      </c>
      <c r="G10" s="831">
        <v>6188.3169892272736</v>
      </c>
    </row>
    <row r="11" spans="1:7" ht="22.5" customHeight="1" x14ac:dyDescent="0.25">
      <c r="A11" s="3878" t="s">
        <v>587</v>
      </c>
      <c r="B11" s="831">
        <v>82563.59234208928</v>
      </c>
      <c r="C11" s="831">
        <v>87384.928497697823</v>
      </c>
      <c r="D11" s="831">
        <v>79538.672407307458</v>
      </c>
      <c r="E11" s="831">
        <v>83333.376206196423</v>
      </c>
      <c r="F11" s="831">
        <v>82695.745708529226</v>
      </c>
      <c r="G11" s="831">
        <v>78909.555408014174</v>
      </c>
    </row>
    <row r="12" spans="1:7" ht="22.5" customHeight="1" x14ac:dyDescent="0.25">
      <c r="A12" s="3878" t="s">
        <v>570</v>
      </c>
      <c r="B12" s="831">
        <v>44576.934568375611</v>
      </c>
      <c r="C12" s="831">
        <v>42289.176498848909</v>
      </c>
      <c r="D12" s="831">
        <v>45129.327452480735</v>
      </c>
      <c r="E12" s="831">
        <v>44259.143726777613</v>
      </c>
      <c r="F12" s="831">
        <v>46480.699339953251</v>
      </c>
      <c r="G12" s="831">
        <v>49900.984707681826</v>
      </c>
    </row>
    <row r="13" spans="1:7" ht="17.25" customHeight="1" x14ac:dyDescent="0.25">
      <c r="A13" s="3878"/>
      <c r="B13" s="831"/>
      <c r="C13" s="831"/>
      <c r="D13" s="831"/>
      <c r="E13" s="831"/>
      <c r="F13" s="831"/>
      <c r="G13" s="831"/>
    </row>
    <row r="14" spans="1:7" ht="22.5" customHeight="1" x14ac:dyDescent="0.25">
      <c r="A14" s="3877" t="s">
        <v>571</v>
      </c>
      <c r="B14" s="648">
        <v>95912.159010256728</v>
      </c>
      <c r="C14" s="648">
        <v>96358.448604507867</v>
      </c>
      <c r="D14" s="648">
        <v>94606.461094577156</v>
      </c>
      <c r="E14" s="648">
        <v>98513.136882358493</v>
      </c>
      <c r="F14" s="648">
        <v>98419.089581583234</v>
      </c>
      <c r="G14" s="648">
        <v>102100.8388480961</v>
      </c>
    </row>
    <row r="15" spans="1:7" ht="22.5" customHeight="1" x14ac:dyDescent="0.25">
      <c r="A15" s="3878" t="s">
        <v>572</v>
      </c>
      <c r="B15" s="831">
        <v>108217.11890005319</v>
      </c>
      <c r="C15" s="831">
        <v>108579.23208321015</v>
      </c>
      <c r="D15" s="831">
        <v>106178.93122812911</v>
      </c>
      <c r="E15" s="831">
        <v>110549.0315719678</v>
      </c>
      <c r="F15" s="831">
        <v>108574.7629698135</v>
      </c>
      <c r="G15" s="831">
        <v>111766.4702303556</v>
      </c>
    </row>
    <row r="16" spans="1:7" ht="22.5" customHeight="1" x14ac:dyDescent="0.25">
      <c r="A16" s="3878" t="s">
        <v>573</v>
      </c>
      <c r="B16" s="831">
        <v>-12304.959889796466</v>
      </c>
      <c r="C16" s="831">
        <v>-12220.783478702284</v>
      </c>
      <c r="D16" s="831">
        <v>-11572.470133551949</v>
      </c>
      <c r="E16" s="831">
        <v>-12035.894689609304</v>
      </c>
      <c r="F16" s="831">
        <v>-10155.673388230263</v>
      </c>
      <c r="G16" s="831">
        <v>-9665.6313822594966</v>
      </c>
    </row>
    <row r="17" spans="1:7" ht="17.25" customHeight="1" x14ac:dyDescent="0.25">
      <c r="A17" s="3877"/>
      <c r="B17" s="648"/>
      <c r="C17" s="648"/>
      <c r="D17" s="648"/>
      <c r="E17" s="648"/>
      <c r="F17" s="648"/>
      <c r="G17" s="648"/>
    </row>
    <row r="18" spans="1:7" ht="22.5" customHeight="1" x14ac:dyDescent="0.25">
      <c r="A18" s="3877" t="s">
        <v>588</v>
      </c>
      <c r="B18" s="648">
        <v>451073.7371483951</v>
      </c>
      <c r="C18" s="648">
        <v>451878.05634321668</v>
      </c>
      <c r="D18" s="648">
        <v>456334.86147293949</v>
      </c>
      <c r="E18" s="648">
        <v>455941.45380823663</v>
      </c>
      <c r="F18" s="648">
        <v>461357.69229075871</v>
      </c>
      <c r="G18" s="648">
        <v>461200.64549646678</v>
      </c>
    </row>
    <row r="19" spans="1:7" ht="17.25" customHeight="1" x14ac:dyDescent="0.25">
      <c r="A19" s="3879"/>
      <c r="B19" s="831"/>
      <c r="C19" s="831"/>
      <c r="D19" s="831"/>
      <c r="E19" s="831"/>
      <c r="F19" s="831"/>
      <c r="G19" s="831"/>
    </row>
    <row r="20" spans="1:7" ht="22.5" customHeight="1" x14ac:dyDescent="0.25">
      <c r="A20" s="3877" t="s">
        <v>574</v>
      </c>
      <c r="B20" s="648">
        <v>522.57621659999995</v>
      </c>
      <c r="C20" s="648">
        <v>530.43674090999991</v>
      </c>
      <c r="D20" s="648">
        <v>451.85899688000006</v>
      </c>
      <c r="E20" s="648">
        <v>449.49498455999998</v>
      </c>
      <c r="F20" s="648">
        <v>460.36892423999996</v>
      </c>
      <c r="G20" s="648">
        <v>495.24021552999994</v>
      </c>
    </row>
    <row r="21" spans="1:7" ht="17.25" customHeight="1" x14ac:dyDescent="0.25">
      <c r="A21" s="3877"/>
      <c r="B21" s="831"/>
      <c r="C21" s="831"/>
      <c r="D21" s="831"/>
      <c r="E21" s="831"/>
      <c r="F21" s="831"/>
      <c r="G21" s="831"/>
    </row>
    <row r="22" spans="1:7" ht="22.5" customHeight="1" x14ac:dyDescent="0.25">
      <c r="A22" s="3877" t="s">
        <v>5839</v>
      </c>
      <c r="B22" s="648">
        <v>349814.00093659421</v>
      </c>
      <c r="C22" s="648">
        <v>354192.03683219687</v>
      </c>
      <c r="D22" s="648">
        <v>357856.16706637404</v>
      </c>
      <c r="E22" s="648">
        <v>358027.50072760397</v>
      </c>
      <c r="F22" s="648">
        <v>360635.81462192041</v>
      </c>
      <c r="G22" s="648">
        <v>363117.78331527184</v>
      </c>
    </row>
    <row r="23" spans="1:7" ht="17.25" customHeight="1" x14ac:dyDescent="0.25">
      <c r="A23" s="3877"/>
      <c r="B23" s="648"/>
      <c r="C23" s="648"/>
      <c r="D23" s="648"/>
      <c r="E23" s="648"/>
      <c r="F23" s="648"/>
      <c r="G23" s="648"/>
    </row>
    <row r="24" spans="1:7" ht="22.5" customHeight="1" x14ac:dyDescent="0.25">
      <c r="A24" s="3877" t="s">
        <v>5840</v>
      </c>
      <c r="B24" s="648">
        <v>144883.38886078529</v>
      </c>
      <c r="C24" s="648">
        <v>143439.12745355885</v>
      </c>
      <c r="D24" s="648">
        <v>143496.29122423049</v>
      </c>
      <c r="E24" s="648">
        <v>145106.94909269409</v>
      </c>
      <c r="F24" s="648">
        <v>146097.19155949244</v>
      </c>
      <c r="G24" s="648">
        <v>144905.64824180829</v>
      </c>
    </row>
    <row r="25" spans="1:7" ht="17.25" customHeight="1" x14ac:dyDescent="0.25">
      <c r="A25" s="3880"/>
      <c r="B25" s="831"/>
      <c r="C25" s="831"/>
      <c r="D25" s="831"/>
      <c r="E25" s="831"/>
      <c r="F25" s="831"/>
      <c r="G25" s="831"/>
    </row>
    <row r="26" spans="1:7" ht="22.5" customHeight="1" x14ac:dyDescent="0.25">
      <c r="A26" s="3877" t="s">
        <v>589</v>
      </c>
      <c r="B26" s="648">
        <v>0</v>
      </c>
      <c r="C26" s="648">
        <v>0</v>
      </c>
      <c r="D26" s="648">
        <v>0</v>
      </c>
      <c r="E26" s="648">
        <v>0</v>
      </c>
      <c r="F26" s="648">
        <v>0</v>
      </c>
      <c r="G26" s="648">
        <v>0</v>
      </c>
    </row>
    <row r="27" spans="1:7" ht="17.25" customHeight="1" x14ac:dyDescent="0.25">
      <c r="A27" s="3878"/>
      <c r="B27" s="831"/>
      <c r="C27" s="831"/>
      <c r="D27" s="831"/>
      <c r="E27" s="831"/>
      <c r="F27" s="831"/>
      <c r="G27" s="831"/>
    </row>
    <row r="28" spans="1:7" ht="22.5" customHeight="1" x14ac:dyDescent="0.25">
      <c r="A28" s="3877" t="s">
        <v>579</v>
      </c>
      <c r="B28" s="648"/>
      <c r="C28" s="648"/>
      <c r="D28" s="648"/>
      <c r="E28" s="648"/>
      <c r="F28" s="648"/>
      <c r="G28" s="648"/>
    </row>
    <row r="29" spans="1:7" ht="22.5" customHeight="1" x14ac:dyDescent="0.25">
      <c r="A29" s="3876" t="s">
        <v>580</v>
      </c>
      <c r="B29" s="648">
        <v>371795.80796601978</v>
      </c>
      <c r="C29" s="648">
        <v>345956.3925529453</v>
      </c>
      <c r="D29" s="648">
        <v>344471.99013376125</v>
      </c>
      <c r="E29" s="648">
        <v>330231.26802449999</v>
      </c>
      <c r="F29" s="648">
        <v>385394.00432678242</v>
      </c>
      <c r="G29" s="648">
        <v>345607.3641242942</v>
      </c>
    </row>
    <row r="30" spans="1:7" ht="17.25" customHeight="1" x14ac:dyDescent="0.25">
      <c r="A30" s="3881"/>
      <c r="B30" s="831"/>
      <c r="C30" s="831"/>
      <c r="D30" s="831"/>
      <c r="E30" s="831"/>
      <c r="F30" s="831"/>
      <c r="G30" s="831"/>
    </row>
    <row r="31" spans="1:7" ht="22.5" customHeight="1" x14ac:dyDescent="0.25">
      <c r="A31" s="3877" t="s">
        <v>590</v>
      </c>
      <c r="B31" s="648">
        <v>1623.27390423</v>
      </c>
      <c r="C31" s="648">
        <v>1548.5679364100001</v>
      </c>
      <c r="D31" s="648">
        <v>855.12510182999995</v>
      </c>
      <c r="E31" s="648">
        <v>1275.4246460999998</v>
      </c>
      <c r="F31" s="648">
        <v>1296.6051401700001</v>
      </c>
      <c r="G31" s="648">
        <v>1322.7311870499998</v>
      </c>
    </row>
    <row r="32" spans="1:7" ht="17.25" customHeight="1" x14ac:dyDescent="0.25">
      <c r="A32" s="3881"/>
      <c r="B32" s="831"/>
      <c r="C32" s="831"/>
      <c r="D32" s="831"/>
      <c r="E32" s="831"/>
      <c r="F32" s="831"/>
      <c r="G32" s="831"/>
    </row>
    <row r="33" spans="1:14" ht="22.5" customHeight="1" x14ac:dyDescent="0.25">
      <c r="A33" s="3877" t="s">
        <v>458</v>
      </c>
      <c r="B33" s="648">
        <v>1632.4893438899999</v>
      </c>
      <c r="C33" s="648">
        <v>1792.6862675599998</v>
      </c>
      <c r="D33" s="648">
        <v>2003.9572564100004</v>
      </c>
      <c r="E33" s="648">
        <v>2552.4010111900002</v>
      </c>
      <c r="F33" s="648">
        <v>2499.3138635099999</v>
      </c>
      <c r="G33" s="648">
        <v>2038.20702794</v>
      </c>
    </row>
    <row r="34" spans="1:14" ht="17.25" customHeight="1" x14ac:dyDescent="0.25">
      <c r="A34" s="3881"/>
      <c r="B34" s="831"/>
      <c r="C34" s="831"/>
      <c r="D34" s="831"/>
      <c r="E34" s="831"/>
      <c r="F34" s="831"/>
      <c r="G34" s="831"/>
    </row>
    <row r="35" spans="1:14" ht="22.5" customHeight="1" x14ac:dyDescent="0.25">
      <c r="A35" s="3877" t="s">
        <v>547</v>
      </c>
      <c r="B35" s="648">
        <v>725.5638831950298</v>
      </c>
      <c r="C35" s="648">
        <v>682.56711189350335</v>
      </c>
      <c r="D35" s="648">
        <v>721.26581348887601</v>
      </c>
      <c r="E35" s="648">
        <v>793.48505532829211</v>
      </c>
      <c r="F35" s="648">
        <v>845.2363743790977</v>
      </c>
      <c r="G35" s="648">
        <v>973.05045557940718</v>
      </c>
    </row>
    <row r="36" spans="1:14" ht="17.25" customHeight="1" x14ac:dyDescent="0.25">
      <c r="A36" s="3877"/>
      <c r="B36" s="648"/>
      <c r="C36" s="648"/>
      <c r="D36" s="648"/>
      <c r="E36" s="648"/>
      <c r="F36" s="648"/>
      <c r="G36" s="648"/>
    </row>
    <row r="37" spans="1:14" ht="22.5" customHeight="1" x14ac:dyDescent="0.25">
      <c r="A37" s="3877" t="s">
        <v>540</v>
      </c>
      <c r="B37" s="855">
        <v>0</v>
      </c>
      <c r="C37" s="855">
        <v>0</v>
      </c>
      <c r="D37" s="855">
        <v>0</v>
      </c>
      <c r="E37" s="855">
        <v>0</v>
      </c>
      <c r="F37" s="855">
        <v>0</v>
      </c>
      <c r="G37" s="855">
        <v>0</v>
      </c>
    </row>
    <row r="38" spans="1:14" ht="17.25" customHeight="1" x14ac:dyDescent="0.25">
      <c r="A38" s="3881"/>
      <c r="B38" s="831"/>
      <c r="C38" s="831"/>
      <c r="D38" s="831"/>
      <c r="E38" s="831"/>
      <c r="F38" s="831"/>
      <c r="G38" s="831"/>
    </row>
    <row r="39" spans="1:14" ht="22.5" customHeight="1" x14ac:dyDescent="0.25">
      <c r="A39" s="3877" t="s">
        <v>539</v>
      </c>
      <c r="B39" s="648">
        <v>167324.31030922927</v>
      </c>
      <c r="C39" s="648">
        <v>169586.53448306775</v>
      </c>
      <c r="D39" s="648">
        <v>162994.89620373669</v>
      </c>
      <c r="E39" s="648">
        <v>165396.57754990438</v>
      </c>
      <c r="F39" s="648">
        <v>167062.52112577404</v>
      </c>
      <c r="G39" s="648">
        <v>170453.73437754804</v>
      </c>
    </row>
    <row r="40" spans="1:14" ht="17.25" customHeight="1" x14ac:dyDescent="0.25">
      <c r="A40" s="3878"/>
      <c r="B40" s="831"/>
      <c r="C40" s="831"/>
      <c r="D40" s="831"/>
      <c r="E40" s="831"/>
      <c r="F40" s="831"/>
      <c r="G40" s="831"/>
    </row>
    <row r="41" spans="1:14" ht="22.5" customHeight="1" x14ac:dyDescent="0.25">
      <c r="A41" s="3877" t="s">
        <v>515</v>
      </c>
      <c r="B41" s="648">
        <v>26896.087258713422</v>
      </c>
      <c r="C41" s="648">
        <v>29100.729134632551</v>
      </c>
      <c r="D41" s="648">
        <v>24134.446545465074</v>
      </c>
      <c r="E41" s="648">
        <v>22460.572900569918</v>
      </c>
      <c r="F41" s="648">
        <v>22922.025947210619</v>
      </c>
      <c r="G41" s="648">
        <v>23532.102590601666</v>
      </c>
    </row>
    <row r="42" spans="1:14" ht="17.25" customHeight="1" thickBot="1" x14ac:dyDescent="0.3">
      <c r="A42" s="3882"/>
      <c r="B42" s="834"/>
      <c r="C42" s="834"/>
      <c r="D42" s="834"/>
      <c r="E42" s="834"/>
      <c r="F42" s="834"/>
      <c r="G42" s="834"/>
    </row>
    <row r="43" spans="1:14" ht="15" hidden="1" customHeight="1" thickTop="1" x14ac:dyDescent="0.25">
      <c r="A43" s="836" t="s">
        <v>583</v>
      </c>
    </row>
    <row r="44" spans="1:14" s="843" customFormat="1" ht="15.95" customHeight="1" thickTop="1" x14ac:dyDescent="0.2">
      <c r="A44" s="3883" t="s">
        <v>5842</v>
      </c>
      <c r="H44" s="844"/>
      <c r="I44" s="844"/>
      <c r="J44" s="844"/>
      <c r="K44" s="844"/>
      <c r="L44" s="844"/>
      <c r="M44" s="844"/>
      <c r="N44" s="844"/>
    </row>
    <row r="45" spans="1:14" s="843" customFormat="1" ht="15.95" customHeight="1" x14ac:dyDescent="0.2">
      <c r="A45" s="3883" t="s">
        <v>591</v>
      </c>
      <c r="H45" s="844"/>
      <c r="I45" s="844"/>
      <c r="J45" s="844"/>
      <c r="K45" s="844"/>
      <c r="L45" s="844"/>
      <c r="M45" s="844"/>
      <c r="N45" s="844"/>
    </row>
    <row r="46" spans="1:14" s="843" customFormat="1" ht="15.95" customHeight="1" x14ac:dyDescent="0.2">
      <c r="A46" s="3883" t="s">
        <v>592</v>
      </c>
      <c r="H46" s="844"/>
      <c r="I46" s="844"/>
      <c r="J46" s="844"/>
      <c r="K46" s="844"/>
      <c r="L46" s="844"/>
      <c r="M46" s="844"/>
      <c r="N46" s="844"/>
    </row>
    <row r="47" spans="1:14" s="843" customFormat="1" ht="15.95" customHeight="1" x14ac:dyDescent="0.2">
      <c r="A47" s="3883" t="s">
        <v>5843</v>
      </c>
      <c r="H47" s="844"/>
      <c r="I47" s="844"/>
      <c r="J47" s="844"/>
      <c r="K47" s="844"/>
      <c r="L47" s="844"/>
      <c r="M47" s="844"/>
      <c r="N47" s="844"/>
    </row>
    <row r="48" spans="1:14" s="843" customFormat="1" ht="15.95" customHeight="1" x14ac:dyDescent="0.2">
      <c r="A48" s="3883" t="s">
        <v>593</v>
      </c>
      <c r="H48" s="844"/>
      <c r="I48" s="844"/>
      <c r="J48" s="844"/>
      <c r="K48" s="844"/>
      <c r="L48" s="844"/>
      <c r="M48" s="844"/>
      <c r="N48" s="844"/>
    </row>
    <row r="49" spans="1:14" s="843" customFormat="1" ht="15.95" customHeight="1" x14ac:dyDescent="0.2">
      <c r="A49" s="3883" t="s">
        <v>594</v>
      </c>
      <c r="H49" s="844"/>
      <c r="I49" s="844"/>
      <c r="J49" s="844"/>
      <c r="K49" s="844"/>
      <c r="L49" s="844"/>
      <c r="M49" s="844"/>
      <c r="N49" s="844"/>
    </row>
    <row r="50" spans="1:14" s="843" customFormat="1" ht="15.95" customHeight="1" x14ac:dyDescent="0.2">
      <c r="A50" s="3883" t="s">
        <v>5844</v>
      </c>
      <c r="H50" s="844"/>
      <c r="I50" s="844"/>
      <c r="J50" s="844"/>
      <c r="K50" s="844"/>
      <c r="L50" s="844"/>
      <c r="M50" s="844"/>
      <c r="N50" s="844"/>
    </row>
    <row r="51" spans="1:14" s="844" customFormat="1" ht="15.95" customHeight="1" x14ac:dyDescent="0.3">
      <c r="A51" s="3884" t="s">
        <v>520</v>
      </c>
    </row>
    <row r="52" spans="1:14" s="844" customFormat="1" ht="22.5" customHeight="1" x14ac:dyDescent="0.3">
      <c r="A52" s="3884" t="s">
        <v>396</v>
      </c>
    </row>
  </sheetData>
  <printOptions horizontalCentered="1"/>
  <pageMargins left="0.85" right="0.52" top="0.56000000000000005" bottom="0.56000000000000005" header="0.3" footer="0.3"/>
  <pageSetup paperSize="9" scale="3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WYO70"/>
  <sheetViews>
    <sheetView zoomScaleNormal="100" zoomScaleSheetLayoutView="90" workbookViewId="0">
      <pane xSplit="84" ySplit="3" topLeftCell="CP4" activePane="bottomRight" state="frozen"/>
      <selection activeCell="E182" sqref="E182"/>
      <selection pane="topRight" activeCell="E182" sqref="E182"/>
      <selection pane="bottomLeft" activeCell="E182" sqref="E182"/>
      <selection pane="bottomRight" activeCell="CQ26" sqref="CQ26"/>
    </sheetView>
  </sheetViews>
  <sheetFormatPr defaultRowHeight="15.75" customHeight="1" x14ac:dyDescent="0.25"/>
  <cols>
    <col min="1" max="1" width="59" style="817" customWidth="1"/>
    <col min="2" max="14" width="9.7109375" style="817" hidden="1" customWidth="1"/>
    <col min="15" max="15" width="12" style="817" hidden="1" customWidth="1"/>
    <col min="16" max="40" width="9.7109375" style="817" hidden="1" customWidth="1"/>
    <col min="41" max="84" width="13.42578125" style="817" hidden="1" customWidth="1"/>
    <col min="85" max="93" width="10.7109375" style="817" hidden="1" customWidth="1"/>
    <col min="94" max="99" width="10.7109375" style="817" bestFit="1" customWidth="1"/>
    <col min="100" max="100" width="11.28515625" style="817" customWidth="1"/>
    <col min="101" max="106" width="11.85546875" style="817" customWidth="1"/>
    <col min="107" max="302" width="9.140625" style="817"/>
    <col min="303" max="303" width="57.28515625" style="817" customWidth="1"/>
    <col min="304" max="341" width="9.140625" style="817" hidden="1" customWidth="1"/>
    <col min="342" max="354" width="9.7109375" style="817" customWidth="1"/>
    <col min="355" max="558" width="9.140625" style="817"/>
    <col min="559" max="559" width="57.28515625" style="817" customWidth="1"/>
    <col min="560" max="597" width="9.140625" style="817" hidden="1" customWidth="1"/>
    <col min="598" max="610" width="9.7109375" style="817" customWidth="1"/>
    <col min="611" max="814" width="9.140625" style="817"/>
    <col min="815" max="815" width="57.28515625" style="817" customWidth="1"/>
    <col min="816" max="853" width="9.140625" style="817" hidden="1" customWidth="1"/>
    <col min="854" max="866" width="9.7109375" style="817" customWidth="1"/>
    <col min="867" max="1070" width="9.140625" style="817"/>
    <col min="1071" max="1071" width="57.28515625" style="817" customWidth="1"/>
    <col min="1072" max="1109" width="9.140625" style="817" hidden="1" customWidth="1"/>
    <col min="1110" max="1122" width="9.7109375" style="817" customWidth="1"/>
    <col min="1123" max="1326" width="9.140625" style="817"/>
    <col min="1327" max="1327" width="57.28515625" style="817" customWidth="1"/>
    <col min="1328" max="1365" width="9.140625" style="817" hidden="1" customWidth="1"/>
    <col min="1366" max="1378" width="9.7109375" style="817" customWidth="1"/>
    <col min="1379" max="1582" width="9.140625" style="817"/>
    <col min="1583" max="1583" width="57.28515625" style="817" customWidth="1"/>
    <col min="1584" max="1621" width="9.140625" style="817" hidden="1" customWidth="1"/>
    <col min="1622" max="1634" width="9.7109375" style="817" customWidth="1"/>
    <col min="1635" max="1838" width="9.140625" style="817"/>
    <col min="1839" max="1839" width="57.28515625" style="817" customWidth="1"/>
    <col min="1840" max="1877" width="9.140625" style="817" hidden="1" customWidth="1"/>
    <col min="1878" max="1890" width="9.7109375" style="817" customWidth="1"/>
    <col min="1891" max="2094" width="9.140625" style="817"/>
    <col min="2095" max="2095" width="57.28515625" style="817" customWidth="1"/>
    <col min="2096" max="2133" width="9.140625" style="817" hidden="1" customWidth="1"/>
    <col min="2134" max="2146" width="9.7109375" style="817" customWidth="1"/>
    <col min="2147" max="2350" width="9.140625" style="817"/>
    <col min="2351" max="2351" width="57.28515625" style="817" customWidth="1"/>
    <col min="2352" max="2389" width="9.140625" style="817" hidden="1" customWidth="1"/>
    <col min="2390" max="2402" width="9.7109375" style="817" customWidth="1"/>
    <col min="2403" max="2606" width="9.140625" style="817"/>
    <col min="2607" max="2607" width="57.28515625" style="817" customWidth="1"/>
    <col min="2608" max="2645" width="9.140625" style="817" hidden="1" customWidth="1"/>
    <col min="2646" max="2658" width="9.7109375" style="817" customWidth="1"/>
    <col min="2659" max="2862" width="9.140625" style="817"/>
    <col min="2863" max="2863" width="57.28515625" style="817" customWidth="1"/>
    <col min="2864" max="2901" width="9.140625" style="817" hidden="1" customWidth="1"/>
    <col min="2902" max="2914" width="9.7109375" style="817" customWidth="1"/>
    <col min="2915" max="3118" width="9.140625" style="817"/>
    <col min="3119" max="3119" width="57.28515625" style="817" customWidth="1"/>
    <col min="3120" max="3157" width="9.140625" style="817" hidden="1" customWidth="1"/>
    <col min="3158" max="3170" width="9.7109375" style="817" customWidth="1"/>
    <col min="3171" max="3374" width="9.140625" style="817"/>
    <col min="3375" max="3375" width="57.28515625" style="817" customWidth="1"/>
    <col min="3376" max="3413" width="9.140625" style="817" hidden="1" customWidth="1"/>
    <col min="3414" max="3426" width="9.7109375" style="817" customWidth="1"/>
    <col min="3427" max="3630" width="9.140625" style="817"/>
    <col min="3631" max="3631" width="57.28515625" style="817" customWidth="1"/>
    <col min="3632" max="3669" width="9.140625" style="817" hidden="1" customWidth="1"/>
    <col min="3670" max="3682" width="9.7109375" style="817" customWidth="1"/>
    <col min="3683" max="3886" width="9.140625" style="817"/>
    <col min="3887" max="3887" width="57.28515625" style="817" customWidth="1"/>
    <col min="3888" max="3925" width="9.140625" style="817" hidden="1" customWidth="1"/>
    <col min="3926" max="3938" width="9.7109375" style="817" customWidth="1"/>
    <col min="3939" max="4142" width="9.140625" style="817"/>
    <col min="4143" max="4143" width="57.28515625" style="817" customWidth="1"/>
    <col min="4144" max="4181" width="9.140625" style="817" hidden="1" customWidth="1"/>
    <col min="4182" max="4194" width="9.7109375" style="817" customWidth="1"/>
    <col min="4195" max="4398" width="9.140625" style="817"/>
    <col min="4399" max="4399" width="57.28515625" style="817" customWidth="1"/>
    <col min="4400" max="4437" width="9.140625" style="817" hidden="1" customWidth="1"/>
    <col min="4438" max="4450" width="9.7109375" style="817" customWidth="1"/>
    <col min="4451" max="4654" width="9.140625" style="817"/>
    <col min="4655" max="4655" width="57.28515625" style="817" customWidth="1"/>
    <col min="4656" max="4693" width="9.140625" style="817" hidden="1" customWidth="1"/>
    <col min="4694" max="4706" width="9.7109375" style="817" customWidth="1"/>
    <col min="4707" max="4910" width="9.140625" style="817"/>
    <col min="4911" max="4911" width="57.28515625" style="817" customWidth="1"/>
    <col min="4912" max="4949" width="9.140625" style="817" hidden="1" customWidth="1"/>
    <col min="4950" max="4962" width="9.7109375" style="817" customWidth="1"/>
    <col min="4963" max="5166" width="9.140625" style="817"/>
    <col min="5167" max="5167" width="57.28515625" style="817" customWidth="1"/>
    <col min="5168" max="5205" width="9.140625" style="817" hidden="1" customWidth="1"/>
    <col min="5206" max="5218" width="9.7109375" style="817" customWidth="1"/>
    <col min="5219" max="5422" width="9.140625" style="817"/>
    <col min="5423" max="5423" width="57.28515625" style="817" customWidth="1"/>
    <col min="5424" max="5461" width="9.140625" style="817" hidden="1" customWidth="1"/>
    <col min="5462" max="5474" width="9.7109375" style="817" customWidth="1"/>
    <col min="5475" max="5678" width="9.140625" style="817"/>
    <col min="5679" max="5679" width="57.28515625" style="817" customWidth="1"/>
    <col min="5680" max="5717" width="9.140625" style="817" hidden="1" customWidth="1"/>
    <col min="5718" max="5730" width="9.7109375" style="817" customWidth="1"/>
    <col min="5731" max="5934" width="9.140625" style="817"/>
    <col min="5935" max="5935" width="57.28515625" style="817" customWidth="1"/>
    <col min="5936" max="5973" width="9.140625" style="817" hidden="1" customWidth="1"/>
    <col min="5974" max="5986" width="9.7109375" style="817" customWidth="1"/>
    <col min="5987" max="6190" width="9.140625" style="817"/>
    <col min="6191" max="6191" width="57.28515625" style="817" customWidth="1"/>
    <col min="6192" max="6229" width="9.140625" style="817" hidden="1" customWidth="1"/>
    <col min="6230" max="6242" width="9.7109375" style="817" customWidth="1"/>
    <col min="6243" max="6446" width="9.140625" style="817"/>
    <col min="6447" max="6447" width="57.28515625" style="817" customWidth="1"/>
    <col min="6448" max="6485" width="9.140625" style="817" hidden="1" customWidth="1"/>
    <col min="6486" max="6498" width="9.7109375" style="817" customWidth="1"/>
    <col min="6499" max="6702" width="9.140625" style="817"/>
    <col min="6703" max="6703" width="57.28515625" style="817" customWidth="1"/>
    <col min="6704" max="6741" width="9.140625" style="817" hidden="1" customWidth="1"/>
    <col min="6742" max="6754" width="9.7109375" style="817" customWidth="1"/>
    <col min="6755" max="6958" width="9.140625" style="817"/>
    <col min="6959" max="6959" width="57.28515625" style="817" customWidth="1"/>
    <col min="6960" max="6997" width="9.140625" style="817" hidden="1" customWidth="1"/>
    <col min="6998" max="7010" width="9.7109375" style="817" customWidth="1"/>
    <col min="7011" max="7214" width="9.140625" style="817"/>
    <col min="7215" max="7215" width="57.28515625" style="817" customWidth="1"/>
    <col min="7216" max="7253" width="9.140625" style="817" hidden="1" customWidth="1"/>
    <col min="7254" max="7266" width="9.7109375" style="817" customWidth="1"/>
    <col min="7267" max="7470" width="9.140625" style="817"/>
    <col min="7471" max="7471" width="57.28515625" style="817" customWidth="1"/>
    <col min="7472" max="7509" width="9.140625" style="817" hidden="1" customWidth="1"/>
    <col min="7510" max="7522" width="9.7109375" style="817" customWidth="1"/>
    <col min="7523" max="7726" width="9.140625" style="817"/>
    <col min="7727" max="7727" width="57.28515625" style="817" customWidth="1"/>
    <col min="7728" max="7765" width="9.140625" style="817" hidden="1" customWidth="1"/>
    <col min="7766" max="7778" width="9.7109375" style="817" customWidth="1"/>
    <col min="7779" max="7982" width="9.140625" style="817"/>
    <col min="7983" max="7983" width="57.28515625" style="817" customWidth="1"/>
    <col min="7984" max="8021" width="9.140625" style="817" hidden="1" customWidth="1"/>
    <col min="8022" max="8034" width="9.7109375" style="817" customWidth="1"/>
    <col min="8035" max="8238" width="9.140625" style="817"/>
    <col min="8239" max="8239" width="57.28515625" style="817" customWidth="1"/>
    <col min="8240" max="8277" width="9.140625" style="817" hidden="1" customWidth="1"/>
    <col min="8278" max="8290" width="9.7109375" style="817" customWidth="1"/>
    <col min="8291" max="8494" width="9.140625" style="817"/>
    <col min="8495" max="8495" width="57.28515625" style="817" customWidth="1"/>
    <col min="8496" max="8533" width="9.140625" style="817" hidden="1" customWidth="1"/>
    <col min="8534" max="8546" width="9.7109375" style="817" customWidth="1"/>
    <col min="8547" max="8750" width="9.140625" style="817"/>
    <col min="8751" max="8751" width="57.28515625" style="817" customWidth="1"/>
    <col min="8752" max="8789" width="9.140625" style="817" hidden="1" customWidth="1"/>
    <col min="8790" max="8802" width="9.7109375" style="817" customWidth="1"/>
    <col min="8803" max="9006" width="9.140625" style="817"/>
    <col min="9007" max="9007" width="57.28515625" style="817" customWidth="1"/>
    <col min="9008" max="9045" width="9.140625" style="817" hidden="1" customWidth="1"/>
    <col min="9046" max="9058" width="9.7109375" style="817" customWidth="1"/>
    <col min="9059" max="9262" width="9.140625" style="817"/>
    <col min="9263" max="9263" width="57.28515625" style="817" customWidth="1"/>
    <col min="9264" max="9301" width="9.140625" style="817" hidden="1" customWidth="1"/>
    <col min="9302" max="9314" width="9.7109375" style="817" customWidth="1"/>
    <col min="9315" max="9518" width="9.140625" style="817"/>
    <col min="9519" max="9519" width="57.28515625" style="817" customWidth="1"/>
    <col min="9520" max="9557" width="9.140625" style="817" hidden="1" customWidth="1"/>
    <col min="9558" max="9570" width="9.7109375" style="817" customWidth="1"/>
    <col min="9571" max="9774" width="9.140625" style="817"/>
    <col min="9775" max="9775" width="57.28515625" style="817" customWidth="1"/>
    <col min="9776" max="9813" width="9.140625" style="817" hidden="1" customWidth="1"/>
    <col min="9814" max="9826" width="9.7109375" style="817" customWidth="1"/>
    <col min="9827" max="10030" width="9.140625" style="817"/>
    <col min="10031" max="10031" width="57.28515625" style="817" customWidth="1"/>
    <col min="10032" max="10069" width="9.140625" style="817" hidden="1" customWidth="1"/>
    <col min="10070" max="10082" width="9.7109375" style="817" customWidth="1"/>
    <col min="10083" max="10286" width="9.140625" style="817"/>
    <col min="10287" max="10287" width="57.28515625" style="817" customWidth="1"/>
    <col min="10288" max="10325" width="9.140625" style="817" hidden="1" customWidth="1"/>
    <col min="10326" max="10338" width="9.7109375" style="817" customWidth="1"/>
    <col min="10339" max="10542" width="9.140625" style="817"/>
    <col min="10543" max="10543" width="57.28515625" style="817" customWidth="1"/>
    <col min="10544" max="10581" width="9.140625" style="817" hidden="1" customWidth="1"/>
    <col min="10582" max="10594" width="9.7109375" style="817" customWidth="1"/>
    <col min="10595" max="10798" width="9.140625" style="817"/>
    <col min="10799" max="10799" width="57.28515625" style="817" customWidth="1"/>
    <col min="10800" max="10837" width="9.140625" style="817" hidden="1" customWidth="1"/>
    <col min="10838" max="10850" width="9.7109375" style="817" customWidth="1"/>
    <col min="10851" max="11054" width="9.140625" style="817"/>
    <col min="11055" max="11055" width="57.28515625" style="817" customWidth="1"/>
    <col min="11056" max="11093" width="9.140625" style="817" hidden="1" customWidth="1"/>
    <col min="11094" max="11106" width="9.7109375" style="817" customWidth="1"/>
    <col min="11107" max="11310" width="9.140625" style="817"/>
    <col min="11311" max="11311" width="57.28515625" style="817" customWidth="1"/>
    <col min="11312" max="11349" width="9.140625" style="817" hidden="1" customWidth="1"/>
    <col min="11350" max="11362" width="9.7109375" style="817" customWidth="1"/>
    <col min="11363" max="11566" width="9.140625" style="817"/>
    <col min="11567" max="11567" width="57.28515625" style="817" customWidth="1"/>
    <col min="11568" max="11605" width="9.140625" style="817" hidden="1" customWidth="1"/>
    <col min="11606" max="11618" width="9.7109375" style="817" customWidth="1"/>
    <col min="11619" max="11822" width="9.140625" style="817"/>
    <col min="11823" max="11823" width="57.28515625" style="817" customWidth="1"/>
    <col min="11824" max="11861" width="9.140625" style="817" hidden="1" customWidth="1"/>
    <col min="11862" max="11874" width="9.7109375" style="817" customWidth="1"/>
    <col min="11875" max="12078" width="9.140625" style="817"/>
    <col min="12079" max="12079" width="57.28515625" style="817" customWidth="1"/>
    <col min="12080" max="12117" width="9.140625" style="817" hidden="1" customWidth="1"/>
    <col min="12118" max="12130" width="9.7109375" style="817" customWidth="1"/>
    <col min="12131" max="12334" width="9.140625" style="817"/>
    <col min="12335" max="12335" width="57.28515625" style="817" customWidth="1"/>
    <col min="12336" max="12373" width="9.140625" style="817" hidden="1" customWidth="1"/>
    <col min="12374" max="12386" width="9.7109375" style="817" customWidth="1"/>
    <col min="12387" max="12590" width="9.140625" style="817"/>
    <col min="12591" max="12591" width="57.28515625" style="817" customWidth="1"/>
    <col min="12592" max="12629" width="9.140625" style="817" hidden="1" customWidth="1"/>
    <col min="12630" max="12642" width="9.7109375" style="817" customWidth="1"/>
    <col min="12643" max="12846" width="9.140625" style="817"/>
    <col min="12847" max="12847" width="57.28515625" style="817" customWidth="1"/>
    <col min="12848" max="12885" width="9.140625" style="817" hidden="1" customWidth="1"/>
    <col min="12886" max="12898" width="9.7109375" style="817" customWidth="1"/>
    <col min="12899" max="13102" width="9.140625" style="817"/>
    <col min="13103" max="13103" width="57.28515625" style="817" customWidth="1"/>
    <col min="13104" max="13141" width="9.140625" style="817" hidden="1" customWidth="1"/>
    <col min="13142" max="13154" width="9.7109375" style="817" customWidth="1"/>
    <col min="13155" max="13358" width="9.140625" style="817"/>
    <col min="13359" max="13359" width="57.28515625" style="817" customWidth="1"/>
    <col min="13360" max="13397" width="9.140625" style="817" hidden="1" customWidth="1"/>
    <col min="13398" max="13410" width="9.7109375" style="817" customWidth="1"/>
    <col min="13411" max="13614" width="9.140625" style="817"/>
    <col min="13615" max="13615" width="57.28515625" style="817" customWidth="1"/>
    <col min="13616" max="13653" width="9.140625" style="817" hidden="1" customWidth="1"/>
    <col min="13654" max="13666" width="9.7109375" style="817" customWidth="1"/>
    <col min="13667" max="13870" width="9.140625" style="817"/>
    <col min="13871" max="13871" width="57.28515625" style="817" customWidth="1"/>
    <col min="13872" max="13909" width="9.140625" style="817" hidden="1" customWidth="1"/>
    <col min="13910" max="13922" width="9.7109375" style="817" customWidth="1"/>
    <col min="13923" max="14126" width="9.140625" style="817"/>
    <col min="14127" max="14127" width="57.28515625" style="817" customWidth="1"/>
    <col min="14128" max="14165" width="9.140625" style="817" hidden="1" customWidth="1"/>
    <col min="14166" max="14178" width="9.7109375" style="817" customWidth="1"/>
    <col min="14179" max="14382" width="9.140625" style="817"/>
    <col min="14383" max="14383" width="57.28515625" style="817" customWidth="1"/>
    <col min="14384" max="14421" width="9.140625" style="817" hidden="1" customWidth="1"/>
    <col min="14422" max="14434" width="9.7109375" style="817" customWidth="1"/>
    <col min="14435" max="14638" width="9.140625" style="817"/>
    <col min="14639" max="14639" width="57.28515625" style="817" customWidth="1"/>
    <col min="14640" max="14677" width="9.140625" style="817" hidden="1" customWidth="1"/>
    <col min="14678" max="14690" width="9.7109375" style="817" customWidth="1"/>
    <col min="14691" max="14894" width="9.140625" style="817"/>
    <col min="14895" max="14895" width="57.28515625" style="817" customWidth="1"/>
    <col min="14896" max="14933" width="9.140625" style="817" hidden="1" customWidth="1"/>
    <col min="14934" max="14946" width="9.7109375" style="817" customWidth="1"/>
    <col min="14947" max="15150" width="9.140625" style="817"/>
    <col min="15151" max="15151" width="57.28515625" style="817" customWidth="1"/>
    <col min="15152" max="15189" width="9.140625" style="817" hidden="1" customWidth="1"/>
    <col min="15190" max="15202" width="9.7109375" style="817" customWidth="1"/>
    <col min="15203" max="15406" width="9.140625" style="817"/>
    <col min="15407" max="15407" width="57.28515625" style="817" customWidth="1"/>
    <col min="15408" max="15445" width="9.140625" style="817" hidden="1" customWidth="1"/>
    <col min="15446" max="15458" width="9.7109375" style="817" customWidth="1"/>
    <col min="15459" max="15662" width="9.140625" style="817"/>
    <col min="15663" max="15663" width="57.28515625" style="817" customWidth="1"/>
    <col min="15664" max="15701" width="9.140625" style="817" hidden="1" customWidth="1"/>
    <col min="15702" max="15714" width="9.7109375" style="817" customWidth="1"/>
    <col min="15715" max="15918" width="9.140625" style="817"/>
    <col min="15919" max="15919" width="57.28515625" style="817" customWidth="1"/>
    <col min="15920" max="15957" width="9.140625" style="817" hidden="1" customWidth="1"/>
    <col min="15958" max="15970" width="9.7109375" style="817" customWidth="1"/>
    <col min="15971" max="16174" width="9.140625" style="817"/>
    <col min="16175" max="16175" width="57.28515625" style="817" customWidth="1"/>
    <col min="16176" max="16213" width="9.140625" style="817" hidden="1" customWidth="1"/>
    <col min="16214" max="16226" width="9.7109375" style="817" customWidth="1"/>
    <col min="16227" max="16384" width="9.140625" style="817"/>
  </cols>
  <sheetData>
    <row r="1" spans="1:106" s="814" customFormat="1" ht="27" customHeight="1" x14ac:dyDescent="0.25">
      <c r="A1" s="813" t="s">
        <v>595</v>
      </c>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row>
    <row r="2" spans="1:106" ht="13.5" customHeight="1" thickBot="1" x14ac:dyDescent="0.3">
      <c r="A2" s="845"/>
      <c r="R2" s="818"/>
      <c r="T2" s="846"/>
      <c r="U2" s="846"/>
      <c r="V2" s="846"/>
      <c r="W2" s="846"/>
      <c r="X2" s="846"/>
      <c r="Y2" s="846"/>
      <c r="Z2" s="846"/>
      <c r="AB2" s="846"/>
      <c r="AC2" s="846"/>
      <c r="AD2" s="846"/>
      <c r="AH2" s="846"/>
      <c r="AI2" s="846"/>
      <c r="AL2" s="846"/>
      <c r="AM2" s="846"/>
      <c r="AN2" s="846"/>
      <c r="AO2" s="846"/>
      <c r="AP2" s="846"/>
      <c r="AQ2" s="846"/>
      <c r="AR2" s="846"/>
      <c r="AU2" s="846"/>
      <c r="AV2" s="846"/>
      <c r="AW2" s="846"/>
      <c r="AX2" s="846"/>
      <c r="BA2" s="819"/>
      <c r="BB2" s="819"/>
      <c r="BC2" s="819"/>
      <c r="BD2" s="819"/>
      <c r="BE2" s="819"/>
      <c r="BF2" s="819"/>
      <c r="BG2" s="819"/>
      <c r="BH2" s="819"/>
      <c r="BI2" s="819"/>
      <c r="BJ2" s="819"/>
      <c r="BK2" s="819"/>
      <c r="BL2" s="819"/>
      <c r="BM2" s="819"/>
      <c r="BN2" s="819"/>
      <c r="BO2" s="819"/>
      <c r="BP2" s="819"/>
      <c r="BQ2" s="819"/>
      <c r="BR2" s="819"/>
      <c r="BS2" s="819"/>
      <c r="BT2" s="819"/>
      <c r="BU2" s="819"/>
      <c r="BV2" s="819"/>
      <c r="BW2" s="819"/>
      <c r="BX2" s="819"/>
      <c r="BY2" s="819"/>
      <c r="BZ2" s="819"/>
      <c r="CA2" s="819"/>
      <c r="CB2" s="819"/>
      <c r="CC2" s="819"/>
      <c r="CE2" s="819"/>
      <c r="CF2" s="819"/>
      <c r="CG2" s="819"/>
      <c r="CH2" s="819"/>
      <c r="CI2" s="819"/>
      <c r="CJ2" s="819"/>
      <c r="CK2" s="819"/>
      <c r="CL2" s="819"/>
      <c r="CM2" s="819"/>
      <c r="CN2" s="819"/>
      <c r="CO2" s="819"/>
      <c r="CP2" s="819"/>
      <c r="CQ2" s="819"/>
      <c r="CR2" s="846"/>
      <c r="CS2" s="846"/>
      <c r="CT2" s="846"/>
      <c r="CU2" s="846"/>
      <c r="CW2" s="846"/>
      <c r="CX2" s="846"/>
      <c r="CY2" s="846"/>
      <c r="CZ2" s="846"/>
      <c r="DA2" s="846"/>
      <c r="DB2" s="846" t="s">
        <v>7</v>
      </c>
    </row>
    <row r="3" spans="1:106" s="850" customFormat="1" ht="27" customHeight="1" thickTop="1" thickBot="1" x14ac:dyDescent="0.3">
      <c r="A3" s="847"/>
      <c r="B3" s="848">
        <v>40179</v>
      </c>
      <c r="C3" s="842">
        <v>40210</v>
      </c>
      <c r="D3" s="842">
        <v>40238</v>
      </c>
      <c r="E3" s="842">
        <v>40269</v>
      </c>
      <c r="F3" s="842">
        <v>40299</v>
      </c>
      <c r="G3" s="842">
        <v>40330</v>
      </c>
      <c r="H3" s="842">
        <v>40360</v>
      </c>
      <c r="I3" s="842">
        <v>40391</v>
      </c>
      <c r="J3" s="842">
        <v>40422</v>
      </c>
      <c r="K3" s="842">
        <v>40452</v>
      </c>
      <c r="L3" s="842">
        <v>40483</v>
      </c>
      <c r="M3" s="842">
        <v>40513</v>
      </c>
      <c r="N3" s="842">
        <v>40544</v>
      </c>
      <c r="O3" s="842">
        <v>40575</v>
      </c>
      <c r="P3" s="842">
        <v>40603</v>
      </c>
      <c r="Q3" s="842">
        <v>40634</v>
      </c>
      <c r="R3" s="842">
        <v>40664</v>
      </c>
      <c r="S3" s="842">
        <v>40695</v>
      </c>
      <c r="T3" s="842">
        <v>40725</v>
      </c>
      <c r="U3" s="842">
        <v>40756</v>
      </c>
      <c r="V3" s="842">
        <v>40787</v>
      </c>
      <c r="W3" s="842">
        <v>40817</v>
      </c>
      <c r="X3" s="842">
        <v>40848</v>
      </c>
      <c r="Y3" s="842">
        <v>40878</v>
      </c>
      <c r="Z3" s="842">
        <v>40909</v>
      </c>
      <c r="AA3" s="842">
        <v>40940</v>
      </c>
      <c r="AB3" s="842">
        <v>40969</v>
      </c>
      <c r="AC3" s="842">
        <v>41000</v>
      </c>
      <c r="AD3" s="842">
        <v>41030</v>
      </c>
      <c r="AE3" s="842">
        <v>41061</v>
      </c>
      <c r="AF3" s="842">
        <v>41091</v>
      </c>
      <c r="AG3" s="842">
        <v>41122</v>
      </c>
      <c r="AH3" s="842">
        <v>41153</v>
      </c>
      <c r="AI3" s="842">
        <v>41183</v>
      </c>
      <c r="AJ3" s="842">
        <v>41214</v>
      </c>
      <c r="AK3" s="842">
        <v>41244</v>
      </c>
      <c r="AL3" s="842">
        <v>41275</v>
      </c>
      <c r="AM3" s="842">
        <v>41306</v>
      </c>
      <c r="AN3" s="842">
        <v>41334</v>
      </c>
      <c r="AO3" s="842">
        <v>41365</v>
      </c>
      <c r="AP3" s="842">
        <v>41395</v>
      </c>
      <c r="AQ3" s="842">
        <v>41426</v>
      </c>
      <c r="AR3" s="842">
        <v>41456</v>
      </c>
      <c r="AS3" s="842">
        <v>41487</v>
      </c>
      <c r="AT3" s="842">
        <v>41518</v>
      </c>
      <c r="AU3" s="842">
        <v>41548</v>
      </c>
      <c r="AV3" s="842">
        <v>41579</v>
      </c>
      <c r="AW3" s="842">
        <v>41609</v>
      </c>
      <c r="AX3" s="842">
        <v>41640</v>
      </c>
      <c r="AY3" s="842">
        <v>41671</v>
      </c>
      <c r="AZ3" s="842">
        <v>41699</v>
      </c>
      <c r="BA3" s="842">
        <v>41730</v>
      </c>
      <c r="BB3" s="842">
        <v>41760</v>
      </c>
      <c r="BC3" s="849" t="s">
        <v>596</v>
      </c>
      <c r="BD3" s="842">
        <v>41821</v>
      </c>
      <c r="BE3" s="842">
        <v>41852</v>
      </c>
      <c r="BF3" s="842">
        <v>41883</v>
      </c>
      <c r="BG3" s="842">
        <v>41913</v>
      </c>
      <c r="BH3" s="842">
        <v>41944</v>
      </c>
      <c r="BI3" s="842">
        <v>41974</v>
      </c>
      <c r="BJ3" s="842">
        <v>42005</v>
      </c>
      <c r="BK3" s="842">
        <v>42036</v>
      </c>
      <c r="BL3" s="842">
        <v>42064</v>
      </c>
      <c r="BM3" s="842">
        <v>42095</v>
      </c>
      <c r="BN3" s="842">
        <v>42125</v>
      </c>
      <c r="BO3" s="842">
        <v>42156</v>
      </c>
      <c r="BP3" s="842">
        <v>42186</v>
      </c>
      <c r="BQ3" s="842">
        <v>42217</v>
      </c>
      <c r="BR3" s="842">
        <v>42248</v>
      </c>
      <c r="BS3" s="842">
        <v>42278</v>
      </c>
      <c r="BT3" s="842">
        <v>42309</v>
      </c>
      <c r="BU3" s="842">
        <v>42339</v>
      </c>
      <c r="BV3" s="842">
        <v>42370</v>
      </c>
      <c r="BW3" s="842">
        <v>42401</v>
      </c>
      <c r="BX3" s="842">
        <v>42430</v>
      </c>
      <c r="BY3" s="842">
        <v>42461</v>
      </c>
      <c r="BZ3" s="842">
        <v>42491</v>
      </c>
      <c r="CA3" s="842">
        <v>42522</v>
      </c>
      <c r="CB3" s="842">
        <v>42552</v>
      </c>
      <c r="CC3" s="842">
        <v>42583</v>
      </c>
      <c r="CD3" s="842">
        <v>42614</v>
      </c>
      <c r="CE3" s="842">
        <v>42644</v>
      </c>
      <c r="CF3" s="842">
        <v>42675</v>
      </c>
      <c r="CG3" s="842">
        <v>42705</v>
      </c>
      <c r="CH3" s="842">
        <v>42736</v>
      </c>
      <c r="CI3" s="842">
        <v>42767</v>
      </c>
      <c r="CJ3" s="842">
        <v>42795</v>
      </c>
      <c r="CK3" s="842">
        <v>42826</v>
      </c>
      <c r="CL3" s="842">
        <v>42856</v>
      </c>
      <c r="CM3" s="842">
        <v>42887</v>
      </c>
      <c r="CN3" s="842">
        <v>42917</v>
      </c>
      <c r="CO3" s="842">
        <v>42948</v>
      </c>
      <c r="CP3" s="842">
        <v>42979</v>
      </c>
      <c r="CQ3" s="842">
        <v>43009</v>
      </c>
      <c r="CR3" s="842">
        <v>43040</v>
      </c>
      <c r="CS3" s="842">
        <v>43070</v>
      </c>
      <c r="CT3" s="842">
        <v>43101</v>
      </c>
      <c r="CU3" s="842">
        <v>43132</v>
      </c>
      <c r="CV3" s="842">
        <v>43160</v>
      </c>
      <c r="CW3" s="842">
        <v>43191</v>
      </c>
      <c r="CX3" s="842">
        <v>43221</v>
      </c>
      <c r="CY3" s="842">
        <v>43252</v>
      </c>
      <c r="CZ3" s="842">
        <v>43282</v>
      </c>
      <c r="DA3" s="842">
        <v>43313</v>
      </c>
      <c r="DB3" s="842">
        <v>43344</v>
      </c>
    </row>
    <row r="4" spans="1:106" ht="27" customHeight="1" thickTop="1" x14ac:dyDescent="0.25">
      <c r="A4" s="851"/>
      <c r="B4" s="826"/>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52"/>
      <c r="CX4" s="852"/>
      <c r="CY4" s="852"/>
      <c r="CZ4" s="852"/>
      <c r="DA4" s="852"/>
      <c r="DB4" s="852"/>
    </row>
    <row r="5" spans="1:106" ht="22.5" customHeight="1" x14ac:dyDescent="0.25">
      <c r="A5" s="853" t="s">
        <v>496</v>
      </c>
      <c r="B5" s="829">
        <v>355837.03116140142</v>
      </c>
      <c r="C5" s="648">
        <v>360605.04953497002</v>
      </c>
      <c r="D5" s="648">
        <v>364782.5979084057</v>
      </c>
      <c r="E5" s="648">
        <v>347836.52930073522</v>
      </c>
      <c r="F5" s="648">
        <v>398474.36596555047</v>
      </c>
      <c r="G5" s="648">
        <v>389200.51288481901</v>
      </c>
      <c r="H5" s="648">
        <v>349996.3624868911</v>
      </c>
      <c r="I5" s="648">
        <v>374559.74357372645</v>
      </c>
      <c r="J5" s="648">
        <v>374311.56619276927</v>
      </c>
      <c r="K5" s="648">
        <v>375558.9529931749</v>
      </c>
      <c r="L5" s="648">
        <v>387400.46029459574</v>
      </c>
      <c r="M5" s="648">
        <v>396025.74941314518</v>
      </c>
      <c r="N5" s="648">
        <v>397868.12297975575</v>
      </c>
      <c r="O5" s="648">
        <v>391740.02392533404</v>
      </c>
      <c r="P5" s="648">
        <v>362731.64003700012</v>
      </c>
      <c r="Q5" s="648">
        <v>376961.4054074281</v>
      </c>
      <c r="R5" s="648">
        <v>368985.79309799575</v>
      </c>
      <c r="S5" s="648">
        <v>398640.04925210681</v>
      </c>
      <c r="T5" s="648">
        <v>384262.82808588771</v>
      </c>
      <c r="U5" s="648">
        <v>367127.21882008214</v>
      </c>
      <c r="V5" s="648">
        <v>372146.50669052522</v>
      </c>
      <c r="W5" s="648">
        <v>373804.4944400455</v>
      </c>
      <c r="X5" s="648">
        <v>424939.29194978258</v>
      </c>
      <c r="Y5" s="648">
        <v>370755.1153975288</v>
      </c>
      <c r="Z5" s="648">
        <v>348029.36244730791</v>
      </c>
      <c r="AA5" s="648">
        <v>354708.02445732511</v>
      </c>
      <c r="AB5" s="648">
        <v>400460.7283425614</v>
      </c>
      <c r="AC5" s="648">
        <v>400880.36506270594</v>
      </c>
      <c r="AD5" s="648">
        <v>418934.88927327801</v>
      </c>
      <c r="AE5" s="648">
        <v>358615.76786022121</v>
      </c>
      <c r="AF5" s="648">
        <v>391317.48373264505</v>
      </c>
      <c r="AG5" s="648">
        <v>349407.08494980843</v>
      </c>
      <c r="AH5" s="648">
        <v>374495.6656296209</v>
      </c>
      <c r="AI5" s="648">
        <v>394291.12349107314</v>
      </c>
      <c r="AJ5" s="648">
        <v>396660.75575007958</v>
      </c>
      <c r="AK5" s="648">
        <v>401320.90685726877</v>
      </c>
      <c r="AL5" s="648">
        <v>425209.26168858795</v>
      </c>
      <c r="AM5" s="648">
        <v>371958.7623117551</v>
      </c>
      <c r="AN5" s="648">
        <v>396287.87252488441</v>
      </c>
      <c r="AO5" s="648">
        <v>406538.14793432248</v>
      </c>
      <c r="AP5" s="648">
        <v>439271.34989535093</v>
      </c>
      <c r="AQ5" s="648">
        <v>394121.83621676941</v>
      </c>
      <c r="AR5" s="648">
        <v>408187.61987977172</v>
      </c>
      <c r="AS5" s="648">
        <v>388409.770447916</v>
      </c>
      <c r="AT5" s="648">
        <v>381997.94592616044</v>
      </c>
      <c r="AU5" s="648">
        <v>372526.31475613813</v>
      </c>
      <c r="AV5" s="648">
        <v>375922.76888081006</v>
      </c>
      <c r="AW5" s="648">
        <v>396299.89658375003</v>
      </c>
      <c r="AX5" s="648">
        <v>371419.29907392245</v>
      </c>
      <c r="AY5" s="648">
        <v>374464.4740224086</v>
      </c>
      <c r="AZ5" s="648">
        <v>371676.94106507872</v>
      </c>
      <c r="BA5" s="648">
        <v>396120.44744818617</v>
      </c>
      <c r="BB5" s="648">
        <v>383220.66580576624</v>
      </c>
      <c r="BC5" s="648">
        <v>382241.50857958262</v>
      </c>
      <c r="BD5" s="648">
        <v>392334.94110129162</v>
      </c>
      <c r="BE5" s="648">
        <v>409256.21862257965</v>
      </c>
      <c r="BF5" s="648">
        <v>440686.40925503481</v>
      </c>
      <c r="BG5" s="648">
        <v>478691.88928722724</v>
      </c>
      <c r="BH5" s="648">
        <v>440194.91016732703</v>
      </c>
      <c r="BI5" s="648">
        <v>457823.19600778719</v>
      </c>
      <c r="BJ5" s="648">
        <v>476038.28698620788</v>
      </c>
      <c r="BK5" s="648">
        <v>485169.87018662738</v>
      </c>
      <c r="BL5" s="648">
        <v>557980.5835344377</v>
      </c>
      <c r="BM5" s="648">
        <v>567281.29490467883</v>
      </c>
      <c r="BN5" s="648">
        <v>533346.63558336208</v>
      </c>
      <c r="BO5" s="648">
        <v>519851.2626041802</v>
      </c>
      <c r="BP5" s="648">
        <v>529873.89145630517</v>
      </c>
      <c r="BQ5" s="648">
        <v>510245.61552506249</v>
      </c>
      <c r="BR5" s="648">
        <v>505829.92519510188</v>
      </c>
      <c r="BS5" s="648">
        <v>531278.38441134978</v>
      </c>
      <c r="BT5" s="648">
        <v>512635.67167410505</v>
      </c>
      <c r="BU5" s="648">
        <v>529025.54995501973</v>
      </c>
      <c r="BV5" s="648">
        <v>537501.79617460479</v>
      </c>
      <c r="BW5" s="648">
        <v>535959.01879941381</v>
      </c>
      <c r="BX5" s="648">
        <v>507495.62778716203</v>
      </c>
      <c r="BY5" s="648">
        <v>525294.95739611913</v>
      </c>
      <c r="BZ5" s="648">
        <v>518021.95943167119</v>
      </c>
      <c r="CA5" s="648">
        <v>529764.93604130822</v>
      </c>
      <c r="CB5" s="648">
        <v>536626.51856016926</v>
      </c>
      <c r="CC5" s="648">
        <v>547521.43514884729</v>
      </c>
      <c r="CD5" s="648">
        <v>541173.8305279389</v>
      </c>
      <c r="CE5" s="648">
        <v>541487.5727153169</v>
      </c>
      <c r="CF5" s="648">
        <v>576673.06690380152</v>
      </c>
      <c r="CG5" s="649">
        <v>549150.67852010694</v>
      </c>
      <c r="CH5" s="649">
        <v>552006.36508890963</v>
      </c>
      <c r="CI5" s="649">
        <v>550124.7344342561</v>
      </c>
      <c r="CJ5" s="649">
        <v>565446.81070961035</v>
      </c>
      <c r="CK5" s="649">
        <v>551541.81471568416</v>
      </c>
      <c r="CL5" s="649">
        <v>561428.59090975509</v>
      </c>
      <c r="CM5" s="649">
        <v>577136.64347912977</v>
      </c>
      <c r="CN5" s="649">
        <v>580170.76535181701</v>
      </c>
      <c r="CO5" s="649">
        <v>540911.94800799026</v>
      </c>
      <c r="CP5" s="649">
        <v>563666.52959597646</v>
      </c>
      <c r="CQ5" s="649">
        <v>535212.04018846143</v>
      </c>
      <c r="CR5" s="649">
        <v>569639.94483249891</v>
      </c>
      <c r="CS5" s="649">
        <v>566912.84179853171</v>
      </c>
      <c r="CT5" s="649">
        <v>549881.65774852363</v>
      </c>
      <c r="CU5" s="649">
        <v>556282.0888692576</v>
      </c>
      <c r="CV5" s="649">
        <v>582960.01031995646</v>
      </c>
      <c r="CW5" s="649">
        <v>572820.86763924395</v>
      </c>
      <c r="CX5" s="649">
        <v>601678.3429866971</v>
      </c>
      <c r="CY5" s="649">
        <v>607621.19459096855</v>
      </c>
      <c r="CZ5" s="649">
        <v>596736.62845357263</v>
      </c>
      <c r="DA5" s="649">
        <v>598948.66485129017</v>
      </c>
      <c r="DB5" s="649">
        <v>571629.67140376917</v>
      </c>
    </row>
    <row r="6" spans="1:106" ht="22.5" customHeight="1" x14ac:dyDescent="0.25">
      <c r="A6" s="851" t="s">
        <v>597</v>
      </c>
      <c r="B6" s="830">
        <v>620621.837699419</v>
      </c>
      <c r="C6" s="831">
        <v>642060.5751907127</v>
      </c>
      <c r="D6" s="831">
        <v>663429.32725319162</v>
      </c>
      <c r="E6" s="831">
        <v>660270.72395054298</v>
      </c>
      <c r="F6" s="831">
        <v>761396.68320768641</v>
      </c>
      <c r="G6" s="831">
        <v>740816.47303832963</v>
      </c>
      <c r="H6" s="831">
        <v>684450.63034732884</v>
      </c>
      <c r="I6" s="831">
        <v>719711.28924938058</v>
      </c>
      <c r="J6" s="831">
        <v>738966.31493576558</v>
      </c>
      <c r="K6" s="831">
        <v>755773.34799536539</v>
      </c>
      <c r="L6" s="831">
        <v>730427.97133117379</v>
      </c>
      <c r="M6" s="831">
        <v>779836.93405729183</v>
      </c>
      <c r="N6" s="831">
        <v>792904.66706368059</v>
      </c>
      <c r="O6" s="831">
        <v>799241.37941142917</v>
      </c>
      <c r="P6" s="831">
        <v>772002.0620707114</v>
      </c>
      <c r="Q6" s="831">
        <v>833074.86156630307</v>
      </c>
      <c r="R6" s="831">
        <v>760932.48047136737</v>
      </c>
      <c r="S6" s="831">
        <v>819704.2215900477</v>
      </c>
      <c r="T6" s="831">
        <v>792283.31229378958</v>
      </c>
      <c r="U6" s="831">
        <v>769573.7503542318</v>
      </c>
      <c r="V6" s="831">
        <v>849145.78153435339</v>
      </c>
      <c r="W6" s="831">
        <v>825213.0197940846</v>
      </c>
      <c r="X6" s="831">
        <v>854786.67227450153</v>
      </c>
      <c r="Y6" s="831">
        <v>863396.30990770692</v>
      </c>
      <c r="Z6" s="831">
        <v>883499.28029810451</v>
      </c>
      <c r="AA6" s="831">
        <v>924410.43065504672</v>
      </c>
      <c r="AB6" s="831">
        <v>935054.73596600047</v>
      </c>
      <c r="AC6" s="831">
        <v>908344.72760092339</v>
      </c>
      <c r="AD6" s="831">
        <v>941275.38883481221</v>
      </c>
      <c r="AE6" s="831">
        <v>924975.40282542526</v>
      </c>
      <c r="AF6" s="831">
        <v>959761.68273227406</v>
      </c>
      <c r="AG6" s="831">
        <v>911198.20442511863</v>
      </c>
      <c r="AH6" s="831">
        <v>930253.01125973463</v>
      </c>
      <c r="AI6" s="831">
        <v>928154.8538077781</v>
      </c>
      <c r="AJ6" s="831">
        <v>898275.10606672254</v>
      </c>
      <c r="AK6" s="831">
        <v>894597.72456951183</v>
      </c>
      <c r="AL6" s="831">
        <v>924934.29948737414</v>
      </c>
      <c r="AM6" s="831">
        <v>882547.70407548395</v>
      </c>
      <c r="AN6" s="831">
        <v>928446.97753067315</v>
      </c>
      <c r="AO6" s="831">
        <v>912790.97053313814</v>
      </c>
      <c r="AP6" s="831">
        <v>959177.5175875118</v>
      </c>
      <c r="AQ6" s="831">
        <v>938844.08762012294</v>
      </c>
      <c r="AR6" s="831">
        <v>976788.90990477568</v>
      </c>
      <c r="AS6" s="831">
        <v>985906.15371596976</v>
      </c>
      <c r="AT6" s="831">
        <v>969022.04418560036</v>
      </c>
      <c r="AU6" s="831">
        <v>910508.28106427356</v>
      </c>
      <c r="AV6" s="831">
        <v>892613.99100418424</v>
      </c>
      <c r="AW6" s="831">
        <v>876059.88719588786</v>
      </c>
      <c r="AX6" s="831">
        <v>845007.45623206696</v>
      </c>
      <c r="AY6" s="831">
        <v>859611.05145150574</v>
      </c>
      <c r="AZ6" s="831">
        <v>860914.60592225753</v>
      </c>
      <c r="BA6" s="831">
        <v>849298.33911979478</v>
      </c>
      <c r="BB6" s="831">
        <v>835050.76741546381</v>
      </c>
      <c r="BC6" s="831">
        <v>828604.13645683636</v>
      </c>
      <c r="BD6" s="831">
        <v>808813.65900833067</v>
      </c>
      <c r="BE6" s="831">
        <v>800621.00467713946</v>
      </c>
      <c r="BF6" s="831">
        <v>887384.30444940843</v>
      </c>
      <c r="BG6" s="831">
        <v>912144.35875707073</v>
      </c>
      <c r="BH6" s="831">
        <v>878517.23137246759</v>
      </c>
      <c r="BI6" s="831">
        <v>905397.36022433569</v>
      </c>
      <c r="BJ6" s="831">
        <v>916960.50223673228</v>
      </c>
      <c r="BK6" s="831">
        <v>920810.37303620414</v>
      </c>
      <c r="BL6" s="831">
        <v>1038041.4919855945</v>
      </c>
      <c r="BM6" s="831">
        <v>1036792.3627444834</v>
      </c>
      <c r="BN6" s="831">
        <v>975493.7246657362</v>
      </c>
      <c r="BO6" s="831">
        <v>927862.31180934072</v>
      </c>
      <c r="BP6" s="831">
        <v>926438.54991523095</v>
      </c>
      <c r="BQ6" s="831">
        <v>900097.66620323376</v>
      </c>
      <c r="BR6" s="831">
        <v>916352.90531814925</v>
      </c>
      <c r="BS6" s="831">
        <v>912612.24211213284</v>
      </c>
      <c r="BT6" s="831">
        <v>911655.78039476054</v>
      </c>
      <c r="BU6" s="831">
        <v>929831.50141212658</v>
      </c>
      <c r="BV6" s="831">
        <v>966858.45606570574</v>
      </c>
      <c r="BW6" s="831">
        <v>1011226.6658168149</v>
      </c>
      <c r="BX6" s="831">
        <v>902616.91164550767</v>
      </c>
      <c r="BY6" s="831">
        <v>863959.34267702838</v>
      </c>
      <c r="BZ6" s="831">
        <v>875086.45562839299</v>
      </c>
      <c r="CA6" s="831">
        <v>897375.53168473102</v>
      </c>
      <c r="CB6" s="831">
        <v>901885.01649497123</v>
      </c>
      <c r="CC6" s="831">
        <v>919709.70910273062</v>
      </c>
      <c r="CD6" s="831">
        <v>885593.001743</v>
      </c>
      <c r="CE6" s="831">
        <v>875123.76615598728</v>
      </c>
      <c r="CF6" s="831">
        <v>912252.81812610175</v>
      </c>
      <c r="CG6" s="832">
        <v>903587.67621155281</v>
      </c>
      <c r="CH6" s="832">
        <v>910819.93139236572</v>
      </c>
      <c r="CI6" s="832">
        <v>898910.79751455993</v>
      </c>
      <c r="CJ6" s="832">
        <v>946828.83287639148</v>
      </c>
      <c r="CK6" s="832">
        <v>946603.84325195511</v>
      </c>
      <c r="CL6" s="832">
        <v>958640.88868520816</v>
      </c>
      <c r="CM6" s="832">
        <v>943853.95428983797</v>
      </c>
      <c r="CN6" s="832">
        <v>953560.76154869306</v>
      </c>
      <c r="CO6" s="832">
        <v>912355.56553471193</v>
      </c>
      <c r="CP6" s="832">
        <v>953609.13284932263</v>
      </c>
      <c r="CQ6" s="832">
        <v>921791.03288649081</v>
      </c>
      <c r="CR6" s="832">
        <v>954702.1073907325</v>
      </c>
      <c r="CS6" s="832">
        <v>974678.17680454545</v>
      </c>
      <c r="CT6" s="832">
        <v>967249.45327247155</v>
      </c>
      <c r="CU6" s="832">
        <v>980089.72381797619</v>
      </c>
      <c r="CV6" s="832">
        <v>1028542.4610881214</v>
      </c>
      <c r="CW6" s="832">
        <v>1013526.9431580873</v>
      </c>
      <c r="CX6" s="832">
        <v>892344.58234224492</v>
      </c>
      <c r="CY6" s="832">
        <v>890784.9325147639</v>
      </c>
      <c r="CZ6" s="832">
        <v>882419.72642973263</v>
      </c>
      <c r="DA6" s="832">
        <v>900608.45483100077</v>
      </c>
      <c r="DB6" s="832">
        <v>866897.15235617361</v>
      </c>
    </row>
    <row r="7" spans="1:106" ht="22.5" customHeight="1" x14ac:dyDescent="0.25">
      <c r="A7" s="851" t="s">
        <v>598</v>
      </c>
      <c r="B7" s="830">
        <v>-264784.80653801758</v>
      </c>
      <c r="C7" s="831">
        <v>-281455.52565574268</v>
      </c>
      <c r="D7" s="831">
        <v>-298646.72934478591</v>
      </c>
      <c r="E7" s="831">
        <v>-312434.19464980776</v>
      </c>
      <c r="F7" s="831">
        <v>-362922.31724213593</v>
      </c>
      <c r="G7" s="831">
        <v>-351615.96015351062</v>
      </c>
      <c r="H7" s="831">
        <v>-334454.26786043774</v>
      </c>
      <c r="I7" s="831">
        <v>-345151.54567565414</v>
      </c>
      <c r="J7" s="831">
        <v>-364654.74874299631</v>
      </c>
      <c r="K7" s="831">
        <v>-380214.39500219049</v>
      </c>
      <c r="L7" s="831">
        <v>-343027.51103657804</v>
      </c>
      <c r="M7" s="831">
        <v>-383811.18464414665</v>
      </c>
      <c r="N7" s="831">
        <v>-395036.54408392485</v>
      </c>
      <c r="O7" s="831">
        <v>-407501.35548609513</v>
      </c>
      <c r="P7" s="831">
        <v>-409270.42203371128</v>
      </c>
      <c r="Q7" s="831">
        <v>-456113.45615887496</v>
      </c>
      <c r="R7" s="831">
        <v>-391946.68737337162</v>
      </c>
      <c r="S7" s="831">
        <v>-421064.17233794089</v>
      </c>
      <c r="T7" s="831">
        <v>-408020.48420790187</v>
      </c>
      <c r="U7" s="831">
        <v>-402446.53153414966</v>
      </c>
      <c r="V7" s="831">
        <v>-476999.27484382817</v>
      </c>
      <c r="W7" s="831">
        <v>-451408.5253540391</v>
      </c>
      <c r="X7" s="831">
        <v>-429847.38032471895</v>
      </c>
      <c r="Y7" s="831">
        <v>-492641.19451017812</v>
      </c>
      <c r="Z7" s="831">
        <v>-535469.9178507966</v>
      </c>
      <c r="AA7" s="831">
        <v>-569702.4061977216</v>
      </c>
      <c r="AB7" s="831">
        <v>-534594.00762343907</v>
      </c>
      <c r="AC7" s="831">
        <v>-507464.36253821745</v>
      </c>
      <c r="AD7" s="831">
        <v>-522340.4995615342</v>
      </c>
      <c r="AE7" s="831">
        <v>-566359.63496520405</v>
      </c>
      <c r="AF7" s="831">
        <v>-568444.19899962901</v>
      </c>
      <c r="AG7" s="831">
        <v>-561791.1194753102</v>
      </c>
      <c r="AH7" s="831">
        <v>-555757.34563011373</v>
      </c>
      <c r="AI7" s="831">
        <v>-533863.73031670495</v>
      </c>
      <c r="AJ7" s="831">
        <v>-501614.35031664296</v>
      </c>
      <c r="AK7" s="831">
        <v>-493276.81771224306</v>
      </c>
      <c r="AL7" s="831">
        <v>-499725.03779878619</v>
      </c>
      <c r="AM7" s="831">
        <v>-510588.94176372886</v>
      </c>
      <c r="AN7" s="831">
        <v>-532159.10500578873</v>
      </c>
      <c r="AO7" s="831">
        <v>-506252.82259881566</v>
      </c>
      <c r="AP7" s="831">
        <v>-519906.16769216087</v>
      </c>
      <c r="AQ7" s="831">
        <v>-544722.25140335353</v>
      </c>
      <c r="AR7" s="831">
        <v>-568601.29002500395</v>
      </c>
      <c r="AS7" s="831">
        <v>-597496.38326805376</v>
      </c>
      <c r="AT7" s="831">
        <v>-587024.09825943992</v>
      </c>
      <c r="AU7" s="831">
        <v>-537981.96630813542</v>
      </c>
      <c r="AV7" s="831">
        <v>-516691.22212337417</v>
      </c>
      <c r="AW7" s="831">
        <v>-479759.99061213783</v>
      </c>
      <c r="AX7" s="831">
        <v>-473588.15715814452</v>
      </c>
      <c r="AY7" s="831">
        <v>-485146.57742909715</v>
      </c>
      <c r="AZ7" s="831">
        <v>-489237.66485717881</v>
      </c>
      <c r="BA7" s="831">
        <v>-453177.89167160861</v>
      </c>
      <c r="BB7" s="831">
        <v>-451830.10160969757</v>
      </c>
      <c r="BC7" s="831">
        <v>-446362.62787725375</v>
      </c>
      <c r="BD7" s="831">
        <v>-416478.71790703904</v>
      </c>
      <c r="BE7" s="831">
        <v>-391364.78605455981</v>
      </c>
      <c r="BF7" s="831">
        <v>-446697.89519437362</v>
      </c>
      <c r="BG7" s="831">
        <v>-433452.46946984349</v>
      </c>
      <c r="BH7" s="831">
        <v>-438322.32120514056</v>
      </c>
      <c r="BI7" s="831">
        <v>-447574.1642165485</v>
      </c>
      <c r="BJ7" s="831">
        <v>-440922.2152505244</v>
      </c>
      <c r="BK7" s="831">
        <v>-435640.50284957676</v>
      </c>
      <c r="BL7" s="831">
        <v>-480060.90845115687</v>
      </c>
      <c r="BM7" s="831">
        <v>-469511.06783980451</v>
      </c>
      <c r="BN7" s="831">
        <v>-442147.08908237406</v>
      </c>
      <c r="BO7" s="831">
        <v>-408011.04920516053</v>
      </c>
      <c r="BP7" s="831">
        <v>-396564.65845892578</v>
      </c>
      <c r="BQ7" s="831">
        <v>-389852.05067817128</v>
      </c>
      <c r="BR7" s="831">
        <v>-410522.98012304737</v>
      </c>
      <c r="BS7" s="831">
        <v>-381333.85770078306</v>
      </c>
      <c r="BT7" s="831">
        <v>-399020.10872065549</v>
      </c>
      <c r="BU7" s="831">
        <v>-400805.9514571068</v>
      </c>
      <c r="BV7" s="831">
        <v>-429356.65989110095</v>
      </c>
      <c r="BW7" s="831">
        <v>-475267.64701740106</v>
      </c>
      <c r="BX7" s="831">
        <v>-395121.28385834565</v>
      </c>
      <c r="BY7" s="831">
        <v>-338664.38528090919</v>
      </c>
      <c r="BZ7" s="831">
        <v>-357064.4961967218</v>
      </c>
      <c r="CA7" s="831">
        <v>-367610.5956434228</v>
      </c>
      <c r="CB7" s="831">
        <v>-365258.49793480197</v>
      </c>
      <c r="CC7" s="831">
        <v>-372188.27395388338</v>
      </c>
      <c r="CD7" s="831">
        <v>-344419.17121506104</v>
      </c>
      <c r="CE7" s="831">
        <v>-333636.19344067044</v>
      </c>
      <c r="CF7" s="831">
        <v>-335579.75122230023</v>
      </c>
      <c r="CG7" s="832">
        <v>-354436.99769144587</v>
      </c>
      <c r="CH7" s="832">
        <v>-358813.56630345614</v>
      </c>
      <c r="CI7" s="832">
        <v>-348786.06308030389</v>
      </c>
      <c r="CJ7" s="832">
        <v>-381382.02216678107</v>
      </c>
      <c r="CK7" s="832">
        <v>-395062.02853627101</v>
      </c>
      <c r="CL7" s="832">
        <v>-397212.29777545313</v>
      </c>
      <c r="CM7" s="832">
        <v>-366717.31081070821</v>
      </c>
      <c r="CN7" s="832">
        <v>-373389.99619687611</v>
      </c>
      <c r="CO7" s="832">
        <v>-371443.61752672167</v>
      </c>
      <c r="CP7" s="832">
        <v>-389942.60325334617</v>
      </c>
      <c r="CQ7" s="832">
        <v>-386578.99269802938</v>
      </c>
      <c r="CR7" s="832">
        <v>-385062.1625582336</v>
      </c>
      <c r="CS7" s="832">
        <v>-407765.33500601375</v>
      </c>
      <c r="CT7" s="832">
        <v>-417367.79552394792</v>
      </c>
      <c r="CU7" s="832">
        <v>-423807.63494871865</v>
      </c>
      <c r="CV7" s="832">
        <v>-445582.45076816494</v>
      </c>
      <c r="CW7" s="832">
        <v>-440706.07551884337</v>
      </c>
      <c r="CX7" s="832">
        <v>-290666.23935554776</v>
      </c>
      <c r="CY7" s="832">
        <v>-283163.73792379536</v>
      </c>
      <c r="CZ7" s="832">
        <v>-285683.09797616</v>
      </c>
      <c r="DA7" s="832">
        <v>-301659.78997971053</v>
      </c>
      <c r="DB7" s="832">
        <v>-295267.4809524045</v>
      </c>
    </row>
    <row r="8" spans="1:106" ht="13.5" customHeight="1" x14ac:dyDescent="0.25">
      <c r="A8" s="851"/>
      <c r="B8" s="830"/>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2"/>
      <c r="CH8" s="832"/>
      <c r="CI8" s="832"/>
      <c r="CJ8" s="832"/>
      <c r="CK8" s="832"/>
      <c r="CL8" s="832"/>
      <c r="CM8" s="832"/>
      <c r="CN8" s="832"/>
      <c r="CO8" s="832"/>
      <c r="CP8" s="832"/>
      <c r="CQ8" s="832"/>
      <c r="CR8" s="832"/>
      <c r="CS8" s="832"/>
      <c r="CT8" s="832"/>
      <c r="CU8" s="832"/>
      <c r="CV8" s="832"/>
      <c r="CW8" s="832"/>
      <c r="CX8" s="832"/>
      <c r="CY8" s="832"/>
      <c r="CZ8" s="832"/>
      <c r="DA8" s="832"/>
      <c r="DB8" s="832"/>
    </row>
    <row r="9" spans="1:106" ht="22.5" customHeight="1" x14ac:dyDescent="0.25">
      <c r="A9" s="853" t="s">
        <v>599</v>
      </c>
      <c r="B9" s="829">
        <v>279157.43526341411</v>
      </c>
      <c r="C9" s="648">
        <v>279902.18730475899</v>
      </c>
      <c r="D9" s="648">
        <v>282179.07488706929</v>
      </c>
      <c r="E9" s="648">
        <v>284293.81727101858</v>
      </c>
      <c r="F9" s="648">
        <v>296063.50983825832</v>
      </c>
      <c r="G9" s="648">
        <v>299764.75971159729</v>
      </c>
      <c r="H9" s="648">
        <v>296640.42558030994</v>
      </c>
      <c r="I9" s="648">
        <v>300612.49926796101</v>
      </c>
      <c r="J9" s="648">
        <v>299807.49843978824</v>
      </c>
      <c r="K9" s="648">
        <v>303317.11869252042</v>
      </c>
      <c r="L9" s="648">
        <v>303677.90454960323</v>
      </c>
      <c r="M9" s="648">
        <v>308854.78865813417</v>
      </c>
      <c r="N9" s="648">
        <v>308512.13633570104</v>
      </c>
      <c r="O9" s="648">
        <v>311686.10395471088</v>
      </c>
      <c r="P9" s="648">
        <v>308500.08114763151</v>
      </c>
      <c r="Q9" s="648">
        <v>314422.51627656468</v>
      </c>
      <c r="R9" s="648">
        <v>316255.17832025024</v>
      </c>
      <c r="S9" s="648">
        <v>321674.97265262774</v>
      </c>
      <c r="T9" s="648">
        <v>324724.43733242183</v>
      </c>
      <c r="U9" s="648">
        <v>328612.74738128798</v>
      </c>
      <c r="V9" s="648">
        <v>332325.67400211346</v>
      </c>
      <c r="W9" s="648">
        <v>340868.64420603361</v>
      </c>
      <c r="X9" s="648">
        <v>342247.0393485669</v>
      </c>
      <c r="Y9" s="648">
        <v>341302.03157849319</v>
      </c>
      <c r="Z9" s="648">
        <v>339250.52614897164</v>
      </c>
      <c r="AA9" s="648">
        <v>340559.42007212853</v>
      </c>
      <c r="AB9" s="648">
        <v>346267.88169898256</v>
      </c>
      <c r="AC9" s="648">
        <v>351086.9632465397</v>
      </c>
      <c r="AD9" s="648">
        <v>358110.97389489633</v>
      </c>
      <c r="AE9" s="648">
        <v>367426.84619048331</v>
      </c>
      <c r="AF9" s="648">
        <v>368866.51602499024</v>
      </c>
      <c r="AG9" s="648">
        <v>371601.85832135472</v>
      </c>
      <c r="AH9" s="648">
        <v>376240.38390320149</v>
      </c>
      <c r="AI9" s="648">
        <v>380541.05354163487</v>
      </c>
      <c r="AJ9" s="648">
        <v>380895.71790494601</v>
      </c>
      <c r="AK9" s="648">
        <v>391021.90605307498</v>
      </c>
      <c r="AL9" s="648">
        <v>390670.56807425956</v>
      </c>
      <c r="AM9" s="648">
        <v>399383.58689828479</v>
      </c>
      <c r="AN9" s="648">
        <v>397812.20158805221</v>
      </c>
      <c r="AO9" s="648">
        <v>400652.288198361</v>
      </c>
      <c r="AP9" s="648">
        <v>395570.16558570298</v>
      </c>
      <c r="AQ9" s="648">
        <v>395942.4653156143</v>
      </c>
      <c r="AR9" s="648">
        <v>410710.68947570113</v>
      </c>
      <c r="AS9" s="648">
        <v>434803.77510363708</v>
      </c>
      <c r="AT9" s="648">
        <v>438731.62484525517</v>
      </c>
      <c r="AU9" s="648">
        <v>432771.08952404722</v>
      </c>
      <c r="AV9" s="648">
        <v>438650.54830013338</v>
      </c>
      <c r="AW9" s="648">
        <v>448174.55755044182</v>
      </c>
      <c r="AX9" s="648">
        <v>432659.16859272541</v>
      </c>
      <c r="AY9" s="648">
        <v>435872.06325177965</v>
      </c>
      <c r="AZ9" s="648">
        <v>438794.36667353794</v>
      </c>
      <c r="BA9" s="648">
        <v>436791.86512686458</v>
      </c>
      <c r="BB9" s="648">
        <v>433904.52131419996</v>
      </c>
      <c r="BC9" s="648">
        <v>426481.2387282523</v>
      </c>
      <c r="BD9" s="648">
        <v>424753.43668848957</v>
      </c>
      <c r="BE9" s="648">
        <v>422782.09021782037</v>
      </c>
      <c r="BF9" s="648">
        <v>424432.75786045159</v>
      </c>
      <c r="BG9" s="648">
        <v>433513.12745475303</v>
      </c>
      <c r="BH9" s="648">
        <v>445774.56219516002</v>
      </c>
      <c r="BI9" s="648">
        <v>446806.05883179465</v>
      </c>
      <c r="BJ9" s="648">
        <v>448085.98648171197</v>
      </c>
      <c r="BK9" s="648">
        <v>453039.65448491456</v>
      </c>
      <c r="BL9" s="648">
        <v>462016.85014535341</v>
      </c>
      <c r="BM9" s="648">
        <v>453100.31442233932</v>
      </c>
      <c r="BN9" s="648">
        <v>455669.89973050688</v>
      </c>
      <c r="BO9" s="648">
        <v>460964.59352379234</v>
      </c>
      <c r="BP9" s="648">
        <v>457660.44371404528</v>
      </c>
      <c r="BQ9" s="648">
        <v>468206.30692897696</v>
      </c>
      <c r="BR9" s="648">
        <v>470299.62216953328</v>
      </c>
      <c r="BS9" s="648">
        <v>472536.80479119642</v>
      </c>
      <c r="BT9" s="648">
        <v>474021.19892477209</v>
      </c>
      <c r="BU9" s="648">
        <v>476652.57141140406</v>
      </c>
      <c r="BV9" s="648">
        <v>484602.15391861094</v>
      </c>
      <c r="BW9" s="648">
        <v>485210.16754143103</v>
      </c>
      <c r="BX9" s="648">
        <v>482473.0677796384</v>
      </c>
      <c r="BY9" s="648">
        <v>479939.84246103466</v>
      </c>
      <c r="BZ9" s="648">
        <v>484278.42892441922</v>
      </c>
      <c r="CA9" s="648">
        <v>485682.31561199407</v>
      </c>
      <c r="CB9" s="648">
        <v>494959.98925428465</v>
      </c>
      <c r="CC9" s="648">
        <v>490557.70254904934</v>
      </c>
      <c r="CD9" s="648">
        <v>492756.66421073355</v>
      </c>
      <c r="CE9" s="648">
        <v>498814.65388811496</v>
      </c>
      <c r="CF9" s="648">
        <v>491972.63440915453</v>
      </c>
      <c r="CG9" s="649">
        <v>493257.65025893244</v>
      </c>
      <c r="CH9" s="649">
        <v>496011.54680278362</v>
      </c>
      <c r="CI9" s="649">
        <v>514307.84099540894</v>
      </c>
      <c r="CJ9" s="649">
        <v>524925.86482610495</v>
      </c>
      <c r="CK9" s="649">
        <v>526534.85519275744</v>
      </c>
      <c r="CL9" s="649">
        <v>531459.77368965594</v>
      </c>
      <c r="CM9" s="649">
        <v>527659.30703998415</v>
      </c>
      <c r="CN9" s="649">
        <v>537994.44982198626</v>
      </c>
      <c r="CO9" s="649">
        <v>545705.04126647208</v>
      </c>
      <c r="CP9" s="649">
        <v>567563.59450722288</v>
      </c>
      <c r="CQ9" s="649">
        <v>574189.3559938916</v>
      </c>
      <c r="CR9" s="649">
        <v>573860.87205769948</v>
      </c>
      <c r="CS9" s="649">
        <v>574578.40198468533</v>
      </c>
      <c r="CT9" s="649">
        <v>583680.5547135449</v>
      </c>
      <c r="CU9" s="649">
        <v>583098.36868937209</v>
      </c>
      <c r="CV9" s="649">
        <v>577241.27465947834</v>
      </c>
      <c r="CW9" s="649">
        <v>578738.99286224239</v>
      </c>
      <c r="CX9" s="649">
        <v>514884.2030490422</v>
      </c>
      <c r="CY9" s="649">
        <v>520770.48671654286</v>
      </c>
      <c r="CZ9" s="649">
        <v>525233.75709515286</v>
      </c>
      <c r="DA9" s="649">
        <v>521236.10866409523</v>
      </c>
      <c r="DB9" s="649">
        <v>526450.08549827465</v>
      </c>
    </row>
    <row r="10" spans="1:106" ht="22.5" customHeight="1" x14ac:dyDescent="0.25">
      <c r="A10" s="853" t="s">
        <v>600</v>
      </c>
      <c r="B10" s="829">
        <v>30107.789499937426</v>
      </c>
      <c r="C10" s="648">
        <v>31094.415139565437</v>
      </c>
      <c r="D10" s="648">
        <v>30962.734737710922</v>
      </c>
      <c r="E10" s="648">
        <v>31722.669563358046</v>
      </c>
      <c r="F10" s="648">
        <v>32291.245409282688</v>
      </c>
      <c r="G10" s="648">
        <v>32190.982644318014</v>
      </c>
      <c r="H10" s="648">
        <v>30094.231303218698</v>
      </c>
      <c r="I10" s="648">
        <v>28685.302738552564</v>
      </c>
      <c r="J10" s="648">
        <v>27202.292881792397</v>
      </c>
      <c r="K10" s="648">
        <v>28366.741870910639</v>
      </c>
      <c r="L10" s="648">
        <v>26731.423608776124</v>
      </c>
      <c r="M10" s="648">
        <v>29842.888080704441</v>
      </c>
      <c r="N10" s="648">
        <v>29586.633266821049</v>
      </c>
      <c r="O10" s="648">
        <v>29891.802077865286</v>
      </c>
      <c r="P10" s="648">
        <v>25947.623236333398</v>
      </c>
      <c r="Q10" s="648">
        <v>27891.315556650741</v>
      </c>
      <c r="R10" s="648">
        <v>27836.315869896483</v>
      </c>
      <c r="S10" s="648">
        <v>29550.652640857745</v>
      </c>
      <c r="T10" s="648">
        <v>28814.146909541632</v>
      </c>
      <c r="U10" s="648">
        <v>29743.461993769037</v>
      </c>
      <c r="V10" s="648">
        <v>28007.929026793463</v>
      </c>
      <c r="W10" s="648">
        <v>27848.917471561232</v>
      </c>
      <c r="X10" s="648">
        <v>30798.478573031363</v>
      </c>
      <c r="Y10" s="648">
        <v>30173.425683765061</v>
      </c>
      <c r="Z10" s="648">
        <v>27635.564013278301</v>
      </c>
      <c r="AA10" s="648">
        <v>28505.675546840474</v>
      </c>
      <c r="AB10" s="648">
        <v>30015.249470331852</v>
      </c>
      <c r="AC10" s="648">
        <v>28849.601820639546</v>
      </c>
      <c r="AD10" s="648">
        <v>29685.935308031258</v>
      </c>
      <c r="AE10" s="648">
        <v>27434.626315896196</v>
      </c>
      <c r="AF10" s="648">
        <v>24564.372512824608</v>
      </c>
      <c r="AG10" s="648">
        <v>24843.929419416796</v>
      </c>
      <c r="AH10" s="648">
        <v>26903.079659206087</v>
      </c>
      <c r="AI10" s="648">
        <v>26692.130185590468</v>
      </c>
      <c r="AJ10" s="648">
        <v>23489.867346898696</v>
      </c>
      <c r="AK10" s="648">
        <v>26748.267328989139</v>
      </c>
      <c r="AL10" s="648">
        <v>24970.557388426183</v>
      </c>
      <c r="AM10" s="648">
        <v>27360.03419733396</v>
      </c>
      <c r="AN10" s="648">
        <v>28048.947249844314</v>
      </c>
      <c r="AO10" s="648">
        <v>27103.25020048616</v>
      </c>
      <c r="AP10" s="648">
        <v>23704.250976455427</v>
      </c>
      <c r="AQ10" s="648">
        <v>24490.234397729691</v>
      </c>
      <c r="AR10" s="648">
        <v>29194.044954404722</v>
      </c>
      <c r="AS10" s="648">
        <v>31589.148616054386</v>
      </c>
      <c r="AT10" s="648">
        <v>28878.627380932827</v>
      </c>
      <c r="AU10" s="648">
        <v>29438.984456836901</v>
      </c>
      <c r="AV10" s="648">
        <v>32222.328507304621</v>
      </c>
      <c r="AW10" s="648">
        <v>34759.046630821162</v>
      </c>
      <c r="AX10" s="648">
        <v>34060.323408110286</v>
      </c>
      <c r="AY10" s="648">
        <v>34817.594275368436</v>
      </c>
      <c r="AZ10" s="648">
        <v>35853.595180281867</v>
      </c>
      <c r="BA10" s="648">
        <v>32821.366597128312</v>
      </c>
      <c r="BB10" s="648">
        <v>35817.305316602033</v>
      </c>
      <c r="BC10" s="648">
        <v>34503.982019541334</v>
      </c>
      <c r="BD10" s="648">
        <v>34366.650950250732</v>
      </c>
      <c r="BE10" s="648">
        <v>33649.017850934637</v>
      </c>
      <c r="BF10" s="648">
        <v>34106.491150883034</v>
      </c>
      <c r="BG10" s="648">
        <v>38799.438567599893</v>
      </c>
      <c r="BH10" s="648">
        <v>42147.937072095498</v>
      </c>
      <c r="BI10" s="648">
        <v>44771.483064227883</v>
      </c>
      <c r="BJ10" s="648">
        <v>45036.202349362313</v>
      </c>
      <c r="BK10" s="648">
        <v>46331.067374710321</v>
      </c>
      <c r="BL10" s="648">
        <v>41183.321744285538</v>
      </c>
      <c r="BM10" s="648">
        <v>43101.216780224531</v>
      </c>
      <c r="BN10" s="648">
        <v>45620.751845429135</v>
      </c>
      <c r="BO10" s="648">
        <v>46467.822872853132</v>
      </c>
      <c r="BP10" s="648">
        <v>41800.329991954648</v>
      </c>
      <c r="BQ10" s="648">
        <v>43686.775365199937</v>
      </c>
      <c r="BR10" s="648">
        <v>43681.973409324011</v>
      </c>
      <c r="BS10" s="648">
        <v>44899.085888896509</v>
      </c>
      <c r="BT10" s="648">
        <v>43210.837423796285</v>
      </c>
      <c r="BU10" s="648">
        <v>41980.48434305824</v>
      </c>
      <c r="BV10" s="648">
        <v>45398.624617775509</v>
      </c>
      <c r="BW10" s="648">
        <v>45850.184701248836</v>
      </c>
      <c r="BX10" s="648">
        <v>47471.770916704685</v>
      </c>
      <c r="BY10" s="648">
        <v>48841.163122945538</v>
      </c>
      <c r="BZ10" s="648">
        <v>48939.061043156864</v>
      </c>
      <c r="CA10" s="648">
        <v>48559.106785962664</v>
      </c>
      <c r="CB10" s="648">
        <v>50347.187260151753</v>
      </c>
      <c r="CC10" s="648">
        <v>51497.330629809003</v>
      </c>
      <c r="CD10" s="648">
        <v>52695.083670413922</v>
      </c>
      <c r="CE10" s="648">
        <v>51355.875816715743</v>
      </c>
      <c r="CF10" s="648">
        <v>50543.25214832979</v>
      </c>
      <c r="CG10" s="649">
        <v>54205.256048266325</v>
      </c>
      <c r="CH10" s="649">
        <v>57786.276979130576</v>
      </c>
      <c r="CI10" s="649">
        <v>60550.247691456199</v>
      </c>
      <c r="CJ10" s="649">
        <v>58360.116763411352</v>
      </c>
      <c r="CK10" s="649">
        <v>59555.127514303167</v>
      </c>
      <c r="CL10" s="649">
        <v>60020.524952242806</v>
      </c>
      <c r="CM10" s="649">
        <v>58184.085388191408</v>
      </c>
      <c r="CN10" s="649">
        <v>60388.294788046122</v>
      </c>
      <c r="CO10" s="649">
        <v>61673.068176989815</v>
      </c>
      <c r="CP10" s="649">
        <v>68216.477835393627</v>
      </c>
      <c r="CQ10" s="649">
        <v>65446.342275645446</v>
      </c>
      <c r="CR10" s="649">
        <v>66975.754472175235</v>
      </c>
      <c r="CS10" s="649">
        <v>69678.438954631303</v>
      </c>
      <c r="CT10" s="649">
        <v>70026.805459254945</v>
      </c>
      <c r="CU10" s="649">
        <v>74964.165799815935</v>
      </c>
      <c r="CV10" s="649">
        <v>75603.222067292896</v>
      </c>
      <c r="CW10" s="649">
        <v>74864.738460086723</v>
      </c>
      <c r="CX10" s="649">
        <v>72846.78961780922</v>
      </c>
      <c r="CY10" s="649">
        <v>70859.639008618862</v>
      </c>
      <c r="CZ10" s="649">
        <v>68061.108631799856</v>
      </c>
      <c r="DA10" s="649">
        <v>70572.590508300942</v>
      </c>
      <c r="DB10" s="649">
        <v>71569.497963110625</v>
      </c>
    </row>
    <row r="11" spans="1:106" ht="22.5" customHeight="1" x14ac:dyDescent="0.25">
      <c r="A11" s="851" t="s">
        <v>601</v>
      </c>
      <c r="B11" s="830">
        <v>62247.449598796695</v>
      </c>
      <c r="C11" s="831">
        <v>62078.627513342202</v>
      </c>
      <c r="D11" s="831">
        <v>58621.628512086099</v>
      </c>
      <c r="E11" s="831">
        <v>61059.940191024194</v>
      </c>
      <c r="F11" s="831">
        <v>62075.973603945691</v>
      </c>
      <c r="G11" s="831">
        <v>63451.930288277792</v>
      </c>
      <c r="H11" s="831">
        <v>60329.759144688702</v>
      </c>
      <c r="I11" s="831">
        <v>59364.753885714301</v>
      </c>
      <c r="J11" s="831">
        <v>58071.370773454997</v>
      </c>
      <c r="K11" s="831">
        <v>58355.757920710188</v>
      </c>
      <c r="L11" s="831">
        <v>60527.158519901997</v>
      </c>
      <c r="M11" s="831">
        <v>63181.795107204591</v>
      </c>
      <c r="N11" s="831">
        <v>60527.455175031791</v>
      </c>
      <c r="O11" s="831">
        <v>59228.258593532999</v>
      </c>
      <c r="P11" s="831">
        <v>59090.206294092699</v>
      </c>
      <c r="Q11" s="831">
        <v>59977.721164235802</v>
      </c>
      <c r="R11" s="831">
        <v>59610.460310873001</v>
      </c>
      <c r="S11" s="831">
        <v>59154.092239929996</v>
      </c>
      <c r="T11" s="831">
        <v>60056.864967213296</v>
      </c>
      <c r="U11" s="831">
        <v>58790.068792390397</v>
      </c>
      <c r="V11" s="831">
        <v>58238.144413407193</v>
      </c>
      <c r="W11" s="831">
        <v>60426.469304216494</v>
      </c>
      <c r="X11" s="831">
        <v>60787.891064987001</v>
      </c>
      <c r="Y11" s="831">
        <v>60487.665919956497</v>
      </c>
      <c r="Z11" s="831">
        <v>61557.747562835895</v>
      </c>
      <c r="AA11" s="831">
        <v>60765.079328507403</v>
      </c>
      <c r="AB11" s="831">
        <v>62239.532246027207</v>
      </c>
      <c r="AC11" s="831">
        <v>61389.677588403494</v>
      </c>
      <c r="AD11" s="831">
        <v>62491.376489843897</v>
      </c>
      <c r="AE11" s="831">
        <v>62494.342657425601</v>
      </c>
      <c r="AF11" s="831">
        <v>60676.384979231101</v>
      </c>
      <c r="AG11" s="831">
        <v>61284.490368013096</v>
      </c>
      <c r="AH11" s="831">
        <v>60724.533443126398</v>
      </c>
      <c r="AI11" s="831">
        <v>61380.022424516697</v>
      </c>
      <c r="AJ11" s="831">
        <v>61423.613334974791</v>
      </c>
      <c r="AK11" s="831">
        <v>61251.304019367759</v>
      </c>
      <c r="AL11" s="831">
        <v>61263.400885697803</v>
      </c>
      <c r="AM11" s="831">
        <v>61529.145957104425</v>
      </c>
      <c r="AN11" s="831">
        <v>63129.123083022227</v>
      </c>
      <c r="AO11" s="831">
        <v>63466.015183915326</v>
      </c>
      <c r="AP11" s="831">
        <v>63704.506322416666</v>
      </c>
      <c r="AQ11" s="831">
        <v>63203.108327341819</v>
      </c>
      <c r="AR11" s="831">
        <v>64822.12292138319</v>
      </c>
      <c r="AS11" s="831">
        <v>65926.752736681025</v>
      </c>
      <c r="AT11" s="831">
        <v>66073.018351476101</v>
      </c>
      <c r="AU11" s="831">
        <v>65758.897825785491</v>
      </c>
      <c r="AV11" s="831">
        <v>65415.171107779017</v>
      </c>
      <c r="AW11" s="831">
        <v>65605.505796377416</v>
      </c>
      <c r="AX11" s="831">
        <v>66551.458848736744</v>
      </c>
      <c r="AY11" s="831">
        <v>67604.386516305123</v>
      </c>
      <c r="AZ11" s="831">
        <v>68621.399317399613</v>
      </c>
      <c r="BA11" s="831">
        <v>70840.141138037405</v>
      </c>
      <c r="BB11" s="831">
        <v>71998.040262357157</v>
      </c>
      <c r="BC11" s="831">
        <v>74354.521860141191</v>
      </c>
      <c r="BD11" s="831">
        <v>73234.580482455189</v>
      </c>
      <c r="BE11" s="831">
        <v>73327.151453633298</v>
      </c>
      <c r="BF11" s="831">
        <v>76768.800994352248</v>
      </c>
      <c r="BG11" s="831">
        <v>77874.862711564187</v>
      </c>
      <c r="BH11" s="831">
        <v>78752.340945559976</v>
      </c>
      <c r="BI11" s="831">
        <v>78031.361701802191</v>
      </c>
      <c r="BJ11" s="831">
        <v>77528.589770499922</v>
      </c>
      <c r="BK11" s="831">
        <v>79381.825628767183</v>
      </c>
      <c r="BL11" s="831">
        <v>76119.444514248302</v>
      </c>
      <c r="BM11" s="831">
        <v>77936.359502880121</v>
      </c>
      <c r="BN11" s="831">
        <v>80582.376572562702</v>
      </c>
      <c r="BO11" s="831">
        <v>79660.203736832802</v>
      </c>
      <c r="BP11" s="831">
        <v>80243.409042005049</v>
      </c>
      <c r="BQ11" s="831">
        <v>81390.677323702243</v>
      </c>
      <c r="BR11" s="831">
        <v>81976.1600052555</v>
      </c>
      <c r="BS11" s="831">
        <v>82520.431271130583</v>
      </c>
      <c r="BT11" s="831">
        <v>84704.102306069966</v>
      </c>
      <c r="BU11" s="831">
        <v>83459.750784959266</v>
      </c>
      <c r="BV11" s="831">
        <v>82749.414779706305</v>
      </c>
      <c r="BW11" s="831">
        <v>86031.946997018487</v>
      </c>
      <c r="BX11" s="831">
        <v>89542.679573455098</v>
      </c>
      <c r="BY11" s="831">
        <v>92761.399843975669</v>
      </c>
      <c r="BZ11" s="831">
        <v>89344.24415897447</v>
      </c>
      <c r="CA11" s="831">
        <v>94349.510878123401</v>
      </c>
      <c r="CB11" s="831">
        <v>95931.379260256785</v>
      </c>
      <c r="CC11" s="831">
        <v>97055.488501282322</v>
      </c>
      <c r="CD11" s="831">
        <v>98954.597983023152</v>
      </c>
      <c r="CE11" s="831">
        <v>101104.33678598418</v>
      </c>
      <c r="CF11" s="831">
        <v>100232.95276263423</v>
      </c>
      <c r="CG11" s="832">
        <v>100984.09947838578</v>
      </c>
      <c r="CH11" s="832">
        <v>99006.925179249141</v>
      </c>
      <c r="CI11" s="832">
        <v>104390.20100950258</v>
      </c>
      <c r="CJ11" s="832">
        <v>110203.03235349242</v>
      </c>
      <c r="CK11" s="832">
        <v>110707.08228550617</v>
      </c>
      <c r="CL11" s="832">
        <v>109051.06543514799</v>
      </c>
      <c r="CM11" s="832">
        <v>107071.90235673499</v>
      </c>
      <c r="CN11" s="832">
        <v>101796.07471139228</v>
      </c>
      <c r="CO11" s="832">
        <v>104913.25913117529</v>
      </c>
      <c r="CP11" s="832">
        <v>105837.62177453507</v>
      </c>
      <c r="CQ11" s="832">
        <v>104401.43565180521</v>
      </c>
      <c r="CR11" s="832">
        <v>107212.80537919863</v>
      </c>
      <c r="CS11" s="832">
        <v>104741.27361709109</v>
      </c>
      <c r="CT11" s="832">
        <v>103069.51203629197</v>
      </c>
      <c r="CU11" s="832">
        <v>104051.8298833235</v>
      </c>
      <c r="CV11" s="832">
        <v>102551.60194467803</v>
      </c>
      <c r="CW11" s="832">
        <v>100837.26587154728</v>
      </c>
      <c r="CX11" s="832">
        <v>100380.52142635811</v>
      </c>
      <c r="CY11" s="832">
        <v>102751.06006127999</v>
      </c>
      <c r="CZ11" s="832">
        <v>103773.1879613545</v>
      </c>
      <c r="DA11" s="832">
        <v>104922.2575653659</v>
      </c>
      <c r="DB11" s="832">
        <v>107322.02652172072</v>
      </c>
    </row>
    <row r="12" spans="1:106" ht="22.5" customHeight="1" x14ac:dyDescent="0.25">
      <c r="A12" s="851" t="s">
        <v>602</v>
      </c>
      <c r="B12" s="830">
        <v>-32139.660098859269</v>
      </c>
      <c r="C12" s="831">
        <v>-30984.212373776765</v>
      </c>
      <c r="D12" s="831">
        <v>-27658.893774375178</v>
      </c>
      <c r="E12" s="831">
        <v>-29337.270627666148</v>
      </c>
      <c r="F12" s="831">
        <v>-29784.728194663003</v>
      </c>
      <c r="G12" s="831">
        <v>-31260.947643959778</v>
      </c>
      <c r="H12" s="831">
        <v>-30235.527841470004</v>
      </c>
      <c r="I12" s="831">
        <v>-30679.451147161737</v>
      </c>
      <c r="J12" s="831">
        <v>-30869.0778916626</v>
      </c>
      <c r="K12" s="831">
        <v>-29989.016049799549</v>
      </c>
      <c r="L12" s="831">
        <v>-33795.734911125874</v>
      </c>
      <c r="M12" s="831">
        <v>-33338.90702650015</v>
      </c>
      <c r="N12" s="831">
        <v>-30940.821908210743</v>
      </c>
      <c r="O12" s="831">
        <v>-29336.456515667713</v>
      </c>
      <c r="P12" s="831">
        <v>-33142.583057759301</v>
      </c>
      <c r="Q12" s="831">
        <v>-32086.40560758506</v>
      </c>
      <c r="R12" s="831">
        <v>-31774.144440976517</v>
      </c>
      <c r="S12" s="831">
        <v>-29603.439599072251</v>
      </c>
      <c r="T12" s="831">
        <v>-31242.718057671664</v>
      </c>
      <c r="U12" s="831">
        <v>-29046.60679862136</v>
      </c>
      <c r="V12" s="831">
        <v>-30230.215386613731</v>
      </c>
      <c r="W12" s="831">
        <v>-32577.551832655263</v>
      </c>
      <c r="X12" s="831">
        <v>-29989.412491955638</v>
      </c>
      <c r="Y12" s="831">
        <v>-30314.240236191436</v>
      </c>
      <c r="Z12" s="831">
        <v>-33922.183549557594</v>
      </c>
      <c r="AA12" s="831">
        <v>-32259.40378166693</v>
      </c>
      <c r="AB12" s="831">
        <v>-32224.282775695356</v>
      </c>
      <c r="AC12" s="831">
        <v>-32540.075767763949</v>
      </c>
      <c r="AD12" s="831">
        <v>-32805.441181812639</v>
      </c>
      <c r="AE12" s="831">
        <v>-35059.716341529405</v>
      </c>
      <c r="AF12" s="831">
        <v>-36112.012466406493</v>
      </c>
      <c r="AG12" s="831">
        <v>-36440.5609485963</v>
      </c>
      <c r="AH12" s="831">
        <v>-33821.453783920311</v>
      </c>
      <c r="AI12" s="831">
        <v>-34687.89223892623</v>
      </c>
      <c r="AJ12" s="831">
        <v>-37933.745988076094</v>
      </c>
      <c r="AK12" s="831">
        <v>-34503.03669037862</v>
      </c>
      <c r="AL12" s="831">
        <v>-36292.84349727162</v>
      </c>
      <c r="AM12" s="831">
        <v>-34169.111759770465</v>
      </c>
      <c r="AN12" s="831">
        <v>-35080.175833177913</v>
      </c>
      <c r="AO12" s="831">
        <v>-36362.764983429166</v>
      </c>
      <c r="AP12" s="831">
        <v>-40000.255345961239</v>
      </c>
      <c r="AQ12" s="831">
        <v>-38712.873929612128</v>
      </c>
      <c r="AR12" s="831">
        <v>-35628.077966978468</v>
      </c>
      <c r="AS12" s="831">
        <v>-34337.604120626638</v>
      </c>
      <c r="AT12" s="831">
        <v>-37194.390970543274</v>
      </c>
      <c r="AU12" s="831">
        <v>-36319.91336894859</v>
      </c>
      <c r="AV12" s="831">
        <v>-33192.842600474396</v>
      </c>
      <c r="AW12" s="831">
        <v>-30846.459165556254</v>
      </c>
      <c r="AX12" s="831">
        <v>-32491.135440626458</v>
      </c>
      <c r="AY12" s="831">
        <v>-32786.792240936687</v>
      </c>
      <c r="AZ12" s="831">
        <v>-32767.804137117746</v>
      </c>
      <c r="BA12" s="831">
        <v>-38018.774540909093</v>
      </c>
      <c r="BB12" s="831">
        <v>-36180.734945755124</v>
      </c>
      <c r="BC12" s="831">
        <v>-39850.539840599857</v>
      </c>
      <c r="BD12" s="831">
        <v>-38867.929532204456</v>
      </c>
      <c r="BE12" s="831">
        <v>-39678.133602698661</v>
      </c>
      <c r="BF12" s="831">
        <v>-42662.309843469215</v>
      </c>
      <c r="BG12" s="831">
        <v>-39075.424143964294</v>
      </c>
      <c r="BH12" s="831">
        <v>-36604.403873464478</v>
      </c>
      <c r="BI12" s="831">
        <v>-33259.878637574308</v>
      </c>
      <c r="BJ12" s="831">
        <v>-32492.38742113761</v>
      </c>
      <c r="BK12" s="831">
        <v>-33050.758254056862</v>
      </c>
      <c r="BL12" s="831">
        <v>-34936.122769962763</v>
      </c>
      <c r="BM12" s="831">
        <v>-34835.14272265559</v>
      </c>
      <c r="BN12" s="831">
        <v>-34961.624727133567</v>
      </c>
      <c r="BO12" s="831">
        <v>-33192.38086397967</v>
      </c>
      <c r="BP12" s="831">
        <v>-38443.079050050401</v>
      </c>
      <c r="BQ12" s="831">
        <v>-37703.901958502305</v>
      </c>
      <c r="BR12" s="831">
        <v>-38294.186595931489</v>
      </c>
      <c r="BS12" s="831">
        <v>-37621.345382234074</v>
      </c>
      <c r="BT12" s="831">
        <v>-41493.264882273681</v>
      </c>
      <c r="BU12" s="831">
        <v>-41479.266441901025</v>
      </c>
      <c r="BV12" s="831">
        <v>-37350.790161930796</v>
      </c>
      <c r="BW12" s="831">
        <v>-40181.762295769651</v>
      </c>
      <c r="BX12" s="831">
        <v>-42070.908656750413</v>
      </c>
      <c r="BY12" s="831">
        <v>-43920.236721030131</v>
      </c>
      <c r="BZ12" s="831">
        <v>-40405.183115817606</v>
      </c>
      <c r="CA12" s="831">
        <v>-45790.404092160737</v>
      </c>
      <c r="CB12" s="831">
        <v>-45584.192000105031</v>
      </c>
      <c r="CC12" s="831">
        <v>-45558.157871473319</v>
      </c>
      <c r="CD12" s="831">
        <v>-46259.51431260923</v>
      </c>
      <c r="CE12" s="831">
        <v>-49748.460969268439</v>
      </c>
      <c r="CF12" s="831">
        <v>-49689.700614304442</v>
      </c>
      <c r="CG12" s="832">
        <v>-46778.84343011945</v>
      </c>
      <c r="CH12" s="832">
        <v>-41220.648200118565</v>
      </c>
      <c r="CI12" s="832">
        <v>-43839.953318046377</v>
      </c>
      <c r="CJ12" s="832">
        <v>-51842.915590081073</v>
      </c>
      <c r="CK12" s="832">
        <v>-51151.954771203003</v>
      </c>
      <c r="CL12" s="832">
        <v>-49030.540482905184</v>
      </c>
      <c r="CM12" s="832">
        <v>-48887.816968543586</v>
      </c>
      <c r="CN12" s="832">
        <v>-41407.779923346163</v>
      </c>
      <c r="CO12" s="832">
        <v>-43240.190954185477</v>
      </c>
      <c r="CP12" s="832">
        <v>-37621.143939141453</v>
      </c>
      <c r="CQ12" s="832">
        <v>-38955.093376159763</v>
      </c>
      <c r="CR12" s="832">
        <v>-40237.050907023389</v>
      </c>
      <c r="CS12" s="832">
        <v>-35062.834662459791</v>
      </c>
      <c r="CT12" s="832">
        <v>-33042.706577037032</v>
      </c>
      <c r="CU12" s="832">
        <v>-29087.66408350756</v>
      </c>
      <c r="CV12" s="832">
        <v>-26948.379877385123</v>
      </c>
      <c r="CW12" s="832">
        <v>-25972.527411460556</v>
      </c>
      <c r="CX12" s="832">
        <v>-27533.731808548891</v>
      </c>
      <c r="CY12" s="832">
        <v>-31891.42105266112</v>
      </c>
      <c r="CZ12" s="832">
        <v>-35712.079329554646</v>
      </c>
      <c r="DA12" s="832">
        <v>-34349.667057064958</v>
      </c>
      <c r="DB12" s="832">
        <v>-35752.528558610102</v>
      </c>
    </row>
    <row r="13" spans="1:106" ht="22.5" customHeight="1" x14ac:dyDescent="0.25">
      <c r="A13" s="853" t="s">
        <v>603</v>
      </c>
      <c r="B13" s="829">
        <v>249049.64576347667</v>
      </c>
      <c r="C13" s="648">
        <v>248807.77216519357</v>
      </c>
      <c r="D13" s="648">
        <v>251216.34014935835</v>
      </c>
      <c r="E13" s="648">
        <v>252571.14770766054</v>
      </c>
      <c r="F13" s="648">
        <v>263772.26442897564</v>
      </c>
      <c r="G13" s="648">
        <v>267573.77706727927</v>
      </c>
      <c r="H13" s="648">
        <v>266546.19427709124</v>
      </c>
      <c r="I13" s="648">
        <v>271927.19652940845</v>
      </c>
      <c r="J13" s="648">
        <v>272605.20555799583</v>
      </c>
      <c r="K13" s="648">
        <v>274950.3768216098</v>
      </c>
      <c r="L13" s="648">
        <v>276946.48094082711</v>
      </c>
      <c r="M13" s="648">
        <v>279011.90057742974</v>
      </c>
      <c r="N13" s="648">
        <v>278925.50306888</v>
      </c>
      <c r="O13" s="648">
        <v>281794.30187684559</v>
      </c>
      <c r="P13" s="648">
        <v>282552.45791129809</v>
      </c>
      <c r="Q13" s="648">
        <v>286531.20071991393</v>
      </c>
      <c r="R13" s="648">
        <v>288418.86245035374</v>
      </c>
      <c r="S13" s="648">
        <v>292124.32001177</v>
      </c>
      <c r="T13" s="648">
        <v>295910.29042288021</v>
      </c>
      <c r="U13" s="648">
        <v>298869.28538751893</v>
      </c>
      <c r="V13" s="648">
        <v>304317.74497532001</v>
      </c>
      <c r="W13" s="648">
        <v>313019.72673447238</v>
      </c>
      <c r="X13" s="648">
        <v>311448.56077553553</v>
      </c>
      <c r="Y13" s="648">
        <v>311128.60589472816</v>
      </c>
      <c r="Z13" s="648">
        <v>311614.96213569335</v>
      </c>
      <c r="AA13" s="648">
        <v>312053.74452528806</v>
      </c>
      <c r="AB13" s="648">
        <v>316252.63222865073</v>
      </c>
      <c r="AC13" s="648">
        <v>322237.36142590013</v>
      </c>
      <c r="AD13" s="648">
        <v>328425.03858686506</v>
      </c>
      <c r="AE13" s="648">
        <v>339992.21987458714</v>
      </c>
      <c r="AF13" s="648">
        <v>344302.14351216564</v>
      </c>
      <c r="AG13" s="648">
        <v>346757.92890193791</v>
      </c>
      <c r="AH13" s="648">
        <v>349337.3042439954</v>
      </c>
      <c r="AI13" s="648">
        <v>353848.9233560444</v>
      </c>
      <c r="AJ13" s="648">
        <v>357405.8505580473</v>
      </c>
      <c r="AK13" s="648">
        <v>364273.63872408582</v>
      </c>
      <c r="AL13" s="648">
        <v>365700.0106858334</v>
      </c>
      <c r="AM13" s="648">
        <v>372023.55270095082</v>
      </c>
      <c r="AN13" s="648">
        <v>369763.25433820789</v>
      </c>
      <c r="AO13" s="648">
        <v>373549.03799787484</v>
      </c>
      <c r="AP13" s="648">
        <v>371865.91460924759</v>
      </c>
      <c r="AQ13" s="648">
        <v>371452.23091788462</v>
      </c>
      <c r="AR13" s="648">
        <v>381516.64452129643</v>
      </c>
      <c r="AS13" s="648">
        <v>403214.62648758269</v>
      </c>
      <c r="AT13" s="648">
        <v>409852.99746432231</v>
      </c>
      <c r="AU13" s="648">
        <v>403332.10506721033</v>
      </c>
      <c r="AV13" s="648">
        <v>406428.21979282878</v>
      </c>
      <c r="AW13" s="648">
        <v>413415.51091962063</v>
      </c>
      <c r="AX13" s="648">
        <v>398598.84518461511</v>
      </c>
      <c r="AY13" s="648">
        <v>401054.46897641121</v>
      </c>
      <c r="AZ13" s="648">
        <v>402940.77149325609</v>
      </c>
      <c r="BA13" s="648">
        <v>403970.49852973624</v>
      </c>
      <c r="BB13" s="648">
        <v>398087.2159975979</v>
      </c>
      <c r="BC13" s="648">
        <v>391977.25670871098</v>
      </c>
      <c r="BD13" s="648">
        <v>390386.78573823883</v>
      </c>
      <c r="BE13" s="648">
        <v>389133.07236688572</v>
      </c>
      <c r="BF13" s="648">
        <v>390326.26670956856</v>
      </c>
      <c r="BG13" s="648">
        <v>394713.68888715311</v>
      </c>
      <c r="BH13" s="648">
        <v>403626.6251230645</v>
      </c>
      <c r="BI13" s="648">
        <v>402034.5757675668</v>
      </c>
      <c r="BJ13" s="648">
        <v>403049.78413234965</v>
      </c>
      <c r="BK13" s="648">
        <v>406708.58711020421</v>
      </c>
      <c r="BL13" s="648">
        <v>420833.52840106789</v>
      </c>
      <c r="BM13" s="648">
        <v>409999.09764211479</v>
      </c>
      <c r="BN13" s="648">
        <v>410049.14788507775</v>
      </c>
      <c r="BO13" s="648">
        <v>414496.7706509392</v>
      </c>
      <c r="BP13" s="648">
        <v>415860.11372209061</v>
      </c>
      <c r="BQ13" s="648">
        <v>424519.53156377701</v>
      </c>
      <c r="BR13" s="648">
        <v>426617.64876020927</v>
      </c>
      <c r="BS13" s="648">
        <v>427637.71890229994</v>
      </c>
      <c r="BT13" s="648">
        <v>430810.36150097579</v>
      </c>
      <c r="BU13" s="648">
        <v>434672.08706834581</v>
      </c>
      <c r="BV13" s="648">
        <v>439203.52930083545</v>
      </c>
      <c r="BW13" s="648">
        <v>439359.9828401822</v>
      </c>
      <c r="BX13" s="648">
        <v>435001.29686293373</v>
      </c>
      <c r="BY13" s="648">
        <v>431098.67933808913</v>
      </c>
      <c r="BZ13" s="648">
        <v>435339.36788126233</v>
      </c>
      <c r="CA13" s="648">
        <v>437123.20882603142</v>
      </c>
      <c r="CB13" s="648">
        <v>444612.80199413293</v>
      </c>
      <c r="CC13" s="648">
        <v>439060.37191924034</v>
      </c>
      <c r="CD13" s="648">
        <v>440061.58054031961</v>
      </c>
      <c r="CE13" s="648">
        <v>447458.7780713992</v>
      </c>
      <c r="CF13" s="648">
        <v>441429.38226082473</v>
      </c>
      <c r="CG13" s="649">
        <v>439052.39421066613</v>
      </c>
      <c r="CH13" s="649">
        <v>438225.26982365304</v>
      </c>
      <c r="CI13" s="649">
        <v>453757.59330395272</v>
      </c>
      <c r="CJ13" s="649">
        <v>466565.74806269357</v>
      </c>
      <c r="CK13" s="649">
        <v>466979.72767845431</v>
      </c>
      <c r="CL13" s="649">
        <v>471439.24873741309</v>
      </c>
      <c r="CM13" s="649">
        <v>469475.22165179276</v>
      </c>
      <c r="CN13" s="649">
        <v>477606.1550339401</v>
      </c>
      <c r="CO13" s="649">
        <v>484031.97308948229</v>
      </c>
      <c r="CP13" s="649">
        <v>499347.11667182925</v>
      </c>
      <c r="CQ13" s="649">
        <v>508743.01371824613</v>
      </c>
      <c r="CR13" s="649">
        <v>506885.11758552428</v>
      </c>
      <c r="CS13" s="649">
        <v>504899.963030054</v>
      </c>
      <c r="CT13" s="649">
        <v>513653.74925429001</v>
      </c>
      <c r="CU13" s="649">
        <v>508134.20288955612</v>
      </c>
      <c r="CV13" s="649">
        <v>501638.0525921855</v>
      </c>
      <c r="CW13" s="649">
        <v>503874.2544021557</v>
      </c>
      <c r="CX13" s="649">
        <v>442037.41343123297</v>
      </c>
      <c r="CY13" s="649">
        <v>449910.84770792403</v>
      </c>
      <c r="CZ13" s="649">
        <v>457172.64846335299</v>
      </c>
      <c r="DA13" s="649">
        <v>450663.5181557943</v>
      </c>
      <c r="DB13" s="649">
        <v>454880.58753516403</v>
      </c>
    </row>
    <row r="14" spans="1:106" ht="13.5" customHeight="1" x14ac:dyDescent="0.25">
      <c r="A14" s="851"/>
      <c r="B14" s="830"/>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row>
    <row r="15" spans="1:106" ht="22.5" customHeight="1" x14ac:dyDescent="0.25">
      <c r="A15" s="853" t="s">
        <v>604</v>
      </c>
      <c r="B15" s="829">
        <v>279735.10531540611</v>
      </c>
      <c r="C15" s="648">
        <v>280832.71616430738</v>
      </c>
      <c r="D15" s="648">
        <v>281427.58380275633</v>
      </c>
      <c r="E15" s="648">
        <v>282053.88717788778</v>
      </c>
      <c r="F15" s="648">
        <v>286161.75081736082</v>
      </c>
      <c r="G15" s="648">
        <v>286852.74157677876</v>
      </c>
      <c r="H15" s="648">
        <v>281980.74913940532</v>
      </c>
      <c r="I15" s="648">
        <v>282105.32767522556</v>
      </c>
      <c r="J15" s="648">
        <v>283581.44315563818</v>
      </c>
      <c r="K15" s="648">
        <v>287418.95498439157</v>
      </c>
      <c r="L15" s="648">
        <v>288135.77511421102</v>
      </c>
      <c r="M15" s="648">
        <v>300231.38741758832</v>
      </c>
      <c r="N15" s="648">
        <v>298556.62578708364</v>
      </c>
      <c r="O15" s="648">
        <v>298369.33004481444</v>
      </c>
      <c r="P15" s="648">
        <v>298155.4975326315</v>
      </c>
      <c r="Q15" s="648">
        <v>299059.78403224464</v>
      </c>
      <c r="R15" s="648">
        <v>299494.63948161434</v>
      </c>
      <c r="S15" s="648">
        <v>306227.71706558566</v>
      </c>
      <c r="T15" s="648">
        <v>305393.34314475313</v>
      </c>
      <c r="U15" s="648">
        <v>308770.06989294145</v>
      </c>
      <c r="V15" s="648">
        <v>309120.82380339794</v>
      </c>
      <c r="W15" s="648">
        <v>309586.03971583769</v>
      </c>
      <c r="X15" s="648">
        <v>312758.67268372775</v>
      </c>
      <c r="Y15" s="648">
        <v>319536.66994800227</v>
      </c>
      <c r="Z15" s="648">
        <v>318174.79569418327</v>
      </c>
      <c r="AA15" s="648">
        <v>318311.51350059046</v>
      </c>
      <c r="AB15" s="648">
        <v>321028.1330225463</v>
      </c>
      <c r="AC15" s="648">
        <v>321243.46464984753</v>
      </c>
      <c r="AD15" s="648">
        <v>323994.44183545001</v>
      </c>
      <c r="AE15" s="648">
        <v>327851.02421752224</v>
      </c>
      <c r="AF15" s="648">
        <v>328873.41930057184</v>
      </c>
      <c r="AG15" s="648">
        <v>329210.58830269566</v>
      </c>
      <c r="AH15" s="648">
        <v>331263.67529123975</v>
      </c>
      <c r="AI15" s="648">
        <v>334358.44301515532</v>
      </c>
      <c r="AJ15" s="648">
        <v>336572.52553336316</v>
      </c>
      <c r="AK15" s="648">
        <v>345617.19551340822</v>
      </c>
      <c r="AL15" s="648">
        <v>340908.92052914307</v>
      </c>
      <c r="AM15" s="648">
        <v>344826.53440251615</v>
      </c>
      <c r="AN15" s="648">
        <v>348245.69090443774</v>
      </c>
      <c r="AO15" s="648">
        <v>346565.10847846698</v>
      </c>
      <c r="AP15" s="648">
        <v>346712.14590246271</v>
      </c>
      <c r="AQ15" s="648">
        <v>351375.81885802944</v>
      </c>
      <c r="AR15" s="648">
        <v>352944.69968920405</v>
      </c>
      <c r="AS15" s="648">
        <v>351417.83862996538</v>
      </c>
      <c r="AT15" s="648">
        <v>350499.23615290475</v>
      </c>
      <c r="AU15" s="648">
        <v>349810.86009880248</v>
      </c>
      <c r="AV15" s="648">
        <v>354693.08322884847</v>
      </c>
      <c r="AW15" s="648">
        <v>365608.73772902408</v>
      </c>
      <c r="AX15" s="648">
        <v>364980.69233736565</v>
      </c>
      <c r="AY15" s="648">
        <v>369066.6968826761</v>
      </c>
      <c r="AZ15" s="648">
        <v>371778.39312112692</v>
      </c>
      <c r="BA15" s="648">
        <v>372675.4736776097</v>
      </c>
      <c r="BB15" s="648">
        <v>374448.43718937907</v>
      </c>
      <c r="BC15" s="648">
        <v>378456.25837457663</v>
      </c>
      <c r="BD15" s="648">
        <v>377725.22592014022</v>
      </c>
      <c r="BE15" s="648">
        <v>379201.60618379351</v>
      </c>
      <c r="BF15" s="648">
        <v>379536.06867122132</v>
      </c>
      <c r="BG15" s="648">
        <v>386009.67288569751</v>
      </c>
      <c r="BH15" s="648">
        <v>389293.57228882512</v>
      </c>
      <c r="BI15" s="648">
        <v>397556.54743014235</v>
      </c>
      <c r="BJ15" s="648">
        <v>399865.77736164047</v>
      </c>
      <c r="BK15" s="648">
        <v>404452.45097584795</v>
      </c>
      <c r="BL15" s="648">
        <v>410915.27725647902</v>
      </c>
      <c r="BM15" s="648">
        <v>410066.84698475082</v>
      </c>
      <c r="BN15" s="648">
        <v>411917.76295781805</v>
      </c>
      <c r="BO15" s="648">
        <v>418402.1040415793</v>
      </c>
      <c r="BP15" s="648">
        <v>420266.19606512645</v>
      </c>
      <c r="BQ15" s="648">
        <v>425740.7330671784</v>
      </c>
      <c r="BR15" s="648">
        <v>423801.82017970324</v>
      </c>
      <c r="BS15" s="648">
        <v>428368.7791012997</v>
      </c>
      <c r="BT15" s="648">
        <v>431628.14552528458</v>
      </c>
      <c r="BU15" s="648">
        <v>437998.58407957532</v>
      </c>
      <c r="BV15" s="648">
        <v>441887.17765523674</v>
      </c>
      <c r="BW15" s="648">
        <v>442606.92125446955</v>
      </c>
      <c r="BX15" s="648">
        <v>442449.85457323812</v>
      </c>
      <c r="BY15" s="648">
        <v>446911.85781437065</v>
      </c>
      <c r="BZ15" s="648">
        <v>449648.89126058272</v>
      </c>
      <c r="CA15" s="648">
        <v>454966.19312587631</v>
      </c>
      <c r="CB15" s="648">
        <v>461117.73776384647</v>
      </c>
      <c r="CC15" s="648">
        <v>461430.80908152502</v>
      </c>
      <c r="CD15" s="648">
        <v>461720.45506848261</v>
      </c>
      <c r="CE15" s="648">
        <v>467628.51267994748</v>
      </c>
      <c r="CF15" s="648">
        <v>466181.98963053379</v>
      </c>
      <c r="CG15" s="649">
        <v>477788.9123658007</v>
      </c>
      <c r="CH15" s="649">
        <v>482530.18293943553</v>
      </c>
      <c r="CI15" s="649">
        <v>484802.94406992168</v>
      </c>
      <c r="CJ15" s="649">
        <v>485070.61657241191</v>
      </c>
      <c r="CK15" s="649">
        <v>486422.52761427261</v>
      </c>
      <c r="CL15" s="649">
        <v>493022.68238882162</v>
      </c>
      <c r="CM15" s="649">
        <v>491497.02935467486</v>
      </c>
      <c r="CN15" s="649">
        <v>494871.72102887125</v>
      </c>
      <c r="CO15" s="649">
        <v>496265.33256421413</v>
      </c>
      <c r="CP15" s="649">
        <v>514343.58042900887</v>
      </c>
      <c r="CQ15" s="649">
        <v>508989.03301648167</v>
      </c>
      <c r="CR15" s="649">
        <v>508936.52725764265</v>
      </c>
      <c r="CS15" s="649">
        <v>522082.88855707512</v>
      </c>
      <c r="CT15" s="649">
        <v>517698.19551605929</v>
      </c>
      <c r="CU15" s="649">
        <v>525005.68763654598</v>
      </c>
      <c r="CV15" s="649">
        <v>529215.21339422103</v>
      </c>
      <c r="CW15" s="649">
        <v>533321.65716028947</v>
      </c>
      <c r="CX15" s="649">
        <v>532406.12408800714</v>
      </c>
      <c r="CY15" s="649">
        <v>537637.90350697201</v>
      </c>
      <c r="CZ15" s="649">
        <v>533730.18510533078</v>
      </c>
      <c r="DA15" s="649">
        <v>536045.54619934526</v>
      </c>
      <c r="DB15" s="649">
        <v>537076.40459591267</v>
      </c>
    </row>
    <row r="16" spans="1:106" ht="22.5" customHeight="1" x14ac:dyDescent="0.25">
      <c r="A16" s="851" t="s">
        <v>605</v>
      </c>
      <c r="B16" s="830">
        <v>16171.960026841442</v>
      </c>
      <c r="C16" s="831">
        <v>15979.91850439056</v>
      </c>
      <c r="D16" s="831">
        <v>15845.174678718537</v>
      </c>
      <c r="E16" s="831">
        <v>16036.327574022576</v>
      </c>
      <c r="F16" s="831">
        <v>16227.254416493</v>
      </c>
      <c r="G16" s="831">
        <v>15904.557043885219</v>
      </c>
      <c r="H16" s="831">
        <v>16369.72122726513</v>
      </c>
      <c r="I16" s="831">
        <v>16281.244842284286</v>
      </c>
      <c r="J16" s="831">
        <v>16241.98075845217</v>
      </c>
      <c r="K16" s="831">
        <v>16473.996105313156</v>
      </c>
      <c r="L16" s="831">
        <v>16722.43897559122</v>
      </c>
      <c r="M16" s="831">
        <v>18975.00627066891</v>
      </c>
      <c r="N16" s="831">
        <v>18010.593082900661</v>
      </c>
      <c r="O16" s="831">
        <v>17749.329653375993</v>
      </c>
      <c r="P16" s="831">
        <v>17492.407133231849</v>
      </c>
      <c r="Q16" s="831">
        <v>17646.497592686108</v>
      </c>
      <c r="R16" s="831">
        <v>17594.772439179418</v>
      </c>
      <c r="S16" s="831">
        <v>17516.570603709999</v>
      </c>
      <c r="T16" s="831">
        <v>18045.28066906859</v>
      </c>
      <c r="U16" s="831">
        <v>18269.48957031875</v>
      </c>
      <c r="V16" s="831">
        <v>17957.873646394451</v>
      </c>
      <c r="W16" s="831">
        <v>18294.304306683178</v>
      </c>
      <c r="X16" s="831">
        <v>17891.407119467127</v>
      </c>
      <c r="Y16" s="831">
        <v>20307.786446312799</v>
      </c>
      <c r="Z16" s="831">
        <v>19209.573208944617</v>
      </c>
      <c r="AA16" s="831">
        <v>18923.022119759327</v>
      </c>
      <c r="AB16" s="831">
        <v>18978.695497382181</v>
      </c>
      <c r="AC16" s="831">
        <v>18961.549992068227</v>
      </c>
      <c r="AD16" s="831">
        <v>18678.032246711129</v>
      </c>
      <c r="AE16" s="831">
        <v>19013.633662171218</v>
      </c>
      <c r="AF16" s="831">
        <v>19228.100893541679</v>
      </c>
      <c r="AG16" s="831">
        <v>19287.1599017013</v>
      </c>
      <c r="AH16" s="831">
        <v>19233.798105900332</v>
      </c>
      <c r="AI16" s="831">
        <v>19257.554559318651</v>
      </c>
      <c r="AJ16" s="831">
        <v>19629.552590686868</v>
      </c>
      <c r="AK16" s="831">
        <v>22169.717386902448</v>
      </c>
      <c r="AL16" s="831">
        <v>20964.304899561892</v>
      </c>
      <c r="AM16" s="831">
        <v>20780.286985424955</v>
      </c>
      <c r="AN16" s="831">
        <v>20987.016268127656</v>
      </c>
      <c r="AO16" s="831">
        <v>20656.089712851328</v>
      </c>
      <c r="AP16" s="831">
        <v>20557.306859228109</v>
      </c>
      <c r="AQ16" s="831">
        <v>20523.48661882988</v>
      </c>
      <c r="AR16" s="831">
        <v>20820.159883091204</v>
      </c>
      <c r="AS16" s="831">
        <v>20987.512445111654</v>
      </c>
      <c r="AT16" s="831">
        <v>20664.185177378316</v>
      </c>
      <c r="AU16" s="831">
        <v>20702.891560809614</v>
      </c>
      <c r="AV16" s="831">
        <v>20888.105552438185</v>
      </c>
      <c r="AW16" s="831">
        <v>23316.684992015878</v>
      </c>
      <c r="AX16" s="831">
        <v>22265.883860057205</v>
      </c>
      <c r="AY16" s="831">
        <v>22077.566872167037</v>
      </c>
      <c r="AZ16" s="831">
        <v>22090.400144122301</v>
      </c>
      <c r="BA16" s="831">
        <v>21718.536421617555</v>
      </c>
      <c r="BB16" s="831">
        <v>21737.2264592838</v>
      </c>
      <c r="BC16" s="831">
        <v>21684.992832060678</v>
      </c>
      <c r="BD16" s="831">
        <v>22175.789473345048</v>
      </c>
      <c r="BE16" s="831">
        <v>22196.112731025903</v>
      </c>
      <c r="BF16" s="831">
        <v>21848.23998536943</v>
      </c>
      <c r="BG16" s="831">
        <v>22102.50724703589</v>
      </c>
      <c r="BH16" s="831">
        <v>22503.624769895934</v>
      </c>
      <c r="BI16" s="831">
        <v>25391.16857677501</v>
      </c>
      <c r="BJ16" s="831">
        <v>24029.803890028252</v>
      </c>
      <c r="BK16" s="831">
        <v>24013.562842210038</v>
      </c>
      <c r="BL16" s="831">
        <v>23784.870318967191</v>
      </c>
      <c r="BM16" s="831">
        <v>23912.218911613985</v>
      </c>
      <c r="BN16" s="831">
        <v>24220.596316528303</v>
      </c>
      <c r="BO16" s="831">
        <v>24017.50101763201</v>
      </c>
      <c r="BP16" s="831">
        <v>24588.241511306522</v>
      </c>
      <c r="BQ16" s="831">
        <v>24794.334919669374</v>
      </c>
      <c r="BR16" s="831">
        <v>24354.580198828076</v>
      </c>
      <c r="BS16" s="831">
        <v>24815.527936131883</v>
      </c>
      <c r="BT16" s="831">
        <v>25002.24008601328</v>
      </c>
      <c r="BU16" s="831">
        <v>27637.551010208503</v>
      </c>
      <c r="BV16" s="831">
        <v>26531.097152112925</v>
      </c>
      <c r="BW16" s="831">
        <v>26526.899703812975</v>
      </c>
      <c r="BX16" s="831">
        <v>26183.738862633141</v>
      </c>
      <c r="BY16" s="831">
        <v>26254.514732054799</v>
      </c>
      <c r="BZ16" s="831">
        <v>26173.261525868962</v>
      </c>
      <c r="CA16" s="831">
        <v>26253.964140184591</v>
      </c>
      <c r="CB16" s="831">
        <v>26762.160082529066</v>
      </c>
      <c r="CC16" s="831">
        <v>26565.777695196768</v>
      </c>
      <c r="CD16" s="831">
        <v>26679.574401556256</v>
      </c>
      <c r="CE16" s="831">
        <v>27085.920970584004</v>
      </c>
      <c r="CF16" s="831">
        <v>26977.870846605641</v>
      </c>
      <c r="CG16" s="832">
        <v>29731.251114000625</v>
      </c>
      <c r="CH16" s="832">
        <v>28503.782930543362</v>
      </c>
      <c r="CI16" s="832">
        <v>28353.789284723396</v>
      </c>
      <c r="CJ16" s="832">
        <v>28226.794639748969</v>
      </c>
      <c r="CK16" s="832">
        <v>28264.118735730339</v>
      </c>
      <c r="CL16" s="832">
        <v>28038.109877324951</v>
      </c>
      <c r="CM16" s="832">
        <v>28460.470012456764</v>
      </c>
      <c r="CN16" s="832">
        <v>28732.075101738672</v>
      </c>
      <c r="CO16" s="832">
        <v>28547.538359344486</v>
      </c>
      <c r="CP16" s="832">
        <v>28558.473586083212</v>
      </c>
      <c r="CQ16" s="832">
        <v>28844.392046574456</v>
      </c>
      <c r="CR16" s="832">
        <v>29119.574478804388</v>
      </c>
      <c r="CS16" s="832">
        <v>32218.438809848714</v>
      </c>
      <c r="CT16" s="832">
        <v>30902.666062600962</v>
      </c>
      <c r="CU16" s="832">
        <v>30604.554093916278</v>
      </c>
      <c r="CV16" s="832">
        <v>29949.46705897844</v>
      </c>
      <c r="CW16" s="832">
        <v>29305.442108130697</v>
      </c>
      <c r="CX16" s="832">
        <v>28891.577411526578</v>
      </c>
      <c r="CY16" s="832">
        <v>29087.652257059555</v>
      </c>
      <c r="CZ16" s="832">
        <v>29217.356379832076</v>
      </c>
      <c r="DA16" s="832">
        <v>29104.323065575794</v>
      </c>
      <c r="DB16" s="832">
        <v>29000.117582687668</v>
      </c>
    </row>
    <row r="17" spans="1:106" ht="22.5" customHeight="1" x14ac:dyDescent="0.25">
      <c r="A17" s="851" t="s">
        <v>606</v>
      </c>
      <c r="B17" s="830">
        <v>68440.163460267344</v>
      </c>
      <c r="C17" s="831">
        <v>69678.376510214075</v>
      </c>
      <c r="D17" s="831">
        <v>70239.198428667893</v>
      </c>
      <c r="E17" s="831">
        <v>68357.192898560214</v>
      </c>
      <c r="F17" s="831">
        <v>70233.514626166798</v>
      </c>
      <c r="G17" s="831">
        <v>71294.937109063059</v>
      </c>
      <c r="H17" s="831">
        <v>64491.572058049554</v>
      </c>
      <c r="I17" s="831">
        <v>60686.73659774851</v>
      </c>
      <c r="J17" s="831">
        <v>62178.475800750988</v>
      </c>
      <c r="K17" s="831">
        <v>64317.477482118862</v>
      </c>
      <c r="L17" s="831">
        <v>62986.395870102693</v>
      </c>
      <c r="M17" s="831">
        <v>66822.635577947105</v>
      </c>
      <c r="N17" s="831">
        <v>66857.771529601625</v>
      </c>
      <c r="O17" s="831">
        <v>64726.969441204834</v>
      </c>
      <c r="P17" s="831">
        <v>64935.200147133197</v>
      </c>
      <c r="Q17" s="831">
        <v>64094.286390514229</v>
      </c>
      <c r="R17" s="831">
        <v>64820.00739616865</v>
      </c>
      <c r="S17" s="831">
        <v>67735.366582814095</v>
      </c>
      <c r="T17" s="831">
        <v>65055.410495106407</v>
      </c>
      <c r="U17" s="831">
        <v>67323.280074791997</v>
      </c>
      <c r="V17" s="831">
        <v>67629.257695279957</v>
      </c>
      <c r="W17" s="831">
        <v>66022.057503493124</v>
      </c>
      <c r="X17" s="831">
        <v>69189.806936289024</v>
      </c>
      <c r="Y17" s="831">
        <v>69425.492196942403</v>
      </c>
      <c r="Z17" s="831">
        <v>70418.374468171169</v>
      </c>
      <c r="AA17" s="831">
        <v>68961.007171570134</v>
      </c>
      <c r="AB17" s="831">
        <v>68966.851754985924</v>
      </c>
      <c r="AC17" s="831">
        <v>69935.361099149726</v>
      </c>
      <c r="AD17" s="831">
        <v>71130.84171565772</v>
      </c>
      <c r="AE17" s="831">
        <v>72252.999345979173</v>
      </c>
      <c r="AF17" s="831">
        <v>71299.755115606196</v>
      </c>
      <c r="AG17" s="831">
        <v>70869.552863209348</v>
      </c>
      <c r="AH17" s="831">
        <v>71457.467026263155</v>
      </c>
      <c r="AI17" s="831">
        <v>72962.716282801557</v>
      </c>
      <c r="AJ17" s="831">
        <v>74593.484911332082</v>
      </c>
      <c r="AK17" s="831">
        <v>74630.800585144476</v>
      </c>
      <c r="AL17" s="831">
        <v>71880.550028447236</v>
      </c>
      <c r="AM17" s="831">
        <v>72487.703800614865</v>
      </c>
      <c r="AN17" s="831">
        <v>73952.786544837218</v>
      </c>
      <c r="AO17" s="831">
        <v>73243.379458741008</v>
      </c>
      <c r="AP17" s="831">
        <v>72956.856921409402</v>
      </c>
      <c r="AQ17" s="831">
        <v>74120.659506834359</v>
      </c>
      <c r="AR17" s="831">
        <v>76839.86410492062</v>
      </c>
      <c r="AS17" s="831">
        <v>76259.488607465886</v>
      </c>
      <c r="AT17" s="831">
        <v>76067.447345451103</v>
      </c>
      <c r="AU17" s="831">
        <v>74280.950089026097</v>
      </c>
      <c r="AV17" s="831">
        <v>75857.213298872462</v>
      </c>
      <c r="AW17" s="831">
        <v>80391.360526563571</v>
      </c>
      <c r="AX17" s="831">
        <v>80999.115349685977</v>
      </c>
      <c r="AY17" s="831">
        <v>83224.490832997486</v>
      </c>
      <c r="AZ17" s="831">
        <v>80761.726575901353</v>
      </c>
      <c r="BA17" s="831">
        <v>83553.175236591749</v>
      </c>
      <c r="BB17" s="831">
        <v>84398.374121406901</v>
      </c>
      <c r="BC17" s="831">
        <v>85000.136815015503</v>
      </c>
      <c r="BD17" s="831">
        <v>81933.482744483175</v>
      </c>
      <c r="BE17" s="831">
        <v>82539.57779023645</v>
      </c>
      <c r="BF17" s="831">
        <v>83803.160893381122</v>
      </c>
      <c r="BG17" s="831">
        <v>87258.911577917854</v>
      </c>
      <c r="BH17" s="831">
        <v>89220.384338624048</v>
      </c>
      <c r="BI17" s="831">
        <v>92719.247110435957</v>
      </c>
      <c r="BJ17" s="831">
        <v>93199.697006633709</v>
      </c>
      <c r="BK17" s="831">
        <v>96562.361285275372</v>
      </c>
      <c r="BL17" s="831">
        <v>100592.56512339406</v>
      </c>
      <c r="BM17" s="831">
        <v>101556.93585501333</v>
      </c>
      <c r="BN17" s="831">
        <v>100795.75258034824</v>
      </c>
      <c r="BO17" s="831">
        <v>102269.97744766194</v>
      </c>
      <c r="BP17" s="831">
        <v>102486.67718222277</v>
      </c>
      <c r="BQ17" s="831">
        <v>107016.59548382222</v>
      </c>
      <c r="BR17" s="831">
        <v>104979.26708865511</v>
      </c>
      <c r="BS17" s="831">
        <v>104966.63894714223</v>
      </c>
      <c r="BT17" s="831">
        <v>109165.17752092025</v>
      </c>
      <c r="BU17" s="831">
        <v>107987.38459392448</v>
      </c>
      <c r="BV17" s="831">
        <v>110612.34516238322</v>
      </c>
      <c r="BW17" s="831">
        <v>110204.22758785707</v>
      </c>
      <c r="BX17" s="831">
        <v>110751.575315108</v>
      </c>
      <c r="BY17" s="831">
        <v>111937.0517352849</v>
      </c>
      <c r="BZ17" s="831">
        <v>115930.77860402397</v>
      </c>
      <c r="CA17" s="831">
        <v>116495.93707002437</v>
      </c>
      <c r="CB17" s="831">
        <v>118234.46983765265</v>
      </c>
      <c r="CC17" s="831">
        <v>116987.64793815899</v>
      </c>
      <c r="CD17" s="831">
        <v>117359.09804695725</v>
      </c>
      <c r="CE17" s="831">
        <v>121877.15802733118</v>
      </c>
      <c r="CF17" s="831">
        <v>119043.23068332346</v>
      </c>
      <c r="CG17" s="832">
        <v>122416.83018171946</v>
      </c>
      <c r="CH17" s="832">
        <v>124179.65156057739</v>
      </c>
      <c r="CI17" s="832">
        <v>125663.31453547906</v>
      </c>
      <c r="CJ17" s="832">
        <v>126578.73576465729</v>
      </c>
      <c r="CK17" s="832">
        <v>127498.07174398354</v>
      </c>
      <c r="CL17" s="832">
        <v>133603.10683815004</v>
      </c>
      <c r="CM17" s="832">
        <v>127258.6672716108</v>
      </c>
      <c r="CN17" s="832">
        <v>127941.99312274014</v>
      </c>
      <c r="CO17" s="832">
        <v>128853.82434773989</v>
      </c>
      <c r="CP17" s="832">
        <v>137715.04578070508</v>
      </c>
      <c r="CQ17" s="832">
        <v>131926.77046788222</v>
      </c>
      <c r="CR17" s="832">
        <v>133079.6555535075</v>
      </c>
      <c r="CS17" s="832">
        <v>135711.35786576703</v>
      </c>
      <c r="CT17" s="832">
        <v>137093.32947043312</v>
      </c>
      <c r="CU17" s="832">
        <v>140592.66212898199</v>
      </c>
      <c r="CV17" s="832">
        <v>142753.12533092289</v>
      </c>
      <c r="CW17" s="832">
        <v>144643.27631786052</v>
      </c>
      <c r="CX17" s="832">
        <v>141918.43630644886</v>
      </c>
      <c r="CY17" s="832">
        <v>146132.11347881163</v>
      </c>
      <c r="CZ17" s="832">
        <v>143361.5423281398</v>
      </c>
      <c r="DA17" s="832">
        <v>144400.59778871699</v>
      </c>
      <c r="DB17" s="832">
        <v>142531.69610375585</v>
      </c>
    </row>
    <row r="18" spans="1:106" ht="22.5" customHeight="1" x14ac:dyDescent="0.25">
      <c r="A18" s="851" t="s">
        <v>607</v>
      </c>
      <c r="B18" s="830">
        <v>86002.005008486682</v>
      </c>
      <c r="C18" s="831">
        <v>86430.334994463396</v>
      </c>
      <c r="D18" s="831">
        <v>87980.657385565777</v>
      </c>
      <c r="E18" s="831">
        <v>88701.149805639681</v>
      </c>
      <c r="F18" s="831">
        <v>89270.248456882007</v>
      </c>
      <c r="G18" s="831">
        <v>89154.323627973514</v>
      </c>
      <c r="H18" s="831">
        <v>90701.193436550544</v>
      </c>
      <c r="I18" s="831">
        <v>94966.115896958989</v>
      </c>
      <c r="J18" s="831">
        <v>96640.404973560464</v>
      </c>
      <c r="K18" s="831">
        <v>98032.756931829164</v>
      </c>
      <c r="L18" s="831">
        <v>97861.717844145649</v>
      </c>
      <c r="M18" s="831">
        <v>103724.85564967337</v>
      </c>
      <c r="N18" s="831">
        <v>104389.22207054911</v>
      </c>
      <c r="O18" s="831">
        <v>106664.57534290411</v>
      </c>
      <c r="P18" s="831">
        <v>107206.88138370164</v>
      </c>
      <c r="Q18" s="831">
        <v>108620.08748099591</v>
      </c>
      <c r="R18" s="831">
        <v>107655.14280378608</v>
      </c>
      <c r="S18" s="831">
        <v>108184.74986758425</v>
      </c>
      <c r="T18" s="831">
        <v>108733.92540058088</v>
      </c>
      <c r="U18" s="831">
        <v>109085.11095657838</v>
      </c>
      <c r="V18" s="831">
        <v>108846.39305074242</v>
      </c>
      <c r="W18" s="831">
        <v>109719.8377185056</v>
      </c>
      <c r="X18" s="831">
        <v>109948.1827041051</v>
      </c>
      <c r="Y18" s="831">
        <v>114277.70110134366</v>
      </c>
      <c r="Z18" s="831">
        <v>113985.53990418378</v>
      </c>
      <c r="AA18" s="831">
        <v>116610.20363369156</v>
      </c>
      <c r="AB18" s="831">
        <v>117693.25363014425</v>
      </c>
      <c r="AC18" s="831">
        <v>116060.31403665496</v>
      </c>
      <c r="AD18" s="831">
        <v>116163.6332307518</v>
      </c>
      <c r="AE18" s="831">
        <v>118175.51892211345</v>
      </c>
      <c r="AF18" s="831">
        <v>117894.59109897181</v>
      </c>
      <c r="AG18" s="831">
        <v>117293.51383782346</v>
      </c>
      <c r="AH18" s="831">
        <v>118335.53065373108</v>
      </c>
      <c r="AI18" s="831">
        <v>118419.04652726192</v>
      </c>
      <c r="AJ18" s="831">
        <v>120267.96107586552</v>
      </c>
      <c r="AK18" s="831">
        <v>123940.24706978291</v>
      </c>
      <c r="AL18" s="831">
        <v>125927.59113183178</v>
      </c>
      <c r="AM18" s="831">
        <v>127700.67489801101</v>
      </c>
      <c r="AN18" s="831">
        <v>130221.61249399875</v>
      </c>
      <c r="AO18" s="831">
        <v>129555.58381315233</v>
      </c>
      <c r="AP18" s="831">
        <v>130874.52793089766</v>
      </c>
      <c r="AQ18" s="831">
        <v>132412.54231621322</v>
      </c>
      <c r="AR18" s="831">
        <v>134150.43078186901</v>
      </c>
      <c r="AS18" s="831">
        <v>132965.69728082433</v>
      </c>
      <c r="AT18" s="831">
        <v>132891.3405092886</v>
      </c>
      <c r="AU18" s="831">
        <v>131916.76361065177</v>
      </c>
      <c r="AV18" s="831">
        <v>132916.41188870533</v>
      </c>
      <c r="AW18" s="831">
        <v>137028.58257943401</v>
      </c>
      <c r="AX18" s="831">
        <v>139536.17451725059</v>
      </c>
      <c r="AY18" s="831">
        <v>141374.11037787879</v>
      </c>
      <c r="AZ18" s="831">
        <v>143389.44134980321</v>
      </c>
      <c r="BA18" s="831">
        <v>143137.20575972123</v>
      </c>
      <c r="BB18" s="831">
        <v>143112.36780075575</v>
      </c>
      <c r="BC18" s="831">
        <v>145274.23009115169</v>
      </c>
      <c r="BD18" s="831">
        <v>146738.11960623346</v>
      </c>
      <c r="BE18" s="831">
        <v>146609.26600948314</v>
      </c>
      <c r="BF18" s="831">
        <v>147441.75915400017</v>
      </c>
      <c r="BG18" s="831">
        <v>150897.85414947488</v>
      </c>
      <c r="BH18" s="831">
        <v>150022.70341062004</v>
      </c>
      <c r="BI18" s="831">
        <v>151721.29844907482</v>
      </c>
      <c r="BJ18" s="831">
        <v>155891.4138969772</v>
      </c>
      <c r="BK18" s="831">
        <v>157687.33850349611</v>
      </c>
      <c r="BL18" s="831">
        <v>157723.53110445768</v>
      </c>
      <c r="BM18" s="831">
        <v>158508.70418172545</v>
      </c>
      <c r="BN18" s="831">
        <v>159802.28138109492</v>
      </c>
      <c r="BO18" s="831">
        <v>162367.58641059365</v>
      </c>
      <c r="BP18" s="831">
        <v>163212.85536403063</v>
      </c>
      <c r="BQ18" s="831">
        <v>163339.49024732222</v>
      </c>
      <c r="BR18" s="831">
        <v>163856.69744432965</v>
      </c>
      <c r="BS18" s="831">
        <v>166313.55156211261</v>
      </c>
      <c r="BT18" s="831">
        <v>166456.1968425122</v>
      </c>
      <c r="BU18" s="831">
        <v>171829.46753571433</v>
      </c>
      <c r="BV18" s="831">
        <v>174620.19748435059</v>
      </c>
      <c r="BW18" s="831">
        <v>176804.69491635181</v>
      </c>
      <c r="BX18" s="831">
        <v>177427.02083549256</v>
      </c>
      <c r="BY18" s="831">
        <v>178812.21562706216</v>
      </c>
      <c r="BZ18" s="831">
        <v>178142.2169198904</v>
      </c>
      <c r="CA18" s="831">
        <v>182445.77028148208</v>
      </c>
      <c r="CB18" s="831">
        <v>185003.97413309844</v>
      </c>
      <c r="CC18" s="831">
        <v>186531.73084009014</v>
      </c>
      <c r="CD18" s="831">
        <v>187659.02734756141</v>
      </c>
      <c r="CE18" s="831">
        <v>188421.90799141646</v>
      </c>
      <c r="CF18" s="831">
        <v>189046.36458582515</v>
      </c>
      <c r="CG18" s="832">
        <v>196181.04820277431</v>
      </c>
      <c r="CH18" s="832">
        <v>197603.09174949603</v>
      </c>
      <c r="CI18" s="832">
        <v>199510.73471570326</v>
      </c>
      <c r="CJ18" s="832">
        <v>200300.14772151932</v>
      </c>
      <c r="CK18" s="832">
        <v>200961.24331760328</v>
      </c>
      <c r="CL18" s="832">
        <v>200378.14821427234</v>
      </c>
      <c r="CM18" s="832">
        <v>204147.23699501378</v>
      </c>
      <c r="CN18" s="832">
        <v>205152.1993910929</v>
      </c>
      <c r="CO18" s="832">
        <v>205378.65032045185</v>
      </c>
      <c r="CP18" s="832">
        <v>212473.35019295505</v>
      </c>
      <c r="CQ18" s="832">
        <v>211084.6486047091</v>
      </c>
      <c r="CR18" s="832">
        <v>211235.49488965675</v>
      </c>
      <c r="CS18" s="832">
        <v>218508.18675139314</v>
      </c>
      <c r="CT18" s="832">
        <v>217470.47523938352</v>
      </c>
      <c r="CU18" s="832">
        <v>218418.73340416004</v>
      </c>
      <c r="CV18" s="832">
        <v>218086.8778898622</v>
      </c>
      <c r="CW18" s="832">
        <v>215501.11046876427</v>
      </c>
      <c r="CX18" s="832">
        <v>214700.00888639537</v>
      </c>
      <c r="CY18" s="832">
        <v>214814.75511748163</v>
      </c>
      <c r="CZ18" s="832">
        <v>214330.82650371137</v>
      </c>
      <c r="DA18" s="832">
        <v>215053.93229422779</v>
      </c>
      <c r="DB18" s="832">
        <v>216377.93751167113</v>
      </c>
    </row>
    <row r="19" spans="1:106" ht="22.5" customHeight="1" x14ac:dyDescent="0.25">
      <c r="A19" s="851" t="s">
        <v>608</v>
      </c>
      <c r="B19" s="830">
        <v>108337.33309446063</v>
      </c>
      <c r="C19" s="831">
        <v>107949.05189360936</v>
      </c>
      <c r="D19" s="831">
        <v>106556.19188693419</v>
      </c>
      <c r="E19" s="831">
        <v>108142.09769579527</v>
      </c>
      <c r="F19" s="831">
        <v>109601.04232438894</v>
      </c>
      <c r="G19" s="831">
        <v>109657.16420816696</v>
      </c>
      <c r="H19" s="831">
        <v>109576.92049539011</v>
      </c>
      <c r="I19" s="831">
        <v>109016.7679681938</v>
      </c>
      <c r="J19" s="831">
        <v>107157.51622137454</v>
      </c>
      <c r="K19" s="831">
        <v>107221.09582455043</v>
      </c>
      <c r="L19" s="831">
        <v>109181.01668118146</v>
      </c>
      <c r="M19" s="831">
        <v>109339.50361199888</v>
      </c>
      <c r="N19" s="831">
        <v>107872.76478810217</v>
      </c>
      <c r="O19" s="831">
        <v>107752.41611847951</v>
      </c>
      <c r="P19" s="831">
        <v>106890.97035476481</v>
      </c>
      <c r="Q19" s="831">
        <v>107008.91315902832</v>
      </c>
      <c r="R19" s="831">
        <v>107524.86084521035</v>
      </c>
      <c r="S19" s="831">
        <v>110727.71958847724</v>
      </c>
      <c r="T19" s="831">
        <v>111186.35170496718</v>
      </c>
      <c r="U19" s="831">
        <v>111785.71807500235</v>
      </c>
      <c r="V19" s="831">
        <v>112630.6284661511</v>
      </c>
      <c r="W19" s="831">
        <v>113433.63924819577</v>
      </c>
      <c r="X19" s="831">
        <v>113678.05241101647</v>
      </c>
      <c r="Y19" s="831">
        <v>113563.84232721348</v>
      </c>
      <c r="Z19" s="831">
        <v>112576.62210909363</v>
      </c>
      <c r="AA19" s="831">
        <v>111821.33194981936</v>
      </c>
      <c r="AB19" s="831">
        <v>113383.38799960395</v>
      </c>
      <c r="AC19" s="831">
        <v>114294.08627406454</v>
      </c>
      <c r="AD19" s="831">
        <v>116172.37551745937</v>
      </c>
      <c r="AE19" s="831">
        <v>116533.5371812285</v>
      </c>
      <c r="AF19" s="831">
        <v>118514.46922049219</v>
      </c>
      <c r="AG19" s="831">
        <v>119908.68858915771</v>
      </c>
      <c r="AH19" s="831">
        <v>120422.23327013517</v>
      </c>
      <c r="AI19" s="831">
        <v>121997.54910909318</v>
      </c>
      <c r="AJ19" s="831">
        <v>120275.77831936871</v>
      </c>
      <c r="AK19" s="831">
        <v>122902.1138271384</v>
      </c>
      <c r="AL19" s="831">
        <v>119874.03095146213</v>
      </c>
      <c r="AM19" s="831">
        <v>121506.56051536532</v>
      </c>
      <c r="AN19" s="831">
        <v>119635.54512883411</v>
      </c>
      <c r="AO19" s="831">
        <v>119366.46899796234</v>
      </c>
      <c r="AP19" s="831">
        <v>118324.11332331387</v>
      </c>
      <c r="AQ19" s="831">
        <v>120353.39135312781</v>
      </c>
      <c r="AR19" s="831">
        <v>117329.01579842149</v>
      </c>
      <c r="AS19" s="831">
        <v>117008.62830640456</v>
      </c>
      <c r="AT19" s="831">
        <v>117002.29754481323</v>
      </c>
      <c r="AU19" s="831">
        <v>119075.81281598069</v>
      </c>
      <c r="AV19" s="831">
        <v>121223.42782561541</v>
      </c>
      <c r="AW19" s="831">
        <v>121803.1134269164</v>
      </c>
      <c r="AX19" s="831">
        <v>119349.71920997766</v>
      </c>
      <c r="AY19" s="831">
        <v>119596.13610690634</v>
      </c>
      <c r="AZ19" s="831">
        <v>122623.36647979006</v>
      </c>
      <c r="BA19" s="831">
        <v>121427.41756610731</v>
      </c>
      <c r="BB19" s="831">
        <v>121944.95395148022</v>
      </c>
      <c r="BC19" s="831">
        <v>123269.48505004852</v>
      </c>
      <c r="BD19" s="831">
        <v>123616.54998110369</v>
      </c>
      <c r="BE19" s="831">
        <v>124673.50818016056</v>
      </c>
      <c r="BF19" s="831">
        <v>123280.64256473699</v>
      </c>
      <c r="BG19" s="831">
        <v>122581.84382541035</v>
      </c>
      <c r="BH19" s="831">
        <v>124245.50618848442</v>
      </c>
      <c r="BI19" s="831">
        <v>124366.85410919171</v>
      </c>
      <c r="BJ19" s="831">
        <v>122248.23520598582</v>
      </c>
      <c r="BK19" s="831">
        <v>121654.08884032573</v>
      </c>
      <c r="BL19" s="831">
        <v>124372.0333632828</v>
      </c>
      <c r="BM19" s="831">
        <v>122476.30088527317</v>
      </c>
      <c r="BN19" s="831">
        <v>123616.41263148551</v>
      </c>
      <c r="BO19" s="831">
        <v>126313.12867005773</v>
      </c>
      <c r="BP19" s="831">
        <v>126237.88713585303</v>
      </c>
      <c r="BQ19" s="831">
        <v>126308.02541131932</v>
      </c>
      <c r="BR19" s="831">
        <v>126371.18709988924</v>
      </c>
      <c r="BS19" s="831">
        <v>128175.9074031792</v>
      </c>
      <c r="BT19" s="831">
        <v>126693.21119657856</v>
      </c>
      <c r="BU19" s="831">
        <v>126016.35594448941</v>
      </c>
      <c r="BV19" s="831">
        <v>125662.19740406473</v>
      </c>
      <c r="BW19" s="831">
        <v>124053.51124817002</v>
      </c>
      <c r="BX19" s="831">
        <v>122824.93916717821</v>
      </c>
      <c r="BY19" s="831">
        <v>124554.62308206613</v>
      </c>
      <c r="BZ19" s="831">
        <v>124146.55780270217</v>
      </c>
      <c r="CA19" s="831">
        <v>124361.81239967135</v>
      </c>
      <c r="CB19" s="831">
        <v>125625.88748466336</v>
      </c>
      <c r="CC19" s="831">
        <v>125908.9819729523</v>
      </c>
      <c r="CD19" s="831">
        <v>124477.8921037821</v>
      </c>
      <c r="CE19" s="831">
        <v>124689.64606748958</v>
      </c>
      <c r="CF19" s="831">
        <v>125549.63249061159</v>
      </c>
      <c r="CG19" s="832">
        <v>123766.56777768581</v>
      </c>
      <c r="CH19" s="832">
        <v>126716.5949427872</v>
      </c>
      <c r="CI19" s="832">
        <v>125542.38948601004</v>
      </c>
      <c r="CJ19" s="832">
        <v>124111.14193179987</v>
      </c>
      <c r="CK19" s="832">
        <v>123884.08654891244</v>
      </c>
      <c r="CL19" s="832">
        <v>125268.8338747619</v>
      </c>
      <c r="CM19" s="832">
        <v>125021.28775441667</v>
      </c>
      <c r="CN19" s="832">
        <v>125973.2476760654</v>
      </c>
      <c r="CO19" s="832">
        <v>126798.3894442946</v>
      </c>
      <c r="CP19" s="832">
        <v>128931.4949966484</v>
      </c>
      <c r="CQ19" s="832">
        <v>129724.72575252115</v>
      </c>
      <c r="CR19" s="832">
        <v>128093.94234888771</v>
      </c>
      <c r="CS19" s="832">
        <v>128448.19775783352</v>
      </c>
      <c r="CT19" s="832">
        <v>125000.80152340721</v>
      </c>
      <c r="CU19" s="832">
        <v>126252.04485605584</v>
      </c>
      <c r="CV19" s="832">
        <v>124095.02032734113</v>
      </c>
      <c r="CW19" s="832">
        <v>126622.14643180676</v>
      </c>
      <c r="CX19" s="832">
        <v>127777.83864628413</v>
      </c>
      <c r="CY19" s="832">
        <v>127699.54394839174</v>
      </c>
      <c r="CZ19" s="832">
        <v>125282.38687455328</v>
      </c>
      <c r="DA19" s="832">
        <v>126817.34379249479</v>
      </c>
      <c r="DB19" s="832">
        <v>127154.28786162112</v>
      </c>
    </row>
    <row r="20" spans="1:106" ht="22.5" customHeight="1" x14ac:dyDescent="0.25">
      <c r="A20" s="851" t="s">
        <v>609</v>
      </c>
      <c r="B20" s="830">
        <v>783.64372534999995</v>
      </c>
      <c r="C20" s="831">
        <v>795.03426162999995</v>
      </c>
      <c r="D20" s="831">
        <v>806.36142286999996</v>
      </c>
      <c r="E20" s="831">
        <v>817.11920386999998</v>
      </c>
      <c r="F20" s="831">
        <v>829.69099342999993</v>
      </c>
      <c r="G20" s="831">
        <v>841.75958768999999</v>
      </c>
      <c r="H20" s="831">
        <v>841.34192214999996</v>
      </c>
      <c r="I20" s="831">
        <v>1154.4623700399998</v>
      </c>
      <c r="J20" s="831">
        <v>1363.0654015</v>
      </c>
      <c r="K20" s="831">
        <v>1373.6286405800001</v>
      </c>
      <c r="L20" s="831">
        <v>1384.20574319</v>
      </c>
      <c r="M20" s="831">
        <v>1369.3863073</v>
      </c>
      <c r="N20" s="831">
        <v>1426.2743159300001</v>
      </c>
      <c r="O20" s="831">
        <v>1476.03948885</v>
      </c>
      <c r="P20" s="831">
        <v>1630.0385137999997</v>
      </c>
      <c r="Q20" s="831">
        <v>1689.9994090199998</v>
      </c>
      <c r="R20" s="831">
        <v>1899.85599727</v>
      </c>
      <c r="S20" s="831">
        <v>2063.3104229999999</v>
      </c>
      <c r="T20" s="831">
        <v>2372.3748750300001</v>
      </c>
      <c r="U20" s="831">
        <v>2306.47121625</v>
      </c>
      <c r="V20" s="831">
        <v>2056.6709448299998</v>
      </c>
      <c r="W20" s="831">
        <v>2116.2009389599998</v>
      </c>
      <c r="X20" s="831">
        <v>2051.2235128499997</v>
      </c>
      <c r="Y20" s="831">
        <v>1961.8478761899999</v>
      </c>
      <c r="Z20" s="831">
        <v>1984.6860037900001</v>
      </c>
      <c r="AA20" s="831">
        <v>1995.9486257499998</v>
      </c>
      <c r="AB20" s="831">
        <v>2005.9441404300003</v>
      </c>
      <c r="AC20" s="831">
        <v>1992.1532479099997</v>
      </c>
      <c r="AD20" s="831">
        <v>1849.5591248699998</v>
      </c>
      <c r="AE20" s="831">
        <v>1875.3351060299997</v>
      </c>
      <c r="AF20" s="831">
        <v>1936.5029719600002</v>
      </c>
      <c r="AG20" s="831">
        <v>1851.673110803793</v>
      </c>
      <c r="AH20" s="831">
        <v>1814.6462352099998</v>
      </c>
      <c r="AI20" s="831">
        <v>1721.5765366799997</v>
      </c>
      <c r="AJ20" s="831">
        <v>1805.74863611</v>
      </c>
      <c r="AK20" s="831">
        <v>1974.3166444399999</v>
      </c>
      <c r="AL20" s="831">
        <v>2262.4435178399999</v>
      </c>
      <c r="AM20" s="831">
        <v>2351.3082030999999</v>
      </c>
      <c r="AN20" s="831">
        <v>3448.7304686399993</v>
      </c>
      <c r="AO20" s="831">
        <v>3743.5864957599997</v>
      </c>
      <c r="AP20" s="831">
        <v>3999.3408676136651</v>
      </c>
      <c r="AQ20" s="831">
        <v>3965.7390630241857</v>
      </c>
      <c r="AR20" s="831">
        <v>3805.2291209016812</v>
      </c>
      <c r="AS20" s="831">
        <v>4196.5119901589333</v>
      </c>
      <c r="AT20" s="831">
        <v>3873.9655759735083</v>
      </c>
      <c r="AU20" s="831">
        <v>3834.4420223342331</v>
      </c>
      <c r="AV20" s="831">
        <v>3807.9246632170971</v>
      </c>
      <c r="AW20" s="831">
        <v>3068.9962040941982</v>
      </c>
      <c r="AX20" s="831">
        <v>2829.7994003941976</v>
      </c>
      <c r="AY20" s="831">
        <v>2794.3926927264838</v>
      </c>
      <c r="AZ20" s="831">
        <v>2913.4585715098992</v>
      </c>
      <c r="BA20" s="831">
        <v>2839.1386935717792</v>
      </c>
      <c r="BB20" s="831">
        <v>3255.5148564524297</v>
      </c>
      <c r="BC20" s="831">
        <v>3227.4135863002011</v>
      </c>
      <c r="BD20" s="831">
        <v>3261.284114974846</v>
      </c>
      <c r="BE20" s="831">
        <v>3183.1414728874179</v>
      </c>
      <c r="BF20" s="831">
        <v>3162.2660737335982</v>
      </c>
      <c r="BG20" s="831">
        <v>3168.5560858585532</v>
      </c>
      <c r="BH20" s="831">
        <v>3301.3535812006594</v>
      </c>
      <c r="BI20" s="831">
        <v>3357.9791846648477</v>
      </c>
      <c r="BJ20" s="831">
        <v>4496.627362015477</v>
      </c>
      <c r="BK20" s="831">
        <v>4535.0995045407535</v>
      </c>
      <c r="BL20" s="831">
        <v>4442.2773463772428</v>
      </c>
      <c r="BM20" s="831">
        <v>3612.6871511249556</v>
      </c>
      <c r="BN20" s="831">
        <v>3482.7200483611373</v>
      </c>
      <c r="BO20" s="831">
        <v>3433.9104956339547</v>
      </c>
      <c r="BP20" s="831">
        <v>3740.5348717135103</v>
      </c>
      <c r="BQ20" s="831">
        <v>4282.2870050452148</v>
      </c>
      <c r="BR20" s="831">
        <v>4240.0883480011971</v>
      </c>
      <c r="BS20" s="831">
        <v>4097.1532527337404</v>
      </c>
      <c r="BT20" s="831">
        <v>4311.319879260267</v>
      </c>
      <c r="BU20" s="831">
        <v>4527.8249952385468</v>
      </c>
      <c r="BV20" s="831">
        <v>4461.3404523252648</v>
      </c>
      <c r="BW20" s="831">
        <v>5017.5877982776055</v>
      </c>
      <c r="BX20" s="831">
        <v>5262.5803928261712</v>
      </c>
      <c r="BY20" s="831">
        <v>5353.4526379026456</v>
      </c>
      <c r="BZ20" s="831">
        <v>5256.0764080971458</v>
      </c>
      <c r="CA20" s="831">
        <v>5408.7092345139299</v>
      </c>
      <c r="CB20" s="831">
        <v>5491.2462259029944</v>
      </c>
      <c r="CC20" s="831">
        <v>5436.6706351267985</v>
      </c>
      <c r="CD20" s="831">
        <v>5544.8631686256003</v>
      </c>
      <c r="CE20" s="831">
        <v>5553.879623126265</v>
      </c>
      <c r="CF20" s="831">
        <v>5564.8910241680096</v>
      </c>
      <c r="CG20" s="832">
        <v>5693.2150896204776</v>
      </c>
      <c r="CH20" s="832">
        <v>5527.0617560315095</v>
      </c>
      <c r="CI20" s="832">
        <v>5732.7160480058883</v>
      </c>
      <c r="CJ20" s="832">
        <v>5853.7965146864262</v>
      </c>
      <c r="CK20" s="832">
        <v>5815.0072680430085</v>
      </c>
      <c r="CL20" s="832">
        <v>5734.4835843124411</v>
      </c>
      <c r="CM20" s="832">
        <v>6609.3673211767855</v>
      </c>
      <c r="CN20" s="832">
        <v>7072.2057372340641</v>
      </c>
      <c r="CO20" s="832">
        <v>6686.9300923832761</v>
      </c>
      <c r="CP20" s="832">
        <v>6665.215872617171</v>
      </c>
      <c r="CQ20" s="832">
        <v>7408.4961447948253</v>
      </c>
      <c r="CR20" s="832">
        <v>7407.8599867863122</v>
      </c>
      <c r="CS20" s="832">
        <v>7196.7073722327259</v>
      </c>
      <c r="CT20" s="832">
        <v>7230.9232202344692</v>
      </c>
      <c r="CU20" s="832">
        <v>9137.6931534317901</v>
      </c>
      <c r="CV20" s="832">
        <v>14330.722787116316</v>
      </c>
      <c r="CW20" s="832">
        <v>17249.681833727274</v>
      </c>
      <c r="CX20" s="832">
        <v>19118.262837352169</v>
      </c>
      <c r="CY20" s="832">
        <v>19903.838705227437</v>
      </c>
      <c r="CZ20" s="832">
        <v>21538.073019094274</v>
      </c>
      <c r="DA20" s="832">
        <v>20669.349258329887</v>
      </c>
      <c r="DB20" s="832">
        <v>22012.365536176865</v>
      </c>
    </row>
    <row r="21" spans="1:106" ht="13.5" customHeight="1" x14ac:dyDescent="0.25">
      <c r="A21" s="851"/>
      <c r="B21" s="830"/>
      <c r="C21" s="831"/>
      <c r="D21" s="831"/>
      <c r="E21" s="831"/>
      <c r="F21" s="831"/>
      <c r="G21" s="831"/>
      <c r="H21" s="831"/>
      <c r="I21" s="831"/>
      <c r="J21" s="831"/>
      <c r="K21" s="831"/>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2"/>
      <c r="CH21" s="832"/>
      <c r="CI21" s="832"/>
      <c r="CJ21" s="832"/>
      <c r="CK21" s="832"/>
      <c r="CL21" s="832"/>
      <c r="CM21" s="832"/>
      <c r="CN21" s="832"/>
      <c r="CO21" s="832"/>
      <c r="CP21" s="832"/>
      <c r="CQ21" s="832"/>
      <c r="CR21" s="832"/>
      <c r="CS21" s="832"/>
      <c r="CT21" s="832"/>
      <c r="CU21" s="832"/>
      <c r="CV21" s="832"/>
      <c r="CW21" s="832"/>
      <c r="CX21" s="832"/>
      <c r="CY21" s="832"/>
      <c r="CZ21" s="832"/>
      <c r="DA21" s="832"/>
      <c r="DB21" s="832"/>
    </row>
    <row r="22" spans="1:106" ht="22.5" customHeight="1" x14ac:dyDescent="0.25">
      <c r="A22" s="853" t="s">
        <v>610</v>
      </c>
      <c r="B22" s="829">
        <v>249421.72343086239</v>
      </c>
      <c r="C22" s="648">
        <v>251683.73343534349</v>
      </c>
      <c r="D22" s="648">
        <v>257276.41783137046</v>
      </c>
      <c r="E22" s="648">
        <v>241033.05509909985</v>
      </c>
      <c r="F22" s="648">
        <v>288315.54908923391</v>
      </c>
      <c r="G22" s="648">
        <v>283503.54409989074</v>
      </c>
      <c r="H22" s="648">
        <v>249900.05129821139</v>
      </c>
      <c r="I22" s="648">
        <v>274403.34114791802</v>
      </c>
      <c r="J22" s="648">
        <v>273840.96005234023</v>
      </c>
      <c r="K22" s="648">
        <v>272862.97441161837</v>
      </c>
      <c r="L22" s="648">
        <v>280448.80813903833</v>
      </c>
      <c r="M22" s="648">
        <v>285127.22824227123</v>
      </c>
      <c r="N22" s="648">
        <v>285949.76458674058</v>
      </c>
      <c r="O22" s="648">
        <v>282375.20362944185</v>
      </c>
      <c r="P22" s="648">
        <v>252128.57518651435</v>
      </c>
      <c r="Q22" s="648">
        <v>269805.26106424408</v>
      </c>
      <c r="R22" s="648">
        <v>262543.19234715501</v>
      </c>
      <c r="S22" s="648">
        <v>288168.8524665783</v>
      </c>
      <c r="T22" s="648">
        <v>277038.15307211183</v>
      </c>
      <c r="U22" s="648">
        <v>259164.5096482696</v>
      </c>
      <c r="V22" s="648">
        <v>263307.0499162362</v>
      </c>
      <c r="W22" s="648">
        <v>265912.59229042806</v>
      </c>
      <c r="X22" s="648">
        <v>316471.89617668418</v>
      </c>
      <c r="Y22" s="648">
        <v>258985.93914751025</v>
      </c>
      <c r="Z22" s="648">
        <v>233042.6677349048</v>
      </c>
      <c r="AA22" s="648">
        <v>238005.48124106464</v>
      </c>
      <c r="AB22" s="648">
        <v>285751.89270933071</v>
      </c>
      <c r="AC22" s="648">
        <v>286056.20333105623</v>
      </c>
      <c r="AD22" s="648">
        <v>302733.88373924565</v>
      </c>
      <c r="AE22" s="648">
        <v>237864.52270123633</v>
      </c>
      <c r="AF22" s="648">
        <v>265914.89481855725</v>
      </c>
      <c r="AG22" s="648">
        <v>226927.0897155148</v>
      </c>
      <c r="AH22" s="648">
        <v>250134.81187810071</v>
      </c>
      <c r="AI22" s="648">
        <v>267919.57561633986</v>
      </c>
      <c r="AJ22" s="648">
        <v>268153.0656253848</v>
      </c>
      <c r="AK22" s="648">
        <v>270051.70861034992</v>
      </c>
      <c r="AL22" s="648">
        <v>293471.38304344483</v>
      </c>
      <c r="AM22" s="648">
        <v>238398.10249723177</v>
      </c>
      <c r="AN22" s="648">
        <v>260379.11596963604</v>
      </c>
      <c r="AO22" s="648">
        <v>270523.08078087622</v>
      </c>
      <c r="AP22" s="648">
        <v>301490.54106999451</v>
      </c>
      <c r="AQ22" s="648">
        <v>257271.601201841</v>
      </c>
      <c r="AR22" s="648">
        <v>276146.1621269969</v>
      </c>
      <c r="AS22" s="648">
        <v>260883.78672217965</v>
      </c>
      <c r="AT22" s="648">
        <v>252727.34320697849</v>
      </c>
      <c r="AU22" s="648">
        <v>249208.40920297554</v>
      </c>
      <c r="AV22" s="648">
        <v>253196.13845745657</v>
      </c>
      <c r="AW22" s="648">
        <v>273222.25759406434</v>
      </c>
      <c r="AX22" s="648">
        <v>241915.47072696078</v>
      </c>
      <c r="AY22" s="648">
        <v>243137.21030990247</v>
      </c>
      <c r="AZ22" s="648">
        <v>235702.18005448813</v>
      </c>
      <c r="BA22" s="648">
        <v>254404.93768176984</v>
      </c>
      <c r="BB22" s="648">
        <v>240853.07088779513</v>
      </c>
      <c r="BC22" s="648">
        <v>232663.42813653438</v>
      </c>
      <c r="BD22" s="648">
        <v>245433.75948683362</v>
      </c>
      <c r="BE22" s="648">
        <v>259585.97518630733</v>
      </c>
      <c r="BF22" s="648">
        <v>292021.46188121906</v>
      </c>
      <c r="BG22" s="648">
        <v>332187.15055583493</v>
      </c>
      <c r="BH22" s="648">
        <v>299059.25030201982</v>
      </c>
      <c r="BI22" s="648">
        <v>313590.94541086827</v>
      </c>
      <c r="BJ22" s="648">
        <v>329814.14950376149</v>
      </c>
      <c r="BK22" s="648">
        <v>332205.68413127831</v>
      </c>
      <c r="BL22" s="648">
        <v>387381.33242654538</v>
      </c>
      <c r="BM22" s="648">
        <v>398925.47232189035</v>
      </c>
      <c r="BN22" s="648">
        <v>362703.98977607006</v>
      </c>
      <c r="BO22" s="648">
        <v>350392.8567357529</v>
      </c>
      <c r="BP22" s="648">
        <v>355490.2494643291</v>
      </c>
      <c r="BQ22" s="648">
        <v>340348.56612341886</v>
      </c>
      <c r="BR22" s="648">
        <v>334330.68608096836</v>
      </c>
      <c r="BS22" s="648">
        <v>351829.81869430933</v>
      </c>
      <c r="BT22" s="648">
        <v>330934.53902794444</v>
      </c>
      <c r="BU22" s="648">
        <v>347019.84799752233</v>
      </c>
      <c r="BV22" s="648">
        <v>342360.67668059462</v>
      </c>
      <c r="BW22" s="648">
        <v>349676.59102297196</v>
      </c>
      <c r="BX22" s="648">
        <v>320078.42150282598</v>
      </c>
      <c r="BY22" s="648">
        <v>335250.54542853992</v>
      </c>
      <c r="BZ22" s="648">
        <v>321814.11156807601</v>
      </c>
      <c r="CA22" s="648">
        <v>332441.34966345842</v>
      </c>
      <c r="CB22" s="648">
        <v>343094.04373325314</v>
      </c>
      <c r="CC22" s="648">
        <v>353548.51518202916</v>
      </c>
      <c r="CD22" s="648">
        <v>350404.23489315622</v>
      </c>
      <c r="CE22" s="648">
        <v>343223.10411191941</v>
      </c>
      <c r="CF22" s="648">
        <v>371815.49624042958</v>
      </c>
      <c r="CG22" s="649">
        <v>339503.48526285461</v>
      </c>
      <c r="CH22" s="649">
        <v>341879.80726461258</v>
      </c>
      <c r="CI22" s="649">
        <v>341560.62930852093</v>
      </c>
      <c r="CJ22" s="649">
        <v>361007.0136255268</v>
      </c>
      <c r="CK22" s="649">
        <v>347451.28743204777</v>
      </c>
      <c r="CL22" s="649">
        <v>349028.98808403383</v>
      </c>
      <c r="CM22" s="649">
        <v>364010.55055769178</v>
      </c>
      <c r="CN22" s="649">
        <v>373656.07232875121</v>
      </c>
      <c r="CO22" s="649">
        <v>336418.69013044378</v>
      </c>
      <c r="CP22" s="649">
        <v>350029.0913156317</v>
      </c>
      <c r="CQ22" s="649">
        <v>326672.7836898946</v>
      </c>
      <c r="CR22" s="649">
        <v>363150.10654292564</v>
      </c>
      <c r="CS22" s="649">
        <v>355269.63601921668</v>
      </c>
      <c r="CT22" s="649">
        <v>348499.4334191134</v>
      </c>
      <c r="CU22" s="649">
        <v>343676.80846136017</v>
      </c>
      <c r="CV22" s="649">
        <v>369948.7632515704</v>
      </c>
      <c r="CW22" s="649">
        <v>353290.47767657164</v>
      </c>
      <c r="CX22" s="649">
        <v>377319.67447822558</v>
      </c>
      <c r="CY22" s="649">
        <v>383716.24921038619</v>
      </c>
      <c r="CZ22" s="649">
        <v>385596.35797229165</v>
      </c>
      <c r="DA22" s="649">
        <v>378811.41864510509</v>
      </c>
      <c r="DB22" s="649">
        <v>355878.747632285</v>
      </c>
    </row>
    <row r="23" spans="1:106" ht="13.5" customHeight="1" x14ac:dyDescent="0.25">
      <c r="A23" s="851"/>
      <c r="B23" s="830"/>
      <c r="C23" s="831"/>
      <c r="D23" s="831"/>
      <c r="E23" s="831"/>
      <c r="F23" s="831"/>
      <c r="G23" s="831"/>
      <c r="H23" s="831"/>
      <c r="I23" s="831"/>
      <c r="J23" s="831"/>
      <c r="K23" s="831"/>
      <c r="L23" s="831"/>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1"/>
      <c r="BJ23" s="831"/>
      <c r="BK23" s="831"/>
      <c r="BL23" s="831"/>
      <c r="BM23" s="831"/>
      <c r="BN23" s="831"/>
      <c r="BO23" s="831"/>
      <c r="BP23" s="831"/>
      <c r="BQ23" s="831"/>
      <c r="BR23" s="831"/>
      <c r="BS23" s="831"/>
      <c r="BT23" s="831"/>
      <c r="BU23" s="831"/>
      <c r="BV23" s="831"/>
      <c r="BW23" s="831"/>
      <c r="BX23" s="831"/>
      <c r="BY23" s="831"/>
      <c r="BZ23" s="831"/>
      <c r="CA23" s="831"/>
      <c r="CB23" s="831"/>
      <c r="CC23" s="831"/>
      <c r="CD23" s="831"/>
      <c r="CE23" s="831"/>
      <c r="CF23" s="831"/>
      <c r="CG23" s="832"/>
      <c r="CH23" s="832"/>
      <c r="CI23" s="832"/>
      <c r="CJ23" s="832"/>
      <c r="CK23" s="832"/>
      <c r="CL23" s="832"/>
      <c r="CM23" s="832"/>
      <c r="CN23" s="832"/>
      <c r="CO23" s="832"/>
      <c r="CP23" s="832"/>
      <c r="CQ23" s="832"/>
      <c r="CR23" s="832"/>
      <c r="CS23" s="832"/>
      <c r="CT23" s="832"/>
      <c r="CU23" s="832"/>
      <c r="CV23" s="832"/>
      <c r="CW23" s="832"/>
      <c r="CX23" s="832"/>
      <c r="CY23" s="832"/>
      <c r="CZ23" s="832"/>
      <c r="DA23" s="832"/>
      <c r="DB23" s="832"/>
    </row>
    <row r="24" spans="1:106" ht="22.5" customHeight="1" x14ac:dyDescent="0.25">
      <c r="A24" s="853" t="s">
        <v>529</v>
      </c>
      <c r="B24" s="829">
        <v>780.83335447802313</v>
      </c>
      <c r="C24" s="648">
        <v>1307.3476262020708</v>
      </c>
      <c r="D24" s="648">
        <v>870.795543418237</v>
      </c>
      <c r="E24" s="648">
        <v>906.74831901740288</v>
      </c>
      <c r="F24" s="648">
        <v>954.59610409870197</v>
      </c>
      <c r="G24" s="648">
        <v>906.56745224829285</v>
      </c>
      <c r="H24" s="648">
        <v>894.12479932191707</v>
      </c>
      <c r="I24" s="648">
        <v>887.25715586064484</v>
      </c>
      <c r="J24" s="648">
        <v>919.85558221704707</v>
      </c>
      <c r="K24" s="648">
        <v>961.68873383604387</v>
      </c>
      <c r="L24" s="648">
        <v>1030.751525010478</v>
      </c>
      <c r="M24" s="648">
        <v>976.46441225026501</v>
      </c>
      <c r="N24" s="648">
        <v>1032.181005959666</v>
      </c>
      <c r="O24" s="648">
        <v>979.14362287489803</v>
      </c>
      <c r="P24" s="648">
        <v>966.705862169488</v>
      </c>
      <c r="Q24" s="648">
        <v>1075.990217483263</v>
      </c>
      <c r="R24" s="648">
        <v>923.61436692454197</v>
      </c>
      <c r="S24" s="648">
        <v>851.83847900000001</v>
      </c>
      <c r="T24" s="648">
        <v>789.93033996162887</v>
      </c>
      <c r="U24" s="648">
        <v>791.66040233189597</v>
      </c>
      <c r="V24" s="648">
        <v>794.65907199350193</v>
      </c>
      <c r="W24" s="648">
        <v>955.85218717974999</v>
      </c>
      <c r="X24" s="648">
        <v>1215.5125553658072</v>
      </c>
      <c r="Y24" s="648">
        <v>1020.2142982047188</v>
      </c>
      <c r="Z24" s="648">
        <v>1087.052801120298</v>
      </c>
      <c r="AA24" s="648">
        <v>1083.1315885791598</v>
      </c>
      <c r="AB24" s="648">
        <v>1127.9859973855298</v>
      </c>
      <c r="AC24" s="648">
        <v>1033.7024482868167</v>
      </c>
      <c r="AD24" s="648">
        <v>990.86649687866691</v>
      </c>
      <c r="AE24" s="648">
        <v>1121.32805768651</v>
      </c>
      <c r="AF24" s="648">
        <v>980.20775901344587</v>
      </c>
      <c r="AG24" s="648">
        <v>1064.886012827616</v>
      </c>
      <c r="AH24" s="648">
        <v>1204.5198552601721</v>
      </c>
      <c r="AI24" s="648">
        <v>1241.2385154657088</v>
      </c>
      <c r="AJ24" s="648">
        <v>1028.0983960188648</v>
      </c>
      <c r="AK24" s="648">
        <v>879.73782580783597</v>
      </c>
      <c r="AL24" s="648">
        <v>1193.2356834366099</v>
      </c>
      <c r="AM24" s="648">
        <v>1329.735668429548</v>
      </c>
      <c r="AN24" s="648">
        <v>988.71528003862841</v>
      </c>
      <c r="AO24" s="648">
        <v>964.18095770440732</v>
      </c>
      <c r="AP24" s="648">
        <v>1096.9291484846294</v>
      </c>
      <c r="AQ24" s="648">
        <v>1084.3626055967143</v>
      </c>
      <c r="AR24" s="648">
        <v>1135.8648678761838</v>
      </c>
      <c r="AS24" s="648">
        <v>4888.5457638808575</v>
      </c>
      <c r="AT24" s="648">
        <v>4868.001493409859</v>
      </c>
      <c r="AU24" s="648">
        <v>4806.9250192648806</v>
      </c>
      <c r="AV24" s="648">
        <v>4816.5420333365264</v>
      </c>
      <c r="AW24" s="648">
        <v>4574.4064544329376</v>
      </c>
      <c r="AX24" s="648">
        <v>4727.197112639943</v>
      </c>
      <c r="AY24" s="648">
        <v>4636.8743797893376</v>
      </c>
      <c r="AZ24" s="648">
        <v>6153.2790808723958</v>
      </c>
      <c r="BA24" s="648">
        <v>6317.0251469209325</v>
      </c>
      <c r="BB24" s="648">
        <v>6775.2763834690504</v>
      </c>
      <c r="BC24" s="648">
        <v>7221.3382246638403</v>
      </c>
      <c r="BD24" s="648">
        <v>7417.7528081044275</v>
      </c>
      <c r="BE24" s="648">
        <v>7346.3642344220962</v>
      </c>
      <c r="BF24" s="648">
        <v>7299.1054236360369</v>
      </c>
      <c r="BG24" s="648">
        <v>5230.226324397212</v>
      </c>
      <c r="BH24" s="648">
        <v>4871.11785048207</v>
      </c>
      <c r="BI24" s="648">
        <v>5417.5922189672183</v>
      </c>
      <c r="BJ24" s="648">
        <v>5270.5671284441269</v>
      </c>
      <c r="BK24" s="648">
        <v>5172.3431592074257</v>
      </c>
      <c r="BL24" s="648">
        <v>5379.6882937291002</v>
      </c>
      <c r="BM24" s="648">
        <v>6434.7642885129962</v>
      </c>
      <c r="BN24" s="648">
        <v>6466.0513631093572</v>
      </c>
      <c r="BO24" s="648">
        <v>2138.6519580786021</v>
      </c>
      <c r="BP24" s="648">
        <v>2330.8291266588772</v>
      </c>
      <c r="BQ24" s="648">
        <v>2391.1950233269076</v>
      </c>
      <c r="BR24" s="648">
        <v>2157.1390795829843</v>
      </c>
      <c r="BS24" s="648">
        <v>2197.3621385718247</v>
      </c>
      <c r="BT24" s="648">
        <v>2822.2127074927989</v>
      </c>
      <c r="BU24" s="648">
        <v>2668.8200357954879</v>
      </c>
      <c r="BV24" s="648">
        <v>2764.7027070509448</v>
      </c>
      <c r="BW24" s="648">
        <v>2371.0821562805136</v>
      </c>
      <c r="BX24" s="648">
        <v>2277.9508014527996</v>
      </c>
      <c r="BY24" s="648">
        <v>2235.3257842464322</v>
      </c>
      <c r="BZ24" s="648">
        <v>2244.7620882385936</v>
      </c>
      <c r="CA24" s="648">
        <v>2625.9977843777706</v>
      </c>
      <c r="CB24" s="648">
        <v>2708.5112152096849</v>
      </c>
      <c r="CC24" s="648">
        <v>2095.6822348530873</v>
      </c>
      <c r="CD24" s="648">
        <v>3226.2987464250255</v>
      </c>
      <c r="CE24" s="648">
        <v>3345.6122469260636</v>
      </c>
      <c r="CF24" s="648">
        <v>3391.6204485555063</v>
      </c>
      <c r="CG24" s="649">
        <v>3198.8635916742405</v>
      </c>
      <c r="CH24" s="649">
        <v>3245.8431966990165</v>
      </c>
      <c r="CI24" s="649">
        <v>3720.9886825877029</v>
      </c>
      <c r="CJ24" s="649">
        <v>3110.6284194918826</v>
      </c>
      <c r="CK24" s="649">
        <v>2706.3713641584636</v>
      </c>
      <c r="CL24" s="649">
        <v>2361.516673846018</v>
      </c>
      <c r="CM24" s="649">
        <v>2118.3765280834295</v>
      </c>
      <c r="CN24" s="649">
        <v>2042.2527221031726</v>
      </c>
      <c r="CO24" s="649">
        <v>2587.0040119332825</v>
      </c>
      <c r="CP24" s="649">
        <v>2217.445251266</v>
      </c>
      <c r="CQ24" s="649">
        <v>2391.8006767659285</v>
      </c>
      <c r="CR24" s="649">
        <v>2252.6325967748321</v>
      </c>
      <c r="CS24" s="649">
        <v>1819.6499685652316</v>
      </c>
      <c r="CT24" s="649">
        <v>2111.9412584790412</v>
      </c>
      <c r="CU24" s="649">
        <v>2211.4978833513014</v>
      </c>
      <c r="CV24" s="649">
        <v>2373.6240747802944</v>
      </c>
      <c r="CW24" s="649">
        <v>2097.7712828640933</v>
      </c>
      <c r="CX24" s="649">
        <v>2236.4715313642628</v>
      </c>
      <c r="CY24" s="649">
        <v>1992.45750246731</v>
      </c>
      <c r="CZ24" s="649">
        <v>1885.32459636</v>
      </c>
      <c r="DA24" s="649">
        <v>1872.3118484264</v>
      </c>
      <c r="DB24" s="649">
        <v>1836.2917487912998</v>
      </c>
    </row>
    <row r="25" spans="1:106" ht="13.5" customHeight="1" x14ac:dyDescent="0.25">
      <c r="A25" s="851"/>
      <c r="B25" s="830"/>
      <c r="C25" s="831"/>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1"/>
      <c r="BJ25" s="831"/>
      <c r="BK25" s="831"/>
      <c r="BL25" s="831"/>
      <c r="BM25" s="831"/>
      <c r="BN25" s="831"/>
      <c r="BO25" s="831"/>
      <c r="BP25" s="831"/>
      <c r="BQ25" s="831"/>
      <c r="BR25" s="831"/>
      <c r="BS25" s="831"/>
      <c r="BT25" s="831"/>
      <c r="BU25" s="831"/>
      <c r="BV25" s="831"/>
      <c r="BW25" s="831"/>
      <c r="BX25" s="831"/>
      <c r="BY25" s="831"/>
      <c r="BZ25" s="831"/>
      <c r="CA25" s="831"/>
      <c r="CB25" s="831"/>
      <c r="CC25" s="831"/>
      <c r="CD25" s="831"/>
      <c r="CE25" s="831"/>
      <c r="CF25" s="831"/>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row>
    <row r="26" spans="1:106" ht="22.5" customHeight="1" x14ac:dyDescent="0.25">
      <c r="A26" s="853" t="s">
        <v>458</v>
      </c>
      <c r="B26" s="829">
        <v>954.40139647000001</v>
      </c>
      <c r="C26" s="648">
        <v>773.83237627999995</v>
      </c>
      <c r="D26" s="648">
        <v>832.74037261000001</v>
      </c>
      <c r="E26" s="648">
        <v>877.0711045999999</v>
      </c>
      <c r="F26" s="648">
        <v>912.78641126999992</v>
      </c>
      <c r="G26" s="648">
        <v>990.83616271999995</v>
      </c>
      <c r="H26" s="648">
        <v>1178.8645466399998</v>
      </c>
      <c r="I26" s="648">
        <v>1144.15429767</v>
      </c>
      <c r="J26" s="648">
        <v>935.40036557999997</v>
      </c>
      <c r="K26" s="648">
        <v>736.85754703999999</v>
      </c>
      <c r="L26" s="648">
        <v>890.49728249999998</v>
      </c>
      <c r="M26" s="648">
        <v>1197.75504847</v>
      </c>
      <c r="N26" s="648">
        <v>1098.23310578</v>
      </c>
      <c r="O26" s="648">
        <v>1073.3048325499999</v>
      </c>
      <c r="P26" s="648">
        <v>1154.3039894599997</v>
      </c>
      <c r="Q26" s="648">
        <v>1163.7714331699999</v>
      </c>
      <c r="R26" s="648">
        <v>1462.8666796499999</v>
      </c>
      <c r="S26" s="648">
        <v>1434.5940000000001</v>
      </c>
      <c r="T26" s="648">
        <v>1579.19917358</v>
      </c>
      <c r="U26" s="648">
        <v>1497.92577121</v>
      </c>
      <c r="V26" s="648">
        <v>1707.9922760499999</v>
      </c>
      <c r="W26" s="648">
        <v>1700.3897597799998</v>
      </c>
      <c r="X26" s="648">
        <v>1729.7772085899996</v>
      </c>
      <c r="Y26" s="648">
        <v>1762.5908422200002</v>
      </c>
      <c r="Z26" s="648">
        <v>1682.78710776</v>
      </c>
      <c r="AA26" s="648">
        <v>1713.32924157</v>
      </c>
      <c r="AB26" s="648">
        <v>1656.5536764200001</v>
      </c>
      <c r="AC26" s="648">
        <v>1632.2673410399998</v>
      </c>
      <c r="AD26" s="648">
        <v>1685.5414563100001</v>
      </c>
      <c r="AE26" s="648">
        <v>1851.5900833599997</v>
      </c>
      <c r="AF26" s="648">
        <v>1868.84614268</v>
      </c>
      <c r="AG26" s="648">
        <v>1748.8815379</v>
      </c>
      <c r="AH26" s="648">
        <v>1722.18598217</v>
      </c>
      <c r="AI26" s="648">
        <v>1714.25887257</v>
      </c>
      <c r="AJ26" s="648">
        <v>2049.9443790199998</v>
      </c>
      <c r="AK26" s="648">
        <v>2023.3571086500001</v>
      </c>
      <c r="AL26" s="648">
        <v>2043.31956182</v>
      </c>
      <c r="AM26" s="648">
        <v>2002.55015974</v>
      </c>
      <c r="AN26" s="648">
        <v>2078.8768424</v>
      </c>
      <c r="AO26" s="648">
        <v>2122.2261027499999</v>
      </c>
      <c r="AP26" s="648">
        <v>2003.80352659</v>
      </c>
      <c r="AQ26" s="648">
        <v>2339.1142400200001</v>
      </c>
      <c r="AR26" s="648">
        <v>2357.4444714199999</v>
      </c>
      <c r="AS26" s="648">
        <v>2598.09075153</v>
      </c>
      <c r="AT26" s="648">
        <v>3525.4559250552802</v>
      </c>
      <c r="AU26" s="648">
        <v>3753.9238259589997</v>
      </c>
      <c r="AV26" s="648">
        <v>3807.8426272781999</v>
      </c>
      <c r="AW26" s="648">
        <v>4047.3651736438596</v>
      </c>
      <c r="AX26" s="648">
        <v>4084.9571735700001</v>
      </c>
      <c r="AY26" s="648">
        <v>4097.551853063861</v>
      </c>
      <c r="AZ26" s="648">
        <v>4224.5270528158399</v>
      </c>
      <c r="BA26" s="648">
        <v>4476.8457098246809</v>
      </c>
      <c r="BB26" s="648">
        <v>4638.9772561358905</v>
      </c>
      <c r="BC26" s="648">
        <v>4251.5199626081203</v>
      </c>
      <c r="BD26" s="648">
        <v>4433.6908449118746</v>
      </c>
      <c r="BE26" s="648">
        <v>4562.4686395815997</v>
      </c>
      <c r="BF26" s="648">
        <v>4752.2897572731999</v>
      </c>
      <c r="BG26" s="648">
        <v>4709.609627492101</v>
      </c>
      <c r="BH26" s="648">
        <v>4851.0005767818602</v>
      </c>
      <c r="BI26" s="648">
        <v>4642.3921049384098</v>
      </c>
      <c r="BJ26" s="648">
        <v>4677.6723879410001</v>
      </c>
      <c r="BK26" s="648">
        <v>4763.0074741839999</v>
      </c>
      <c r="BL26" s="648">
        <v>4796.4405217106996</v>
      </c>
      <c r="BM26" s="648">
        <v>4452.9241270059247</v>
      </c>
      <c r="BN26" s="648">
        <v>4408.7073510668697</v>
      </c>
      <c r="BO26" s="648">
        <v>4214.0726971081122</v>
      </c>
      <c r="BP26" s="648">
        <v>4184.5179470731873</v>
      </c>
      <c r="BQ26" s="648">
        <v>4174.9655733601312</v>
      </c>
      <c r="BR26" s="648">
        <v>4332.7072278469495</v>
      </c>
      <c r="BS26" s="648">
        <v>4283.3280599190002</v>
      </c>
      <c r="BT26" s="648">
        <v>4249.2798328944946</v>
      </c>
      <c r="BU26" s="648">
        <v>4243.4027028338896</v>
      </c>
      <c r="BV26" s="648">
        <v>4754.6775937437078</v>
      </c>
      <c r="BW26" s="648">
        <v>4610.4957955462396</v>
      </c>
      <c r="BX26" s="648">
        <v>4507.2798876795496</v>
      </c>
      <c r="BY26" s="648">
        <v>4682.6000451228101</v>
      </c>
      <c r="BZ26" s="648">
        <v>4561.6828711551252</v>
      </c>
      <c r="CA26" s="648">
        <v>4416.0531024755501</v>
      </c>
      <c r="CB26" s="648">
        <v>4439.4681281843004</v>
      </c>
      <c r="CC26" s="648">
        <v>4352.1883856249997</v>
      </c>
      <c r="CD26" s="648">
        <v>3480.6431171500003</v>
      </c>
      <c r="CE26" s="648">
        <v>3290.0459944599997</v>
      </c>
      <c r="CF26" s="648">
        <v>3333.3920998300005</v>
      </c>
      <c r="CG26" s="649">
        <v>3236.80106557</v>
      </c>
      <c r="CH26" s="649">
        <v>3225.8110624800001</v>
      </c>
      <c r="CI26" s="649">
        <v>3111.6963487100006</v>
      </c>
      <c r="CJ26" s="649">
        <v>3031.7815612627383</v>
      </c>
      <c r="CK26" s="649">
        <v>3018.0561442100006</v>
      </c>
      <c r="CL26" s="649">
        <v>2846.9442336452894</v>
      </c>
      <c r="CM26" s="649">
        <v>3353.7116388400004</v>
      </c>
      <c r="CN26" s="649">
        <v>3175.8558461699999</v>
      </c>
      <c r="CO26" s="649">
        <v>2946.0854327200004</v>
      </c>
      <c r="CP26" s="649">
        <v>2987.0509236788739</v>
      </c>
      <c r="CQ26" s="649">
        <v>2912.5206671600008</v>
      </c>
      <c r="CR26" s="649">
        <v>2820.7131474246735</v>
      </c>
      <c r="CS26" s="649">
        <v>2716.8717503600001</v>
      </c>
      <c r="CT26" s="649">
        <v>2689.9508940046726</v>
      </c>
      <c r="CU26" s="649">
        <v>2669.906086344673</v>
      </c>
      <c r="CV26" s="649">
        <v>2609.1972820488099</v>
      </c>
      <c r="CW26" s="649">
        <v>2524.5224679472376</v>
      </c>
      <c r="CX26" s="649">
        <v>2490.3759662400003</v>
      </c>
      <c r="CY26" s="649">
        <v>1876.7365591519999</v>
      </c>
      <c r="CZ26" s="649">
        <v>1817.96850984</v>
      </c>
      <c r="DA26" s="649">
        <v>1659.4469549200001</v>
      </c>
      <c r="DB26" s="649">
        <v>1618.6461677500001</v>
      </c>
    </row>
    <row r="27" spans="1:106" ht="13.5" customHeight="1" x14ac:dyDescent="0.25">
      <c r="A27" s="851"/>
      <c r="B27" s="830"/>
      <c r="C27" s="831"/>
      <c r="D27" s="831"/>
      <c r="E27" s="831"/>
      <c r="F27" s="831"/>
      <c r="G27" s="831"/>
      <c r="H27" s="831"/>
      <c r="I27" s="831"/>
      <c r="J27" s="831"/>
      <c r="K27" s="831"/>
      <c r="L27" s="831"/>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1"/>
      <c r="BJ27" s="831"/>
      <c r="BK27" s="831"/>
      <c r="BL27" s="831"/>
      <c r="BM27" s="831"/>
      <c r="BN27" s="831"/>
      <c r="BO27" s="831"/>
      <c r="BP27" s="831"/>
      <c r="BQ27" s="831"/>
      <c r="BR27" s="831"/>
      <c r="BS27" s="831"/>
      <c r="BT27" s="831"/>
      <c r="BU27" s="831"/>
      <c r="BV27" s="831"/>
      <c r="BW27" s="831"/>
      <c r="BX27" s="831"/>
      <c r="BY27" s="831"/>
      <c r="BZ27" s="831"/>
      <c r="CA27" s="831"/>
      <c r="CB27" s="831"/>
      <c r="CC27" s="831"/>
      <c r="CD27" s="831"/>
      <c r="CE27" s="831"/>
      <c r="CF27" s="831"/>
      <c r="CG27" s="832"/>
      <c r="CH27" s="832"/>
      <c r="CI27" s="832"/>
      <c r="CJ27" s="832"/>
      <c r="CK27" s="832"/>
      <c r="CL27" s="832"/>
      <c r="CM27" s="832"/>
      <c r="CN27" s="832"/>
      <c r="CO27" s="832"/>
      <c r="CP27" s="832"/>
      <c r="CQ27" s="832"/>
      <c r="CR27" s="832"/>
      <c r="CS27" s="832"/>
      <c r="CT27" s="832"/>
      <c r="CU27" s="832"/>
      <c r="CV27" s="832"/>
      <c r="CW27" s="832"/>
      <c r="CX27" s="832"/>
      <c r="CY27" s="832"/>
      <c r="CZ27" s="832"/>
      <c r="DA27" s="832"/>
      <c r="DB27" s="832"/>
    </row>
    <row r="28" spans="1:106" ht="22.5" customHeight="1" x14ac:dyDescent="0.25">
      <c r="A28" s="853" t="s">
        <v>582</v>
      </c>
      <c r="B28" s="829">
        <v>8004.9418573799994</v>
      </c>
      <c r="C28" s="648">
        <v>6345.2660890399993</v>
      </c>
      <c r="D28" s="648">
        <v>7274.3973694999995</v>
      </c>
      <c r="E28" s="648">
        <v>7471.1022488100007</v>
      </c>
      <c r="F28" s="648">
        <v>12450.12102138</v>
      </c>
      <c r="G28" s="648">
        <v>13043.306204839999</v>
      </c>
      <c r="H28" s="648">
        <v>13172.8547151776</v>
      </c>
      <c r="I28" s="648">
        <v>14515.80547266</v>
      </c>
      <c r="J28" s="648">
        <v>13240.189651499</v>
      </c>
      <c r="K28" s="648">
        <v>13236.251026315998</v>
      </c>
      <c r="L28" s="648">
        <v>13317.192274773599</v>
      </c>
      <c r="M28" s="648">
        <v>9501.1873320228879</v>
      </c>
      <c r="N28" s="648">
        <v>10357.0032780292</v>
      </c>
      <c r="O28" s="648">
        <v>11055.461459829201</v>
      </c>
      <c r="P28" s="648">
        <v>11127.2517693058</v>
      </c>
      <c r="Q28" s="648">
        <v>12865.488681405699</v>
      </c>
      <c r="R28" s="648">
        <v>12319.008321619429</v>
      </c>
      <c r="S28" s="648">
        <v>12482.525</v>
      </c>
      <c r="T28" s="648">
        <v>14247.6379276189</v>
      </c>
      <c r="U28" s="648">
        <v>14089.231251202</v>
      </c>
      <c r="V28" s="648">
        <v>16530.263901124497</v>
      </c>
      <c r="W28" s="648">
        <v>20328.644211066796</v>
      </c>
      <c r="X28" s="648">
        <v>17594.954029616001</v>
      </c>
      <c r="Y28" s="648">
        <v>17280.523779515599</v>
      </c>
      <c r="Z28" s="648">
        <v>17821.451958536396</v>
      </c>
      <c r="AA28" s="648">
        <v>18147.069136084898</v>
      </c>
      <c r="AB28" s="648">
        <v>17882.999953672599</v>
      </c>
      <c r="AC28" s="648">
        <v>20587.424013521402</v>
      </c>
      <c r="AD28" s="648">
        <v>24441.2549489757</v>
      </c>
      <c r="AE28" s="648">
        <v>27500.8282418255</v>
      </c>
      <c r="AF28" s="648">
        <v>31205.986672913001</v>
      </c>
      <c r="AG28" s="648">
        <v>29918.687292360497</v>
      </c>
      <c r="AH28" s="648">
        <v>30731.6072824232</v>
      </c>
      <c r="AI28" s="648">
        <v>31935.307121929403</v>
      </c>
      <c r="AJ28" s="648">
        <v>31548.632029781798</v>
      </c>
      <c r="AK28" s="648">
        <v>33922.982514620904</v>
      </c>
      <c r="AL28" s="648">
        <v>37130.725390234526</v>
      </c>
      <c r="AM28" s="648">
        <v>40196.987263964569</v>
      </c>
      <c r="AN28" s="648">
        <v>36119.447936337179</v>
      </c>
      <c r="AO28" s="648">
        <v>39442.185711229904</v>
      </c>
      <c r="AP28" s="648">
        <v>37721.251117337226</v>
      </c>
      <c r="AQ28" s="648">
        <v>31613.741695206623</v>
      </c>
      <c r="AR28" s="648">
        <v>37412.899783422552</v>
      </c>
      <c r="AS28" s="648">
        <v>54416.710918332916</v>
      </c>
      <c r="AT28" s="648">
        <v>56432.192213846894</v>
      </c>
      <c r="AU28" s="648">
        <v>50440.246592234478</v>
      </c>
      <c r="AV28" s="648">
        <v>48881.789015601302</v>
      </c>
      <c r="AW28" s="648">
        <v>48880.560964746386</v>
      </c>
      <c r="AX28" s="648">
        <v>39948.766296267277</v>
      </c>
      <c r="AY28" s="648">
        <v>38593.980605309778</v>
      </c>
      <c r="AZ28" s="648">
        <v>40498.299068308806</v>
      </c>
      <c r="BA28" s="648">
        <v>41178.206022089078</v>
      </c>
      <c r="BB28" s="648">
        <v>33805.521873733574</v>
      </c>
      <c r="BC28" s="648">
        <v>29398.686670884017</v>
      </c>
      <c r="BD28" s="648">
        <v>27257.72379902887</v>
      </c>
      <c r="BE28" s="648">
        <v>22869.704785399732</v>
      </c>
      <c r="BF28" s="648">
        <v>24039.086564300596</v>
      </c>
      <c r="BG28" s="648">
        <v>25613.554496006123</v>
      </c>
      <c r="BH28" s="648">
        <v>26795.004876852636</v>
      </c>
      <c r="BI28" s="648">
        <v>24875.937234929897</v>
      </c>
      <c r="BJ28" s="648">
        <v>25516.752884201425</v>
      </c>
      <c r="BK28" s="648">
        <v>27691.003048840001</v>
      </c>
      <c r="BL28" s="648">
        <v>30158.965265442595</v>
      </c>
      <c r="BM28" s="648">
        <v>25886.464964752795</v>
      </c>
      <c r="BN28" s="648">
        <v>27114.111732047993</v>
      </c>
      <c r="BO28" s="648">
        <v>24374.629169193489</v>
      </c>
      <c r="BP28" s="648">
        <v>23422.453439970584</v>
      </c>
      <c r="BQ28" s="648">
        <v>24893.600002795105</v>
      </c>
      <c r="BR28" s="648">
        <v>26988.597457577725</v>
      </c>
      <c r="BS28" s="648">
        <v>28356.91269681292</v>
      </c>
      <c r="BT28" s="648">
        <v>24871.343893774218</v>
      </c>
      <c r="BU28" s="648">
        <v>26324.552439009116</v>
      </c>
      <c r="BV28" s="648">
        <v>29314.19185264457</v>
      </c>
      <c r="BW28" s="648">
        <v>27592.004433406553</v>
      </c>
      <c r="BX28" s="648">
        <v>31338.55516834664</v>
      </c>
      <c r="BY28" s="648">
        <v>26854.178580857722</v>
      </c>
      <c r="BZ28" s="648">
        <v>28925.794644650367</v>
      </c>
      <c r="CA28" s="648">
        <v>24269.778888347038</v>
      </c>
      <c r="CB28" s="648">
        <v>26228.557968732828</v>
      </c>
      <c r="CC28" s="648">
        <v>29175.177619236161</v>
      </c>
      <c r="CD28" s="648">
        <v>28631.541744759346</v>
      </c>
      <c r="CE28" s="648">
        <v>33086.801142772099</v>
      </c>
      <c r="CF28" s="648">
        <v>33084.36271627411</v>
      </c>
      <c r="CG28" s="649">
        <v>30683.098720907892</v>
      </c>
      <c r="CH28" s="649">
        <v>26740.747395939103</v>
      </c>
      <c r="CI28" s="649">
        <v>37620.901338296011</v>
      </c>
      <c r="CJ28" s="649">
        <v>46323.857207906527</v>
      </c>
      <c r="CK28" s="649">
        <v>49009.760117813858</v>
      </c>
      <c r="CL28" s="649">
        <v>53787.101887777244</v>
      </c>
      <c r="CM28" s="649">
        <v>49463.021616198479</v>
      </c>
      <c r="CN28" s="649">
        <v>55227.335283820525</v>
      </c>
      <c r="CO28" s="649">
        <v>63341.247349740515</v>
      </c>
      <c r="CP28" s="649">
        <v>67558.769545643925</v>
      </c>
      <c r="CQ28" s="649">
        <v>71046.094355599198</v>
      </c>
      <c r="CR28" s="649">
        <v>68960.101537952447</v>
      </c>
      <c r="CS28" s="649">
        <v>69176.449420063524</v>
      </c>
      <c r="CT28" s="649">
        <v>76317.317397349878</v>
      </c>
      <c r="CU28" s="649">
        <v>74529.131337075174</v>
      </c>
      <c r="CV28" s="649">
        <v>62956.50912768831</v>
      </c>
      <c r="CW28" s="649">
        <v>59761.094100974296</v>
      </c>
      <c r="CX28" s="649">
        <v>2836.3401679625326</v>
      </c>
      <c r="CY28" s="649">
        <v>1931.2309241864846</v>
      </c>
      <c r="CZ28" s="649">
        <v>1812.621896543347</v>
      </c>
      <c r="DA28" s="649">
        <v>647.39361767663388</v>
      </c>
      <c r="DB28" s="649">
        <v>752.06955890141262</v>
      </c>
    </row>
    <row r="29" spans="1:106" ht="13.5" customHeight="1" x14ac:dyDescent="0.25">
      <c r="A29" s="851"/>
      <c r="B29" s="830"/>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1"/>
      <c r="BN29" s="831"/>
      <c r="BO29" s="831"/>
      <c r="BP29" s="831"/>
      <c r="BQ29" s="831"/>
      <c r="BR29" s="831"/>
      <c r="BS29" s="831"/>
      <c r="BT29" s="831"/>
      <c r="BU29" s="831"/>
      <c r="BV29" s="831"/>
      <c r="BW29" s="831"/>
      <c r="BX29" s="831"/>
      <c r="BY29" s="831"/>
      <c r="BZ29" s="831"/>
      <c r="CA29" s="831"/>
      <c r="CB29" s="831"/>
      <c r="CC29" s="831"/>
      <c r="CD29" s="831"/>
      <c r="CE29" s="831"/>
      <c r="CF29" s="831"/>
      <c r="CG29" s="832"/>
      <c r="CH29" s="832"/>
      <c r="CI29" s="832"/>
      <c r="CJ29" s="832"/>
      <c r="CK29" s="832"/>
      <c r="CL29" s="832"/>
      <c r="CM29" s="832"/>
      <c r="CN29" s="832"/>
      <c r="CO29" s="832"/>
      <c r="CP29" s="832"/>
      <c r="CQ29" s="832"/>
      <c r="CR29" s="832"/>
      <c r="CS29" s="832"/>
      <c r="CT29" s="832"/>
      <c r="CU29" s="832"/>
      <c r="CV29" s="832"/>
      <c r="CW29" s="832"/>
      <c r="CX29" s="832"/>
      <c r="CY29" s="832"/>
      <c r="CZ29" s="832"/>
      <c r="DA29" s="832"/>
      <c r="DB29" s="832"/>
    </row>
    <row r="30" spans="1:106" ht="22.5" customHeight="1" x14ac:dyDescent="0.25">
      <c r="A30" s="853" t="s">
        <v>462</v>
      </c>
      <c r="B30" s="829">
        <v>0</v>
      </c>
      <c r="C30" s="648">
        <v>0</v>
      </c>
      <c r="D30" s="648">
        <v>0</v>
      </c>
      <c r="E30" s="648">
        <v>0</v>
      </c>
      <c r="F30" s="648">
        <v>0</v>
      </c>
      <c r="G30" s="648">
        <v>0</v>
      </c>
      <c r="H30" s="648">
        <v>0</v>
      </c>
      <c r="I30" s="648">
        <v>0</v>
      </c>
      <c r="J30" s="648">
        <v>0</v>
      </c>
      <c r="K30" s="648">
        <v>0</v>
      </c>
      <c r="L30" s="648">
        <v>0</v>
      </c>
      <c r="M30" s="648">
        <v>0</v>
      </c>
      <c r="N30" s="648">
        <v>0</v>
      </c>
      <c r="O30" s="648">
        <v>0</v>
      </c>
      <c r="P30" s="648">
        <v>0</v>
      </c>
      <c r="Q30" s="648">
        <v>0</v>
      </c>
      <c r="R30" s="648">
        <v>0</v>
      </c>
      <c r="S30" s="648">
        <v>0</v>
      </c>
      <c r="T30" s="648">
        <v>0</v>
      </c>
      <c r="U30" s="648">
        <v>0</v>
      </c>
      <c r="V30" s="648">
        <v>0</v>
      </c>
      <c r="W30" s="648">
        <v>0</v>
      </c>
      <c r="X30" s="648">
        <v>0</v>
      </c>
      <c r="Y30" s="648">
        <v>0</v>
      </c>
      <c r="Z30" s="648">
        <v>0</v>
      </c>
      <c r="AA30" s="648">
        <v>0</v>
      </c>
      <c r="AB30" s="648">
        <v>0</v>
      </c>
      <c r="AC30" s="648">
        <v>0</v>
      </c>
      <c r="AD30" s="648">
        <v>0</v>
      </c>
      <c r="AE30" s="648">
        <v>0</v>
      </c>
      <c r="AF30" s="648">
        <v>0</v>
      </c>
      <c r="AG30" s="648">
        <v>0</v>
      </c>
      <c r="AH30" s="648">
        <v>0</v>
      </c>
      <c r="AI30" s="648">
        <v>0</v>
      </c>
      <c r="AJ30" s="648">
        <v>0</v>
      </c>
      <c r="AK30" s="648">
        <v>0</v>
      </c>
      <c r="AL30" s="648">
        <v>0</v>
      </c>
      <c r="AM30" s="648">
        <v>0</v>
      </c>
      <c r="AN30" s="648">
        <v>0</v>
      </c>
      <c r="AO30" s="648">
        <v>0</v>
      </c>
      <c r="AP30" s="648">
        <v>0</v>
      </c>
      <c r="AQ30" s="648">
        <v>0</v>
      </c>
      <c r="AR30" s="648">
        <v>0</v>
      </c>
      <c r="AS30" s="648">
        <v>0</v>
      </c>
      <c r="AT30" s="648">
        <v>0</v>
      </c>
      <c r="AU30" s="648">
        <v>0</v>
      </c>
      <c r="AV30" s="648">
        <v>0</v>
      </c>
      <c r="AW30" s="648">
        <v>0</v>
      </c>
      <c r="AX30" s="648">
        <v>0</v>
      </c>
      <c r="AY30" s="648">
        <v>0</v>
      </c>
      <c r="AZ30" s="648">
        <v>0</v>
      </c>
      <c r="BA30" s="648">
        <v>0</v>
      </c>
      <c r="BB30" s="648">
        <v>0</v>
      </c>
      <c r="BC30" s="648">
        <v>0</v>
      </c>
      <c r="BD30" s="648">
        <v>0</v>
      </c>
      <c r="BE30" s="648">
        <v>0</v>
      </c>
      <c r="BF30" s="648">
        <v>0</v>
      </c>
      <c r="BG30" s="648">
        <v>0</v>
      </c>
      <c r="BH30" s="648">
        <v>0</v>
      </c>
      <c r="BI30" s="648">
        <v>0</v>
      </c>
      <c r="BJ30" s="648">
        <v>0</v>
      </c>
      <c r="BK30" s="648">
        <v>0</v>
      </c>
      <c r="BL30" s="648">
        <v>0</v>
      </c>
      <c r="BM30" s="648">
        <v>0</v>
      </c>
      <c r="BN30" s="648">
        <v>0</v>
      </c>
      <c r="BO30" s="648">
        <v>0</v>
      </c>
      <c r="BP30" s="648">
        <v>0</v>
      </c>
      <c r="BQ30" s="648">
        <v>0</v>
      </c>
      <c r="BR30" s="648">
        <v>0</v>
      </c>
      <c r="BS30" s="648">
        <v>0</v>
      </c>
      <c r="BT30" s="648">
        <v>0</v>
      </c>
      <c r="BU30" s="648">
        <v>0</v>
      </c>
      <c r="BV30" s="648">
        <v>0</v>
      </c>
      <c r="BW30" s="648">
        <v>0</v>
      </c>
      <c r="BX30" s="648">
        <v>0</v>
      </c>
      <c r="BY30" s="648">
        <v>0</v>
      </c>
      <c r="BZ30" s="648">
        <v>0</v>
      </c>
      <c r="CA30" s="648">
        <v>0</v>
      </c>
      <c r="CB30" s="648">
        <v>0</v>
      </c>
      <c r="CC30" s="648">
        <v>0</v>
      </c>
      <c r="CD30" s="648">
        <v>0</v>
      </c>
      <c r="CE30" s="648">
        <v>0</v>
      </c>
      <c r="CF30" s="648">
        <v>0</v>
      </c>
      <c r="CG30" s="649">
        <v>0</v>
      </c>
      <c r="CH30" s="649">
        <v>0</v>
      </c>
      <c r="CI30" s="649">
        <v>0</v>
      </c>
      <c r="CJ30" s="649">
        <v>0</v>
      </c>
      <c r="CK30" s="649">
        <v>0</v>
      </c>
      <c r="CL30" s="649">
        <v>0</v>
      </c>
      <c r="CM30" s="649">
        <v>0</v>
      </c>
      <c r="CN30" s="649">
        <v>0</v>
      </c>
      <c r="CO30" s="649">
        <v>0</v>
      </c>
      <c r="CP30" s="649">
        <v>0</v>
      </c>
      <c r="CQ30" s="649">
        <v>0</v>
      </c>
      <c r="CR30" s="649">
        <v>0</v>
      </c>
      <c r="CS30" s="649">
        <v>0</v>
      </c>
      <c r="CT30" s="649">
        <v>0</v>
      </c>
      <c r="CU30" s="649">
        <v>0</v>
      </c>
      <c r="CV30" s="649">
        <v>0</v>
      </c>
      <c r="CW30" s="649">
        <v>0</v>
      </c>
      <c r="CX30" s="649">
        <v>0</v>
      </c>
      <c r="CY30" s="649">
        <v>0</v>
      </c>
      <c r="CZ30" s="649">
        <v>0</v>
      </c>
      <c r="DA30" s="649">
        <v>0</v>
      </c>
      <c r="DB30" s="649">
        <v>0</v>
      </c>
    </row>
    <row r="31" spans="1:106" ht="13.5" customHeight="1" x14ac:dyDescent="0.25">
      <c r="A31" s="853"/>
      <c r="B31" s="830"/>
      <c r="C31" s="831"/>
      <c r="D31" s="831"/>
      <c r="E31" s="831"/>
      <c r="F31" s="831"/>
      <c r="G31" s="831"/>
      <c r="H31" s="831"/>
      <c r="I31" s="831"/>
      <c r="J31" s="831"/>
      <c r="K31" s="831"/>
      <c r="L31" s="831"/>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1"/>
      <c r="BJ31" s="831"/>
      <c r="BK31" s="831"/>
      <c r="BL31" s="831"/>
      <c r="BM31" s="831"/>
      <c r="BN31" s="831"/>
      <c r="BO31" s="831"/>
      <c r="BP31" s="831"/>
      <c r="BQ31" s="831"/>
      <c r="BR31" s="831"/>
      <c r="BS31" s="831"/>
      <c r="BT31" s="831"/>
      <c r="BU31" s="831"/>
      <c r="BV31" s="831"/>
      <c r="BW31" s="831"/>
      <c r="BX31" s="831"/>
      <c r="BY31" s="831"/>
      <c r="BZ31" s="831"/>
      <c r="CA31" s="831"/>
      <c r="CB31" s="831"/>
      <c r="CC31" s="831"/>
      <c r="CD31" s="831"/>
      <c r="CE31" s="831"/>
      <c r="CF31" s="831"/>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row>
    <row r="32" spans="1:106" ht="22.5" customHeight="1" x14ac:dyDescent="0.25">
      <c r="A32" s="853" t="s">
        <v>460</v>
      </c>
      <c r="B32" s="829">
        <v>91931.205161325051</v>
      </c>
      <c r="C32" s="648">
        <v>93727.510363099893</v>
      </c>
      <c r="D32" s="648">
        <v>94506.183742594367</v>
      </c>
      <c r="E32" s="648">
        <v>94838.528273953576</v>
      </c>
      <c r="F32" s="648">
        <v>100595.16788201034</v>
      </c>
      <c r="G32" s="648">
        <v>99331.44868220159</v>
      </c>
      <c r="H32" s="648">
        <v>95838.989661111074</v>
      </c>
      <c r="I32" s="648">
        <v>98022.360128515997</v>
      </c>
      <c r="J32" s="648">
        <v>98776.014559370538</v>
      </c>
      <c r="K32" s="648">
        <v>99602.168756712548</v>
      </c>
      <c r="L32" s="648">
        <v>104664.66887425256</v>
      </c>
      <c r="M32" s="648">
        <v>106399.90190484645</v>
      </c>
      <c r="N32" s="648">
        <v>105108.65961164402</v>
      </c>
      <c r="O32" s="648">
        <v>106283.79045313233</v>
      </c>
      <c r="P32" s="648">
        <v>105327.64207053928</v>
      </c>
      <c r="Q32" s="648">
        <v>105001.19883486707</v>
      </c>
      <c r="R32" s="648">
        <v>106258.75707319782</v>
      </c>
      <c r="S32" s="648">
        <v>109185.94717009999</v>
      </c>
      <c r="T32" s="648">
        <v>107989.00679121458</v>
      </c>
      <c r="U32" s="648">
        <v>108729.78240078196</v>
      </c>
      <c r="V32" s="648">
        <v>111605.25449693477</v>
      </c>
      <c r="W32" s="648">
        <v>114178.72364166354</v>
      </c>
      <c r="X32" s="648">
        <v>115195.0824272186</v>
      </c>
      <c r="Y32" s="648">
        <v>112198.55426725603</v>
      </c>
      <c r="Z32" s="648">
        <v>114678.91798097546</v>
      </c>
      <c r="AA32" s="648">
        <v>115906.3855018546</v>
      </c>
      <c r="AB32" s="648">
        <v>116848.76121707752</v>
      </c>
      <c r="AC32" s="648">
        <v>118071.64878841744</v>
      </c>
      <c r="AD32" s="648">
        <v>119925.04522720347</v>
      </c>
      <c r="AE32" s="648">
        <v>125927.4686794286</v>
      </c>
      <c r="AF32" s="648">
        <v>126766.88139465361</v>
      </c>
      <c r="AG32" s="648">
        <v>127443.02605404922</v>
      </c>
      <c r="AH32" s="648">
        <v>129280.07779198514</v>
      </c>
      <c r="AI32" s="648">
        <v>131248.79180393298</v>
      </c>
      <c r="AJ32" s="648">
        <v>131875.50132312486</v>
      </c>
      <c r="AK32" s="648">
        <v>134541.18717390965</v>
      </c>
      <c r="AL32" s="648">
        <v>136064.41264635103</v>
      </c>
      <c r="AM32" s="648">
        <v>137886.54470620683</v>
      </c>
      <c r="AN32" s="648">
        <v>140070.71968185881</v>
      </c>
      <c r="AO32" s="648">
        <v>140663.12940670119</v>
      </c>
      <c r="AP32" s="648">
        <v>138584.42056945321</v>
      </c>
      <c r="AQ32" s="648">
        <v>137630.49591039534</v>
      </c>
      <c r="AR32" s="648">
        <v>139053.49700415551</v>
      </c>
      <c r="AS32" s="648">
        <v>138598.10325879735</v>
      </c>
      <c r="AT32" s="648">
        <v>137836.17712575244</v>
      </c>
      <c r="AU32" s="648">
        <v>137918.32496904978</v>
      </c>
      <c r="AV32" s="648">
        <v>138265.58759757516</v>
      </c>
      <c r="AW32" s="648">
        <v>137324.87513103662</v>
      </c>
      <c r="AX32" s="648">
        <v>138186.04176737939</v>
      </c>
      <c r="AY32" s="648">
        <v>140965.70042205742</v>
      </c>
      <c r="AZ32" s="648">
        <v>142317.50339027692</v>
      </c>
      <c r="BA32" s="648">
        <v>143132.89270273305</v>
      </c>
      <c r="BB32" s="648">
        <v>144530.03984466376</v>
      </c>
      <c r="BC32" s="648">
        <v>145404.84491628187</v>
      </c>
      <c r="BD32" s="648">
        <v>144018.79903569387</v>
      </c>
      <c r="BE32" s="648">
        <v>145561.70968978491</v>
      </c>
      <c r="BF32" s="648">
        <v>142900.20762331548</v>
      </c>
      <c r="BG32" s="648">
        <v>141965.79410231134</v>
      </c>
      <c r="BH32" s="648">
        <v>143107.57272787095</v>
      </c>
      <c r="BI32" s="648">
        <v>143257.80748646177</v>
      </c>
      <c r="BJ32" s="648">
        <v>145101.45879266993</v>
      </c>
      <c r="BK32" s="648">
        <v>149814.99882359046</v>
      </c>
      <c r="BL32" s="648">
        <v>164291.82205122249</v>
      </c>
      <c r="BM32" s="648">
        <v>162358.62357286274</v>
      </c>
      <c r="BN32" s="648">
        <v>162604.74182849855</v>
      </c>
      <c r="BO32" s="648">
        <v>165868.98385879662</v>
      </c>
      <c r="BP32" s="648">
        <v>166513.15516178071</v>
      </c>
      <c r="BQ32" s="648">
        <v>166109.40555985674</v>
      </c>
      <c r="BR32" s="648">
        <v>166822.19564445765</v>
      </c>
      <c r="BS32" s="648">
        <v>170782.24754361322</v>
      </c>
      <c r="BT32" s="648">
        <v>172607.78269226855</v>
      </c>
      <c r="BU32" s="648">
        <v>170609.56691363768</v>
      </c>
      <c r="BV32" s="648">
        <v>174092.97215239477</v>
      </c>
      <c r="BW32" s="648">
        <v>175725.9280216803</v>
      </c>
      <c r="BX32" s="648">
        <v>168102.10390466126</v>
      </c>
      <c r="BY32" s="648">
        <v>167593.15212916528</v>
      </c>
      <c r="BZ32" s="648">
        <v>170419.17512245284</v>
      </c>
      <c r="CA32" s="648">
        <v>168868.72659014861</v>
      </c>
      <c r="CB32" s="648">
        <v>170402.13278267451</v>
      </c>
      <c r="CC32" s="648">
        <v>167639.20207004456</v>
      </c>
      <c r="CD32" s="648">
        <v>169538.56978332932</v>
      </c>
      <c r="CE32" s="648">
        <v>170886.87369647381</v>
      </c>
      <c r="CF32" s="648">
        <v>170970.31493793582</v>
      </c>
      <c r="CG32" s="649">
        <v>171014.5920247093</v>
      </c>
      <c r="CH32" s="649">
        <v>172530.81107971372</v>
      </c>
      <c r="CI32" s="649">
        <v>174093.24936966767</v>
      </c>
      <c r="CJ32" s="649">
        <v>171927.32730127528</v>
      </c>
      <c r="CK32" s="649">
        <v>172781.24541426444</v>
      </c>
      <c r="CL32" s="649">
        <v>173433.49982322208</v>
      </c>
      <c r="CM32" s="649">
        <v>171736.69876847882</v>
      </c>
      <c r="CN32" s="649">
        <v>166138.71106045568</v>
      </c>
      <c r="CO32" s="649">
        <v>163245.85478339752</v>
      </c>
      <c r="CP32" s="649">
        <v>170546.01448225143</v>
      </c>
      <c r="CQ32" s="649">
        <v>174870.86996598</v>
      </c>
      <c r="CR32" s="649">
        <v>171465.7298883707</v>
      </c>
      <c r="CS32" s="649">
        <v>173844.65804405138</v>
      </c>
      <c r="CT32" s="649">
        <v>169024.25599779078</v>
      </c>
      <c r="CU32" s="649">
        <v>173819.074972022</v>
      </c>
      <c r="CV32" s="649">
        <v>176221.62182233419</v>
      </c>
      <c r="CW32" s="649">
        <v>180435.72666083017</v>
      </c>
      <c r="CX32" s="649">
        <v>180700.45351664341</v>
      </c>
      <c r="CY32" s="649">
        <v>180709.57815728075</v>
      </c>
      <c r="CZ32" s="649">
        <v>177110.85776076172</v>
      </c>
      <c r="DA32" s="649">
        <v>179285.82993437754</v>
      </c>
      <c r="DB32" s="649">
        <v>180053.87171358636</v>
      </c>
    </row>
    <row r="33" spans="1:106" ht="13.5" customHeight="1" x14ac:dyDescent="0.25">
      <c r="A33" s="851"/>
      <c r="B33" s="830"/>
      <c r="C33" s="831"/>
      <c r="D33" s="831"/>
      <c r="E33" s="831"/>
      <c r="F33" s="831"/>
      <c r="G33" s="831"/>
      <c r="H33" s="831"/>
      <c r="I33" s="831"/>
      <c r="J33" s="831"/>
      <c r="K33" s="831"/>
      <c r="L33" s="831"/>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1"/>
      <c r="BJ33" s="831"/>
      <c r="BK33" s="831"/>
      <c r="BL33" s="831"/>
      <c r="BM33" s="831"/>
      <c r="BN33" s="831"/>
      <c r="BO33" s="831"/>
      <c r="BP33" s="831"/>
      <c r="BQ33" s="831"/>
      <c r="BR33" s="831"/>
      <c r="BS33" s="831"/>
      <c r="BT33" s="831"/>
      <c r="BU33" s="831"/>
      <c r="BV33" s="831"/>
      <c r="BW33" s="831"/>
      <c r="BX33" s="831"/>
      <c r="BY33" s="831"/>
      <c r="BZ33" s="831"/>
      <c r="CA33" s="831"/>
      <c r="CB33" s="831"/>
      <c r="CC33" s="831"/>
      <c r="CD33" s="831"/>
      <c r="CE33" s="831"/>
      <c r="CF33" s="831"/>
      <c r="CG33" s="832"/>
      <c r="CH33" s="832"/>
      <c r="CI33" s="832"/>
      <c r="CJ33" s="832"/>
      <c r="CK33" s="832"/>
      <c r="CL33" s="832"/>
      <c r="CM33" s="832"/>
      <c r="CN33" s="832"/>
      <c r="CO33" s="832"/>
      <c r="CP33" s="832"/>
      <c r="CQ33" s="832"/>
      <c r="CR33" s="832"/>
      <c r="CS33" s="832"/>
      <c r="CT33" s="832"/>
      <c r="CU33" s="832"/>
      <c r="CV33" s="832"/>
      <c r="CW33" s="832"/>
      <c r="CX33" s="832"/>
      <c r="CY33" s="832"/>
      <c r="CZ33" s="832"/>
      <c r="DA33" s="832"/>
      <c r="DB33" s="832"/>
    </row>
    <row r="34" spans="1:106" ht="22.5" customHeight="1" x14ac:dyDescent="0.25">
      <c r="A34" s="853" t="s">
        <v>515</v>
      </c>
      <c r="B34" s="854">
        <v>4166.2559083107681</v>
      </c>
      <c r="C34" s="855">
        <v>5836.8307848394315</v>
      </c>
      <c r="D34" s="855">
        <v>4773.5541999522748</v>
      </c>
      <c r="E34" s="855">
        <v>4949.9543473415715</v>
      </c>
      <c r="F34" s="855">
        <v>5147.9044785482811</v>
      </c>
      <c r="G34" s="855">
        <v>4336.8289647200054</v>
      </c>
      <c r="H34" s="855">
        <v>3671.1543026623749</v>
      </c>
      <c r="I34" s="855">
        <v>4093.9973592667557</v>
      </c>
      <c r="J34" s="855">
        <v>2825.201247150314</v>
      </c>
      <c r="K34" s="855">
        <v>4057.1762056371635</v>
      </c>
      <c r="L34" s="855">
        <v>2590.6716106366011</v>
      </c>
      <c r="M34" s="855">
        <v>1446.6136928997857</v>
      </c>
      <c r="N34" s="855">
        <v>4277.7919181665729</v>
      </c>
      <c r="O34" s="855">
        <v>3289.8936343798723</v>
      </c>
      <c r="P34" s="855">
        <v>2371.7447532179149</v>
      </c>
      <c r="Q34" s="855">
        <v>2412.4201621529996</v>
      </c>
      <c r="R34" s="855">
        <v>2238.8931284029268</v>
      </c>
      <c r="S34" s="855">
        <v>1963.5477770030498</v>
      </c>
      <c r="T34" s="855">
        <v>1949.9947478903198</v>
      </c>
      <c r="U34" s="855">
        <v>2696.786814233571</v>
      </c>
      <c r="V34" s="855">
        <v>1406.1372073461521</v>
      </c>
      <c r="W34" s="855">
        <v>2010.8968166979798</v>
      </c>
      <c r="X34" s="855">
        <v>2220.4361954284714</v>
      </c>
      <c r="Y34" s="855">
        <v>1272.6546704822965</v>
      </c>
      <c r="Z34" s="855">
        <v>792.21529780152628</v>
      </c>
      <c r="AA34" s="855">
        <v>2100.5342991543275</v>
      </c>
      <c r="AB34" s="855">
        <v>2432.2834422394635</v>
      </c>
      <c r="AC34" s="855">
        <v>3342.6177155972546</v>
      </c>
      <c r="AD34" s="855">
        <v>3274.8304417881586</v>
      </c>
      <c r="AE34" s="855">
        <v>3925.853069862545</v>
      </c>
      <c r="AF34" s="855">
        <v>4573.7656659014074</v>
      </c>
      <c r="AG34" s="855">
        <v>4695.7843545821997</v>
      </c>
      <c r="AH34" s="855">
        <v>6399.17145052878</v>
      </c>
      <c r="AI34" s="855">
        <v>6414.5620846104957</v>
      </c>
      <c r="AJ34" s="855">
        <v>6328.7049696942104</v>
      </c>
      <c r="AK34" s="855">
        <v>5306.6438209349626</v>
      </c>
      <c r="AL34" s="855">
        <v>5067.8329082944792</v>
      </c>
      <c r="AM34" s="855">
        <v>6701.894232284897</v>
      </c>
      <c r="AN34" s="855">
        <v>6217.5076293957345</v>
      </c>
      <c r="AO34" s="855">
        <v>6910.5249090891812</v>
      </c>
      <c r="AP34" s="855">
        <v>7232.4241446583119</v>
      </c>
      <c r="AQ34" s="855">
        <v>8749.1670206348845</v>
      </c>
      <c r="AR34" s="855">
        <v>9847.7414118267607</v>
      </c>
      <c r="AS34" s="855">
        <v>10410.469506132276</v>
      </c>
      <c r="AT34" s="855">
        <v>14841.164652872918</v>
      </c>
      <c r="AU34" s="855">
        <v>9358.7145716027208</v>
      </c>
      <c r="AV34" s="855">
        <v>10912.334219159186</v>
      </c>
      <c r="AW34" s="855">
        <v>10816.251084779213</v>
      </c>
      <c r="AX34" s="855">
        <v>10235.342249522188</v>
      </c>
      <c r="AY34" s="855">
        <v>9838.5228214073486</v>
      </c>
      <c r="AZ34" s="855">
        <v>9797.1259705820448</v>
      </c>
      <c r="BA34" s="855">
        <v>10726.931633296925</v>
      </c>
      <c r="BB34" s="855">
        <v>12073.863684212154</v>
      </c>
      <c r="BC34" s="855">
        <v>11326.671021321095</v>
      </c>
      <c r="BD34" s="855">
        <v>10801.425896280352</v>
      </c>
      <c r="BE34" s="855">
        <v>12910.480120332581</v>
      </c>
      <c r="BF34" s="855">
        <v>14570.947193627353</v>
      </c>
      <c r="BG34" s="855">
        <v>16489.008749524332</v>
      </c>
      <c r="BH34" s="855">
        <v>17991.953738499964</v>
      </c>
      <c r="BI34" s="855">
        <v>15288.032952154661</v>
      </c>
      <c r="BJ34" s="855">
        <v>13877.89540863472</v>
      </c>
      <c r="BK34" s="855">
        <v>14110.03705747331</v>
      </c>
      <c r="BL34" s="855">
        <v>17073.937235824262</v>
      </c>
      <c r="BM34" s="855">
        <v>12256.513064142209</v>
      </c>
      <c r="BN34" s="855">
        <v>13801.170303397401</v>
      </c>
      <c r="BO34" s="855">
        <v>15424.557664104779</v>
      </c>
      <c r="BP34" s="855">
        <v>15326.933963099953</v>
      </c>
      <c r="BQ34" s="855">
        <v>14793.457104653464</v>
      </c>
      <c r="BR34" s="855">
        <v>17696.401696072175</v>
      </c>
      <c r="BS34" s="855">
        <v>17996.74096540557</v>
      </c>
      <c r="BT34" s="855">
        <v>19543.566917252538</v>
      </c>
      <c r="BU34" s="855">
        <v>16813.347196893385</v>
      </c>
      <c r="BV34" s="855">
        <v>26929.551452887092</v>
      </c>
      <c r="BW34" s="855">
        <v>18586.163655545966</v>
      </c>
      <c r="BX34" s="855">
        <v>21214.529727430374</v>
      </c>
      <c r="BY34" s="855">
        <v>21707.140073667993</v>
      </c>
      <c r="BZ34" s="855">
        <v>24685.970800175273</v>
      </c>
      <c r="CA34" s="855">
        <v>27859.152497850988</v>
      </c>
      <c r="CB34" s="855">
        <v>23596.056222267791</v>
      </c>
      <c r="CC34" s="855">
        <v>19837.563124583394</v>
      </c>
      <c r="CD34" s="855">
        <v>16928.751385356951</v>
      </c>
      <c r="CE34" s="855">
        <v>18841.276730932743</v>
      </c>
      <c r="CF34" s="855">
        <v>19868.525239396884</v>
      </c>
      <c r="CG34" s="650">
        <v>16982.575747522373</v>
      </c>
      <c r="CH34" s="650">
        <v>17864.708952814606</v>
      </c>
      <c r="CI34" s="650">
        <v>19522.166311953522</v>
      </c>
      <c r="CJ34" s="650">
        <v>19901.450847838762</v>
      </c>
      <c r="CK34" s="650">
        <v>16687.421821672768</v>
      </c>
      <c r="CL34" s="650">
        <v>18407.631508063274</v>
      </c>
      <c r="CM34" s="650">
        <v>22616.562055148315</v>
      </c>
      <c r="CN34" s="650">
        <v>23053.266903630705</v>
      </c>
      <c r="CO34" s="650">
        <v>21812.775002013575</v>
      </c>
      <c r="CP34" s="650">
        <v>23548.172155719851</v>
      </c>
      <c r="CQ34" s="650">
        <v>22518.293810472616</v>
      </c>
      <c r="CR34" s="650">
        <v>25915.005919106996</v>
      </c>
      <c r="CS34" s="650">
        <v>16581.090023884015</v>
      </c>
      <c r="CT34" s="650">
        <v>17221.117979269817</v>
      </c>
      <c r="CU34" s="650">
        <v>17468.35118193048</v>
      </c>
      <c r="CV34" s="650">
        <v>16876.356026791331</v>
      </c>
      <c r="CW34" s="650">
        <v>20128.611152009231</v>
      </c>
      <c r="CX34" s="650">
        <v>18573.106287295068</v>
      </c>
      <c r="CY34" s="650">
        <v>20527.525447065855</v>
      </c>
      <c r="CZ34" s="650">
        <v>20017.069707599039</v>
      </c>
      <c r="DA34" s="650">
        <v>21862.826315538499</v>
      </c>
      <c r="DB34" s="650">
        <v>20863.725484816401</v>
      </c>
    </row>
    <row r="35" spans="1:106" ht="13.5" customHeight="1" thickBot="1" x14ac:dyDescent="0.3">
      <c r="A35" s="856"/>
      <c r="B35" s="833"/>
      <c r="C35" s="834"/>
      <c r="D35" s="834"/>
      <c r="E35" s="834"/>
      <c r="F35" s="834"/>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834"/>
      <c r="BC35" s="834"/>
      <c r="BD35" s="834"/>
      <c r="BE35" s="834"/>
      <c r="BF35" s="834"/>
      <c r="BG35" s="834"/>
      <c r="BH35" s="834"/>
      <c r="BI35" s="834"/>
      <c r="BJ35" s="834"/>
      <c r="BK35" s="834"/>
      <c r="BL35" s="834"/>
      <c r="BM35" s="834"/>
      <c r="BN35" s="834"/>
      <c r="BO35" s="834"/>
      <c r="BP35" s="834"/>
      <c r="BQ35" s="834"/>
      <c r="BR35" s="834"/>
      <c r="BS35" s="834"/>
      <c r="BT35" s="834"/>
      <c r="BU35" s="834"/>
      <c r="BV35" s="834"/>
      <c r="BW35" s="834"/>
      <c r="BX35" s="834"/>
      <c r="BY35" s="834"/>
      <c r="BZ35" s="834"/>
      <c r="CA35" s="834"/>
      <c r="CB35" s="834"/>
      <c r="CC35" s="834"/>
      <c r="CD35" s="834"/>
      <c r="CE35" s="834"/>
      <c r="CF35" s="834"/>
      <c r="CG35" s="835"/>
      <c r="CH35" s="835"/>
      <c r="CI35" s="835"/>
      <c r="CJ35" s="835"/>
      <c r="CK35" s="835"/>
      <c r="CL35" s="835"/>
      <c r="CM35" s="835"/>
      <c r="CN35" s="835"/>
      <c r="CO35" s="835"/>
      <c r="CP35" s="835"/>
      <c r="CQ35" s="835"/>
      <c r="CR35" s="835"/>
      <c r="CS35" s="835"/>
      <c r="CT35" s="835"/>
      <c r="CU35" s="835"/>
      <c r="CV35" s="835"/>
      <c r="CW35" s="835"/>
      <c r="CX35" s="835"/>
      <c r="CY35" s="835"/>
      <c r="CZ35" s="835"/>
      <c r="DA35" s="835"/>
      <c r="DB35" s="835"/>
    </row>
    <row r="36" spans="1:106" ht="15" hidden="1" thickTop="1" x14ac:dyDescent="0.25">
      <c r="A36" s="836" t="s">
        <v>583</v>
      </c>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857"/>
      <c r="AX36" s="857"/>
      <c r="AY36" s="857"/>
      <c r="AZ36" s="857"/>
    </row>
    <row r="37" spans="1:106" ht="16.5" thickTop="1" x14ac:dyDescent="0.25">
      <c r="A37" s="837" t="s">
        <v>611</v>
      </c>
    </row>
    <row r="38" spans="1:106" x14ac:dyDescent="0.25">
      <c r="A38" s="858" t="s">
        <v>612</v>
      </c>
      <c r="B38" s="656"/>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row>
    <row r="39" spans="1:106" ht="14.25" x14ac:dyDescent="0.25">
      <c r="A39" s="858" t="s">
        <v>613</v>
      </c>
      <c r="B39" s="656"/>
      <c r="C39" s="612"/>
      <c r="D39" s="612"/>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row>
    <row r="40" spans="1:106" x14ac:dyDescent="0.25">
      <c r="A40" s="858" t="s">
        <v>586</v>
      </c>
      <c r="B40" s="656"/>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row>
    <row r="41" spans="1:106" ht="24.75" customHeight="1" x14ac:dyDescent="0.25">
      <c r="A41" s="611" t="s">
        <v>396</v>
      </c>
      <c r="X41" s="857"/>
      <c r="Y41" s="857"/>
      <c r="Z41" s="857"/>
      <c r="AA41" s="857"/>
      <c r="AB41" s="857"/>
      <c r="AC41" s="857"/>
      <c r="AD41" s="857"/>
      <c r="AE41" s="857"/>
      <c r="AF41" s="857"/>
      <c r="AG41" s="857"/>
      <c r="AH41" s="857"/>
      <c r="AI41" s="857"/>
      <c r="AJ41" s="857"/>
      <c r="AK41" s="857"/>
      <c r="AL41" s="857"/>
      <c r="AM41" s="857"/>
      <c r="AN41" s="857"/>
      <c r="AO41" s="857"/>
      <c r="AP41" s="857"/>
      <c r="AQ41" s="857"/>
      <c r="AR41" s="857"/>
      <c r="AS41" s="857"/>
      <c r="AT41" s="857"/>
      <c r="AU41" s="857"/>
      <c r="AV41" s="857"/>
      <c r="AW41" s="857"/>
      <c r="AX41" s="857"/>
      <c r="AY41" s="857"/>
      <c r="AZ41" s="857"/>
    </row>
    <row r="42" spans="1:106" ht="15.75" customHeight="1" x14ac:dyDescent="0.25">
      <c r="N42" s="857"/>
      <c r="O42" s="857"/>
      <c r="P42" s="857"/>
      <c r="Q42" s="857"/>
      <c r="R42" s="857"/>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row>
    <row r="43" spans="1:106" ht="15.75" customHeight="1" x14ac:dyDescent="0.25">
      <c r="B43" s="857"/>
      <c r="C43" s="857"/>
      <c r="D43" s="857"/>
      <c r="E43" s="857"/>
      <c r="F43" s="857"/>
      <c r="G43" s="857"/>
      <c r="H43" s="857"/>
      <c r="I43" s="857"/>
      <c r="J43" s="857"/>
      <c r="K43" s="857"/>
      <c r="L43" s="857"/>
      <c r="M43" s="857"/>
      <c r="N43" s="857"/>
      <c r="O43" s="857"/>
      <c r="P43" s="857"/>
      <c r="Q43" s="857"/>
      <c r="R43" s="857"/>
      <c r="S43" s="857"/>
      <c r="T43" s="857"/>
      <c r="U43" s="857"/>
      <c r="V43" s="857"/>
      <c r="W43" s="857"/>
      <c r="X43" s="857"/>
      <c r="Y43" s="857"/>
      <c r="Z43" s="857"/>
      <c r="AA43" s="857"/>
      <c r="AB43" s="857"/>
      <c r="AC43" s="857"/>
      <c r="AD43" s="857"/>
      <c r="AE43" s="857"/>
      <c r="AF43" s="857"/>
      <c r="AG43" s="857"/>
      <c r="AH43" s="857"/>
      <c r="AI43" s="857"/>
      <c r="AJ43" s="857"/>
      <c r="AK43" s="857"/>
      <c r="AL43" s="857"/>
      <c r="AM43" s="857"/>
      <c r="AN43" s="857"/>
      <c r="AO43" s="857"/>
      <c r="AP43" s="857"/>
      <c r="AQ43" s="857"/>
      <c r="AR43" s="857"/>
      <c r="AS43" s="857"/>
      <c r="AT43" s="857"/>
      <c r="AU43" s="857"/>
      <c r="AV43" s="857"/>
      <c r="AW43" s="857"/>
      <c r="AX43" s="857"/>
      <c r="AY43" s="857"/>
      <c r="AZ43" s="857"/>
    </row>
    <row r="44" spans="1:106" ht="15.75" customHeight="1" x14ac:dyDescent="0.25">
      <c r="N44" s="859"/>
      <c r="O44" s="859"/>
      <c r="P44" s="859"/>
    </row>
    <row r="60" spans="58:75" ht="15.75" customHeight="1" x14ac:dyDescent="0.25">
      <c r="BF60" s="817">
        <f t="shared" ref="BF60:BW60" si="0">(BF15-AT15)/AT15*100</f>
        <v>8.2844210552428432</v>
      </c>
      <c r="BG60" s="817">
        <f t="shared" si="0"/>
        <v>10.348110054865318</v>
      </c>
      <c r="BH60" s="817">
        <f t="shared" si="0"/>
        <v>9.755050407242468</v>
      </c>
      <c r="BI60" s="817">
        <f t="shared" si="0"/>
        <v>8.738251142344641</v>
      </c>
      <c r="BJ60" s="817">
        <f t="shared" si="0"/>
        <v>9.5580631405096916</v>
      </c>
      <c r="BK60" s="817">
        <f t="shared" si="0"/>
        <v>9.587902238825075</v>
      </c>
      <c r="BL60" s="817">
        <f t="shared" si="0"/>
        <v>10.52693885913944</v>
      </c>
      <c r="BM60" s="817">
        <f t="shared" si="0"/>
        <v>10.033226211040459</v>
      </c>
      <c r="BN60" s="817">
        <f t="shared" si="0"/>
        <v>10.006538163087244</v>
      </c>
      <c r="BO60" s="817">
        <f t="shared" si="0"/>
        <v>10.554943876094212</v>
      </c>
      <c r="BP60" s="817">
        <f t="shared" si="0"/>
        <v>11.26241172835525</v>
      </c>
      <c r="BQ60" s="817">
        <f t="shared" si="0"/>
        <v>12.272924514150937</v>
      </c>
      <c r="BR60" s="817">
        <f t="shared" si="0"/>
        <v>11.663121153006349</v>
      </c>
      <c r="BS60" s="817">
        <f t="shared" si="0"/>
        <v>10.973586723601425</v>
      </c>
      <c r="BT60" s="817">
        <f t="shared" si="0"/>
        <v>10.874716730501408</v>
      </c>
      <c r="BU60" s="817">
        <f t="shared" si="0"/>
        <v>10.172650132630338</v>
      </c>
      <c r="BV60" s="817">
        <f t="shared" si="0"/>
        <v>10.508876396189294</v>
      </c>
      <c r="BW60" s="817">
        <f t="shared" si="0"/>
        <v>9.4336108451225584</v>
      </c>
    </row>
    <row r="67" spans="15:15" ht="15.75" customHeight="1" x14ac:dyDescent="0.25">
      <c r="O67" s="817">
        <f>23136-20420</f>
        <v>2716</v>
      </c>
    </row>
    <row r="68" spans="15:15" ht="15.75" customHeight="1" x14ac:dyDescent="0.25">
      <c r="O68" s="817">
        <f>23136/291715*100</f>
        <v>7.9310285724080014</v>
      </c>
    </row>
    <row r="69" spans="15:15" ht="15.75" customHeight="1" x14ac:dyDescent="0.25">
      <c r="O69" s="817">
        <f>23136-20420</f>
        <v>2716</v>
      </c>
    </row>
    <row r="70" spans="15:15" ht="15.75" customHeight="1" x14ac:dyDescent="0.25">
      <c r="O70" s="817">
        <f>23136/291715*100</f>
        <v>7.9310285724080014</v>
      </c>
    </row>
  </sheetData>
  <printOptions horizontalCentered="1" verticalCentered="1"/>
  <pageMargins left="0.47" right="0.17" top="0.42" bottom="0.75" header="0.3" footer="0.3"/>
  <pageSetup paperSize="9" scale="63" fitToWidth="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WUL44"/>
  <sheetViews>
    <sheetView topLeftCell="A31" zoomScaleNormal="100" zoomScaleSheetLayoutView="90" workbookViewId="0">
      <selection activeCell="A46" sqref="A46"/>
    </sheetView>
  </sheetViews>
  <sheetFormatPr defaultRowHeight="15.75" customHeight="1" x14ac:dyDescent="0.25"/>
  <cols>
    <col min="1" max="1" width="74.5703125" style="817" customWidth="1"/>
    <col min="2" max="7" width="13.7109375" style="817" customWidth="1"/>
    <col min="8" max="195" width="9.140625" style="817"/>
    <col min="196" max="196" width="57.28515625" style="817" customWidth="1"/>
    <col min="197" max="234" width="9.140625" style="817" hidden="1" customWidth="1"/>
    <col min="235" max="247" width="9.7109375" style="817" customWidth="1"/>
    <col min="248" max="451" width="9.140625" style="817"/>
    <col min="452" max="452" width="57.28515625" style="817" customWidth="1"/>
    <col min="453" max="490" width="9.140625" style="817" hidden="1" customWidth="1"/>
    <col min="491" max="503" width="9.7109375" style="817" customWidth="1"/>
    <col min="504" max="707" width="9.140625" style="817"/>
    <col min="708" max="708" width="57.28515625" style="817" customWidth="1"/>
    <col min="709" max="746" width="9.140625" style="817" hidden="1" customWidth="1"/>
    <col min="747" max="759" width="9.7109375" style="817" customWidth="1"/>
    <col min="760" max="963" width="9.140625" style="817"/>
    <col min="964" max="964" width="57.28515625" style="817" customWidth="1"/>
    <col min="965" max="1002" width="9.140625" style="817" hidden="1" customWidth="1"/>
    <col min="1003" max="1015" width="9.7109375" style="817" customWidth="1"/>
    <col min="1016" max="1219" width="9.140625" style="817"/>
    <col min="1220" max="1220" width="57.28515625" style="817" customWidth="1"/>
    <col min="1221" max="1258" width="9.140625" style="817" hidden="1" customWidth="1"/>
    <col min="1259" max="1271" width="9.7109375" style="817" customWidth="1"/>
    <col min="1272" max="1475" width="9.140625" style="817"/>
    <col min="1476" max="1476" width="57.28515625" style="817" customWidth="1"/>
    <col min="1477" max="1514" width="9.140625" style="817" hidden="1" customWidth="1"/>
    <col min="1515" max="1527" width="9.7109375" style="817" customWidth="1"/>
    <col min="1528" max="1731" width="9.140625" style="817"/>
    <col min="1732" max="1732" width="57.28515625" style="817" customWidth="1"/>
    <col min="1733" max="1770" width="9.140625" style="817" hidden="1" customWidth="1"/>
    <col min="1771" max="1783" width="9.7109375" style="817" customWidth="1"/>
    <col min="1784" max="1987" width="9.140625" style="817"/>
    <col min="1988" max="1988" width="57.28515625" style="817" customWidth="1"/>
    <col min="1989" max="2026" width="9.140625" style="817" hidden="1" customWidth="1"/>
    <col min="2027" max="2039" width="9.7109375" style="817" customWidth="1"/>
    <col min="2040" max="2243" width="9.140625" style="817"/>
    <col min="2244" max="2244" width="57.28515625" style="817" customWidth="1"/>
    <col min="2245" max="2282" width="9.140625" style="817" hidden="1" customWidth="1"/>
    <col min="2283" max="2295" width="9.7109375" style="817" customWidth="1"/>
    <col min="2296" max="2499" width="9.140625" style="817"/>
    <col min="2500" max="2500" width="57.28515625" style="817" customWidth="1"/>
    <col min="2501" max="2538" width="9.140625" style="817" hidden="1" customWidth="1"/>
    <col min="2539" max="2551" width="9.7109375" style="817" customWidth="1"/>
    <col min="2552" max="2755" width="9.140625" style="817"/>
    <col min="2756" max="2756" width="57.28515625" style="817" customWidth="1"/>
    <col min="2757" max="2794" width="9.140625" style="817" hidden="1" customWidth="1"/>
    <col min="2795" max="2807" width="9.7109375" style="817" customWidth="1"/>
    <col min="2808" max="3011" width="9.140625" style="817"/>
    <col min="3012" max="3012" width="57.28515625" style="817" customWidth="1"/>
    <col min="3013" max="3050" width="9.140625" style="817" hidden="1" customWidth="1"/>
    <col min="3051" max="3063" width="9.7109375" style="817" customWidth="1"/>
    <col min="3064" max="3267" width="9.140625" style="817"/>
    <col min="3268" max="3268" width="57.28515625" style="817" customWidth="1"/>
    <col min="3269" max="3306" width="9.140625" style="817" hidden="1" customWidth="1"/>
    <col min="3307" max="3319" width="9.7109375" style="817" customWidth="1"/>
    <col min="3320" max="3523" width="9.140625" style="817"/>
    <col min="3524" max="3524" width="57.28515625" style="817" customWidth="1"/>
    <col min="3525" max="3562" width="9.140625" style="817" hidden="1" customWidth="1"/>
    <col min="3563" max="3575" width="9.7109375" style="817" customWidth="1"/>
    <col min="3576" max="3779" width="9.140625" style="817"/>
    <col min="3780" max="3780" width="57.28515625" style="817" customWidth="1"/>
    <col min="3781" max="3818" width="9.140625" style="817" hidden="1" customWidth="1"/>
    <col min="3819" max="3831" width="9.7109375" style="817" customWidth="1"/>
    <col min="3832" max="4035" width="9.140625" style="817"/>
    <col min="4036" max="4036" width="57.28515625" style="817" customWidth="1"/>
    <col min="4037" max="4074" width="9.140625" style="817" hidden="1" customWidth="1"/>
    <col min="4075" max="4087" width="9.7109375" style="817" customWidth="1"/>
    <col min="4088" max="4291" width="9.140625" style="817"/>
    <col min="4292" max="4292" width="57.28515625" style="817" customWidth="1"/>
    <col min="4293" max="4330" width="9.140625" style="817" hidden="1" customWidth="1"/>
    <col min="4331" max="4343" width="9.7109375" style="817" customWidth="1"/>
    <col min="4344" max="4547" width="9.140625" style="817"/>
    <col min="4548" max="4548" width="57.28515625" style="817" customWidth="1"/>
    <col min="4549" max="4586" width="9.140625" style="817" hidden="1" customWidth="1"/>
    <col min="4587" max="4599" width="9.7109375" style="817" customWidth="1"/>
    <col min="4600" max="4803" width="9.140625" style="817"/>
    <col min="4804" max="4804" width="57.28515625" style="817" customWidth="1"/>
    <col min="4805" max="4842" width="9.140625" style="817" hidden="1" customWidth="1"/>
    <col min="4843" max="4855" width="9.7109375" style="817" customWidth="1"/>
    <col min="4856" max="5059" width="9.140625" style="817"/>
    <col min="5060" max="5060" width="57.28515625" style="817" customWidth="1"/>
    <col min="5061" max="5098" width="9.140625" style="817" hidden="1" customWidth="1"/>
    <col min="5099" max="5111" width="9.7109375" style="817" customWidth="1"/>
    <col min="5112" max="5315" width="9.140625" style="817"/>
    <col min="5316" max="5316" width="57.28515625" style="817" customWidth="1"/>
    <col min="5317" max="5354" width="9.140625" style="817" hidden="1" customWidth="1"/>
    <col min="5355" max="5367" width="9.7109375" style="817" customWidth="1"/>
    <col min="5368" max="5571" width="9.140625" style="817"/>
    <col min="5572" max="5572" width="57.28515625" style="817" customWidth="1"/>
    <col min="5573" max="5610" width="9.140625" style="817" hidden="1" customWidth="1"/>
    <col min="5611" max="5623" width="9.7109375" style="817" customWidth="1"/>
    <col min="5624" max="5827" width="9.140625" style="817"/>
    <col min="5828" max="5828" width="57.28515625" style="817" customWidth="1"/>
    <col min="5829" max="5866" width="9.140625" style="817" hidden="1" customWidth="1"/>
    <col min="5867" max="5879" width="9.7109375" style="817" customWidth="1"/>
    <col min="5880" max="6083" width="9.140625" style="817"/>
    <col min="6084" max="6084" width="57.28515625" style="817" customWidth="1"/>
    <col min="6085" max="6122" width="9.140625" style="817" hidden="1" customWidth="1"/>
    <col min="6123" max="6135" width="9.7109375" style="817" customWidth="1"/>
    <col min="6136" max="6339" width="9.140625" style="817"/>
    <col min="6340" max="6340" width="57.28515625" style="817" customWidth="1"/>
    <col min="6341" max="6378" width="9.140625" style="817" hidden="1" customWidth="1"/>
    <col min="6379" max="6391" width="9.7109375" style="817" customWidth="1"/>
    <col min="6392" max="6595" width="9.140625" style="817"/>
    <col min="6596" max="6596" width="57.28515625" style="817" customWidth="1"/>
    <col min="6597" max="6634" width="9.140625" style="817" hidden="1" customWidth="1"/>
    <col min="6635" max="6647" width="9.7109375" style="817" customWidth="1"/>
    <col min="6648" max="6851" width="9.140625" style="817"/>
    <col min="6852" max="6852" width="57.28515625" style="817" customWidth="1"/>
    <col min="6853" max="6890" width="9.140625" style="817" hidden="1" customWidth="1"/>
    <col min="6891" max="6903" width="9.7109375" style="817" customWidth="1"/>
    <col min="6904" max="7107" width="9.140625" style="817"/>
    <col min="7108" max="7108" width="57.28515625" style="817" customWidth="1"/>
    <col min="7109" max="7146" width="9.140625" style="817" hidden="1" customWidth="1"/>
    <col min="7147" max="7159" width="9.7109375" style="817" customWidth="1"/>
    <col min="7160" max="7363" width="9.140625" style="817"/>
    <col min="7364" max="7364" width="57.28515625" style="817" customWidth="1"/>
    <col min="7365" max="7402" width="9.140625" style="817" hidden="1" customWidth="1"/>
    <col min="7403" max="7415" width="9.7109375" style="817" customWidth="1"/>
    <col min="7416" max="7619" width="9.140625" style="817"/>
    <col min="7620" max="7620" width="57.28515625" style="817" customWidth="1"/>
    <col min="7621" max="7658" width="9.140625" style="817" hidden="1" customWidth="1"/>
    <col min="7659" max="7671" width="9.7109375" style="817" customWidth="1"/>
    <col min="7672" max="7875" width="9.140625" style="817"/>
    <col min="7876" max="7876" width="57.28515625" style="817" customWidth="1"/>
    <col min="7877" max="7914" width="9.140625" style="817" hidden="1" customWidth="1"/>
    <col min="7915" max="7927" width="9.7109375" style="817" customWidth="1"/>
    <col min="7928" max="8131" width="9.140625" style="817"/>
    <col min="8132" max="8132" width="57.28515625" style="817" customWidth="1"/>
    <col min="8133" max="8170" width="9.140625" style="817" hidden="1" customWidth="1"/>
    <col min="8171" max="8183" width="9.7109375" style="817" customWidth="1"/>
    <col min="8184" max="8387" width="9.140625" style="817"/>
    <col min="8388" max="8388" width="57.28515625" style="817" customWidth="1"/>
    <col min="8389" max="8426" width="9.140625" style="817" hidden="1" customWidth="1"/>
    <col min="8427" max="8439" width="9.7109375" style="817" customWidth="1"/>
    <col min="8440" max="8643" width="9.140625" style="817"/>
    <col min="8644" max="8644" width="57.28515625" style="817" customWidth="1"/>
    <col min="8645" max="8682" width="9.140625" style="817" hidden="1" customWidth="1"/>
    <col min="8683" max="8695" width="9.7109375" style="817" customWidth="1"/>
    <col min="8696" max="8899" width="9.140625" style="817"/>
    <col min="8900" max="8900" width="57.28515625" style="817" customWidth="1"/>
    <col min="8901" max="8938" width="9.140625" style="817" hidden="1" customWidth="1"/>
    <col min="8939" max="8951" width="9.7109375" style="817" customWidth="1"/>
    <col min="8952" max="9155" width="9.140625" style="817"/>
    <col min="9156" max="9156" width="57.28515625" style="817" customWidth="1"/>
    <col min="9157" max="9194" width="9.140625" style="817" hidden="1" customWidth="1"/>
    <col min="9195" max="9207" width="9.7109375" style="817" customWidth="1"/>
    <col min="9208" max="9411" width="9.140625" style="817"/>
    <col min="9412" max="9412" width="57.28515625" style="817" customWidth="1"/>
    <col min="9413" max="9450" width="9.140625" style="817" hidden="1" customWidth="1"/>
    <col min="9451" max="9463" width="9.7109375" style="817" customWidth="1"/>
    <col min="9464" max="9667" width="9.140625" style="817"/>
    <col min="9668" max="9668" width="57.28515625" style="817" customWidth="1"/>
    <col min="9669" max="9706" width="9.140625" style="817" hidden="1" customWidth="1"/>
    <col min="9707" max="9719" width="9.7109375" style="817" customWidth="1"/>
    <col min="9720" max="9923" width="9.140625" style="817"/>
    <col min="9924" max="9924" width="57.28515625" style="817" customWidth="1"/>
    <col min="9925" max="9962" width="9.140625" style="817" hidden="1" customWidth="1"/>
    <col min="9963" max="9975" width="9.7109375" style="817" customWidth="1"/>
    <col min="9976" max="10179" width="9.140625" style="817"/>
    <col min="10180" max="10180" width="57.28515625" style="817" customWidth="1"/>
    <col min="10181" max="10218" width="9.140625" style="817" hidden="1" customWidth="1"/>
    <col min="10219" max="10231" width="9.7109375" style="817" customWidth="1"/>
    <col min="10232" max="10435" width="9.140625" style="817"/>
    <col min="10436" max="10436" width="57.28515625" style="817" customWidth="1"/>
    <col min="10437" max="10474" width="9.140625" style="817" hidden="1" customWidth="1"/>
    <col min="10475" max="10487" width="9.7109375" style="817" customWidth="1"/>
    <col min="10488" max="10691" width="9.140625" style="817"/>
    <col min="10692" max="10692" width="57.28515625" style="817" customWidth="1"/>
    <col min="10693" max="10730" width="9.140625" style="817" hidden="1" customWidth="1"/>
    <col min="10731" max="10743" width="9.7109375" style="817" customWidth="1"/>
    <col min="10744" max="10947" width="9.140625" style="817"/>
    <col min="10948" max="10948" width="57.28515625" style="817" customWidth="1"/>
    <col min="10949" max="10986" width="9.140625" style="817" hidden="1" customWidth="1"/>
    <col min="10987" max="10999" width="9.7109375" style="817" customWidth="1"/>
    <col min="11000" max="11203" width="9.140625" style="817"/>
    <col min="11204" max="11204" width="57.28515625" style="817" customWidth="1"/>
    <col min="11205" max="11242" width="9.140625" style="817" hidden="1" customWidth="1"/>
    <col min="11243" max="11255" width="9.7109375" style="817" customWidth="1"/>
    <col min="11256" max="11459" width="9.140625" style="817"/>
    <col min="11460" max="11460" width="57.28515625" style="817" customWidth="1"/>
    <col min="11461" max="11498" width="9.140625" style="817" hidden="1" customWidth="1"/>
    <col min="11499" max="11511" width="9.7109375" style="817" customWidth="1"/>
    <col min="11512" max="11715" width="9.140625" style="817"/>
    <col min="11716" max="11716" width="57.28515625" style="817" customWidth="1"/>
    <col min="11717" max="11754" width="9.140625" style="817" hidden="1" customWidth="1"/>
    <col min="11755" max="11767" width="9.7109375" style="817" customWidth="1"/>
    <col min="11768" max="11971" width="9.140625" style="817"/>
    <col min="11972" max="11972" width="57.28515625" style="817" customWidth="1"/>
    <col min="11973" max="12010" width="9.140625" style="817" hidden="1" customWidth="1"/>
    <col min="12011" max="12023" width="9.7109375" style="817" customWidth="1"/>
    <col min="12024" max="12227" width="9.140625" style="817"/>
    <col min="12228" max="12228" width="57.28515625" style="817" customWidth="1"/>
    <col min="12229" max="12266" width="9.140625" style="817" hidden="1" customWidth="1"/>
    <col min="12267" max="12279" width="9.7109375" style="817" customWidth="1"/>
    <col min="12280" max="12483" width="9.140625" style="817"/>
    <col min="12484" max="12484" width="57.28515625" style="817" customWidth="1"/>
    <col min="12485" max="12522" width="9.140625" style="817" hidden="1" customWidth="1"/>
    <col min="12523" max="12535" width="9.7109375" style="817" customWidth="1"/>
    <col min="12536" max="12739" width="9.140625" style="817"/>
    <col min="12740" max="12740" width="57.28515625" style="817" customWidth="1"/>
    <col min="12741" max="12778" width="9.140625" style="817" hidden="1" customWidth="1"/>
    <col min="12779" max="12791" width="9.7109375" style="817" customWidth="1"/>
    <col min="12792" max="12995" width="9.140625" style="817"/>
    <col min="12996" max="12996" width="57.28515625" style="817" customWidth="1"/>
    <col min="12997" max="13034" width="9.140625" style="817" hidden="1" customWidth="1"/>
    <col min="13035" max="13047" width="9.7109375" style="817" customWidth="1"/>
    <col min="13048" max="13251" width="9.140625" style="817"/>
    <col min="13252" max="13252" width="57.28515625" style="817" customWidth="1"/>
    <col min="13253" max="13290" width="9.140625" style="817" hidden="1" customWidth="1"/>
    <col min="13291" max="13303" width="9.7109375" style="817" customWidth="1"/>
    <col min="13304" max="13507" width="9.140625" style="817"/>
    <col min="13508" max="13508" width="57.28515625" style="817" customWidth="1"/>
    <col min="13509" max="13546" width="9.140625" style="817" hidden="1" customWidth="1"/>
    <col min="13547" max="13559" width="9.7109375" style="817" customWidth="1"/>
    <col min="13560" max="13763" width="9.140625" style="817"/>
    <col min="13764" max="13764" width="57.28515625" style="817" customWidth="1"/>
    <col min="13765" max="13802" width="9.140625" style="817" hidden="1" customWidth="1"/>
    <col min="13803" max="13815" width="9.7109375" style="817" customWidth="1"/>
    <col min="13816" max="14019" width="9.140625" style="817"/>
    <col min="14020" max="14020" width="57.28515625" style="817" customWidth="1"/>
    <col min="14021" max="14058" width="9.140625" style="817" hidden="1" customWidth="1"/>
    <col min="14059" max="14071" width="9.7109375" style="817" customWidth="1"/>
    <col min="14072" max="14275" width="9.140625" style="817"/>
    <col min="14276" max="14276" width="57.28515625" style="817" customWidth="1"/>
    <col min="14277" max="14314" width="9.140625" style="817" hidden="1" customWidth="1"/>
    <col min="14315" max="14327" width="9.7109375" style="817" customWidth="1"/>
    <col min="14328" max="14531" width="9.140625" style="817"/>
    <col min="14532" max="14532" width="57.28515625" style="817" customWidth="1"/>
    <col min="14533" max="14570" width="9.140625" style="817" hidden="1" customWidth="1"/>
    <col min="14571" max="14583" width="9.7109375" style="817" customWidth="1"/>
    <col min="14584" max="14787" width="9.140625" style="817"/>
    <col min="14788" max="14788" width="57.28515625" style="817" customWidth="1"/>
    <col min="14789" max="14826" width="9.140625" style="817" hidden="1" customWidth="1"/>
    <col min="14827" max="14839" width="9.7109375" style="817" customWidth="1"/>
    <col min="14840" max="15043" width="9.140625" style="817"/>
    <col min="15044" max="15044" width="57.28515625" style="817" customWidth="1"/>
    <col min="15045" max="15082" width="9.140625" style="817" hidden="1" customWidth="1"/>
    <col min="15083" max="15095" width="9.7109375" style="817" customWidth="1"/>
    <col min="15096" max="15299" width="9.140625" style="817"/>
    <col min="15300" max="15300" width="57.28515625" style="817" customWidth="1"/>
    <col min="15301" max="15338" width="9.140625" style="817" hidden="1" customWidth="1"/>
    <col min="15339" max="15351" width="9.7109375" style="817" customWidth="1"/>
    <col min="15352" max="15555" width="9.140625" style="817"/>
    <col min="15556" max="15556" width="57.28515625" style="817" customWidth="1"/>
    <col min="15557" max="15594" width="9.140625" style="817" hidden="1" customWidth="1"/>
    <col min="15595" max="15607" width="9.7109375" style="817" customWidth="1"/>
    <col min="15608" max="15811" width="9.140625" style="817"/>
    <col min="15812" max="15812" width="57.28515625" style="817" customWidth="1"/>
    <col min="15813" max="15850" width="9.140625" style="817" hidden="1" customWidth="1"/>
    <col min="15851" max="15863" width="9.7109375" style="817" customWidth="1"/>
    <col min="15864" max="16067" width="9.140625" style="817"/>
    <col min="16068" max="16068" width="57.28515625" style="817" customWidth="1"/>
    <col min="16069" max="16106" width="9.140625" style="817" hidden="1" customWidth="1"/>
    <col min="16107" max="16119" width="9.7109375" style="817" customWidth="1"/>
    <col min="16120" max="16384" width="9.140625" style="817"/>
  </cols>
  <sheetData>
    <row r="1" spans="1:7" s="860" customFormat="1" ht="49.5" customHeight="1" x14ac:dyDescent="0.35">
      <c r="A1" s="3885" t="s">
        <v>5845</v>
      </c>
    </row>
    <row r="2" spans="1:7" ht="18" customHeight="1" thickBot="1" x14ac:dyDescent="0.3">
      <c r="A2" s="845"/>
      <c r="C2" s="846"/>
      <c r="G2" s="819" t="s">
        <v>7</v>
      </c>
    </row>
    <row r="3" spans="1:7" s="850" customFormat="1" ht="21" customHeight="1" thickTop="1" thickBot="1" x14ac:dyDescent="0.3">
      <c r="A3" s="861"/>
      <c r="B3" s="3875">
        <v>43374</v>
      </c>
      <c r="C3" s="3875">
        <v>43405</v>
      </c>
      <c r="D3" s="3875">
        <v>43435</v>
      </c>
      <c r="E3" s="3875">
        <v>43466</v>
      </c>
      <c r="F3" s="3875">
        <v>43497</v>
      </c>
      <c r="G3" s="3875">
        <v>43525</v>
      </c>
    </row>
    <row r="4" spans="1:7" ht="15" customHeight="1" thickTop="1" x14ac:dyDescent="0.25">
      <c r="A4" s="3886"/>
      <c r="B4" s="827"/>
      <c r="C4" s="827"/>
      <c r="D4" s="827"/>
      <c r="E4" s="827"/>
      <c r="F4" s="827"/>
      <c r="G4" s="827"/>
    </row>
    <row r="5" spans="1:7" ht="22.5" customHeight="1" x14ac:dyDescent="0.25">
      <c r="A5" s="3887" t="s">
        <v>496</v>
      </c>
      <c r="B5" s="648">
        <v>603245.70985475881</v>
      </c>
      <c r="C5" s="648">
        <v>578095.53196456493</v>
      </c>
      <c r="D5" s="648">
        <v>570676.64685810125</v>
      </c>
      <c r="E5" s="648">
        <v>555738.52165962593</v>
      </c>
      <c r="F5" s="648">
        <v>612169.07425153302</v>
      </c>
      <c r="G5" s="648">
        <v>580722.23639972229</v>
      </c>
    </row>
    <row r="6" spans="1:7" ht="22.5" customHeight="1" x14ac:dyDescent="0.25">
      <c r="A6" s="3886" t="s">
        <v>597</v>
      </c>
      <c r="B6" s="831">
        <v>896191.11415082228</v>
      </c>
      <c r="C6" s="831">
        <v>876588.10035106866</v>
      </c>
      <c r="D6" s="831">
        <v>880669.4843989436</v>
      </c>
      <c r="E6" s="831">
        <v>867388.41003377514</v>
      </c>
      <c r="F6" s="831">
        <v>923993.0794532852</v>
      </c>
      <c r="G6" s="831">
        <v>902296.71547221811</v>
      </c>
    </row>
    <row r="7" spans="1:7" ht="22.5" customHeight="1" x14ac:dyDescent="0.25">
      <c r="A7" s="3886" t="s">
        <v>598</v>
      </c>
      <c r="B7" s="831">
        <v>-292945.40429606347</v>
      </c>
      <c r="C7" s="831">
        <v>-298492.56838650367</v>
      </c>
      <c r="D7" s="831">
        <v>-309992.83754084236</v>
      </c>
      <c r="E7" s="831">
        <v>-311649.88837414928</v>
      </c>
      <c r="F7" s="831">
        <v>-311824.00520175224</v>
      </c>
      <c r="G7" s="831">
        <v>-321574.47907249589</v>
      </c>
    </row>
    <row r="8" spans="1:7" ht="13.5" customHeight="1" x14ac:dyDescent="0.25">
      <c r="A8" s="3886"/>
      <c r="B8" s="831"/>
      <c r="C8" s="831"/>
      <c r="D8" s="831"/>
      <c r="E8" s="831"/>
      <c r="F8" s="831"/>
      <c r="G8" s="831"/>
    </row>
    <row r="9" spans="1:7" ht="22.5" customHeight="1" x14ac:dyDescent="0.25">
      <c r="A9" s="3887" t="s">
        <v>5846</v>
      </c>
      <c r="B9" s="648">
        <v>528507.15049697482</v>
      </c>
      <c r="C9" s="648">
        <v>532504.71843454451</v>
      </c>
      <c r="D9" s="648">
        <v>535595.34332503879</v>
      </c>
      <c r="E9" s="648">
        <v>537435.03660130629</v>
      </c>
      <c r="F9" s="648">
        <v>544408.05608472717</v>
      </c>
      <c r="G9" s="648">
        <v>546452.15534119459</v>
      </c>
    </row>
    <row r="10" spans="1:7" ht="22.5" customHeight="1" x14ac:dyDescent="0.25">
      <c r="A10" s="3887" t="s">
        <v>600</v>
      </c>
      <c r="B10" s="648">
        <v>73521.73544106973</v>
      </c>
      <c r="C10" s="648">
        <v>76710.534558027837</v>
      </c>
      <c r="D10" s="648">
        <v>75333.36498810933</v>
      </c>
      <c r="E10" s="648">
        <v>77577.83028939963</v>
      </c>
      <c r="F10" s="648">
        <v>79130.052553158428</v>
      </c>
      <c r="G10" s="648">
        <v>81328.105320117786</v>
      </c>
    </row>
    <row r="11" spans="1:7" ht="22.5" customHeight="1" x14ac:dyDescent="0.25">
      <c r="A11" s="3886" t="s">
        <v>601</v>
      </c>
      <c r="B11" s="831">
        <v>108562.61593662319</v>
      </c>
      <c r="C11" s="831">
        <v>108923.96045578015</v>
      </c>
      <c r="D11" s="831">
        <v>106522.54550469911</v>
      </c>
      <c r="E11" s="831">
        <v>110891.83050453781</v>
      </c>
      <c r="F11" s="831">
        <v>108916.8087983835</v>
      </c>
      <c r="G11" s="831">
        <v>112107.7442829256</v>
      </c>
    </row>
    <row r="12" spans="1:7" ht="22.5" customHeight="1" x14ac:dyDescent="0.25">
      <c r="A12" s="3886" t="s">
        <v>602</v>
      </c>
      <c r="B12" s="831">
        <v>-35040.880495553465</v>
      </c>
      <c r="C12" s="831">
        <v>-32213.425897752317</v>
      </c>
      <c r="D12" s="831">
        <v>-31189.180516589779</v>
      </c>
      <c r="E12" s="831">
        <v>-33314.000215138185</v>
      </c>
      <c r="F12" s="831">
        <v>-29786.756245225064</v>
      </c>
      <c r="G12" s="831">
        <v>-30779.63896280781</v>
      </c>
    </row>
    <row r="13" spans="1:7" ht="22.5" customHeight="1" x14ac:dyDescent="0.25">
      <c r="A13" s="3887" t="s">
        <v>614</v>
      </c>
      <c r="B13" s="648">
        <v>454985.41505590512</v>
      </c>
      <c r="C13" s="648">
        <v>455794.18387651665</v>
      </c>
      <c r="D13" s="648">
        <v>460261.97833692946</v>
      </c>
      <c r="E13" s="648">
        <v>459857.20631190663</v>
      </c>
      <c r="F13" s="648">
        <v>465278.00353156874</v>
      </c>
      <c r="G13" s="648">
        <v>465124.05002107681</v>
      </c>
    </row>
    <row r="14" spans="1:7" ht="13.5" customHeight="1" x14ac:dyDescent="0.25">
      <c r="A14" s="3886"/>
      <c r="B14" s="831"/>
      <c r="C14" s="831"/>
      <c r="D14" s="831"/>
      <c r="E14" s="831"/>
      <c r="F14" s="831"/>
      <c r="G14" s="831"/>
    </row>
    <row r="15" spans="1:7" ht="22.5" customHeight="1" x14ac:dyDescent="0.25">
      <c r="A15" s="3887" t="s">
        <v>604</v>
      </c>
      <c r="B15" s="648">
        <v>544737.82561638765</v>
      </c>
      <c r="C15" s="648">
        <v>547099.74346958881</v>
      </c>
      <c r="D15" s="648">
        <v>555013.64200363262</v>
      </c>
      <c r="E15" s="648">
        <v>554973.25946268043</v>
      </c>
      <c r="F15" s="648">
        <v>559691.2925035652</v>
      </c>
      <c r="G15" s="648">
        <v>563011.34305025614</v>
      </c>
    </row>
    <row r="16" spans="1:7" ht="22.5" customHeight="1" x14ac:dyDescent="0.25">
      <c r="A16" s="3886" t="s">
        <v>605</v>
      </c>
      <c r="B16" s="831">
        <v>29071.941947559819</v>
      </c>
      <c r="C16" s="831">
        <v>29111.019947766225</v>
      </c>
      <c r="D16" s="831">
        <v>31636.023138115845</v>
      </c>
      <c r="E16" s="831">
        <v>29893.550483353891</v>
      </c>
      <c r="F16" s="831">
        <v>29612.111529268681</v>
      </c>
      <c r="G16" s="831">
        <v>29987.258875632728</v>
      </c>
    </row>
    <row r="17" spans="1:7" ht="22.5" customHeight="1" x14ac:dyDescent="0.25">
      <c r="A17" s="3886" t="s">
        <v>5847</v>
      </c>
      <c r="B17" s="831">
        <v>349841.97370459419</v>
      </c>
      <c r="C17" s="831">
        <v>354223.04104919685</v>
      </c>
      <c r="D17" s="831">
        <v>357886.02265537402</v>
      </c>
      <c r="E17" s="831">
        <v>358061.56981560396</v>
      </c>
      <c r="F17" s="831">
        <v>360670.10770892043</v>
      </c>
      <c r="G17" s="831">
        <v>363153.90113027184</v>
      </c>
    </row>
    <row r="18" spans="1:7" ht="22.5" customHeight="1" x14ac:dyDescent="0.25">
      <c r="A18" s="3886" t="s">
        <v>5848</v>
      </c>
      <c r="B18" s="831">
        <v>144948.09209820529</v>
      </c>
      <c r="C18" s="831">
        <v>143502.54002618886</v>
      </c>
      <c r="D18" s="831">
        <v>143591.75394556049</v>
      </c>
      <c r="E18" s="831">
        <v>145167.76914755409</v>
      </c>
      <c r="F18" s="831">
        <v>146160.50104224373</v>
      </c>
      <c r="G18" s="831">
        <v>145041.4055475583</v>
      </c>
    </row>
    <row r="19" spans="1:7" ht="22.5" customHeight="1" x14ac:dyDescent="0.25">
      <c r="A19" s="3886" t="s">
        <v>615</v>
      </c>
      <c r="B19" s="831">
        <v>20875.81786602833</v>
      </c>
      <c r="C19" s="831">
        <v>20263.142446436872</v>
      </c>
      <c r="D19" s="831">
        <v>21899.842264582279</v>
      </c>
      <c r="E19" s="831">
        <v>21850.370016168483</v>
      </c>
      <c r="F19" s="831">
        <v>23248.572223132323</v>
      </c>
      <c r="G19" s="831">
        <v>24828.777496793307</v>
      </c>
    </row>
    <row r="20" spans="1:7" ht="13.5" customHeight="1" x14ac:dyDescent="0.25">
      <c r="A20" s="3886"/>
      <c r="B20" s="831"/>
      <c r="C20" s="831"/>
      <c r="D20" s="831"/>
      <c r="E20" s="831"/>
      <c r="F20" s="831"/>
      <c r="G20" s="831"/>
    </row>
    <row r="21" spans="1:7" ht="22.5" customHeight="1" x14ac:dyDescent="0.25">
      <c r="A21" s="3887" t="s">
        <v>610</v>
      </c>
      <c r="B21" s="648">
        <v>371853.85145901976</v>
      </c>
      <c r="C21" s="648">
        <v>346014.43604594527</v>
      </c>
      <c r="D21" s="648">
        <v>344530.03362676123</v>
      </c>
      <c r="E21" s="648">
        <v>330289.31151749997</v>
      </c>
      <c r="F21" s="648">
        <v>385452.0478197824</v>
      </c>
      <c r="G21" s="648">
        <v>345665.40761729417</v>
      </c>
    </row>
    <row r="22" spans="1:7" ht="13.5" customHeight="1" x14ac:dyDescent="0.25">
      <c r="A22" s="3886"/>
      <c r="B22" s="831"/>
      <c r="C22" s="831"/>
      <c r="D22" s="831"/>
      <c r="E22" s="831"/>
      <c r="F22" s="831"/>
      <c r="G22" s="831"/>
    </row>
    <row r="23" spans="1:7" ht="22.5" customHeight="1" x14ac:dyDescent="0.25">
      <c r="A23" s="3887" t="s">
        <v>590</v>
      </c>
      <c r="B23" s="648">
        <v>1624.2148832299999</v>
      </c>
      <c r="C23" s="648">
        <v>1549.5089154100001</v>
      </c>
      <c r="D23" s="648">
        <v>856.06608082999992</v>
      </c>
      <c r="E23" s="648">
        <v>1276.3656250999998</v>
      </c>
      <c r="F23" s="648">
        <v>1297.5461191700001</v>
      </c>
      <c r="G23" s="648">
        <v>1323.6721660499998</v>
      </c>
    </row>
    <row r="24" spans="1:7" ht="13.5" customHeight="1" x14ac:dyDescent="0.25">
      <c r="A24" s="3886"/>
      <c r="B24" s="831"/>
      <c r="C24" s="831"/>
      <c r="D24" s="831"/>
      <c r="E24" s="831"/>
      <c r="F24" s="831"/>
      <c r="G24" s="831"/>
    </row>
    <row r="25" spans="1:7" ht="22.5" customHeight="1" x14ac:dyDescent="0.25">
      <c r="A25" s="3887" t="s">
        <v>458</v>
      </c>
      <c r="B25" s="648">
        <v>1632.4893438899999</v>
      </c>
      <c r="C25" s="648">
        <v>1792.6862675599998</v>
      </c>
      <c r="D25" s="648">
        <v>2003.9572564100004</v>
      </c>
      <c r="E25" s="648">
        <v>2552.4010111900002</v>
      </c>
      <c r="F25" s="648">
        <v>2499.3138635099999</v>
      </c>
      <c r="G25" s="648">
        <v>2038.20702794</v>
      </c>
    </row>
    <row r="26" spans="1:7" ht="13.5" customHeight="1" x14ac:dyDescent="0.25">
      <c r="A26" s="3886"/>
      <c r="B26" s="831"/>
      <c r="C26" s="831"/>
      <c r="D26" s="831"/>
      <c r="E26" s="831"/>
      <c r="F26" s="831"/>
      <c r="G26" s="831"/>
    </row>
    <row r="27" spans="1:7" ht="22.5" customHeight="1" x14ac:dyDescent="0.25">
      <c r="A27" s="3887" t="s">
        <v>547</v>
      </c>
      <c r="B27" s="648">
        <v>725.5638831950298</v>
      </c>
      <c r="C27" s="648">
        <v>682.56711189350335</v>
      </c>
      <c r="D27" s="648">
        <v>721.26581348887601</v>
      </c>
      <c r="E27" s="648">
        <v>793.48505532829211</v>
      </c>
      <c r="F27" s="648">
        <v>845.2363743790977</v>
      </c>
      <c r="G27" s="648">
        <v>973.05045557940718</v>
      </c>
    </row>
    <row r="28" spans="1:7" ht="13.5" customHeight="1" x14ac:dyDescent="0.25">
      <c r="A28" s="3886"/>
      <c r="B28" s="831"/>
      <c r="C28" s="831"/>
      <c r="D28" s="831"/>
      <c r="E28" s="831"/>
      <c r="F28" s="831"/>
      <c r="G28" s="831"/>
    </row>
    <row r="29" spans="1:7" ht="22.5" customHeight="1" x14ac:dyDescent="0.25">
      <c r="A29" s="3887" t="s">
        <v>540</v>
      </c>
      <c r="B29" s="855">
        <v>0</v>
      </c>
      <c r="C29" s="855">
        <v>0</v>
      </c>
      <c r="D29" s="855">
        <v>0</v>
      </c>
      <c r="E29" s="855">
        <v>0</v>
      </c>
      <c r="F29" s="855">
        <v>0</v>
      </c>
      <c r="G29" s="855">
        <v>0</v>
      </c>
    </row>
    <row r="30" spans="1:7" ht="13.5" customHeight="1" x14ac:dyDescent="0.25">
      <c r="A30" s="3887"/>
      <c r="B30" s="831"/>
      <c r="C30" s="831"/>
      <c r="D30" s="831"/>
      <c r="E30" s="831"/>
      <c r="F30" s="831"/>
      <c r="G30" s="831"/>
    </row>
    <row r="31" spans="1:7" ht="22.5" customHeight="1" x14ac:dyDescent="0.25">
      <c r="A31" s="3887" t="s">
        <v>539</v>
      </c>
      <c r="B31" s="648">
        <v>184560.96970361937</v>
      </c>
      <c r="C31" s="648">
        <v>185634.10930544781</v>
      </c>
      <c r="D31" s="648">
        <v>179789.45059458673</v>
      </c>
      <c r="E31" s="648">
        <v>181584.39022957438</v>
      </c>
      <c r="F31" s="648">
        <v>184348.49805244402</v>
      </c>
      <c r="G31" s="648">
        <v>191580.51658052808</v>
      </c>
    </row>
    <row r="32" spans="1:7" ht="13.5" customHeight="1" x14ac:dyDescent="0.25">
      <c r="A32" s="3886"/>
      <c r="B32" s="831"/>
      <c r="C32" s="831"/>
      <c r="D32" s="831"/>
      <c r="E32" s="831"/>
      <c r="F32" s="831"/>
      <c r="G32" s="831"/>
    </row>
    <row r="33" spans="1:7" ht="22.5" customHeight="1" x14ac:dyDescent="0.25">
      <c r="A33" s="3887" t="s">
        <v>515</v>
      </c>
      <c r="B33" s="855">
        <v>26617.945462391956</v>
      </c>
      <c r="C33" s="855">
        <v>27827.199283264174</v>
      </c>
      <c r="D33" s="855">
        <v>23357.574807430465</v>
      </c>
      <c r="E33" s="855">
        <v>21704.345359559138</v>
      </c>
      <c r="F33" s="855">
        <v>22443.195603409276</v>
      </c>
      <c r="G33" s="855">
        <v>22582.194843269004</v>
      </c>
    </row>
    <row r="34" spans="1:7" ht="13.5" customHeight="1" thickBot="1" x14ac:dyDescent="0.3">
      <c r="A34" s="3888"/>
      <c r="B34" s="834"/>
      <c r="C34" s="834"/>
      <c r="D34" s="834"/>
      <c r="E34" s="834"/>
      <c r="F34" s="834"/>
      <c r="G34" s="834"/>
    </row>
    <row r="35" spans="1:7" ht="15" hidden="1" thickTop="1" x14ac:dyDescent="0.25">
      <c r="A35" s="836" t="s">
        <v>583</v>
      </c>
    </row>
    <row r="36" spans="1:7" ht="24.75" customHeight="1" thickTop="1" x14ac:dyDescent="0.25">
      <c r="A36" s="837" t="s">
        <v>616</v>
      </c>
    </row>
    <row r="37" spans="1:7" ht="17.100000000000001" customHeight="1" x14ac:dyDescent="0.25">
      <c r="A37" s="807" t="s">
        <v>617</v>
      </c>
      <c r="B37" s="562"/>
      <c r="C37" s="562"/>
      <c r="D37" s="562"/>
      <c r="E37" s="562"/>
      <c r="F37" s="562"/>
      <c r="G37" s="562"/>
    </row>
    <row r="38" spans="1:7" ht="17.100000000000001" customHeight="1" x14ac:dyDescent="0.25">
      <c r="A38" s="807" t="s">
        <v>618</v>
      </c>
      <c r="B38" s="562"/>
      <c r="C38" s="562"/>
      <c r="D38" s="562"/>
      <c r="E38" s="562"/>
      <c r="F38" s="562"/>
      <c r="G38" s="562"/>
    </row>
    <row r="39" spans="1:7" ht="17.100000000000001" customHeight="1" x14ac:dyDescent="0.25">
      <c r="A39" s="807" t="s">
        <v>619</v>
      </c>
      <c r="B39" s="562"/>
      <c r="C39" s="562"/>
      <c r="D39" s="562"/>
      <c r="E39" s="562"/>
      <c r="F39" s="562"/>
      <c r="G39" s="562"/>
    </row>
    <row r="40" spans="1:7" ht="17.100000000000001" customHeight="1" x14ac:dyDescent="0.25">
      <c r="A40" s="807" t="s">
        <v>620</v>
      </c>
      <c r="B40" s="562"/>
      <c r="C40" s="562"/>
      <c r="D40" s="562"/>
      <c r="E40" s="562"/>
      <c r="F40" s="562"/>
      <c r="G40" s="562"/>
    </row>
    <row r="41" spans="1:7" ht="17.100000000000001" customHeight="1" x14ac:dyDescent="0.25">
      <c r="A41" s="807" t="s">
        <v>621</v>
      </c>
      <c r="B41" s="562"/>
      <c r="C41" s="562"/>
      <c r="D41" s="562"/>
      <c r="E41" s="562"/>
      <c r="F41" s="562"/>
      <c r="G41" s="562"/>
    </row>
    <row r="42" spans="1:7" ht="17.100000000000001" customHeight="1" x14ac:dyDescent="0.25">
      <c r="A42" s="807" t="s">
        <v>552</v>
      </c>
      <c r="B42" s="562"/>
      <c r="C42" s="562"/>
      <c r="D42" s="562"/>
      <c r="E42" s="562"/>
      <c r="F42" s="562"/>
      <c r="G42" s="562"/>
    </row>
    <row r="43" spans="1:7" ht="39.75" customHeight="1" x14ac:dyDescent="0.25">
      <c r="A43" s="807" t="s">
        <v>396</v>
      </c>
    </row>
    <row r="44" spans="1:7" ht="6.75" customHeight="1" x14ac:dyDescent="0.25"/>
  </sheetData>
  <printOptions horizontalCentered="1"/>
  <pageMargins left="0.84" right="0.7" top="0.25" bottom="0.66" header="0.3" footer="0.3"/>
  <pageSetup paperSize="9" scale="54" fitToHeight="0" orientation="portrait"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YS66"/>
  <sheetViews>
    <sheetView zoomScale="80" zoomScaleNormal="80" zoomScaleSheetLayoutView="80" workbookViewId="0">
      <pane xSplit="1" ySplit="4" topLeftCell="DA5" activePane="bottomRight" state="frozen"/>
      <selection pane="topRight" activeCell="B1" sqref="B1"/>
      <selection pane="bottomLeft" activeCell="A5" sqref="A5"/>
      <selection pane="bottomRight" activeCell="DH2" sqref="DH2"/>
    </sheetView>
  </sheetViews>
  <sheetFormatPr defaultRowHeight="18.75" x14ac:dyDescent="0.25"/>
  <cols>
    <col min="1" max="1" width="60.28515625" style="2637" customWidth="1"/>
    <col min="2" max="95" width="13.28515625" style="868" hidden="1" customWidth="1"/>
    <col min="96" max="97" width="13.85546875" style="868" hidden="1" customWidth="1"/>
    <col min="98" max="99" width="14.42578125" style="868" hidden="1" customWidth="1"/>
    <col min="100" max="104" width="14.42578125" style="868" customWidth="1"/>
    <col min="105" max="112" width="15.7109375" style="868" customWidth="1"/>
    <col min="113" max="306" width="9.140625" style="868"/>
    <col min="307" max="307" width="54.140625" style="868" customWidth="1"/>
    <col min="308" max="345" width="9.140625" style="868" hidden="1" customWidth="1"/>
    <col min="346" max="358" width="8.7109375" style="868" customWidth="1"/>
    <col min="359" max="562" width="9.140625" style="868"/>
    <col min="563" max="563" width="54.140625" style="868" customWidth="1"/>
    <col min="564" max="601" width="9.140625" style="868" hidden="1" customWidth="1"/>
    <col min="602" max="614" width="8.7109375" style="868" customWidth="1"/>
    <col min="615" max="818" width="9.140625" style="868"/>
    <col min="819" max="819" width="54.140625" style="868" customWidth="1"/>
    <col min="820" max="857" width="9.140625" style="868" hidden="1" customWidth="1"/>
    <col min="858" max="870" width="8.7109375" style="868" customWidth="1"/>
    <col min="871" max="1074" width="9.140625" style="868"/>
    <col min="1075" max="1075" width="54.140625" style="868" customWidth="1"/>
    <col min="1076" max="1113" width="9.140625" style="868" hidden="1" customWidth="1"/>
    <col min="1114" max="1126" width="8.7109375" style="868" customWidth="1"/>
    <col min="1127" max="1330" width="9.140625" style="868"/>
    <col min="1331" max="1331" width="54.140625" style="868" customWidth="1"/>
    <col min="1332" max="1369" width="9.140625" style="868" hidden="1" customWidth="1"/>
    <col min="1370" max="1382" width="8.7109375" style="868" customWidth="1"/>
    <col min="1383" max="1586" width="9.140625" style="868"/>
    <col min="1587" max="1587" width="54.140625" style="868" customWidth="1"/>
    <col min="1588" max="1625" width="9.140625" style="868" hidden="1" customWidth="1"/>
    <col min="1626" max="1638" width="8.7109375" style="868" customWidth="1"/>
    <col min="1639" max="1842" width="9.140625" style="868"/>
    <col min="1843" max="1843" width="54.140625" style="868" customWidth="1"/>
    <col min="1844" max="1881" width="9.140625" style="868" hidden="1" customWidth="1"/>
    <col min="1882" max="1894" width="8.7109375" style="868" customWidth="1"/>
    <col min="1895" max="2098" width="9.140625" style="868"/>
    <col min="2099" max="2099" width="54.140625" style="868" customWidth="1"/>
    <col min="2100" max="2137" width="9.140625" style="868" hidden="1" customWidth="1"/>
    <col min="2138" max="2150" width="8.7109375" style="868" customWidth="1"/>
    <col min="2151" max="2354" width="9.140625" style="868"/>
    <col min="2355" max="2355" width="54.140625" style="868" customWidth="1"/>
    <col min="2356" max="2393" width="9.140625" style="868" hidden="1" customWidth="1"/>
    <col min="2394" max="2406" width="8.7109375" style="868" customWidth="1"/>
    <col min="2407" max="2610" width="9.140625" style="868"/>
    <col min="2611" max="2611" width="54.140625" style="868" customWidth="1"/>
    <col min="2612" max="2649" width="9.140625" style="868" hidden="1" customWidth="1"/>
    <col min="2650" max="2662" width="8.7109375" style="868" customWidth="1"/>
    <col min="2663" max="2866" width="9.140625" style="868"/>
    <col min="2867" max="2867" width="54.140625" style="868" customWidth="1"/>
    <col min="2868" max="2905" width="9.140625" style="868" hidden="1" customWidth="1"/>
    <col min="2906" max="2918" width="8.7109375" style="868" customWidth="1"/>
    <col min="2919" max="3122" width="9.140625" style="868"/>
    <col min="3123" max="3123" width="54.140625" style="868" customWidth="1"/>
    <col min="3124" max="3161" width="9.140625" style="868" hidden="1" customWidth="1"/>
    <col min="3162" max="3174" width="8.7109375" style="868" customWidth="1"/>
    <col min="3175" max="3378" width="9.140625" style="868"/>
    <col min="3379" max="3379" width="54.140625" style="868" customWidth="1"/>
    <col min="3380" max="3417" width="9.140625" style="868" hidden="1" customWidth="1"/>
    <col min="3418" max="3430" width="8.7109375" style="868" customWidth="1"/>
    <col min="3431" max="3634" width="9.140625" style="868"/>
    <col min="3635" max="3635" width="54.140625" style="868" customWidth="1"/>
    <col min="3636" max="3673" width="9.140625" style="868" hidden="1" customWidth="1"/>
    <col min="3674" max="3686" width="8.7109375" style="868" customWidth="1"/>
    <col min="3687" max="3890" width="9.140625" style="868"/>
    <col min="3891" max="3891" width="54.140625" style="868" customWidth="1"/>
    <col min="3892" max="3929" width="9.140625" style="868" hidden="1" customWidth="1"/>
    <col min="3930" max="3942" width="8.7109375" style="868" customWidth="1"/>
    <col min="3943" max="4146" width="9.140625" style="868"/>
    <col min="4147" max="4147" width="54.140625" style="868" customWidth="1"/>
    <col min="4148" max="4185" width="9.140625" style="868" hidden="1" customWidth="1"/>
    <col min="4186" max="4198" width="8.7109375" style="868" customWidth="1"/>
    <col min="4199" max="4402" width="9.140625" style="868"/>
    <col min="4403" max="4403" width="54.140625" style="868" customWidth="1"/>
    <col min="4404" max="4441" width="9.140625" style="868" hidden="1" customWidth="1"/>
    <col min="4442" max="4454" width="8.7109375" style="868" customWidth="1"/>
    <col min="4455" max="4658" width="9.140625" style="868"/>
    <col min="4659" max="4659" width="54.140625" style="868" customWidth="1"/>
    <col min="4660" max="4697" width="9.140625" style="868" hidden="1" customWidth="1"/>
    <col min="4698" max="4710" width="8.7109375" style="868" customWidth="1"/>
    <col min="4711" max="4914" width="9.140625" style="868"/>
    <col min="4915" max="4915" width="54.140625" style="868" customWidth="1"/>
    <col min="4916" max="4953" width="9.140625" style="868" hidden="1" customWidth="1"/>
    <col min="4954" max="4966" width="8.7109375" style="868" customWidth="1"/>
    <col min="4967" max="5170" width="9.140625" style="868"/>
    <col min="5171" max="5171" width="54.140625" style="868" customWidth="1"/>
    <col min="5172" max="5209" width="9.140625" style="868" hidden="1" customWidth="1"/>
    <col min="5210" max="5222" width="8.7109375" style="868" customWidth="1"/>
    <col min="5223" max="5426" width="9.140625" style="868"/>
    <col min="5427" max="5427" width="54.140625" style="868" customWidth="1"/>
    <col min="5428" max="5465" width="9.140625" style="868" hidden="1" customWidth="1"/>
    <col min="5466" max="5478" width="8.7109375" style="868" customWidth="1"/>
    <col min="5479" max="5682" width="9.140625" style="868"/>
    <col min="5683" max="5683" width="54.140625" style="868" customWidth="1"/>
    <col min="5684" max="5721" width="9.140625" style="868" hidden="1" customWidth="1"/>
    <col min="5722" max="5734" width="8.7109375" style="868" customWidth="1"/>
    <col min="5735" max="5938" width="9.140625" style="868"/>
    <col min="5939" max="5939" width="54.140625" style="868" customWidth="1"/>
    <col min="5940" max="5977" width="9.140625" style="868" hidden="1" customWidth="1"/>
    <col min="5978" max="5990" width="8.7109375" style="868" customWidth="1"/>
    <col min="5991" max="6194" width="9.140625" style="868"/>
    <col min="6195" max="6195" width="54.140625" style="868" customWidth="1"/>
    <col min="6196" max="6233" width="9.140625" style="868" hidden="1" customWidth="1"/>
    <col min="6234" max="6246" width="8.7109375" style="868" customWidth="1"/>
    <col min="6247" max="6450" width="9.140625" style="868"/>
    <col min="6451" max="6451" width="54.140625" style="868" customWidth="1"/>
    <col min="6452" max="6489" width="9.140625" style="868" hidden="1" customWidth="1"/>
    <col min="6490" max="6502" width="8.7109375" style="868" customWidth="1"/>
    <col min="6503" max="6706" width="9.140625" style="868"/>
    <col min="6707" max="6707" width="54.140625" style="868" customWidth="1"/>
    <col min="6708" max="6745" width="9.140625" style="868" hidden="1" customWidth="1"/>
    <col min="6746" max="6758" width="8.7109375" style="868" customWidth="1"/>
    <col min="6759" max="6962" width="9.140625" style="868"/>
    <col min="6963" max="6963" width="54.140625" style="868" customWidth="1"/>
    <col min="6964" max="7001" width="9.140625" style="868" hidden="1" customWidth="1"/>
    <col min="7002" max="7014" width="8.7109375" style="868" customWidth="1"/>
    <col min="7015" max="7218" width="9.140625" style="868"/>
    <col min="7219" max="7219" width="54.140625" style="868" customWidth="1"/>
    <col min="7220" max="7257" width="9.140625" style="868" hidden="1" customWidth="1"/>
    <col min="7258" max="7270" width="8.7109375" style="868" customWidth="1"/>
    <col min="7271" max="7474" width="9.140625" style="868"/>
    <col min="7475" max="7475" width="54.140625" style="868" customWidth="1"/>
    <col min="7476" max="7513" width="9.140625" style="868" hidden="1" customWidth="1"/>
    <col min="7514" max="7526" width="8.7109375" style="868" customWidth="1"/>
    <col min="7527" max="7730" width="9.140625" style="868"/>
    <col min="7731" max="7731" width="54.140625" style="868" customWidth="1"/>
    <col min="7732" max="7769" width="9.140625" style="868" hidden="1" customWidth="1"/>
    <col min="7770" max="7782" width="8.7109375" style="868" customWidth="1"/>
    <col min="7783" max="7986" width="9.140625" style="868"/>
    <col min="7987" max="7987" width="54.140625" style="868" customWidth="1"/>
    <col min="7988" max="8025" width="9.140625" style="868" hidden="1" customWidth="1"/>
    <col min="8026" max="8038" width="8.7109375" style="868" customWidth="1"/>
    <col min="8039" max="8242" width="9.140625" style="868"/>
    <col min="8243" max="8243" width="54.140625" style="868" customWidth="1"/>
    <col min="8244" max="8281" width="9.140625" style="868" hidden="1" customWidth="1"/>
    <col min="8282" max="8294" width="8.7109375" style="868" customWidth="1"/>
    <col min="8295" max="8498" width="9.140625" style="868"/>
    <col min="8499" max="8499" width="54.140625" style="868" customWidth="1"/>
    <col min="8500" max="8537" width="9.140625" style="868" hidden="1" customWidth="1"/>
    <col min="8538" max="8550" width="8.7109375" style="868" customWidth="1"/>
    <col min="8551" max="8754" width="9.140625" style="868"/>
    <col min="8755" max="8755" width="54.140625" style="868" customWidth="1"/>
    <col min="8756" max="8793" width="9.140625" style="868" hidden="1" customWidth="1"/>
    <col min="8794" max="8806" width="8.7109375" style="868" customWidth="1"/>
    <col min="8807" max="9010" width="9.140625" style="868"/>
    <col min="9011" max="9011" width="54.140625" style="868" customWidth="1"/>
    <col min="9012" max="9049" width="9.140625" style="868" hidden="1" customWidth="1"/>
    <col min="9050" max="9062" width="8.7109375" style="868" customWidth="1"/>
    <col min="9063" max="9266" width="9.140625" style="868"/>
    <col min="9267" max="9267" width="54.140625" style="868" customWidth="1"/>
    <col min="9268" max="9305" width="9.140625" style="868" hidden="1" customWidth="1"/>
    <col min="9306" max="9318" width="8.7109375" style="868" customWidth="1"/>
    <col min="9319" max="9522" width="9.140625" style="868"/>
    <col min="9523" max="9523" width="54.140625" style="868" customWidth="1"/>
    <col min="9524" max="9561" width="9.140625" style="868" hidden="1" customWidth="1"/>
    <col min="9562" max="9574" width="8.7109375" style="868" customWidth="1"/>
    <col min="9575" max="9778" width="9.140625" style="868"/>
    <col min="9779" max="9779" width="54.140625" style="868" customWidth="1"/>
    <col min="9780" max="9817" width="9.140625" style="868" hidden="1" customWidth="1"/>
    <col min="9818" max="9830" width="8.7109375" style="868" customWidth="1"/>
    <col min="9831" max="10034" width="9.140625" style="868"/>
    <col min="10035" max="10035" width="54.140625" style="868" customWidth="1"/>
    <col min="10036" max="10073" width="9.140625" style="868" hidden="1" customWidth="1"/>
    <col min="10074" max="10086" width="8.7109375" style="868" customWidth="1"/>
    <col min="10087" max="10290" width="9.140625" style="868"/>
    <col min="10291" max="10291" width="54.140625" style="868" customWidth="1"/>
    <col min="10292" max="10329" width="9.140625" style="868" hidden="1" customWidth="1"/>
    <col min="10330" max="10342" width="8.7109375" style="868" customWidth="1"/>
    <col min="10343" max="10546" width="9.140625" style="868"/>
    <col min="10547" max="10547" width="54.140625" style="868" customWidth="1"/>
    <col min="10548" max="10585" width="9.140625" style="868" hidden="1" customWidth="1"/>
    <col min="10586" max="10598" width="8.7109375" style="868" customWidth="1"/>
    <col min="10599" max="10802" width="9.140625" style="868"/>
    <col min="10803" max="10803" width="54.140625" style="868" customWidth="1"/>
    <col min="10804" max="10841" width="9.140625" style="868" hidden="1" customWidth="1"/>
    <col min="10842" max="10854" width="8.7109375" style="868" customWidth="1"/>
    <col min="10855" max="11058" width="9.140625" style="868"/>
    <col min="11059" max="11059" width="54.140625" style="868" customWidth="1"/>
    <col min="11060" max="11097" width="9.140625" style="868" hidden="1" customWidth="1"/>
    <col min="11098" max="11110" width="8.7109375" style="868" customWidth="1"/>
    <col min="11111" max="11314" width="9.140625" style="868"/>
    <col min="11315" max="11315" width="54.140625" style="868" customWidth="1"/>
    <col min="11316" max="11353" width="9.140625" style="868" hidden="1" customWidth="1"/>
    <col min="11354" max="11366" width="8.7109375" style="868" customWidth="1"/>
    <col min="11367" max="11570" width="9.140625" style="868"/>
    <col min="11571" max="11571" width="54.140625" style="868" customWidth="1"/>
    <col min="11572" max="11609" width="9.140625" style="868" hidden="1" customWidth="1"/>
    <col min="11610" max="11622" width="8.7109375" style="868" customWidth="1"/>
    <col min="11623" max="11826" width="9.140625" style="868"/>
    <col min="11827" max="11827" width="54.140625" style="868" customWidth="1"/>
    <col min="11828" max="11865" width="9.140625" style="868" hidden="1" customWidth="1"/>
    <col min="11866" max="11878" width="8.7109375" style="868" customWidth="1"/>
    <col min="11879" max="12082" width="9.140625" style="868"/>
    <col min="12083" max="12083" width="54.140625" style="868" customWidth="1"/>
    <col min="12084" max="12121" width="9.140625" style="868" hidden="1" customWidth="1"/>
    <col min="12122" max="12134" width="8.7109375" style="868" customWidth="1"/>
    <col min="12135" max="12338" width="9.140625" style="868"/>
    <col min="12339" max="12339" width="54.140625" style="868" customWidth="1"/>
    <col min="12340" max="12377" width="9.140625" style="868" hidden="1" customWidth="1"/>
    <col min="12378" max="12390" width="8.7109375" style="868" customWidth="1"/>
    <col min="12391" max="12594" width="9.140625" style="868"/>
    <col min="12595" max="12595" width="54.140625" style="868" customWidth="1"/>
    <col min="12596" max="12633" width="9.140625" style="868" hidden="1" customWidth="1"/>
    <col min="12634" max="12646" width="8.7109375" style="868" customWidth="1"/>
    <col min="12647" max="12850" width="9.140625" style="868"/>
    <col min="12851" max="12851" width="54.140625" style="868" customWidth="1"/>
    <col min="12852" max="12889" width="9.140625" style="868" hidden="1" customWidth="1"/>
    <col min="12890" max="12902" width="8.7109375" style="868" customWidth="1"/>
    <col min="12903" max="13106" width="9.140625" style="868"/>
    <col min="13107" max="13107" width="54.140625" style="868" customWidth="1"/>
    <col min="13108" max="13145" width="9.140625" style="868" hidden="1" customWidth="1"/>
    <col min="13146" max="13158" width="8.7109375" style="868" customWidth="1"/>
    <col min="13159" max="13362" width="9.140625" style="868"/>
    <col min="13363" max="13363" width="54.140625" style="868" customWidth="1"/>
    <col min="13364" max="13401" width="9.140625" style="868" hidden="1" customWidth="1"/>
    <col min="13402" max="13414" width="8.7109375" style="868" customWidth="1"/>
    <col min="13415" max="13618" width="9.140625" style="868"/>
    <col min="13619" max="13619" width="54.140625" style="868" customWidth="1"/>
    <col min="13620" max="13657" width="9.140625" style="868" hidden="1" customWidth="1"/>
    <col min="13658" max="13670" width="8.7109375" style="868" customWidth="1"/>
    <col min="13671" max="13874" width="9.140625" style="868"/>
    <col min="13875" max="13875" width="54.140625" style="868" customWidth="1"/>
    <col min="13876" max="13913" width="9.140625" style="868" hidden="1" customWidth="1"/>
    <col min="13914" max="13926" width="8.7109375" style="868" customWidth="1"/>
    <col min="13927" max="14130" width="9.140625" style="868"/>
    <col min="14131" max="14131" width="54.140625" style="868" customWidth="1"/>
    <col min="14132" max="14169" width="9.140625" style="868" hidden="1" customWidth="1"/>
    <col min="14170" max="14182" width="8.7109375" style="868" customWidth="1"/>
    <col min="14183" max="14386" width="9.140625" style="868"/>
    <col min="14387" max="14387" width="54.140625" style="868" customWidth="1"/>
    <col min="14388" max="14425" width="9.140625" style="868" hidden="1" customWidth="1"/>
    <col min="14426" max="14438" width="8.7109375" style="868" customWidth="1"/>
    <col min="14439" max="14642" width="9.140625" style="868"/>
    <col min="14643" max="14643" width="54.140625" style="868" customWidth="1"/>
    <col min="14644" max="14681" width="9.140625" style="868" hidden="1" customWidth="1"/>
    <col min="14682" max="14694" width="8.7109375" style="868" customWidth="1"/>
    <col min="14695" max="14898" width="9.140625" style="868"/>
    <col min="14899" max="14899" width="54.140625" style="868" customWidth="1"/>
    <col min="14900" max="14937" width="9.140625" style="868" hidden="1" customWidth="1"/>
    <col min="14938" max="14950" width="8.7109375" style="868" customWidth="1"/>
    <col min="14951" max="15154" width="9.140625" style="868"/>
    <col min="15155" max="15155" width="54.140625" style="868" customWidth="1"/>
    <col min="15156" max="15193" width="9.140625" style="868" hidden="1" customWidth="1"/>
    <col min="15194" max="15206" width="8.7109375" style="868" customWidth="1"/>
    <col min="15207" max="15410" width="9.140625" style="868"/>
    <col min="15411" max="15411" width="54.140625" style="868" customWidth="1"/>
    <col min="15412" max="15449" width="9.140625" style="868" hidden="1" customWidth="1"/>
    <col min="15450" max="15462" width="8.7109375" style="868" customWidth="1"/>
    <col min="15463" max="15666" width="9.140625" style="868"/>
    <col min="15667" max="15667" width="54.140625" style="868" customWidth="1"/>
    <col min="15668" max="15705" width="9.140625" style="868" hidden="1" customWidth="1"/>
    <col min="15706" max="15718" width="8.7109375" style="868" customWidth="1"/>
    <col min="15719" max="15922" width="9.140625" style="868"/>
    <col min="15923" max="15923" width="54.140625" style="868" customWidth="1"/>
    <col min="15924" max="15961" width="9.140625" style="868" hidden="1" customWidth="1"/>
    <col min="15962" max="15974" width="8.7109375" style="868" customWidth="1"/>
    <col min="15975" max="16178" width="9.140625" style="868"/>
    <col min="16179" max="16179" width="54.140625" style="868" customWidth="1"/>
    <col min="16180" max="16217" width="9.140625" style="868" hidden="1" customWidth="1"/>
    <col min="16218" max="16230" width="8.7109375" style="868" customWidth="1"/>
    <col min="16231" max="16384" width="9.140625" style="868"/>
  </cols>
  <sheetData>
    <row r="1" spans="1:112" s="862" customFormat="1" ht="22.5" customHeight="1" x14ac:dyDescent="0.25">
      <c r="A1" s="3889" t="s">
        <v>5849</v>
      </c>
    </row>
    <row r="2" spans="1:112" s="863" customFormat="1" ht="15" customHeight="1" thickBot="1" x14ac:dyDescent="0.3">
      <c r="A2" s="3894"/>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D2" s="864"/>
      <c r="DH2" s="3891" t="s">
        <v>7</v>
      </c>
    </row>
    <row r="3" spans="1:112" s="866" customFormat="1" ht="18.75" customHeight="1" thickTop="1" thickBot="1" x14ac:dyDescent="0.3">
      <c r="A3" s="3895"/>
      <c r="B3" s="865">
        <v>40208</v>
      </c>
      <c r="C3" s="865">
        <v>40237</v>
      </c>
      <c r="D3" s="865">
        <v>40239</v>
      </c>
      <c r="E3" s="865">
        <v>40270</v>
      </c>
      <c r="F3" s="865">
        <v>40301</v>
      </c>
      <c r="G3" s="865">
        <v>40332</v>
      </c>
      <c r="H3" s="865">
        <v>40363</v>
      </c>
      <c r="I3" s="865">
        <v>40394</v>
      </c>
      <c r="J3" s="865">
        <v>40425</v>
      </c>
      <c r="K3" s="865">
        <v>40456</v>
      </c>
      <c r="L3" s="865">
        <v>40487</v>
      </c>
      <c r="M3" s="865">
        <v>40518</v>
      </c>
      <c r="N3" s="865">
        <v>40549</v>
      </c>
      <c r="O3" s="865">
        <v>40580</v>
      </c>
      <c r="P3" s="865">
        <v>40611</v>
      </c>
      <c r="Q3" s="865">
        <v>40642</v>
      </c>
      <c r="R3" s="865">
        <v>40673</v>
      </c>
      <c r="S3" s="865">
        <v>40704</v>
      </c>
      <c r="T3" s="865">
        <v>40735</v>
      </c>
      <c r="U3" s="865">
        <v>40766</v>
      </c>
      <c r="V3" s="865">
        <v>40797</v>
      </c>
      <c r="W3" s="865">
        <v>40828</v>
      </c>
      <c r="X3" s="865">
        <v>40859</v>
      </c>
      <c r="Y3" s="865">
        <v>40890</v>
      </c>
      <c r="Z3" s="865">
        <v>40921</v>
      </c>
      <c r="AA3" s="865">
        <v>40952</v>
      </c>
      <c r="AB3" s="865">
        <v>40983</v>
      </c>
      <c r="AC3" s="865">
        <v>41014</v>
      </c>
      <c r="AD3" s="865">
        <v>41045</v>
      </c>
      <c r="AE3" s="865">
        <v>41076</v>
      </c>
      <c r="AF3" s="865">
        <v>41107</v>
      </c>
      <c r="AG3" s="865">
        <v>41138</v>
      </c>
      <c r="AH3" s="865">
        <v>41169</v>
      </c>
      <c r="AI3" s="865">
        <v>41200</v>
      </c>
      <c r="AJ3" s="865">
        <v>41231</v>
      </c>
      <c r="AK3" s="865">
        <v>41262</v>
      </c>
      <c r="AL3" s="865">
        <v>41293</v>
      </c>
      <c r="AM3" s="865">
        <v>41324</v>
      </c>
      <c r="AN3" s="865">
        <v>41355</v>
      </c>
      <c r="AO3" s="865">
        <v>41386</v>
      </c>
      <c r="AP3" s="865">
        <v>41417</v>
      </c>
      <c r="AQ3" s="865">
        <v>41448</v>
      </c>
      <c r="AR3" s="865">
        <v>41479</v>
      </c>
      <c r="AS3" s="865">
        <v>41510</v>
      </c>
      <c r="AT3" s="865">
        <v>41541</v>
      </c>
      <c r="AU3" s="865">
        <v>41572</v>
      </c>
      <c r="AV3" s="865">
        <v>41603</v>
      </c>
      <c r="AW3" s="865">
        <v>41634</v>
      </c>
      <c r="AX3" s="865">
        <v>41665</v>
      </c>
      <c r="AY3" s="865">
        <v>41696</v>
      </c>
      <c r="AZ3" s="865">
        <v>41727</v>
      </c>
      <c r="BA3" s="865">
        <v>41758</v>
      </c>
      <c r="BB3" s="865">
        <v>41789</v>
      </c>
      <c r="BC3" s="865">
        <v>41820</v>
      </c>
      <c r="BD3" s="865">
        <v>41851</v>
      </c>
      <c r="BE3" s="865">
        <v>41882</v>
      </c>
      <c r="BF3" s="865">
        <v>41912</v>
      </c>
      <c r="BG3" s="865">
        <v>41913</v>
      </c>
      <c r="BH3" s="865">
        <v>41944</v>
      </c>
      <c r="BI3" s="865">
        <v>41975</v>
      </c>
      <c r="BJ3" s="865">
        <v>42006</v>
      </c>
      <c r="BK3" s="865">
        <v>42037</v>
      </c>
      <c r="BL3" s="865">
        <v>42068</v>
      </c>
      <c r="BM3" s="865">
        <v>42099</v>
      </c>
      <c r="BN3" s="865">
        <v>42130</v>
      </c>
      <c r="BO3" s="865">
        <v>42161</v>
      </c>
      <c r="BP3" s="865">
        <v>42192</v>
      </c>
      <c r="BQ3" s="865">
        <v>42223</v>
      </c>
      <c r="BR3" s="865">
        <v>42254</v>
      </c>
      <c r="BS3" s="865">
        <v>42285</v>
      </c>
      <c r="BT3" s="865">
        <v>42316</v>
      </c>
      <c r="BU3" s="865">
        <v>42347</v>
      </c>
      <c r="BV3" s="865">
        <v>42378</v>
      </c>
      <c r="BW3" s="865">
        <v>42409</v>
      </c>
      <c r="BX3" s="865">
        <v>42440</v>
      </c>
      <c r="BY3" s="865">
        <v>42471</v>
      </c>
      <c r="BZ3" s="865">
        <v>42502</v>
      </c>
      <c r="CA3" s="865">
        <v>42533</v>
      </c>
      <c r="CB3" s="865">
        <v>42564</v>
      </c>
      <c r="CC3" s="865">
        <v>42595</v>
      </c>
      <c r="CD3" s="865">
        <v>42626</v>
      </c>
      <c r="CE3" s="865">
        <v>42657</v>
      </c>
      <c r="CF3" s="865">
        <v>42688</v>
      </c>
      <c r="CG3" s="865">
        <v>42719</v>
      </c>
      <c r="CH3" s="865">
        <v>42750</v>
      </c>
      <c r="CI3" s="865">
        <v>42781</v>
      </c>
      <c r="CJ3" s="865">
        <v>42812</v>
      </c>
      <c r="CK3" s="865">
        <v>42843</v>
      </c>
      <c r="CL3" s="865">
        <v>42874</v>
      </c>
      <c r="CM3" s="865">
        <v>42905</v>
      </c>
      <c r="CN3" s="865">
        <v>42936</v>
      </c>
      <c r="CO3" s="865">
        <v>42967</v>
      </c>
      <c r="CP3" s="865">
        <v>42998</v>
      </c>
      <c r="CQ3" s="865">
        <v>43029</v>
      </c>
      <c r="CR3" s="865">
        <v>43060</v>
      </c>
      <c r="CS3" s="865">
        <v>43091</v>
      </c>
      <c r="CT3" s="865">
        <v>43122</v>
      </c>
      <c r="CU3" s="865">
        <v>43153</v>
      </c>
      <c r="CV3" s="865">
        <v>43184</v>
      </c>
      <c r="CW3" s="865">
        <v>43215</v>
      </c>
      <c r="CX3" s="865">
        <v>43246</v>
      </c>
      <c r="CY3" s="865">
        <v>43277</v>
      </c>
      <c r="CZ3" s="865">
        <v>43308</v>
      </c>
      <c r="DA3" s="3890">
        <v>43339</v>
      </c>
      <c r="DB3" s="3890">
        <v>43370</v>
      </c>
      <c r="DC3" s="3890">
        <v>43401</v>
      </c>
      <c r="DD3" s="3890">
        <v>43432</v>
      </c>
      <c r="DE3" s="3890">
        <v>43462</v>
      </c>
      <c r="DF3" s="3890">
        <v>43493</v>
      </c>
      <c r="DG3" s="3890">
        <v>43524</v>
      </c>
      <c r="DH3" s="3890">
        <v>43552</v>
      </c>
    </row>
    <row r="4" spans="1:112" ht="21" customHeight="1" thickTop="1" thickBot="1" x14ac:dyDescent="0.3">
      <c r="A4" s="3893" t="s">
        <v>622</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867"/>
      <c r="BM4" s="867"/>
      <c r="BN4" s="867"/>
      <c r="BO4" s="867"/>
      <c r="BP4" s="867"/>
      <c r="BQ4" s="867"/>
      <c r="BR4" s="867"/>
      <c r="BS4" s="867"/>
      <c r="BT4" s="867"/>
      <c r="BU4" s="867"/>
      <c r="BV4" s="867"/>
      <c r="BW4" s="867"/>
      <c r="BX4" s="867"/>
      <c r="BY4" s="867"/>
      <c r="BZ4" s="867"/>
      <c r="CA4" s="867"/>
      <c r="CB4" s="867"/>
      <c r="CC4" s="867"/>
      <c r="CD4" s="867"/>
      <c r="CE4" s="867"/>
      <c r="CF4" s="867"/>
      <c r="CG4" s="867"/>
      <c r="CH4" s="867"/>
      <c r="CI4" s="867"/>
      <c r="CJ4" s="867"/>
      <c r="CK4" s="867"/>
      <c r="CL4" s="867"/>
      <c r="CM4" s="867"/>
      <c r="CN4" s="867"/>
      <c r="CO4" s="867"/>
      <c r="CP4" s="867"/>
      <c r="CQ4" s="867"/>
      <c r="CR4" s="867"/>
      <c r="CS4" s="867"/>
      <c r="CT4" s="867"/>
      <c r="CU4" s="867"/>
      <c r="CV4" s="867"/>
      <c r="CW4" s="867"/>
      <c r="CX4" s="867"/>
      <c r="CY4" s="867"/>
      <c r="CZ4" s="867"/>
      <c r="DA4" s="867"/>
      <c r="DB4" s="867"/>
      <c r="DC4" s="867"/>
      <c r="DD4" s="867"/>
      <c r="DE4" s="867"/>
      <c r="DF4" s="867"/>
      <c r="DG4" s="867"/>
      <c r="DH4" s="867"/>
    </row>
    <row r="5" spans="1:112" ht="17.100000000000001" customHeight="1" thickTop="1" x14ac:dyDescent="0.25">
      <c r="A5" s="3896"/>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Q5" s="869"/>
      <c r="BR5" s="869"/>
      <c r="BS5" s="869"/>
      <c r="BT5" s="869"/>
      <c r="BU5" s="869"/>
      <c r="BV5" s="869"/>
      <c r="BW5" s="869"/>
      <c r="BX5" s="869"/>
      <c r="BY5" s="869"/>
      <c r="BZ5" s="869"/>
      <c r="CA5" s="869"/>
      <c r="CB5" s="869"/>
      <c r="CC5" s="869"/>
      <c r="CD5" s="869"/>
      <c r="CE5" s="869"/>
      <c r="CF5" s="869"/>
      <c r="CG5" s="869"/>
      <c r="CH5" s="869"/>
      <c r="CI5" s="869"/>
      <c r="CJ5" s="869"/>
      <c r="CK5" s="869"/>
      <c r="CL5" s="869"/>
      <c r="CM5" s="869"/>
      <c r="CN5" s="869"/>
      <c r="CO5" s="869"/>
      <c r="CP5" s="869"/>
      <c r="CQ5" s="869"/>
      <c r="CR5" s="869"/>
      <c r="CS5" s="869"/>
      <c r="CT5" s="869"/>
      <c r="CU5" s="869"/>
      <c r="CV5" s="869"/>
      <c r="CW5" s="869"/>
      <c r="CX5" s="869"/>
      <c r="CY5" s="869"/>
      <c r="CZ5" s="869"/>
      <c r="DA5" s="3904"/>
      <c r="DB5" s="3904"/>
      <c r="DC5" s="3904"/>
      <c r="DD5" s="3904"/>
      <c r="DE5" s="3904"/>
      <c r="DF5" s="3904"/>
      <c r="DG5" s="3904"/>
      <c r="DH5" s="3904"/>
    </row>
    <row r="6" spans="1:112" ht="17.100000000000001" customHeight="1" x14ac:dyDescent="0.25">
      <c r="A6" s="3896" t="s">
        <v>623</v>
      </c>
      <c r="B6" s="870">
        <v>16171.960026841443</v>
      </c>
      <c r="C6" s="870">
        <v>15979.918504390556</v>
      </c>
      <c r="D6" s="870">
        <v>15845.174678718537</v>
      </c>
      <c r="E6" s="870">
        <v>16036.327574022573</v>
      </c>
      <c r="F6" s="870">
        <v>16227.254416493004</v>
      </c>
      <c r="G6" s="870">
        <v>15904.557043885216</v>
      </c>
      <c r="H6" s="870">
        <v>16369.721227265134</v>
      </c>
      <c r="I6" s="870">
        <v>16281.24484228429</v>
      </c>
      <c r="J6" s="870">
        <v>16241.980758452173</v>
      </c>
      <c r="K6" s="870">
        <v>16473.996105313156</v>
      </c>
      <c r="L6" s="870">
        <v>16722.43897559122</v>
      </c>
      <c r="M6" s="870">
        <v>18975.006270668913</v>
      </c>
      <c r="N6" s="870">
        <v>18010.593082900665</v>
      </c>
      <c r="O6" s="870">
        <v>17749.329653375997</v>
      </c>
      <c r="P6" s="870">
        <v>17492.407133231845</v>
      </c>
      <c r="Q6" s="870">
        <v>17646.497592686108</v>
      </c>
      <c r="R6" s="870">
        <v>17594.772439179418</v>
      </c>
      <c r="S6" s="870">
        <v>17516.570954198032</v>
      </c>
      <c r="T6" s="870">
        <v>18045.280669068587</v>
      </c>
      <c r="U6" s="870">
        <v>18269.489570318754</v>
      </c>
      <c r="V6" s="870">
        <v>17957.873646394448</v>
      </c>
      <c r="W6" s="870">
        <v>18294.304306683174</v>
      </c>
      <c r="X6" s="870">
        <v>17891.407119467123</v>
      </c>
      <c r="Y6" s="870">
        <v>20307.786446312803</v>
      </c>
      <c r="Z6" s="870">
        <v>19209.573208944614</v>
      </c>
      <c r="AA6" s="870">
        <v>18923.022119759324</v>
      </c>
      <c r="AB6" s="870">
        <v>18978.695497382185</v>
      </c>
      <c r="AC6" s="870">
        <v>18961.549992068223</v>
      </c>
      <c r="AD6" s="870">
        <v>18678.032246711129</v>
      </c>
      <c r="AE6" s="870">
        <v>19013.633662171222</v>
      </c>
      <c r="AF6" s="870">
        <v>19228.031835841684</v>
      </c>
      <c r="AG6" s="870">
        <v>19287.1599017013</v>
      </c>
      <c r="AH6" s="870">
        <v>19233.798105900336</v>
      </c>
      <c r="AI6" s="870">
        <v>19257.554559318654</v>
      </c>
      <c r="AJ6" s="870">
        <v>19629.552590686864</v>
      </c>
      <c r="AK6" s="870">
        <v>22169.717386902448</v>
      </c>
      <c r="AL6" s="870">
        <v>20964.304899561892</v>
      </c>
      <c r="AM6" s="870">
        <v>20780.286985424955</v>
      </c>
      <c r="AN6" s="870">
        <v>20987.016268127656</v>
      </c>
      <c r="AO6" s="870">
        <v>20656.089712851328</v>
      </c>
      <c r="AP6" s="870">
        <v>20557.306859228109</v>
      </c>
      <c r="AQ6" s="870">
        <v>20523.48661882988</v>
      </c>
      <c r="AR6" s="870">
        <v>20820.159883091204</v>
      </c>
      <c r="AS6" s="870">
        <v>20987.512445111654</v>
      </c>
      <c r="AT6" s="870">
        <v>20664.185177378316</v>
      </c>
      <c r="AU6" s="870">
        <v>20702.891560809614</v>
      </c>
      <c r="AV6" s="870">
        <v>20888.105552438185</v>
      </c>
      <c r="AW6" s="870">
        <v>23316.684992015878</v>
      </c>
      <c r="AX6" s="870">
        <v>22265.883860057205</v>
      </c>
      <c r="AY6" s="870">
        <v>22077.566872167037</v>
      </c>
      <c r="AZ6" s="870">
        <v>22090.400144122301</v>
      </c>
      <c r="BA6" s="870">
        <v>21718.536421617555</v>
      </c>
      <c r="BB6" s="870">
        <v>21737.2264592838</v>
      </c>
      <c r="BC6" s="870">
        <v>21684.992832060678</v>
      </c>
      <c r="BD6" s="870">
        <v>22175.789473345048</v>
      </c>
      <c r="BE6" s="870">
        <v>22196.112731025903</v>
      </c>
      <c r="BF6" s="870">
        <v>21848.23998536943</v>
      </c>
      <c r="BG6" s="870">
        <v>22102.50724703589</v>
      </c>
      <c r="BH6" s="870">
        <v>22503.624769895934</v>
      </c>
      <c r="BI6" s="870">
        <v>25391.16857677501</v>
      </c>
      <c r="BJ6" s="870">
        <v>24029.803890028252</v>
      </c>
      <c r="BK6" s="870">
        <v>24013.562842210038</v>
      </c>
      <c r="BL6" s="870">
        <v>23784.870318967191</v>
      </c>
      <c r="BM6" s="870">
        <v>23912.218911613985</v>
      </c>
      <c r="BN6" s="870">
        <v>24220.596316528303</v>
      </c>
      <c r="BO6" s="870">
        <v>24017.50101763201</v>
      </c>
      <c r="BP6" s="870">
        <v>24588.241511306522</v>
      </c>
      <c r="BQ6" s="870">
        <v>24794.334919669374</v>
      </c>
      <c r="BR6" s="870">
        <v>24354.580198828076</v>
      </c>
      <c r="BS6" s="870">
        <v>24815.527936131883</v>
      </c>
      <c r="BT6" s="870">
        <v>25002.24008601328</v>
      </c>
      <c r="BU6" s="870">
        <v>27638</v>
      </c>
      <c r="BV6" s="870">
        <v>26531.097152112925</v>
      </c>
      <c r="BW6" s="870">
        <v>26526.899703812975</v>
      </c>
      <c r="BX6" s="870">
        <v>26183.738862633141</v>
      </c>
      <c r="BY6" s="870">
        <v>26254.514732054799</v>
      </c>
      <c r="BZ6" s="870">
        <v>26173.261525868962</v>
      </c>
      <c r="CA6" s="870">
        <v>26253.964140184591</v>
      </c>
      <c r="CB6" s="870">
        <v>26762.160082529066</v>
      </c>
      <c r="CC6" s="870">
        <v>26565.777695196768</v>
      </c>
      <c r="CD6" s="870">
        <v>26679.574401556256</v>
      </c>
      <c r="CE6" s="870">
        <v>27085.920970584004</v>
      </c>
      <c r="CF6" s="870">
        <v>26977.870846605641</v>
      </c>
      <c r="CG6" s="870">
        <v>29731.251114000625</v>
      </c>
      <c r="CH6" s="870">
        <v>28503.782930543362</v>
      </c>
      <c r="CI6" s="870">
        <v>28353.789284723396</v>
      </c>
      <c r="CJ6" s="870">
        <v>28226.794639748969</v>
      </c>
      <c r="CK6" s="870">
        <v>28264.118735730339</v>
      </c>
      <c r="CL6" s="870">
        <v>28038.109877324951</v>
      </c>
      <c r="CM6" s="870">
        <v>28460.470012456764</v>
      </c>
      <c r="CN6" s="870">
        <v>28732.075101738672</v>
      </c>
      <c r="CO6" s="870">
        <v>28547.538359344486</v>
      </c>
      <c r="CP6" s="870">
        <v>28558.473586083212</v>
      </c>
      <c r="CQ6" s="870">
        <v>28844.392046574456</v>
      </c>
      <c r="CR6" s="870">
        <v>29119.574478804388</v>
      </c>
      <c r="CS6" s="870">
        <v>32218.438809848714</v>
      </c>
      <c r="CT6" s="870">
        <v>30902.666062600962</v>
      </c>
      <c r="CU6" s="870">
        <v>30604.554093916278</v>
      </c>
      <c r="CV6" s="870">
        <v>29949.46705897844</v>
      </c>
      <c r="CW6" s="870">
        <v>29305.442108130697</v>
      </c>
      <c r="CX6" s="870">
        <v>28891.577411526578</v>
      </c>
      <c r="CY6" s="870">
        <v>29087.652257059555</v>
      </c>
      <c r="CZ6" s="870">
        <v>29217.356379832076</v>
      </c>
      <c r="DA6" s="3905">
        <v>29104.323065575794</v>
      </c>
      <c r="DB6" s="3905">
        <v>29000.117582687668</v>
      </c>
      <c r="DC6" s="3905">
        <v>29071.941947559819</v>
      </c>
      <c r="DD6" s="3905">
        <v>29111.019947766225</v>
      </c>
      <c r="DE6" s="3905">
        <v>31636.023138115845</v>
      </c>
      <c r="DF6" s="3905">
        <v>29893.550483353891</v>
      </c>
      <c r="DG6" s="3905">
        <v>29612.111529268681</v>
      </c>
      <c r="DH6" s="3905">
        <v>29987.258875632728</v>
      </c>
    </row>
    <row r="7" spans="1:112" ht="17.100000000000001" customHeight="1" x14ac:dyDescent="0.25">
      <c r="A7" s="3896" t="s">
        <v>624</v>
      </c>
      <c r="B7" s="870">
        <v>2780.4818602185578</v>
      </c>
      <c r="C7" s="870">
        <v>2661.1428895894414</v>
      </c>
      <c r="D7" s="870">
        <v>2898.1288821314602</v>
      </c>
      <c r="E7" s="870">
        <v>2715.3582111474238</v>
      </c>
      <c r="F7" s="870">
        <v>2684.0971327969955</v>
      </c>
      <c r="G7" s="870">
        <v>2744.9043118847831</v>
      </c>
      <c r="H7" s="870">
        <v>2589.750992474867</v>
      </c>
      <c r="I7" s="870">
        <v>2818.4901145357067</v>
      </c>
      <c r="J7" s="870">
        <v>2854.1944993078255</v>
      </c>
      <c r="K7" s="870">
        <v>2652.7364417868403</v>
      </c>
      <c r="L7" s="870">
        <v>2792.7197988087805</v>
      </c>
      <c r="M7" s="870">
        <v>3616.7552011710859</v>
      </c>
      <c r="N7" s="870">
        <v>3226.065290569335</v>
      </c>
      <c r="O7" s="870">
        <v>2789.5613597740057</v>
      </c>
      <c r="P7" s="870">
        <v>3064.4438332881532</v>
      </c>
      <c r="Q7" s="870">
        <v>2706.3366797338899</v>
      </c>
      <c r="R7" s="870">
        <v>3000.4766235805801</v>
      </c>
      <c r="S7" s="870">
        <v>2937.2266495119648</v>
      </c>
      <c r="T7" s="870">
        <v>2860.3833820514105</v>
      </c>
      <c r="U7" s="870">
        <v>3375.9320411612475</v>
      </c>
      <c r="V7" s="870">
        <v>3198.9278438555507</v>
      </c>
      <c r="W7" s="870">
        <v>3543.8328578868231</v>
      </c>
      <c r="X7" s="870">
        <v>3523.5380632228726</v>
      </c>
      <c r="Y7" s="870">
        <v>4161.9693968671954</v>
      </c>
      <c r="Z7" s="870">
        <v>3378.484805855383</v>
      </c>
      <c r="AA7" s="870">
        <v>3248.2380390606745</v>
      </c>
      <c r="AB7" s="870">
        <v>2883.3512458578157</v>
      </c>
      <c r="AC7" s="870">
        <v>2977.8079643617739</v>
      </c>
      <c r="AD7" s="870">
        <v>3403.9576576288719</v>
      </c>
      <c r="AE7" s="870">
        <v>2731.8580123987772</v>
      </c>
      <c r="AF7" s="870">
        <v>2921.5951604483175</v>
      </c>
      <c r="AG7" s="870">
        <v>3285.2655863486962</v>
      </c>
      <c r="AH7" s="870">
        <v>3218.9780038196668</v>
      </c>
      <c r="AI7" s="870">
        <v>3775.3428060113479</v>
      </c>
      <c r="AJ7" s="870">
        <v>3586.6000795631339</v>
      </c>
      <c r="AK7" s="870">
        <v>4791.5966149175529</v>
      </c>
      <c r="AL7" s="870">
        <v>4198.8004375281098</v>
      </c>
      <c r="AM7" s="870">
        <v>3718.4681231650479</v>
      </c>
      <c r="AN7" s="870">
        <v>3968.0071440123438</v>
      </c>
      <c r="AO7" s="870">
        <v>4263.4817446186689</v>
      </c>
      <c r="AP7" s="870">
        <v>4030.7237780018918</v>
      </c>
      <c r="AQ7" s="870">
        <v>3881.5519780801178</v>
      </c>
      <c r="AR7" s="870">
        <v>4400.6176584587956</v>
      </c>
      <c r="AS7" s="870">
        <v>4329.7500811983455</v>
      </c>
      <c r="AT7" s="870">
        <v>4242.0866869116808</v>
      </c>
      <c r="AU7" s="870">
        <v>4812.0552422003866</v>
      </c>
      <c r="AV7" s="870">
        <v>4467.8940639118146</v>
      </c>
      <c r="AW7" s="870">
        <v>6810.9656838341225</v>
      </c>
      <c r="AX7" s="870">
        <v>5069.9095430427915</v>
      </c>
      <c r="AY7" s="870">
        <v>4859.8693030329596</v>
      </c>
      <c r="AZ7" s="870">
        <v>4678.5999159676958</v>
      </c>
      <c r="BA7" s="870">
        <v>5002.6420686924439</v>
      </c>
      <c r="BB7" s="870">
        <v>4285.1118852461977</v>
      </c>
      <c r="BC7" s="870">
        <v>4659.9065244093199</v>
      </c>
      <c r="BD7" s="870">
        <v>5162.9735006449473</v>
      </c>
      <c r="BE7" s="870">
        <v>4784.119899514094</v>
      </c>
      <c r="BF7" s="870">
        <v>4722.670419430573</v>
      </c>
      <c r="BG7" s="870">
        <v>4493.5170977541047</v>
      </c>
      <c r="BH7" s="870">
        <v>4728.3325385640619</v>
      </c>
      <c r="BI7" s="870">
        <v>7139.7543311749869</v>
      </c>
      <c r="BJ7" s="870">
        <v>4663.7387838217473</v>
      </c>
      <c r="BK7" s="870">
        <v>4523.7478623699599</v>
      </c>
      <c r="BL7" s="870">
        <v>4450.9223558028089</v>
      </c>
      <c r="BM7" s="870">
        <v>4979.4203134760128</v>
      </c>
      <c r="BN7" s="870">
        <v>4161.0018502116955</v>
      </c>
      <c r="BO7" s="870">
        <v>4383.6580079079868</v>
      </c>
      <c r="BP7" s="870">
        <v>4496.3473000134763</v>
      </c>
      <c r="BQ7" s="870">
        <v>3994.4044263306255</v>
      </c>
      <c r="BR7" s="870">
        <v>4461.7785986819208</v>
      </c>
      <c r="BS7" s="870">
        <v>4318.628638748115</v>
      </c>
      <c r="BT7" s="870">
        <v>4136.1890971867178</v>
      </c>
      <c r="BU7" s="870">
        <v>5700</v>
      </c>
      <c r="BV7" s="870">
        <v>4639.9123097070715</v>
      </c>
      <c r="BW7" s="870">
        <v>4120.3852649670216</v>
      </c>
      <c r="BX7" s="870">
        <v>4559.5574301768565</v>
      </c>
      <c r="BY7" s="870">
        <v>4193.0783909652037</v>
      </c>
      <c r="BZ7" s="870">
        <v>4398.2989610010391</v>
      </c>
      <c r="CA7" s="870">
        <v>4326.8833435254101</v>
      </c>
      <c r="CB7" s="870">
        <v>4260.7877591309334</v>
      </c>
      <c r="CC7" s="870">
        <v>4589.0046524532281</v>
      </c>
      <c r="CD7" s="870">
        <v>4732.6255099037444</v>
      </c>
      <c r="CE7" s="870">
        <v>4727.9586299159955</v>
      </c>
      <c r="CF7" s="870">
        <v>5014.1771895143556</v>
      </c>
      <c r="CG7" s="870">
        <v>6187.1460565193684</v>
      </c>
      <c r="CH7" s="870">
        <v>5518.0582707766389</v>
      </c>
      <c r="CI7" s="870">
        <v>5086.7802471466075</v>
      </c>
      <c r="CJ7" s="870">
        <v>5413.5634866610299</v>
      </c>
      <c r="CK7" s="870">
        <v>4919.5590877596596</v>
      </c>
      <c r="CL7" s="870">
        <v>4519.4033162250489</v>
      </c>
      <c r="CM7" s="870">
        <v>5103.3417168232363</v>
      </c>
      <c r="CN7" s="870">
        <v>4617.9956123513275</v>
      </c>
      <c r="CO7" s="870">
        <v>4377.7882468055095</v>
      </c>
      <c r="CP7" s="870">
        <v>4636.5514420067884</v>
      </c>
      <c r="CQ7" s="870">
        <v>5956.1293232755443</v>
      </c>
      <c r="CR7" s="870">
        <v>5488.725887875612</v>
      </c>
      <c r="CS7" s="870">
        <v>6493.0487123812809</v>
      </c>
      <c r="CT7" s="870">
        <v>6233.4020422090307</v>
      </c>
      <c r="CU7" s="870">
        <v>5547.9557401637248</v>
      </c>
      <c r="CV7" s="870">
        <v>5202.3559418015602</v>
      </c>
      <c r="CW7" s="870">
        <v>5160.4314191792973</v>
      </c>
      <c r="CX7" s="870">
        <v>5317.7048001934272</v>
      </c>
      <c r="CY7" s="870">
        <v>4753.28732685045</v>
      </c>
      <c r="CZ7" s="870">
        <v>5137.0804043879234</v>
      </c>
      <c r="DA7" s="3905">
        <v>4877.3073580142081</v>
      </c>
      <c r="DB7" s="3905">
        <v>4489.8915086023289</v>
      </c>
      <c r="DC7" s="3905">
        <v>5441.6693809101835</v>
      </c>
      <c r="DD7" s="3905">
        <v>5638.6729159237802</v>
      </c>
      <c r="DE7" s="3905">
        <v>7704.4489917341543</v>
      </c>
      <c r="DF7" s="3905">
        <v>7354.9369597161085</v>
      </c>
      <c r="DG7" s="3905">
        <v>6057.7412150413129</v>
      </c>
      <c r="DH7" s="3905">
        <v>6188.3169892272736</v>
      </c>
    </row>
    <row r="8" spans="1:112" ht="17.100000000000001" customHeight="1" x14ac:dyDescent="0.25">
      <c r="A8" s="3896" t="s">
        <v>625</v>
      </c>
      <c r="B8" s="870">
        <v>13354.1369304</v>
      </c>
      <c r="C8" s="870">
        <v>15547.269751184082</v>
      </c>
      <c r="D8" s="870">
        <v>16275.622386438796</v>
      </c>
      <c r="E8" s="870">
        <v>15221.23032284</v>
      </c>
      <c r="F8" s="870">
        <v>16093.601333399249</v>
      </c>
      <c r="G8" s="870">
        <v>16999.361531195795</v>
      </c>
      <c r="H8" s="870">
        <v>19152.045058170501</v>
      </c>
      <c r="I8" s="870">
        <v>17322.563515917751</v>
      </c>
      <c r="J8" s="870">
        <v>17348.093718887878</v>
      </c>
      <c r="K8" s="870">
        <v>19741.48304675605</v>
      </c>
      <c r="L8" s="870">
        <v>20508.300298751532</v>
      </c>
      <c r="M8" s="870">
        <v>22343.765787940167</v>
      </c>
      <c r="N8" s="870">
        <v>22984.200542913426</v>
      </c>
      <c r="O8" s="870">
        <v>22919.075251580765</v>
      </c>
      <c r="P8" s="870">
        <v>22059.179417132509</v>
      </c>
      <c r="Q8" s="870">
        <v>23166.702863040875</v>
      </c>
      <c r="R8" s="870">
        <v>20938.908755252636</v>
      </c>
      <c r="S8" s="870">
        <v>21782.913917106107</v>
      </c>
      <c r="T8" s="870">
        <v>21168.268613999975</v>
      </c>
      <c r="U8" s="870">
        <v>22548.75644605832</v>
      </c>
      <c r="V8" s="870">
        <v>21135.314750968126</v>
      </c>
      <c r="W8" s="870">
        <v>20621.053342979791</v>
      </c>
      <c r="X8" s="870">
        <v>20552.26384958261</v>
      </c>
      <c r="Y8" s="870">
        <v>23811.115484457412</v>
      </c>
      <c r="Z8" s="870">
        <v>21262.747211979215</v>
      </c>
      <c r="AA8" s="870">
        <v>22729.78389618911</v>
      </c>
      <c r="AB8" s="870">
        <v>22777.196732427616</v>
      </c>
      <c r="AC8" s="870">
        <v>22587.705621703659</v>
      </c>
      <c r="AD8" s="870">
        <v>22581.00185845033</v>
      </c>
      <c r="AE8" s="870">
        <v>24165.476965627764</v>
      </c>
      <c r="AF8" s="870">
        <v>23900.002767059999</v>
      </c>
      <c r="AG8" s="870">
        <v>23612.924114190002</v>
      </c>
      <c r="AH8" s="870">
        <v>24815.184473119996</v>
      </c>
      <c r="AI8" s="870">
        <v>23406.22358813</v>
      </c>
      <c r="AJ8" s="870">
        <v>22282.956181639998</v>
      </c>
      <c r="AK8" s="870">
        <v>25661.61601234</v>
      </c>
      <c r="AL8" s="870">
        <v>24923.575304820002</v>
      </c>
      <c r="AM8" s="870">
        <v>27863.721685230001</v>
      </c>
      <c r="AN8" s="870">
        <v>27008.273728829998</v>
      </c>
      <c r="AO8" s="870">
        <v>23896.042957950001</v>
      </c>
      <c r="AP8" s="870">
        <v>28157.483017939998</v>
      </c>
      <c r="AQ8" s="870">
        <v>28688.974320559999</v>
      </c>
      <c r="AR8" s="870">
        <v>28935.587960119999</v>
      </c>
      <c r="AS8" s="870">
        <v>26134.653011400002</v>
      </c>
      <c r="AT8" s="870">
        <v>25278.962214350006</v>
      </c>
      <c r="AU8" s="870">
        <v>26462.917852329996</v>
      </c>
      <c r="AV8" s="870">
        <v>28401.248003600002</v>
      </c>
      <c r="AW8" s="870">
        <v>32222.361538929999</v>
      </c>
      <c r="AX8" s="870">
        <v>31332.858156099996</v>
      </c>
      <c r="AY8" s="870">
        <v>37154.273890489996</v>
      </c>
      <c r="AZ8" s="870">
        <v>35714.452707160002</v>
      </c>
      <c r="BA8" s="870">
        <v>35349.192402590001</v>
      </c>
      <c r="BB8" s="870">
        <v>36559.695734500005</v>
      </c>
      <c r="BC8" s="870">
        <v>35792.13994986</v>
      </c>
      <c r="BD8" s="870">
        <v>37463.480514460003</v>
      </c>
      <c r="BE8" s="870">
        <v>39541.545096289999</v>
      </c>
      <c r="BF8" s="870">
        <v>37218.004232480009</v>
      </c>
      <c r="BG8" s="870">
        <v>38604.992392180007</v>
      </c>
      <c r="BH8" s="870">
        <v>36126.117609040004</v>
      </c>
      <c r="BI8" s="870">
        <v>35402.665723730002</v>
      </c>
      <c r="BJ8" s="870">
        <v>40194.553121159995</v>
      </c>
      <c r="BK8" s="870">
        <v>41903.326050510004</v>
      </c>
      <c r="BL8" s="870">
        <v>45342.041259387093</v>
      </c>
      <c r="BM8" s="870">
        <v>46268.043769730008</v>
      </c>
      <c r="BN8" s="870">
        <v>42422.148787660008</v>
      </c>
      <c r="BO8" s="870">
        <v>43192.988507800001</v>
      </c>
      <c r="BP8" s="870">
        <v>39688.594744379996</v>
      </c>
      <c r="BQ8" s="870">
        <v>37781.122630039994</v>
      </c>
      <c r="BR8" s="870">
        <v>38130.92308647</v>
      </c>
      <c r="BS8" s="870">
        <v>42033.614138259996</v>
      </c>
      <c r="BT8" s="870">
        <v>41357.989154869996</v>
      </c>
      <c r="BU8" s="870">
        <v>40232</v>
      </c>
      <c r="BV8" s="870">
        <v>43327.37065099</v>
      </c>
      <c r="BW8" s="870">
        <v>42270.242217110004</v>
      </c>
      <c r="BX8" s="870">
        <v>38702.747159840001</v>
      </c>
      <c r="BY8" s="870">
        <v>36966.402783769998</v>
      </c>
      <c r="BZ8" s="870">
        <v>45500.998912250005</v>
      </c>
      <c r="CA8" s="870">
        <v>39838.989369879993</v>
      </c>
      <c r="CB8" s="870">
        <v>40788.16046508</v>
      </c>
      <c r="CC8" s="870">
        <v>41119.640720480005</v>
      </c>
      <c r="CD8" s="870">
        <v>41671.594240912294</v>
      </c>
      <c r="CE8" s="870">
        <v>39342.389224932289</v>
      </c>
      <c r="CF8" s="870">
        <v>43057.980335112297</v>
      </c>
      <c r="CG8" s="870">
        <v>46144.057143852289</v>
      </c>
      <c r="CH8" s="870">
        <v>49052.035099962297</v>
      </c>
      <c r="CI8" s="870">
        <v>46447.503736152299</v>
      </c>
      <c r="CJ8" s="870">
        <v>42630.130434432293</v>
      </c>
      <c r="CK8" s="870">
        <v>50649.058355552283</v>
      </c>
      <c r="CL8" s="870">
        <v>51387.394905092289</v>
      </c>
      <c r="CM8" s="870">
        <v>47138.658829172295</v>
      </c>
      <c r="CN8" s="870">
        <v>48911.241085272297</v>
      </c>
      <c r="CO8" s="870">
        <v>46142.886787152289</v>
      </c>
      <c r="CP8" s="870">
        <v>52734.662568232292</v>
      </c>
      <c r="CQ8" s="870">
        <v>47975.549305722285</v>
      </c>
      <c r="CR8" s="870">
        <v>55447.42017634229</v>
      </c>
      <c r="CS8" s="870">
        <v>63436.593504842291</v>
      </c>
      <c r="CT8" s="870">
        <v>64010.385101322288</v>
      </c>
      <c r="CU8" s="870">
        <v>64691.880049190004</v>
      </c>
      <c r="CV8" s="870">
        <v>61775.648335420003</v>
      </c>
      <c r="CW8" s="870">
        <v>62298.683299819997</v>
      </c>
      <c r="CX8" s="870">
        <v>65146.519412010006</v>
      </c>
      <c r="CY8" s="870">
        <v>75207.92356529001</v>
      </c>
      <c r="CZ8" s="870">
        <v>66305.61094092</v>
      </c>
      <c r="DA8" s="3905">
        <v>78975.213065695003</v>
      </c>
      <c r="DB8" s="3905">
        <v>66270.398734379996</v>
      </c>
      <c r="DC8" s="3905">
        <v>63583.843827479999</v>
      </c>
      <c r="DD8" s="3905">
        <v>68343.119430899998</v>
      </c>
      <c r="DE8" s="3905">
        <v>61526.639409400006</v>
      </c>
      <c r="DF8" s="3905">
        <v>65569.821188270012</v>
      </c>
      <c r="DG8" s="3905">
        <v>67814.736733609985</v>
      </c>
      <c r="DH8" s="3905">
        <v>65703.469429789999</v>
      </c>
    </row>
    <row r="9" spans="1:112" ht="17.100000000000001" customHeight="1" x14ac:dyDescent="0.25">
      <c r="A9" s="3896" t="s">
        <v>626</v>
      </c>
      <c r="B9" s="870"/>
      <c r="C9" s="870"/>
      <c r="D9" s="870"/>
      <c r="E9" s="870"/>
      <c r="F9" s="870"/>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3905"/>
      <c r="DB9" s="3905"/>
      <c r="DC9" s="3905"/>
      <c r="DD9" s="3905"/>
      <c r="DE9" s="3905"/>
      <c r="DF9" s="3905"/>
      <c r="DG9" s="3905"/>
      <c r="DH9" s="3905"/>
    </row>
    <row r="10" spans="1:112" s="863" customFormat="1" ht="17.100000000000001" customHeight="1" x14ac:dyDescent="0.25">
      <c r="A10" s="3897" t="s">
        <v>627</v>
      </c>
      <c r="B10" s="871">
        <v>13180.361091909999</v>
      </c>
      <c r="C10" s="871">
        <v>15445.119449369999</v>
      </c>
      <c r="D10" s="871">
        <v>16168.046902009999</v>
      </c>
      <c r="E10" s="871">
        <v>15124.25977701</v>
      </c>
      <c r="F10" s="871">
        <v>16001.144004809998</v>
      </c>
      <c r="G10" s="871">
        <v>16558.544007380002</v>
      </c>
      <c r="H10" s="871">
        <v>19007.349950509997</v>
      </c>
      <c r="I10" s="871">
        <v>17182.945034510001</v>
      </c>
      <c r="J10" s="871">
        <v>17080.954378169998</v>
      </c>
      <c r="K10" s="871">
        <v>19601.086913409999</v>
      </c>
      <c r="L10" s="871">
        <v>20360.644917080001</v>
      </c>
      <c r="M10" s="871">
        <v>22187.582204819999</v>
      </c>
      <c r="N10" s="871">
        <v>22842.828379009999</v>
      </c>
      <c r="O10" s="871">
        <v>22753.930035100002</v>
      </c>
      <c r="P10" s="871">
        <v>21902.896262459999</v>
      </c>
      <c r="Q10" s="871">
        <v>22996.164349359999</v>
      </c>
      <c r="R10" s="871">
        <v>20819.986171249999</v>
      </c>
      <c r="S10" s="871">
        <v>21555.850004669999</v>
      </c>
      <c r="T10" s="871">
        <v>21020.661866890001</v>
      </c>
      <c r="U10" s="871">
        <v>22403.703741509999</v>
      </c>
      <c r="V10" s="871">
        <v>20956.707757559998</v>
      </c>
      <c r="W10" s="871">
        <v>20392.186258429996</v>
      </c>
      <c r="X10" s="871">
        <v>20406.316159820002</v>
      </c>
      <c r="Y10" s="871">
        <v>23666.373667289998</v>
      </c>
      <c r="Z10" s="871">
        <v>21128.55688815</v>
      </c>
      <c r="AA10" s="871">
        <v>22606.986195919999</v>
      </c>
      <c r="AB10" s="871">
        <v>22648.888231509998</v>
      </c>
      <c r="AC10" s="871">
        <v>22462.387835019999</v>
      </c>
      <c r="AD10" s="871">
        <v>22476.149191739998</v>
      </c>
      <c r="AE10" s="871">
        <v>23977.369481069996</v>
      </c>
      <c r="AF10" s="871">
        <v>23701.931139239998</v>
      </c>
      <c r="AG10" s="871">
        <v>23541.113787940001</v>
      </c>
      <c r="AH10" s="871">
        <v>24591.544820159997</v>
      </c>
      <c r="AI10" s="871">
        <v>23167.60481945</v>
      </c>
      <c r="AJ10" s="871">
        <v>22131.482146099999</v>
      </c>
      <c r="AK10" s="871">
        <v>25515.138641540001</v>
      </c>
      <c r="AL10" s="871">
        <v>24854.226564650002</v>
      </c>
      <c r="AM10" s="871">
        <v>27797.761466790002</v>
      </c>
      <c r="AN10" s="871">
        <v>26943.295328619999</v>
      </c>
      <c r="AO10" s="871">
        <v>23830.458748830002</v>
      </c>
      <c r="AP10" s="871">
        <v>28088.96964996</v>
      </c>
      <c r="AQ10" s="871">
        <v>28377.491470929999</v>
      </c>
      <c r="AR10" s="871">
        <v>28845.220740209999</v>
      </c>
      <c r="AS10" s="871">
        <v>26045.912519270001</v>
      </c>
      <c r="AT10" s="871">
        <v>25113.663529400004</v>
      </c>
      <c r="AU10" s="871">
        <v>26366.097784619997</v>
      </c>
      <c r="AV10" s="871">
        <v>28225.168882770002</v>
      </c>
      <c r="AW10" s="871">
        <v>31894.798558349998</v>
      </c>
      <c r="AX10" s="871">
        <v>31263.989790459997</v>
      </c>
      <c r="AY10" s="871">
        <v>37062.201626349997</v>
      </c>
      <c r="AZ10" s="871">
        <v>35626.74721275</v>
      </c>
      <c r="BA10" s="871">
        <v>35263.900715039999</v>
      </c>
      <c r="BB10" s="871">
        <v>36480.672927440006</v>
      </c>
      <c r="BC10" s="871">
        <v>35505.536266570001</v>
      </c>
      <c r="BD10" s="871">
        <v>37346.30601778</v>
      </c>
      <c r="BE10" s="871">
        <v>39447.964838309999</v>
      </c>
      <c r="BF10" s="871">
        <v>37043.045730330006</v>
      </c>
      <c r="BG10" s="871">
        <v>38406.794046370007</v>
      </c>
      <c r="BH10" s="871">
        <v>36009.536248050004</v>
      </c>
      <c r="BI10" s="871">
        <v>35269.696321449999</v>
      </c>
      <c r="BJ10" s="871">
        <v>40104.413002199995</v>
      </c>
      <c r="BK10" s="871">
        <v>41805.112039910004</v>
      </c>
      <c r="BL10" s="871">
        <v>45054.548004237091</v>
      </c>
      <c r="BM10" s="871">
        <v>46161.870899910005</v>
      </c>
      <c r="BN10" s="871">
        <v>42302.540231880004</v>
      </c>
      <c r="BO10" s="871">
        <v>42987.27696255</v>
      </c>
      <c r="BP10" s="871">
        <v>39385.219822699997</v>
      </c>
      <c r="BQ10" s="871">
        <v>36807.436373129996</v>
      </c>
      <c r="BR10" s="871">
        <v>37970.221436699998</v>
      </c>
      <c r="BS10" s="871">
        <v>41922.34927662</v>
      </c>
      <c r="BT10" s="871">
        <v>41263.81340811</v>
      </c>
      <c r="BU10" s="871">
        <v>39962</v>
      </c>
      <c r="BV10" s="871">
        <v>43239.512165820001</v>
      </c>
      <c r="BW10" s="871">
        <v>42176.046251020001</v>
      </c>
      <c r="BX10" s="871">
        <v>38608.694038940004</v>
      </c>
      <c r="BY10" s="871">
        <v>36805.113869389999</v>
      </c>
      <c r="BZ10" s="871">
        <v>45411.241120620005</v>
      </c>
      <c r="CA10" s="871">
        <v>39659.050252699992</v>
      </c>
      <c r="CB10" s="871">
        <v>40641.943913030002</v>
      </c>
      <c r="CC10" s="871">
        <v>40847.126320720003</v>
      </c>
      <c r="CD10" s="871">
        <v>41470.56727</v>
      </c>
      <c r="CE10" s="871">
        <v>39234.331478</v>
      </c>
      <c r="CF10" s="871">
        <v>42934.689576000004</v>
      </c>
      <c r="CG10" s="871">
        <v>45642.115197769999</v>
      </c>
      <c r="CH10" s="871">
        <v>48951.913890610005</v>
      </c>
      <c r="CI10" s="871">
        <v>46324.269419410004</v>
      </c>
      <c r="CJ10" s="871">
        <v>42441.435363860001</v>
      </c>
      <c r="CK10" s="871">
        <v>50524.902447699991</v>
      </c>
      <c r="CL10" s="871">
        <v>51270.683553429997</v>
      </c>
      <c r="CM10" s="871">
        <v>46984.148916220001</v>
      </c>
      <c r="CN10" s="871">
        <v>48775.635459120007</v>
      </c>
      <c r="CO10" s="871">
        <v>46023.509124389995</v>
      </c>
      <c r="CP10" s="871">
        <v>52573.411807529999</v>
      </c>
      <c r="CQ10" s="871">
        <v>47851.757256239995</v>
      </c>
      <c r="CR10" s="871">
        <v>55350.635036970001</v>
      </c>
      <c r="CS10" s="871">
        <v>63319.442593779997</v>
      </c>
      <c r="CT10" s="871">
        <v>63907.960726270678</v>
      </c>
      <c r="CU10" s="871">
        <v>64589.194299900002</v>
      </c>
      <c r="CV10" s="871">
        <v>61684.655452080005</v>
      </c>
      <c r="CW10" s="871">
        <v>62161.711645019997</v>
      </c>
      <c r="CX10" s="871">
        <v>65056.358257800006</v>
      </c>
      <c r="CY10" s="871">
        <v>75026.109037970004</v>
      </c>
      <c r="CZ10" s="871">
        <v>66061.261849009999</v>
      </c>
      <c r="DA10" s="3906">
        <v>78886.824107995009</v>
      </c>
      <c r="DB10" s="3906">
        <v>66111.966410969995</v>
      </c>
      <c r="DC10" s="3906">
        <v>63491.167822060001</v>
      </c>
      <c r="DD10" s="3906">
        <v>68248.702641269992</v>
      </c>
      <c r="DE10" s="3906">
        <v>61401.321099070003</v>
      </c>
      <c r="DF10" s="3906">
        <v>65474.932045410009</v>
      </c>
      <c r="DG10" s="3906">
        <v>67717.134163858689</v>
      </c>
      <c r="DH10" s="3906">
        <v>65531.594309039996</v>
      </c>
    </row>
    <row r="11" spans="1:112" s="863" customFormat="1" ht="17.100000000000001" customHeight="1" x14ac:dyDescent="0.25">
      <c r="A11" s="3897" t="s">
        <v>628</v>
      </c>
      <c r="B11" s="871">
        <v>173.77583848999998</v>
      </c>
      <c r="C11" s="871">
        <v>102.15030181408299</v>
      </c>
      <c r="D11" s="871">
        <v>107.57548442879599</v>
      </c>
      <c r="E11" s="871">
        <v>96.970545829999992</v>
      </c>
      <c r="F11" s="871">
        <v>92.457328589252</v>
      </c>
      <c r="G11" s="871">
        <v>440.817523815794</v>
      </c>
      <c r="H11" s="871">
        <v>144.695107660503</v>
      </c>
      <c r="I11" s="871">
        <v>139.61848140775101</v>
      </c>
      <c r="J11" s="871">
        <v>267.13934071788196</v>
      </c>
      <c r="K11" s="871">
        <v>140.39613334605099</v>
      </c>
      <c r="L11" s="871">
        <v>147.65538167153198</v>
      </c>
      <c r="M11" s="871">
        <v>156.18358312016798</v>
      </c>
      <c r="N11" s="871">
        <v>141.37216390342701</v>
      </c>
      <c r="O11" s="871">
        <v>165.14521648076197</v>
      </c>
      <c r="P11" s="871">
        <v>156.283154672509</v>
      </c>
      <c r="Q11" s="871">
        <v>170.538513680878</v>
      </c>
      <c r="R11" s="871">
        <v>118.92258400263799</v>
      </c>
      <c r="S11" s="871">
        <v>227.06391243610898</v>
      </c>
      <c r="T11" s="871">
        <v>147.606747109975</v>
      </c>
      <c r="U11" s="871">
        <v>145.05270454831998</v>
      </c>
      <c r="V11" s="871">
        <v>178.60699340812801</v>
      </c>
      <c r="W11" s="871">
        <v>228.86708454979401</v>
      </c>
      <c r="X11" s="871">
        <v>145.94768976260698</v>
      </c>
      <c r="Y11" s="871">
        <v>144.74181716741302</v>
      </c>
      <c r="Z11" s="871">
        <v>134.190323829216</v>
      </c>
      <c r="AA11" s="871">
        <v>122.79770026911299</v>
      </c>
      <c r="AB11" s="871">
        <v>128.30850091761698</v>
      </c>
      <c r="AC11" s="871">
        <v>125.31778668365899</v>
      </c>
      <c r="AD11" s="871">
        <v>104.85266671033099</v>
      </c>
      <c r="AE11" s="871">
        <v>188.10748455776599</v>
      </c>
      <c r="AF11" s="871">
        <v>198.07162782</v>
      </c>
      <c r="AG11" s="871">
        <v>71.810326250000003</v>
      </c>
      <c r="AH11" s="871">
        <v>223.63965296000001</v>
      </c>
      <c r="AI11" s="871">
        <v>238.61876867999996</v>
      </c>
      <c r="AJ11" s="871">
        <v>151.47403553999999</v>
      </c>
      <c r="AK11" s="871">
        <v>146.47737080000002</v>
      </c>
      <c r="AL11" s="871">
        <v>69.348740169999985</v>
      </c>
      <c r="AM11" s="871">
        <v>65.960218440000006</v>
      </c>
      <c r="AN11" s="871">
        <v>64.97840020999999</v>
      </c>
      <c r="AO11" s="871">
        <v>65.584209119999997</v>
      </c>
      <c r="AP11" s="871">
        <v>68.513367979999998</v>
      </c>
      <c r="AQ11" s="871">
        <v>311.48284962999998</v>
      </c>
      <c r="AR11" s="871">
        <v>90.367219909999989</v>
      </c>
      <c r="AS11" s="871">
        <v>88.740492129999993</v>
      </c>
      <c r="AT11" s="871">
        <v>165.29868494999999</v>
      </c>
      <c r="AU11" s="871">
        <v>96.820067709999989</v>
      </c>
      <c r="AV11" s="871">
        <v>176.07912083000002</v>
      </c>
      <c r="AW11" s="871">
        <v>327.56298057999999</v>
      </c>
      <c r="AX11" s="871">
        <v>68.868365640000007</v>
      </c>
      <c r="AY11" s="871">
        <v>92.072264139999987</v>
      </c>
      <c r="AZ11" s="871">
        <v>87.70549441</v>
      </c>
      <c r="BA11" s="871">
        <v>85.291687549999992</v>
      </c>
      <c r="BB11" s="871">
        <v>79.022807060000005</v>
      </c>
      <c r="BC11" s="871">
        <v>286.60368328999999</v>
      </c>
      <c r="BD11" s="871">
        <v>117.17449668</v>
      </c>
      <c r="BE11" s="871">
        <v>93.580257980000013</v>
      </c>
      <c r="BF11" s="871">
        <v>174.95850214999999</v>
      </c>
      <c r="BG11" s="871">
        <v>198.19834580999998</v>
      </c>
      <c r="BH11" s="871">
        <v>116.58136098999999</v>
      </c>
      <c r="BI11" s="871">
        <v>132.96940228</v>
      </c>
      <c r="BJ11" s="871">
        <v>90.140118959999995</v>
      </c>
      <c r="BK11" s="871">
        <v>98.214010599999995</v>
      </c>
      <c r="BL11" s="871">
        <v>287.49325514999998</v>
      </c>
      <c r="BM11" s="871">
        <v>106.17286981999999</v>
      </c>
      <c r="BN11" s="871">
        <v>119.60855578000002</v>
      </c>
      <c r="BO11" s="871">
        <v>205.71154525</v>
      </c>
      <c r="BP11" s="871">
        <v>303.37492168</v>
      </c>
      <c r="BQ11" s="871">
        <v>973.68625691</v>
      </c>
      <c r="BR11" s="871">
        <v>160.70164977000002</v>
      </c>
      <c r="BS11" s="871">
        <v>111.26486164000001</v>
      </c>
      <c r="BT11" s="871">
        <v>94.175746759999996</v>
      </c>
      <c r="BU11" s="871">
        <v>269</v>
      </c>
      <c r="BV11" s="871">
        <v>87.858485169999994</v>
      </c>
      <c r="BW11" s="871">
        <v>94.195966089999999</v>
      </c>
      <c r="BX11" s="871">
        <v>94.053120899999996</v>
      </c>
      <c r="BY11" s="871">
        <v>161.28891437999999</v>
      </c>
      <c r="BZ11" s="871">
        <v>89.757791629999986</v>
      </c>
      <c r="CA11" s="871">
        <v>179.93911718000001</v>
      </c>
      <c r="CB11" s="871">
        <v>146.21655204999999</v>
      </c>
      <c r="CC11" s="871">
        <v>272.51439976</v>
      </c>
      <c r="CD11" s="871">
        <v>201.026970912292</v>
      </c>
      <c r="CE11" s="871">
        <v>108.05774693229202</v>
      </c>
      <c r="CF11" s="871">
        <v>123.29075911229199</v>
      </c>
      <c r="CG11" s="871">
        <v>501.94194608229202</v>
      </c>
      <c r="CH11" s="871">
        <v>100.121209352292</v>
      </c>
      <c r="CI11" s="871">
        <v>123.23431674229201</v>
      </c>
      <c r="CJ11" s="871">
        <v>188.695070572292</v>
      </c>
      <c r="CK11" s="871">
        <v>124.155907852292</v>
      </c>
      <c r="CL11" s="871">
        <v>116.71135166229199</v>
      </c>
      <c r="CM11" s="871">
        <v>154.50991295229201</v>
      </c>
      <c r="CN11" s="871">
        <v>135.60562615229202</v>
      </c>
      <c r="CO11" s="871">
        <v>119.37766276229199</v>
      </c>
      <c r="CP11" s="871">
        <v>161.25076070229198</v>
      </c>
      <c r="CQ11" s="871">
        <v>123.792049482292</v>
      </c>
      <c r="CR11" s="871">
        <v>96.785139372292008</v>
      </c>
      <c r="CS11" s="871">
        <v>117.1509110622919</v>
      </c>
      <c r="CT11" s="871">
        <v>102.42437505161277</v>
      </c>
      <c r="CU11" s="871">
        <v>102.68574928999996</v>
      </c>
      <c r="CV11" s="871">
        <v>90.992883340000006</v>
      </c>
      <c r="CW11" s="871">
        <v>136.97165480000001</v>
      </c>
      <c r="CX11" s="871">
        <v>90.161154210000007</v>
      </c>
      <c r="CY11" s="871">
        <v>181.81452732</v>
      </c>
      <c r="CZ11" s="871">
        <v>244.34909191</v>
      </c>
      <c r="DA11" s="3906">
        <v>88.388957700000006</v>
      </c>
      <c r="DB11" s="3906">
        <v>158.43232340999998</v>
      </c>
      <c r="DC11" s="3906">
        <v>92.67600542000001</v>
      </c>
      <c r="DD11" s="3906">
        <v>94.416789629999997</v>
      </c>
      <c r="DE11" s="3906">
        <v>125.31831032999997</v>
      </c>
      <c r="DF11" s="3906">
        <v>94.889142859999993</v>
      </c>
      <c r="DG11" s="3906">
        <v>97.602569751300095</v>
      </c>
      <c r="DH11" s="3906">
        <v>171.87512075000001</v>
      </c>
    </row>
    <row r="12" spans="1:112" ht="17.100000000000001" customHeight="1" x14ac:dyDescent="0.25">
      <c r="A12" s="3896"/>
      <c r="B12" s="870"/>
      <c r="C12" s="870"/>
      <c r="D12" s="870"/>
      <c r="E12" s="870"/>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3905"/>
      <c r="DB12" s="3905"/>
      <c r="DC12" s="3905"/>
      <c r="DD12" s="3905"/>
      <c r="DE12" s="3905"/>
      <c r="DF12" s="3905"/>
      <c r="DG12" s="3905"/>
      <c r="DH12" s="3905"/>
    </row>
    <row r="13" spans="1:112" s="873" customFormat="1" ht="17.100000000000001" customHeight="1" x14ac:dyDescent="0.25">
      <c r="A13" s="3898" t="s">
        <v>629</v>
      </c>
      <c r="B13" s="872">
        <v>32306.578817460002</v>
      </c>
      <c r="C13" s="872">
        <v>34188.331145164077</v>
      </c>
      <c r="D13" s="872">
        <v>35018.925947288793</v>
      </c>
      <c r="E13" s="872">
        <v>33972.916108009995</v>
      </c>
      <c r="F13" s="872">
        <v>35004.952882689249</v>
      </c>
      <c r="G13" s="872">
        <v>35648.822886965791</v>
      </c>
      <c r="H13" s="872">
        <v>38111.517277910505</v>
      </c>
      <c r="I13" s="872">
        <v>36422.298472737748</v>
      </c>
      <c r="J13" s="872">
        <v>36444.268976647872</v>
      </c>
      <c r="K13" s="872">
        <v>38868.215593856046</v>
      </c>
      <c r="L13" s="872">
        <v>40023.459073151535</v>
      </c>
      <c r="M13" s="872">
        <v>44935.527259780167</v>
      </c>
      <c r="N13" s="872">
        <v>44220.858916383426</v>
      </c>
      <c r="O13" s="872">
        <v>43457.96626473077</v>
      </c>
      <c r="P13" s="872">
        <v>42616.030383652513</v>
      </c>
      <c r="Q13" s="872">
        <v>43519.537135460872</v>
      </c>
      <c r="R13" s="872">
        <v>41534.157818012638</v>
      </c>
      <c r="S13" s="872">
        <v>42236.711520816105</v>
      </c>
      <c r="T13" s="872">
        <v>42073.932665119974</v>
      </c>
      <c r="U13" s="872">
        <v>44194.178057538316</v>
      </c>
      <c r="V13" s="872">
        <v>42292.116241218129</v>
      </c>
      <c r="W13" s="872">
        <v>42459.190507549793</v>
      </c>
      <c r="X13" s="872">
        <v>41967.209032272607</v>
      </c>
      <c r="Y13" s="872">
        <v>48280.871327637411</v>
      </c>
      <c r="Z13" s="872">
        <v>43850.805226779208</v>
      </c>
      <c r="AA13" s="872">
        <v>44901.044055009108</v>
      </c>
      <c r="AB13" s="872">
        <v>44639.243475667616</v>
      </c>
      <c r="AC13" s="872">
        <v>44527.06357813366</v>
      </c>
      <c r="AD13" s="872">
        <v>44662.991762790334</v>
      </c>
      <c r="AE13" s="872">
        <v>45910.968640197767</v>
      </c>
      <c r="AF13" s="872">
        <v>46049.62976335</v>
      </c>
      <c r="AG13" s="872">
        <v>46185.349602239992</v>
      </c>
      <c r="AH13" s="872">
        <v>47267.960582839994</v>
      </c>
      <c r="AI13" s="872">
        <v>46439.120953460006</v>
      </c>
      <c r="AJ13" s="872">
        <v>45499.108851889992</v>
      </c>
      <c r="AK13" s="872">
        <v>52622.930014159996</v>
      </c>
      <c r="AL13" s="872">
        <v>50086.680641910003</v>
      </c>
      <c r="AM13" s="872">
        <v>52362.476793820002</v>
      </c>
      <c r="AN13" s="872">
        <v>51963.297140969997</v>
      </c>
      <c r="AO13" s="872">
        <v>48815.614415420001</v>
      </c>
      <c r="AP13" s="872">
        <v>52745.513655169998</v>
      </c>
      <c r="AQ13" s="872">
        <v>53094.012917469998</v>
      </c>
      <c r="AR13" s="872">
        <v>54156.36550167</v>
      </c>
      <c r="AS13" s="872">
        <v>51451.915537709996</v>
      </c>
      <c r="AT13" s="872">
        <v>50185.234078640002</v>
      </c>
      <c r="AU13" s="872">
        <v>51977.864655339996</v>
      </c>
      <c r="AV13" s="872">
        <v>53757.247619950002</v>
      </c>
      <c r="AW13" s="872">
        <v>62350.012214779999</v>
      </c>
      <c r="AX13" s="872">
        <v>58668.651559199992</v>
      </c>
      <c r="AY13" s="872">
        <v>64091.710065689993</v>
      </c>
      <c r="AZ13" s="872">
        <v>62483.452767249997</v>
      </c>
      <c r="BA13" s="872">
        <v>62070.370892899999</v>
      </c>
      <c r="BB13" s="872">
        <v>62582.034079030003</v>
      </c>
      <c r="BC13" s="872">
        <v>62137.03930633</v>
      </c>
      <c r="BD13" s="872">
        <v>64802.243488449996</v>
      </c>
      <c r="BE13" s="872">
        <v>66521.777726829998</v>
      </c>
      <c r="BF13" s="872">
        <v>63788.91463728001</v>
      </c>
      <c r="BG13" s="872">
        <v>65201.016736970007</v>
      </c>
      <c r="BH13" s="872">
        <v>63358.074917500002</v>
      </c>
      <c r="BI13" s="872">
        <v>67933.588631680002</v>
      </c>
      <c r="BJ13" s="872">
        <v>68888.095795009998</v>
      </c>
      <c r="BK13" s="872">
        <v>70440.636755090003</v>
      </c>
      <c r="BL13" s="872">
        <v>73577.833934157097</v>
      </c>
      <c r="BM13" s="872">
        <v>75159.682994820003</v>
      </c>
      <c r="BN13" s="872">
        <v>70803.746954400005</v>
      </c>
      <c r="BO13" s="872">
        <v>71594.147533340001</v>
      </c>
      <c r="BP13" s="872">
        <v>68773.183555700001</v>
      </c>
      <c r="BQ13" s="872">
        <v>66569.861976039989</v>
      </c>
      <c r="BR13" s="872">
        <v>66947.281883980002</v>
      </c>
      <c r="BS13" s="872">
        <v>71167.770713139995</v>
      </c>
      <c r="BT13" s="872">
        <v>70496.418338069998</v>
      </c>
      <c r="BU13" s="872">
        <v>73569</v>
      </c>
      <c r="BV13" s="872">
        <v>74498.380112810002</v>
      </c>
      <c r="BW13" s="872">
        <v>72917.527185890009</v>
      </c>
      <c r="BX13" s="872">
        <v>69446.043452650003</v>
      </c>
      <c r="BY13" s="872">
        <v>67413.995906789991</v>
      </c>
      <c r="BZ13" s="872">
        <v>76072.559399120015</v>
      </c>
      <c r="CA13" s="872">
        <v>70419.836853589994</v>
      </c>
      <c r="CB13" s="872">
        <v>71811.108306740003</v>
      </c>
      <c r="CC13" s="872">
        <v>72274.423068130011</v>
      </c>
      <c r="CD13" s="872">
        <v>73083.794152372298</v>
      </c>
      <c r="CE13" s="872">
        <v>71156.268825432286</v>
      </c>
      <c r="CF13" s="872">
        <v>75050.0283712323</v>
      </c>
      <c r="CG13" s="872">
        <v>82062.454314372284</v>
      </c>
      <c r="CH13" s="872">
        <v>83073.876301282289</v>
      </c>
      <c r="CI13" s="872">
        <v>79888.073268022301</v>
      </c>
      <c r="CJ13" s="872">
        <v>76270.488560842292</v>
      </c>
      <c r="CK13" s="872">
        <v>83832.736179042287</v>
      </c>
      <c r="CL13" s="872">
        <v>83944.908098642292</v>
      </c>
      <c r="CM13" s="872">
        <v>80702.470558452304</v>
      </c>
      <c r="CN13" s="872">
        <v>82261.311799362302</v>
      </c>
      <c r="CO13" s="872">
        <v>79068.213393302285</v>
      </c>
      <c r="CP13" s="872">
        <v>85929.687596322299</v>
      </c>
      <c r="CQ13" s="872">
        <v>82776.070675572293</v>
      </c>
      <c r="CR13" s="872">
        <v>90055.720543022297</v>
      </c>
      <c r="CS13" s="872">
        <v>102148.08102707229</v>
      </c>
      <c r="CT13" s="872">
        <v>101146.45320613228</v>
      </c>
      <c r="CU13" s="872">
        <v>100844.38988327001</v>
      </c>
      <c r="CV13" s="872">
        <v>96927.471336200004</v>
      </c>
      <c r="CW13" s="872">
        <v>96764.55682713</v>
      </c>
      <c r="CX13" s="872">
        <v>99355.801623730018</v>
      </c>
      <c r="CY13" s="872">
        <v>109048.86314920001</v>
      </c>
      <c r="CZ13" s="872">
        <v>100660.04772514</v>
      </c>
      <c r="DA13" s="3907">
        <v>112956.84348928501</v>
      </c>
      <c r="DB13" s="3907">
        <v>99760.407825670001</v>
      </c>
      <c r="DC13" s="3907">
        <v>98097.455155950011</v>
      </c>
      <c r="DD13" s="3907">
        <v>103092.81229459</v>
      </c>
      <c r="DE13" s="3907">
        <v>100867.11153925001</v>
      </c>
      <c r="DF13" s="3907">
        <v>102818.30863134001</v>
      </c>
      <c r="DG13" s="3907">
        <v>103484.58947791997</v>
      </c>
      <c r="DH13" s="3907">
        <v>101879.04529465</v>
      </c>
    </row>
    <row r="14" spans="1:112" ht="17.100000000000001" customHeight="1" thickBot="1" x14ac:dyDescent="0.3">
      <c r="A14" s="3896"/>
      <c r="B14" s="870"/>
      <c r="C14" s="870"/>
      <c r="D14" s="870"/>
      <c r="E14" s="870"/>
      <c r="F14" s="870"/>
      <c r="G14" s="870"/>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0"/>
      <c r="BX14" s="870"/>
      <c r="BY14" s="870"/>
      <c r="BZ14" s="870"/>
      <c r="CA14" s="870"/>
      <c r="CB14" s="870"/>
      <c r="CC14" s="870"/>
      <c r="CD14" s="870"/>
      <c r="CE14" s="870"/>
      <c r="CF14" s="870"/>
      <c r="CG14" s="870"/>
      <c r="CH14" s="870"/>
      <c r="CI14" s="870"/>
      <c r="CJ14" s="870"/>
      <c r="CK14" s="870"/>
      <c r="CL14" s="870"/>
      <c r="CM14" s="870"/>
      <c r="CN14" s="870"/>
      <c r="CO14" s="870"/>
      <c r="CP14" s="870"/>
      <c r="CQ14" s="870"/>
      <c r="CR14" s="870"/>
      <c r="CS14" s="870"/>
      <c r="CT14" s="870"/>
      <c r="CU14" s="870"/>
      <c r="CV14" s="870"/>
      <c r="CW14" s="870"/>
      <c r="CX14" s="870"/>
      <c r="CY14" s="870"/>
      <c r="CZ14" s="870"/>
      <c r="DA14" s="3905"/>
      <c r="DB14" s="3905"/>
      <c r="DC14" s="3905"/>
      <c r="DD14" s="3905"/>
      <c r="DE14" s="3905"/>
      <c r="DF14" s="3905"/>
      <c r="DG14" s="3905"/>
      <c r="DH14" s="3905"/>
    </row>
    <row r="15" spans="1:112" ht="17.100000000000001" customHeight="1" thickTop="1" thickBot="1" x14ac:dyDescent="0.3">
      <c r="A15" s="3892" t="s">
        <v>630</v>
      </c>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4"/>
      <c r="BT15" s="874"/>
      <c r="BU15" s="874"/>
      <c r="BV15" s="874"/>
      <c r="BW15" s="874"/>
      <c r="BX15" s="874"/>
      <c r="BY15" s="874"/>
      <c r="BZ15" s="874"/>
      <c r="CA15" s="874"/>
      <c r="CB15" s="874"/>
      <c r="CC15" s="874"/>
      <c r="CD15" s="874"/>
      <c r="CE15" s="874"/>
      <c r="CF15" s="874"/>
      <c r="CG15" s="874"/>
      <c r="CH15" s="874"/>
      <c r="CI15" s="874"/>
      <c r="CJ15" s="874"/>
      <c r="CK15" s="874"/>
      <c r="CL15" s="874"/>
      <c r="CM15" s="874"/>
      <c r="CN15" s="874"/>
      <c r="CO15" s="874"/>
      <c r="CP15" s="874"/>
      <c r="CQ15" s="874"/>
      <c r="CR15" s="874"/>
      <c r="CS15" s="874"/>
      <c r="CT15" s="874"/>
      <c r="CU15" s="874"/>
      <c r="CV15" s="874"/>
      <c r="CW15" s="874"/>
      <c r="CX15" s="874"/>
      <c r="CY15" s="874"/>
      <c r="CZ15" s="874"/>
      <c r="DA15" s="3908"/>
      <c r="DB15" s="3908"/>
      <c r="DC15" s="3908"/>
      <c r="DD15" s="3908"/>
      <c r="DE15" s="3908"/>
      <c r="DF15" s="3908"/>
      <c r="DG15" s="3908"/>
      <c r="DH15" s="3908"/>
    </row>
    <row r="16" spans="1:112" ht="17.100000000000001" customHeight="1" thickTop="1" x14ac:dyDescent="0.25">
      <c r="A16" s="3896"/>
      <c r="B16" s="870"/>
      <c r="C16" s="870"/>
      <c r="D16" s="870"/>
      <c r="E16" s="870"/>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3905"/>
      <c r="DB16" s="3905"/>
      <c r="DC16" s="3905"/>
      <c r="DD16" s="3905"/>
      <c r="DE16" s="3905"/>
      <c r="DF16" s="3905"/>
      <c r="DG16" s="3905"/>
      <c r="DH16" s="3905"/>
    </row>
    <row r="17" spans="1:112" ht="17.100000000000001" customHeight="1" x14ac:dyDescent="0.25">
      <c r="A17" s="3896" t="s">
        <v>631</v>
      </c>
      <c r="B17" s="870">
        <v>66426.303235972882</v>
      </c>
      <c r="C17" s="870">
        <v>67813.347178623269</v>
      </c>
      <c r="D17" s="870">
        <v>67350.55298928589</v>
      </c>
      <c r="E17" s="870">
        <v>67898.424276395206</v>
      </c>
      <c r="F17" s="870">
        <v>70563.533940011592</v>
      </c>
      <c r="G17" s="870">
        <v>69029.206086238628</v>
      </c>
      <c r="H17" s="870">
        <v>69173.827566074178</v>
      </c>
      <c r="I17" s="870">
        <v>70109.753901685341</v>
      </c>
      <c r="J17" s="870">
        <v>73222.669057128718</v>
      </c>
      <c r="K17" s="870">
        <v>72628.910586909114</v>
      </c>
      <c r="L17" s="870">
        <v>74948.541309052278</v>
      </c>
      <c r="M17" s="870">
        <v>77907.26620021234</v>
      </c>
      <c r="N17" s="870">
        <v>74640.649942564065</v>
      </c>
      <c r="O17" s="870">
        <v>74618.615312754191</v>
      </c>
      <c r="P17" s="870">
        <v>76376.735414886105</v>
      </c>
      <c r="Q17" s="870">
        <v>75700.789623743025</v>
      </c>
      <c r="R17" s="870">
        <v>77269.692369705648</v>
      </c>
      <c r="S17" s="870">
        <v>79953.017943437662</v>
      </c>
      <c r="T17" s="870">
        <v>79074.75525046949</v>
      </c>
      <c r="U17" s="870">
        <v>79520.667822633579</v>
      </c>
      <c r="V17" s="870">
        <v>78671.260029511788</v>
      </c>
      <c r="W17" s="870">
        <v>81199.667306703283</v>
      </c>
      <c r="X17" s="870">
        <v>77556.049942866448</v>
      </c>
      <c r="Y17" s="870">
        <v>80100.875885288551</v>
      </c>
      <c r="Z17" s="870">
        <v>80040.746933815622</v>
      </c>
      <c r="AA17" s="870">
        <v>79939.581236785903</v>
      </c>
      <c r="AB17" s="870">
        <v>79411.668224062698</v>
      </c>
      <c r="AC17" s="870">
        <v>79032.748513622151</v>
      </c>
      <c r="AD17" s="870">
        <v>78098.527743300889</v>
      </c>
      <c r="AE17" s="870">
        <v>85159.248901662751</v>
      </c>
      <c r="AF17" s="870">
        <v>86394.874568552084</v>
      </c>
      <c r="AG17" s="870">
        <v>86880.112743733043</v>
      </c>
      <c r="AH17" s="870">
        <v>87928.224802783152</v>
      </c>
      <c r="AI17" s="870">
        <v>88106.871545446251</v>
      </c>
      <c r="AJ17" s="870">
        <v>90488.3945909303</v>
      </c>
      <c r="AK17" s="870">
        <v>91559.825805914632</v>
      </c>
      <c r="AL17" s="870">
        <v>94098.106945505308</v>
      </c>
      <c r="AM17" s="870">
        <v>93549.31388682939</v>
      </c>
      <c r="AN17" s="870">
        <v>96754.802980609718</v>
      </c>
      <c r="AO17" s="870">
        <v>95870.007278678371</v>
      </c>
      <c r="AP17" s="870">
        <v>104072.51915873688</v>
      </c>
      <c r="AQ17" s="870">
        <v>103579.9323233067</v>
      </c>
      <c r="AR17" s="870">
        <v>100694.20800170788</v>
      </c>
      <c r="AS17" s="870">
        <v>99291.769986535714</v>
      </c>
      <c r="AT17" s="870">
        <v>100933.44968334469</v>
      </c>
      <c r="AU17" s="870">
        <v>100229.18125081969</v>
      </c>
      <c r="AV17" s="870">
        <v>99261.274187500021</v>
      </c>
      <c r="AW17" s="870">
        <v>103497.94482550361</v>
      </c>
      <c r="AX17" s="870">
        <v>102921.43799632388</v>
      </c>
      <c r="AY17" s="870">
        <v>108544.33997084292</v>
      </c>
      <c r="AZ17" s="870">
        <v>110343.08859754098</v>
      </c>
      <c r="BA17" s="870">
        <v>114721.20755311572</v>
      </c>
      <c r="BB17" s="870">
        <v>117055.21513527753</v>
      </c>
      <c r="BC17" s="870">
        <v>119619.60702976644</v>
      </c>
      <c r="BD17" s="870">
        <v>121075.74227892855</v>
      </c>
      <c r="BE17" s="870">
        <v>123260.36938210644</v>
      </c>
      <c r="BF17" s="870">
        <v>120752.98616916555</v>
      </c>
      <c r="BG17" s="870">
        <v>119694.92564294937</v>
      </c>
      <c r="BH17" s="870">
        <v>117838.97237219621</v>
      </c>
      <c r="BI17" s="870">
        <v>122735.45625949455</v>
      </c>
      <c r="BJ17" s="870">
        <v>120049.19112513392</v>
      </c>
      <c r="BK17" s="870">
        <v>126047.57279302411</v>
      </c>
      <c r="BL17" s="870">
        <v>139062.48919025276</v>
      </c>
      <c r="BM17" s="870">
        <v>137586.09214340354</v>
      </c>
      <c r="BN17" s="870">
        <v>138175.21268258648</v>
      </c>
      <c r="BO17" s="870">
        <v>138628.47666558527</v>
      </c>
      <c r="BP17" s="870">
        <v>142104.72795610214</v>
      </c>
      <c r="BQ17" s="870">
        <v>142278.28919419972</v>
      </c>
      <c r="BR17" s="870">
        <v>144450.61180768846</v>
      </c>
      <c r="BS17" s="870">
        <v>148534.72719634642</v>
      </c>
      <c r="BT17" s="870">
        <v>150438.85095480151</v>
      </c>
      <c r="BU17" s="870">
        <v>151519.5</v>
      </c>
      <c r="BV17" s="870">
        <v>153595.05761268668</v>
      </c>
      <c r="BW17" s="870">
        <v>156324.69065769573</v>
      </c>
      <c r="BX17" s="870">
        <v>157406.6914241621</v>
      </c>
      <c r="BY17" s="870">
        <v>156600.80811839449</v>
      </c>
      <c r="BZ17" s="870">
        <v>159897.71195550862</v>
      </c>
      <c r="CA17" s="870">
        <v>166725.92581236121</v>
      </c>
      <c r="CB17" s="870">
        <v>166910.92624923383</v>
      </c>
      <c r="CC17" s="870">
        <v>166395.73053723547</v>
      </c>
      <c r="CD17" s="870">
        <v>169580.80563689113</v>
      </c>
      <c r="CE17" s="870">
        <v>171298.85641524161</v>
      </c>
      <c r="CF17" s="870">
        <v>173801.30735711419</v>
      </c>
      <c r="CG17" s="870">
        <v>177668.55562032614</v>
      </c>
      <c r="CH17" s="870">
        <v>174394.86292201749</v>
      </c>
      <c r="CI17" s="870">
        <v>174924.25180757011</v>
      </c>
      <c r="CJ17" s="870">
        <v>175637.22381427392</v>
      </c>
      <c r="CK17" s="870">
        <v>179152.63008492597</v>
      </c>
      <c r="CL17" s="870">
        <v>178461.27118693173</v>
      </c>
      <c r="CM17" s="870">
        <v>180437.56616006474</v>
      </c>
      <c r="CN17" s="870">
        <v>176191.51600309185</v>
      </c>
      <c r="CO17" s="870">
        <v>175785.32195359335</v>
      </c>
      <c r="CP17" s="870">
        <v>185058.20583007197</v>
      </c>
      <c r="CQ17" s="870">
        <v>188375.48139406703</v>
      </c>
      <c r="CR17" s="870">
        <v>191339.81988459302</v>
      </c>
      <c r="CS17" s="870">
        <v>200039.4517179582</v>
      </c>
      <c r="CT17" s="870">
        <v>196835.78700488887</v>
      </c>
      <c r="CU17" s="870">
        <v>202954.33186410007</v>
      </c>
      <c r="CV17" s="870">
        <v>207215.69517574867</v>
      </c>
      <c r="CW17" s="870">
        <v>214373.48147916992</v>
      </c>
      <c r="CX17" s="870">
        <v>221942.12390585776</v>
      </c>
      <c r="CY17" s="870">
        <v>230238.77583979841</v>
      </c>
      <c r="CZ17" s="870">
        <v>221922.20800793669</v>
      </c>
      <c r="DA17" s="3905">
        <v>225940.38191798772</v>
      </c>
      <c r="DB17" s="3905">
        <v>218871.25093894106</v>
      </c>
      <c r="DC17" s="3905">
        <v>217596.3036255289</v>
      </c>
      <c r="DD17" s="3905">
        <v>214815.73631158541</v>
      </c>
      <c r="DE17" s="3905">
        <v>217004.41993496372</v>
      </c>
      <c r="DF17" s="3905">
        <v>218846.8952504606</v>
      </c>
      <c r="DG17" s="3905">
        <v>219966.96050391931</v>
      </c>
      <c r="DH17" s="3905">
        <v>226576.71631358506</v>
      </c>
    </row>
    <row r="18" spans="1:112" ht="17.100000000000001" customHeight="1" x14ac:dyDescent="0.25">
      <c r="A18" s="3896" t="s">
        <v>632</v>
      </c>
      <c r="B18" s="870">
        <v>-16094.591653099998</v>
      </c>
      <c r="C18" s="870">
        <v>-15133.990915980001</v>
      </c>
      <c r="D18" s="870">
        <v>-10574.257390679999</v>
      </c>
      <c r="E18" s="870">
        <v>-13160.13132181</v>
      </c>
      <c r="F18" s="870">
        <v>-13184.197336680001</v>
      </c>
      <c r="G18" s="870">
        <v>-12603.214470860001</v>
      </c>
      <c r="H18" s="870">
        <v>-12649.402737140001</v>
      </c>
      <c r="I18" s="870">
        <v>-13999.36386032</v>
      </c>
      <c r="J18" s="870">
        <v>-12309.791425859999</v>
      </c>
      <c r="K18" s="870">
        <v>-9506.4930552200003</v>
      </c>
      <c r="L18" s="870">
        <v>-11316.247423609999</v>
      </c>
      <c r="M18" s="870">
        <v>-9687.6799926800013</v>
      </c>
      <c r="N18" s="870">
        <v>-8384.2803368000004</v>
      </c>
      <c r="O18" s="870">
        <v>-7735.6408573600002</v>
      </c>
      <c r="P18" s="870">
        <v>-11176.693028849997</v>
      </c>
      <c r="Q18" s="870">
        <v>-9606.6951597400002</v>
      </c>
      <c r="R18" s="870">
        <v>-11320.184787369999</v>
      </c>
      <c r="S18" s="870">
        <v>-10168.74607549</v>
      </c>
      <c r="T18" s="870">
        <v>-11201.799995440004</v>
      </c>
      <c r="U18" s="870">
        <v>-8361.1217992800011</v>
      </c>
      <c r="V18" s="870">
        <v>-10561.849022570001</v>
      </c>
      <c r="W18" s="870">
        <v>-11253.339342660001</v>
      </c>
      <c r="X18" s="870">
        <v>-9436.6171233200002</v>
      </c>
      <c r="Y18" s="870">
        <v>-7837.3001372700001</v>
      </c>
      <c r="Z18" s="870">
        <v>-10079.960773000003</v>
      </c>
      <c r="AA18" s="870">
        <v>-8692.3302772299994</v>
      </c>
      <c r="AB18" s="870">
        <v>-9372.881900270002</v>
      </c>
      <c r="AC18" s="870">
        <v>-8880.1699302400029</v>
      </c>
      <c r="AD18" s="870">
        <v>-8780.1530179400033</v>
      </c>
      <c r="AE18" s="870">
        <v>-11179.910112040001</v>
      </c>
      <c r="AF18" s="870">
        <v>-11456.030725809998</v>
      </c>
      <c r="AG18" s="870">
        <v>-13179.341982179998</v>
      </c>
      <c r="AH18" s="870">
        <v>-11879.09227354</v>
      </c>
      <c r="AI18" s="870">
        <v>-13350.546611650003</v>
      </c>
      <c r="AJ18" s="870">
        <v>-16898.939951499997</v>
      </c>
      <c r="AK18" s="870">
        <v>-11466.967172649998</v>
      </c>
      <c r="AL18" s="870">
        <v>-13650.276193949998</v>
      </c>
      <c r="AM18" s="870">
        <v>-12018.874950829999</v>
      </c>
      <c r="AN18" s="870">
        <v>-12476.195903029999</v>
      </c>
      <c r="AO18" s="870">
        <v>-14313.36957282</v>
      </c>
      <c r="AP18" s="870">
        <v>-17374.062681929754</v>
      </c>
      <c r="AQ18" s="870">
        <v>-18112.053482993684</v>
      </c>
      <c r="AR18" s="870">
        <v>-14044.60487612374</v>
      </c>
      <c r="AS18" s="870">
        <v>-13816.06028582856</v>
      </c>
      <c r="AT18" s="870">
        <v>-17341.511666418828</v>
      </c>
      <c r="AU18" s="870">
        <v>-15217.901120033093</v>
      </c>
      <c r="AV18" s="870">
        <v>-13552.266238281474</v>
      </c>
      <c r="AW18" s="870">
        <v>-10932.694839660657</v>
      </c>
      <c r="AX18" s="870">
        <v>-13197.887711877294</v>
      </c>
      <c r="AY18" s="870">
        <v>-12463.583303451964</v>
      </c>
      <c r="AZ18" s="870">
        <v>-13387.690245879574</v>
      </c>
      <c r="BA18" s="870">
        <v>-17897.114501728862</v>
      </c>
      <c r="BB18" s="870">
        <v>-16472.475734490621</v>
      </c>
      <c r="BC18" s="870">
        <v>-18912.303265928196</v>
      </c>
      <c r="BD18" s="870">
        <v>-19181.228839505362</v>
      </c>
      <c r="BE18" s="870">
        <v>-20865.026249724659</v>
      </c>
      <c r="BF18" s="870">
        <v>-24581.233548614022</v>
      </c>
      <c r="BG18" s="870">
        <v>-22626.159615587952</v>
      </c>
      <c r="BH18" s="870">
        <v>-19870.683686191223</v>
      </c>
      <c r="BI18" s="870">
        <v>-20743.429970004472</v>
      </c>
      <c r="BJ18" s="870">
        <v>-19352.681883520723</v>
      </c>
      <c r="BK18" s="870">
        <v>-22349.474304150681</v>
      </c>
      <c r="BL18" s="870">
        <v>-23502.995871067244</v>
      </c>
      <c r="BM18" s="870">
        <v>-22661.474497705807</v>
      </c>
      <c r="BN18" s="870">
        <v>-22878.465939326445</v>
      </c>
      <c r="BO18" s="870">
        <v>-21714.827886328236</v>
      </c>
      <c r="BP18" s="870">
        <v>-26328.382232080454</v>
      </c>
      <c r="BQ18" s="870">
        <v>-25956.873075779848</v>
      </c>
      <c r="BR18" s="870">
        <v>-26828.959248950447</v>
      </c>
      <c r="BS18" s="870">
        <v>-25650.317494534476</v>
      </c>
      <c r="BT18" s="870">
        <v>-29430.173450514856</v>
      </c>
      <c r="BU18" s="870">
        <v>-28634.9</v>
      </c>
      <c r="BV18" s="870">
        <v>-26971.136303966399</v>
      </c>
      <c r="BW18" s="870">
        <v>-29312.760556908066</v>
      </c>
      <c r="BX18" s="870">
        <v>-31958.729724419147</v>
      </c>
      <c r="BY18" s="870">
        <v>-34518.630189887648</v>
      </c>
      <c r="BZ18" s="870">
        <v>-29765.040157252177</v>
      </c>
      <c r="CA18" s="870">
        <v>-35913.45428410665</v>
      </c>
      <c r="CB18" s="870">
        <v>-35783.323356305329</v>
      </c>
      <c r="CC18" s="870">
        <v>-37224.626337385162</v>
      </c>
      <c r="CD18" s="870">
        <v>-37942.026526596077</v>
      </c>
      <c r="CE18" s="870">
        <v>-41152.21912881577</v>
      </c>
      <c r="CF18" s="870">
        <v>-41550.868337346699</v>
      </c>
      <c r="CG18" s="870">
        <v>-38386.59096716639</v>
      </c>
      <c r="CH18" s="870">
        <v>-32405.033911957518</v>
      </c>
      <c r="CI18" s="870">
        <v>-35191.526846515859</v>
      </c>
      <c r="CJ18" s="870">
        <v>-40506.141151634103</v>
      </c>
      <c r="CK18" s="870">
        <v>-39546.197622725238</v>
      </c>
      <c r="CL18" s="870">
        <v>-35351.569054948355</v>
      </c>
      <c r="CM18" s="870">
        <v>-34907.183384128431</v>
      </c>
      <c r="CN18" s="870">
        <v>-27481.992926843894</v>
      </c>
      <c r="CO18" s="870">
        <v>-28939.114406344157</v>
      </c>
      <c r="CP18" s="870">
        <v>-26135.339736256545</v>
      </c>
      <c r="CQ18" s="870">
        <v>-29274.277120821997</v>
      </c>
      <c r="CR18" s="870">
        <v>-29484.768431556058</v>
      </c>
      <c r="CS18" s="870">
        <v>-24932.121414385856</v>
      </c>
      <c r="CT18" s="870">
        <v>-23701.260518967501</v>
      </c>
      <c r="CU18" s="870">
        <v>-19829.780191346192</v>
      </c>
      <c r="CV18" s="870">
        <v>-18394.546459666919</v>
      </c>
      <c r="CW18" s="870">
        <v>-17571.779205522427</v>
      </c>
      <c r="CX18" s="870">
        <v>-18573.606077410073</v>
      </c>
      <c r="CY18" s="870">
        <v>-22246.375063844021</v>
      </c>
      <c r="CZ18" s="870">
        <v>-25283.029247717244</v>
      </c>
      <c r="DA18" s="3905">
        <v>-21010.18099120606</v>
      </c>
      <c r="DB18" s="3905">
        <v>-22958.469095949196</v>
      </c>
      <c r="DC18" s="3905">
        <v>-22390.423569186998</v>
      </c>
      <c r="DD18" s="3905">
        <v>-19647.914046480033</v>
      </c>
      <c r="DE18" s="3905">
        <v>-19273.09610646783</v>
      </c>
      <c r="DF18" s="3905">
        <v>-20935.306592958881</v>
      </c>
      <c r="DG18" s="3905">
        <v>-19289.037028424798</v>
      </c>
      <c r="DH18" s="3905">
        <v>-20772.733527978315</v>
      </c>
    </row>
    <row r="19" spans="1:112" ht="17.100000000000001" customHeight="1" x14ac:dyDescent="0.25">
      <c r="A19" s="3896" t="s">
        <v>633</v>
      </c>
      <c r="B19" s="870">
        <v>416.39877228</v>
      </c>
      <c r="C19" s="870">
        <v>398.98351687999997</v>
      </c>
      <c r="D19" s="870">
        <v>464.59303090000003</v>
      </c>
      <c r="E19" s="870">
        <v>369.60301450999998</v>
      </c>
      <c r="F19" s="870">
        <v>408.48481404999995</v>
      </c>
      <c r="G19" s="870">
        <v>451.59551101999995</v>
      </c>
      <c r="H19" s="870">
        <v>445.53247376000002</v>
      </c>
      <c r="I19" s="870">
        <v>375.32156171000003</v>
      </c>
      <c r="J19" s="870">
        <v>729.0334312199999</v>
      </c>
      <c r="K19" s="870">
        <v>725.01450312999987</v>
      </c>
      <c r="L19" s="870">
        <v>1098.9094759899999</v>
      </c>
      <c r="M19" s="870">
        <v>992.11887309000008</v>
      </c>
      <c r="N19" s="870">
        <v>1201.4398751599999</v>
      </c>
      <c r="O19" s="870">
        <v>986.17518556999994</v>
      </c>
      <c r="P19" s="870">
        <v>242.02596110999997</v>
      </c>
      <c r="Q19" s="870">
        <v>265.07175250999995</v>
      </c>
      <c r="R19" s="870">
        <v>629.2786777099999</v>
      </c>
      <c r="S19" s="870">
        <v>246.32987396999999</v>
      </c>
      <c r="T19" s="870">
        <v>1772.48621953</v>
      </c>
      <c r="U19" s="870">
        <v>1112.8485640200001</v>
      </c>
      <c r="V19" s="870">
        <v>719.99327042000004</v>
      </c>
      <c r="W19" s="870">
        <v>955.00277437</v>
      </c>
      <c r="X19" s="870">
        <v>1127.9270470100003</v>
      </c>
      <c r="Y19" s="870">
        <v>1138.7372729100002</v>
      </c>
      <c r="Z19" s="870">
        <v>1211.1530704200002</v>
      </c>
      <c r="AA19" s="870">
        <v>1131.4411226499999</v>
      </c>
      <c r="AB19" s="870">
        <v>1179.4819348599999</v>
      </c>
      <c r="AC19" s="870">
        <v>1157.8965479799999</v>
      </c>
      <c r="AD19" s="870">
        <v>218.86825797</v>
      </c>
      <c r="AE19" s="870">
        <v>450.09873363999998</v>
      </c>
      <c r="AF19" s="870">
        <v>152.5676181</v>
      </c>
      <c r="AG19" s="870">
        <v>445.32254952000005</v>
      </c>
      <c r="AH19" s="870">
        <v>763.68187892000003</v>
      </c>
      <c r="AI19" s="870">
        <v>1163.6323081500002</v>
      </c>
      <c r="AJ19" s="870">
        <v>1325.8463739199999</v>
      </c>
      <c r="AK19" s="870">
        <v>1804.5649623700001</v>
      </c>
      <c r="AL19" s="870">
        <v>2146.9082228399998</v>
      </c>
      <c r="AM19" s="870">
        <v>2114.7532336799995</v>
      </c>
      <c r="AN19" s="870">
        <v>2108.0848065299997</v>
      </c>
      <c r="AO19" s="870">
        <v>2342.2126538799998</v>
      </c>
      <c r="AP19" s="870">
        <v>1233.3859579699999</v>
      </c>
      <c r="AQ19" s="870">
        <v>1546.1322582800001</v>
      </c>
      <c r="AR19" s="870">
        <v>1729.84466681</v>
      </c>
      <c r="AS19" s="870">
        <v>2100.3866184399999</v>
      </c>
      <c r="AT19" s="870">
        <v>2973.8737531799998</v>
      </c>
      <c r="AU19" s="870">
        <v>2466.6333634100001</v>
      </c>
      <c r="AV19" s="870">
        <v>2627.7498871299995</v>
      </c>
      <c r="AW19" s="870">
        <v>2715.6635386299995</v>
      </c>
      <c r="AX19" s="870">
        <v>3505.64319918</v>
      </c>
      <c r="AY19" s="870">
        <v>3459.2269215600004</v>
      </c>
      <c r="AZ19" s="870">
        <v>3529.4347085599993</v>
      </c>
      <c r="BA19" s="870">
        <v>3453.8968748400002</v>
      </c>
      <c r="BB19" s="870">
        <v>2412.4059201499999</v>
      </c>
      <c r="BC19" s="870">
        <v>2414.3403686699999</v>
      </c>
      <c r="BD19" s="870">
        <v>1784.51822917</v>
      </c>
      <c r="BE19" s="870">
        <v>2049.3917820399997</v>
      </c>
      <c r="BF19" s="870">
        <v>2089.3361430999998</v>
      </c>
      <c r="BG19" s="870">
        <v>2102.1365570700004</v>
      </c>
      <c r="BH19" s="870">
        <v>2294.0404291999994</v>
      </c>
      <c r="BI19" s="870">
        <v>2467.8894129999999</v>
      </c>
      <c r="BJ19" s="870">
        <v>2207.8287976499996</v>
      </c>
      <c r="BK19" s="870">
        <v>2382.2947444899996</v>
      </c>
      <c r="BL19" s="870">
        <v>2443.1738772899998</v>
      </c>
      <c r="BM19" s="870">
        <v>2611.5448260100006</v>
      </c>
      <c r="BN19" s="870">
        <v>2007.7485255200002</v>
      </c>
      <c r="BO19" s="870">
        <v>2027.59553033</v>
      </c>
      <c r="BP19" s="870">
        <v>1574.8875632300001</v>
      </c>
      <c r="BQ19" s="870">
        <v>1242.43514559</v>
      </c>
      <c r="BR19" s="870">
        <v>1307.1408722699998</v>
      </c>
      <c r="BS19" s="870">
        <v>1065.56092048</v>
      </c>
      <c r="BT19" s="870">
        <v>1057.6542133000003</v>
      </c>
      <c r="BU19" s="870">
        <v>1056.7</v>
      </c>
      <c r="BV19" s="870">
        <v>996.92193865999991</v>
      </c>
      <c r="BW19" s="870">
        <v>1008.8143971</v>
      </c>
      <c r="BX19" s="870">
        <v>1011.9442757100001</v>
      </c>
      <c r="BY19" s="870">
        <v>1066.7009175000001</v>
      </c>
      <c r="BZ19" s="870">
        <v>1016.77921311</v>
      </c>
      <c r="CA19" s="870">
        <v>866.98502473000008</v>
      </c>
      <c r="CB19" s="870">
        <v>1356.7076687000001</v>
      </c>
      <c r="CC19" s="870">
        <v>876.30193002999999</v>
      </c>
      <c r="CD19" s="870">
        <v>902.85366694000004</v>
      </c>
      <c r="CE19" s="870">
        <v>874.22326047999991</v>
      </c>
      <c r="CF19" s="870">
        <v>871.67880075999994</v>
      </c>
      <c r="CG19" s="870">
        <v>884.54086482000002</v>
      </c>
      <c r="CH19" s="870">
        <v>764.88943096000003</v>
      </c>
      <c r="CI19" s="870">
        <v>759.47528250999994</v>
      </c>
      <c r="CJ19" s="870">
        <v>783.26216117999991</v>
      </c>
      <c r="CK19" s="870">
        <v>777.68830327000012</v>
      </c>
      <c r="CL19" s="870">
        <v>780.34392504000004</v>
      </c>
      <c r="CM19" s="870">
        <v>666.0651149900001</v>
      </c>
      <c r="CN19" s="870">
        <v>663.17858106999995</v>
      </c>
      <c r="CO19" s="870">
        <v>662.97412502999987</v>
      </c>
      <c r="CP19" s="870">
        <v>679.88341018999995</v>
      </c>
      <c r="CQ19" s="870">
        <v>680.51631947999999</v>
      </c>
      <c r="CR19" s="870">
        <v>686.30011655999999</v>
      </c>
      <c r="CS19" s="870">
        <v>675.2423620400001</v>
      </c>
      <c r="CT19" s="870">
        <v>728.38201835000007</v>
      </c>
      <c r="CU19" s="870">
        <v>618.91564277000009</v>
      </c>
      <c r="CV19" s="870">
        <v>647.7223449899999</v>
      </c>
      <c r="CW19" s="870">
        <v>619.35890265</v>
      </c>
      <c r="CX19" s="870">
        <v>615.95369096000013</v>
      </c>
      <c r="CY19" s="870">
        <v>532.94062998999993</v>
      </c>
      <c r="CZ19" s="870">
        <v>486.13695540999993</v>
      </c>
      <c r="DA19" s="3905">
        <v>504.09098372999995</v>
      </c>
      <c r="DB19" s="3905">
        <v>490.31621081999998</v>
      </c>
      <c r="DC19" s="3905">
        <v>486.93154324999995</v>
      </c>
      <c r="DD19" s="3905">
        <v>505.02529141000002</v>
      </c>
      <c r="DE19" s="3905">
        <v>448.45071628999995</v>
      </c>
      <c r="DF19" s="3905">
        <v>424.32515734000003</v>
      </c>
      <c r="DG19" s="3905">
        <v>415.21715676999997</v>
      </c>
      <c r="DH19" s="3905">
        <v>425.40114375000002</v>
      </c>
    </row>
    <row r="20" spans="1:112" ht="17.100000000000001" customHeight="1" x14ac:dyDescent="0.25">
      <c r="A20" s="3896" t="s">
        <v>634</v>
      </c>
      <c r="B20" s="870">
        <v>153.19780331999999</v>
      </c>
      <c r="C20" s="870">
        <v>154.31596911</v>
      </c>
      <c r="D20" s="870">
        <v>138.70587049999997</v>
      </c>
      <c r="E20" s="870">
        <v>145.20146566999998</v>
      </c>
      <c r="F20" s="870">
        <v>139.64907062999998</v>
      </c>
      <c r="G20" s="870">
        <v>144.54348844999998</v>
      </c>
      <c r="H20" s="870">
        <v>136.46690247999999</v>
      </c>
      <c r="I20" s="870">
        <v>137.70103456999999</v>
      </c>
      <c r="J20" s="870">
        <v>166.28222216</v>
      </c>
      <c r="K20" s="870">
        <v>164.10271523999998</v>
      </c>
      <c r="L20" s="870">
        <v>188.36966712999998</v>
      </c>
      <c r="M20" s="870">
        <v>289.10614802999993</v>
      </c>
      <c r="N20" s="870">
        <v>325.25928297999997</v>
      </c>
      <c r="O20" s="870">
        <v>266.26099159999995</v>
      </c>
      <c r="P20" s="870">
        <v>282.16233682000001</v>
      </c>
      <c r="Q20" s="870">
        <v>326.19289162000001</v>
      </c>
      <c r="R20" s="870">
        <v>355.96613649</v>
      </c>
      <c r="S20" s="870">
        <v>144.95301177000002</v>
      </c>
      <c r="T20" s="870">
        <v>145.04960496999999</v>
      </c>
      <c r="U20" s="870">
        <v>146.18456738</v>
      </c>
      <c r="V20" s="870">
        <v>147.98835771</v>
      </c>
      <c r="W20" s="870">
        <v>189.87692557</v>
      </c>
      <c r="X20" s="870">
        <v>188.68572480999998</v>
      </c>
      <c r="Y20" s="870">
        <v>187.66180904000001</v>
      </c>
      <c r="Z20" s="870">
        <v>184.76241243000001</v>
      </c>
      <c r="AA20" s="870">
        <v>235.96431477000002</v>
      </c>
      <c r="AB20" s="870">
        <v>228.80128807000003</v>
      </c>
      <c r="AC20" s="870">
        <v>202.30284356000001</v>
      </c>
      <c r="AD20" s="870">
        <v>207.31680611000002</v>
      </c>
      <c r="AE20" s="870">
        <v>142.31707372000002</v>
      </c>
      <c r="AF20" s="870">
        <v>246.29880878</v>
      </c>
      <c r="AG20" s="870">
        <v>157.61338316000001</v>
      </c>
      <c r="AH20" s="870">
        <v>186.53756657</v>
      </c>
      <c r="AI20" s="870">
        <v>186.00266166</v>
      </c>
      <c r="AJ20" s="870">
        <v>148.20166657000001</v>
      </c>
      <c r="AK20" s="870">
        <v>184.47326498999999</v>
      </c>
      <c r="AL20" s="870">
        <v>158.50110899000001</v>
      </c>
      <c r="AM20" s="870">
        <v>151.81138362999999</v>
      </c>
      <c r="AN20" s="870">
        <v>144.74117856000001</v>
      </c>
      <c r="AO20" s="870">
        <v>154.39851223000002</v>
      </c>
      <c r="AP20" s="870">
        <v>135.40763834000001</v>
      </c>
      <c r="AQ20" s="870">
        <v>198.07188681</v>
      </c>
      <c r="AR20" s="870">
        <v>126.59522910000001</v>
      </c>
      <c r="AS20" s="870">
        <v>150.84449430999999</v>
      </c>
      <c r="AT20" s="870">
        <v>162.74188365000003</v>
      </c>
      <c r="AU20" s="870">
        <v>164.49673319999999</v>
      </c>
      <c r="AV20" s="870">
        <v>163.62766462999997</v>
      </c>
      <c r="AW20" s="870">
        <v>172.66457023999999</v>
      </c>
      <c r="AX20" s="870">
        <v>134.78201322999996</v>
      </c>
      <c r="AY20" s="870">
        <v>146.16603488000001</v>
      </c>
      <c r="AZ20" s="870">
        <v>154.80724961999994</v>
      </c>
      <c r="BA20" s="870">
        <v>158.50427366000002</v>
      </c>
      <c r="BB20" s="870">
        <v>161.91662781999997</v>
      </c>
      <c r="BC20" s="870">
        <v>159.59387422</v>
      </c>
      <c r="BD20" s="870">
        <v>117.25199542000001</v>
      </c>
      <c r="BE20" s="870">
        <v>129.45984655000001</v>
      </c>
      <c r="BF20" s="870">
        <v>134.73078520999996</v>
      </c>
      <c r="BG20" s="870">
        <v>140.02408560999999</v>
      </c>
      <c r="BH20" s="870">
        <v>139.35857369000001</v>
      </c>
      <c r="BI20" s="870">
        <v>152.22108252999999</v>
      </c>
      <c r="BJ20" s="870">
        <v>115.15130846999999</v>
      </c>
      <c r="BK20" s="870">
        <v>126.01319054</v>
      </c>
      <c r="BL20" s="870">
        <v>127.1554088</v>
      </c>
      <c r="BM20" s="870">
        <v>371.52363643000001</v>
      </c>
      <c r="BN20" s="870">
        <v>379.96656151999991</v>
      </c>
      <c r="BO20" s="870">
        <v>3704.0103747000003</v>
      </c>
      <c r="BP20" s="870">
        <v>3664.27348949</v>
      </c>
      <c r="BQ20" s="870">
        <v>3670.1731644900001</v>
      </c>
      <c r="BR20" s="870">
        <v>3675.21057273</v>
      </c>
      <c r="BS20" s="870">
        <v>3683.2173269999998</v>
      </c>
      <c r="BT20" s="870">
        <v>3657.3844738899998</v>
      </c>
      <c r="BU20" s="870">
        <v>3668.5</v>
      </c>
      <c r="BV20" s="870">
        <v>3617.0592188099999</v>
      </c>
      <c r="BW20" s="870">
        <v>3626.6453938499999</v>
      </c>
      <c r="BX20" s="870">
        <v>3623.0380289999998</v>
      </c>
      <c r="BY20" s="870">
        <v>3622.9704508099999</v>
      </c>
      <c r="BZ20" s="870">
        <v>3621.55255085</v>
      </c>
      <c r="CA20" s="870">
        <v>3760.6580941399998</v>
      </c>
      <c r="CB20" s="870">
        <v>3749.1737147999997</v>
      </c>
      <c r="CC20" s="870">
        <v>3761.8094959199998</v>
      </c>
      <c r="CD20" s="870">
        <v>3762.2770625399999</v>
      </c>
      <c r="CE20" s="870">
        <v>3758.5232117199998</v>
      </c>
      <c r="CF20" s="870">
        <v>3767.8315939099998</v>
      </c>
      <c r="CG20" s="870">
        <v>3786.0611617799996</v>
      </c>
      <c r="CH20" s="870">
        <v>3776.0857908899998</v>
      </c>
      <c r="CI20" s="870">
        <v>3765.93455279</v>
      </c>
      <c r="CJ20" s="870">
        <v>3765.1976652000003</v>
      </c>
      <c r="CK20" s="870">
        <v>3761.3297814900002</v>
      </c>
      <c r="CL20" s="870">
        <v>3766.3030819800001</v>
      </c>
      <c r="CM20" s="870">
        <v>3851.56925434</v>
      </c>
      <c r="CN20" s="870">
        <v>3838.2095615300004</v>
      </c>
      <c r="CO20" s="870">
        <v>3841.6459451600003</v>
      </c>
      <c r="CP20" s="870">
        <v>3854.8684223200003</v>
      </c>
      <c r="CQ20" s="870">
        <v>3851.2765629800001</v>
      </c>
      <c r="CR20" s="870">
        <v>3841.4149903800003</v>
      </c>
      <c r="CS20" s="870">
        <v>3843.0021967400003</v>
      </c>
      <c r="CT20" s="870">
        <v>3829.80791262</v>
      </c>
      <c r="CU20" s="870">
        <v>3850.1254325200002</v>
      </c>
      <c r="CV20" s="870">
        <v>3837.4422250600001</v>
      </c>
      <c r="CW20" s="870">
        <v>3832.0039649100004</v>
      </c>
      <c r="CX20" s="870">
        <v>3838.5214351200002</v>
      </c>
      <c r="CY20" s="870">
        <v>3939.3595319200003</v>
      </c>
      <c r="CZ20" s="870">
        <v>3924.4904188699998</v>
      </c>
      <c r="DA20" s="3905">
        <v>3928.2821452100002</v>
      </c>
      <c r="DB20" s="3905">
        <v>3940.63574281</v>
      </c>
      <c r="DC20" s="3905">
        <v>3911.6779075099998</v>
      </c>
      <c r="DD20" s="3905">
        <v>3916.1275332999999</v>
      </c>
      <c r="DE20" s="3905">
        <v>3927.1168639899997</v>
      </c>
      <c r="DF20" s="3905">
        <v>3915.7525036699999</v>
      </c>
      <c r="DG20" s="3905">
        <v>3920.3112408100001</v>
      </c>
      <c r="DH20" s="3905">
        <v>3923.40452461</v>
      </c>
    </row>
    <row r="21" spans="1:112" ht="17.100000000000001" customHeight="1" x14ac:dyDescent="0.25">
      <c r="A21" s="3896" t="s">
        <v>635</v>
      </c>
      <c r="B21" s="870">
        <v>18594.729341072874</v>
      </c>
      <c r="C21" s="870">
        <v>19044.324603401274</v>
      </c>
      <c r="D21" s="870">
        <v>22360.668552649873</v>
      </c>
      <c r="E21" s="870">
        <v>21280.181327235212</v>
      </c>
      <c r="F21" s="870">
        <v>22922.517605351597</v>
      </c>
      <c r="G21" s="870">
        <v>21373.307422236627</v>
      </c>
      <c r="H21" s="870">
        <v>18994.907343880179</v>
      </c>
      <c r="I21" s="870">
        <v>20201.11458074515</v>
      </c>
      <c r="J21" s="870">
        <v>25363.924309142734</v>
      </c>
      <c r="K21" s="870">
        <v>25143.319156730104</v>
      </c>
      <c r="L21" s="870">
        <v>24896.11395498427</v>
      </c>
      <c r="M21" s="870">
        <v>24565.283968943342</v>
      </c>
      <c r="N21" s="870">
        <v>23562.209847259786</v>
      </c>
      <c r="O21" s="870">
        <v>24677.444186577806</v>
      </c>
      <c r="P21" s="870">
        <v>23108.200299823584</v>
      </c>
      <c r="Q21" s="870">
        <v>23165.82197285549</v>
      </c>
      <c r="R21" s="870">
        <v>25400.594578360418</v>
      </c>
      <c r="S21" s="870">
        <v>27938.843234947642</v>
      </c>
      <c r="T21" s="870">
        <v>27716.558216280049</v>
      </c>
      <c r="U21" s="870">
        <v>28224.401098000351</v>
      </c>
      <c r="V21" s="870">
        <v>26685.276395961795</v>
      </c>
      <c r="W21" s="870">
        <v>28632.017156241829</v>
      </c>
      <c r="X21" s="870">
        <v>27468.836560251591</v>
      </c>
      <c r="Y21" s="870">
        <v>25309.103500960551</v>
      </c>
      <c r="Z21" s="870">
        <v>27505.896416856463</v>
      </c>
      <c r="AA21" s="870">
        <v>27713.612342122353</v>
      </c>
      <c r="AB21" s="870">
        <v>26807.826071009738</v>
      </c>
      <c r="AC21" s="870">
        <v>26985.714396542317</v>
      </c>
      <c r="AD21" s="870">
        <v>25081.56802680812</v>
      </c>
      <c r="AE21" s="870">
        <v>28660.785956678155</v>
      </c>
      <c r="AF21" s="870">
        <v>29288.080506300139</v>
      </c>
      <c r="AG21" s="870">
        <v>28118.357092553313</v>
      </c>
      <c r="AH21" s="870">
        <v>29731.391392921221</v>
      </c>
      <c r="AI21" s="870">
        <v>29666.838950144462</v>
      </c>
      <c r="AJ21" s="870">
        <v>29564.39343112606</v>
      </c>
      <c r="AK21" s="870">
        <v>29458.966505068092</v>
      </c>
      <c r="AL21" s="870">
        <v>32666.559441311121</v>
      </c>
      <c r="AM21" s="870">
        <v>31434.526478312724</v>
      </c>
      <c r="AN21" s="870">
        <v>34568.136052714675</v>
      </c>
      <c r="AO21" s="870">
        <v>35237.634672762681</v>
      </c>
      <c r="AP21" s="870">
        <v>35321.736417755252</v>
      </c>
      <c r="AQ21" s="870">
        <v>34118.070068315443</v>
      </c>
      <c r="AR21" s="870">
        <v>34349.677520039455</v>
      </c>
      <c r="AS21" s="870">
        <v>36275.025275776556</v>
      </c>
      <c r="AT21" s="870">
        <v>36543.319575843278</v>
      </c>
      <c r="AU21" s="870">
        <v>35664.545571807263</v>
      </c>
      <c r="AV21" s="870">
        <v>34743.13788053047</v>
      </c>
      <c r="AW21" s="870">
        <v>33103.565879656737</v>
      </c>
      <c r="AX21" s="870">
        <v>34695.323937723748</v>
      </c>
      <c r="AY21" s="870">
        <v>35594.439558382459</v>
      </c>
      <c r="AZ21" s="870">
        <v>38156.187542883796</v>
      </c>
      <c r="BA21" s="870">
        <v>38366.123306714959</v>
      </c>
      <c r="BB21" s="870">
        <v>40575.027869459576</v>
      </c>
      <c r="BC21" s="870">
        <v>41144.198700293819</v>
      </c>
      <c r="BD21" s="870">
        <v>38994.040175877031</v>
      </c>
      <c r="BE21" s="870">
        <v>38052.417033983897</v>
      </c>
      <c r="BF21" s="870">
        <v>34606.904911888341</v>
      </c>
      <c r="BG21" s="870">
        <v>34109.909932740469</v>
      </c>
      <c r="BH21" s="870">
        <v>37043.612771806722</v>
      </c>
      <c r="BI21" s="870">
        <v>36678.548153023294</v>
      </c>
      <c r="BJ21" s="870">
        <v>34131.393553218462</v>
      </c>
      <c r="BK21" s="870">
        <v>35765.769668424458</v>
      </c>
      <c r="BL21" s="870">
        <v>44551.988671439511</v>
      </c>
      <c r="BM21" s="870">
        <v>42748.003113312807</v>
      </c>
      <c r="BN21" s="870">
        <v>46880.714875900085</v>
      </c>
      <c r="BO21" s="870">
        <v>51051.107150947049</v>
      </c>
      <c r="BP21" s="870">
        <v>52242.323221041683</v>
      </c>
      <c r="BQ21" s="870">
        <v>54664.162452459925</v>
      </c>
      <c r="BR21" s="870">
        <v>55656.722119757993</v>
      </c>
      <c r="BS21" s="870">
        <v>56465.417236151901</v>
      </c>
      <c r="BT21" s="870">
        <v>55227.297853406679</v>
      </c>
      <c r="BU21" s="870">
        <v>54040.800000000003</v>
      </c>
      <c r="BV21" s="870">
        <v>56739.522353380264</v>
      </c>
      <c r="BW21" s="870">
        <v>58729.86270584767</v>
      </c>
      <c r="BX21" s="870">
        <v>60636.900551802959</v>
      </c>
      <c r="BY21" s="870">
        <v>59357.853390026838</v>
      </c>
      <c r="BZ21" s="870">
        <v>58698.444163096399</v>
      </c>
      <c r="CA21" s="870">
        <v>65020.277793534573</v>
      </c>
      <c r="CB21" s="870">
        <v>64422.375969688524</v>
      </c>
      <c r="CC21" s="870">
        <v>61534.792557670284</v>
      </c>
      <c r="CD21" s="870">
        <v>63220.115687402707</v>
      </c>
      <c r="CE21" s="870">
        <v>63623.114933193639</v>
      </c>
      <c r="CF21" s="870">
        <v>61839.921043205184</v>
      </c>
      <c r="CG21" s="870">
        <v>61890.112365387526</v>
      </c>
      <c r="CH21" s="870">
        <v>63456.927930627688</v>
      </c>
      <c r="CI21" s="870">
        <v>64370.061528331978</v>
      </c>
      <c r="CJ21" s="870">
        <v>63409.053928177484</v>
      </c>
      <c r="CK21" s="870">
        <v>60312.714367918365</v>
      </c>
      <c r="CL21" s="870">
        <v>63711.441040361075</v>
      </c>
      <c r="CM21" s="870">
        <v>69345.546586814031</v>
      </c>
      <c r="CN21" s="870">
        <v>70949.599419485647</v>
      </c>
      <c r="CO21" s="870">
        <v>72282.614224136923</v>
      </c>
      <c r="CP21" s="870">
        <v>77527.930330003146</v>
      </c>
      <c r="CQ21" s="870">
        <v>80856.926480132723</v>
      </c>
      <c r="CR21" s="870">
        <v>76327.046016954657</v>
      </c>
      <c r="CS21" s="870">
        <v>77477.493835279631</v>
      </c>
      <c r="CT21" s="870">
        <v>76546.263210759076</v>
      </c>
      <c r="CU21" s="870">
        <v>86749.20286477395</v>
      </c>
      <c r="CV21" s="870">
        <v>96378.841949931724</v>
      </c>
      <c r="CW21" s="870">
        <v>104488.50831407748</v>
      </c>
      <c r="CX21" s="870">
        <v>108467.19133079766</v>
      </c>
      <c r="CY21" s="870">
        <v>103415.83778866437</v>
      </c>
      <c r="CZ21" s="870">
        <v>100389.75840935941</v>
      </c>
      <c r="DA21" s="3905">
        <v>96405.730566441547</v>
      </c>
      <c r="DB21" s="3905">
        <v>100583.32597095185</v>
      </c>
      <c r="DC21" s="3905">
        <v>101507.03435115184</v>
      </c>
      <c r="DD21" s="3905">
        <v>96496.162795225304</v>
      </c>
      <c r="DE21" s="3905">
        <v>101239.7798695259</v>
      </c>
      <c r="DF21" s="3905">
        <v>99433.357687171723</v>
      </c>
      <c r="DG21" s="3905">
        <v>101528.86239515475</v>
      </c>
      <c r="DH21" s="3905">
        <v>108273.74315931668</v>
      </c>
    </row>
    <row r="22" spans="1:112" ht="17.100000000000001" customHeight="1" x14ac:dyDescent="0.25">
      <c r="A22" s="3896"/>
      <c r="B22" s="870"/>
      <c r="C22" s="870"/>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c r="BP22" s="870"/>
      <c r="BQ22" s="870"/>
      <c r="BR22" s="870"/>
      <c r="BS22" s="870"/>
      <c r="BT22" s="870"/>
      <c r="BU22" s="870"/>
      <c r="BV22" s="870"/>
      <c r="BW22" s="870"/>
      <c r="BX22" s="870"/>
      <c r="BY22" s="870"/>
      <c r="BZ22" s="870"/>
      <c r="CA22" s="870"/>
      <c r="CB22" s="870"/>
      <c r="CC22" s="870"/>
      <c r="CD22" s="870"/>
      <c r="CE22" s="870"/>
      <c r="CF22" s="870"/>
      <c r="CG22" s="870"/>
      <c r="CH22" s="870"/>
      <c r="CI22" s="870"/>
      <c r="CJ22" s="870"/>
      <c r="CK22" s="870"/>
      <c r="CL22" s="870"/>
      <c r="CM22" s="870"/>
      <c r="CN22" s="870"/>
      <c r="CO22" s="870"/>
      <c r="CP22" s="870"/>
      <c r="CQ22" s="870"/>
      <c r="CR22" s="870"/>
      <c r="CS22" s="870"/>
      <c r="CT22" s="870"/>
      <c r="CU22" s="870"/>
      <c r="CV22" s="870"/>
      <c r="CW22" s="870"/>
      <c r="CX22" s="870"/>
      <c r="CY22" s="870"/>
      <c r="CZ22" s="870"/>
      <c r="DA22" s="3905"/>
      <c r="DB22" s="3905"/>
      <c r="DC22" s="3905"/>
      <c r="DD22" s="3905"/>
      <c r="DE22" s="3905"/>
      <c r="DF22" s="3905"/>
      <c r="DG22" s="3905"/>
      <c r="DH22" s="3905"/>
    </row>
    <row r="23" spans="1:112" s="873" customFormat="1" ht="17.100000000000001" customHeight="1" x14ac:dyDescent="0.25">
      <c r="A23" s="3898" t="s">
        <v>636</v>
      </c>
      <c r="B23" s="872">
        <v>32306.578817400012</v>
      </c>
      <c r="C23" s="872">
        <v>34188.33114523199</v>
      </c>
      <c r="D23" s="872">
        <v>35018.925947356023</v>
      </c>
      <c r="E23" s="872">
        <v>33972.916107529993</v>
      </c>
      <c r="F23" s="872">
        <v>35004.95288266</v>
      </c>
      <c r="G23" s="872">
        <v>35648.823192611999</v>
      </c>
      <c r="H23" s="872">
        <v>38111.516861294003</v>
      </c>
      <c r="I23" s="872">
        <v>36422.298056900181</v>
      </c>
      <c r="J23" s="872">
        <v>36444.268975505984</v>
      </c>
      <c r="K23" s="872">
        <v>38868.215593329005</v>
      </c>
      <c r="L23" s="872">
        <v>40023.459073578015</v>
      </c>
      <c r="M23" s="872">
        <v>44935.527259708993</v>
      </c>
      <c r="N23" s="872">
        <v>44220.858916644269</v>
      </c>
      <c r="O23" s="872">
        <v>43457.966445986371</v>
      </c>
      <c r="P23" s="872">
        <v>42616.030384142519</v>
      </c>
      <c r="Q23" s="872">
        <v>43519.537135277533</v>
      </c>
      <c r="R23" s="872">
        <v>41534.157818175219</v>
      </c>
      <c r="S23" s="872">
        <v>42236.711518740027</v>
      </c>
      <c r="T23" s="872">
        <v>42073.932863249436</v>
      </c>
      <c r="U23" s="872">
        <v>44194.178056753226</v>
      </c>
      <c r="V23" s="872">
        <v>42292.116239109986</v>
      </c>
      <c r="W23" s="872">
        <v>42459.190507741456</v>
      </c>
      <c r="X23" s="872">
        <v>41967.209031114857</v>
      </c>
      <c r="Y23" s="872">
        <v>48280.871329008005</v>
      </c>
      <c r="Z23" s="872">
        <v>43850.805226809163</v>
      </c>
      <c r="AA23" s="872">
        <v>44901.044054853548</v>
      </c>
      <c r="AB23" s="872">
        <v>44639.243475712952</v>
      </c>
      <c r="AC23" s="872">
        <v>44527.063578379821</v>
      </c>
      <c r="AD23" s="872">
        <v>44662.991762632766</v>
      </c>
      <c r="AE23" s="872">
        <v>45910.968640304593</v>
      </c>
      <c r="AF23" s="872">
        <v>46049.629763321958</v>
      </c>
      <c r="AG23" s="872">
        <v>46185.349601679744</v>
      </c>
      <c r="AH23" s="872">
        <v>47267.960581811938</v>
      </c>
      <c r="AI23" s="872">
        <v>46439.120953461781</v>
      </c>
      <c r="AJ23" s="872">
        <v>45499.109248794244</v>
      </c>
      <c r="AK23" s="872">
        <v>52622.930355556542</v>
      </c>
      <c r="AL23" s="872">
        <v>50086.680642074178</v>
      </c>
      <c r="AM23" s="872">
        <v>52362.47707499667</v>
      </c>
      <c r="AN23" s="872">
        <v>51963.297009955029</v>
      </c>
      <c r="AO23" s="872">
        <v>48815.61419920568</v>
      </c>
      <c r="AP23" s="872">
        <v>52745.513655361865</v>
      </c>
      <c r="AQ23" s="872">
        <v>53094.012917087573</v>
      </c>
      <c r="AR23" s="872">
        <v>54156.365501454675</v>
      </c>
      <c r="AS23" s="872">
        <v>51451.915537680601</v>
      </c>
      <c r="AT23" s="872">
        <v>50185.234077912588</v>
      </c>
      <c r="AU23" s="872">
        <v>51977.864655589321</v>
      </c>
      <c r="AV23" s="872">
        <v>53757.247620448077</v>
      </c>
      <c r="AW23" s="872">
        <v>62350.012215056217</v>
      </c>
      <c r="AX23" s="872">
        <v>58668.651559132835</v>
      </c>
      <c r="AY23" s="872">
        <v>64091.710065448504</v>
      </c>
      <c r="AZ23" s="872">
        <v>62483.452766957605</v>
      </c>
      <c r="BA23" s="872">
        <v>62070.370893171887</v>
      </c>
      <c r="BB23" s="872">
        <v>62582.034079297329</v>
      </c>
      <c r="BC23" s="872">
        <v>62137.039306434432</v>
      </c>
      <c r="BD23" s="872">
        <v>64802.243488136155</v>
      </c>
      <c r="BE23" s="872">
        <v>66521.777726987872</v>
      </c>
      <c r="BF23" s="872">
        <v>63788.91463697319</v>
      </c>
      <c r="BG23" s="872">
        <v>65201.016737300946</v>
      </c>
      <c r="BH23" s="872">
        <v>63358.07491708827</v>
      </c>
      <c r="BI23" s="872">
        <v>67933.588631996783</v>
      </c>
      <c r="BJ23" s="872">
        <v>68888.095794514724</v>
      </c>
      <c r="BK23" s="872">
        <v>70440.636755478976</v>
      </c>
      <c r="BL23" s="872">
        <v>73577.833933835995</v>
      </c>
      <c r="BM23" s="872">
        <v>75159.682994824921</v>
      </c>
      <c r="BN23" s="872">
        <v>70803.746954399961</v>
      </c>
      <c r="BO23" s="872">
        <v>71594.147533339987</v>
      </c>
      <c r="BP23" s="872">
        <v>68773.18355570003</v>
      </c>
      <c r="BQ23" s="872">
        <v>66569.861976039945</v>
      </c>
      <c r="BR23" s="872">
        <v>66947.281883980017</v>
      </c>
      <c r="BS23" s="872">
        <v>71167.770713140038</v>
      </c>
      <c r="BT23" s="872">
        <v>70496.418338069983</v>
      </c>
      <c r="BU23" s="872">
        <v>73569</v>
      </c>
      <c r="BV23" s="872">
        <v>74498.380112810017</v>
      </c>
      <c r="BW23" s="872">
        <v>72917.527185889994</v>
      </c>
      <c r="BX23" s="872">
        <v>69446.043452650003</v>
      </c>
      <c r="BY23" s="872">
        <v>67413.995906789991</v>
      </c>
      <c r="BZ23" s="872">
        <v>76072.559399120044</v>
      </c>
      <c r="CA23" s="872">
        <v>70419.836853590008</v>
      </c>
      <c r="CB23" s="872">
        <v>71811.108306739974</v>
      </c>
      <c r="CC23" s="872">
        <v>72274.423068130025</v>
      </c>
      <c r="CD23" s="872">
        <v>73083.794152372357</v>
      </c>
      <c r="CE23" s="872">
        <v>71156.268825432198</v>
      </c>
      <c r="CF23" s="872">
        <v>75050.0283712323</v>
      </c>
      <c r="CG23" s="872">
        <v>82062.45431437224</v>
      </c>
      <c r="CH23" s="872">
        <v>83073.876301282289</v>
      </c>
      <c r="CI23" s="872">
        <v>79888.073268022243</v>
      </c>
      <c r="CJ23" s="872">
        <v>76270.488560842321</v>
      </c>
      <c r="CK23" s="872">
        <v>83832.73617904236</v>
      </c>
      <c r="CL23" s="872">
        <v>83944.908098642307</v>
      </c>
      <c r="CM23" s="872">
        <v>80702.47055845226</v>
      </c>
      <c r="CN23" s="872">
        <v>82261.311799362316</v>
      </c>
      <c r="CO23" s="872">
        <v>79068.213393302285</v>
      </c>
      <c r="CP23" s="872">
        <v>85929.68759632227</v>
      </c>
      <c r="CQ23" s="872">
        <v>82776.070675572308</v>
      </c>
      <c r="CR23" s="872">
        <v>90055.720543022311</v>
      </c>
      <c r="CS23" s="872">
        <v>102148.08102707274</v>
      </c>
      <c r="CT23" s="872">
        <v>101146.4532061323</v>
      </c>
      <c r="CU23" s="872">
        <v>100844.38988326993</v>
      </c>
      <c r="CV23" s="872">
        <v>96927.471336200018</v>
      </c>
      <c r="CW23" s="872">
        <v>96764.55682713</v>
      </c>
      <c r="CX23" s="872">
        <v>99355.801623730033</v>
      </c>
      <c r="CY23" s="872">
        <v>109048.8631492</v>
      </c>
      <c r="CZ23" s="872">
        <v>100660.04772514006</v>
      </c>
      <c r="DA23" s="3907">
        <v>112956.84348928012</v>
      </c>
      <c r="DB23" s="3907">
        <v>99760.407825670001</v>
      </c>
      <c r="DC23" s="3907">
        <v>98097.45515595004</v>
      </c>
      <c r="DD23" s="3907">
        <v>103092.81229459008</v>
      </c>
      <c r="DE23" s="3907">
        <v>100867.11153925001</v>
      </c>
      <c r="DF23" s="3907">
        <v>102818.30863133998</v>
      </c>
      <c r="DG23" s="3907">
        <v>103484.58947791977</v>
      </c>
      <c r="DH23" s="3907">
        <v>101879.04529465007</v>
      </c>
    </row>
    <row r="24" spans="1:112" ht="15.6" customHeight="1" thickBot="1" x14ac:dyDescent="0.3">
      <c r="A24" s="3899"/>
      <c r="B24" s="875"/>
      <c r="C24" s="875"/>
      <c r="D24" s="875"/>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c r="AE24" s="875"/>
      <c r="AF24" s="875"/>
      <c r="AG24" s="875"/>
      <c r="AH24" s="875"/>
      <c r="AI24" s="875"/>
      <c r="AJ24" s="875"/>
      <c r="AK24" s="875"/>
      <c r="AL24" s="875"/>
      <c r="AM24" s="875"/>
      <c r="AN24" s="875"/>
      <c r="AO24" s="875"/>
      <c r="AP24" s="875"/>
      <c r="AQ24" s="875"/>
      <c r="AR24" s="875"/>
      <c r="AS24" s="875"/>
      <c r="AT24" s="875"/>
      <c r="AU24" s="875"/>
      <c r="AV24" s="875"/>
      <c r="AW24" s="875"/>
      <c r="AX24" s="875"/>
      <c r="AY24" s="875"/>
      <c r="AZ24" s="875"/>
      <c r="BA24" s="875"/>
      <c r="BB24" s="875"/>
      <c r="BC24" s="875"/>
      <c r="BD24" s="875"/>
      <c r="BE24" s="875"/>
      <c r="BF24" s="875"/>
      <c r="BG24" s="875"/>
      <c r="BH24" s="875"/>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3909"/>
      <c r="DB24" s="3909"/>
      <c r="DC24" s="3909"/>
      <c r="DD24" s="3909"/>
      <c r="DE24" s="3909"/>
      <c r="DF24" s="3909"/>
      <c r="DG24" s="3909"/>
      <c r="DH24" s="3909"/>
    </row>
    <row r="25" spans="1:112" ht="18" thickTop="1" x14ac:dyDescent="0.25">
      <c r="A25" s="3903" t="s">
        <v>520</v>
      </c>
    </row>
    <row r="27" spans="1:112" ht="25.5" customHeight="1" x14ac:dyDescent="0.25">
      <c r="A27" s="3889" t="s">
        <v>5850</v>
      </c>
    </row>
    <row r="28" spans="1:112" s="863" customFormat="1" ht="17.25" customHeight="1" thickBot="1" x14ac:dyDescent="0.3">
      <c r="A28" s="3894"/>
      <c r="B28" s="864"/>
      <c r="C28" s="864"/>
      <c r="D28" s="864"/>
      <c r="E28" s="864"/>
      <c r="F28" s="864"/>
      <c r="G28" s="864"/>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864"/>
      <c r="AN28" s="864"/>
      <c r="AO28" s="864"/>
      <c r="AP28" s="864"/>
      <c r="AQ28" s="864"/>
      <c r="AR28" s="864"/>
      <c r="AS28" s="864"/>
      <c r="AT28" s="864"/>
      <c r="AU28" s="864"/>
      <c r="AV28" s="864"/>
      <c r="AW28" s="864"/>
      <c r="AX28" s="864"/>
      <c r="AY28" s="864"/>
      <c r="AZ28" s="864"/>
      <c r="BA28" s="864"/>
      <c r="BB28" s="864"/>
      <c r="BC28" s="864"/>
      <c r="BD28" s="864"/>
      <c r="BE28" s="864"/>
      <c r="BF28" s="864"/>
      <c r="BG28" s="864"/>
      <c r="BH28" s="864"/>
      <c r="BI28" s="864"/>
      <c r="BJ28" s="864"/>
      <c r="BK28" s="864"/>
      <c r="BL28" s="864"/>
      <c r="BM28" s="864"/>
      <c r="BN28" s="864"/>
      <c r="BO28" s="864"/>
      <c r="BP28" s="864"/>
      <c r="BQ28" s="864"/>
      <c r="BR28" s="864"/>
      <c r="BS28" s="864"/>
      <c r="BT28" s="864"/>
      <c r="BU28" s="864"/>
      <c r="BV28" s="864"/>
      <c r="BW28" s="864"/>
      <c r="BX28" s="864"/>
      <c r="BY28" s="864"/>
      <c r="BZ28" s="864"/>
      <c r="CA28" s="864"/>
      <c r="CB28" s="864"/>
      <c r="CC28" s="864"/>
      <c r="CD28" s="864"/>
      <c r="CE28" s="864"/>
      <c r="CF28" s="864"/>
      <c r="CG28" s="864"/>
      <c r="CH28" s="864"/>
      <c r="CI28" s="864"/>
      <c r="CJ28" s="864"/>
      <c r="CK28" s="864"/>
      <c r="CL28" s="864"/>
      <c r="CM28" s="864"/>
      <c r="CN28" s="864"/>
      <c r="CO28" s="864"/>
      <c r="CP28" s="864"/>
      <c r="CQ28" s="864"/>
      <c r="CR28" s="864"/>
      <c r="CS28" s="864"/>
      <c r="CT28" s="864"/>
      <c r="CU28" s="864"/>
      <c r="CV28" s="864"/>
      <c r="CW28" s="864"/>
      <c r="CX28" s="864"/>
      <c r="CY28" s="864"/>
      <c r="CZ28" s="864"/>
      <c r="DA28" s="864"/>
      <c r="DB28" s="864"/>
      <c r="DD28" s="864"/>
      <c r="DH28" s="3891" t="s">
        <v>7</v>
      </c>
    </row>
    <row r="29" spans="1:112" s="876" customFormat="1" ht="21.75" thickTop="1" thickBot="1" x14ac:dyDescent="0.3">
      <c r="A29" s="3895"/>
      <c r="B29" s="865">
        <f>B3</f>
        <v>40208</v>
      </c>
      <c r="C29" s="865"/>
      <c r="D29" s="865">
        <f t="shared" ref="D29:BP29" si="0">D3</f>
        <v>40239</v>
      </c>
      <c r="E29" s="865">
        <f t="shared" si="0"/>
        <v>40270</v>
      </c>
      <c r="F29" s="865">
        <f t="shared" si="0"/>
        <v>40301</v>
      </c>
      <c r="G29" s="865">
        <f t="shared" si="0"/>
        <v>40332</v>
      </c>
      <c r="H29" s="865">
        <f t="shared" si="0"/>
        <v>40363</v>
      </c>
      <c r="I29" s="865">
        <f t="shared" si="0"/>
        <v>40394</v>
      </c>
      <c r="J29" s="865">
        <f t="shared" si="0"/>
        <v>40425</v>
      </c>
      <c r="K29" s="865">
        <f t="shared" si="0"/>
        <v>40456</v>
      </c>
      <c r="L29" s="865">
        <f t="shared" si="0"/>
        <v>40487</v>
      </c>
      <c r="M29" s="865">
        <f t="shared" si="0"/>
        <v>40518</v>
      </c>
      <c r="N29" s="865">
        <f t="shared" si="0"/>
        <v>40549</v>
      </c>
      <c r="O29" s="865">
        <f t="shared" si="0"/>
        <v>40580</v>
      </c>
      <c r="P29" s="865">
        <f t="shared" si="0"/>
        <v>40611</v>
      </c>
      <c r="Q29" s="865">
        <f t="shared" si="0"/>
        <v>40642</v>
      </c>
      <c r="R29" s="865">
        <f t="shared" si="0"/>
        <v>40673</v>
      </c>
      <c r="S29" s="865">
        <f t="shared" si="0"/>
        <v>40704</v>
      </c>
      <c r="T29" s="865">
        <f t="shared" si="0"/>
        <v>40735</v>
      </c>
      <c r="U29" s="865">
        <f t="shared" si="0"/>
        <v>40766</v>
      </c>
      <c r="V29" s="865">
        <f t="shared" si="0"/>
        <v>40797</v>
      </c>
      <c r="W29" s="865">
        <f t="shared" si="0"/>
        <v>40828</v>
      </c>
      <c r="X29" s="865">
        <f t="shared" si="0"/>
        <v>40859</v>
      </c>
      <c r="Y29" s="865">
        <f t="shared" si="0"/>
        <v>40890</v>
      </c>
      <c r="Z29" s="865">
        <f t="shared" si="0"/>
        <v>40921</v>
      </c>
      <c r="AA29" s="865">
        <f t="shared" si="0"/>
        <v>40952</v>
      </c>
      <c r="AB29" s="865">
        <f t="shared" si="0"/>
        <v>40983</v>
      </c>
      <c r="AC29" s="865">
        <f t="shared" si="0"/>
        <v>41014</v>
      </c>
      <c r="AD29" s="865">
        <f t="shared" si="0"/>
        <v>41045</v>
      </c>
      <c r="AE29" s="865">
        <f t="shared" si="0"/>
        <v>41076</v>
      </c>
      <c r="AF29" s="865">
        <f t="shared" si="0"/>
        <v>41107</v>
      </c>
      <c r="AG29" s="865">
        <f t="shared" si="0"/>
        <v>41138</v>
      </c>
      <c r="AH29" s="865">
        <f t="shared" si="0"/>
        <v>41169</v>
      </c>
      <c r="AI29" s="865">
        <f t="shared" si="0"/>
        <v>41200</v>
      </c>
      <c r="AJ29" s="865">
        <f t="shared" si="0"/>
        <v>41231</v>
      </c>
      <c r="AK29" s="865">
        <f t="shared" si="0"/>
        <v>41262</v>
      </c>
      <c r="AL29" s="865">
        <f t="shared" si="0"/>
        <v>41293</v>
      </c>
      <c r="AM29" s="865">
        <f t="shared" si="0"/>
        <v>41324</v>
      </c>
      <c r="AN29" s="865">
        <f t="shared" si="0"/>
        <v>41355</v>
      </c>
      <c r="AO29" s="865">
        <f t="shared" si="0"/>
        <v>41386</v>
      </c>
      <c r="AP29" s="865">
        <f t="shared" si="0"/>
        <v>41417</v>
      </c>
      <c r="AQ29" s="865">
        <f t="shared" si="0"/>
        <v>41448</v>
      </c>
      <c r="AR29" s="865">
        <f t="shared" si="0"/>
        <v>41479</v>
      </c>
      <c r="AS29" s="865">
        <f t="shared" si="0"/>
        <v>41510</v>
      </c>
      <c r="AT29" s="865">
        <f t="shared" si="0"/>
        <v>41541</v>
      </c>
      <c r="AU29" s="865">
        <f t="shared" si="0"/>
        <v>41572</v>
      </c>
      <c r="AV29" s="865">
        <f t="shared" si="0"/>
        <v>41603</v>
      </c>
      <c r="AW29" s="865">
        <f t="shared" si="0"/>
        <v>41634</v>
      </c>
      <c r="AX29" s="865">
        <f t="shared" si="0"/>
        <v>41665</v>
      </c>
      <c r="AY29" s="865">
        <f t="shared" si="0"/>
        <v>41696</v>
      </c>
      <c r="AZ29" s="865">
        <f t="shared" si="0"/>
        <v>41727</v>
      </c>
      <c r="BA29" s="865">
        <f t="shared" si="0"/>
        <v>41758</v>
      </c>
      <c r="BB29" s="865">
        <f t="shared" si="0"/>
        <v>41789</v>
      </c>
      <c r="BC29" s="865">
        <f t="shared" si="0"/>
        <v>41820</v>
      </c>
      <c r="BD29" s="865">
        <f t="shared" si="0"/>
        <v>41851</v>
      </c>
      <c r="BE29" s="865">
        <f t="shared" si="0"/>
        <v>41882</v>
      </c>
      <c r="BF29" s="865"/>
      <c r="BG29" s="865">
        <f t="shared" si="0"/>
        <v>41913</v>
      </c>
      <c r="BH29" s="865">
        <f t="shared" si="0"/>
        <v>41944</v>
      </c>
      <c r="BI29" s="865">
        <f t="shared" si="0"/>
        <v>41975</v>
      </c>
      <c r="BJ29" s="865">
        <f t="shared" si="0"/>
        <v>42006</v>
      </c>
      <c r="BK29" s="865">
        <f t="shared" si="0"/>
        <v>42037</v>
      </c>
      <c r="BL29" s="865">
        <f t="shared" si="0"/>
        <v>42068</v>
      </c>
      <c r="BM29" s="865">
        <f t="shared" si="0"/>
        <v>42099</v>
      </c>
      <c r="BN29" s="865">
        <f t="shared" si="0"/>
        <v>42130</v>
      </c>
      <c r="BO29" s="865">
        <f t="shared" si="0"/>
        <v>42161</v>
      </c>
      <c r="BP29" s="865">
        <f t="shared" si="0"/>
        <v>42192</v>
      </c>
      <c r="BQ29" s="865">
        <f t="shared" ref="BQ29:DA29" si="1">BQ3</f>
        <v>42223</v>
      </c>
      <c r="BR29" s="865">
        <f t="shared" si="1"/>
        <v>42254</v>
      </c>
      <c r="BS29" s="865">
        <f t="shared" si="1"/>
        <v>42285</v>
      </c>
      <c r="BT29" s="865">
        <f t="shared" si="1"/>
        <v>42316</v>
      </c>
      <c r="BU29" s="865">
        <f t="shared" si="1"/>
        <v>42347</v>
      </c>
      <c r="BV29" s="865">
        <f t="shared" si="1"/>
        <v>42378</v>
      </c>
      <c r="BW29" s="865">
        <f t="shared" si="1"/>
        <v>42409</v>
      </c>
      <c r="BX29" s="865">
        <f t="shared" si="1"/>
        <v>42440</v>
      </c>
      <c r="BY29" s="865">
        <f t="shared" si="1"/>
        <v>42471</v>
      </c>
      <c r="BZ29" s="865">
        <f t="shared" si="1"/>
        <v>42502</v>
      </c>
      <c r="CA29" s="865">
        <f t="shared" si="1"/>
        <v>42533</v>
      </c>
      <c r="CB29" s="865">
        <f t="shared" si="1"/>
        <v>42564</v>
      </c>
      <c r="CC29" s="865">
        <f t="shared" si="1"/>
        <v>42595</v>
      </c>
      <c r="CD29" s="865">
        <f t="shared" si="1"/>
        <v>42626</v>
      </c>
      <c r="CE29" s="865">
        <f t="shared" si="1"/>
        <v>42657</v>
      </c>
      <c r="CF29" s="865">
        <f t="shared" si="1"/>
        <v>42688</v>
      </c>
      <c r="CG29" s="865">
        <f t="shared" si="1"/>
        <v>42719</v>
      </c>
      <c r="CH29" s="865">
        <f t="shared" si="1"/>
        <v>42750</v>
      </c>
      <c r="CI29" s="865">
        <f t="shared" si="1"/>
        <v>42781</v>
      </c>
      <c r="CJ29" s="865">
        <f t="shared" si="1"/>
        <v>42812</v>
      </c>
      <c r="CK29" s="865">
        <f t="shared" si="1"/>
        <v>42843</v>
      </c>
      <c r="CL29" s="865">
        <f t="shared" si="1"/>
        <v>42874</v>
      </c>
      <c r="CM29" s="865">
        <f t="shared" si="1"/>
        <v>42905</v>
      </c>
      <c r="CN29" s="865">
        <f t="shared" si="1"/>
        <v>42936</v>
      </c>
      <c r="CO29" s="865">
        <f t="shared" si="1"/>
        <v>42967</v>
      </c>
      <c r="CP29" s="865">
        <f t="shared" si="1"/>
        <v>42998</v>
      </c>
      <c r="CQ29" s="865">
        <f t="shared" si="1"/>
        <v>43029</v>
      </c>
      <c r="CR29" s="865">
        <f t="shared" si="1"/>
        <v>43060</v>
      </c>
      <c r="CS29" s="865">
        <f t="shared" si="1"/>
        <v>43091</v>
      </c>
      <c r="CT29" s="865">
        <f t="shared" si="1"/>
        <v>43122</v>
      </c>
      <c r="CU29" s="865">
        <f t="shared" si="1"/>
        <v>43153</v>
      </c>
      <c r="CV29" s="865">
        <f t="shared" si="1"/>
        <v>43184</v>
      </c>
      <c r="CW29" s="865">
        <f t="shared" si="1"/>
        <v>43215</v>
      </c>
      <c r="CX29" s="865">
        <f t="shared" si="1"/>
        <v>43246</v>
      </c>
      <c r="CY29" s="865">
        <f t="shared" si="1"/>
        <v>43277</v>
      </c>
      <c r="CZ29" s="865">
        <f t="shared" si="1"/>
        <v>43308</v>
      </c>
      <c r="DA29" s="3890">
        <f t="shared" si="1"/>
        <v>43339</v>
      </c>
      <c r="DB29" s="3890">
        <f>DB3</f>
        <v>43370</v>
      </c>
      <c r="DC29" s="3890">
        <f t="shared" ref="DC29" si="2">DC3</f>
        <v>43401</v>
      </c>
      <c r="DD29" s="3890">
        <f>DD3</f>
        <v>43432</v>
      </c>
      <c r="DE29" s="3890">
        <f>DE3</f>
        <v>43462</v>
      </c>
      <c r="DF29" s="3890">
        <f>DF3</f>
        <v>43493</v>
      </c>
      <c r="DG29" s="3890">
        <f>DG3</f>
        <v>43524</v>
      </c>
      <c r="DH29" s="3890">
        <f>DH3</f>
        <v>43552</v>
      </c>
    </row>
    <row r="30" spans="1:112" ht="21" thickTop="1" thickBot="1" x14ac:dyDescent="0.3">
      <c r="A30" s="3893" t="s">
        <v>5851</v>
      </c>
      <c r="B30" s="867"/>
      <c r="C30" s="867"/>
      <c r="D30" s="867"/>
      <c r="E30" s="867"/>
      <c r="F30" s="867"/>
      <c r="G30" s="867"/>
      <c r="H30" s="867"/>
      <c r="I30" s="867"/>
      <c r="J30" s="867"/>
      <c r="K30" s="867"/>
      <c r="L30" s="867"/>
      <c r="M30" s="867"/>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c r="CB30" s="867"/>
      <c r="CC30" s="867"/>
      <c r="CD30" s="867"/>
      <c r="CE30" s="867"/>
      <c r="CF30" s="867"/>
      <c r="CG30" s="867"/>
      <c r="CH30" s="867"/>
      <c r="CI30" s="867"/>
      <c r="CJ30" s="867"/>
      <c r="CK30" s="867"/>
      <c r="CL30" s="867"/>
      <c r="CM30" s="867"/>
      <c r="CN30" s="867"/>
      <c r="CO30" s="867"/>
      <c r="CP30" s="867"/>
      <c r="CQ30" s="867"/>
      <c r="CR30" s="867"/>
      <c r="CS30" s="867"/>
      <c r="CT30" s="867"/>
      <c r="CU30" s="867"/>
      <c r="CV30" s="867"/>
      <c r="CW30" s="867"/>
      <c r="CX30" s="867"/>
      <c r="CY30" s="867"/>
      <c r="CZ30" s="867"/>
      <c r="DA30" s="867"/>
      <c r="DB30" s="867"/>
      <c r="DC30" s="867"/>
      <c r="DD30" s="867"/>
      <c r="DE30" s="867"/>
      <c r="DF30" s="867"/>
      <c r="DG30" s="867"/>
      <c r="DH30" s="867"/>
    </row>
    <row r="31" spans="1:112" ht="17.100000000000001" customHeight="1" thickTop="1" x14ac:dyDescent="0.25">
      <c r="A31" s="3896"/>
      <c r="B31" s="869"/>
      <c r="C31" s="869"/>
      <c r="D31" s="869"/>
      <c r="E31" s="869"/>
      <c r="F31" s="869"/>
      <c r="G31" s="869"/>
      <c r="H31" s="869"/>
      <c r="I31" s="869"/>
      <c r="J31" s="869"/>
      <c r="K31" s="869"/>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869"/>
      <c r="AJ31" s="869"/>
      <c r="AK31" s="869"/>
      <c r="AL31" s="869"/>
      <c r="AM31" s="869"/>
      <c r="AN31" s="869"/>
      <c r="AO31" s="869"/>
      <c r="AP31" s="869"/>
      <c r="AQ31" s="869"/>
      <c r="AR31" s="869"/>
      <c r="AS31" s="869"/>
      <c r="AT31" s="869"/>
      <c r="AU31" s="869"/>
      <c r="AV31" s="869"/>
      <c r="AW31" s="869"/>
      <c r="AX31" s="869"/>
      <c r="AY31" s="869"/>
      <c r="AZ31" s="869"/>
      <c r="BA31" s="869"/>
      <c r="BB31" s="869"/>
      <c r="BC31" s="869"/>
      <c r="BD31" s="869"/>
      <c r="BE31" s="869"/>
      <c r="BF31" s="869"/>
      <c r="BG31" s="869"/>
      <c r="BH31" s="869"/>
      <c r="BI31" s="869"/>
      <c r="BJ31" s="869"/>
      <c r="BK31" s="869"/>
      <c r="BL31" s="869"/>
      <c r="BM31" s="869"/>
      <c r="BN31" s="869"/>
      <c r="BO31" s="869"/>
      <c r="BP31" s="869"/>
      <c r="BQ31" s="869"/>
      <c r="BR31" s="869"/>
      <c r="BS31" s="869"/>
      <c r="BT31" s="869"/>
      <c r="BU31" s="869"/>
      <c r="BV31" s="869"/>
      <c r="BW31" s="869"/>
      <c r="BX31" s="869"/>
      <c r="BY31" s="869"/>
      <c r="BZ31" s="869"/>
      <c r="CA31" s="869"/>
      <c r="CB31" s="869"/>
      <c r="CC31" s="869"/>
      <c r="CD31" s="869"/>
      <c r="CE31" s="869"/>
      <c r="CF31" s="869"/>
      <c r="CG31" s="869"/>
      <c r="CH31" s="869"/>
      <c r="CI31" s="869"/>
      <c r="CJ31" s="869"/>
      <c r="CK31" s="869"/>
      <c r="CL31" s="869"/>
      <c r="CM31" s="869"/>
      <c r="CN31" s="869"/>
      <c r="CO31" s="869"/>
      <c r="CP31" s="869"/>
      <c r="CQ31" s="869"/>
      <c r="CR31" s="869"/>
      <c r="CS31" s="869"/>
      <c r="CT31" s="869"/>
      <c r="CU31" s="869"/>
      <c r="CV31" s="869"/>
      <c r="CW31" s="869"/>
      <c r="CX31" s="869"/>
      <c r="CY31" s="869"/>
      <c r="CZ31" s="869"/>
      <c r="DA31" s="3904"/>
      <c r="DB31" s="3904"/>
      <c r="DC31" s="3904"/>
      <c r="DD31" s="3904"/>
      <c r="DE31" s="3904"/>
      <c r="DF31" s="3904"/>
      <c r="DG31" s="3904"/>
      <c r="DH31" s="3904"/>
    </row>
    <row r="32" spans="1:112" ht="17.100000000000001" customHeight="1" x14ac:dyDescent="0.25">
      <c r="A32" s="3898" t="s">
        <v>637</v>
      </c>
      <c r="B32" s="872">
        <v>16171.960026841443</v>
      </c>
      <c r="C32" s="872">
        <v>15979.918504390556</v>
      </c>
      <c r="D32" s="872">
        <v>15845.174678718537</v>
      </c>
      <c r="E32" s="872">
        <v>16036.327574022573</v>
      </c>
      <c r="F32" s="872">
        <v>16227.254416493004</v>
      </c>
      <c r="G32" s="872">
        <v>15904.557043885216</v>
      </c>
      <c r="H32" s="872">
        <v>16369.721227265134</v>
      </c>
      <c r="I32" s="872">
        <v>16281.24484228429</v>
      </c>
      <c r="J32" s="872">
        <v>16241.980758452173</v>
      </c>
      <c r="K32" s="872">
        <v>16473.996105313156</v>
      </c>
      <c r="L32" s="872">
        <v>16722.43897559122</v>
      </c>
      <c r="M32" s="872">
        <v>18975.006270668913</v>
      </c>
      <c r="N32" s="872">
        <v>18010.593082900665</v>
      </c>
      <c r="O32" s="872">
        <v>17749.329653375997</v>
      </c>
      <c r="P32" s="872">
        <v>17492.407133231845</v>
      </c>
      <c r="Q32" s="872">
        <v>17646.497592686108</v>
      </c>
      <c r="R32" s="872">
        <v>17594.772439179418</v>
      </c>
      <c r="S32" s="872">
        <v>17516.570954198032</v>
      </c>
      <c r="T32" s="872">
        <v>18045.280669068587</v>
      </c>
      <c r="U32" s="872">
        <v>18269.489570318754</v>
      </c>
      <c r="V32" s="872">
        <v>17957.873646394448</v>
      </c>
      <c r="W32" s="872">
        <v>18294.304306683174</v>
      </c>
      <c r="X32" s="872">
        <v>17891.407119467123</v>
      </c>
      <c r="Y32" s="872">
        <v>20307.786446312803</v>
      </c>
      <c r="Z32" s="872">
        <v>19209.573208944614</v>
      </c>
      <c r="AA32" s="872">
        <v>18923.022119759324</v>
      </c>
      <c r="AB32" s="872">
        <v>18978.695497382185</v>
      </c>
      <c r="AC32" s="872">
        <v>18961.549992068223</v>
      </c>
      <c r="AD32" s="872">
        <v>18678.032246711129</v>
      </c>
      <c r="AE32" s="872">
        <v>19013.633662171222</v>
      </c>
      <c r="AF32" s="872">
        <v>19228.031835841684</v>
      </c>
      <c r="AG32" s="872">
        <v>19287.1599017013</v>
      </c>
      <c r="AH32" s="872">
        <v>19233.798105900336</v>
      </c>
      <c r="AI32" s="872">
        <v>19257.554559318654</v>
      </c>
      <c r="AJ32" s="872">
        <v>19629.552590686864</v>
      </c>
      <c r="AK32" s="872">
        <v>22169.717386902448</v>
      </c>
      <c r="AL32" s="872">
        <v>20964.304899561892</v>
      </c>
      <c r="AM32" s="872">
        <v>20780.286985424955</v>
      </c>
      <c r="AN32" s="872">
        <v>20987.016268127656</v>
      </c>
      <c r="AO32" s="872">
        <v>20656.089712851328</v>
      </c>
      <c r="AP32" s="872">
        <v>20557.306859228109</v>
      </c>
      <c r="AQ32" s="872">
        <v>20523.48661882988</v>
      </c>
      <c r="AR32" s="872">
        <v>20820.159883091204</v>
      </c>
      <c r="AS32" s="872">
        <v>20987.512445111654</v>
      </c>
      <c r="AT32" s="872">
        <v>20664.185177378316</v>
      </c>
      <c r="AU32" s="872">
        <v>20702.891560809614</v>
      </c>
      <c r="AV32" s="872">
        <v>20888.105552438185</v>
      </c>
      <c r="AW32" s="872">
        <v>23316.684992015878</v>
      </c>
      <c r="AX32" s="872">
        <v>22265.883860057205</v>
      </c>
      <c r="AY32" s="872">
        <v>22077.566872167037</v>
      </c>
      <c r="AZ32" s="872">
        <v>22090.400144122301</v>
      </c>
      <c r="BA32" s="872">
        <v>21718.536421617555</v>
      </c>
      <c r="BB32" s="872">
        <v>21737.2264592838</v>
      </c>
      <c r="BC32" s="872">
        <v>21684.992832060678</v>
      </c>
      <c r="BD32" s="872">
        <v>22175.789473345048</v>
      </c>
      <c r="BE32" s="872">
        <v>22196.112731025903</v>
      </c>
      <c r="BF32" s="872">
        <v>21848.23998536943</v>
      </c>
      <c r="BG32" s="872">
        <v>22102.50724703589</v>
      </c>
      <c r="BH32" s="872">
        <v>22503.624769895934</v>
      </c>
      <c r="BI32" s="872">
        <v>25391.16857677501</v>
      </c>
      <c r="BJ32" s="872">
        <v>24029.803890028252</v>
      </c>
      <c r="BK32" s="872">
        <v>24013.562842210038</v>
      </c>
      <c r="BL32" s="872">
        <v>23784.870318967191</v>
      </c>
      <c r="BM32" s="872">
        <v>23912.218911613985</v>
      </c>
      <c r="BN32" s="872">
        <v>24220.596316528303</v>
      </c>
      <c r="BO32" s="872">
        <v>24017.50101763201</v>
      </c>
      <c r="BP32" s="872">
        <v>24588.241511306522</v>
      </c>
      <c r="BQ32" s="872">
        <v>24794.334919669374</v>
      </c>
      <c r="BR32" s="872">
        <v>24354.580198828076</v>
      </c>
      <c r="BS32" s="872">
        <v>24815.527936131883</v>
      </c>
      <c r="BT32" s="872">
        <v>25002.24008601328</v>
      </c>
      <c r="BU32" s="872">
        <v>27638</v>
      </c>
      <c r="BV32" s="872">
        <v>26531.097152112925</v>
      </c>
      <c r="BW32" s="872">
        <v>26526.899703812975</v>
      </c>
      <c r="BX32" s="872">
        <v>26183.738862633141</v>
      </c>
      <c r="BY32" s="872">
        <v>26254.514732054799</v>
      </c>
      <c r="BZ32" s="872">
        <v>26173.261525868962</v>
      </c>
      <c r="CA32" s="872">
        <v>26253.964140184591</v>
      </c>
      <c r="CB32" s="872">
        <v>26762.160082529066</v>
      </c>
      <c r="CC32" s="872">
        <v>26565.777695196768</v>
      </c>
      <c r="CD32" s="872">
        <v>26679.574401556256</v>
      </c>
      <c r="CE32" s="872">
        <v>27085.920970584004</v>
      </c>
      <c r="CF32" s="872">
        <v>26977.870846605641</v>
      </c>
      <c r="CG32" s="872">
        <v>29731.251114000625</v>
      </c>
      <c r="CH32" s="872">
        <v>28503.782930543362</v>
      </c>
      <c r="CI32" s="872">
        <v>28353.789284723396</v>
      </c>
      <c r="CJ32" s="872">
        <v>28226.794639748969</v>
      </c>
      <c r="CK32" s="872">
        <v>28264.118735730339</v>
      </c>
      <c r="CL32" s="872">
        <v>28038.109877324951</v>
      </c>
      <c r="CM32" s="872">
        <v>28460.470012456764</v>
      </c>
      <c r="CN32" s="872">
        <v>28732.075101738672</v>
      </c>
      <c r="CO32" s="872">
        <v>28547.538359344486</v>
      </c>
      <c r="CP32" s="872">
        <v>28558.473586083212</v>
      </c>
      <c r="CQ32" s="872">
        <v>28844.392046574456</v>
      </c>
      <c r="CR32" s="872">
        <v>29119.574478804388</v>
      </c>
      <c r="CS32" s="872">
        <v>32218.438809848714</v>
      </c>
      <c r="CT32" s="872">
        <v>30902.666062600962</v>
      </c>
      <c r="CU32" s="872">
        <v>30604.554093916278</v>
      </c>
      <c r="CV32" s="872">
        <v>29949.46705897844</v>
      </c>
      <c r="CW32" s="872">
        <v>29305.442108130697</v>
      </c>
      <c r="CX32" s="872">
        <v>28891.577411526578</v>
      </c>
      <c r="CY32" s="872">
        <v>29087.652257059555</v>
      </c>
      <c r="CZ32" s="872">
        <v>29217.356379832076</v>
      </c>
      <c r="DA32" s="3907">
        <v>29104.323065575794</v>
      </c>
      <c r="DB32" s="3907">
        <v>29000.117582687668</v>
      </c>
      <c r="DC32" s="3907">
        <v>29071.941947559819</v>
      </c>
      <c r="DD32" s="3907">
        <v>29111.019947766225</v>
      </c>
      <c r="DE32" s="3907">
        <v>31636.023138115845</v>
      </c>
      <c r="DF32" s="3907">
        <v>29893.550483353891</v>
      </c>
      <c r="DG32" s="3907">
        <v>29612.111529268681</v>
      </c>
      <c r="DH32" s="3907">
        <v>29987.258875632728</v>
      </c>
    </row>
    <row r="33" spans="1:112" ht="17.100000000000001" customHeight="1" x14ac:dyDescent="0.25">
      <c r="A33" s="3896"/>
      <c r="B33" s="870"/>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c r="BP33" s="870"/>
      <c r="BQ33" s="870"/>
      <c r="BR33" s="870"/>
      <c r="BS33" s="870"/>
      <c r="BT33" s="870"/>
      <c r="BU33" s="870"/>
      <c r="BV33" s="870"/>
      <c r="BW33" s="870"/>
      <c r="BX33" s="870"/>
      <c r="BY33" s="870"/>
      <c r="BZ33" s="870"/>
      <c r="CA33" s="870"/>
      <c r="CB33" s="870"/>
      <c r="CC33" s="870"/>
      <c r="CD33" s="870"/>
      <c r="CE33" s="870"/>
      <c r="CF33" s="870"/>
      <c r="CG33" s="870"/>
      <c r="CH33" s="870"/>
      <c r="CI33" s="870"/>
      <c r="CJ33" s="870"/>
      <c r="CK33" s="870"/>
      <c r="CL33" s="870"/>
      <c r="CM33" s="870"/>
      <c r="CN33" s="870"/>
      <c r="CO33" s="870"/>
      <c r="CP33" s="870"/>
      <c r="CQ33" s="870"/>
      <c r="CR33" s="870"/>
      <c r="CS33" s="870"/>
      <c r="CT33" s="870"/>
      <c r="CU33" s="870"/>
      <c r="CV33" s="870"/>
      <c r="CW33" s="870"/>
      <c r="CX33" s="870"/>
      <c r="CY33" s="870"/>
      <c r="CZ33" s="870"/>
      <c r="DA33" s="3905"/>
      <c r="DB33" s="3905"/>
      <c r="DC33" s="3905"/>
      <c r="DD33" s="3905"/>
      <c r="DE33" s="3905"/>
      <c r="DF33" s="3905"/>
      <c r="DG33" s="3905"/>
      <c r="DH33" s="3905"/>
    </row>
    <row r="34" spans="1:112" s="878" customFormat="1" ht="17.100000000000001" customHeight="1" x14ac:dyDescent="0.25">
      <c r="A34" s="3898" t="s">
        <v>638</v>
      </c>
      <c r="B34" s="877">
        <v>262779.5015632147</v>
      </c>
      <c r="C34" s="877">
        <v>264057.76339828677</v>
      </c>
      <c r="D34" s="877">
        <v>264776.04770116782</v>
      </c>
      <c r="E34" s="877">
        <v>265200.44039999519</v>
      </c>
      <c r="F34" s="877">
        <v>269104.80540743779</v>
      </c>
      <c r="G34" s="877">
        <v>270106.42494520359</v>
      </c>
      <c r="H34" s="877">
        <v>264769.68598999013</v>
      </c>
      <c r="I34" s="877">
        <v>264669.62046290125</v>
      </c>
      <c r="J34" s="877">
        <v>265976.39699568599</v>
      </c>
      <c r="K34" s="877">
        <v>269571.33023849851</v>
      </c>
      <c r="L34" s="877">
        <v>270029.13039542979</v>
      </c>
      <c r="M34" s="877">
        <v>279886.99483961938</v>
      </c>
      <c r="N34" s="877">
        <v>279119.75838825299</v>
      </c>
      <c r="O34" s="877">
        <v>279143.96090258844</v>
      </c>
      <c r="P34" s="877">
        <v>279033.05188559968</v>
      </c>
      <c r="Q34" s="877">
        <v>279723.28703053849</v>
      </c>
      <c r="R34" s="877">
        <v>280000.01104516501</v>
      </c>
      <c r="S34" s="877">
        <v>286647.83603887563</v>
      </c>
      <c r="T34" s="877">
        <v>284975.68760065449</v>
      </c>
      <c r="U34" s="877">
        <v>288194.10910637275</v>
      </c>
      <c r="V34" s="877">
        <v>289106.27921217348</v>
      </c>
      <c r="W34" s="877">
        <v>289175.53447019449</v>
      </c>
      <c r="X34" s="877">
        <v>292816.04205141065</v>
      </c>
      <c r="Y34" s="877">
        <v>297267.0356254995</v>
      </c>
      <c r="Z34" s="877">
        <v>296980.53648144862</v>
      </c>
      <c r="AA34" s="877">
        <v>297392.54275508103</v>
      </c>
      <c r="AB34" s="877">
        <v>300043.49338473415</v>
      </c>
      <c r="AC34" s="877">
        <v>300289.76140986924</v>
      </c>
      <c r="AD34" s="877">
        <v>303466.85046386882</v>
      </c>
      <c r="AE34" s="877">
        <v>306962.05544932105</v>
      </c>
      <c r="AF34" s="877">
        <v>307708.81543507014</v>
      </c>
      <c r="AG34" s="877">
        <v>308071.75529019051</v>
      </c>
      <c r="AH34" s="877">
        <v>310215.23095012933</v>
      </c>
      <c r="AI34" s="877">
        <v>313379.31191915669</v>
      </c>
      <c r="AJ34" s="877">
        <v>315137.22430656629</v>
      </c>
      <c r="AK34" s="877">
        <v>321473.1614820658</v>
      </c>
      <c r="AL34" s="877">
        <v>317682.17211174121</v>
      </c>
      <c r="AM34" s="877">
        <v>321694.93921399117</v>
      </c>
      <c r="AN34" s="877">
        <v>323809.9441676701</v>
      </c>
      <c r="AO34" s="877">
        <v>322165.43226985569</v>
      </c>
      <c r="AP34" s="877">
        <v>322155.49817562092</v>
      </c>
      <c r="AQ34" s="877">
        <v>326886.59317617537</v>
      </c>
      <c r="AR34" s="877">
        <v>328319.31068521115</v>
      </c>
      <c r="AS34" s="877">
        <v>326233.81419469474</v>
      </c>
      <c r="AT34" s="877">
        <v>325961.08539955295</v>
      </c>
      <c r="AU34" s="877">
        <v>325273.5265156586</v>
      </c>
      <c r="AV34" s="877">
        <v>329997.05301319313</v>
      </c>
      <c r="AW34" s="877">
        <v>339223.05653291399</v>
      </c>
      <c r="AX34" s="877">
        <v>339885.00907691423</v>
      </c>
      <c r="AY34" s="877">
        <v>344194.73731778259</v>
      </c>
      <c r="AZ34" s="877">
        <v>346774.53440549463</v>
      </c>
      <c r="BA34" s="877">
        <v>348117.7985624203</v>
      </c>
      <c r="BB34" s="877">
        <v>349455.69587364286</v>
      </c>
      <c r="BC34" s="877">
        <v>353543.85195621575</v>
      </c>
      <c r="BD34" s="877">
        <v>352288.15233182034</v>
      </c>
      <c r="BE34" s="877">
        <v>353822.35197988013</v>
      </c>
      <c r="BF34" s="877"/>
      <c r="BG34" s="877">
        <v>360738.60955280316</v>
      </c>
      <c r="BH34" s="877">
        <v>363488.5939377285</v>
      </c>
      <c r="BI34" s="877">
        <v>368807.39966870245</v>
      </c>
      <c r="BJ34" s="877">
        <v>371339.34610959678</v>
      </c>
      <c r="BK34" s="877">
        <v>375903.78862909717</v>
      </c>
      <c r="BL34" s="877">
        <v>382688.10021914449</v>
      </c>
      <c r="BM34" s="877">
        <v>382541.94092201203</v>
      </c>
      <c r="BN34" s="877">
        <v>384214.44659292855</v>
      </c>
      <c r="BO34" s="877">
        <v>390950.69252831343</v>
      </c>
      <c r="BP34" s="877">
        <v>391937.41968210641</v>
      </c>
      <c r="BQ34" s="877">
        <v>396664.11114246375</v>
      </c>
      <c r="BR34" s="877">
        <v>395207.15163287392</v>
      </c>
      <c r="BS34" s="877">
        <v>399456.09791243402</v>
      </c>
      <c r="BT34" s="877">
        <v>402314.58556001104</v>
      </c>
      <c r="BU34" s="877">
        <v>405833.20807412814</v>
      </c>
      <c r="BV34" s="877">
        <v>410894.74005079851</v>
      </c>
      <c r="BW34" s="877">
        <v>411062.4337523788</v>
      </c>
      <c r="BX34" s="877">
        <v>411003.53531777876</v>
      </c>
      <c r="BY34" s="877">
        <v>415303.89044441318</v>
      </c>
      <c r="BZ34" s="877">
        <v>418219.55332661653</v>
      </c>
      <c r="CA34" s="877">
        <v>423303.51975117775</v>
      </c>
      <c r="CB34" s="877">
        <v>428864.33145541447</v>
      </c>
      <c r="CC34" s="877">
        <v>429428.36075120146</v>
      </c>
      <c r="CD34" s="877">
        <v>429496.01749830076</v>
      </c>
      <c r="CE34" s="877">
        <v>434988.71208623721</v>
      </c>
      <c r="CF34" s="877">
        <v>433639.22775976022</v>
      </c>
      <c r="CG34" s="877">
        <v>442364.44616217952</v>
      </c>
      <c r="CH34" s="877">
        <v>448499.33825286059</v>
      </c>
      <c r="CI34" s="877">
        <v>450716.43873719231</v>
      </c>
      <c r="CJ34" s="877">
        <v>450990.02541797649</v>
      </c>
      <c r="CK34" s="877">
        <v>452343.40161049931</v>
      </c>
      <c r="CL34" s="877">
        <v>459250.08892718429</v>
      </c>
      <c r="CM34" s="877">
        <v>456427.19202104118</v>
      </c>
      <c r="CN34" s="877">
        <v>459067.44018989836</v>
      </c>
      <c r="CO34" s="877">
        <v>461030.86411248631</v>
      </c>
      <c r="CP34" s="877">
        <v>479119.89097030851</v>
      </c>
      <c r="CQ34" s="877">
        <v>472736.14482511242</v>
      </c>
      <c r="CR34" s="877">
        <v>472409.0927920519</v>
      </c>
      <c r="CS34" s="877">
        <v>482667.74237499374</v>
      </c>
      <c r="CT34" s="877">
        <v>479564.60623322381</v>
      </c>
      <c r="CU34" s="877">
        <v>485263.4403891979</v>
      </c>
      <c r="CV34" s="877">
        <v>484935.02354812616</v>
      </c>
      <c r="CW34" s="877">
        <v>486766.53321843152</v>
      </c>
      <c r="CX34" s="877">
        <v>484396.28383912839</v>
      </c>
      <c r="CY34" s="877">
        <v>488646.41254468495</v>
      </c>
      <c r="CZ34" s="877">
        <v>482974.75570640434</v>
      </c>
      <c r="DA34" s="3910">
        <v>486271.87387543957</v>
      </c>
      <c r="DB34" s="3910">
        <v>486063.92147704825</v>
      </c>
      <c r="DC34" s="3910">
        <v>494790.06580279948</v>
      </c>
      <c r="DD34" s="3910">
        <v>497725.58107538574</v>
      </c>
      <c r="DE34" s="3910">
        <v>501477.77660093457</v>
      </c>
      <c r="DF34" s="3910">
        <v>503229.33896315802</v>
      </c>
      <c r="DG34" s="3910">
        <v>506830.60875116411</v>
      </c>
      <c r="DH34" s="3910">
        <v>508195.30667783011</v>
      </c>
    </row>
    <row r="35" spans="1:112" ht="17.100000000000001" customHeight="1" x14ac:dyDescent="0.25">
      <c r="A35" s="3896" t="s">
        <v>639</v>
      </c>
      <c r="B35" s="870">
        <v>213521.08369421167</v>
      </c>
      <c r="C35" s="870">
        <v>214152.52219590041</v>
      </c>
      <c r="D35" s="870">
        <v>214996.89740597483</v>
      </c>
      <c r="E35" s="870">
        <v>216068.66031839768</v>
      </c>
      <c r="F35" s="870">
        <v>218565.43243162055</v>
      </c>
      <c r="G35" s="870">
        <v>219744.42829505008</v>
      </c>
      <c r="H35" s="870">
        <v>220026.54403680007</v>
      </c>
      <c r="I35" s="870">
        <v>219522.36123575034</v>
      </c>
      <c r="J35" s="870">
        <v>223006.83569222022</v>
      </c>
      <c r="K35" s="870">
        <v>224565.69035535166</v>
      </c>
      <c r="L35" s="870">
        <v>227322.56248384828</v>
      </c>
      <c r="M35" s="870">
        <v>233793.48419983912</v>
      </c>
      <c r="N35" s="870">
        <v>232896.93570251323</v>
      </c>
      <c r="O35" s="870">
        <v>233587.29308369145</v>
      </c>
      <c r="P35" s="870">
        <v>233430.08036890274</v>
      </c>
      <c r="Q35" s="870">
        <v>235733.74221987731</v>
      </c>
      <c r="R35" s="870">
        <v>235292.93225596426</v>
      </c>
      <c r="S35" s="870">
        <v>239285.97167290945</v>
      </c>
      <c r="T35" s="870">
        <v>239686.7516539924</v>
      </c>
      <c r="U35" s="870">
        <v>241762.08585902042</v>
      </c>
      <c r="V35" s="870">
        <v>243785.04594335333</v>
      </c>
      <c r="W35" s="870">
        <v>244785.86623858049</v>
      </c>
      <c r="X35" s="870">
        <v>246774.50444475445</v>
      </c>
      <c r="Y35" s="870">
        <v>252351.37967126927</v>
      </c>
      <c r="Z35" s="870">
        <v>251074.05522328083</v>
      </c>
      <c r="AA35" s="870">
        <v>251274.87608042461</v>
      </c>
      <c r="AB35" s="870">
        <v>254185.33444486526</v>
      </c>
      <c r="AC35" s="870">
        <v>253833.36365588987</v>
      </c>
      <c r="AD35" s="870">
        <v>255425.76570462392</v>
      </c>
      <c r="AE35" s="870">
        <v>257808.53456294621</v>
      </c>
      <c r="AF35" s="870">
        <v>259251.55818388495</v>
      </c>
      <c r="AG35" s="870">
        <v>260172.38056515891</v>
      </c>
      <c r="AH35" s="870">
        <v>262817.61866149365</v>
      </c>
      <c r="AI35" s="870">
        <v>265685.06515032356</v>
      </c>
      <c r="AJ35" s="870">
        <v>266845.83043018705</v>
      </c>
      <c r="AK35" s="870">
        <v>273700.65408594679</v>
      </c>
      <c r="AL35" s="870">
        <v>272175.75214871624</v>
      </c>
      <c r="AM35" s="870">
        <v>275407.04238395503</v>
      </c>
      <c r="AN35" s="870">
        <v>277346.35851650289</v>
      </c>
      <c r="AO35" s="870">
        <v>275625.55968584697</v>
      </c>
      <c r="AP35" s="870">
        <v>275817.62297859474</v>
      </c>
      <c r="AQ35" s="870">
        <v>279725.38262216351</v>
      </c>
      <c r="AR35" s="870">
        <v>281168.70816883206</v>
      </c>
      <c r="AS35" s="870">
        <v>279220.67769182712</v>
      </c>
      <c r="AT35" s="870">
        <v>278938.85514650441</v>
      </c>
      <c r="AU35" s="870">
        <v>281126.22713029268</v>
      </c>
      <c r="AV35" s="870">
        <v>284577.17221535498</v>
      </c>
      <c r="AW35" s="870">
        <v>292239.93514942372</v>
      </c>
      <c r="AX35" s="870">
        <v>293301.91346407199</v>
      </c>
      <c r="AY35" s="870">
        <v>296922.706717967</v>
      </c>
      <c r="AZ35" s="870">
        <v>297774.71599538618</v>
      </c>
      <c r="BA35" s="870">
        <v>299610.84284902748</v>
      </c>
      <c r="BB35" s="870">
        <v>300842.119230679</v>
      </c>
      <c r="BC35" s="870">
        <v>304026.26109071745</v>
      </c>
      <c r="BD35" s="870">
        <v>303694.53967249679</v>
      </c>
      <c r="BE35" s="870">
        <v>304959.77667235408</v>
      </c>
      <c r="BF35" s="870">
        <v>304788.46004529129</v>
      </c>
      <c r="BG35" s="870">
        <v>309195.26034288359</v>
      </c>
      <c r="BH35" s="870">
        <v>312595.0378667335</v>
      </c>
      <c r="BI35" s="870">
        <v>315928.37547089229</v>
      </c>
      <c r="BJ35" s="870">
        <v>317313.51560598653</v>
      </c>
      <c r="BK35" s="870">
        <v>319149.10425981949</v>
      </c>
      <c r="BL35" s="870">
        <v>321415.93491189805</v>
      </c>
      <c r="BM35" s="870">
        <v>323925.42465895909</v>
      </c>
      <c r="BN35" s="870">
        <v>327291.49538695271</v>
      </c>
      <c r="BO35" s="870">
        <v>331546.6572541935</v>
      </c>
      <c r="BP35" s="870">
        <v>331888.50616126024</v>
      </c>
      <c r="BQ35" s="870">
        <v>333104.72531767166</v>
      </c>
      <c r="BR35" s="870">
        <v>333950.8097552968</v>
      </c>
      <c r="BS35" s="870">
        <v>336355.88035406766</v>
      </c>
      <c r="BT35" s="870">
        <v>334947.85481433308</v>
      </c>
      <c r="BU35" s="870">
        <v>340382.34104877291</v>
      </c>
      <c r="BV35" s="870">
        <v>344561.44557284965</v>
      </c>
      <c r="BW35" s="870">
        <v>344333.73861898226</v>
      </c>
      <c r="BX35" s="870">
        <v>345155.05724248721</v>
      </c>
      <c r="BY35" s="870">
        <v>348137.16686652356</v>
      </c>
      <c r="BZ35" s="870">
        <v>349003.384800356</v>
      </c>
      <c r="CA35" s="870">
        <v>354277.1888720229</v>
      </c>
      <c r="CB35" s="870">
        <v>359250.40112428821</v>
      </c>
      <c r="CC35" s="870">
        <v>358254.62756738212</v>
      </c>
      <c r="CD35" s="870">
        <v>360409.1292259834</v>
      </c>
      <c r="CE35" s="870">
        <v>362058.77726732404</v>
      </c>
      <c r="CF35" s="870">
        <v>363418.64994330367</v>
      </c>
      <c r="CG35" s="870">
        <v>370421.8685497737</v>
      </c>
      <c r="CH35" s="870">
        <v>371795.26211189845</v>
      </c>
      <c r="CI35" s="870">
        <v>375430.56392913277</v>
      </c>
      <c r="CJ35" s="870">
        <v>374828.36321020662</v>
      </c>
      <c r="CK35" s="870">
        <v>374963.7468177625</v>
      </c>
      <c r="CL35" s="870">
        <v>376820.62604355684</v>
      </c>
      <c r="CM35" s="870">
        <v>378235.04925993888</v>
      </c>
      <c r="CN35" s="870">
        <v>381727.34615589271</v>
      </c>
      <c r="CO35" s="870">
        <v>383297.05028324784</v>
      </c>
      <c r="CP35" s="870">
        <v>393274.2198047163</v>
      </c>
      <c r="CQ35" s="870">
        <v>392801.23869676382</v>
      </c>
      <c r="CR35" s="870">
        <v>392498.83864456031</v>
      </c>
      <c r="CS35" s="870">
        <v>402595.47519923234</v>
      </c>
      <c r="CT35" s="870">
        <v>402068.72158102668</v>
      </c>
      <c r="CU35" s="870">
        <v>404902.86070235434</v>
      </c>
      <c r="CV35" s="870">
        <v>403892.89173214865</v>
      </c>
      <c r="CW35" s="870">
        <v>403198.88798027206</v>
      </c>
      <c r="CX35" s="870">
        <v>400170.78264582035</v>
      </c>
      <c r="CY35" s="870">
        <v>402559.80232859822</v>
      </c>
      <c r="CZ35" s="870">
        <v>398545.98182793421</v>
      </c>
      <c r="DA35" s="3905">
        <v>399885.37566679617</v>
      </c>
      <c r="DB35" s="3905">
        <v>401129.99403478671</v>
      </c>
      <c r="DC35" s="3905">
        <v>405909.8991193031</v>
      </c>
      <c r="DD35" s="3905">
        <v>409157.41910667333</v>
      </c>
      <c r="DE35" s="3905">
        <v>412277.16296210728</v>
      </c>
      <c r="DF35" s="3905">
        <v>413954.62327104452</v>
      </c>
      <c r="DG35" s="3905">
        <v>415347.72805608716</v>
      </c>
      <c r="DH35" s="3905">
        <v>416746.47042478342</v>
      </c>
    </row>
    <row r="36" spans="1:112" ht="17.100000000000001" customHeight="1" x14ac:dyDescent="0.25">
      <c r="A36" s="3896" t="s">
        <v>640</v>
      </c>
      <c r="B36" s="870">
        <v>49258.417869002995</v>
      </c>
      <c r="C36" s="870">
        <v>49905.241202386365</v>
      </c>
      <c r="D36" s="870">
        <v>49779.150295192965</v>
      </c>
      <c r="E36" s="870">
        <v>49131.780081597477</v>
      </c>
      <c r="F36" s="870">
        <v>50539.372975817263</v>
      </c>
      <c r="G36" s="870">
        <v>50361.996650153487</v>
      </c>
      <c r="H36" s="870">
        <v>44743.141953190068</v>
      </c>
      <c r="I36" s="870">
        <v>45147.25922715092</v>
      </c>
      <c r="J36" s="870">
        <v>42969.561303465794</v>
      </c>
      <c r="K36" s="870">
        <v>45005.639883146825</v>
      </c>
      <c r="L36" s="870">
        <v>42706.567911581544</v>
      </c>
      <c r="M36" s="870">
        <v>46093.510639780267</v>
      </c>
      <c r="N36" s="870">
        <v>46222.822685739731</v>
      </c>
      <c r="O36" s="870">
        <v>45556.667818897025</v>
      </c>
      <c r="P36" s="870">
        <v>45602.971516696918</v>
      </c>
      <c r="Q36" s="870">
        <v>43989.544810661188</v>
      </c>
      <c r="R36" s="870">
        <v>44707.07878920075</v>
      </c>
      <c r="S36" s="870">
        <v>47361.864365966161</v>
      </c>
      <c r="T36" s="870">
        <v>45288.935946662117</v>
      </c>
      <c r="U36" s="870">
        <v>46432.023247352321</v>
      </c>
      <c r="V36" s="870">
        <v>45321.233268820164</v>
      </c>
      <c r="W36" s="870">
        <v>44389.668231614007</v>
      </c>
      <c r="X36" s="870">
        <v>46041.537606656202</v>
      </c>
      <c r="Y36" s="870">
        <v>44915.655954230228</v>
      </c>
      <c r="Z36" s="870">
        <v>45906.481258167805</v>
      </c>
      <c r="AA36" s="870">
        <v>46117.66667465643</v>
      </c>
      <c r="AB36" s="870">
        <v>45858.158939868867</v>
      </c>
      <c r="AC36" s="870">
        <v>46456.39775397937</v>
      </c>
      <c r="AD36" s="870">
        <v>48041.084759244921</v>
      </c>
      <c r="AE36" s="870">
        <v>49153.52088637487</v>
      </c>
      <c r="AF36" s="870">
        <v>48457.25725118519</v>
      </c>
      <c r="AG36" s="870">
        <v>47899.374725031601</v>
      </c>
      <c r="AH36" s="870">
        <v>47397.612288635704</v>
      </c>
      <c r="AI36" s="870">
        <v>47694.246768833138</v>
      </c>
      <c r="AJ36" s="870">
        <v>48291.393876379254</v>
      </c>
      <c r="AK36" s="870">
        <v>47772.507396118992</v>
      </c>
      <c r="AL36" s="870">
        <v>45506.419963024957</v>
      </c>
      <c r="AM36" s="870">
        <v>46287.896830036152</v>
      </c>
      <c r="AN36" s="870">
        <v>46463.585651167188</v>
      </c>
      <c r="AO36" s="870">
        <v>46539.872584008735</v>
      </c>
      <c r="AP36" s="870">
        <v>46337.875197026187</v>
      </c>
      <c r="AQ36" s="870">
        <v>47161.210554011886</v>
      </c>
      <c r="AR36" s="870">
        <v>47150.602516379113</v>
      </c>
      <c r="AS36" s="870">
        <v>47013.13650286763</v>
      </c>
      <c r="AT36" s="870">
        <v>47022.230253048561</v>
      </c>
      <c r="AU36" s="870">
        <v>44147.299385365928</v>
      </c>
      <c r="AV36" s="870">
        <v>45419.880797838174</v>
      </c>
      <c r="AW36" s="870">
        <v>46983.121383490296</v>
      </c>
      <c r="AX36" s="870">
        <v>46583.095612842248</v>
      </c>
      <c r="AY36" s="870">
        <v>47272.030599815611</v>
      </c>
      <c r="AZ36" s="870">
        <v>48999.81841010847</v>
      </c>
      <c r="BA36" s="870">
        <v>48506.955713392825</v>
      </c>
      <c r="BB36" s="870">
        <v>48613.576642963882</v>
      </c>
      <c r="BC36" s="870">
        <v>49517.590865498278</v>
      </c>
      <c r="BD36" s="870">
        <v>48593.612659323546</v>
      </c>
      <c r="BE36" s="870">
        <v>48862.575307526073</v>
      </c>
      <c r="BF36" s="870">
        <v>49737.102566827001</v>
      </c>
      <c r="BG36" s="870">
        <v>51543.349209919579</v>
      </c>
      <c r="BH36" s="870">
        <v>50893.556070995015</v>
      </c>
      <c r="BI36" s="870">
        <v>52879.024197810155</v>
      </c>
      <c r="BJ36" s="870">
        <v>54025.830503610283</v>
      </c>
      <c r="BK36" s="870">
        <v>56754.684369277653</v>
      </c>
      <c r="BL36" s="870">
        <v>61272.165307246447</v>
      </c>
      <c r="BM36" s="870">
        <v>58616.516263052945</v>
      </c>
      <c r="BN36" s="870">
        <v>56922.951205975849</v>
      </c>
      <c r="BO36" s="870">
        <v>59404.035274119953</v>
      </c>
      <c r="BP36" s="870">
        <v>60048.913520846174</v>
      </c>
      <c r="BQ36" s="870">
        <v>63559.385824792058</v>
      </c>
      <c r="BR36" s="870">
        <v>61256.341877577128</v>
      </c>
      <c r="BS36" s="870">
        <v>63100.217558366363</v>
      </c>
      <c r="BT36" s="870">
        <v>67366.730745677953</v>
      </c>
      <c r="BU36" s="870">
        <v>65450.867025355248</v>
      </c>
      <c r="BV36" s="870">
        <v>66333.29447794889</v>
      </c>
      <c r="BW36" s="870">
        <v>66728.695133396541</v>
      </c>
      <c r="BX36" s="870">
        <v>65848.478075291554</v>
      </c>
      <c r="BY36" s="870">
        <v>67166.723577889585</v>
      </c>
      <c r="BZ36" s="870">
        <v>69216.168526260561</v>
      </c>
      <c r="CA36" s="870">
        <v>69026.330879154833</v>
      </c>
      <c r="CB36" s="870">
        <v>69613.930331126248</v>
      </c>
      <c r="CC36" s="870">
        <v>71173.73318381935</v>
      </c>
      <c r="CD36" s="870">
        <v>69086.888272317388</v>
      </c>
      <c r="CE36" s="870">
        <v>72929.934818913185</v>
      </c>
      <c r="CF36" s="870">
        <v>70220.577816456527</v>
      </c>
      <c r="CG36" s="870">
        <v>71942.577612405832</v>
      </c>
      <c r="CH36" s="870">
        <v>76704.076140962148</v>
      </c>
      <c r="CI36" s="870">
        <v>75285.874808059525</v>
      </c>
      <c r="CJ36" s="870">
        <v>76161.66220776987</v>
      </c>
      <c r="CK36" s="870">
        <v>77379.654792736823</v>
      </c>
      <c r="CL36" s="870">
        <v>82429.462883627435</v>
      </c>
      <c r="CM36" s="870">
        <v>78192.142761102295</v>
      </c>
      <c r="CN36" s="870">
        <v>77340.09403400564</v>
      </c>
      <c r="CO36" s="870">
        <v>77733.813829238454</v>
      </c>
      <c r="CP36" s="870">
        <v>85845.671165592197</v>
      </c>
      <c r="CQ36" s="870">
        <v>79934.906128348637</v>
      </c>
      <c r="CR36" s="870">
        <v>79910.254147491592</v>
      </c>
      <c r="CS36" s="870">
        <v>80072.267175761386</v>
      </c>
      <c r="CT36" s="870">
        <v>77495.884652197128</v>
      </c>
      <c r="CU36" s="870">
        <v>80360.579686843557</v>
      </c>
      <c r="CV36" s="870">
        <v>81042.131815977496</v>
      </c>
      <c r="CW36" s="870">
        <v>83567.645238159472</v>
      </c>
      <c r="CX36" s="870">
        <v>84225.501193308024</v>
      </c>
      <c r="CY36" s="870">
        <v>86086.610216086716</v>
      </c>
      <c r="CZ36" s="870">
        <v>84428.773878470151</v>
      </c>
      <c r="DA36" s="3905">
        <v>86386.498208643417</v>
      </c>
      <c r="DB36" s="3905">
        <v>84933.927442261527</v>
      </c>
      <c r="DC36" s="3905">
        <v>88880.166683496383</v>
      </c>
      <c r="DD36" s="3905">
        <v>88568.161968712389</v>
      </c>
      <c r="DE36" s="3905">
        <v>89200.613638827257</v>
      </c>
      <c r="DF36" s="3905">
        <v>89274.715692113488</v>
      </c>
      <c r="DG36" s="3905">
        <v>91482.88069507695</v>
      </c>
      <c r="DH36" s="3905">
        <v>91448.836253046713</v>
      </c>
    </row>
    <row r="37" spans="1:112" s="878" customFormat="1" ht="17.100000000000001" customHeight="1" x14ac:dyDescent="0.25">
      <c r="A37" s="3898"/>
      <c r="B37" s="877"/>
      <c r="C37" s="877"/>
      <c r="D37" s="877"/>
      <c r="E37" s="877"/>
      <c r="F37" s="877"/>
      <c r="G37" s="877"/>
      <c r="H37" s="877"/>
      <c r="I37" s="877"/>
      <c r="J37" s="877"/>
      <c r="K37" s="877"/>
      <c r="L37" s="877"/>
      <c r="M37" s="877"/>
      <c r="N37" s="877"/>
      <c r="O37" s="877"/>
      <c r="P37" s="877"/>
      <c r="Q37" s="877"/>
      <c r="R37" s="877"/>
      <c r="S37" s="877"/>
      <c r="T37" s="877"/>
      <c r="U37" s="877"/>
      <c r="V37" s="877"/>
      <c r="W37" s="877"/>
      <c r="X37" s="877"/>
      <c r="Y37" s="877"/>
      <c r="Z37" s="877"/>
      <c r="AA37" s="877"/>
      <c r="AB37" s="877"/>
      <c r="AC37" s="877"/>
      <c r="AD37" s="877"/>
      <c r="AE37" s="877"/>
      <c r="AF37" s="877"/>
      <c r="AG37" s="877"/>
      <c r="AH37" s="877"/>
      <c r="AI37" s="877"/>
      <c r="AJ37" s="877"/>
      <c r="AK37" s="877"/>
      <c r="AL37" s="877"/>
      <c r="AM37" s="877"/>
      <c r="AN37" s="877"/>
      <c r="AO37" s="877"/>
      <c r="AP37" s="877"/>
      <c r="AQ37" s="877"/>
      <c r="AR37" s="877"/>
      <c r="AS37" s="877"/>
      <c r="AT37" s="877"/>
      <c r="AU37" s="877"/>
      <c r="AV37" s="877"/>
      <c r="AW37" s="877"/>
      <c r="AX37" s="877"/>
      <c r="AY37" s="877"/>
      <c r="AZ37" s="877"/>
      <c r="BA37" s="877"/>
      <c r="BB37" s="877"/>
      <c r="BC37" s="877"/>
      <c r="BD37" s="877"/>
      <c r="BE37" s="877"/>
      <c r="BF37" s="877"/>
      <c r="BG37" s="877"/>
      <c r="BH37" s="877"/>
      <c r="BI37" s="877"/>
      <c r="BJ37" s="877"/>
      <c r="BK37" s="877"/>
      <c r="BL37" s="877"/>
      <c r="BM37" s="877"/>
      <c r="BN37" s="877"/>
      <c r="BO37" s="877"/>
      <c r="BP37" s="877"/>
      <c r="BQ37" s="877"/>
      <c r="BR37" s="877"/>
      <c r="BS37" s="877"/>
      <c r="BT37" s="877"/>
      <c r="BU37" s="877"/>
      <c r="BV37" s="877"/>
      <c r="BW37" s="877"/>
      <c r="BX37" s="877"/>
      <c r="BY37" s="877"/>
      <c r="BZ37" s="877"/>
      <c r="CA37" s="877"/>
      <c r="CB37" s="877"/>
      <c r="CC37" s="877"/>
      <c r="CD37" s="877"/>
      <c r="CE37" s="877"/>
      <c r="CF37" s="877"/>
      <c r="CG37" s="877"/>
      <c r="CH37" s="877"/>
      <c r="CI37" s="877"/>
      <c r="CJ37" s="877"/>
      <c r="CK37" s="877"/>
      <c r="CL37" s="877"/>
      <c r="CM37" s="877"/>
      <c r="CN37" s="877"/>
      <c r="CO37" s="877"/>
      <c r="CP37" s="877"/>
      <c r="CQ37" s="877"/>
      <c r="CR37" s="877"/>
      <c r="CS37" s="877"/>
      <c r="CT37" s="877"/>
      <c r="CU37" s="877"/>
      <c r="CV37" s="877"/>
      <c r="CW37" s="877"/>
      <c r="CX37" s="877"/>
      <c r="CY37" s="877"/>
      <c r="CZ37" s="877"/>
      <c r="DA37" s="3910"/>
      <c r="DB37" s="3910"/>
      <c r="DC37" s="3910"/>
      <c r="DD37" s="3910"/>
      <c r="DE37" s="3910"/>
      <c r="DF37" s="3910"/>
      <c r="DG37" s="3910"/>
      <c r="DH37" s="3910"/>
    </row>
    <row r="38" spans="1:112" ht="17.100000000000001" customHeight="1" x14ac:dyDescent="0.25">
      <c r="A38" s="3898" t="s">
        <v>641</v>
      </c>
      <c r="B38" s="872">
        <v>783.64372534999995</v>
      </c>
      <c r="C38" s="872">
        <v>795.03426162999995</v>
      </c>
      <c r="D38" s="872">
        <v>806.36142286999996</v>
      </c>
      <c r="E38" s="872">
        <v>817.11920386999998</v>
      </c>
      <c r="F38" s="872">
        <v>829.69099342999993</v>
      </c>
      <c r="G38" s="872">
        <v>841.75958768999999</v>
      </c>
      <c r="H38" s="872">
        <v>841.34192214999996</v>
      </c>
      <c r="I38" s="872">
        <v>1154.4623700399998</v>
      </c>
      <c r="J38" s="872">
        <v>1363.0654015</v>
      </c>
      <c r="K38" s="872">
        <v>1373.6286405800001</v>
      </c>
      <c r="L38" s="872">
        <v>1384.20574319</v>
      </c>
      <c r="M38" s="872">
        <v>1369.3863073</v>
      </c>
      <c r="N38" s="872">
        <v>1426.2743159300001</v>
      </c>
      <c r="O38" s="872">
        <v>1476.03948885</v>
      </c>
      <c r="P38" s="872">
        <v>1630.0385137999997</v>
      </c>
      <c r="Q38" s="872">
        <v>1689.9994090199998</v>
      </c>
      <c r="R38" s="872">
        <v>1899.85599727</v>
      </c>
      <c r="S38" s="872">
        <v>2063.3104229999999</v>
      </c>
      <c r="T38" s="872">
        <v>2372.3748750300001</v>
      </c>
      <c r="U38" s="872">
        <v>2306.47121625</v>
      </c>
      <c r="V38" s="872">
        <v>2056.6709448299998</v>
      </c>
      <c r="W38" s="872">
        <v>2116.2009389599998</v>
      </c>
      <c r="X38" s="872">
        <v>2051.2235128499997</v>
      </c>
      <c r="Y38" s="872">
        <v>1961.8478761899999</v>
      </c>
      <c r="Z38" s="872">
        <v>1984.6860037900001</v>
      </c>
      <c r="AA38" s="872">
        <v>1995.9486257499998</v>
      </c>
      <c r="AB38" s="872">
        <v>2005.9441404300003</v>
      </c>
      <c r="AC38" s="872">
        <v>1992.1532479099997</v>
      </c>
      <c r="AD38" s="872">
        <v>1849.5591248699998</v>
      </c>
      <c r="AE38" s="872">
        <v>1875.3351060299997</v>
      </c>
      <c r="AF38" s="872">
        <v>1936.5029719600002</v>
      </c>
      <c r="AG38" s="872">
        <v>1851.673110803793</v>
      </c>
      <c r="AH38" s="872">
        <v>1814.6462352099998</v>
      </c>
      <c r="AI38" s="872">
        <v>1721.5765366799997</v>
      </c>
      <c r="AJ38" s="872">
        <v>1805.74863611</v>
      </c>
      <c r="AK38" s="872">
        <v>1974.3166444399999</v>
      </c>
      <c r="AL38" s="872">
        <v>2262.4435178399999</v>
      </c>
      <c r="AM38" s="872">
        <v>2351.3082030999999</v>
      </c>
      <c r="AN38" s="872">
        <v>3448.7304686399993</v>
      </c>
      <c r="AO38" s="872">
        <v>3743.5864957599997</v>
      </c>
      <c r="AP38" s="872">
        <v>3999.3408676136651</v>
      </c>
      <c r="AQ38" s="872">
        <v>3965.7390630241857</v>
      </c>
      <c r="AR38" s="872">
        <v>3805.2291209016812</v>
      </c>
      <c r="AS38" s="872">
        <v>4196.5119901589333</v>
      </c>
      <c r="AT38" s="872">
        <v>3873.9655759735083</v>
      </c>
      <c r="AU38" s="872">
        <v>3834.4420223342331</v>
      </c>
      <c r="AV38" s="872">
        <v>3807.9246632170971</v>
      </c>
      <c r="AW38" s="872">
        <v>3068.9962040941982</v>
      </c>
      <c r="AX38" s="872">
        <v>2829.7994003941976</v>
      </c>
      <c r="AY38" s="872">
        <v>2794.3926927264838</v>
      </c>
      <c r="AZ38" s="872">
        <v>2913.4585715098992</v>
      </c>
      <c r="BA38" s="872">
        <v>2839.1386935717792</v>
      </c>
      <c r="BB38" s="872">
        <v>3255.5148564524297</v>
      </c>
      <c r="BC38" s="872">
        <v>3227.4135863002011</v>
      </c>
      <c r="BD38" s="872">
        <v>3261.284114974846</v>
      </c>
      <c r="BE38" s="872">
        <v>3183.1414728874179</v>
      </c>
      <c r="BF38" s="872">
        <v>3162.2660737335982</v>
      </c>
      <c r="BG38" s="872">
        <v>3168.5560858585532</v>
      </c>
      <c r="BH38" s="872">
        <v>3301.3535812006594</v>
      </c>
      <c r="BI38" s="872">
        <v>3357.9791846648477</v>
      </c>
      <c r="BJ38" s="872">
        <v>4496.627362015477</v>
      </c>
      <c r="BK38" s="872">
        <v>4535.0995045407535</v>
      </c>
      <c r="BL38" s="872">
        <v>4442.2773463772428</v>
      </c>
      <c r="BM38" s="872">
        <v>3612.6871511249556</v>
      </c>
      <c r="BN38" s="872">
        <v>3482.7200483611373</v>
      </c>
      <c r="BO38" s="872">
        <v>3433.9104956339547</v>
      </c>
      <c r="BP38" s="872">
        <v>3740.5348717135103</v>
      </c>
      <c r="BQ38" s="872">
        <v>4282.2870050452148</v>
      </c>
      <c r="BR38" s="872">
        <v>4240.0883480011971</v>
      </c>
      <c r="BS38" s="872">
        <v>4097.1532527337404</v>
      </c>
      <c r="BT38" s="872">
        <v>4311.319879260267</v>
      </c>
      <c r="BU38" s="872">
        <v>4528</v>
      </c>
      <c r="BV38" s="872">
        <v>4461.3404523252648</v>
      </c>
      <c r="BW38" s="872">
        <v>5017.5877982776055</v>
      </c>
      <c r="BX38" s="872">
        <v>5262.5803928261712</v>
      </c>
      <c r="BY38" s="872">
        <v>5353.4526379026456</v>
      </c>
      <c r="BZ38" s="872">
        <v>5256.0764080971458</v>
      </c>
      <c r="CA38" s="872">
        <v>5408.7092345139299</v>
      </c>
      <c r="CB38" s="872">
        <v>5491.2462259029944</v>
      </c>
      <c r="CC38" s="872">
        <v>5436.6706351267985</v>
      </c>
      <c r="CD38" s="872">
        <v>5544.8631686256003</v>
      </c>
      <c r="CE38" s="872">
        <v>5553.879623126265</v>
      </c>
      <c r="CF38" s="872">
        <v>5564.8910241680105</v>
      </c>
      <c r="CG38" s="872">
        <v>5693.2150896204776</v>
      </c>
      <c r="CH38" s="872">
        <v>5527.0617560315086</v>
      </c>
      <c r="CI38" s="872">
        <v>5732.7160480058883</v>
      </c>
      <c r="CJ38" s="872">
        <v>5853.7965146864262</v>
      </c>
      <c r="CK38" s="872">
        <v>5815.0072680430085</v>
      </c>
      <c r="CL38" s="872">
        <v>5734.4835843124411</v>
      </c>
      <c r="CM38" s="872">
        <v>6609.3673211767855</v>
      </c>
      <c r="CN38" s="872">
        <v>7072.2057372340641</v>
      </c>
      <c r="CO38" s="872">
        <v>6686.930092383277</v>
      </c>
      <c r="CP38" s="872">
        <v>6665.215872617171</v>
      </c>
      <c r="CQ38" s="872">
        <v>7408.4961447948253</v>
      </c>
      <c r="CR38" s="872">
        <v>7407.8599867863122</v>
      </c>
      <c r="CS38" s="872">
        <v>7196.7073722327259</v>
      </c>
      <c r="CT38" s="872">
        <v>7230.9232202344692</v>
      </c>
      <c r="CU38" s="872">
        <v>9137.6931534317901</v>
      </c>
      <c r="CV38" s="872">
        <v>14330.722787116316</v>
      </c>
      <c r="CW38" s="872">
        <v>17249.681833727274</v>
      </c>
      <c r="CX38" s="872">
        <v>19118.262837352169</v>
      </c>
      <c r="CY38" s="872">
        <v>19903.838705227441</v>
      </c>
      <c r="CZ38" s="872">
        <v>21538.073019094274</v>
      </c>
      <c r="DA38" s="3907">
        <v>20669.349258329887</v>
      </c>
      <c r="DB38" s="3907">
        <v>22012.365536176865</v>
      </c>
      <c r="DC38" s="3907">
        <v>20875.81786602833</v>
      </c>
      <c r="DD38" s="3907">
        <v>20263.142446436872</v>
      </c>
      <c r="DE38" s="3907">
        <v>21899.842264582279</v>
      </c>
      <c r="DF38" s="3907">
        <v>21850.370016168483</v>
      </c>
      <c r="DG38" s="3907">
        <v>23248.572223132323</v>
      </c>
      <c r="DH38" s="3907">
        <v>24828.777496793307</v>
      </c>
    </row>
    <row r="39" spans="1:112" ht="17.100000000000001" customHeight="1" x14ac:dyDescent="0.25">
      <c r="A39" s="3896"/>
      <c r="B39" s="870"/>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0"/>
      <c r="BD39" s="870"/>
      <c r="BE39" s="870"/>
      <c r="BF39" s="870"/>
      <c r="BG39" s="870"/>
      <c r="BH39" s="870"/>
      <c r="BI39" s="870"/>
      <c r="BJ39" s="870"/>
      <c r="BK39" s="870"/>
      <c r="BL39" s="870"/>
      <c r="BM39" s="870"/>
      <c r="BN39" s="870"/>
      <c r="BO39" s="870"/>
      <c r="BP39" s="870"/>
      <c r="BQ39" s="870"/>
      <c r="BR39" s="870"/>
      <c r="BS39" s="870"/>
      <c r="BT39" s="870"/>
      <c r="BU39" s="870"/>
      <c r="BV39" s="870"/>
      <c r="BW39" s="870"/>
      <c r="BX39" s="870"/>
      <c r="BY39" s="870"/>
      <c r="BZ39" s="870"/>
      <c r="CA39" s="870"/>
      <c r="CB39" s="870"/>
      <c r="CC39" s="870"/>
      <c r="CD39" s="870"/>
      <c r="CE39" s="870"/>
      <c r="CF39" s="870"/>
      <c r="CG39" s="870"/>
      <c r="CH39" s="870"/>
      <c r="CI39" s="870"/>
      <c r="CJ39" s="870"/>
      <c r="CK39" s="870"/>
      <c r="CL39" s="870"/>
      <c r="CM39" s="870"/>
      <c r="CN39" s="870"/>
      <c r="CO39" s="870"/>
      <c r="CP39" s="870"/>
      <c r="CQ39" s="870"/>
      <c r="CR39" s="870"/>
      <c r="CS39" s="870"/>
      <c r="CT39" s="870"/>
      <c r="CU39" s="870"/>
      <c r="CV39" s="870"/>
      <c r="CW39" s="870"/>
      <c r="CX39" s="870"/>
      <c r="CY39" s="870"/>
      <c r="CZ39" s="870"/>
      <c r="DA39" s="3905"/>
      <c r="DB39" s="3905"/>
      <c r="DC39" s="3905"/>
      <c r="DD39" s="3905"/>
      <c r="DE39" s="3905"/>
      <c r="DF39" s="3905"/>
      <c r="DG39" s="3905"/>
      <c r="DH39" s="3905"/>
    </row>
    <row r="40" spans="1:112" ht="17.100000000000001" customHeight="1" x14ac:dyDescent="0.25">
      <c r="A40" s="3898" t="s">
        <v>642</v>
      </c>
      <c r="B40" s="872">
        <v>279735.10531540611</v>
      </c>
      <c r="C40" s="872">
        <v>280832.71616430732</v>
      </c>
      <c r="D40" s="872">
        <v>281427.58380275639</v>
      </c>
      <c r="E40" s="872">
        <v>282053.88717788778</v>
      </c>
      <c r="F40" s="872">
        <v>286161.75081736076</v>
      </c>
      <c r="G40" s="872">
        <v>286852.74157677882</v>
      </c>
      <c r="H40" s="872">
        <v>281980.74913940526</v>
      </c>
      <c r="I40" s="872">
        <v>282105.32767522556</v>
      </c>
      <c r="J40" s="872">
        <v>283581.44315563812</v>
      </c>
      <c r="K40" s="872">
        <v>287418.95498439169</v>
      </c>
      <c r="L40" s="872">
        <v>288135.77511421102</v>
      </c>
      <c r="M40" s="872">
        <v>300231.38741758832</v>
      </c>
      <c r="N40" s="872">
        <v>298556.62578708364</v>
      </c>
      <c r="O40" s="872">
        <v>298369.33004481444</v>
      </c>
      <c r="P40" s="872">
        <v>298155.49753263156</v>
      </c>
      <c r="Q40" s="872">
        <v>299059.78403224458</v>
      </c>
      <c r="R40" s="872">
        <v>299494.6394816144</v>
      </c>
      <c r="S40" s="872">
        <v>306227.71741607366</v>
      </c>
      <c r="T40" s="872">
        <v>305393.34314475307</v>
      </c>
      <c r="U40" s="872">
        <v>308770.06989294151</v>
      </c>
      <c r="V40" s="872">
        <v>309120.82380339794</v>
      </c>
      <c r="W40" s="872">
        <v>309586.03971583769</v>
      </c>
      <c r="X40" s="872">
        <v>312758.67268372775</v>
      </c>
      <c r="Y40" s="872">
        <v>319536.66994800227</v>
      </c>
      <c r="Z40" s="872">
        <v>318174.79569418327</v>
      </c>
      <c r="AA40" s="872">
        <v>318311.5135005904</v>
      </c>
      <c r="AB40" s="872">
        <v>321028.13302254636</v>
      </c>
      <c r="AC40" s="872">
        <v>321243.46464984748</v>
      </c>
      <c r="AD40" s="872">
        <v>323994.44183544995</v>
      </c>
      <c r="AE40" s="872">
        <v>327851.02421752224</v>
      </c>
      <c r="AF40" s="872">
        <v>328873.35024287179</v>
      </c>
      <c r="AG40" s="872">
        <v>329210.58830269566</v>
      </c>
      <c r="AH40" s="872">
        <v>331263.67529123969</v>
      </c>
      <c r="AI40" s="872">
        <v>334358.44301515532</v>
      </c>
      <c r="AJ40" s="872">
        <v>336572.52553336316</v>
      </c>
      <c r="AK40" s="872">
        <v>345617.19551340822</v>
      </c>
      <c r="AL40" s="872">
        <v>340908.92052914313</v>
      </c>
      <c r="AM40" s="872">
        <v>344826.53440251609</v>
      </c>
      <c r="AN40" s="872">
        <v>348245.69090443774</v>
      </c>
      <c r="AO40" s="872">
        <v>346565.10847846704</v>
      </c>
      <c r="AP40" s="872">
        <v>346712.14590246271</v>
      </c>
      <c r="AQ40" s="872">
        <v>351375.81885802944</v>
      </c>
      <c r="AR40" s="872">
        <v>352944.69968920405</v>
      </c>
      <c r="AS40" s="872">
        <v>351417.83862996532</v>
      </c>
      <c r="AT40" s="872">
        <v>350499.23615290475</v>
      </c>
      <c r="AU40" s="872">
        <v>349810.86009880248</v>
      </c>
      <c r="AV40" s="872">
        <v>354693.08322884841</v>
      </c>
      <c r="AW40" s="872">
        <v>365608.73772902408</v>
      </c>
      <c r="AX40" s="872">
        <v>364980.69233736565</v>
      </c>
      <c r="AY40" s="872">
        <v>369066.6968826761</v>
      </c>
      <c r="AZ40" s="872">
        <v>371778.39312112686</v>
      </c>
      <c r="BA40" s="872">
        <v>372675.47367760964</v>
      </c>
      <c r="BB40" s="872">
        <v>374448.43718937907</v>
      </c>
      <c r="BC40" s="872">
        <v>378456.25837457663</v>
      </c>
      <c r="BD40" s="872">
        <v>377725.22592014022</v>
      </c>
      <c r="BE40" s="872">
        <v>379201.60618379345</v>
      </c>
      <c r="BF40" s="872"/>
      <c r="BG40" s="872">
        <v>386009.67288569763</v>
      </c>
      <c r="BH40" s="872">
        <v>389293.57228882506</v>
      </c>
      <c r="BI40" s="872">
        <v>397556.54743014229</v>
      </c>
      <c r="BJ40" s="872">
        <v>399865.77736164053</v>
      </c>
      <c r="BK40" s="872">
        <v>404452.45097584795</v>
      </c>
      <c r="BL40" s="872">
        <v>410915.24788448896</v>
      </c>
      <c r="BM40" s="872">
        <v>410066.84698475094</v>
      </c>
      <c r="BN40" s="872">
        <v>411917.76295781799</v>
      </c>
      <c r="BO40" s="872">
        <v>418402.10404157941</v>
      </c>
      <c r="BP40" s="872">
        <v>420266.19606512645</v>
      </c>
      <c r="BQ40" s="872">
        <v>425740.73306717834</v>
      </c>
      <c r="BR40" s="872">
        <v>423801.82017970318</v>
      </c>
      <c r="BS40" s="872">
        <v>428368.77910129965</v>
      </c>
      <c r="BT40" s="872">
        <v>431628.14552528458</v>
      </c>
      <c r="BU40" s="872">
        <v>437999.20807412814</v>
      </c>
      <c r="BV40" s="872">
        <v>441887.17765523668</v>
      </c>
      <c r="BW40" s="872">
        <v>442606.92125446937</v>
      </c>
      <c r="BX40" s="872">
        <v>442449.85457323806</v>
      </c>
      <c r="BY40" s="872">
        <v>446911.8578143706</v>
      </c>
      <c r="BZ40" s="872">
        <v>449648.89126058266</v>
      </c>
      <c r="CA40" s="872">
        <v>454966.19312587625</v>
      </c>
      <c r="CB40" s="872">
        <v>461117.73776384653</v>
      </c>
      <c r="CC40" s="872">
        <v>461430.80908152502</v>
      </c>
      <c r="CD40" s="872">
        <v>461720.45506848267</v>
      </c>
      <c r="CE40" s="872">
        <v>467628.51267994742</v>
      </c>
      <c r="CF40" s="872">
        <v>466181.98963053385</v>
      </c>
      <c r="CG40" s="872">
        <v>477788.91236580064</v>
      </c>
      <c r="CH40" s="872">
        <v>482530.18293943547</v>
      </c>
      <c r="CI40" s="872">
        <v>484802.94406992162</v>
      </c>
      <c r="CJ40" s="872">
        <v>485070.61657241191</v>
      </c>
      <c r="CK40" s="872">
        <v>486422.52761427267</v>
      </c>
      <c r="CL40" s="872">
        <v>493022.68238882167</v>
      </c>
      <c r="CM40" s="872">
        <v>491497.02935467474</v>
      </c>
      <c r="CN40" s="872">
        <v>494871.72102887114</v>
      </c>
      <c r="CO40" s="872">
        <v>496265.33256421407</v>
      </c>
      <c r="CP40" s="872">
        <v>514343.58042900887</v>
      </c>
      <c r="CQ40" s="872">
        <v>508989.03301648167</v>
      </c>
      <c r="CR40" s="872">
        <v>508936.52725764259</v>
      </c>
      <c r="CS40" s="872">
        <v>522082.88855707523</v>
      </c>
      <c r="CT40" s="872">
        <v>517698.19551605923</v>
      </c>
      <c r="CU40" s="872">
        <v>525005.68763654598</v>
      </c>
      <c r="CV40" s="872">
        <v>529215.21339422092</v>
      </c>
      <c r="CW40" s="872">
        <v>533321.65716028947</v>
      </c>
      <c r="CX40" s="872">
        <v>532406.12408800714</v>
      </c>
      <c r="CY40" s="872">
        <v>537637.90350697201</v>
      </c>
      <c r="CZ40" s="872">
        <v>533730.18510533066</v>
      </c>
      <c r="DA40" s="3907">
        <v>536045.54619934526</v>
      </c>
      <c r="DB40" s="3907">
        <v>537076.40459591278</v>
      </c>
      <c r="DC40" s="3907">
        <v>544737.82561638765</v>
      </c>
      <c r="DD40" s="3907">
        <v>547099.74346958892</v>
      </c>
      <c r="DE40" s="3907">
        <v>555013.64200363273</v>
      </c>
      <c r="DF40" s="3907">
        <v>554973.25946268032</v>
      </c>
      <c r="DG40" s="3907">
        <v>559691.2925035652</v>
      </c>
      <c r="DH40" s="3907">
        <v>563011.34305025614</v>
      </c>
    </row>
    <row r="41" spans="1:112" ht="17.100000000000001" customHeight="1" thickBot="1" x14ac:dyDescent="0.3">
      <c r="A41" s="3896"/>
      <c r="B41" s="879"/>
      <c r="C41" s="879"/>
      <c r="D41" s="879"/>
      <c r="E41" s="879"/>
      <c r="F41" s="879"/>
      <c r="G41" s="879"/>
      <c r="H41" s="879"/>
      <c r="I41" s="879"/>
      <c r="J41" s="879"/>
      <c r="K41" s="879"/>
      <c r="L41" s="879"/>
      <c r="M41" s="879"/>
      <c r="N41" s="879"/>
      <c r="O41" s="879"/>
      <c r="P41" s="879"/>
      <c r="Q41" s="879"/>
      <c r="R41" s="879"/>
      <c r="S41" s="879"/>
      <c r="T41" s="879"/>
      <c r="U41" s="879"/>
      <c r="V41" s="879"/>
      <c r="W41" s="879"/>
      <c r="X41" s="879"/>
      <c r="Y41" s="879"/>
      <c r="Z41" s="879"/>
      <c r="AA41" s="879"/>
      <c r="AB41" s="879"/>
      <c r="AC41" s="879"/>
      <c r="AD41" s="879"/>
      <c r="AE41" s="879"/>
      <c r="AF41" s="879"/>
      <c r="AG41" s="879"/>
      <c r="AH41" s="879"/>
      <c r="AI41" s="879"/>
      <c r="AJ41" s="879"/>
      <c r="AK41" s="879"/>
      <c r="AL41" s="879"/>
      <c r="AM41" s="879"/>
      <c r="AN41" s="879"/>
      <c r="AO41" s="879"/>
      <c r="AP41" s="879"/>
      <c r="AQ41" s="879"/>
      <c r="AR41" s="879"/>
      <c r="AS41" s="879"/>
      <c r="AT41" s="879"/>
      <c r="AU41" s="879"/>
      <c r="AV41" s="879"/>
      <c r="AW41" s="879"/>
      <c r="AX41" s="879"/>
      <c r="AY41" s="879"/>
      <c r="AZ41" s="879"/>
      <c r="BA41" s="879"/>
      <c r="BB41" s="879"/>
      <c r="BC41" s="879"/>
      <c r="BD41" s="879"/>
      <c r="BE41" s="879"/>
      <c r="BF41" s="879"/>
      <c r="BG41" s="879"/>
      <c r="BH41" s="879"/>
      <c r="BI41" s="879"/>
      <c r="BJ41" s="879"/>
      <c r="BK41" s="879"/>
      <c r="BL41" s="879"/>
      <c r="BM41" s="879"/>
      <c r="BN41" s="879"/>
      <c r="BO41" s="879"/>
      <c r="BP41" s="879"/>
      <c r="BQ41" s="879"/>
      <c r="BR41" s="879"/>
      <c r="BS41" s="879"/>
      <c r="BT41" s="879"/>
      <c r="BU41" s="879"/>
      <c r="BV41" s="879"/>
      <c r="BW41" s="879"/>
      <c r="BX41" s="879"/>
      <c r="BY41" s="879"/>
      <c r="BZ41" s="879"/>
      <c r="CA41" s="879"/>
      <c r="CB41" s="879"/>
      <c r="CC41" s="879"/>
      <c r="CD41" s="879"/>
      <c r="CE41" s="879"/>
      <c r="CF41" s="879"/>
      <c r="CG41" s="879"/>
      <c r="CH41" s="879"/>
      <c r="CI41" s="879"/>
      <c r="CJ41" s="879"/>
      <c r="CK41" s="879"/>
      <c r="CL41" s="879"/>
      <c r="CM41" s="879"/>
      <c r="CN41" s="879"/>
      <c r="CO41" s="879"/>
      <c r="CP41" s="879"/>
      <c r="CQ41" s="879"/>
      <c r="CR41" s="879"/>
      <c r="CS41" s="879"/>
      <c r="CT41" s="879"/>
      <c r="CU41" s="879"/>
      <c r="CV41" s="879"/>
      <c r="CW41" s="879"/>
      <c r="CX41" s="879"/>
      <c r="CY41" s="879"/>
      <c r="CZ41" s="879"/>
      <c r="DA41" s="3911"/>
      <c r="DB41" s="3911"/>
      <c r="DC41" s="3911"/>
      <c r="DD41" s="3911"/>
      <c r="DE41" s="3911"/>
      <c r="DF41" s="3911"/>
      <c r="DG41" s="3911"/>
      <c r="DH41" s="3911"/>
    </row>
    <row r="42" spans="1:112" ht="17.100000000000001" customHeight="1" thickTop="1" thickBot="1" x14ac:dyDescent="0.3">
      <c r="A42" s="3892" t="s">
        <v>643</v>
      </c>
      <c r="B42" s="880"/>
      <c r="C42" s="880"/>
      <c r="D42" s="880"/>
      <c r="E42" s="880"/>
      <c r="F42" s="880"/>
      <c r="G42" s="880"/>
      <c r="H42" s="880"/>
      <c r="I42" s="880"/>
      <c r="J42" s="880"/>
      <c r="K42" s="880"/>
      <c r="L42" s="880"/>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880"/>
      <c r="BF42" s="880"/>
      <c r="BG42" s="880"/>
      <c r="BH42" s="880"/>
      <c r="BI42" s="880"/>
      <c r="BJ42" s="880"/>
      <c r="BK42" s="880"/>
      <c r="BL42" s="880"/>
      <c r="BM42" s="880"/>
      <c r="BN42" s="880"/>
      <c r="BO42" s="880"/>
      <c r="BP42" s="880"/>
      <c r="BQ42" s="880"/>
      <c r="BR42" s="880"/>
      <c r="BS42" s="880"/>
      <c r="BT42" s="880"/>
      <c r="BU42" s="880"/>
      <c r="BV42" s="880"/>
      <c r="BW42" s="880"/>
      <c r="BX42" s="880"/>
      <c r="BY42" s="880"/>
      <c r="BZ42" s="880"/>
      <c r="CA42" s="880"/>
      <c r="CB42" s="880"/>
      <c r="CC42" s="880"/>
      <c r="CD42" s="880"/>
      <c r="CE42" s="880"/>
      <c r="CF42" s="880"/>
      <c r="CG42" s="880"/>
      <c r="CH42" s="880"/>
      <c r="CI42" s="880"/>
      <c r="CJ42" s="880"/>
      <c r="CK42" s="880"/>
      <c r="CL42" s="880"/>
      <c r="CM42" s="880"/>
      <c r="CN42" s="880"/>
      <c r="CO42" s="880"/>
      <c r="CP42" s="880"/>
      <c r="CQ42" s="880"/>
      <c r="CR42" s="880"/>
      <c r="CS42" s="880"/>
      <c r="CT42" s="880"/>
      <c r="CU42" s="880"/>
      <c r="CV42" s="880"/>
      <c r="CW42" s="880"/>
      <c r="CX42" s="880"/>
      <c r="CY42" s="880"/>
      <c r="CZ42" s="880"/>
      <c r="DA42" s="3912"/>
      <c r="DB42" s="3912"/>
      <c r="DC42" s="3912"/>
      <c r="DD42" s="3912"/>
      <c r="DE42" s="3912"/>
      <c r="DF42" s="3912"/>
      <c r="DG42" s="3912"/>
      <c r="DH42" s="3912"/>
    </row>
    <row r="43" spans="1:112" ht="17.100000000000001" customHeight="1" thickTop="1" x14ac:dyDescent="0.25">
      <c r="A43" s="3896"/>
      <c r="B43" s="879"/>
      <c r="C43" s="879"/>
      <c r="D43" s="879"/>
      <c r="E43" s="879"/>
      <c r="F43" s="879"/>
      <c r="G43" s="879"/>
      <c r="H43" s="879"/>
      <c r="I43" s="879"/>
      <c r="J43" s="879"/>
      <c r="K43" s="879"/>
      <c r="L43" s="879"/>
      <c r="M43" s="879"/>
      <c r="N43" s="879"/>
      <c r="O43" s="879"/>
      <c r="P43" s="879"/>
      <c r="Q43" s="879"/>
      <c r="R43" s="879"/>
      <c r="S43" s="879"/>
      <c r="T43" s="879"/>
      <c r="U43" s="879"/>
      <c r="V43" s="879"/>
      <c r="W43" s="879"/>
      <c r="X43" s="879"/>
      <c r="Y43" s="879"/>
      <c r="Z43" s="879"/>
      <c r="AA43" s="879"/>
      <c r="AB43" s="879"/>
      <c r="AC43" s="879"/>
      <c r="AD43" s="879"/>
      <c r="AE43" s="879"/>
      <c r="AF43" s="879"/>
      <c r="AG43" s="879"/>
      <c r="AH43" s="879"/>
      <c r="AI43" s="879"/>
      <c r="AJ43" s="879"/>
      <c r="AK43" s="879"/>
      <c r="AL43" s="879"/>
      <c r="AM43" s="879"/>
      <c r="AN43" s="879"/>
      <c r="AO43" s="879"/>
      <c r="AP43" s="879"/>
      <c r="AQ43" s="879"/>
      <c r="AR43" s="879"/>
      <c r="AS43" s="879"/>
      <c r="AT43" s="879"/>
      <c r="AU43" s="879"/>
      <c r="AV43" s="879"/>
      <c r="AW43" s="879"/>
      <c r="AX43" s="879"/>
      <c r="AY43" s="879"/>
      <c r="AZ43" s="879"/>
      <c r="BA43" s="879"/>
      <c r="BB43" s="879"/>
      <c r="BC43" s="879"/>
      <c r="BD43" s="879"/>
      <c r="BE43" s="879"/>
      <c r="BF43" s="879"/>
      <c r="BG43" s="879"/>
      <c r="BH43" s="879"/>
      <c r="BI43" s="879"/>
      <c r="BJ43" s="879"/>
      <c r="BK43" s="879"/>
      <c r="BL43" s="879"/>
      <c r="BM43" s="879"/>
      <c r="BN43" s="879"/>
      <c r="BO43" s="879"/>
      <c r="BP43" s="879"/>
      <c r="BQ43" s="879"/>
      <c r="BR43" s="879"/>
      <c r="BS43" s="879"/>
      <c r="BT43" s="879"/>
      <c r="BU43" s="879"/>
      <c r="BV43" s="879"/>
      <c r="BW43" s="879"/>
      <c r="BX43" s="879"/>
      <c r="BY43" s="879"/>
      <c r="BZ43" s="879"/>
      <c r="CA43" s="879"/>
      <c r="CB43" s="879"/>
      <c r="CC43" s="879"/>
      <c r="CD43" s="879"/>
      <c r="CE43" s="879"/>
      <c r="CF43" s="879"/>
      <c r="CG43" s="879"/>
      <c r="CH43" s="879"/>
      <c r="CI43" s="879"/>
      <c r="CJ43" s="879"/>
      <c r="CK43" s="879"/>
      <c r="CL43" s="879"/>
      <c r="CM43" s="879"/>
      <c r="CN43" s="879"/>
      <c r="CO43" s="879"/>
      <c r="CP43" s="879"/>
      <c r="CQ43" s="879"/>
      <c r="CR43" s="879"/>
      <c r="CS43" s="879"/>
      <c r="CT43" s="879"/>
      <c r="CU43" s="879"/>
      <c r="CV43" s="879"/>
      <c r="CW43" s="879"/>
      <c r="CX43" s="879"/>
      <c r="CY43" s="879"/>
      <c r="CZ43" s="879"/>
      <c r="DA43" s="3911"/>
      <c r="DB43" s="3911"/>
      <c r="DC43" s="3911"/>
      <c r="DD43" s="3911"/>
      <c r="DE43" s="3911"/>
      <c r="DF43" s="3911"/>
      <c r="DG43" s="3911"/>
      <c r="DH43" s="3911"/>
    </row>
    <row r="44" spans="1:112" s="873" customFormat="1" ht="17.100000000000001" customHeight="1" x14ac:dyDescent="0.25">
      <c r="A44" s="3898" t="s">
        <v>644</v>
      </c>
      <c r="B44" s="872">
        <v>355837.03116140142</v>
      </c>
      <c r="C44" s="872">
        <v>360605.04953497002</v>
      </c>
      <c r="D44" s="872">
        <v>364782.59790840576</v>
      </c>
      <c r="E44" s="872">
        <v>347836.52930073522</v>
      </c>
      <c r="F44" s="872">
        <v>398474.36596555047</v>
      </c>
      <c r="G44" s="872">
        <v>389200.51288481901</v>
      </c>
      <c r="H44" s="872">
        <v>349996.3624868911</v>
      </c>
      <c r="I44" s="872">
        <v>374559.74357372645</v>
      </c>
      <c r="J44" s="872">
        <v>374311.56619276927</v>
      </c>
      <c r="K44" s="872">
        <v>375558.95299317496</v>
      </c>
      <c r="L44" s="872">
        <v>387400.46029459569</v>
      </c>
      <c r="M44" s="872">
        <v>396025.74941314518</v>
      </c>
      <c r="N44" s="872">
        <v>397868.12297975575</v>
      </c>
      <c r="O44" s="872">
        <v>391740.02392533398</v>
      </c>
      <c r="P44" s="872">
        <v>362731.64003700012</v>
      </c>
      <c r="Q44" s="872">
        <v>376961.4054074281</v>
      </c>
      <c r="R44" s="872">
        <v>368985.7930979958</v>
      </c>
      <c r="S44" s="872">
        <v>398640.04925210675</v>
      </c>
      <c r="T44" s="872">
        <v>384262.82808588771</v>
      </c>
      <c r="U44" s="872">
        <v>367127.2188200822</v>
      </c>
      <c r="V44" s="872">
        <v>372146.50669052522</v>
      </c>
      <c r="W44" s="872">
        <v>373804.4944400455</v>
      </c>
      <c r="X44" s="872">
        <v>424939.29194978258</v>
      </c>
      <c r="Y44" s="872">
        <v>370755.11539752875</v>
      </c>
      <c r="Z44" s="872">
        <v>348029.36244730791</v>
      </c>
      <c r="AA44" s="872">
        <v>354708.02445732517</v>
      </c>
      <c r="AB44" s="872">
        <v>400460.72834256146</v>
      </c>
      <c r="AC44" s="872">
        <v>400880.36506270594</v>
      </c>
      <c r="AD44" s="872">
        <v>418934.88927327795</v>
      </c>
      <c r="AE44" s="872">
        <v>358615.76786022121</v>
      </c>
      <c r="AF44" s="872">
        <v>391317.48373264499</v>
      </c>
      <c r="AG44" s="872">
        <v>349407.08494980849</v>
      </c>
      <c r="AH44" s="872">
        <v>374495.66562962084</v>
      </c>
      <c r="AI44" s="872">
        <v>394291.12349107303</v>
      </c>
      <c r="AJ44" s="872">
        <v>396660.75575007964</v>
      </c>
      <c r="AK44" s="872">
        <v>401320.90685726883</v>
      </c>
      <c r="AL44" s="872">
        <v>425209.26168858795</v>
      </c>
      <c r="AM44" s="872">
        <v>371958.7623117551</v>
      </c>
      <c r="AN44" s="872">
        <v>396287.8725248843</v>
      </c>
      <c r="AO44" s="872">
        <v>406538.14793432248</v>
      </c>
      <c r="AP44" s="872">
        <v>439271.34989535093</v>
      </c>
      <c r="AQ44" s="872">
        <v>394121.83621676941</v>
      </c>
      <c r="AR44" s="872">
        <v>408187.61987977172</v>
      </c>
      <c r="AS44" s="872">
        <v>388409.77044791594</v>
      </c>
      <c r="AT44" s="872">
        <v>381997.94592616044</v>
      </c>
      <c r="AU44" s="872">
        <v>372526.31475613813</v>
      </c>
      <c r="AV44" s="872">
        <v>375922.76888081006</v>
      </c>
      <c r="AW44" s="872">
        <v>396299.89658375003</v>
      </c>
      <c r="AX44" s="872">
        <v>371419.29907392239</v>
      </c>
      <c r="AY44" s="872">
        <v>374464.47402240866</v>
      </c>
      <c r="AZ44" s="872">
        <v>371676.94106507872</v>
      </c>
      <c r="BA44" s="872">
        <v>396120.44744818617</v>
      </c>
      <c r="BB44" s="872">
        <v>383220.66580576624</v>
      </c>
      <c r="BC44" s="872">
        <v>382241.50857958256</v>
      </c>
      <c r="BD44" s="872">
        <v>392334.94110129168</v>
      </c>
      <c r="BE44" s="872">
        <v>409256.21862257959</v>
      </c>
      <c r="BF44" s="872">
        <v>440686.40925503476</v>
      </c>
      <c r="BG44" s="872">
        <v>478691.88928722718</v>
      </c>
      <c r="BH44" s="872">
        <v>440194.91016732709</v>
      </c>
      <c r="BI44" s="872">
        <v>457823.19600778719</v>
      </c>
      <c r="BJ44" s="872">
        <v>476038.28698620782</v>
      </c>
      <c r="BK44" s="872">
        <v>485169.87018662738</v>
      </c>
      <c r="BL44" s="872">
        <v>557980.5835344377</v>
      </c>
      <c r="BM44" s="872">
        <v>567281.29490467894</v>
      </c>
      <c r="BN44" s="872">
        <v>533346.63558336219</v>
      </c>
      <c r="BO44" s="872">
        <v>519851.26260418026</v>
      </c>
      <c r="BP44" s="872">
        <v>529873.89145630517</v>
      </c>
      <c r="BQ44" s="872">
        <v>510245.61552506249</v>
      </c>
      <c r="BR44" s="872">
        <v>505829.92519510188</v>
      </c>
      <c r="BS44" s="872">
        <v>531278.38441134978</v>
      </c>
      <c r="BT44" s="872">
        <v>512635.67167410499</v>
      </c>
      <c r="BU44" s="872">
        <v>529026</v>
      </c>
      <c r="BV44" s="872">
        <v>537501.79617460479</v>
      </c>
      <c r="BW44" s="872">
        <v>535959.01879941381</v>
      </c>
      <c r="BX44" s="872">
        <v>507495.62778716208</v>
      </c>
      <c r="BY44" s="872">
        <v>525294.95739611925</v>
      </c>
      <c r="BZ44" s="872">
        <v>518021.95943167125</v>
      </c>
      <c r="CA44" s="872">
        <v>529764.93604130822</v>
      </c>
      <c r="CB44" s="872">
        <v>536626.51856016926</v>
      </c>
      <c r="CC44" s="872">
        <v>547521.43514884717</v>
      </c>
      <c r="CD44" s="872">
        <v>541173.83052793902</v>
      </c>
      <c r="CE44" s="872">
        <v>541487.57271531678</v>
      </c>
      <c r="CF44" s="872">
        <v>576673.06690380152</v>
      </c>
      <c r="CG44" s="872">
        <v>549150.67852010694</v>
      </c>
      <c r="CH44" s="872">
        <v>552006.36508890952</v>
      </c>
      <c r="CI44" s="872">
        <v>550124.7344342561</v>
      </c>
      <c r="CJ44" s="872">
        <v>565446.81070961035</v>
      </c>
      <c r="CK44" s="872">
        <v>551541.81471568416</v>
      </c>
      <c r="CL44" s="872">
        <v>561428.59090975497</v>
      </c>
      <c r="CM44" s="872">
        <v>577136.64347912977</v>
      </c>
      <c r="CN44" s="872">
        <v>580170.7653518169</v>
      </c>
      <c r="CO44" s="872">
        <v>540911.94800799026</v>
      </c>
      <c r="CP44" s="872">
        <v>563666.52959597646</v>
      </c>
      <c r="CQ44" s="872">
        <v>535212.04018846143</v>
      </c>
      <c r="CR44" s="872">
        <v>569639.94483249891</v>
      </c>
      <c r="CS44" s="872">
        <v>566912.84179853182</v>
      </c>
      <c r="CT44" s="872">
        <v>549881.65774852363</v>
      </c>
      <c r="CU44" s="872">
        <v>556282.08886925748</v>
      </c>
      <c r="CV44" s="872">
        <v>582960.01031995635</v>
      </c>
      <c r="CW44" s="872">
        <v>572820.86763924407</v>
      </c>
      <c r="CX44" s="872">
        <v>601678.34298669721</v>
      </c>
      <c r="CY44" s="872">
        <v>607621.19459096855</v>
      </c>
      <c r="CZ44" s="872">
        <v>596736.62845357263</v>
      </c>
      <c r="DA44" s="3907">
        <v>598948.66485129017</v>
      </c>
      <c r="DB44" s="3907">
        <v>571629.67140376905</v>
      </c>
      <c r="DC44" s="3907">
        <v>603245.70985475881</v>
      </c>
      <c r="DD44" s="3907">
        <v>578095.53196456493</v>
      </c>
      <c r="DE44" s="3907">
        <v>570676.64685810125</v>
      </c>
      <c r="DF44" s="3907">
        <v>555738.52165962593</v>
      </c>
      <c r="DG44" s="3907">
        <v>612169.0742515329</v>
      </c>
      <c r="DH44" s="3907">
        <v>580722.23639972229</v>
      </c>
    </row>
    <row r="45" spans="1:112" ht="17.100000000000001" customHeight="1" x14ac:dyDescent="0.25">
      <c r="A45" s="3896" t="s">
        <v>645</v>
      </c>
      <c r="B45" s="870">
        <v>66426.303235972882</v>
      </c>
      <c r="C45" s="870">
        <v>67813.347178623269</v>
      </c>
      <c r="D45" s="870">
        <v>67350.55298928589</v>
      </c>
      <c r="E45" s="870">
        <v>67898.424276395206</v>
      </c>
      <c r="F45" s="870">
        <v>70563.533940011592</v>
      </c>
      <c r="G45" s="870">
        <v>69029.206086238628</v>
      </c>
      <c r="H45" s="870">
        <v>69173.827566074178</v>
      </c>
      <c r="I45" s="870">
        <v>70109.753901685341</v>
      </c>
      <c r="J45" s="870">
        <v>73222.669057128718</v>
      </c>
      <c r="K45" s="870">
        <v>72628.910586909114</v>
      </c>
      <c r="L45" s="870">
        <v>74948.541309052278</v>
      </c>
      <c r="M45" s="870">
        <v>77907.26620021234</v>
      </c>
      <c r="N45" s="870">
        <v>74640.649942564065</v>
      </c>
      <c r="O45" s="870">
        <v>74618.615312754191</v>
      </c>
      <c r="P45" s="870">
        <v>76376.735414886105</v>
      </c>
      <c r="Q45" s="870">
        <v>75700.789623743025</v>
      </c>
      <c r="R45" s="870">
        <v>77269.692369705648</v>
      </c>
      <c r="S45" s="870">
        <v>79953.017943437662</v>
      </c>
      <c r="T45" s="870">
        <v>79074.75525046949</v>
      </c>
      <c r="U45" s="870">
        <v>79520.667822633579</v>
      </c>
      <c r="V45" s="870">
        <v>78671.260029511788</v>
      </c>
      <c r="W45" s="870">
        <v>81199.667306703283</v>
      </c>
      <c r="X45" s="870">
        <v>77556.049942866448</v>
      </c>
      <c r="Y45" s="870">
        <v>80100.875885288551</v>
      </c>
      <c r="Z45" s="870">
        <v>80040.746933815622</v>
      </c>
      <c r="AA45" s="870">
        <v>79939.581236785903</v>
      </c>
      <c r="AB45" s="870">
        <v>79411.668224062698</v>
      </c>
      <c r="AC45" s="870">
        <v>79032.748513622151</v>
      </c>
      <c r="AD45" s="870">
        <v>78098.527743300889</v>
      </c>
      <c r="AE45" s="870">
        <v>85159.248901662751</v>
      </c>
      <c r="AF45" s="870">
        <v>86394.874568552084</v>
      </c>
      <c r="AG45" s="870">
        <v>86880.112743733043</v>
      </c>
      <c r="AH45" s="870">
        <v>87928.224802783152</v>
      </c>
      <c r="AI45" s="870">
        <v>88106.871545446251</v>
      </c>
      <c r="AJ45" s="870">
        <v>90488.3945909303</v>
      </c>
      <c r="AK45" s="870">
        <v>91559.825805914632</v>
      </c>
      <c r="AL45" s="870">
        <v>94098.106945505308</v>
      </c>
      <c r="AM45" s="870">
        <v>93549.31388682939</v>
      </c>
      <c r="AN45" s="870">
        <v>96754.802980609718</v>
      </c>
      <c r="AO45" s="870">
        <v>95870.007278678371</v>
      </c>
      <c r="AP45" s="870">
        <v>104072.51915873688</v>
      </c>
      <c r="AQ45" s="870">
        <v>103579.9323233067</v>
      </c>
      <c r="AR45" s="870">
        <v>100694.20800170788</v>
      </c>
      <c r="AS45" s="870">
        <v>99291.769986535714</v>
      </c>
      <c r="AT45" s="870">
        <v>100933.44968334469</v>
      </c>
      <c r="AU45" s="870">
        <v>100229.18125081969</v>
      </c>
      <c r="AV45" s="870">
        <v>99261.274187500021</v>
      </c>
      <c r="AW45" s="870">
        <v>103497.94482550361</v>
      </c>
      <c r="AX45" s="870">
        <v>102921.43799632388</v>
      </c>
      <c r="AY45" s="870">
        <v>108544.33997084292</v>
      </c>
      <c r="AZ45" s="870">
        <v>110343.08859754098</v>
      </c>
      <c r="BA45" s="870">
        <v>114721.20755311572</v>
      </c>
      <c r="BB45" s="870">
        <v>117055.21513527753</v>
      </c>
      <c r="BC45" s="870">
        <v>119619.60702976644</v>
      </c>
      <c r="BD45" s="870">
        <v>121075.74227892855</v>
      </c>
      <c r="BE45" s="870">
        <v>123260.36938210644</v>
      </c>
      <c r="BF45" s="870">
        <v>120752.98616916555</v>
      </c>
      <c r="BG45" s="870">
        <v>119694.92564294937</v>
      </c>
      <c r="BH45" s="870">
        <v>117838.97237219621</v>
      </c>
      <c r="BI45" s="870">
        <v>122735.45625949455</v>
      </c>
      <c r="BJ45" s="870">
        <v>120049.19112513392</v>
      </c>
      <c r="BK45" s="870">
        <v>126047.57279302411</v>
      </c>
      <c r="BL45" s="870">
        <v>139062.48919025276</v>
      </c>
      <c r="BM45" s="870">
        <v>137586.09214340354</v>
      </c>
      <c r="BN45" s="870">
        <v>138175.21268258648</v>
      </c>
      <c r="BO45" s="870">
        <v>138628.47666558527</v>
      </c>
      <c r="BP45" s="870">
        <v>142104.72795610214</v>
      </c>
      <c r="BQ45" s="870">
        <v>142278.28919419972</v>
      </c>
      <c r="BR45" s="870">
        <v>144450.61180768846</v>
      </c>
      <c r="BS45" s="870">
        <v>148534.72719634642</v>
      </c>
      <c r="BT45" s="870">
        <v>150438.85095480151</v>
      </c>
      <c r="BU45" s="870">
        <v>151519</v>
      </c>
      <c r="BV45" s="870">
        <v>153595.05761268668</v>
      </c>
      <c r="BW45" s="870">
        <v>156324.69065769573</v>
      </c>
      <c r="BX45" s="870">
        <v>157406.6914241621</v>
      </c>
      <c r="BY45" s="870">
        <v>156600.80811839449</v>
      </c>
      <c r="BZ45" s="870">
        <v>159897.71195550862</v>
      </c>
      <c r="CA45" s="870">
        <v>166725.92581236121</v>
      </c>
      <c r="CB45" s="870">
        <v>166910.92624923383</v>
      </c>
      <c r="CC45" s="870">
        <v>166395.73053723547</v>
      </c>
      <c r="CD45" s="870">
        <v>169580.80563689113</v>
      </c>
      <c r="CE45" s="870">
        <v>171298.85641524161</v>
      </c>
      <c r="CF45" s="870">
        <v>173801.30735711419</v>
      </c>
      <c r="CG45" s="870">
        <v>177668.55562032614</v>
      </c>
      <c r="CH45" s="870">
        <v>174394.86292201749</v>
      </c>
      <c r="CI45" s="870">
        <v>174924.25180757011</v>
      </c>
      <c r="CJ45" s="870">
        <v>175637.22381427392</v>
      </c>
      <c r="CK45" s="870">
        <v>179152.63008492597</v>
      </c>
      <c r="CL45" s="870">
        <v>178461.27118693173</v>
      </c>
      <c r="CM45" s="870">
        <v>180437.56616006474</v>
      </c>
      <c r="CN45" s="870">
        <v>176191.51600309185</v>
      </c>
      <c r="CO45" s="870">
        <v>175785.32195359335</v>
      </c>
      <c r="CP45" s="870">
        <v>185058.20583007197</v>
      </c>
      <c r="CQ45" s="870">
        <v>188375.48139406703</v>
      </c>
      <c r="CR45" s="870">
        <v>191339.81988459302</v>
      </c>
      <c r="CS45" s="870">
        <v>200039.4517179582</v>
      </c>
      <c r="CT45" s="870">
        <v>196835.78700488887</v>
      </c>
      <c r="CU45" s="870">
        <v>202954.33186410007</v>
      </c>
      <c r="CV45" s="870">
        <v>207215.69517574867</v>
      </c>
      <c r="CW45" s="870">
        <v>214373.48147916992</v>
      </c>
      <c r="CX45" s="870">
        <v>221942.12390585776</v>
      </c>
      <c r="CY45" s="870">
        <v>230238.77583979841</v>
      </c>
      <c r="CZ45" s="870">
        <v>221922.20800793669</v>
      </c>
      <c r="DA45" s="3905">
        <v>225940.38191798772</v>
      </c>
      <c r="DB45" s="3905">
        <v>218871.25093894106</v>
      </c>
      <c r="DC45" s="3905">
        <v>217596.3036255289</v>
      </c>
      <c r="DD45" s="3905">
        <v>214815.73631158541</v>
      </c>
      <c r="DE45" s="3905">
        <v>217004.41993496372</v>
      </c>
      <c r="DF45" s="3905">
        <v>218846.8952504606</v>
      </c>
      <c r="DG45" s="3905">
        <v>219966.96050391931</v>
      </c>
      <c r="DH45" s="3905">
        <v>226576.71631358506</v>
      </c>
    </row>
    <row r="46" spans="1:112" ht="17.100000000000001" customHeight="1" x14ac:dyDescent="0.25">
      <c r="A46" s="3896" t="s">
        <v>646</v>
      </c>
      <c r="B46" s="870">
        <v>289410.72792542854</v>
      </c>
      <c r="C46" s="870">
        <v>292791.70235634677</v>
      </c>
      <c r="D46" s="870">
        <v>297432.04491911986</v>
      </c>
      <c r="E46" s="870">
        <v>279938.10502433998</v>
      </c>
      <c r="F46" s="870">
        <v>327910.8320255389</v>
      </c>
      <c r="G46" s="870">
        <v>320171.30679858039</v>
      </c>
      <c r="H46" s="870">
        <v>280822.53492081689</v>
      </c>
      <c r="I46" s="870">
        <v>304449.98967204109</v>
      </c>
      <c r="J46" s="870">
        <v>301088.89713564055</v>
      </c>
      <c r="K46" s="870">
        <v>302930.04240626586</v>
      </c>
      <c r="L46" s="870">
        <v>312451.91898554342</v>
      </c>
      <c r="M46" s="870">
        <v>318118.48321293283</v>
      </c>
      <c r="N46" s="870">
        <v>323227.47303719167</v>
      </c>
      <c r="O46" s="870">
        <v>317121.40861257981</v>
      </c>
      <c r="P46" s="870">
        <v>286354.90462211403</v>
      </c>
      <c r="Q46" s="870">
        <v>301260.61578368506</v>
      </c>
      <c r="R46" s="870">
        <v>291716.10072829016</v>
      </c>
      <c r="S46" s="870">
        <v>318687.03130866907</v>
      </c>
      <c r="T46" s="870">
        <v>305188.07283541822</v>
      </c>
      <c r="U46" s="870">
        <v>287606.55099744862</v>
      </c>
      <c r="V46" s="870">
        <v>293475.2466610134</v>
      </c>
      <c r="W46" s="870">
        <v>292604.82713334222</v>
      </c>
      <c r="X46" s="870">
        <v>347383.24200691615</v>
      </c>
      <c r="Y46" s="870">
        <v>290654.23951224022</v>
      </c>
      <c r="Z46" s="870">
        <v>267988.61551349226</v>
      </c>
      <c r="AA46" s="870">
        <v>274768.44322053925</v>
      </c>
      <c r="AB46" s="870">
        <v>321049.06011849875</v>
      </c>
      <c r="AC46" s="870">
        <v>321847.61654908379</v>
      </c>
      <c r="AD46" s="870">
        <v>340836.36152997706</v>
      </c>
      <c r="AE46" s="870">
        <v>273456.51895855844</v>
      </c>
      <c r="AF46" s="870">
        <v>304922.60916409292</v>
      </c>
      <c r="AG46" s="870">
        <v>262526.97220607544</v>
      </c>
      <c r="AH46" s="870">
        <v>286567.44082683767</v>
      </c>
      <c r="AI46" s="870">
        <v>306184.25194562681</v>
      </c>
      <c r="AJ46" s="870">
        <v>306172.36115914932</v>
      </c>
      <c r="AK46" s="870">
        <v>309761.08105135418</v>
      </c>
      <c r="AL46" s="870">
        <v>331111.15474308265</v>
      </c>
      <c r="AM46" s="870">
        <v>278409.44842492574</v>
      </c>
      <c r="AN46" s="870">
        <v>299533.06954427459</v>
      </c>
      <c r="AO46" s="870">
        <v>310668.14065564412</v>
      </c>
      <c r="AP46" s="870">
        <v>335198.83073661407</v>
      </c>
      <c r="AQ46" s="870">
        <v>290541.90389346273</v>
      </c>
      <c r="AR46" s="870">
        <v>307493.41187806381</v>
      </c>
      <c r="AS46" s="870">
        <v>289118.00046138023</v>
      </c>
      <c r="AT46" s="870">
        <v>281064.49624281575</v>
      </c>
      <c r="AU46" s="870">
        <v>272297.13350531843</v>
      </c>
      <c r="AV46" s="870">
        <v>276661.49469331006</v>
      </c>
      <c r="AW46" s="870">
        <v>292801.9517582464</v>
      </c>
      <c r="AX46" s="870">
        <v>268497.86107759853</v>
      </c>
      <c r="AY46" s="870">
        <v>265920.13405156572</v>
      </c>
      <c r="AZ46" s="870">
        <v>261333.85246753774</v>
      </c>
      <c r="BA46" s="870">
        <v>281399.23989507044</v>
      </c>
      <c r="BB46" s="870">
        <v>266165.4506704887</v>
      </c>
      <c r="BC46" s="870">
        <v>262621.90154981613</v>
      </c>
      <c r="BD46" s="870">
        <v>271259.19882236311</v>
      </c>
      <c r="BE46" s="870">
        <v>285995.84924047318</v>
      </c>
      <c r="BF46" s="870">
        <v>319933.42308586923</v>
      </c>
      <c r="BG46" s="870">
        <v>358996.96364427783</v>
      </c>
      <c r="BH46" s="870">
        <v>322355.93779513089</v>
      </c>
      <c r="BI46" s="870">
        <v>335087.73974829266</v>
      </c>
      <c r="BJ46" s="870">
        <v>355989.09586107393</v>
      </c>
      <c r="BK46" s="870">
        <v>359122.29739360325</v>
      </c>
      <c r="BL46" s="870">
        <v>418918.09434418491</v>
      </c>
      <c r="BM46" s="870">
        <v>429695.2027612754</v>
      </c>
      <c r="BN46" s="870">
        <v>395171.42290077568</v>
      </c>
      <c r="BO46" s="870">
        <v>381222.78593859496</v>
      </c>
      <c r="BP46" s="870">
        <v>387769.16350020299</v>
      </c>
      <c r="BQ46" s="870">
        <v>367967.32633086276</v>
      </c>
      <c r="BR46" s="870">
        <v>361379.31338741345</v>
      </c>
      <c r="BS46" s="870">
        <v>382743.65721500339</v>
      </c>
      <c r="BT46" s="870">
        <v>362196.82071930351</v>
      </c>
      <c r="BU46" s="870">
        <v>377506</v>
      </c>
      <c r="BV46" s="870">
        <v>383906.73856191809</v>
      </c>
      <c r="BW46" s="870">
        <v>379634.32814171806</v>
      </c>
      <c r="BX46" s="870">
        <v>350088.93636299996</v>
      </c>
      <c r="BY46" s="870">
        <v>368694.14927772473</v>
      </c>
      <c r="BZ46" s="870">
        <v>358124.24747616262</v>
      </c>
      <c r="CA46" s="870">
        <v>363039.01022894704</v>
      </c>
      <c r="CB46" s="870">
        <v>369715.59231093543</v>
      </c>
      <c r="CC46" s="870">
        <v>381125.70461161173</v>
      </c>
      <c r="CD46" s="870">
        <v>371593.02489104785</v>
      </c>
      <c r="CE46" s="870">
        <v>370188.71630007518</v>
      </c>
      <c r="CF46" s="870">
        <v>402871.7595466873</v>
      </c>
      <c r="CG46" s="870">
        <v>371482.12289978075</v>
      </c>
      <c r="CH46" s="870">
        <v>377611.50216689205</v>
      </c>
      <c r="CI46" s="870">
        <v>375200.48262668593</v>
      </c>
      <c r="CJ46" s="870">
        <v>389809.58689533646</v>
      </c>
      <c r="CK46" s="870">
        <v>372389.18463075813</v>
      </c>
      <c r="CL46" s="870">
        <v>382967.31972282327</v>
      </c>
      <c r="CM46" s="870">
        <v>396699.07731906505</v>
      </c>
      <c r="CN46" s="870">
        <v>403979.24934872502</v>
      </c>
      <c r="CO46" s="870">
        <v>365126.62605439691</v>
      </c>
      <c r="CP46" s="870">
        <v>378608.32376590453</v>
      </c>
      <c r="CQ46" s="870">
        <v>346836.55879439437</v>
      </c>
      <c r="CR46" s="870">
        <v>378300.12494790595</v>
      </c>
      <c r="CS46" s="870">
        <v>366873.39008057356</v>
      </c>
      <c r="CT46" s="870">
        <v>353045.87074363476</v>
      </c>
      <c r="CU46" s="870">
        <v>353327.75700515741</v>
      </c>
      <c r="CV46" s="870">
        <v>375744.31514420774</v>
      </c>
      <c r="CW46" s="870">
        <v>358447.38616007409</v>
      </c>
      <c r="CX46" s="870">
        <v>379736.21908083942</v>
      </c>
      <c r="CY46" s="870">
        <v>377382.4187511701</v>
      </c>
      <c r="CZ46" s="870">
        <v>374814.42044563591</v>
      </c>
      <c r="DA46" s="3905">
        <v>373008.28293330251</v>
      </c>
      <c r="DB46" s="3905">
        <v>352758.42046482803</v>
      </c>
      <c r="DC46" s="3905">
        <v>385649.40622922993</v>
      </c>
      <c r="DD46" s="3905">
        <v>363279.79565297958</v>
      </c>
      <c r="DE46" s="3905">
        <v>353672.22692313755</v>
      </c>
      <c r="DF46" s="3905">
        <v>336891.62640916527</v>
      </c>
      <c r="DG46" s="3905">
        <v>392202.11374761362</v>
      </c>
      <c r="DH46" s="3905">
        <v>354145.52008613723</v>
      </c>
    </row>
    <row r="47" spans="1:112" s="878" customFormat="1" ht="17.100000000000001" customHeight="1" x14ac:dyDescent="0.25">
      <c r="A47" s="3900" t="s">
        <v>647</v>
      </c>
      <c r="B47" s="877">
        <v>30107.789499937426</v>
      </c>
      <c r="C47" s="877">
        <v>31094.415139565433</v>
      </c>
      <c r="D47" s="877">
        <v>30962.734737710922</v>
      </c>
      <c r="E47" s="877">
        <v>31722.669563358049</v>
      </c>
      <c r="F47" s="877">
        <v>32291.245409282688</v>
      </c>
      <c r="G47" s="877">
        <v>32190.982644318014</v>
      </c>
      <c r="H47" s="877">
        <v>30094.231303218694</v>
      </c>
      <c r="I47" s="877">
        <v>28685.302738552557</v>
      </c>
      <c r="J47" s="877">
        <v>27202.292881792404</v>
      </c>
      <c r="K47" s="877">
        <v>28366.741870910635</v>
      </c>
      <c r="L47" s="877">
        <v>26731.42360877612</v>
      </c>
      <c r="M47" s="877">
        <v>29842.888080704441</v>
      </c>
      <c r="N47" s="877">
        <v>29586.633266821053</v>
      </c>
      <c r="O47" s="877">
        <v>29891.802077865294</v>
      </c>
      <c r="P47" s="877">
        <v>25947.623236333402</v>
      </c>
      <c r="Q47" s="877">
        <v>27891.315556650738</v>
      </c>
      <c r="R47" s="877">
        <v>27836.31586989648</v>
      </c>
      <c r="S47" s="877">
        <v>29550.652640857741</v>
      </c>
      <c r="T47" s="877">
        <v>28814.146909541629</v>
      </c>
      <c r="U47" s="877">
        <v>29743.461993769037</v>
      </c>
      <c r="V47" s="877">
        <v>28007.929026793463</v>
      </c>
      <c r="W47" s="877">
        <v>27848.917471561232</v>
      </c>
      <c r="X47" s="877">
        <v>30798.47857303136</v>
      </c>
      <c r="Y47" s="877">
        <v>30173.425683765054</v>
      </c>
      <c r="Z47" s="877">
        <v>27635.564013278305</v>
      </c>
      <c r="AA47" s="877">
        <v>28505.675546840474</v>
      </c>
      <c r="AB47" s="877">
        <v>30015.249470331852</v>
      </c>
      <c r="AC47" s="877">
        <v>28849.601820639546</v>
      </c>
      <c r="AD47" s="877">
        <v>29685.935308031254</v>
      </c>
      <c r="AE47" s="877">
        <v>27434.626315896196</v>
      </c>
      <c r="AF47" s="877">
        <v>24564.372512824601</v>
      </c>
      <c r="AG47" s="877">
        <v>24843.929419416803</v>
      </c>
      <c r="AH47" s="877">
        <v>26903.079659206087</v>
      </c>
      <c r="AI47" s="877">
        <v>26692.130185590468</v>
      </c>
      <c r="AJ47" s="877">
        <v>23489.867346898696</v>
      </c>
      <c r="AK47" s="877">
        <v>26748.267328989143</v>
      </c>
      <c r="AL47" s="877">
        <v>24970.557388426176</v>
      </c>
      <c r="AM47" s="877">
        <v>27360.034197333964</v>
      </c>
      <c r="AN47" s="877">
        <v>28048.947249844314</v>
      </c>
      <c r="AO47" s="877">
        <v>27103.250200486156</v>
      </c>
      <c r="AP47" s="877">
        <v>23704.250976455434</v>
      </c>
      <c r="AQ47" s="877">
        <v>24490.234397729695</v>
      </c>
      <c r="AR47" s="877">
        <v>29194.044954404722</v>
      </c>
      <c r="AS47" s="877">
        <v>31589.148616054383</v>
      </c>
      <c r="AT47" s="877">
        <v>28878.627380932823</v>
      </c>
      <c r="AU47" s="877">
        <v>29438.984456836901</v>
      </c>
      <c r="AV47" s="877">
        <v>32222.328507304621</v>
      </c>
      <c r="AW47" s="877">
        <v>34759.046630821162</v>
      </c>
      <c r="AX47" s="877">
        <v>34060.323408110286</v>
      </c>
      <c r="AY47" s="877">
        <v>34817.59427536845</v>
      </c>
      <c r="AZ47" s="877">
        <v>35853.595180281867</v>
      </c>
      <c r="BA47" s="877">
        <v>32821.366597128304</v>
      </c>
      <c r="BB47" s="877">
        <v>35817.305316602025</v>
      </c>
      <c r="BC47" s="877">
        <v>34503.982019541341</v>
      </c>
      <c r="BD47" s="877">
        <v>34366.650950250732</v>
      </c>
      <c r="BE47" s="877">
        <v>33649.017850934637</v>
      </c>
      <c r="BF47" s="877">
        <v>34106.491150883034</v>
      </c>
      <c r="BG47" s="877">
        <v>38799.4385675999</v>
      </c>
      <c r="BH47" s="877">
        <v>42147.93707209549</v>
      </c>
      <c r="BI47" s="877">
        <v>44771.48306422789</v>
      </c>
      <c r="BJ47" s="877">
        <v>45036.202349362306</v>
      </c>
      <c r="BK47" s="877">
        <v>46331.067374710321</v>
      </c>
      <c r="BL47" s="877">
        <v>41183.321744285538</v>
      </c>
      <c r="BM47" s="877">
        <v>43101.216780224531</v>
      </c>
      <c r="BN47" s="877">
        <v>45620.751845429142</v>
      </c>
      <c r="BO47" s="877">
        <v>46467.822872853139</v>
      </c>
      <c r="BP47" s="877">
        <v>41800.329991954648</v>
      </c>
      <c r="BQ47" s="877">
        <v>43686.775365199937</v>
      </c>
      <c r="BR47" s="877">
        <v>43681.973409324011</v>
      </c>
      <c r="BS47" s="877">
        <v>44899.085888896501</v>
      </c>
      <c r="BT47" s="877">
        <v>43210.837423796293</v>
      </c>
      <c r="BU47" s="877">
        <v>41980</v>
      </c>
      <c r="BV47" s="877">
        <v>45398.624617775524</v>
      </c>
      <c r="BW47" s="877">
        <v>45850.184701248843</v>
      </c>
      <c r="BX47" s="877">
        <v>47471.770916704685</v>
      </c>
      <c r="BY47" s="877">
        <v>48841.163122945531</v>
      </c>
      <c r="BZ47" s="877">
        <v>48939.061043156864</v>
      </c>
      <c r="CA47" s="877">
        <v>48559.106785962656</v>
      </c>
      <c r="CB47" s="877">
        <v>50347.187260151761</v>
      </c>
      <c r="CC47" s="877">
        <v>51497.330629808996</v>
      </c>
      <c r="CD47" s="877">
        <v>52695.083670413922</v>
      </c>
      <c r="CE47" s="877">
        <v>51355.875816715743</v>
      </c>
      <c r="CF47" s="877">
        <v>50543.252148329782</v>
      </c>
      <c r="CG47" s="877">
        <v>54205.256048266332</v>
      </c>
      <c r="CH47" s="877">
        <v>57786.276979130576</v>
      </c>
      <c r="CI47" s="877">
        <v>60550.247691456199</v>
      </c>
      <c r="CJ47" s="877">
        <v>58360.116763411352</v>
      </c>
      <c r="CK47" s="877">
        <v>59555.127514303174</v>
      </c>
      <c r="CL47" s="877">
        <v>60020.524952242806</v>
      </c>
      <c r="CM47" s="877">
        <v>58184.085388191401</v>
      </c>
      <c r="CN47" s="877">
        <v>60388.294788046122</v>
      </c>
      <c r="CO47" s="877">
        <v>61673.068176989822</v>
      </c>
      <c r="CP47" s="877">
        <v>68216.477835393627</v>
      </c>
      <c r="CQ47" s="877">
        <v>65446.342275645453</v>
      </c>
      <c r="CR47" s="877">
        <v>66975.754472175235</v>
      </c>
      <c r="CS47" s="877">
        <v>69678.438954631318</v>
      </c>
      <c r="CT47" s="877">
        <v>70026.805459254945</v>
      </c>
      <c r="CU47" s="877">
        <v>74964.16579981595</v>
      </c>
      <c r="CV47" s="877">
        <v>75603.222067292911</v>
      </c>
      <c r="CW47" s="877">
        <v>74864.738460086723</v>
      </c>
      <c r="CX47" s="877">
        <v>72846.78961780922</v>
      </c>
      <c r="CY47" s="877">
        <v>70859.639008618862</v>
      </c>
      <c r="CZ47" s="877">
        <v>68061.108631799856</v>
      </c>
      <c r="DA47" s="3910">
        <v>70572.590508300942</v>
      </c>
      <c r="DB47" s="3910">
        <v>71569.497963110611</v>
      </c>
      <c r="DC47" s="3910">
        <v>73521.73544106973</v>
      </c>
      <c r="DD47" s="3910">
        <v>76710.534558027837</v>
      </c>
      <c r="DE47" s="3910">
        <v>75333.36498810933</v>
      </c>
      <c r="DF47" s="3910">
        <v>77577.830289399615</v>
      </c>
      <c r="DG47" s="3910">
        <v>79130.052553158428</v>
      </c>
      <c r="DH47" s="3910">
        <v>81328.105320117786</v>
      </c>
    </row>
    <row r="48" spans="1:112" ht="17.100000000000001" customHeight="1" x14ac:dyDescent="0.25">
      <c r="A48" s="3896" t="s">
        <v>645</v>
      </c>
      <c r="B48" s="870">
        <v>-16094.591653099998</v>
      </c>
      <c r="C48" s="870">
        <v>-15133.990915980001</v>
      </c>
      <c r="D48" s="870">
        <v>-10574.257390679999</v>
      </c>
      <c r="E48" s="870">
        <v>-13160.13132181</v>
      </c>
      <c r="F48" s="870">
        <v>-13184.197336680001</v>
      </c>
      <c r="G48" s="870">
        <v>-12603.214470860001</v>
      </c>
      <c r="H48" s="870">
        <v>-12649.402737140001</v>
      </c>
      <c r="I48" s="870">
        <v>-13999.36386032</v>
      </c>
      <c r="J48" s="870">
        <v>-12309.791425859999</v>
      </c>
      <c r="K48" s="870">
        <v>-9506.4930552200003</v>
      </c>
      <c r="L48" s="870">
        <v>-11316.247423609999</v>
      </c>
      <c r="M48" s="870">
        <v>-9687.6799926800013</v>
      </c>
      <c r="N48" s="870">
        <v>-8384.2803368000004</v>
      </c>
      <c r="O48" s="870">
        <v>-7735.6408573600002</v>
      </c>
      <c r="P48" s="870">
        <v>-11176.693028849997</v>
      </c>
      <c r="Q48" s="870">
        <v>-9606.6951597400002</v>
      </c>
      <c r="R48" s="870">
        <v>-11320.184787369999</v>
      </c>
      <c r="S48" s="870">
        <v>-10168.74607549</v>
      </c>
      <c r="T48" s="870">
        <v>-11201.799995440004</v>
      </c>
      <c r="U48" s="870">
        <v>-8361.1217992800011</v>
      </c>
      <c r="V48" s="870">
        <v>-10561.849022570001</v>
      </c>
      <c r="W48" s="870">
        <v>-11253.339342660001</v>
      </c>
      <c r="X48" s="870">
        <v>-9436.6171233200002</v>
      </c>
      <c r="Y48" s="870">
        <v>-7837.3001372700001</v>
      </c>
      <c r="Z48" s="870">
        <v>-10079.960773000003</v>
      </c>
      <c r="AA48" s="870">
        <v>-8692.3302772299994</v>
      </c>
      <c r="AB48" s="870">
        <v>-9372.881900270002</v>
      </c>
      <c r="AC48" s="870">
        <v>-8880.1699302400029</v>
      </c>
      <c r="AD48" s="870">
        <v>-8780.1530179400033</v>
      </c>
      <c r="AE48" s="870">
        <v>-11179.910112040001</v>
      </c>
      <c r="AF48" s="870">
        <v>-11456.030725809998</v>
      </c>
      <c r="AG48" s="870">
        <v>-13179.341982179998</v>
      </c>
      <c r="AH48" s="870">
        <v>-11879.09227354</v>
      </c>
      <c r="AI48" s="870">
        <v>-13350.546611650003</v>
      </c>
      <c r="AJ48" s="870">
        <v>-16898.939951499997</v>
      </c>
      <c r="AK48" s="870">
        <v>-11466.967172649998</v>
      </c>
      <c r="AL48" s="870">
        <v>-13650.276193949998</v>
      </c>
      <c r="AM48" s="870">
        <v>-12018.874950829999</v>
      </c>
      <c r="AN48" s="870">
        <v>-12476.195903029999</v>
      </c>
      <c r="AO48" s="870">
        <v>-14313.36957282</v>
      </c>
      <c r="AP48" s="870">
        <v>-17374.062681929754</v>
      </c>
      <c r="AQ48" s="870">
        <v>-18112.053482993684</v>
      </c>
      <c r="AR48" s="870">
        <v>-14044.60487612374</v>
      </c>
      <c r="AS48" s="870">
        <v>-13816.06028582856</v>
      </c>
      <c r="AT48" s="870">
        <v>-17341.511666418828</v>
      </c>
      <c r="AU48" s="870">
        <v>-15217.901120033093</v>
      </c>
      <c r="AV48" s="870">
        <v>-13552.266238281474</v>
      </c>
      <c r="AW48" s="870">
        <v>-10932.694839660657</v>
      </c>
      <c r="AX48" s="870">
        <v>-13197.887711877294</v>
      </c>
      <c r="AY48" s="870">
        <v>-12463.583303451964</v>
      </c>
      <c r="AZ48" s="870">
        <v>-13387.690245879574</v>
      </c>
      <c r="BA48" s="870">
        <v>-17897.114501728862</v>
      </c>
      <c r="BB48" s="870">
        <v>-16472.475734490621</v>
      </c>
      <c r="BC48" s="870">
        <v>-18912.303265928196</v>
      </c>
      <c r="BD48" s="870">
        <v>-19181.228839505362</v>
      </c>
      <c r="BE48" s="870">
        <v>-20865.026249724659</v>
      </c>
      <c r="BF48" s="870">
        <v>-24581.233548614022</v>
      </c>
      <c r="BG48" s="870">
        <v>-22626.159615587952</v>
      </c>
      <c r="BH48" s="870">
        <v>-19870.683686191223</v>
      </c>
      <c r="BI48" s="870">
        <v>-20743.429970004472</v>
      </c>
      <c r="BJ48" s="870">
        <v>-19352.681883520723</v>
      </c>
      <c r="BK48" s="870">
        <v>-22349.474304150681</v>
      </c>
      <c r="BL48" s="870">
        <v>-23502.995871067244</v>
      </c>
      <c r="BM48" s="870">
        <v>-22661.474497705807</v>
      </c>
      <c r="BN48" s="870">
        <v>-22878.465939326445</v>
      </c>
      <c r="BO48" s="870">
        <v>-21714.827886328236</v>
      </c>
      <c r="BP48" s="870">
        <v>-26328.382232080454</v>
      </c>
      <c r="BQ48" s="870">
        <v>-25956.873075779848</v>
      </c>
      <c r="BR48" s="870">
        <v>-26828.959248950447</v>
      </c>
      <c r="BS48" s="870">
        <v>-25650.317494534476</v>
      </c>
      <c r="BT48" s="870">
        <v>-29430.173450514856</v>
      </c>
      <c r="BU48" s="870">
        <v>-28635</v>
      </c>
      <c r="BV48" s="870">
        <v>-26971.136303966399</v>
      </c>
      <c r="BW48" s="870">
        <v>-29312.760556908066</v>
      </c>
      <c r="BX48" s="870">
        <v>-31958.729724419147</v>
      </c>
      <c r="BY48" s="870">
        <v>-34518.630189887648</v>
      </c>
      <c r="BZ48" s="870">
        <v>-29765.040157252177</v>
      </c>
      <c r="CA48" s="870">
        <v>-35913.45428410665</v>
      </c>
      <c r="CB48" s="870">
        <v>-35783.323356305329</v>
      </c>
      <c r="CC48" s="870">
        <v>-37224.626337385162</v>
      </c>
      <c r="CD48" s="870">
        <v>-37942.026526596077</v>
      </c>
      <c r="CE48" s="870">
        <v>-41152.21912881577</v>
      </c>
      <c r="CF48" s="870">
        <v>-41550.868337346699</v>
      </c>
      <c r="CG48" s="870">
        <v>-38386.59096716639</v>
      </c>
      <c r="CH48" s="870">
        <v>-32405.033911957518</v>
      </c>
      <c r="CI48" s="870">
        <v>-35191.526846515859</v>
      </c>
      <c r="CJ48" s="870">
        <v>-40506.141151634103</v>
      </c>
      <c r="CK48" s="870">
        <v>-39546.197622725238</v>
      </c>
      <c r="CL48" s="870">
        <v>-35351.569054948355</v>
      </c>
      <c r="CM48" s="870">
        <v>-34907.183384128431</v>
      </c>
      <c r="CN48" s="870">
        <v>-27481.992926843894</v>
      </c>
      <c r="CO48" s="870">
        <v>-28939.114406344157</v>
      </c>
      <c r="CP48" s="870">
        <v>-26135.339736256545</v>
      </c>
      <c r="CQ48" s="870">
        <v>-29274.277120821997</v>
      </c>
      <c r="CR48" s="870">
        <v>-29484.768431556058</v>
      </c>
      <c r="CS48" s="870">
        <v>-24932.121414385856</v>
      </c>
      <c r="CT48" s="870">
        <v>-23701.260518967501</v>
      </c>
      <c r="CU48" s="870">
        <v>-19829.780191346192</v>
      </c>
      <c r="CV48" s="870">
        <v>-18394.546459666919</v>
      </c>
      <c r="CW48" s="870">
        <v>-17571.779205522427</v>
      </c>
      <c r="CX48" s="870">
        <v>-18573.606077410073</v>
      </c>
      <c r="CY48" s="870">
        <v>-22246.375063844021</v>
      </c>
      <c r="CZ48" s="870">
        <v>-25283.029247717244</v>
      </c>
      <c r="DA48" s="3905">
        <v>-21010.18099120606</v>
      </c>
      <c r="DB48" s="3905">
        <v>-22958.469095949196</v>
      </c>
      <c r="DC48" s="3905">
        <v>-22390.423569186998</v>
      </c>
      <c r="DD48" s="3905">
        <v>-19647.914046480033</v>
      </c>
      <c r="DE48" s="3905">
        <v>-19273.09610646783</v>
      </c>
      <c r="DF48" s="3905">
        <v>-20935.306592958881</v>
      </c>
      <c r="DG48" s="3905">
        <v>-19289.037028424798</v>
      </c>
      <c r="DH48" s="3905">
        <v>-20772.733527978315</v>
      </c>
    </row>
    <row r="49" spans="1:112" ht="17.100000000000001" customHeight="1" x14ac:dyDescent="0.25">
      <c r="A49" s="3896" t="s">
        <v>646</v>
      </c>
      <c r="B49" s="870">
        <v>46202.381153037422</v>
      </c>
      <c r="C49" s="870">
        <v>46228.406055545434</v>
      </c>
      <c r="D49" s="870">
        <v>41536.992128390921</v>
      </c>
      <c r="E49" s="870">
        <v>44882.80088516805</v>
      </c>
      <c r="F49" s="870">
        <v>45475.44274596269</v>
      </c>
      <c r="G49" s="870">
        <v>44794.197115178016</v>
      </c>
      <c r="H49" s="870">
        <v>42743.634040358695</v>
      </c>
      <c r="I49" s="870">
        <v>42684.666598872558</v>
      </c>
      <c r="J49" s="870">
        <v>39512.084307652403</v>
      </c>
      <c r="K49" s="870">
        <v>37873.234926130637</v>
      </c>
      <c r="L49" s="870">
        <v>38047.671032386119</v>
      </c>
      <c r="M49" s="870">
        <v>39530.568073384442</v>
      </c>
      <c r="N49" s="870">
        <v>37970.913603621055</v>
      </c>
      <c r="O49" s="870">
        <v>37627.442935225292</v>
      </c>
      <c r="P49" s="870">
        <v>37124.316265183399</v>
      </c>
      <c r="Q49" s="870">
        <v>37498.010716390738</v>
      </c>
      <c r="R49" s="870">
        <v>39156.500657266479</v>
      </c>
      <c r="S49" s="870">
        <v>39719.398716347743</v>
      </c>
      <c r="T49" s="870">
        <v>40015.946904981633</v>
      </c>
      <c r="U49" s="870">
        <v>38104.583793049038</v>
      </c>
      <c r="V49" s="870">
        <v>38569.778049363464</v>
      </c>
      <c r="W49" s="870">
        <v>39102.256814221233</v>
      </c>
      <c r="X49" s="870">
        <v>40235.09569635136</v>
      </c>
      <c r="Y49" s="870">
        <v>38010.725821035056</v>
      </c>
      <c r="Z49" s="870">
        <v>37715.524786278307</v>
      </c>
      <c r="AA49" s="870">
        <v>37198.005824070475</v>
      </c>
      <c r="AB49" s="870">
        <v>39388.131370601855</v>
      </c>
      <c r="AC49" s="870">
        <v>37729.771750879547</v>
      </c>
      <c r="AD49" s="870">
        <v>38466.088325971257</v>
      </c>
      <c r="AE49" s="870">
        <v>38614.536427936197</v>
      </c>
      <c r="AF49" s="870">
        <v>36020.403238634601</v>
      </c>
      <c r="AG49" s="870">
        <v>38023.271401596801</v>
      </c>
      <c r="AH49" s="870">
        <v>38782.171932746089</v>
      </c>
      <c r="AI49" s="870">
        <v>40042.67679724047</v>
      </c>
      <c r="AJ49" s="870">
        <v>40388.807298398693</v>
      </c>
      <c r="AK49" s="870">
        <v>38215.234501639141</v>
      </c>
      <c r="AL49" s="870">
        <v>38620.833582376174</v>
      </c>
      <c r="AM49" s="870">
        <v>39378.909148163963</v>
      </c>
      <c r="AN49" s="870">
        <v>40525.143152874312</v>
      </c>
      <c r="AO49" s="870">
        <v>41416.619773306156</v>
      </c>
      <c r="AP49" s="870">
        <v>41078.313658385188</v>
      </c>
      <c r="AQ49" s="870">
        <v>42602.287880723379</v>
      </c>
      <c r="AR49" s="870">
        <v>43238.649830528462</v>
      </c>
      <c r="AS49" s="870">
        <v>45405.208901882943</v>
      </c>
      <c r="AT49" s="870">
        <v>46220.139047351651</v>
      </c>
      <c r="AU49" s="870">
        <v>44656.885576869994</v>
      </c>
      <c r="AV49" s="870">
        <v>45774.594745586095</v>
      </c>
      <c r="AW49" s="870">
        <v>45691.741470481815</v>
      </c>
      <c r="AX49" s="870">
        <v>47258.21111998758</v>
      </c>
      <c r="AY49" s="870">
        <v>47281.17757882041</v>
      </c>
      <c r="AZ49" s="870">
        <v>49241.285426161441</v>
      </c>
      <c r="BA49" s="870">
        <v>50718.48109885717</v>
      </c>
      <c r="BB49" s="870">
        <v>52289.78105109265</v>
      </c>
      <c r="BC49" s="870">
        <v>53416.285285469537</v>
      </c>
      <c r="BD49" s="870">
        <v>53547.879789756094</v>
      </c>
      <c r="BE49" s="870">
        <v>54514.044100659296</v>
      </c>
      <c r="BF49" s="870">
        <v>58687.724699497056</v>
      </c>
      <c r="BG49" s="870">
        <v>61425.598183187853</v>
      </c>
      <c r="BH49" s="870">
        <v>62018.620758286714</v>
      </c>
      <c r="BI49" s="870">
        <v>65514.913034232362</v>
      </c>
      <c r="BJ49" s="870">
        <v>64388.884232883029</v>
      </c>
      <c r="BK49" s="870">
        <v>68680.541678861002</v>
      </c>
      <c r="BL49" s="870">
        <v>64686.317615352782</v>
      </c>
      <c r="BM49" s="870">
        <v>65762.691277930338</v>
      </c>
      <c r="BN49" s="870">
        <v>68499.217784755587</v>
      </c>
      <c r="BO49" s="870">
        <v>68182.650759181372</v>
      </c>
      <c r="BP49" s="870">
        <v>68128.712224035102</v>
      </c>
      <c r="BQ49" s="870">
        <v>69643.648440979785</v>
      </c>
      <c r="BR49" s="870">
        <v>70510.932658274454</v>
      </c>
      <c r="BS49" s="870">
        <v>70549.403383430981</v>
      </c>
      <c r="BT49" s="870">
        <v>72641.010874311149</v>
      </c>
      <c r="BU49" s="870">
        <v>70615</v>
      </c>
      <c r="BV49" s="870">
        <v>72369.760921741923</v>
      </c>
      <c r="BW49" s="870">
        <v>75162.945258156906</v>
      </c>
      <c r="BX49" s="870">
        <v>79430.500641123828</v>
      </c>
      <c r="BY49" s="870">
        <v>83359.793312833179</v>
      </c>
      <c r="BZ49" s="870">
        <v>78704.101200409044</v>
      </c>
      <c r="CA49" s="870">
        <v>84472.561070069307</v>
      </c>
      <c r="CB49" s="870">
        <v>86130.51061645709</v>
      </c>
      <c r="CC49" s="870">
        <v>88721.956967194157</v>
      </c>
      <c r="CD49" s="870">
        <v>90637.110197009999</v>
      </c>
      <c r="CE49" s="870">
        <v>92508.094945531513</v>
      </c>
      <c r="CF49" s="870">
        <v>92094.120485676482</v>
      </c>
      <c r="CG49" s="870">
        <v>92591.847015432722</v>
      </c>
      <c r="CH49" s="870">
        <v>90191.310891088098</v>
      </c>
      <c r="CI49" s="870">
        <v>95741.774537972058</v>
      </c>
      <c r="CJ49" s="870">
        <v>98866.257915045455</v>
      </c>
      <c r="CK49" s="870">
        <v>99101.325137028412</v>
      </c>
      <c r="CL49" s="870">
        <v>95372.094007191161</v>
      </c>
      <c r="CM49" s="870">
        <v>93091.268772319832</v>
      </c>
      <c r="CN49" s="870">
        <v>87870.287714890015</v>
      </c>
      <c r="CO49" s="870">
        <v>90612.182583333983</v>
      </c>
      <c r="CP49" s="870">
        <v>94351.817571650172</v>
      </c>
      <c r="CQ49" s="870">
        <v>94720.619396467446</v>
      </c>
      <c r="CR49" s="870">
        <v>96460.522903731297</v>
      </c>
      <c r="CS49" s="870">
        <v>94610.56036901717</v>
      </c>
      <c r="CT49" s="870">
        <v>93728.065978222439</v>
      </c>
      <c r="CU49" s="870">
        <v>94793.945991162138</v>
      </c>
      <c r="CV49" s="870">
        <v>93997.76852695983</v>
      </c>
      <c r="CW49" s="870">
        <v>92436.51766560915</v>
      </c>
      <c r="CX49" s="870">
        <v>91420.395695219297</v>
      </c>
      <c r="CY49" s="870">
        <v>93106.014072462887</v>
      </c>
      <c r="CZ49" s="870">
        <v>93344.137879517104</v>
      </c>
      <c r="DA49" s="3905">
        <v>91582.771499506998</v>
      </c>
      <c r="DB49" s="3905">
        <v>94527.967059059811</v>
      </c>
      <c r="DC49" s="3905">
        <v>95912.159010256728</v>
      </c>
      <c r="DD49" s="3905">
        <v>96358.448604507867</v>
      </c>
      <c r="DE49" s="3905">
        <v>94606.461094577156</v>
      </c>
      <c r="DF49" s="3905">
        <v>98513.136882358493</v>
      </c>
      <c r="DG49" s="3905">
        <v>98419.089581583234</v>
      </c>
      <c r="DH49" s="3905">
        <v>102100.8388480961</v>
      </c>
    </row>
    <row r="50" spans="1:112" s="878" customFormat="1" ht="17.100000000000001" customHeight="1" x14ac:dyDescent="0.25">
      <c r="A50" s="3900" t="s">
        <v>5852</v>
      </c>
      <c r="B50" s="877">
        <v>249049.6457634767</v>
      </c>
      <c r="C50" s="877">
        <v>248807.77216519354</v>
      </c>
      <c r="D50" s="877">
        <v>251216.34014935835</v>
      </c>
      <c r="E50" s="877">
        <v>252571.14770766051</v>
      </c>
      <c r="F50" s="877">
        <v>263772.26442897564</v>
      </c>
      <c r="G50" s="877">
        <v>267573.77706727927</v>
      </c>
      <c r="H50" s="877">
        <v>266546.19427709124</v>
      </c>
      <c r="I50" s="877">
        <v>271927.19652940845</v>
      </c>
      <c r="J50" s="877">
        <v>272605.20555799588</v>
      </c>
      <c r="K50" s="877">
        <v>274950.37682160974</v>
      </c>
      <c r="L50" s="877">
        <v>276946.48094082711</v>
      </c>
      <c r="M50" s="877">
        <v>279011.9005774298</v>
      </c>
      <c r="N50" s="877">
        <v>278925.50306887995</v>
      </c>
      <c r="O50" s="877">
        <v>281794.30187684559</v>
      </c>
      <c r="P50" s="877">
        <v>282552.45791129809</v>
      </c>
      <c r="Q50" s="877">
        <v>286531.20071991388</v>
      </c>
      <c r="R50" s="877">
        <v>288418.86245035374</v>
      </c>
      <c r="S50" s="877">
        <v>292124.32001176995</v>
      </c>
      <c r="T50" s="877">
        <v>295910.29042288021</v>
      </c>
      <c r="U50" s="877">
        <v>298869.28538751893</v>
      </c>
      <c r="V50" s="877">
        <v>304317.74497532001</v>
      </c>
      <c r="W50" s="877">
        <v>313019.72673447238</v>
      </c>
      <c r="X50" s="877">
        <v>311448.56077553553</v>
      </c>
      <c r="Y50" s="877">
        <v>311128.60589472816</v>
      </c>
      <c r="Z50" s="877">
        <v>311614.96213569335</v>
      </c>
      <c r="AA50" s="877">
        <v>312053.74452528806</v>
      </c>
      <c r="AB50" s="877">
        <v>316252.63222865068</v>
      </c>
      <c r="AC50" s="877">
        <v>322237.36142590013</v>
      </c>
      <c r="AD50" s="877">
        <v>328425.03858686506</v>
      </c>
      <c r="AE50" s="877">
        <v>339992.21987458708</v>
      </c>
      <c r="AF50" s="877">
        <v>344302.14351216564</v>
      </c>
      <c r="AG50" s="877">
        <v>346757.92890193785</v>
      </c>
      <c r="AH50" s="877">
        <v>349337.30424399534</v>
      </c>
      <c r="AI50" s="877">
        <v>353848.92335604446</v>
      </c>
      <c r="AJ50" s="877">
        <v>357405.85055804724</v>
      </c>
      <c r="AK50" s="877">
        <v>364273.63872408587</v>
      </c>
      <c r="AL50" s="877">
        <v>365700.0106858334</v>
      </c>
      <c r="AM50" s="877">
        <v>372023.55270095076</v>
      </c>
      <c r="AN50" s="877">
        <v>369763.25433820783</v>
      </c>
      <c r="AO50" s="877">
        <v>373549.03799787484</v>
      </c>
      <c r="AP50" s="877">
        <v>371865.91460924764</v>
      </c>
      <c r="AQ50" s="877">
        <v>371452.23091788462</v>
      </c>
      <c r="AR50" s="877">
        <v>381516.64452129649</v>
      </c>
      <c r="AS50" s="877">
        <v>403214.62648758269</v>
      </c>
      <c r="AT50" s="877">
        <v>409852.99746432231</v>
      </c>
      <c r="AU50" s="877">
        <v>403332.10506721033</v>
      </c>
      <c r="AV50" s="877">
        <v>406428.21979282878</v>
      </c>
      <c r="AW50" s="877">
        <v>413415.51091962057</v>
      </c>
      <c r="AX50" s="877">
        <v>398598.84518461517</v>
      </c>
      <c r="AY50" s="877">
        <v>401054.46897641121</v>
      </c>
      <c r="AZ50" s="877">
        <v>402940.77149325603</v>
      </c>
      <c r="BA50" s="877">
        <v>403970.49852973624</v>
      </c>
      <c r="BB50" s="877">
        <v>398087.2159975979</v>
      </c>
      <c r="BC50" s="877">
        <v>391977.25670871098</v>
      </c>
      <c r="BD50" s="877">
        <v>390386.78573823883</v>
      </c>
      <c r="BE50" s="877">
        <v>389133.07236688567</v>
      </c>
      <c r="BF50" s="877">
        <v>390326.26670956856</v>
      </c>
      <c r="BG50" s="877">
        <v>394713.68888715311</v>
      </c>
      <c r="BH50" s="877">
        <v>403626.6251230645</v>
      </c>
      <c r="BI50" s="877">
        <v>402034.57576756674</v>
      </c>
      <c r="BJ50" s="877">
        <v>403049.78413234965</v>
      </c>
      <c r="BK50" s="877">
        <v>406708.58711020421</v>
      </c>
      <c r="BL50" s="877">
        <v>420833.52840106795</v>
      </c>
      <c r="BM50" s="877">
        <v>409999.09764211474</v>
      </c>
      <c r="BN50" s="877">
        <v>410049.14788507775</v>
      </c>
      <c r="BO50" s="877">
        <v>414496.77065093926</v>
      </c>
      <c r="BP50" s="877">
        <v>415860.11372209055</v>
      </c>
      <c r="BQ50" s="877">
        <v>424519.53156377701</v>
      </c>
      <c r="BR50" s="877">
        <v>426617.64876020927</v>
      </c>
      <c r="BS50" s="877">
        <v>427637.71890229994</v>
      </c>
      <c r="BT50" s="877">
        <v>430810.36150097579</v>
      </c>
      <c r="BU50" s="877">
        <v>434672</v>
      </c>
      <c r="BV50" s="877">
        <v>439203.52930083545</v>
      </c>
      <c r="BW50" s="877">
        <v>439359.98284018214</v>
      </c>
      <c r="BX50" s="877">
        <v>435001.29686293373</v>
      </c>
      <c r="BY50" s="877">
        <v>431098.67933808913</v>
      </c>
      <c r="BZ50" s="877">
        <v>435339.36788126238</v>
      </c>
      <c r="CA50" s="877">
        <v>437123.20882603136</v>
      </c>
      <c r="CB50" s="877">
        <v>444612.80199413287</v>
      </c>
      <c r="CC50" s="877">
        <v>439060.37191924034</v>
      </c>
      <c r="CD50" s="877">
        <v>440061.58054031956</v>
      </c>
      <c r="CE50" s="877">
        <v>447458.7780713992</v>
      </c>
      <c r="CF50" s="877">
        <v>441429.38226082473</v>
      </c>
      <c r="CG50" s="877">
        <v>439052.39421066613</v>
      </c>
      <c r="CH50" s="877">
        <v>438225.26982365304</v>
      </c>
      <c r="CI50" s="877">
        <v>453757.59330395272</v>
      </c>
      <c r="CJ50" s="877">
        <v>466565.74806269351</v>
      </c>
      <c r="CK50" s="877">
        <v>466979.72767845431</v>
      </c>
      <c r="CL50" s="877">
        <v>471439.24873741303</v>
      </c>
      <c r="CM50" s="877">
        <v>469475.22165179282</v>
      </c>
      <c r="CN50" s="877">
        <v>477606.15503394004</v>
      </c>
      <c r="CO50" s="877">
        <v>484031.97308948234</v>
      </c>
      <c r="CP50" s="877">
        <v>499347.11667182925</v>
      </c>
      <c r="CQ50" s="877">
        <v>508743.01371824613</v>
      </c>
      <c r="CR50" s="877">
        <v>506885.11758552428</v>
      </c>
      <c r="CS50" s="877">
        <v>504899.96303005406</v>
      </c>
      <c r="CT50" s="877">
        <v>513653.74925429007</v>
      </c>
      <c r="CU50" s="877">
        <v>508134.20288955612</v>
      </c>
      <c r="CV50" s="877">
        <v>501638.0525921855</v>
      </c>
      <c r="CW50" s="877">
        <v>503874.2544021557</v>
      </c>
      <c r="CX50" s="877">
        <v>442037.41343123297</v>
      </c>
      <c r="CY50" s="877">
        <v>449910.84770792403</v>
      </c>
      <c r="CZ50" s="877">
        <v>457172.64846335299</v>
      </c>
      <c r="DA50" s="3910">
        <v>450663.51815579436</v>
      </c>
      <c r="DB50" s="3910">
        <v>454880.58753516397</v>
      </c>
      <c r="DC50" s="3910">
        <v>454985.41505590512</v>
      </c>
      <c r="DD50" s="3910">
        <v>455794.1838765167</v>
      </c>
      <c r="DE50" s="3910">
        <v>460261.97833692952</v>
      </c>
      <c r="DF50" s="3910">
        <v>459857.20631190663</v>
      </c>
      <c r="DG50" s="3910">
        <v>465278.00353156874</v>
      </c>
      <c r="DH50" s="3910">
        <v>465124.05002107681</v>
      </c>
    </row>
    <row r="51" spans="1:112" ht="17.100000000000001" customHeight="1" x14ac:dyDescent="0.25">
      <c r="A51" s="3896" t="s">
        <v>645</v>
      </c>
      <c r="B51" s="870">
        <v>153.19780331999999</v>
      </c>
      <c r="C51" s="870">
        <v>154.31596911</v>
      </c>
      <c r="D51" s="870">
        <v>138.70587049999997</v>
      </c>
      <c r="E51" s="870">
        <v>145.20146566999998</v>
      </c>
      <c r="F51" s="870">
        <v>139.64907062999998</v>
      </c>
      <c r="G51" s="870">
        <v>144.54348844999998</v>
      </c>
      <c r="H51" s="870">
        <v>136.46690247999999</v>
      </c>
      <c r="I51" s="870">
        <v>137.70103456999999</v>
      </c>
      <c r="J51" s="870">
        <v>166.28222216</v>
      </c>
      <c r="K51" s="870">
        <v>164.10271523999998</v>
      </c>
      <c r="L51" s="870">
        <v>188.36966712999998</v>
      </c>
      <c r="M51" s="870">
        <v>289.10614802999993</v>
      </c>
      <c r="N51" s="870">
        <v>325.25928297999997</v>
      </c>
      <c r="O51" s="870">
        <v>266.26099159999995</v>
      </c>
      <c r="P51" s="870">
        <v>282.16233682000001</v>
      </c>
      <c r="Q51" s="870">
        <v>326.19289162000001</v>
      </c>
      <c r="R51" s="870">
        <v>355.96613649</v>
      </c>
      <c r="S51" s="870">
        <v>144.95301177000002</v>
      </c>
      <c r="T51" s="870">
        <v>145.04960496999999</v>
      </c>
      <c r="U51" s="870">
        <v>146.18456738</v>
      </c>
      <c r="V51" s="870">
        <v>147.98835771</v>
      </c>
      <c r="W51" s="870">
        <v>189.87692557</v>
      </c>
      <c r="X51" s="870">
        <v>188.68572480999998</v>
      </c>
      <c r="Y51" s="870">
        <v>187.66180904000001</v>
      </c>
      <c r="Z51" s="870">
        <v>184.76241243000001</v>
      </c>
      <c r="AA51" s="870">
        <v>235.96431477000002</v>
      </c>
      <c r="AB51" s="870">
        <v>228.80128807000003</v>
      </c>
      <c r="AC51" s="870">
        <v>202.30284356000001</v>
      </c>
      <c r="AD51" s="870">
        <v>207.31680611000002</v>
      </c>
      <c r="AE51" s="870">
        <v>142.31707372000002</v>
      </c>
      <c r="AF51" s="870">
        <v>246.29880878</v>
      </c>
      <c r="AG51" s="870">
        <v>157.61338316000001</v>
      </c>
      <c r="AH51" s="870">
        <v>186.53756657</v>
      </c>
      <c r="AI51" s="870">
        <v>186.00266166</v>
      </c>
      <c r="AJ51" s="870">
        <v>148.20166657000001</v>
      </c>
      <c r="AK51" s="870">
        <v>184.47326498999999</v>
      </c>
      <c r="AL51" s="870">
        <v>158.50110899000001</v>
      </c>
      <c r="AM51" s="870">
        <v>151.81138362999999</v>
      </c>
      <c r="AN51" s="870">
        <v>144.74117856000001</v>
      </c>
      <c r="AO51" s="870">
        <v>154.39851223000002</v>
      </c>
      <c r="AP51" s="870">
        <v>135.40763834000001</v>
      </c>
      <c r="AQ51" s="870">
        <v>198.07188681</v>
      </c>
      <c r="AR51" s="870">
        <v>126.59522910000001</v>
      </c>
      <c r="AS51" s="870">
        <v>150.84449430999999</v>
      </c>
      <c r="AT51" s="870">
        <v>162.74188365000003</v>
      </c>
      <c r="AU51" s="870">
        <v>164.49673319999999</v>
      </c>
      <c r="AV51" s="870">
        <v>163.62766462999997</v>
      </c>
      <c r="AW51" s="870">
        <v>172.66457023999999</v>
      </c>
      <c r="AX51" s="870">
        <v>134.78201322999996</v>
      </c>
      <c r="AY51" s="870">
        <v>146.16603488000001</v>
      </c>
      <c r="AZ51" s="870">
        <v>154.80724961999994</v>
      </c>
      <c r="BA51" s="870">
        <v>158.50427366000002</v>
      </c>
      <c r="BB51" s="870">
        <v>161.91662781999997</v>
      </c>
      <c r="BC51" s="870">
        <v>159.59387422</v>
      </c>
      <c r="BD51" s="870">
        <v>117.25199542000001</v>
      </c>
      <c r="BE51" s="870">
        <v>129.45984655000001</v>
      </c>
      <c r="BF51" s="870">
        <v>134.73078520999996</v>
      </c>
      <c r="BG51" s="870">
        <v>140.02408560999999</v>
      </c>
      <c r="BH51" s="870">
        <v>139.35857369000001</v>
      </c>
      <c r="BI51" s="870">
        <v>152.22108252999999</v>
      </c>
      <c r="BJ51" s="870">
        <v>115.15130846999999</v>
      </c>
      <c r="BK51" s="870">
        <v>126.01319054</v>
      </c>
      <c r="BL51" s="870">
        <v>127.1554088</v>
      </c>
      <c r="BM51" s="870">
        <v>371.52363643000001</v>
      </c>
      <c r="BN51" s="870">
        <v>379.96656151999991</v>
      </c>
      <c r="BO51" s="870">
        <v>3704.0103747000003</v>
      </c>
      <c r="BP51" s="870">
        <v>3664.27348949</v>
      </c>
      <c r="BQ51" s="870">
        <v>3670.1731644900001</v>
      </c>
      <c r="BR51" s="870">
        <v>3675.21057273</v>
      </c>
      <c r="BS51" s="870">
        <v>3683.2173269999998</v>
      </c>
      <c r="BT51" s="870">
        <v>3657.3844738899998</v>
      </c>
      <c r="BU51" s="870">
        <v>3669</v>
      </c>
      <c r="BV51" s="870">
        <v>3617.0592188099999</v>
      </c>
      <c r="BW51" s="870">
        <v>3626.6453938499999</v>
      </c>
      <c r="BX51" s="870">
        <v>3623.0380289999998</v>
      </c>
      <c r="BY51" s="870">
        <v>3622.9704508099999</v>
      </c>
      <c r="BZ51" s="870">
        <v>3621.55255085</v>
      </c>
      <c r="CA51" s="870">
        <v>3760.6580941399998</v>
      </c>
      <c r="CB51" s="870">
        <v>3749.1737147999997</v>
      </c>
      <c r="CC51" s="870">
        <v>3761.8094959199998</v>
      </c>
      <c r="CD51" s="870">
        <v>3762.2770625399999</v>
      </c>
      <c r="CE51" s="870">
        <v>3758.5232117199998</v>
      </c>
      <c r="CF51" s="870">
        <v>3767.8315939099998</v>
      </c>
      <c r="CG51" s="870">
        <v>3786.0611617799996</v>
      </c>
      <c r="CH51" s="870">
        <v>3776.0857908899998</v>
      </c>
      <c r="CI51" s="870">
        <v>3765.93455279</v>
      </c>
      <c r="CJ51" s="870">
        <v>3765.1976652000003</v>
      </c>
      <c r="CK51" s="870">
        <v>3761.3297814900002</v>
      </c>
      <c r="CL51" s="870">
        <v>3766.3030819800001</v>
      </c>
      <c r="CM51" s="870">
        <v>3851.56925434</v>
      </c>
      <c r="CN51" s="870">
        <v>3838.2095615300004</v>
      </c>
      <c r="CO51" s="870">
        <v>3841.6459451600003</v>
      </c>
      <c r="CP51" s="870">
        <v>3854.8684223200003</v>
      </c>
      <c r="CQ51" s="870">
        <v>3851.2765629800001</v>
      </c>
      <c r="CR51" s="870">
        <v>3841.4149903800003</v>
      </c>
      <c r="CS51" s="870">
        <v>3843.0021967400003</v>
      </c>
      <c r="CT51" s="870">
        <v>3829.80791262</v>
      </c>
      <c r="CU51" s="870">
        <v>3850.1254325200002</v>
      </c>
      <c r="CV51" s="870">
        <v>3837.4422250600001</v>
      </c>
      <c r="CW51" s="870">
        <v>3832.0039649100004</v>
      </c>
      <c r="CX51" s="870">
        <v>3838.5214351200002</v>
      </c>
      <c r="CY51" s="870">
        <v>3939.3595319200003</v>
      </c>
      <c r="CZ51" s="870">
        <v>3924.4904188699998</v>
      </c>
      <c r="DA51" s="3905">
        <v>3928.2821452100002</v>
      </c>
      <c r="DB51" s="3905">
        <v>3940.63574281</v>
      </c>
      <c r="DC51" s="3905">
        <v>3911.6779075099998</v>
      </c>
      <c r="DD51" s="3905">
        <v>3916.1275332999999</v>
      </c>
      <c r="DE51" s="3905">
        <v>3927.1168639899997</v>
      </c>
      <c r="DF51" s="3905">
        <v>3915.7525036699999</v>
      </c>
      <c r="DG51" s="3905">
        <v>3920.3112408100001</v>
      </c>
      <c r="DH51" s="3905">
        <v>3923.40452461</v>
      </c>
    </row>
    <row r="52" spans="1:112" ht="17.100000000000001" customHeight="1" x14ac:dyDescent="0.25">
      <c r="A52" s="3896" t="s">
        <v>648</v>
      </c>
      <c r="B52" s="870">
        <v>248896.44796015669</v>
      </c>
      <c r="C52" s="870">
        <v>248653.45619608354</v>
      </c>
      <c r="D52" s="870">
        <v>251077.63427885834</v>
      </c>
      <c r="E52" s="870">
        <v>252425.94624199052</v>
      </c>
      <c r="F52" s="870">
        <v>263632.61535834562</v>
      </c>
      <c r="G52" s="870">
        <v>267429.23357882927</v>
      </c>
      <c r="H52" s="870">
        <v>266409.72737461125</v>
      </c>
      <c r="I52" s="870">
        <v>271789.49549483845</v>
      </c>
      <c r="J52" s="870">
        <v>272438.92333583586</v>
      </c>
      <c r="K52" s="870">
        <v>274786.27410636976</v>
      </c>
      <c r="L52" s="870">
        <v>276758.11127369711</v>
      </c>
      <c r="M52" s="870">
        <v>278722.79442939977</v>
      </c>
      <c r="N52" s="870">
        <v>278600.24378589995</v>
      </c>
      <c r="O52" s="870">
        <v>281528.0408852456</v>
      </c>
      <c r="P52" s="870">
        <v>282270.29557447811</v>
      </c>
      <c r="Q52" s="870">
        <v>286205.00782829389</v>
      </c>
      <c r="R52" s="870">
        <v>288062.89631386375</v>
      </c>
      <c r="S52" s="870">
        <v>291979.36699999997</v>
      </c>
      <c r="T52" s="870">
        <v>295765.24081791023</v>
      </c>
      <c r="U52" s="870">
        <v>298723.10082013893</v>
      </c>
      <c r="V52" s="870">
        <v>304169.75661760999</v>
      </c>
      <c r="W52" s="870">
        <v>312829.84980890236</v>
      </c>
      <c r="X52" s="870">
        <v>311259.87505072553</v>
      </c>
      <c r="Y52" s="870">
        <v>310940.94408568816</v>
      </c>
      <c r="Z52" s="870">
        <v>311430.19972326333</v>
      </c>
      <c r="AA52" s="870">
        <v>311817.78021051805</v>
      </c>
      <c r="AB52" s="870">
        <v>316023.83094058069</v>
      </c>
      <c r="AC52" s="870">
        <v>322035.05858234013</v>
      </c>
      <c r="AD52" s="870">
        <v>328217.72178075509</v>
      </c>
      <c r="AE52" s="870">
        <v>339849.9028008671</v>
      </c>
      <c r="AF52" s="870">
        <v>344055.84470338566</v>
      </c>
      <c r="AG52" s="870">
        <v>346600.31551877788</v>
      </c>
      <c r="AH52" s="870">
        <v>349150.76667742536</v>
      </c>
      <c r="AI52" s="870">
        <v>353662.92069438443</v>
      </c>
      <c r="AJ52" s="870">
        <v>357257.64889147726</v>
      </c>
      <c r="AK52" s="870">
        <v>364089.16545909585</v>
      </c>
      <c r="AL52" s="870">
        <v>365541.50957684341</v>
      </c>
      <c r="AM52" s="870">
        <v>371871.74131732079</v>
      </c>
      <c r="AN52" s="870">
        <v>369618.51315964782</v>
      </c>
      <c r="AO52" s="870">
        <v>373394.63948564482</v>
      </c>
      <c r="AP52" s="870">
        <v>371730.50697090762</v>
      </c>
      <c r="AQ52" s="870">
        <v>371254.15903107461</v>
      </c>
      <c r="AR52" s="870">
        <v>381390.04929219646</v>
      </c>
      <c r="AS52" s="870">
        <v>403063.78199327271</v>
      </c>
      <c r="AT52" s="870">
        <v>409690.2555806723</v>
      </c>
      <c r="AU52" s="870">
        <v>403167.60833401035</v>
      </c>
      <c r="AV52" s="870">
        <v>406264.59212819877</v>
      </c>
      <c r="AW52" s="870">
        <v>413242.84634938056</v>
      </c>
      <c r="AX52" s="870">
        <v>398464.06317138515</v>
      </c>
      <c r="AY52" s="870">
        <v>400908.30294153123</v>
      </c>
      <c r="AZ52" s="870">
        <v>402785.96424363606</v>
      </c>
      <c r="BA52" s="870">
        <v>403811.99425607623</v>
      </c>
      <c r="BB52" s="870">
        <v>397925.2993697779</v>
      </c>
      <c r="BC52" s="870">
        <v>391817.662834491</v>
      </c>
      <c r="BD52" s="870">
        <v>390269.53374281881</v>
      </c>
      <c r="BE52" s="870">
        <v>389003.61252033565</v>
      </c>
      <c r="BF52" s="870">
        <v>390191.53592435858</v>
      </c>
      <c r="BG52" s="870">
        <v>394573.66480154311</v>
      </c>
      <c r="BH52" s="870">
        <v>403487.2665493745</v>
      </c>
      <c r="BI52" s="870">
        <v>401882.35468503676</v>
      </c>
      <c r="BJ52" s="870">
        <v>402934.63282387966</v>
      </c>
      <c r="BK52" s="870">
        <v>406582.5739196642</v>
      </c>
      <c r="BL52" s="870">
        <v>420706.37299226795</v>
      </c>
      <c r="BM52" s="870">
        <v>409627.57400568476</v>
      </c>
      <c r="BN52" s="870">
        <v>409669.18132355774</v>
      </c>
      <c r="BO52" s="870">
        <v>410792.76027623925</v>
      </c>
      <c r="BP52" s="870">
        <v>412195.84023260057</v>
      </c>
      <c r="BQ52" s="870">
        <v>420849.35839928698</v>
      </c>
      <c r="BR52" s="870">
        <v>422942.43818747927</v>
      </c>
      <c r="BS52" s="870">
        <v>423954.50157529995</v>
      </c>
      <c r="BT52" s="870">
        <v>427152.97702708578</v>
      </c>
      <c r="BU52" s="870">
        <v>431004</v>
      </c>
      <c r="BV52" s="870">
        <v>435586.47008202545</v>
      </c>
      <c r="BW52" s="870">
        <v>435733.33744633215</v>
      </c>
      <c r="BX52" s="870">
        <v>431378.25883393374</v>
      </c>
      <c r="BY52" s="870">
        <v>427475.70888727915</v>
      </c>
      <c r="BZ52" s="870">
        <v>431717.81533041236</v>
      </c>
      <c r="CA52" s="870">
        <v>433362.55073189136</v>
      </c>
      <c r="CB52" s="870">
        <v>440863.62827933289</v>
      </c>
      <c r="CC52" s="870">
        <v>435298.56242332031</v>
      </c>
      <c r="CD52" s="870">
        <v>436299.30347777955</v>
      </c>
      <c r="CE52" s="870">
        <v>443700.2548596792</v>
      </c>
      <c r="CF52" s="870">
        <v>437661.55066691473</v>
      </c>
      <c r="CG52" s="870">
        <v>435266.33304888615</v>
      </c>
      <c r="CH52" s="870">
        <v>434449.18403276306</v>
      </c>
      <c r="CI52" s="870">
        <v>449991.6587511627</v>
      </c>
      <c r="CJ52" s="870">
        <v>462800.55039749353</v>
      </c>
      <c r="CK52" s="870">
        <v>463218.39789696428</v>
      </c>
      <c r="CL52" s="870">
        <v>467672.94565543305</v>
      </c>
      <c r="CM52" s="870">
        <v>465623.6523974528</v>
      </c>
      <c r="CN52" s="870">
        <v>473767.94547241007</v>
      </c>
      <c r="CO52" s="870">
        <v>480190.32714432233</v>
      </c>
      <c r="CP52" s="870">
        <v>495492.24824950926</v>
      </c>
      <c r="CQ52" s="870">
        <v>504891.73715526611</v>
      </c>
      <c r="CR52" s="870">
        <v>503043.70259514428</v>
      </c>
      <c r="CS52" s="870">
        <v>501056.96083331405</v>
      </c>
      <c r="CT52" s="870">
        <v>509823.94134167006</v>
      </c>
      <c r="CU52" s="870">
        <v>504284.07745703612</v>
      </c>
      <c r="CV52" s="870">
        <v>497800.61036712548</v>
      </c>
      <c r="CW52" s="870">
        <v>500042.2504372457</v>
      </c>
      <c r="CX52" s="870">
        <v>438198.89199611294</v>
      </c>
      <c r="CY52" s="870">
        <v>445971.48817600403</v>
      </c>
      <c r="CZ52" s="870">
        <v>453248.15804448299</v>
      </c>
      <c r="DA52" s="3905">
        <v>446735.23601058434</v>
      </c>
      <c r="DB52" s="3905">
        <v>450939.951792354</v>
      </c>
      <c r="DC52" s="3905">
        <v>451073.7371483951</v>
      </c>
      <c r="DD52" s="3905">
        <v>451878.05634321668</v>
      </c>
      <c r="DE52" s="3905">
        <v>456334.86147293949</v>
      </c>
      <c r="DF52" s="3905">
        <v>455941.45380823663</v>
      </c>
      <c r="DG52" s="3905">
        <v>461357.69229075871</v>
      </c>
      <c r="DH52" s="3905">
        <v>461200.64549646678</v>
      </c>
    </row>
    <row r="53" spans="1:112" ht="6" customHeight="1" x14ac:dyDescent="0.25">
      <c r="A53" s="3896"/>
      <c r="B53" s="870"/>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c r="BZ53" s="870"/>
      <c r="CA53" s="870"/>
      <c r="CB53" s="870"/>
      <c r="CC53" s="870"/>
      <c r="CD53" s="870"/>
      <c r="CE53" s="870"/>
      <c r="CF53" s="870"/>
      <c r="CG53" s="870"/>
      <c r="CH53" s="870"/>
      <c r="CI53" s="870"/>
      <c r="CJ53" s="870"/>
      <c r="CK53" s="870"/>
      <c r="CL53" s="870"/>
      <c r="CM53" s="870"/>
      <c r="CN53" s="870"/>
      <c r="CO53" s="870"/>
      <c r="CP53" s="870"/>
      <c r="CQ53" s="870"/>
      <c r="CR53" s="870"/>
      <c r="CS53" s="870"/>
      <c r="CT53" s="870"/>
      <c r="CU53" s="870"/>
      <c r="CV53" s="870"/>
      <c r="CW53" s="870"/>
      <c r="CX53" s="870"/>
      <c r="CY53" s="870"/>
      <c r="CZ53" s="870"/>
      <c r="DA53" s="3905"/>
      <c r="DB53" s="3905"/>
      <c r="DC53" s="3905"/>
      <c r="DD53" s="3905"/>
      <c r="DE53" s="3905"/>
      <c r="DF53" s="3905"/>
      <c r="DG53" s="3905"/>
      <c r="DH53" s="3905"/>
    </row>
    <row r="54" spans="1:112" ht="18.75" customHeight="1" x14ac:dyDescent="0.25">
      <c r="A54" s="3901" t="s">
        <v>649</v>
      </c>
      <c r="B54" s="871">
        <v>242562.11196942668</v>
      </c>
      <c r="C54" s="871">
        <v>243311.51183294356</v>
      </c>
      <c r="D54" s="871">
        <v>245033.22232351839</v>
      </c>
      <c r="E54" s="871">
        <v>244018.02989344046</v>
      </c>
      <c r="F54" s="871">
        <v>250580.00481199563</v>
      </c>
      <c r="G54" s="871">
        <v>254522.90055574928</v>
      </c>
      <c r="H54" s="871">
        <v>253012.12550947376</v>
      </c>
      <c r="I54" s="871">
        <v>257454.08719937806</v>
      </c>
      <c r="J54" s="871">
        <v>259335.49789052695</v>
      </c>
      <c r="K54" s="871">
        <v>261678.9711234938</v>
      </c>
      <c r="L54" s="871">
        <v>263432.48575053358</v>
      </c>
      <c r="M54" s="871">
        <v>269479.06372029684</v>
      </c>
      <c r="N54" s="871">
        <v>268545.90110465075</v>
      </c>
      <c r="O54" s="871">
        <v>270706.00045230635</v>
      </c>
      <c r="P54" s="871">
        <v>271381.57843502238</v>
      </c>
      <c r="Q54" s="871">
        <v>273618.81903622823</v>
      </c>
      <c r="R54" s="871">
        <v>276101.33253532433</v>
      </c>
      <c r="S54" s="871">
        <v>279636.03401176998</v>
      </c>
      <c r="T54" s="871">
        <v>281649.19143097132</v>
      </c>
      <c r="U54" s="871">
        <v>284773.79267272697</v>
      </c>
      <c r="V54" s="871">
        <v>287793.6374971855</v>
      </c>
      <c r="W54" s="871">
        <v>292660.7243567055</v>
      </c>
      <c r="X54" s="871">
        <v>293820.32975756953</v>
      </c>
      <c r="Y54" s="871">
        <v>293809.05868648255</v>
      </c>
      <c r="Z54" s="871">
        <v>293787.48378060694</v>
      </c>
      <c r="AA54" s="871">
        <v>293916.31173214311</v>
      </c>
      <c r="AB54" s="871">
        <v>298362.30671179813</v>
      </c>
      <c r="AC54" s="871">
        <v>301613.59854571871</v>
      </c>
      <c r="AD54" s="871">
        <v>303907.25735931937</v>
      </c>
      <c r="AE54" s="871">
        <v>312520.51665193163</v>
      </c>
      <c r="AF54" s="871">
        <v>313073.27916318265</v>
      </c>
      <c r="AG54" s="871">
        <v>316802.83527758741</v>
      </c>
      <c r="AH54" s="871">
        <v>318570.33801969216</v>
      </c>
      <c r="AI54" s="871">
        <v>321861.70005690499</v>
      </c>
      <c r="AJ54" s="871">
        <v>325813.98861694545</v>
      </c>
      <c r="AK54" s="871">
        <v>330304.64909046493</v>
      </c>
      <c r="AL54" s="871">
        <v>328508.86187479884</v>
      </c>
      <c r="AM54" s="871">
        <v>331788.19470645627</v>
      </c>
      <c r="AN54" s="871">
        <v>333574.84401124058</v>
      </c>
      <c r="AO54" s="871">
        <v>334073.21014901489</v>
      </c>
      <c r="AP54" s="871">
        <v>334073.18083811045</v>
      </c>
      <c r="AQ54" s="871">
        <v>339787.95809160796</v>
      </c>
      <c r="AR54" s="871">
        <v>344071.85512530396</v>
      </c>
      <c r="AS54" s="871">
        <v>348781.90767205984</v>
      </c>
      <c r="AT54" s="871">
        <v>353373.48349503544</v>
      </c>
      <c r="AU54" s="871">
        <v>352846.1219285758</v>
      </c>
      <c r="AV54" s="871">
        <v>357507.50147930754</v>
      </c>
      <c r="AW54" s="871">
        <v>364510.65586951422</v>
      </c>
      <c r="AX54" s="871">
        <v>362518.7063858778</v>
      </c>
      <c r="AY54" s="871">
        <v>362416.71640368144</v>
      </c>
      <c r="AZ54" s="871">
        <v>362301.75205255731</v>
      </c>
      <c r="BA54" s="871">
        <v>362647.74075911712</v>
      </c>
      <c r="BB54" s="871">
        <v>364146.25827612425</v>
      </c>
      <c r="BC54" s="871">
        <v>362461.78854091698</v>
      </c>
      <c r="BD54" s="871">
        <v>363119.32068775996</v>
      </c>
      <c r="BE54" s="871">
        <v>366256.70194460597</v>
      </c>
      <c r="BF54" s="871">
        <v>366262.44414170802</v>
      </c>
      <c r="BG54" s="871">
        <v>369036.43841667695</v>
      </c>
      <c r="BH54" s="871">
        <v>376770.02295745182</v>
      </c>
      <c r="BI54" s="871">
        <v>377115.52007397683</v>
      </c>
      <c r="BJ54" s="871">
        <v>377415.83557693823</v>
      </c>
      <c r="BK54" s="871">
        <v>379375.14075688412</v>
      </c>
      <c r="BL54" s="871">
        <v>390489.03554982535</v>
      </c>
      <c r="BM54" s="871">
        <v>383511.898432152</v>
      </c>
      <c r="BN54" s="871">
        <v>382943.08865305979</v>
      </c>
      <c r="BO54" s="871">
        <v>390091.30184545578</v>
      </c>
      <c r="BP54" s="871">
        <v>392484.16284335993</v>
      </c>
      <c r="BQ54" s="871">
        <v>399578.67107999191</v>
      </c>
      <c r="BR54" s="871">
        <v>399596.71795572154</v>
      </c>
      <c r="BS54" s="871">
        <v>399304.60391711706</v>
      </c>
      <c r="BT54" s="871">
        <v>405934.2108810615</v>
      </c>
      <c r="BU54" s="871">
        <v>408360.47241010662</v>
      </c>
      <c r="BV54" s="871">
        <v>409901.54682423087</v>
      </c>
      <c r="BW54" s="871">
        <v>411760.46212674555</v>
      </c>
      <c r="BX54" s="871">
        <v>403618.5301601871</v>
      </c>
      <c r="BY54" s="871">
        <v>404170.42852843145</v>
      </c>
      <c r="BZ54" s="871">
        <v>406392.28219512198</v>
      </c>
      <c r="CA54" s="871">
        <v>412858.33403765433</v>
      </c>
      <c r="CB54" s="871">
        <v>418312.32298509002</v>
      </c>
      <c r="CC54" s="871">
        <v>409810.2337848742</v>
      </c>
      <c r="CD54" s="871">
        <v>411334.84280373016</v>
      </c>
      <c r="CE54" s="871">
        <v>413118.726759037</v>
      </c>
      <c r="CF54" s="871">
        <v>408284.7854693706</v>
      </c>
      <c r="CG54" s="871">
        <v>408210.29552648833</v>
      </c>
      <c r="CH54" s="871">
        <v>411355.22411205643</v>
      </c>
      <c r="CI54" s="871">
        <v>414998.95588853676</v>
      </c>
      <c r="CJ54" s="871">
        <v>420162.91707200051</v>
      </c>
      <c r="CK54" s="871">
        <v>417861.6664119091</v>
      </c>
      <c r="CL54" s="871">
        <v>417538.24736722454</v>
      </c>
      <c r="CM54" s="871">
        <v>419501.26862938714</v>
      </c>
      <c r="CN54" s="871">
        <v>422242.57889364951</v>
      </c>
      <c r="CO54" s="871">
        <v>420659.44246949913</v>
      </c>
      <c r="CP54" s="871">
        <v>431854.14441803261</v>
      </c>
      <c r="CQ54" s="871">
        <v>437745.82835771621</v>
      </c>
      <c r="CR54" s="871">
        <v>438085.45339373196</v>
      </c>
      <c r="CS54" s="871">
        <v>435641.13726076647</v>
      </c>
      <c r="CT54" s="871">
        <v>437543.56693863496</v>
      </c>
      <c r="CU54" s="871">
        <v>434896.66525239084</v>
      </c>
      <c r="CV54" s="871">
        <v>438645.79286807741</v>
      </c>
      <c r="CW54" s="871">
        <v>445127.61354573042</v>
      </c>
      <c r="CX54" s="871">
        <v>439151.8278160647</v>
      </c>
      <c r="CY54" s="871">
        <v>447696.41991047864</v>
      </c>
      <c r="CZ54" s="871">
        <v>455083.13499532134</v>
      </c>
      <c r="DA54" s="3906">
        <v>449977.45894831209</v>
      </c>
      <c r="DB54" s="3906">
        <v>454015.84530202148</v>
      </c>
      <c r="DC54" s="3906">
        <v>454190.78123609524</v>
      </c>
      <c r="DD54" s="3906">
        <v>454882.68842526473</v>
      </c>
      <c r="DE54" s="3906">
        <v>459351.36548958201</v>
      </c>
      <c r="DF54" s="3906">
        <v>458939.01248369756</v>
      </c>
      <c r="DG54" s="3906">
        <v>464527.96994986956</v>
      </c>
      <c r="DH54" s="3906">
        <v>464144.84813985118</v>
      </c>
    </row>
    <row r="55" spans="1:112" s="873" customFormat="1" ht="17.100000000000001" customHeight="1" x14ac:dyDescent="0.25">
      <c r="A55" s="3898" t="s">
        <v>650</v>
      </c>
      <c r="B55" s="872">
        <v>279157.43526341411</v>
      </c>
      <c r="C55" s="872">
        <v>279902.18730475899</v>
      </c>
      <c r="D55" s="872">
        <v>282179.07488706929</v>
      </c>
      <c r="E55" s="872">
        <v>284293.81727101858</v>
      </c>
      <c r="F55" s="872">
        <v>296063.50983825832</v>
      </c>
      <c r="G55" s="872">
        <v>299764.75971159729</v>
      </c>
      <c r="H55" s="872">
        <v>296640.42558030994</v>
      </c>
      <c r="I55" s="872">
        <v>300612.49926796101</v>
      </c>
      <c r="J55" s="872">
        <v>299807.49843978829</v>
      </c>
      <c r="K55" s="872">
        <v>303317.11869252037</v>
      </c>
      <c r="L55" s="872">
        <v>303677.90454960323</v>
      </c>
      <c r="M55" s="872">
        <v>308854.78865813423</v>
      </c>
      <c r="N55" s="872">
        <v>308512.13633570098</v>
      </c>
      <c r="O55" s="872">
        <v>311686.10395471088</v>
      </c>
      <c r="P55" s="872">
        <v>308500.08114763151</v>
      </c>
      <c r="Q55" s="872">
        <v>314422.51627656462</v>
      </c>
      <c r="R55" s="872">
        <v>316255.17832025024</v>
      </c>
      <c r="S55" s="872">
        <v>321674.97265262768</v>
      </c>
      <c r="T55" s="872">
        <v>324724.43733242183</v>
      </c>
      <c r="U55" s="872">
        <v>328612.74738128798</v>
      </c>
      <c r="V55" s="872">
        <v>332325.67400211346</v>
      </c>
      <c r="W55" s="872">
        <v>340868.64420603361</v>
      </c>
      <c r="X55" s="872">
        <v>342247.0393485669</v>
      </c>
      <c r="Y55" s="872">
        <v>341302.03157849319</v>
      </c>
      <c r="Z55" s="872">
        <v>339250.52614897164</v>
      </c>
      <c r="AA55" s="872">
        <v>340559.42007212853</v>
      </c>
      <c r="AB55" s="872">
        <v>346267.88169898256</v>
      </c>
      <c r="AC55" s="872">
        <v>351086.9632465397</v>
      </c>
      <c r="AD55" s="872">
        <v>358110.97389489633</v>
      </c>
      <c r="AE55" s="872">
        <v>367426.84619048331</v>
      </c>
      <c r="AF55" s="872">
        <v>368866.51602499024</v>
      </c>
      <c r="AG55" s="872">
        <v>371601.85832135467</v>
      </c>
      <c r="AH55" s="872">
        <v>376240.38390320144</v>
      </c>
      <c r="AI55" s="872">
        <v>380541.05354163493</v>
      </c>
      <c r="AJ55" s="872">
        <v>380895.71790494595</v>
      </c>
      <c r="AK55" s="872">
        <v>391021.90605307504</v>
      </c>
      <c r="AL55" s="872">
        <v>390670.56807425956</v>
      </c>
      <c r="AM55" s="872">
        <v>399383.58689828473</v>
      </c>
      <c r="AN55" s="872">
        <v>397812.20158805215</v>
      </c>
      <c r="AO55" s="872">
        <v>400652.288198361</v>
      </c>
      <c r="AP55" s="872">
        <v>395570.1655857031</v>
      </c>
      <c r="AQ55" s="872">
        <v>395942.4653156143</v>
      </c>
      <c r="AR55" s="872">
        <v>410710.68947570119</v>
      </c>
      <c r="AS55" s="872">
        <v>434803.77510363708</v>
      </c>
      <c r="AT55" s="872">
        <v>438731.62484525511</v>
      </c>
      <c r="AU55" s="872">
        <v>432771.08952404722</v>
      </c>
      <c r="AV55" s="872">
        <v>438650.54830013338</v>
      </c>
      <c r="AW55" s="872">
        <v>448174.55755044171</v>
      </c>
      <c r="AX55" s="872">
        <v>432659.16859272547</v>
      </c>
      <c r="AY55" s="872">
        <v>435872.06325177965</v>
      </c>
      <c r="AZ55" s="872">
        <v>438794.36667353788</v>
      </c>
      <c r="BA55" s="872">
        <v>436791.86512686452</v>
      </c>
      <c r="BB55" s="872">
        <v>433904.5213141999</v>
      </c>
      <c r="BC55" s="872">
        <v>426481.2387282523</v>
      </c>
      <c r="BD55" s="872">
        <v>424753.43668848957</v>
      </c>
      <c r="BE55" s="872">
        <v>422782.09021782031</v>
      </c>
      <c r="BF55" s="872">
        <v>424432.75786045159</v>
      </c>
      <c r="BG55" s="872">
        <v>433513.12745475303</v>
      </c>
      <c r="BH55" s="872">
        <v>445774.56219515996</v>
      </c>
      <c r="BI55" s="872">
        <v>446806.05883179465</v>
      </c>
      <c r="BJ55" s="872">
        <v>448085.98648171197</v>
      </c>
      <c r="BK55" s="872">
        <v>453039.65448491456</v>
      </c>
      <c r="BL55" s="872">
        <v>462016.85014535347</v>
      </c>
      <c r="BM55" s="872">
        <v>453100.31442233926</v>
      </c>
      <c r="BN55" s="872">
        <v>455669.89973050688</v>
      </c>
      <c r="BO55" s="872">
        <v>460964.5935237924</v>
      </c>
      <c r="BP55" s="872">
        <v>457660.44371404522</v>
      </c>
      <c r="BQ55" s="872">
        <v>468206.30692897696</v>
      </c>
      <c r="BR55" s="872">
        <v>470299.62216953328</v>
      </c>
      <c r="BS55" s="872">
        <v>472536.80479119642</v>
      </c>
      <c r="BT55" s="872">
        <v>474021.19892477209</v>
      </c>
      <c r="BU55" s="872">
        <v>476653</v>
      </c>
      <c r="BV55" s="872">
        <v>484602.153918611</v>
      </c>
      <c r="BW55" s="872">
        <v>485210.16754143097</v>
      </c>
      <c r="BX55" s="872">
        <v>482473.0677796384</v>
      </c>
      <c r="BY55" s="872">
        <v>479939.84246103466</v>
      </c>
      <c r="BZ55" s="872">
        <v>484278.42892441922</v>
      </c>
      <c r="CA55" s="872">
        <v>485682.31561199401</v>
      </c>
      <c r="CB55" s="872">
        <v>494959.98925428465</v>
      </c>
      <c r="CC55" s="872">
        <v>490557.70254904934</v>
      </c>
      <c r="CD55" s="872">
        <v>492756.66421073349</v>
      </c>
      <c r="CE55" s="872">
        <v>498814.65388811496</v>
      </c>
      <c r="CF55" s="872">
        <v>491972.63440915453</v>
      </c>
      <c r="CG55" s="872">
        <v>493257.65025893244</v>
      </c>
      <c r="CH55" s="872">
        <v>496011.54680278362</v>
      </c>
      <c r="CI55" s="872">
        <v>514307.84099540894</v>
      </c>
      <c r="CJ55" s="872">
        <v>524925.86482610484</v>
      </c>
      <c r="CK55" s="872">
        <v>526534.85519275744</v>
      </c>
      <c r="CL55" s="872">
        <v>531459.77368965582</v>
      </c>
      <c r="CM55" s="872">
        <v>527659.30703998427</v>
      </c>
      <c r="CN55" s="872">
        <v>537994.44982198614</v>
      </c>
      <c r="CO55" s="872">
        <v>545705.0412664722</v>
      </c>
      <c r="CP55" s="872">
        <v>567563.59450722288</v>
      </c>
      <c r="CQ55" s="872">
        <v>574189.3559938916</v>
      </c>
      <c r="CR55" s="872">
        <v>573860.87205769948</v>
      </c>
      <c r="CS55" s="872">
        <v>574578.40198468533</v>
      </c>
      <c r="CT55" s="872">
        <v>583680.55471354502</v>
      </c>
      <c r="CU55" s="872">
        <v>583098.36868937209</v>
      </c>
      <c r="CV55" s="872">
        <v>577241.27465947845</v>
      </c>
      <c r="CW55" s="872">
        <v>578738.99286224239</v>
      </c>
      <c r="CX55" s="872">
        <v>514884.2030490422</v>
      </c>
      <c r="CY55" s="872">
        <v>520770.48671654286</v>
      </c>
      <c r="CZ55" s="872">
        <v>525233.75709515286</v>
      </c>
      <c r="DA55" s="3907">
        <v>521236.10866409529</v>
      </c>
      <c r="DB55" s="3907">
        <v>526450.08549827454</v>
      </c>
      <c r="DC55" s="3907">
        <v>528507.15049697482</v>
      </c>
      <c r="DD55" s="3907">
        <v>532504.71843454451</v>
      </c>
      <c r="DE55" s="3907">
        <v>535595.34332503891</v>
      </c>
      <c r="DF55" s="3907">
        <v>537435.03660130629</v>
      </c>
      <c r="DG55" s="3907">
        <v>544408.05608472717</v>
      </c>
      <c r="DH55" s="3907">
        <v>546452.15534119459</v>
      </c>
    </row>
    <row r="56" spans="1:112" s="873" customFormat="1" ht="17.100000000000001" customHeight="1" x14ac:dyDescent="0.25">
      <c r="A56" s="3898" t="s">
        <v>651</v>
      </c>
      <c r="B56" s="872">
        <v>355259.36110940948</v>
      </c>
      <c r="C56" s="872">
        <v>359674.52067542169</v>
      </c>
      <c r="D56" s="872">
        <v>365534.08899271872</v>
      </c>
      <c r="E56" s="872">
        <v>350076.45939386607</v>
      </c>
      <c r="F56" s="872">
        <v>408376.12498644798</v>
      </c>
      <c r="G56" s="872">
        <v>402112.53101963754</v>
      </c>
      <c r="H56" s="872">
        <v>364656.03892779577</v>
      </c>
      <c r="I56" s="872">
        <v>393066.9151664619</v>
      </c>
      <c r="J56" s="872">
        <v>390537.62147691939</v>
      </c>
      <c r="K56" s="872">
        <v>391457.11670130375</v>
      </c>
      <c r="L56" s="872">
        <v>402942.5897299879</v>
      </c>
      <c r="M56" s="872">
        <v>404649.15065369115</v>
      </c>
      <c r="N56" s="872">
        <v>407823.63352837315</v>
      </c>
      <c r="O56" s="872">
        <v>405056.79783523042</v>
      </c>
      <c r="P56" s="872">
        <v>373076.22365200013</v>
      </c>
      <c r="Q56" s="872">
        <v>392324.13765174814</v>
      </c>
      <c r="R56" s="872">
        <v>385746.33193663164</v>
      </c>
      <c r="S56" s="872">
        <v>414087.30448866077</v>
      </c>
      <c r="T56" s="872">
        <v>403593.92227355641</v>
      </c>
      <c r="U56" s="872">
        <v>386969.89630842878</v>
      </c>
      <c r="V56" s="872">
        <v>395351.35688924079</v>
      </c>
      <c r="W56" s="872">
        <v>405087.09893024142</v>
      </c>
      <c r="X56" s="872">
        <v>454427.65861462167</v>
      </c>
      <c r="Y56" s="872">
        <v>392520.47702801961</v>
      </c>
      <c r="Z56" s="872">
        <v>369105.09290209634</v>
      </c>
      <c r="AA56" s="872">
        <v>376955.9310288633</v>
      </c>
      <c r="AB56" s="872">
        <v>425700.47701899771</v>
      </c>
      <c r="AC56" s="872">
        <v>430723.86365939816</v>
      </c>
      <c r="AD56" s="872">
        <v>453051.42133272428</v>
      </c>
      <c r="AE56" s="872">
        <v>398191.58983318222</v>
      </c>
      <c r="AF56" s="872">
        <v>431310.64951476338</v>
      </c>
      <c r="AG56" s="872">
        <v>391798.35496846749</v>
      </c>
      <c r="AH56" s="872">
        <v>419472.37424158253</v>
      </c>
      <c r="AI56" s="872">
        <v>440473.73401755263</v>
      </c>
      <c r="AJ56" s="872">
        <v>440983.94812166237</v>
      </c>
      <c r="AK56" s="872">
        <v>446725.61739693565</v>
      </c>
      <c r="AL56" s="872">
        <v>474970.90923370438</v>
      </c>
      <c r="AM56" s="872">
        <v>426515.81480752374</v>
      </c>
      <c r="AN56" s="872">
        <v>445854.38320849871</v>
      </c>
      <c r="AO56" s="872">
        <v>460625.32765421644</v>
      </c>
      <c r="AP56" s="872">
        <v>488129.86957859132</v>
      </c>
      <c r="AQ56" s="872">
        <v>438688.48267435428</v>
      </c>
      <c r="AR56" s="872">
        <v>465953.60966626892</v>
      </c>
      <c r="AS56" s="872">
        <v>471795.70692158758</v>
      </c>
      <c r="AT56" s="872">
        <v>470230.33461851074</v>
      </c>
      <c r="AU56" s="872">
        <v>455486.54418138292</v>
      </c>
      <c r="AV56" s="872">
        <v>459880.23395209498</v>
      </c>
      <c r="AW56" s="872">
        <v>478865.71640516765</v>
      </c>
      <c r="AX56" s="872">
        <v>439097.77532928227</v>
      </c>
      <c r="AY56" s="872">
        <v>441269.8403915122</v>
      </c>
      <c r="AZ56" s="872">
        <v>438692.91461748979</v>
      </c>
      <c r="BA56" s="872">
        <v>460236.83889744111</v>
      </c>
      <c r="BB56" s="872">
        <v>442676.74993058713</v>
      </c>
      <c r="BC56" s="872">
        <v>430266.48893325822</v>
      </c>
      <c r="BD56" s="872">
        <v>439363.15186964103</v>
      </c>
      <c r="BE56" s="872">
        <v>452836.70265660645</v>
      </c>
      <c r="BF56" s="872">
        <v>485583.09844426496</v>
      </c>
      <c r="BG56" s="872">
        <v>526195.34385628253</v>
      </c>
      <c r="BH56" s="872">
        <v>496675.90007366199</v>
      </c>
      <c r="BI56" s="872">
        <v>507072.70740943949</v>
      </c>
      <c r="BJ56" s="872">
        <v>524258.49610627926</v>
      </c>
      <c r="BK56" s="872">
        <v>533757.07369569398</v>
      </c>
      <c r="BL56" s="872">
        <v>609082.18579530215</v>
      </c>
      <c r="BM56" s="872">
        <v>610314.7623422672</v>
      </c>
      <c r="BN56" s="872">
        <v>577098.77235605102</v>
      </c>
      <c r="BO56" s="872">
        <v>562413.7520863933</v>
      </c>
      <c r="BP56" s="872">
        <v>567268.13910522393</v>
      </c>
      <c r="BQ56" s="872">
        <v>552711.18938686117</v>
      </c>
      <c r="BR56" s="872">
        <v>552327.72718493198</v>
      </c>
      <c r="BS56" s="872">
        <v>575446.41010124655</v>
      </c>
      <c r="BT56" s="872">
        <v>555028.7250735925</v>
      </c>
      <c r="BU56" s="872">
        <v>567680</v>
      </c>
      <c r="BV56" s="872">
        <v>580216.77243797912</v>
      </c>
      <c r="BW56" s="872">
        <v>578562.26508637541</v>
      </c>
      <c r="BX56" s="872">
        <v>547518.84099356248</v>
      </c>
      <c r="BY56" s="872">
        <v>558322.94204278337</v>
      </c>
      <c r="BZ56" s="872">
        <v>552651.4970955078</v>
      </c>
      <c r="CA56" s="872">
        <v>560481.05852742586</v>
      </c>
      <c r="CB56" s="872">
        <v>570468.77005060739</v>
      </c>
      <c r="CC56" s="872">
        <v>576648.32861637149</v>
      </c>
      <c r="CD56" s="872">
        <v>572210.03967018984</v>
      </c>
      <c r="CE56" s="872">
        <v>572673.71392348432</v>
      </c>
      <c r="CF56" s="872">
        <v>602463.71168242232</v>
      </c>
      <c r="CG56" s="872">
        <v>564619.41641323874</v>
      </c>
      <c r="CH56" s="872">
        <v>565487.72895225766</v>
      </c>
      <c r="CI56" s="872">
        <v>579629.63135974342</v>
      </c>
      <c r="CJ56" s="872">
        <v>605302.05896330334</v>
      </c>
      <c r="CK56" s="872">
        <v>591654.14229416894</v>
      </c>
      <c r="CL56" s="872">
        <v>599865.68221058906</v>
      </c>
      <c r="CM56" s="872">
        <v>613298.92116443929</v>
      </c>
      <c r="CN56" s="872">
        <v>623293.49414493178</v>
      </c>
      <c r="CO56" s="872">
        <v>590351.65671024844</v>
      </c>
      <c r="CP56" s="872">
        <v>616886.54367419053</v>
      </c>
      <c r="CQ56" s="872">
        <v>600412.36316587124</v>
      </c>
      <c r="CR56" s="872">
        <v>634564.2896325558</v>
      </c>
      <c r="CS56" s="872">
        <v>619408.35522614198</v>
      </c>
      <c r="CT56" s="872">
        <v>615864.01694600936</v>
      </c>
      <c r="CU56" s="872">
        <v>614374.76992208359</v>
      </c>
      <c r="CV56" s="872">
        <v>630986.07158521377</v>
      </c>
      <c r="CW56" s="872">
        <v>618238.20334119699</v>
      </c>
      <c r="CX56" s="872">
        <v>584156.42194773233</v>
      </c>
      <c r="CY56" s="872">
        <v>590753.77780053939</v>
      </c>
      <c r="CZ56" s="872">
        <v>588240.20044339471</v>
      </c>
      <c r="DA56" s="3907">
        <v>584139.2273160402</v>
      </c>
      <c r="DB56" s="3907">
        <v>561003.35230613092</v>
      </c>
      <c r="DC56" s="3907">
        <v>587015.03473534598</v>
      </c>
      <c r="DD56" s="3907">
        <v>563500.50692952063</v>
      </c>
      <c r="DE56" s="3907">
        <v>551258.34817950753</v>
      </c>
      <c r="DF56" s="3907">
        <v>538200.2987982519</v>
      </c>
      <c r="DG56" s="3907">
        <v>596885.83783269487</v>
      </c>
      <c r="DH56" s="3907">
        <v>564163.04869066074</v>
      </c>
    </row>
    <row r="57" spans="1:112" ht="17.100000000000001" customHeight="1" x14ac:dyDescent="0.25">
      <c r="A57" s="3896"/>
      <c r="B57" s="870"/>
      <c r="C57" s="870"/>
      <c r="D57" s="870"/>
      <c r="E57" s="870"/>
      <c r="F57" s="870"/>
      <c r="G57" s="870"/>
      <c r="H57" s="870"/>
      <c r="I57" s="870"/>
      <c r="J57" s="870"/>
      <c r="K57" s="870"/>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0"/>
      <c r="CH57" s="870"/>
      <c r="CI57" s="870"/>
      <c r="CJ57" s="870"/>
      <c r="CK57" s="870"/>
      <c r="CL57" s="870"/>
      <c r="CM57" s="870"/>
      <c r="CN57" s="870"/>
      <c r="CO57" s="870"/>
      <c r="CP57" s="870"/>
      <c r="CQ57" s="870"/>
      <c r="CR57" s="870"/>
      <c r="CS57" s="870"/>
      <c r="CT57" s="870"/>
      <c r="CU57" s="870"/>
      <c r="CV57" s="870"/>
      <c r="CW57" s="870"/>
      <c r="CX57" s="870"/>
      <c r="CY57" s="870"/>
      <c r="CZ57" s="870"/>
      <c r="DA57" s="3905"/>
      <c r="DB57" s="3905"/>
      <c r="DC57" s="3905"/>
      <c r="DD57" s="3905"/>
      <c r="DE57" s="3905"/>
      <c r="DF57" s="3905"/>
      <c r="DG57" s="3905"/>
      <c r="DH57" s="3905"/>
    </row>
    <row r="58" spans="1:112" ht="17.100000000000001" customHeight="1" x14ac:dyDescent="0.25">
      <c r="A58" s="3898" t="s">
        <v>652</v>
      </c>
      <c r="B58" s="872">
        <v>279735.10531540611</v>
      </c>
      <c r="C58" s="872">
        <v>280832.71616430732</v>
      </c>
      <c r="D58" s="872">
        <v>281427.58380275627</v>
      </c>
      <c r="E58" s="872">
        <v>282053.88717788766</v>
      </c>
      <c r="F58" s="872">
        <v>286161.75081736082</v>
      </c>
      <c r="G58" s="872">
        <v>286852.74157677876</v>
      </c>
      <c r="H58" s="872">
        <v>281980.74913940526</v>
      </c>
      <c r="I58" s="872">
        <v>282105.32767522562</v>
      </c>
      <c r="J58" s="872">
        <v>283581.44315563818</v>
      </c>
      <c r="K58" s="872">
        <v>287418.95498439157</v>
      </c>
      <c r="L58" s="872">
        <v>288135.77511421102</v>
      </c>
      <c r="M58" s="872">
        <v>300231.38741758827</v>
      </c>
      <c r="N58" s="872">
        <v>298556.62578708358</v>
      </c>
      <c r="O58" s="872">
        <v>298369.33004481444</v>
      </c>
      <c r="P58" s="872">
        <v>298155.49753263145</v>
      </c>
      <c r="Q58" s="872">
        <v>299059.78403224458</v>
      </c>
      <c r="R58" s="872">
        <v>299494.6394816144</v>
      </c>
      <c r="S58" s="872">
        <v>306227.71741607366</v>
      </c>
      <c r="T58" s="872">
        <v>305393.34314475307</v>
      </c>
      <c r="U58" s="872">
        <v>308770.06989294133</v>
      </c>
      <c r="V58" s="872">
        <v>309120.82380339794</v>
      </c>
      <c r="W58" s="872">
        <v>309586.03971583769</v>
      </c>
      <c r="X58" s="872">
        <v>312758.67268372775</v>
      </c>
      <c r="Y58" s="872">
        <v>319536.66994800232</v>
      </c>
      <c r="Z58" s="872">
        <v>318174.79569418321</v>
      </c>
      <c r="AA58" s="872">
        <v>318311.51350059046</v>
      </c>
      <c r="AB58" s="872">
        <v>321028.13302254636</v>
      </c>
      <c r="AC58" s="872">
        <v>321243.46464984748</v>
      </c>
      <c r="AD58" s="872">
        <v>323994.44183545001</v>
      </c>
      <c r="AE58" s="872">
        <v>327851.0242175223</v>
      </c>
      <c r="AF58" s="872">
        <v>328873.35024287179</v>
      </c>
      <c r="AG58" s="872">
        <v>329210.58830269566</v>
      </c>
      <c r="AH58" s="872">
        <v>331263.67529123981</v>
      </c>
      <c r="AI58" s="872">
        <v>334358.44301515532</v>
      </c>
      <c r="AJ58" s="872">
        <v>336572.52553336322</v>
      </c>
      <c r="AK58" s="872">
        <v>345617.19551340822</v>
      </c>
      <c r="AL58" s="872">
        <v>340908.92052914313</v>
      </c>
      <c r="AM58" s="872">
        <v>344826.53440251609</v>
      </c>
      <c r="AN58" s="872">
        <v>348245.69090443768</v>
      </c>
      <c r="AO58" s="872">
        <v>346565.10847846698</v>
      </c>
      <c r="AP58" s="872">
        <v>346711.64590246277</v>
      </c>
      <c r="AQ58" s="872">
        <v>351375.8188580295</v>
      </c>
      <c r="AR58" s="872">
        <v>352944.69968920399</v>
      </c>
      <c r="AS58" s="872">
        <v>351417.83862996544</v>
      </c>
      <c r="AT58" s="872">
        <v>350499.23615290475</v>
      </c>
      <c r="AU58" s="872">
        <v>349810.86009880243</v>
      </c>
      <c r="AV58" s="872">
        <v>354693.08322884847</v>
      </c>
      <c r="AW58" s="872">
        <v>365608.73772902408</v>
      </c>
      <c r="AX58" s="872">
        <v>364980.69233736559</v>
      </c>
      <c r="AY58" s="872">
        <v>369066.69688267616</v>
      </c>
      <c r="AZ58" s="872">
        <v>371778.39312112681</v>
      </c>
      <c r="BA58" s="872">
        <v>372675.47367760952</v>
      </c>
      <c r="BB58" s="872">
        <v>374448.43718937901</v>
      </c>
      <c r="BC58" s="872">
        <v>378456.25837457669</v>
      </c>
      <c r="BD58" s="872">
        <v>377725.22592014016</v>
      </c>
      <c r="BE58" s="872">
        <v>379201.6061837934</v>
      </c>
      <c r="BF58" s="872">
        <v>379536.06867122138</v>
      </c>
      <c r="BG58" s="872">
        <v>386009.67288569768</v>
      </c>
      <c r="BH58" s="872">
        <v>389293.57228882512</v>
      </c>
      <c r="BI58" s="872">
        <v>397556.54743014241</v>
      </c>
      <c r="BJ58" s="872">
        <v>399865.77736164053</v>
      </c>
      <c r="BK58" s="872">
        <v>404452.45097584801</v>
      </c>
      <c r="BL58" s="872">
        <v>410915.24788448901</v>
      </c>
      <c r="BM58" s="872">
        <v>410066.84698475106</v>
      </c>
      <c r="BN58" s="872">
        <v>411917.76295781811</v>
      </c>
      <c r="BO58" s="872">
        <v>418402.10404157941</v>
      </c>
      <c r="BP58" s="872">
        <v>420266.19606512645</v>
      </c>
      <c r="BQ58" s="872">
        <v>425740.73306717828</v>
      </c>
      <c r="BR58" s="872">
        <v>423801.82017970318</v>
      </c>
      <c r="BS58" s="872">
        <v>428368.77910129959</v>
      </c>
      <c r="BT58" s="872">
        <v>431628.14552528458</v>
      </c>
      <c r="BU58" s="872">
        <v>437999</v>
      </c>
      <c r="BV58" s="872">
        <v>441887.17765523668</v>
      </c>
      <c r="BW58" s="872">
        <v>442606.92125446931</v>
      </c>
      <c r="BX58" s="872">
        <v>442449.85457323794</v>
      </c>
      <c r="BY58" s="872">
        <v>446911.85781437054</v>
      </c>
      <c r="BZ58" s="872">
        <v>449648.89126058272</v>
      </c>
      <c r="CA58" s="872">
        <v>454966.19312587637</v>
      </c>
      <c r="CB58" s="872">
        <v>461117.73776384653</v>
      </c>
      <c r="CC58" s="872">
        <v>461430.80908152496</v>
      </c>
      <c r="CD58" s="872">
        <v>461720.45506848267</v>
      </c>
      <c r="CE58" s="872">
        <v>467628.51267994742</v>
      </c>
      <c r="CF58" s="872">
        <v>466181.98963053362</v>
      </c>
      <c r="CG58" s="872">
        <v>477788.9123658007</v>
      </c>
      <c r="CH58" s="872">
        <v>482530.18293943547</v>
      </c>
      <c r="CI58" s="872">
        <v>484802.9440699215</v>
      </c>
      <c r="CJ58" s="872">
        <v>485070.61657241185</v>
      </c>
      <c r="CK58" s="872">
        <v>486422.52761427267</v>
      </c>
      <c r="CL58" s="872">
        <v>493022.68238882185</v>
      </c>
      <c r="CM58" s="872">
        <v>491497.02935467474</v>
      </c>
      <c r="CN58" s="872">
        <v>494871.72102887125</v>
      </c>
      <c r="CO58" s="872">
        <v>496265.33256421401</v>
      </c>
      <c r="CP58" s="872">
        <v>514343.5804290087</v>
      </c>
      <c r="CQ58" s="872">
        <v>508989.0330164819</v>
      </c>
      <c r="CR58" s="872">
        <v>508936.52725764248</v>
      </c>
      <c r="CS58" s="872">
        <v>522082.88855707517</v>
      </c>
      <c r="CT58" s="872">
        <v>517698.19551605918</v>
      </c>
      <c r="CU58" s="872">
        <v>525005.68763654598</v>
      </c>
      <c r="CV58" s="872">
        <v>529215.21339422092</v>
      </c>
      <c r="CW58" s="872">
        <v>533321.65716028935</v>
      </c>
      <c r="CX58" s="872">
        <v>532406.12408800703</v>
      </c>
      <c r="CY58" s="872">
        <v>537637.90350697201</v>
      </c>
      <c r="CZ58" s="872">
        <v>533730.18510533078</v>
      </c>
      <c r="DA58" s="3907">
        <v>536045.54619934538</v>
      </c>
      <c r="DB58" s="3907">
        <v>537076.40459591278</v>
      </c>
      <c r="DC58" s="3907">
        <v>544737.82561638765</v>
      </c>
      <c r="DD58" s="3907">
        <v>547099.74346958881</v>
      </c>
      <c r="DE58" s="3907">
        <v>555013.64200363262</v>
      </c>
      <c r="DF58" s="3907">
        <v>554973.2594626802</v>
      </c>
      <c r="DG58" s="3907">
        <v>559691.29250356508</v>
      </c>
      <c r="DH58" s="3907">
        <v>563011.34305025602</v>
      </c>
    </row>
    <row r="59" spans="1:112" ht="17.100000000000001" customHeight="1" thickBot="1" x14ac:dyDescent="0.3">
      <c r="A59" s="3899"/>
      <c r="B59" s="875"/>
      <c r="C59" s="875"/>
      <c r="D59" s="875"/>
      <c r="E59" s="875"/>
      <c r="F59" s="875"/>
      <c r="G59" s="875"/>
      <c r="H59" s="875"/>
      <c r="I59" s="875"/>
      <c r="J59" s="875"/>
      <c r="K59" s="875"/>
      <c r="L59" s="875"/>
      <c r="M59" s="875"/>
      <c r="N59" s="875"/>
      <c r="O59" s="875"/>
      <c r="P59" s="875"/>
      <c r="Q59" s="875"/>
      <c r="R59" s="875"/>
      <c r="S59" s="875"/>
      <c r="T59" s="875"/>
      <c r="U59" s="875"/>
      <c r="V59" s="875"/>
      <c r="W59" s="875"/>
      <c r="X59" s="875"/>
      <c r="Y59" s="875"/>
      <c r="Z59" s="875"/>
      <c r="AA59" s="875"/>
      <c r="AB59" s="875"/>
      <c r="AC59" s="875"/>
      <c r="AD59" s="875"/>
      <c r="AE59" s="875"/>
      <c r="AF59" s="875"/>
      <c r="AG59" s="875"/>
      <c r="AH59" s="875"/>
      <c r="AI59" s="875"/>
      <c r="AJ59" s="875"/>
      <c r="AK59" s="875"/>
      <c r="AL59" s="875"/>
      <c r="AM59" s="875"/>
      <c r="AN59" s="875"/>
      <c r="AO59" s="875"/>
      <c r="AP59" s="875"/>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875"/>
      <c r="BV59" s="875"/>
      <c r="BW59" s="875"/>
      <c r="BX59" s="875"/>
      <c r="BY59" s="875"/>
      <c r="BZ59" s="875"/>
      <c r="CA59" s="875"/>
      <c r="CB59" s="875"/>
      <c r="CC59" s="875"/>
      <c r="CD59" s="875"/>
      <c r="CE59" s="875"/>
      <c r="CF59" s="875"/>
      <c r="CG59" s="875"/>
      <c r="CH59" s="875"/>
      <c r="CI59" s="875"/>
      <c r="CJ59" s="875"/>
      <c r="CK59" s="875"/>
      <c r="CL59" s="875"/>
      <c r="CM59" s="875"/>
      <c r="CN59" s="875"/>
      <c r="CO59" s="875"/>
      <c r="CP59" s="875"/>
      <c r="CQ59" s="875"/>
      <c r="CR59" s="875"/>
      <c r="CS59" s="875"/>
      <c r="CT59" s="875"/>
      <c r="CU59" s="875"/>
      <c r="CV59" s="875"/>
      <c r="CW59" s="875"/>
      <c r="CX59" s="875"/>
      <c r="CY59" s="875"/>
      <c r="CZ59" s="875"/>
      <c r="DA59" s="3909"/>
      <c r="DB59" s="3909"/>
      <c r="DC59" s="3909"/>
      <c r="DD59" s="3909"/>
      <c r="DE59" s="3909"/>
      <c r="DF59" s="3909"/>
      <c r="DG59" s="3909"/>
      <c r="DH59" s="3909"/>
    </row>
    <row r="60" spans="1:112" s="863" customFormat="1" ht="18" thickTop="1" x14ac:dyDescent="0.25">
      <c r="A60" s="3903" t="s">
        <v>520</v>
      </c>
      <c r="B60" s="3903"/>
      <c r="C60" s="3903"/>
      <c r="D60" s="3903"/>
      <c r="E60" s="3903"/>
      <c r="F60" s="3903"/>
      <c r="G60" s="3903"/>
      <c r="H60" s="3903"/>
      <c r="I60" s="3903"/>
      <c r="J60" s="3903"/>
      <c r="K60" s="3903"/>
      <c r="L60" s="3903"/>
      <c r="M60" s="3903"/>
      <c r="N60" s="3903"/>
      <c r="O60" s="3903"/>
      <c r="P60" s="3903"/>
      <c r="Q60" s="3903"/>
      <c r="R60" s="3903"/>
      <c r="S60" s="3903"/>
      <c r="T60" s="3903"/>
      <c r="U60" s="3903"/>
      <c r="V60" s="3903"/>
      <c r="W60" s="3903"/>
      <c r="X60" s="3903"/>
      <c r="Y60" s="3903"/>
      <c r="Z60" s="3903"/>
      <c r="AA60" s="3903"/>
      <c r="AB60" s="3903"/>
      <c r="AC60" s="3903"/>
      <c r="AD60" s="3903"/>
      <c r="AE60" s="3903"/>
      <c r="AF60" s="3903"/>
      <c r="AG60" s="3903"/>
      <c r="AH60" s="3903"/>
      <c r="AI60" s="3903"/>
      <c r="AJ60" s="3903"/>
      <c r="AK60" s="3903"/>
      <c r="AL60" s="3903"/>
      <c r="AM60" s="3903"/>
      <c r="AN60" s="3903"/>
      <c r="AO60" s="3903"/>
      <c r="AP60" s="3903"/>
      <c r="AQ60" s="3903"/>
      <c r="AR60" s="3903"/>
      <c r="AS60" s="3903"/>
      <c r="AT60" s="3903"/>
      <c r="AU60" s="3903"/>
      <c r="AV60" s="3903"/>
      <c r="AW60" s="3903"/>
      <c r="AX60" s="3903"/>
      <c r="AY60" s="3903"/>
      <c r="AZ60" s="3903"/>
      <c r="BA60" s="3903"/>
      <c r="BB60" s="3903"/>
      <c r="BC60" s="3903"/>
      <c r="BD60" s="3903"/>
      <c r="BE60" s="3903"/>
      <c r="BF60" s="3903"/>
      <c r="BG60" s="3903"/>
      <c r="BH60" s="3903"/>
      <c r="BI60" s="3903"/>
      <c r="BJ60" s="3903"/>
      <c r="BK60" s="3903"/>
      <c r="BL60" s="3903"/>
      <c r="BM60" s="3903"/>
      <c r="BN60" s="3903"/>
      <c r="BO60" s="3903"/>
      <c r="BP60" s="3903"/>
      <c r="BQ60" s="3903"/>
      <c r="BR60" s="3903"/>
      <c r="BS60" s="3903"/>
      <c r="BT60" s="3903"/>
      <c r="BU60" s="3903"/>
      <c r="BV60" s="3903"/>
      <c r="BW60" s="3903"/>
      <c r="BX60" s="3903"/>
      <c r="BY60" s="3903"/>
      <c r="BZ60" s="3903"/>
      <c r="CA60" s="3903"/>
      <c r="CB60" s="3903"/>
      <c r="CC60" s="3903"/>
      <c r="CD60" s="3903"/>
      <c r="CE60" s="3903"/>
      <c r="CF60" s="3903"/>
      <c r="CG60" s="3903"/>
      <c r="CH60" s="3903"/>
      <c r="CI60" s="3903"/>
      <c r="CJ60" s="3903"/>
      <c r="CK60" s="3903"/>
      <c r="CL60" s="3903"/>
      <c r="CM60" s="3903"/>
      <c r="CN60" s="3903"/>
      <c r="CO60" s="3903"/>
      <c r="CP60" s="3903"/>
      <c r="CQ60" s="3903"/>
      <c r="CR60" s="3903"/>
      <c r="CS60" s="3903"/>
      <c r="CT60" s="3903"/>
      <c r="CU60" s="3903"/>
      <c r="CV60" s="3903"/>
      <c r="CW60" s="3903"/>
      <c r="CX60" s="3903"/>
      <c r="CY60" s="3903"/>
      <c r="CZ60" s="3903"/>
      <c r="DA60" s="3903"/>
      <c r="DB60" s="3903"/>
      <c r="DC60" s="3903"/>
      <c r="DD60" s="3903"/>
    </row>
    <row r="61" spans="1:112" s="863" customFormat="1" x14ac:dyDescent="0.25">
      <c r="A61" s="3903" t="s">
        <v>5853</v>
      </c>
      <c r="B61" s="3903"/>
      <c r="C61" s="3903"/>
      <c r="D61" s="3903"/>
      <c r="E61" s="3903"/>
      <c r="F61" s="3903"/>
      <c r="G61" s="3903"/>
      <c r="H61" s="3903"/>
      <c r="I61" s="3903"/>
      <c r="J61" s="3903"/>
      <c r="K61" s="3903"/>
      <c r="L61" s="3903"/>
      <c r="M61" s="3903"/>
      <c r="N61" s="3903"/>
      <c r="O61" s="3903"/>
      <c r="P61" s="3903"/>
      <c r="Q61" s="3903"/>
      <c r="R61" s="3903"/>
      <c r="S61" s="3903"/>
      <c r="T61" s="3903"/>
      <c r="U61" s="3903"/>
      <c r="V61" s="3903"/>
      <c r="W61" s="3903"/>
      <c r="X61" s="3903"/>
      <c r="Y61" s="3903"/>
      <c r="Z61" s="3903"/>
      <c r="AA61" s="3903"/>
      <c r="AB61" s="3903"/>
      <c r="AC61" s="3903"/>
      <c r="AD61" s="3903"/>
      <c r="AE61" s="3903"/>
      <c r="AF61" s="3903"/>
      <c r="AG61" s="3903"/>
      <c r="AH61" s="3903"/>
      <c r="AI61" s="3903"/>
      <c r="AJ61" s="3903"/>
      <c r="AK61" s="3903"/>
      <c r="AL61" s="3903"/>
      <c r="AM61" s="3903"/>
      <c r="AN61" s="3903"/>
      <c r="AO61" s="3903"/>
      <c r="AP61" s="3903"/>
      <c r="AQ61" s="3903"/>
      <c r="AR61" s="3903"/>
      <c r="AS61" s="3903"/>
      <c r="AT61" s="3903"/>
      <c r="AU61" s="3903"/>
      <c r="AV61" s="3903"/>
      <c r="AW61" s="3903"/>
      <c r="AX61" s="3903"/>
      <c r="AY61" s="3903"/>
      <c r="AZ61" s="3903"/>
      <c r="BA61" s="3903"/>
      <c r="BB61" s="3903"/>
      <c r="BC61" s="3903"/>
      <c r="BD61" s="3903"/>
      <c r="BE61" s="3903"/>
      <c r="BF61" s="3903"/>
      <c r="BG61" s="3903"/>
      <c r="BH61" s="3903"/>
      <c r="BI61" s="3903"/>
      <c r="BJ61" s="3903"/>
      <c r="BK61" s="3903"/>
      <c r="BL61" s="3903"/>
      <c r="BM61" s="3903"/>
      <c r="BN61" s="3903"/>
      <c r="BO61" s="3903"/>
      <c r="BP61" s="3903"/>
      <c r="BQ61" s="3903"/>
      <c r="BR61" s="3903"/>
      <c r="BS61" s="3903"/>
      <c r="BT61" s="3903"/>
      <c r="BU61" s="3903"/>
      <c r="BV61" s="3903"/>
      <c r="BW61" s="3903"/>
      <c r="BX61" s="3903"/>
      <c r="BY61" s="3903"/>
      <c r="BZ61" s="3903"/>
      <c r="CA61" s="3903"/>
      <c r="CB61" s="3903"/>
      <c r="CC61" s="3903"/>
      <c r="CD61" s="3903"/>
      <c r="CE61" s="3903"/>
      <c r="CF61" s="3903"/>
      <c r="CG61" s="3903"/>
      <c r="CH61" s="3903"/>
      <c r="CI61" s="3903"/>
      <c r="CJ61" s="3903"/>
      <c r="CK61" s="3903"/>
      <c r="CL61" s="3903"/>
      <c r="CM61" s="3903"/>
      <c r="CN61" s="3903"/>
      <c r="CO61" s="3903"/>
      <c r="CP61" s="3903"/>
      <c r="CQ61" s="3903"/>
      <c r="CR61" s="3903"/>
      <c r="CS61" s="3903"/>
      <c r="CT61" s="3903"/>
      <c r="CU61" s="3903"/>
      <c r="CV61" s="3903"/>
      <c r="CW61" s="3903"/>
      <c r="CX61" s="3903"/>
      <c r="CY61" s="3903"/>
      <c r="CZ61" s="3903"/>
      <c r="DA61" s="3903"/>
      <c r="DB61" s="3903"/>
      <c r="DC61" s="3903"/>
      <c r="DD61" s="3903"/>
    </row>
    <row r="62" spans="1:112" s="863" customFormat="1" ht="25.5" customHeight="1" x14ac:dyDescent="0.25">
      <c r="A62" s="4249" t="s">
        <v>5854</v>
      </c>
      <c r="B62" s="4249"/>
      <c r="C62" s="4249"/>
      <c r="D62" s="4249"/>
      <c r="E62" s="4249"/>
      <c r="F62" s="4249"/>
      <c r="G62" s="4249"/>
      <c r="H62" s="4249"/>
      <c r="I62" s="4249"/>
      <c r="J62" s="4249"/>
      <c r="K62" s="4249"/>
      <c r="L62" s="4249"/>
      <c r="M62" s="4249"/>
      <c r="N62" s="4249"/>
      <c r="O62" s="4249"/>
      <c r="P62" s="4249"/>
      <c r="Q62" s="4249"/>
      <c r="R62" s="4249"/>
      <c r="S62" s="4249"/>
      <c r="T62" s="4249"/>
      <c r="U62" s="4249"/>
      <c r="V62" s="4249"/>
      <c r="W62" s="4249"/>
      <c r="X62" s="4249"/>
      <c r="Y62" s="4249"/>
      <c r="Z62" s="4249"/>
      <c r="AA62" s="4249"/>
      <c r="AB62" s="4249"/>
      <c r="AC62" s="4249"/>
      <c r="AD62" s="4249"/>
      <c r="AE62" s="4249"/>
      <c r="AF62" s="4249"/>
      <c r="AG62" s="4249"/>
      <c r="AH62" s="4249"/>
      <c r="AI62" s="4249"/>
      <c r="AJ62" s="4249"/>
      <c r="AK62" s="4249"/>
      <c r="AL62" s="4249"/>
      <c r="AM62" s="4249"/>
      <c r="AN62" s="4249"/>
      <c r="AO62" s="4249"/>
      <c r="AP62" s="4249"/>
      <c r="AQ62" s="4249"/>
      <c r="AR62" s="4249"/>
      <c r="AS62" s="4249"/>
      <c r="AT62" s="4249"/>
      <c r="AU62" s="4249"/>
      <c r="AV62" s="4249"/>
      <c r="AW62" s="4249"/>
      <c r="AX62" s="4249"/>
      <c r="AY62" s="4249"/>
      <c r="AZ62" s="4249"/>
      <c r="BA62" s="4249"/>
      <c r="BB62" s="4249"/>
      <c r="BC62" s="4249"/>
      <c r="BD62" s="4249"/>
      <c r="BE62" s="4249"/>
      <c r="BF62" s="4249"/>
      <c r="BG62" s="4249"/>
      <c r="BH62" s="4249"/>
      <c r="BI62" s="4249"/>
      <c r="BJ62" s="4249"/>
      <c r="BK62" s="4249"/>
      <c r="BL62" s="4249"/>
      <c r="BM62" s="4249"/>
      <c r="BN62" s="4249"/>
      <c r="BO62" s="4249"/>
      <c r="BP62" s="4249"/>
      <c r="BQ62" s="4249"/>
      <c r="BR62" s="4249"/>
      <c r="BS62" s="4249"/>
      <c r="BT62" s="4249"/>
      <c r="BU62" s="4249"/>
      <c r="BV62" s="4249"/>
      <c r="BW62" s="4249"/>
      <c r="BX62" s="4249"/>
      <c r="BY62" s="4249"/>
      <c r="BZ62" s="4249"/>
      <c r="CA62" s="4249"/>
      <c r="CB62" s="4249"/>
      <c r="CC62" s="4249"/>
      <c r="CD62" s="4249"/>
      <c r="CE62" s="4249"/>
      <c r="CF62" s="4249"/>
      <c r="CG62" s="4249"/>
      <c r="CH62" s="4249"/>
      <c r="CI62" s="4249"/>
      <c r="CJ62" s="4249"/>
      <c r="CK62" s="4249"/>
      <c r="CL62" s="4249"/>
      <c r="CM62" s="4249"/>
      <c r="CN62" s="4249"/>
      <c r="CO62" s="4249"/>
      <c r="CP62" s="4249"/>
      <c r="CQ62" s="4249"/>
      <c r="CR62" s="4249"/>
      <c r="CS62" s="4249"/>
      <c r="CT62" s="4249"/>
      <c r="CU62" s="4249"/>
      <c r="CV62" s="4249"/>
      <c r="CW62" s="4249"/>
      <c r="CX62" s="4249"/>
      <c r="CY62" s="4249"/>
      <c r="CZ62" s="4249"/>
      <c r="DA62" s="4249"/>
      <c r="DB62" s="4249"/>
      <c r="DC62" s="4249"/>
      <c r="DD62" s="4249"/>
      <c r="DE62" s="882"/>
      <c r="DF62" s="882"/>
      <c r="DG62" s="882"/>
      <c r="DH62" s="882"/>
    </row>
    <row r="63" spans="1:112" s="863" customFormat="1" x14ac:dyDescent="0.25">
      <c r="A63" s="3903" t="s">
        <v>5855</v>
      </c>
      <c r="B63" s="3903"/>
      <c r="C63" s="3903"/>
      <c r="D63" s="3903"/>
      <c r="E63" s="3903"/>
      <c r="F63" s="3903"/>
      <c r="G63" s="3903"/>
      <c r="H63" s="3903"/>
      <c r="I63" s="3903"/>
      <c r="J63" s="3903"/>
      <c r="K63" s="3903"/>
      <c r="L63" s="3903"/>
      <c r="M63" s="3903"/>
      <c r="N63" s="3903"/>
      <c r="O63" s="3903"/>
      <c r="P63" s="3903"/>
      <c r="Q63" s="3903"/>
      <c r="R63" s="3903"/>
      <c r="S63" s="3903"/>
      <c r="T63" s="3903"/>
      <c r="U63" s="3903"/>
      <c r="V63" s="3903"/>
      <c r="W63" s="3903"/>
      <c r="X63" s="3903"/>
      <c r="Y63" s="3903"/>
      <c r="Z63" s="3903"/>
      <c r="AA63" s="3903"/>
      <c r="AB63" s="3903"/>
      <c r="AC63" s="3903"/>
      <c r="AD63" s="3903"/>
      <c r="AE63" s="3903"/>
      <c r="AF63" s="3903"/>
      <c r="AG63" s="3903"/>
      <c r="AH63" s="3903"/>
      <c r="AI63" s="3903"/>
      <c r="AJ63" s="3903"/>
      <c r="AK63" s="3903"/>
      <c r="AL63" s="3903"/>
      <c r="AM63" s="3903"/>
      <c r="AN63" s="3903"/>
      <c r="AO63" s="3903"/>
      <c r="AP63" s="3903"/>
      <c r="AQ63" s="3903"/>
      <c r="AR63" s="3903"/>
      <c r="AS63" s="3903"/>
      <c r="AT63" s="3903"/>
      <c r="AU63" s="3903"/>
      <c r="AV63" s="3903"/>
      <c r="AW63" s="3903"/>
      <c r="AX63" s="3903"/>
      <c r="AY63" s="3903"/>
      <c r="AZ63" s="3903"/>
      <c r="BA63" s="3903"/>
      <c r="BB63" s="3903"/>
      <c r="BC63" s="3903"/>
      <c r="BD63" s="3903"/>
      <c r="BE63" s="3903"/>
      <c r="BF63" s="3903"/>
      <c r="BG63" s="3903"/>
      <c r="BH63" s="3903"/>
      <c r="BI63" s="3903"/>
      <c r="BJ63" s="3903"/>
      <c r="BK63" s="3903"/>
      <c r="BL63" s="3903"/>
      <c r="BM63" s="3903"/>
      <c r="BN63" s="3903"/>
      <c r="BO63" s="3903"/>
      <c r="BP63" s="3903"/>
      <c r="BQ63" s="3903"/>
      <c r="BR63" s="3903"/>
      <c r="BS63" s="3903"/>
      <c r="BT63" s="3903"/>
      <c r="BU63" s="3903"/>
      <c r="BV63" s="3903"/>
      <c r="BW63" s="3903"/>
      <c r="BX63" s="3903"/>
      <c r="BY63" s="3903"/>
      <c r="BZ63" s="3903"/>
      <c r="CA63" s="3903"/>
      <c r="CB63" s="3903"/>
      <c r="CC63" s="3903"/>
      <c r="CD63" s="3903"/>
      <c r="CE63" s="3903"/>
      <c r="CF63" s="3903"/>
      <c r="CG63" s="3903"/>
      <c r="CH63" s="3903"/>
      <c r="CI63" s="3903"/>
      <c r="CJ63" s="3903"/>
      <c r="CK63" s="3903"/>
      <c r="CL63" s="3903"/>
      <c r="CM63" s="3903"/>
      <c r="CN63" s="3903"/>
      <c r="CO63" s="3903"/>
      <c r="CP63" s="3903"/>
      <c r="CQ63" s="3903"/>
      <c r="CR63" s="3903"/>
      <c r="CS63" s="3903"/>
      <c r="CT63" s="3903"/>
      <c r="CU63" s="3903"/>
      <c r="CV63" s="3903"/>
      <c r="CW63" s="3903"/>
      <c r="CX63" s="3903"/>
      <c r="CY63" s="3903"/>
      <c r="CZ63" s="3903"/>
      <c r="DA63" s="3903"/>
      <c r="DB63" s="3903"/>
      <c r="DC63" s="3903"/>
      <c r="DD63" s="3903"/>
    </row>
    <row r="64" spans="1:112" s="863" customFormat="1" ht="30" customHeight="1" x14ac:dyDescent="0.25">
      <c r="A64" s="3903" t="s">
        <v>396</v>
      </c>
      <c r="B64" s="3903"/>
      <c r="C64" s="3903"/>
      <c r="D64" s="3903"/>
      <c r="E64" s="3903"/>
      <c r="F64" s="3903"/>
      <c r="G64" s="3903"/>
      <c r="H64" s="3903"/>
      <c r="I64" s="3903"/>
      <c r="J64" s="3903"/>
      <c r="K64" s="3903"/>
      <c r="L64" s="3903"/>
      <c r="M64" s="3903"/>
      <c r="N64" s="3903"/>
      <c r="O64" s="3903"/>
      <c r="P64" s="3903"/>
      <c r="Q64" s="3903"/>
      <c r="R64" s="3903"/>
      <c r="S64" s="3903"/>
      <c r="T64" s="3903"/>
      <c r="U64" s="3903"/>
      <c r="V64" s="3903"/>
      <c r="W64" s="3903"/>
      <c r="X64" s="3903"/>
      <c r="Y64" s="3903"/>
      <c r="Z64" s="3903"/>
      <c r="AA64" s="3903"/>
      <c r="AB64" s="3903"/>
      <c r="AC64" s="3903"/>
      <c r="AD64" s="3903"/>
      <c r="AE64" s="3903"/>
      <c r="AF64" s="3903"/>
      <c r="AG64" s="3903"/>
      <c r="AH64" s="3903"/>
      <c r="AI64" s="3903"/>
      <c r="AJ64" s="3903"/>
      <c r="AK64" s="3903"/>
      <c r="AL64" s="3903"/>
      <c r="AM64" s="3903"/>
      <c r="AN64" s="3903"/>
      <c r="AO64" s="3903"/>
      <c r="AP64" s="3903"/>
      <c r="AQ64" s="3903"/>
      <c r="AR64" s="3903"/>
      <c r="AS64" s="3903"/>
      <c r="AT64" s="3903"/>
      <c r="AU64" s="3903"/>
      <c r="AV64" s="3903"/>
      <c r="AW64" s="3903"/>
      <c r="AX64" s="3903"/>
      <c r="AY64" s="3903"/>
      <c r="AZ64" s="3903"/>
      <c r="BA64" s="3903"/>
      <c r="BB64" s="3903"/>
      <c r="BC64" s="3903"/>
      <c r="BD64" s="3903"/>
      <c r="BE64" s="3903"/>
      <c r="BF64" s="3903"/>
      <c r="BG64" s="3903"/>
      <c r="BH64" s="3903"/>
      <c r="BI64" s="3903"/>
      <c r="BJ64" s="3903"/>
      <c r="BK64" s="3903"/>
      <c r="BL64" s="3903"/>
      <c r="BM64" s="3903"/>
      <c r="BN64" s="3903"/>
      <c r="BO64" s="3903"/>
      <c r="BP64" s="3903"/>
      <c r="BQ64" s="3903"/>
      <c r="BR64" s="3903"/>
      <c r="BS64" s="3903"/>
      <c r="BT64" s="3903"/>
      <c r="BU64" s="3903"/>
      <c r="BV64" s="3903"/>
      <c r="BW64" s="3903"/>
      <c r="BX64" s="3903"/>
      <c r="BY64" s="3903"/>
      <c r="BZ64" s="3903"/>
      <c r="CA64" s="3903"/>
      <c r="CB64" s="3903"/>
      <c r="CC64" s="3903"/>
      <c r="CD64" s="3903"/>
      <c r="CE64" s="3903"/>
      <c r="CF64" s="3903"/>
      <c r="CG64" s="3903"/>
      <c r="CH64" s="3903"/>
      <c r="CI64" s="3903"/>
      <c r="CJ64" s="3903"/>
      <c r="CK64" s="3903"/>
      <c r="CL64" s="3903"/>
      <c r="CM64" s="3903"/>
      <c r="CN64" s="3903"/>
      <c r="CO64" s="3903"/>
      <c r="CP64" s="3903"/>
      <c r="CQ64" s="3903"/>
      <c r="CR64" s="3903"/>
      <c r="CS64" s="3903"/>
      <c r="CT64" s="3903"/>
      <c r="CU64" s="3903"/>
      <c r="CV64" s="3903"/>
      <c r="CW64" s="3903"/>
      <c r="CX64" s="3903"/>
      <c r="CY64" s="3903"/>
      <c r="CZ64" s="3903"/>
      <c r="DA64" s="3903"/>
      <c r="DB64" s="3903"/>
      <c r="DC64" s="3903"/>
      <c r="DD64" s="3903"/>
    </row>
    <row r="66" spans="1:1" ht="19.5" x14ac:dyDescent="0.35">
      <c r="A66" s="3902"/>
    </row>
  </sheetData>
  <mergeCells count="1">
    <mergeCell ref="A62:DD62"/>
  </mergeCells>
  <printOptions horizontalCentered="1"/>
  <pageMargins left="0.42" right="0.53" top="0.64" bottom="0" header="0" footer="0"/>
  <pageSetup paperSize="9" scale="47" orientation="landscape" r:id="rId1"/>
  <headerFooter alignWithMargins="0"/>
  <rowBreaks count="1" manualBreakCount="1">
    <brk id="13" max="16383" man="1"/>
  </rowBreaks>
  <colBreaks count="1" manualBreakCount="1">
    <brk id="10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WD130"/>
  <sheetViews>
    <sheetView showGridLines="0" zoomScale="85" zoomScaleNormal="85" zoomScaleSheetLayoutView="85" workbookViewId="0">
      <pane xSplit="1" ySplit="3" topLeftCell="B116" activePane="bottomRight" state="frozen"/>
      <selection pane="topRight" activeCell="B1" sqref="B1"/>
      <selection pane="bottomLeft" activeCell="A4" sqref="A4"/>
      <selection pane="bottomRight" activeCell="E108" sqref="E108"/>
    </sheetView>
  </sheetViews>
  <sheetFormatPr defaultColWidth="74.28515625" defaultRowHeight="15" x14ac:dyDescent="0.25"/>
  <cols>
    <col min="1" max="1" width="117.85546875" style="612" customWidth="1"/>
    <col min="2" max="4" width="15.7109375" style="883" customWidth="1"/>
    <col min="5" max="5" width="6.28515625" style="612" customWidth="1"/>
    <col min="6" max="6" width="10.140625" style="612" customWidth="1"/>
    <col min="7" max="7" width="11.28515625" style="612" customWidth="1"/>
    <col min="8" max="8" width="12" style="612" customWidth="1"/>
    <col min="9" max="9" width="10.28515625" style="612" customWidth="1"/>
    <col min="10" max="12" width="18.7109375" style="612" bestFit="1" customWidth="1"/>
    <col min="13" max="1954" width="74.28515625" style="612"/>
  </cols>
  <sheetData>
    <row r="1" spans="1:1954" ht="17.25" x14ac:dyDescent="0.3">
      <c r="A1" s="4250" t="s">
        <v>653</v>
      </c>
      <c r="B1" s="4250"/>
      <c r="C1" s="4250"/>
      <c r="D1" s="4250"/>
    </row>
    <row r="2" spans="1:1954" ht="12.75" customHeight="1" thickBot="1" x14ac:dyDescent="0.35">
      <c r="B2" s="3913"/>
      <c r="C2" s="3913"/>
      <c r="D2" s="3316" t="s">
        <v>558</v>
      </c>
    </row>
    <row r="3" spans="1:1954" ht="20.25" thickTop="1" thickBot="1" x14ac:dyDescent="0.35">
      <c r="A3" s="884"/>
      <c r="B3" s="3914" t="s">
        <v>5856</v>
      </c>
      <c r="C3" s="3914" t="s">
        <v>5857</v>
      </c>
      <c r="D3" s="3914" t="s">
        <v>654</v>
      </c>
    </row>
    <row r="4" spans="1:1954" ht="18" thickTop="1" x14ac:dyDescent="0.3">
      <c r="A4" s="3933" t="s">
        <v>655</v>
      </c>
      <c r="B4" s="3915">
        <v>105793.65135076761</v>
      </c>
      <c r="C4" s="3915">
        <v>44169.907250506243</v>
      </c>
      <c r="D4" s="3915">
        <v>149963.55860127389</v>
      </c>
      <c r="F4" s="885"/>
      <c r="G4" s="885"/>
      <c r="H4" s="885"/>
      <c r="J4" s="886"/>
      <c r="K4" s="886"/>
      <c r="L4" s="886"/>
    </row>
    <row r="5" spans="1:1954" ht="17.25" x14ac:dyDescent="0.3">
      <c r="A5" s="3934" t="s">
        <v>656</v>
      </c>
      <c r="B5" s="3916">
        <v>11172.167557106732</v>
      </c>
      <c r="C5" s="3916">
        <v>2315.4061074161091</v>
      </c>
      <c r="D5" s="3916">
        <v>13487.573664522839</v>
      </c>
      <c r="F5" s="885"/>
      <c r="G5" s="885"/>
      <c r="H5" s="885"/>
      <c r="J5" s="886"/>
      <c r="K5" s="886"/>
      <c r="L5" s="886"/>
    </row>
    <row r="6" spans="1:1954" ht="17.25" x14ac:dyDescent="0.3">
      <c r="A6" s="3935" t="s">
        <v>657</v>
      </c>
      <c r="B6" s="3917">
        <v>11011.310277126731</v>
      </c>
      <c r="C6" s="3917">
        <v>2267.7257812361095</v>
      </c>
      <c r="D6" s="3917">
        <v>13279.036058362839</v>
      </c>
      <c r="F6" s="885"/>
      <c r="G6" s="885"/>
      <c r="H6" s="885"/>
      <c r="J6" s="886"/>
      <c r="K6" s="886"/>
      <c r="L6" s="886"/>
    </row>
    <row r="7" spans="1:1954" ht="17.25" x14ac:dyDescent="0.3">
      <c r="A7" s="3936" t="s">
        <v>658</v>
      </c>
      <c r="B7" s="3918">
        <v>6802.3162439736452</v>
      </c>
      <c r="C7" s="3918">
        <v>808.58148463610894</v>
      </c>
      <c r="D7" s="3918">
        <v>7610.8977286097534</v>
      </c>
      <c r="F7" s="885"/>
      <c r="G7" s="885"/>
      <c r="H7" s="885"/>
      <c r="J7" s="886"/>
      <c r="K7" s="886"/>
      <c r="L7" s="886"/>
    </row>
    <row r="8" spans="1:1954" ht="17.25" x14ac:dyDescent="0.3">
      <c r="A8" s="3936" t="s">
        <v>659</v>
      </c>
      <c r="B8" s="3918">
        <v>4208.9940331530861</v>
      </c>
      <c r="C8" s="3918">
        <v>1459.1442966000002</v>
      </c>
      <c r="D8" s="3918">
        <v>5668.1383297530865</v>
      </c>
      <c r="F8" s="885"/>
      <c r="G8" s="885"/>
      <c r="H8" s="885"/>
      <c r="J8" s="886"/>
      <c r="K8" s="886"/>
      <c r="L8" s="886"/>
    </row>
    <row r="9" spans="1:1954" ht="17.25" x14ac:dyDescent="0.3">
      <c r="A9" s="3935" t="s">
        <v>660</v>
      </c>
      <c r="B9" s="3917">
        <v>75.99547991</v>
      </c>
      <c r="C9" s="3917">
        <v>32.000053909999998</v>
      </c>
      <c r="D9" s="3917">
        <v>107.99553382000001</v>
      </c>
      <c r="F9" s="885"/>
      <c r="G9" s="885"/>
      <c r="H9" s="885"/>
      <c r="J9" s="886"/>
      <c r="K9" s="886"/>
      <c r="L9" s="886"/>
    </row>
    <row r="10" spans="1:1954" ht="17.25" x14ac:dyDescent="0.3">
      <c r="A10" s="3935" t="s">
        <v>661</v>
      </c>
      <c r="B10" s="3917">
        <v>84.861800070000001</v>
      </c>
      <c r="C10" s="3917">
        <v>15.68027227</v>
      </c>
      <c r="D10" s="3917">
        <v>100.54207234000002</v>
      </c>
      <c r="F10" s="885"/>
      <c r="G10" s="885"/>
      <c r="H10" s="885"/>
      <c r="J10" s="886"/>
      <c r="K10" s="886"/>
      <c r="L10" s="886"/>
    </row>
    <row r="11" spans="1:1954" ht="17.25" x14ac:dyDescent="0.3">
      <c r="A11" s="3934" t="s">
        <v>662</v>
      </c>
      <c r="B11" s="3916">
        <v>44.21704218</v>
      </c>
      <c r="C11" s="3916">
        <v>2.2384E-4</v>
      </c>
      <c r="D11" s="3916">
        <v>44.217266020000004</v>
      </c>
      <c r="E11" s="643"/>
      <c r="F11" s="887"/>
      <c r="G11" s="885"/>
      <c r="H11" s="887"/>
      <c r="I11" s="643"/>
      <c r="J11" s="886"/>
      <c r="K11" s="886"/>
      <c r="L11" s="886"/>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643"/>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c r="IJ11" s="643"/>
      <c r="IK11" s="643"/>
      <c r="IL11" s="643"/>
      <c r="IM11" s="643"/>
      <c r="IN11" s="643"/>
      <c r="IO11" s="643"/>
      <c r="IP11" s="643"/>
      <c r="IQ11" s="643"/>
      <c r="IR11" s="643"/>
      <c r="IS11" s="643"/>
      <c r="IT11" s="643"/>
      <c r="IU11" s="643"/>
      <c r="IV11" s="643"/>
      <c r="IW11" s="643"/>
      <c r="IX11" s="643"/>
      <c r="IY11" s="643"/>
      <c r="IZ11" s="643"/>
      <c r="JA11" s="643"/>
      <c r="JB11" s="643"/>
      <c r="JC11" s="643"/>
      <c r="JD11" s="643"/>
      <c r="JE11" s="643"/>
      <c r="JF11" s="643"/>
      <c r="JG11" s="643"/>
      <c r="JH11" s="643"/>
      <c r="JI11" s="643"/>
      <c r="JJ11" s="643"/>
      <c r="JK11" s="643"/>
      <c r="JL11" s="643"/>
      <c r="JM11" s="643"/>
      <c r="JN11" s="643"/>
      <c r="JO11" s="643"/>
      <c r="JP11" s="643"/>
      <c r="JQ11" s="643"/>
      <c r="JR11" s="643"/>
      <c r="JS11" s="643"/>
      <c r="JT11" s="643"/>
      <c r="JU11" s="643"/>
      <c r="JV11" s="643"/>
      <c r="JW11" s="643"/>
      <c r="JX11" s="643"/>
      <c r="JY11" s="643"/>
      <c r="JZ11" s="643"/>
      <c r="KA11" s="643"/>
      <c r="KB11" s="643"/>
      <c r="KC11" s="643"/>
      <c r="KD11" s="643"/>
      <c r="KE11" s="643"/>
      <c r="KF11" s="643"/>
      <c r="KG11" s="643"/>
      <c r="KH11" s="643"/>
      <c r="KI11" s="643"/>
      <c r="KJ11" s="643"/>
      <c r="KK11" s="643"/>
      <c r="KL11" s="643"/>
      <c r="KM11" s="643"/>
      <c r="KN11" s="643"/>
      <c r="KO11" s="643"/>
      <c r="KP11" s="643"/>
      <c r="KQ11" s="643"/>
      <c r="KR11" s="643"/>
      <c r="KS11" s="643"/>
      <c r="KT11" s="643"/>
      <c r="KU11" s="643"/>
      <c r="KV11" s="643"/>
      <c r="KW11" s="643"/>
      <c r="KX11" s="643"/>
      <c r="KY11" s="643"/>
      <c r="KZ11" s="643"/>
      <c r="LA11" s="643"/>
      <c r="LB11" s="643"/>
      <c r="LC11" s="643"/>
      <c r="LD11" s="643"/>
      <c r="LE11" s="643"/>
      <c r="LF11" s="643"/>
      <c r="LG11" s="643"/>
      <c r="LH11" s="643"/>
      <c r="LI11" s="643"/>
      <c r="LJ11" s="643"/>
      <c r="LK11" s="643"/>
      <c r="LL11" s="643"/>
      <c r="LM11" s="643"/>
      <c r="LN11" s="643"/>
      <c r="LO11" s="643"/>
      <c r="LP11" s="643"/>
      <c r="LQ11" s="643"/>
      <c r="LR11" s="643"/>
      <c r="LS11" s="643"/>
      <c r="LT11" s="643"/>
      <c r="LU11" s="643"/>
      <c r="LV11" s="643"/>
      <c r="LW11" s="643"/>
      <c r="LX11" s="643"/>
      <c r="LY11" s="643"/>
      <c r="LZ11" s="643"/>
      <c r="MA11" s="643"/>
      <c r="MB11" s="643"/>
      <c r="MC11" s="643"/>
      <c r="MD11" s="643"/>
      <c r="ME11" s="643"/>
      <c r="MF11" s="643"/>
      <c r="MG11" s="643"/>
      <c r="MH11" s="643"/>
      <c r="MI11" s="643"/>
      <c r="MJ11" s="643"/>
      <c r="MK11" s="643"/>
      <c r="ML11" s="643"/>
      <c r="MM11" s="643"/>
      <c r="MN11" s="643"/>
      <c r="MO11" s="643"/>
      <c r="MP11" s="643"/>
      <c r="MQ11" s="643"/>
      <c r="MR11" s="643"/>
      <c r="MS11" s="643"/>
      <c r="MT11" s="643"/>
      <c r="MU11" s="643"/>
      <c r="MV11" s="643"/>
      <c r="MW11" s="643"/>
      <c r="MX11" s="643"/>
      <c r="MY11" s="643"/>
      <c r="MZ11" s="643"/>
      <c r="NA11" s="643"/>
      <c r="NB11" s="643"/>
      <c r="NC11" s="643"/>
      <c r="ND11" s="643"/>
      <c r="NE11" s="643"/>
      <c r="NF11" s="643"/>
      <c r="NG11" s="643"/>
      <c r="NH11" s="643"/>
      <c r="NI11" s="643"/>
      <c r="NJ11" s="643"/>
      <c r="NK11" s="643"/>
      <c r="NL11" s="643"/>
      <c r="NM11" s="643"/>
      <c r="NN11" s="643"/>
      <c r="NO11" s="643"/>
      <c r="NP11" s="643"/>
      <c r="NQ11" s="643"/>
      <c r="NR11" s="643"/>
      <c r="NS11" s="643"/>
      <c r="NT11" s="643"/>
      <c r="NU11" s="643"/>
      <c r="NV11" s="643"/>
      <c r="NW11" s="643"/>
      <c r="NX11" s="643"/>
      <c r="NY11" s="643"/>
      <c r="NZ11" s="643"/>
      <c r="OA11" s="643"/>
      <c r="OB11" s="643"/>
      <c r="OC11" s="643"/>
      <c r="OD11" s="643"/>
      <c r="OE11" s="643"/>
      <c r="OF11" s="643"/>
      <c r="OG11" s="643"/>
      <c r="OH11" s="643"/>
      <c r="OI11" s="643"/>
      <c r="OJ11" s="643"/>
      <c r="OK11" s="643"/>
      <c r="OL11" s="643"/>
      <c r="OM11" s="643"/>
      <c r="ON11" s="643"/>
      <c r="OO11" s="643"/>
      <c r="OP11" s="643"/>
      <c r="OQ11" s="643"/>
      <c r="OR11" s="643"/>
      <c r="OS11" s="643"/>
      <c r="OT11" s="643"/>
      <c r="OU11" s="643"/>
      <c r="OV11" s="643"/>
      <c r="OW11" s="643"/>
      <c r="OX11" s="643"/>
      <c r="OY11" s="643"/>
      <c r="OZ11" s="643"/>
      <c r="PA11" s="643"/>
      <c r="PB11" s="643"/>
      <c r="PC11" s="643"/>
      <c r="PD11" s="643"/>
      <c r="PE11" s="643"/>
      <c r="PF11" s="643"/>
      <c r="PG11" s="643"/>
      <c r="PH11" s="643"/>
      <c r="PI11" s="643"/>
      <c r="PJ11" s="643"/>
      <c r="PK11" s="643"/>
      <c r="PL11" s="643"/>
      <c r="PM11" s="643"/>
      <c r="PN11" s="643"/>
      <c r="PO11" s="643"/>
      <c r="PP11" s="643"/>
      <c r="PQ11" s="643"/>
      <c r="PR11" s="643"/>
      <c r="PS11" s="643"/>
      <c r="PT11" s="643"/>
      <c r="PU11" s="643"/>
      <c r="PV11" s="643"/>
      <c r="PW11" s="643"/>
      <c r="PX11" s="643"/>
      <c r="PY11" s="643"/>
      <c r="PZ11" s="643"/>
      <c r="QA11" s="643"/>
      <c r="QB11" s="643"/>
      <c r="QC11" s="643"/>
      <c r="QD11" s="643"/>
      <c r="QE11" s="643"/>
      <c r="QF11" s="643"/>
      <c r="QG11" s="643"/>
      <c r="QH11" s="643"/>
      <c r="QI11" s="643"/>
      <c r="QJ11" s="643"/>
      <c r="QK11" s="643"/>
      <c r="QL11" s="643"/>
      <c r="QM11" s="643"/>
      <c r="QN11" s="643"/>
      <c r="QO11" s="643"/>
      <c r="QP11" s="643"/>
      <c r="QQ11" s="643"/>
      <c r="QR11" s="643"/>
      <c r="QS11" s="643"/>
      <c r="QT11" s="643"/>
      <c r="QU11" s="643"/>
      <c r="QV11" s="643"/>
      <c r="QW11" s="643"/>
      <c r="QX11" s="643"/>
      <c r="QY11" s="643"/>
      <c r="QZ11" s="643"/>
      <c r="RA11" s="643"/>
      <c r="RB11" s="643"/>
      <c r="RC11" s="643"/>
      <c r="RD11" s="643"/>
      <c r="RE11" s="643"/>
      <c r="RF11" s="643"/>
      <c r="RG11" s="643"/>
      <c r="RH11" s="643"/>
      <c r="RI11" s="643"/>
      <c r="RJ11" s="643"/>
      <c r="RK11" s="643"/>
      <c r="RL11" s="643"/>
      <c r="RM11" s="643"/>
      <c r="RN11" s="643"/>
      <c r="RO11" s="643"/>
      <c r="RP11" s="643"/>
      <c r="RQ11" s="643"/>
      <c r="RR11" s="643"/>
      <c r="RS11" s="643"/>
      <c r="RT11" s="643"/>
      <c r="RU11" s="643"/>
      <c r="RV11" s="643"/>
      <c r="RW11" s="643"/>
      <c r="RX11" s="643"/>
      <c r="RY11" s="643"/>
      <c r="RZ11" s="643"/>
      <c r="SA11" s="643"/>
      <c r="SB11" s="643"/>
      <c r="SC11" s="643"/>
      <c r="SD11" s="643"/>
      <c r="SE11" s="643"/>
      <c r="SF11" s="643"/>
      <c r="SG11" s="643"/>
      <c r="SH11" s="643"/>
      <c r="SI11" s="643"/>
      <c r="SJ11" s="643"/>
      <c r="SK11" s="643"/>
      <c r="SL11" s="643"/>
      <c r="SM11" s="643"/>
      <c r="SN11" s="643"/>
      <c r="SO11" s="643"/>
      <c r="SP11" s="643"/>
      <c r="SQ11" s="643"/>
      <c r="SR11" s="643"/>
      <c r="SS11" s="643"/>
      <c r="ST11" s="643"/>
      <c r="SU11" s="643"/>
      <c r="SV11" s="643"/>
      <c r="SW11" s="643"/>
      <c r="SX11" s="643"/>
      <c r="SY11" s="643"/>
      <c r="SZ11" s="643"/>
      <c r="TA11" s="643"/>
      <c r="TB11" s="643"/>
      <c r="TC11" s="643"/>
      <c r="TD11" s="643"/>
      <c r="TE11" s="643"/>
      <c r="TF11" s="643"/>
      <c r="TG11" s="643"/>
      <c r="TH11" s="643"/>
      <c r="TI11" s="643"/>
      <c r="TJ11" s="643"/>
      <c r="TK11" s="643"/>
      <c r="TL11" s="643"/>
      <c r="TM11" s="643"/>
      <c r="TN11" s="643"/>
      <c r="TO11" s="643"/>
      <c r="TP11" s="643"/>
      <c r="TQ11" s="643"/>
      <c r="TR11" s="643"/>
      <c r="TS11" s="643"/>
      <c r="TT11" s="643"/>
      <c r="TU11" s="643"/>
      <c r="TV11" s="643"/>
      <c r="TW11" s="643"/>
      <c r="TX11" s="643"/>
      <c r="TY11" s="643"/>
      <c r="TZ11" s="643"/>
      <c r="UA11" s="643"/>
      <c r="UB11" s="643"/>
      <c r="UC11" s="643"/>
      <c r="UD11" s="643"/>
      <c r="UE11" s="643"/>
      <c r="UF11" s="643"/>
      <c r="UG11" s="643"/>
      <c r="UH11" s="643"/>
      <c r="UI11" s="643"/>
      <c r="UJ11" s="643"/>
      <c r="UK11" s="643"/>
      <c r="UL11" s="643"/>
      <c r="UM11" s="643"/>
      <c r="UN11" s="643"/>
      <c r="UO11" s="643"/>
      <c r="UP11" s="643"/>
      <c r="UQ11" s="643"/>
      <c r="UR11" s="643"/>
      <c r="US11" s="643"/>
      <c r="UT11" s="643"/>
      <c r="UU11" s="643"/>
      <c r="UV11" s="643"/>
      <c r="UW11" s="643"/>
      <c r="UX11" s="643"/>
      <c r="UY11" s="643"/>
      <c r="UZ11" s="643"/>
      <c r="VA11" s="643"/>
      <c r="VB11" s="643"/>
      <c r="VC11" s="643"/>
      <c r="VD11" s="643"/>
      <c r="VE11" s="643"/>
      <c r="VF11" s="643"/>
      <c r="VG11" s="643"/>
      <c r="VH11" s="643"/>
      <c r="VI11" s="643"/>
      <c r="VJ11" s="643"/>
      <c r="VK11" s="643"/>
      <c r="VL11" s="643"/>
      <c r="VM11" s="643"/>
      <c r="VN11" s="643"/>
      <c r="VO11" s="643"/>
      <c r="VP11" s="643"/>
      <c r="VQ11" s="643"/>
      <c r="VR11" s="643"/>
      <c r="VS11" s="643"/>
      <c r="VT11" s="643"/>
      <c r="VU11" s="643"/>
      <c r="VV11" s="643"/>
      <c r="VW11" s="643"/>
      <c r="VX11" s="643"/>
      <c r="VY11" s="643"/>
      <c r="VZ11" s="643"/>
      <c r="WA11" s="643"/>
      <c r="WB11" s="643"/>
      <c r="WC11" s="643"/>
      <c r="WD11" s="643"/>
      <c r="WE11" s="643"/>
      <c r="WF11" s="643"/>
      <c r="WG11" s="643"/>
      <c r="WH11" s="643"/>
      <c r="WI11" s="643"/>
      <c r="WJ11" s="643"/>
      <c r="WK11" s="643"/>
      <c r="WL11" s="643"/>
      <c r="WM11" s="643"/>
      <c r="WN11" s="643"/>
      <c r="WO11" s="643"/>
      <c r="WP11" s="643"/>
      <c r="WQ11" s="643"/>
      <c r="WR11" s="643"/>
      <c r="WS11" s="643"/>
      <c r="WT11" s="643"/>
      <c r="WU11" s="643"/>
      <c r="WV11" s="643"/>
      <c r="WW11" s="643"/>
      <c r="WX11" s="643"/>
      <c r="WY11" s="643"/>
      <c r="WZ11" s="643"/>
      <c r="XA11" s="643"/>
      <c r="XB11" s="643"/>
      <c r="XC11" s="643"/>
      <c r="XD11" s="643"/>
      <c r="XE11" s="643"/>
      <c r="XF11" s="643"/>
      <c r="XG11" s="643"/>
      <c r="XH11" s="643"/>
      <c r="XI11" s="643"/>
      <c r="XJ11" s="643"/>
      <c r="XK11" s="643"/>
      <c r="XL11" s="643"/>
      <c r="XM11" s="643"/>
      <c r="XN11" s="643"/>
      <c r="XO11" s="643"/>
      <c r="XP11" s="643"/>
      <c r="XQ11" s="643"/>
      <c r="XR11" s="643"/>
      <c r="XS11" s="643"/>
      <c r="XT11" s="643"/>
      <c r="XU11" s="643"/>
      <c r="XV11" s="643"/>
      <c r="XW11" s="643"/>
      <c r="XX11" s="643"/>
      <c r="XY11" s="643"/>
      <c r="XZ11" s="643"/>
      <c r="YA11" s="643"/>
      <c r="YB11" s="643"/>
      <c r="YC11" s="643"/>
      <c r="YD11" s="643"/>
      <c r="YE11" s="643"/>
      <c r="YF11" s="643"/>
      <c r="YG11" s="643"/>
      <c r="YH11" s="643"/>
      <c r="YI11" s="643"/>
      <c r="YJ11" s="643"/>
      <c r="YK11" s="643"/>
      <c r="YL11" s="643"/>
      <c r="YM11" s="643"/>
      <c r="YN11" s="643"/>
      <c r="YO11" s="643"/>
      <c r="YP11" s="643"/>
      <c r="YQ11" s="643"/>
      <c r="YR11" s="643"/>
      <c r="YS11" s="643"/>
      <c r="YT11" s="643"/>
      <c r="YU11" s="643"/>
      <c r="YV11" s="643"/>
      <c r="YW11" s="643"/>
      <c r="YX11" s="643"/>
      <c r="YY11" s="643"/>
      <c r="YZ11" s="643"/>
      <c r="ZA11" s="643"/>
      <c r="ZB11" s="643"/>
      <c r="ZC11" s="643"/>
      <c r="ZD11" s="643"/>
      <c r="ZE11" s="643"/>
      <c r="ZF11" s="643"/>
      <c r="ZG11" s="643"/>
      <c r="ZH11" s="643"/>
      <c r="ZI11" s="643"/>
      <c r="ZJ11" s="643"/>
      <c r="ZK11" s="643"/>
      <c r="ZL11" s="643"/>
      <c r="ZM11" s="643"/>
      <c r="ZN11" s="643"/>
      <c r="ZO11" s="643"/>
      <c r="ZP11" s="643"/>
      <c r="ZQ11" s="643"/>
      <c r="ZR11" s="643"/>
      <c r="ZS11" s="643"/>
      <c r="ZT11" s="643"/>
      <c r="ZU11" s="643"/>
      <c r="ZV11" s="643"/>
      <c r="ZW11" s="643"/>
      <c r="ZX11" s="643"/>
      <c r="ZY11" s="643"/>
      <c r="ZZ11" s="643"/>
      <c r="AAA11" s="643"/>
      <c r="AAB11" s="643"/>
      <c r="AAC11" s="643"/>
      <c r="AAD11" s="643"/>
      <c r="AAE11" s="643"/>
      <c r="AAF11" s="643"/>
      <c r="AAG11" s="643"/>
      <c r="AAH11" s="643"/>
      <c r="AAI11" s="643"/>
      <c r="AAJ11" s="643"/>
      <c r="AAK11" s="643"/>
      <c r="AAL11" s="643"/>
      <c r="AAM11" s="643"/>
      <c r="AAN11" s="643"/>
      <c r="AAO11" s="643"/>
      <c r="AAP11" s="643"/>
      <c r="AAQ11" s="643"/>
      <c r="AAR11" s="643"/>
      <c r="AAS11" s="643"/>
      <c r="AAT11" s="643"/>
      <c r="AAU11" s="643"/>
      <c r="AAV11" s="643"/>
      <c r="AAW11" s="643"/>
      <c r="AAX11" s="643"/>
      <c r="AAY11" s="643"/>
      <c r="AAZ11" s="643"/>
      <c r="ABA11" s="643"/>
      <c r="ABB11" s="643"/>
      <c r="ABC11" s="643"/>
      <c r="ABD11" s="643"/>
      <c r="ABE11" s="643"/>
      <c r="ABF11" s="643"/>
      <c r="ABG11" s="643"/>
      <c r="ABH11" s="643"/>
      <c r="ABI11" s="643"/>
      <c r="ABJ11" s="643"/>
      <c r="ABK11" s="643"/>
      <c r="ABL11" s="643"/>
      <c r="ABM11" s="643"/>
      <c r="ABN11" s="643"/>
      <c r="ABO11" s="643"/>
      <c r="ABP11" s="643"/>
      <c r="ABQ11" s="643"/>
      <c r="ABR11" s="643"/>
      <c r="ABS11" s="643"/>
      <c r="ABT11" s="643"/>
      <c r="ABU11" s="643"/>
      <c r="ABV11" s="643"/>
      <c r="ABW11" s="643"/>
      <c r="ABX11" s="643"/>
      <c r="ABY11" s="643"/>
      <c r="ABZ11" s="643"/>
      <c r="ACA11" s="643"/>
      <c r="ACB11" s="643"/>
      <c r="ACC11" s="643"/>
      <c r="ACD11" s="643"/>
      <c r="ACE11" s="643"/>
      <c r="ACF11" s="643"/>
      <c r="ACG11" s="643"/>
      <c r="ACH11" s="643"/>
      <c r="ACI11" s="643"/>
      <c r="ACJ11" s="643"/>
      <c r="ACK11" s="643"/>
      <c r="ACL11" s="643"/>
      <c r="ACM11" s="643"/>
      <c r="ACN11" s="643"/>
      <c r="ACO11" s="643"/>
      <c r="ACP11" s="643"/>
      <c r="ACQ11" s="643"/>
      <c r="ACR11" s="643"/>
      <c r="ACS11" s="643"/>
      <c r="ACT11" s="643"/>
      <c r="ACU11" s="643"/>
      <c r="ACV11" s="643"/>
      <c r="ACW11" s="643"/>
      <c r="ACX11" s="643"/>
      <c r="ACY11" s="643"/>
      <c r="ACZ11" s="643"/>
      <c r="ADA11" s="643"/>
      <c r="ADB11" s="643"/>
      <c r="ADC11" s="643"/>
      <c r="ADD11" s="643"/>
      <c r="ADE11" s="643"/>
      <c r="ADF11" s="643"/>
      <c r="ADG11" s="643"/>
      <c r="ADH11" s="643"/>
      <c r="ADI11" s="643"/>
      <c r="ADJ11" s="643"/>
      <c r="ADK11" s="643"/>
      <c r="ADL11" s="643"/>
      <c r="ADM11" s="643"/>
      <c r="ADN11" s="643"/>
      <c r="ADO11" s="643"/>
      <c r="ADP11" s="643"/>
      <c r="ADQ11" s="643"/>
      <c r="ADR11" s="643"/>
      <c r="ADS11" s="643"/>
      <c r="ADT11" s="643"/>
      <c r="ADU11" s="643"/>
      <c r="ADV11" s="643"/>
      <c r="ADW11" s="643"/>
      <c r="ADX11" s="643"/>
      <c r="ADY11" s="643"/>
      <c r="ADZ11" s="643"/>
      <c r="AEA11" s="643"/>
      <c r="AEB11" s="643"/>
      <c r="AEC11" s="643"/>
      <c r="AED11" s="643"/>
      <c r="AEE11" s="643"/>
      <c r="AEF11" s="643"/>
      <c r="AEG11" s="643"/>
      <c r="AEH11" s="643"/>
      <c r="AEI11" s="643"/>
      <c r="AEJ11" s="643"/>
      <c r="AEK11" s="643"/>
      <c r="AEL11" s="643"/>
      <c r="AEM11" s="643"/>
      <c r="AEN11" s="643"/>
      <c r="AEO11" s="643"/>
      <c r="AEP11" s="643"/>
      <c r="AEQ11" s="643"/>
      <c r="AER11" s="643"/>
      <c r="AES11" s="643"/>
      <c r="AET11" s="643"/>
      <c r="AEU11" s="643"/>
      <c r="AEV11" s="643"/>
      <c r="AEW11" s="643"/>
      <c r="AEX11" s="643"/>
      <c r="AEY11" s="643"/>
      <c r="AEZ11" s="643"/>
      <c r="AFA11" s="643"/>
      <c r="AFB11" s="643"/>
      <c r="AFC11" s="643"/>
      <c r="AFD11" s="643"/>
      <c r="AFE11" s="643"/>
      <c r="AFF11" s="643"/>
      <c r="AFG11" s="643"/>
      <c r="AFH11" s="643"/>
      <c r="AFI11" s="643"/>
      <c r="AFJ11" s="643"/>
      <c r="AFK11" s="643"/>
      <c r="AFL11" s="643"/>
      <c r="AFM11" s="643"/>
      <c r="AFN11" s="643"/>
      <c r="AFO11" s="643"/>
      <c r="AFP11" s="643"/>
      <c r="AFQ11" s="643"/>
      <c r="AFR11" s="643"/>
      <c r="AFS11" s="643"/>
      <c r="AFT11" s="643"/>
      <c r="AFU11" s="643"/>
      <c r="AFV11" s="643"/>
      <c r="AFW11" s="643"/>
      <c r="AFX11" s="643"/>
      <c r="AFY11" s="643"/>
      <c r="AFZ11" s="643"/>
      <c r="AGA11" s="643"/>
      <c r="AGB11" s="643"/>
      <c r="AGC11" s="643"/>
      <c r="AGD11" s="643"/>
      <c r="AGE11" s="643"/>
      <c r="AGF11" s="643"/>
      <c r="AGG11" s="643"/>
      <c r="AGH11" s="643"/>
      <c r="AGI11" s="643"/>
      <c r="AGJ11" s="643"/>
      <c r="AGK11" s="643"/>
      <c r="AGL11" s="643"/>
      <c r="AGM11" s="643"/>
      <c r="AGN11" s="643"/>
      <c r="AGO11" s="643"/>
      <c r="AGP11" s="643"/>
      <c r="AGQ11" s="643"/>
      <c r="AGR11" s="643"/>
      <c r="AGS11" s="643"/>
      <c r="AGT11" s="643"/>
      <c r="AGU11" s="643"/>
      <c r="AGV11" s="643"/>
      <c r="AGW11" s="643"/>
      <c r="AGX11" s="643"/>
      <c r="AGY11" s="643"/>
      <c r="AGZ11" s="643"/>
      <c r="AHA11" s="643"/>
      <c r="AHB11" s="643"/>
      <c r="AHC11" s="643"/>
      <c r="AHD11" s="643"/>
      <c r="AHE11" s="643"/>
      <c r="AHF11" s="643"/>
      <c r="AHG11" s="643"/>
      <c r="AHH11" s="643"/>
      <c r="AHI11" s="643"/>
      <c r="AHJ11" s="643"/>
      <c r="AHK11" s="643"/>
      <c r="AHL11" s="643"/>
      <c r="AHM11" s="643"/>
      <c r="AHN11" s="643"/>
      <c r="AHO11" s="643"/>
      <c r="AHP11" s="643"/>
      <c r="AHQ11" s="643"/>
      <c r="AHR11" s="643"/>
      <c r="AHS11" s="643"/>
      <c r="AHT11" s="643"/>
      <c r="AHU11" s="643"/>
      <c r="AHV11" s="643"/>
      <c r="AHW11" s="643"/>
      <c r="AHX11" s="643"/>
      <c r="AHY11" s="643"/>
      <c r="AHZ11" s="643"/>
      <c r="AIA11" s="643"/>
      <c r="AIB11" s="643"/>
      <c r="AIC11" s="643"/>
      <c r="AID11" s="643"/>
      <c r="AIE11" s="643"/>
      <c r="AIF11" s="643"/>
      <c r="AIG11" s="643"/>
      <c r="AIH11" s="643"/>
      <c r="AII11" s="643"/>
      <c r="AIJ11" s="643"/>
      <c r="AIK11" s="643"/>
      <c r="AIL11" s="643"/>
      <c r="AIM11" s="643"/>
      <c r="AIN11" s="643"/>
      <c r="AIO11" s="643"/>
      <c r="AIP11" s="643"/>
      <c r="AIQ11" s="643"/>
      <c r="AIR11" s="643"/>
      <c r="AIS11" s="643"/>
      <c r="AIT11" s="643"/>
      <c r="AIU11" s="643"/>
      <c r="AIV11" s="643"/>
      <c r="AIW11" s="643"/>
      <c r="AIX11" s="643"/>
      <c r="AIY11" s="643"/>
      <c r="AIZ11" s="643"/>
      <c r="AJA11" s="643"/>
      <c r="AJB11" s="643"/>
      <c r="AJC11" s="643"/>
      <c r="AJD11" s="643"/>
      <c r="AJE11" s="643"/>
      <c r="AJF11" s="643"/>
      <c r="AJG11" s="643"/>
      <c r="AJH11" s="643"/>
      <c r="AJI11" s="643"/>
      <c r="AJJ11" s="643"/>
      <c r="AJK11" s="643"/>
      <c r="AJL11" s="643"/>
      <c r="AJM11" s="643"/>
      <c r="AJN11" s="643"/>
      <c r="AJO11" s="643"/>
      <c r="AJP11" s="643"/>
      <c r="AJQ11" s="643"/>
      <c r="AJR11" s="643"/>
      <c r="AJS11" s="643"/>
      <c r="AJT11" s="643"/>
      <c r="AJU11" s="643"/>
      <c r="AJV11" s="643"/>
      <c r="AJW11" s="643"/>
      <c r="AJX11" s="643"/>
      <c r="AJY11" s="643"/>
      <c r="AJZ11" s="643"/>
      <c r="AKA11" s="643"/>
      <c r="AKB11" s="643"/>
      <c r="AKC11" s="643"/>
      <c r="AKD11" s="643"/>
      <c r="AKE11" s="643"/>
      <c r="AKF11" s="643"/>
      <c r="AKG11" s="643"/>
      <c r="AKH11" s="643"/>
      <c r="AKI11" s="643"/>
      <c r="AKJ11" s="643"/>
      <c r="AKK11" s="643"/>
      <c r="AKL11" s="643"/>
      <c r="AKM11" s="643"/>
      <c r="AKN11" s="643"/>
      <c r="AKO11" s="643"/>
      <c r="AKP11" s="643"/>
      <c r="AKQ11" s="643"/>
      <c r="AKR11" s="643"/>
      <c r="AKS11" s="643"/>
      <c r="AKT11" s="643"/>
      <c r="AKU11" s="643"/>
      <c r="AKV11" s="643"/>
      <c r="AKW11" s="643"/>
      <c r="AKX11" s="643"/>
      <c r="AKY11" s="643"/>
      <c r="AKZ11" s="643"/>
      <c r="ALA11" s="643"/>
      <c r="ALB11" s="643"/>
      <c r="ALC11" s="643"/>
      <c r="ALD11" s="643"/>
      <c r="ALE11" s="643"/>
      <c r="ALF11" s="643"/>
      <c r="ALG11" s="643"/>
      <c r="ALH11" s="643"/>
      <c r="ALI11" s="643"/>
      <c r="ALJ11" s="643"/>
      <c r="ALK11" s="643"/>
      <c r="ALL11" s="643"/>
      <c r="ALM11" s="643"/>
      <c r="ALN11" s="643"/>
      <c r="ALO11" s="643"/>
      <c r="ALP11" s="643"/>
      <c r="ALQ11" s="643"/>
      <c r="ALR11" s="643"/>
      <c r="ALS11" s="643"/>
      <c r="ALT11" s="643"/>
      <c r="ALU11" s="643"/>
      <c r="ALV11" s="643"/>
      <c r="ALW11" s="643"/>
      <c r="ALX11" s="643"/>
      <c r="ALY11" s="643"/>
      <c r="ALZ11" s="643"/>
      <c r="AMA11" s="643"/>
      <c r="AMB11" s="643"/>
      <c r="AMC11" s="643"/>
      <c r="AMD11" s="643"/>
      <c r="AME11" s="643"/>
      <c r="AMF11" s="643"/>
      <c r="AMG11" s="643"/>
      <c r="AMH11" s="643"/>
      <c r="AMI11" s="643"/>
      <c r="AMJ11" s="643"/>
      <c r="AMK11" s="643"/>
      <c r="AML11" s="643"/>
      <c r="AMM11" s="643"/>
      <c r="AMN11" s="643"/>
      <c r="AMO11" s="643"/>
      <c r="AMP11" s="643"/>
      <c r="AMQ11" s="643"/>
      <c r="AMR11" s="643"/>
      <c r="AMS11" s="643"/>
      <c r="AMT11" s="643"/>
      <c r="AMU11" s="643"/>
      <c r="AMV11" s="643"/>
      <c r="AMW11" s="643"/>
      <c r="AMX11" s="643"/>
      <c r="AMY11" s="643"/>
      <c r="AMZ11" s="643"/>
      <c r="ANA11" s="643"/>
      <c r="ANB11" s="643"/>
      <c r="ANC11" s="643"/>
      <c r="AND11" s="643"/>
      <c r="ANE11" s="643"/>
      <c r="ANF11" s="643"/>
      <c r="ANG11" s="643"/>
      <c r="ANH11" s="643"/>
      <c r="ANI11" s="643"/>
      <c r="ANJ11" s="643"/>
      <c r="ANK11" s="643"/>
      <c r="ANL11" s="643"/>
      <c r="ANM11" s="643"/>
      <c r="ANN11" s="643"/>
      <c r="ANO11" s="643"/>
      <c r="ANP11" s="643"/>
      <c r="ANQ11" s="643"/>
      <c r="ANR11" s="643"/>
      <c r="ANS11" s="643"/>
      <c r="ANT11" s="643"/>
      <c r="ANU11" s="643"/>
      <c r="ANV11" s="643"/>
      <c r="ANW11" s="643"/>
      <c r="ANX11" s="643"/>
      <c r="ANY11" s="643"/>
      <c r="ANZ11" s="643"/>
      <c r="AOA11" s="643"/>
      <c r="AOB11" s="643"/>
      <c r="AOC11" s="643"/>
      <c r="AOD11" s="643"/>
      <c r="AOE11" s="643"/>
      <c r="AOF11" s="643"/>
      <c r="AOG11" s="643"/>
      <c r="AOH11" s="643"/>
      <c r="AOI11" s="643"/>
      <c r="AOJ11" s="643"/>
      <c r="AOK11" s="643"/>
      <c r="AOL11" s="643"/>
      <c r="AOM11" s="643"/>
      <c r="AON11" s="643"/>
      <c r="AOO11" s="643"/>
      <c r="AOP11" s="643"/>
      <c r="AOQ11" s="643"/>
      <c r="AOR11" s="643"/>
      <c r="AOS11" s="643"/>
      <c r="AOT11" s="643"/>
      <c r="AOU11" s="643"/>
      <c r="AOV11" s="643"/>
      <c r="AOW11" s="643"/>
      <c r="AOX11" s="643"/>
      <c r="AOY11" s="643"/>
      <c r="AOZ11" s="643"/>
      <c r="APA11" s="643"/>
      <c r="APB11" s="643"/>
      <c r="APC11" s="643"/>
      <c r="APD11" s="643"/>
      <c r="APE11" s="643"/>
      <c r="APF11" s="643"/>
      <c r="APG11" s="643"/>
      <c r="APH11" s="643"/>
      <c r="API11" s="643"/>
      <c r="APJ11" s="643"/>
      <c r="APK11" s="643"/>
      <c r="APL11" s="643"/>
      <c r="APM11" s="643"/>
      <c r="APN11" s="643"/>
      <c r="APO11" s="643"/>
      <c r="APP11" s="643"/>
      <c r="APQ11" s="643"/>
      <c r="APR11" s="643"/>
      <c r="APS11" s="643"/>
      <c r="APT11" s="643"/>
      <c r="APU11" s="643"/>
      <c r="APV11" s="643"/>
      <c r="APW11" s="643"/>
      <c r="APX11" s="643"/>
      <c r="APY11" s="643"/>
      <c r="APZ11" s="643"/>
      <c r="AQA11" s="643"/>
      <c r="AQB11" s="643"/>
      <c r="AQC11" s="643"/>
      <c r="AQD11" s="643"/>
      <c r="AQE11" s="643"/>
      <c r="AQF11" s="643"/>
      <c r="AQG11" s="643"/>
      <c r="AQH11" s="643"/>
      <c r="AQI11" s="643"/>
      <c r="AQJ11" s="643"/>
      <c r="AQK11" s="643"/>
      <c r="AQL11" s="643"/>
      <c r="AQM11" s="643"/>
      <c r="AQN11" s="643"/>
      <c r="AQO11" s="643"/>
      <c r="AQP11" s="643"/>
      <c r="AQQ11" s="643"/>
      <c r="AQR11" s="643"/>
      <c r="AQS11" s="643"/>
      <c r="AQT11" s="643"/>
      <c r="AQU11" s="643"/>
      <c r="AQV11" s="643"/>
      <c r="AQW11" s="643"/>
      <c r="AQX11" s="643"/>
      <c r="AQY11" s="643"/>
      <c r="AQZ11" s="643"/>
      <c r="ARA11" s="643"/>
      <c r="ARB11" s="643"/>
      <c r="ARC11" s="643"/>
      <c r="ARD11" s="643"/>
      <c r="ARE11" s="643"/>
      <c r="ARF11" s="643"/>
      <c r="ARG11" s="643"/>
      <c r="ARH11" s="643"/>
      <c r="ARI11" s="643"/>
      <c r="ARJ11" s="643"/>
      <c r="ARK11" s="643"/>
      <c r="ARL11" s="643"/>
      <c r="ARM11" s="643"/>
      <c r="ARN11" s="643"/>
      <c r="ARO11" s="643"/>
      <c r="ARP11" s="643"/>
      <c r="ARQ11" s="643"/>
      <c r="ARR11" s="643"/>
      <c r="ARS11" s="643"/>
      <c r="ART11" s="643"/>
      <c r="ARU11" s="643"/>
      <c r="ARV11" s="643"/>
      <c r="ARW11" s="643"/>
      <c r="ARX11" s="643"/>
      <c r="ARY11" s="643"/>
      <c r="ARZ11" s="643"/>
      <c r="ASA11" s="643"/>
      <c r="ASB11" s="643"/>
      <c r="ASC11" s="643"/>
      <c r="ASD11" s="643"/>
      <c r="ASE11" s="643"/>
      <c r="ASF11" s="643"/>
      <c r="ASG11" s="643"/>
      <c r="ASH11" s="643"/>
      <c r="ASI11" s="643"/>
      <c r="ASJ11" s="643"/>
      <c r="ASK11" s="643"/>
      <c r="ASL11" s="643"/>
      <c r="ASM11" s="643"/>
      <c r="ASN11" s="643"/>
      <c r="ASO11" s="643"/>
      <c r="ASP11" s="643"/>
      <c r="ASQ11" s="643"/>
      <c r="ASR11" s="643"/>
      <c r="ASS11" s="643"/>
      <c r="AST11" s="643"/>
      <c r="ASU11" s="643"/>
      <c r="ASV11" s="643"/>
      <c r="ASW11" s="643"/>
      <c r="ASX11" s="643"/>
      <c r="ASY11" s="643"/>
      <c r="ASZ11" s="643"/>
      <c r="ATA11" s="643"/>
      <c r="ATB11" s="643"/>
      <c r="ATC11" s="643"/>
      <c r="ATD11" s="643"/>
      <c r="ATE11" s="643"/>
      <c r="ATF11" s="643"/>
      <c r="ATG11" s="643"/>
      <c r="ATH11" s="643"/>
      <c r="ATI11" s="643"/>
      <c r="ATJ11" s="643"/>
      <c r="ATK11" s="643"/>
      <c r="ATL11" s="643"/>
      <c r="ATM11" s="643"/>
      <c r="ATN11" s="643"/>
      <c r="ATO11" s="643"/>
      <c r="ATP11" s="643"/>
      <c r="ATQ11" s="643"/>
      <c r="ATR11" s="643"/>
      <c r="ATS11" s="643"/>
      <c r="ATT11" s="643"/>
      <c r="ATU11" s="643"/>
      <c r="ATV11" s="643"/>
      <c r="ATW11" s="643"/>
      <c r="ATX11" s="643"/>
      <c r="ATY11" s="643"/>
      <c r="ATZ11" s="643"/>
      <c r="AUA11" s="643"/>
      <c r="AUB11" s="643"/>
      <c r="AUC11" s="643"/>
      <c r="AUD11" s="643"/>
      <c r="AUE11" s="643"/>
      <c r="AUF11" s="643"/>
      <c r="AUG11" s="643"/>
      <c r="AUH11" s="643"/>
      <c r="AUI11" s="643"/>
      <c r="AUJ11" s="643"/>
      <c r="AUK11" s="643"/>
      <c r="AUL11" s="643"/>
      <c r="AUM11" s="643"/>
      <c r="AUN11" s="643"/>
      <c r="AUO11" s="643"/>
      <c r="AUP11" s="643"/>
      <c r="AUQ11" s="643"/>
      <c r="AUR11" s="643"/>
      <c r="AUS11" s="643"/>
      <c r="AUT11" s="643"/>
      <c r="AUU11" s="643"/>
      <c r="AUV11" s="643"/>
      <c r="AUW11" s="643"/>
      <c r="AUX11" s="643"/>
      <c r="AUY11" s="643"/>
      <c r="AUZ11" s="643"/>
      <c r="AVA11" s="643"/>
      <c r="AVB11" s="643"/>
      <c r="AVC11" s="643"/>
      <c r="AVD11" s="643"/>
      <c r="AVE11" s="643"/>
      <c r="AVF11" s="643"/>
      <c r="AVG11" s="643"/>
      <c r="AVH11" s="643"/>
      <c r="AVI11" s="643"/>
      <c r="AVJ11" s="643"/>
      <c r="AVK11" s="643"/>
      <c r="AVL11" s="643"/>
      <c r="AVM11" s="643"/>
      <c r="AVN11" s="643"/>
      <c r="AVO11" s="643"/>
      <c r="AVP11" s="643"/>
      <c r="AVQ11" s="643"/>
      <c r="AVR11" s="643"/>
      <c r="AVS11" s="643"/>
      <c r="AVT11" s="643"/>
      <c r="AVU11" s="643"/>
      <c r="AVV11" s="643"/>
      <c r="AVW11" s="643"/>
      <c r="AVX11" s="643"/>
      <c r="AVY11" s="643"/>
      <c r="AVZ11" s="643"/>
      <c r="AWA11" s="643"/>
      <c r="AWB11" s="643"/>
      <c r="AWC11" s="643"/>
      <c r="AWD11" s="643"/>
      <c r="AWE11" s="643"/>
      <c r="AWF11" s="643"/>
      <c r="AWG11" s="643"/>
      <c r="AWH11" s="643"/>
      <c r="AWI11" s="643"/>
      <c r="AWJ11" s="643"/>
      <c r="AWK11" s="643"/>
      <c r="AWL11" s="643"/>
      <c r="AWM11" s="643"/>
      <c r="AWN11" s="643"/>
      <c r="AWO11" s="643"/>
      <c r="AWP11" s="643"/>
      <c r="AWQ11" s="643"/>
      <c r="AWR11" s="643"/>
      <c r="AWS11" s="643"/>
      <c r="AWT11" s="643"/>
      <c r="AWU11" s="643"/>
      <c r="AWV11" s="643"/>
      <c r="AWW11" s="643"/>
      <c r="AWX11" s="643"/>
      <c r="AWY11" s="643"/>
      <c r="AWZ11" s="643"/>
      <c r="AXA11" s="643"/>
      <c r="AXB11" s="643"/>
      <c r="AXC11" s="643"/>
      <c r="AXD11" s="643"/>
      <c r="AXE11" s="643"/>
      <c r="AXF11" s="643"/>
      <c r="AXG11" s="643"/>
      <c r="AXH11" s="643"/>
      <c r="AXI11" s="643"/>
      <c r="AXJ11" s="643"/>
      <c r="AXK11" s="643"/>
      <c r="AXL11" s="643"/>
      <c r="AXM11" s="643"/>
      <c r="AXN11" s="643"/>
      <c r="AXO11" s="643"/>
      <c r="AXP11" s="643"/>
      <c r="AXQ11" s="643"/>
      <c r="AXR11" s="643"/>
      <c r="AXS11" s="643"/>
      <c r="AXT11" s="643"/>
      <c r="AXU11" s="643"/>
      <c r="AXV11" s="643"/>
      <c r="AXW11" s="643"/>
      <c r="AXX11" s="643"/>
      <c r="AXY11" s="643"/>
      <c r="AXZ11" s="643"/>
      <c r="AYA11" s="643"/>
      <c r="AYB11" s="643"/>
      <c r="AYC11" s="643"/>
      <c r="AYD11" s="643"/>
      <c r="AYE11" s="643"/>
      <c r="AYF11" s="643"/>
      <c r="AYG11" s="643"/>
      <c r="AYH11" s="643"/>
      <c r="AYI11" s="643"/>
      <c r="AYJ11" s="643"/>
      <c r="AYK11" s="643"/>
      <c r="AYL11" s="643"/>
      <c r="AYM11" s="643"/>
      <c r="AYN11" s="643"/>
      <c r="AYO11" s="643"/>
      <c r="AYP11" s="643"/>
      <c r="AYQ11" s="643"/>
      <c r="AYR11" s="643"/>
      <c r="AYS11" s="643"/>
      <c r="AYT11" s="643"/>
      <c r="AYU11" s="643"/>
      <c r="AYV11" s="643"/>
      <c r="AYW11" s="643"/>
      <c r="AYX11" s="643"/>
      <c r="AYY11" s="643"/>
      <c r="AYZ11" s="643"/>
      <c r="AZA11" s="643"/>
      <c r="AZB11" s="643"/>
      <c r="AZC11" s="643"/>
      <c r="AZD11" s="643"/>
      <c r="AZE11" s="643"/>
      <c r="AZF11" s="643"/>
      <c r="AZG11" s="643"/>
      <c r="AZH11" s="643"/>
      <c r="AZI11" s="643"/>
      <c r="AZJ11" s="643"/>
      <c r="AZK11" s="643"/>
      <c r="AZL11" s="643"/>
      <c r="AZM11" s="643"/>
      <c r="AZN11" s="643"/>
      <c r="AZO11" s="643"/>
      <c r="AZP11" s="643"/>
      <c r="AZQ11" s="643"/>
      <c r="AZR11" s="643"/>
      <c r="AZS11" s="643"/>
      <c r="AZT11" s="643"/>
      <c r="AZU11" s="643"/>
      <c r="AZV11" s="643"/>
      <c r="AZW11" s="643"/>
      <c r="AZX11" s="643"/>
      <c r="AZY11" s="643"/>
      <c r="AZZ11" s="643"/>
      <c r="BAA11" s="643"/>
      <c r="BAB11" s="643"/>
      <c r="BAC11" s="643"/>
      <c r="BAD11" s="643"/>
      <c r="BAE11" s="643"/>
      <c r="BAF11" s="643"/>
      <c r="BAG11" s="643"/>
      <c r="BAH11" s="643"/>
      <c r="BAI11" s="643"/>
      <c r="BAJ11" s="643"/>
      <c r="BAK11" s="643"/>
      <c r="BAL11" s="643"/>
      <c r="BAM11" s="643"/>
      <c r="BAN11" s="643"/>
      <c r="BAO11" s="643"/>
      <c r="BAP11" s="643"/>
      <c r="BAQ11" s="643"/>
      <c r="BAR11" s="643"/>
      <c r="BAS11" s="643"/>
      <c r="BAT11" s="643"/>
      <c r="BAU11" s="643"/>
      <c r="BAV11" s="643"/>
      <c r="BAW11" s="643"/>
      <c r="BAX11" s="643"/>
      <c r="BAY11" s="643"/>
      <c r="BAZ11" s="643"/>
      <c r="BBA11" s="643"/>
      <c r="BBB11" s="643"/>
      <c r="BBC11" s="643"/>
      <c r="BBD11" s="643"/>
      <c r="BBE11" s="643"/>
      <c r="BBF11" s="643"/>
      <c r="BBG11" s="643"/>
      <c r="BBH11" s="643"/>
      <c r="BBI11" s="643"/>
      <c r="BBJ11" s="643"/>
      <c r="BBK11" s="643"/>
      <c r="BBL11" s="643"/>
      <c r="BBM11" s="643"/>
      <c r="BBN11" s="643"/>
      <c r="BBO11" s="643"/>
      <c r="BBP11" s="643"/>
      <c r="BBQ11" s="643"/>
      <c r="BBR11" s="643"/>
      <c r="BBS11" s="643"/>
      <c r="BBT11" s="643"/>
      <c r="BBU11" s="643"/>
      <c r="BBV11" s="643"/>
      <c r="BBW11" s="643"/>
      <c r="BBX11" s="643"/>
      <c r="BBY11" s="643"/>
      <c r="BBZ11" s="643"/>
      <c r="BCA11" s="643"/>
      <c r="BCB11" s="643"/>
      <c r="BCC11" s="643"/>
      <c r="BCD11" s="643"/>
      <c r="BCE11" s="643"/>
      <c r="BCF11" s="643"/>
      <c r="BCG11" s="643"/>
      <c r="BCH11" s="643"/>
      <c r="BCI11" s="643"/>
      <c r="BCJ11" s="643"/>
      <c r="BCK11" s="643"/>
      <c r="BCL11" s="643"/>
      <c r="BCM11" s="643"/>
      <c r="BCN11" s="643"/>
      <c r="BCO11" s="643"/>
      <c r="BCP11" s="643"/>
      <c r="BCQ11" s="643"/>
      <c r="BCR11" s="643"/>
      <c r="BCS11" s="643"/>
      <c r="BCT11" s="643"/>
      <c r="BCU11" s="643"/>
      <c r="BCV11" s="643"/>
      <c r="BCW11" s="643"/>
      <c r="BCX11" s="643"/>
      <c r="BCY11" s="643"/>
      <c r="BCZ11" s="643"/>
      <c r="BDA11" s="643"/>
      <c r="BDB11" s="643"/>
      <c r="BDC11" s="643"/>
      <c r="BDD11" s="643"/>
      <c r="BDE11" s="643"/>
      <c r="BDF11" s="643"/>
      <c r="BDG11" s="643"/>
      <c r="BDH11" s="643"/>
      <c r="BDI11" s="643"/>
      <c r="BDJ11" s="643"/>
      <c r="BDK11" s="643"/>
      <c r="BDL11" s="643"/>
      <c r="BDM11" s="643"/>
      <c r="BDN11" s="643"/>
      <c r="BDO11" s="643"/>
      <c r="BDP11" s="643"/>
      <c r="BDQ11" s="643"/>
      <c r="BDR11" s="643"/>
      <c r="BDS11" s="643"/>
      <c r="BDT11" s="643"/>
      <c r="BDU11" s="643"/>
      <c r="BDV11" s="643"/>
      <c r="BDW11" s="643"/>
      <c r="BDX11" s="643"/>
      <c r="BDY11" s="643"/>
      <c r="BDZ11" s="643"/>
      <c r="BEA11" s="643"/>
      <c r="BEB11" s="643"/>
      <c r="BEC11" s="643"/>
      <c r="BED11" s="643"/>
      <c r="BEE11" s="643"/>
      <c r="BEF11" s="643"/>
      <c r="BEG11" s="643"/>
      <c r="BEH11" s="643"/>
      <c r="BEI11" s="643"/>
      <c r="BEJ11" s="643"/>
      <c r="BEK11" s="643"/>
      <c r="BEL11" s="643"/>
      <c r="BEM11" s="643"/>
      <c r="BEN11" s="643"/>
      <c r="BEO11" s="643"/>
      <c r="BEP11" s="643"/>
      <c r="BEQ11" s="643"/>
      <c r="BER11" s="643"/>
      <c r="BES11" s="643"/>
      <c r="BET11" s="643"/>
      <c r="BEU11" s="643"/>
      <c r="BEV11" s="643"/>
      <c r="BEW11" s="643"/>
      <c r="BEX11" s="643"/>
      <c r="BEY11" s="643"/>
      <c r="BEZ11" s="643"/>
      <c r="BFA11" s="643"/>
      <c r="BFB11" s="643"/>
      <c r="BFC11" s="643"/>
      <c r="BFD11" s="643"/>
      <c r="BFE11" s="643"/>
      <c r="BFF11" s="643"/>
      <c r="BFG11" s="643"/>
      <c r="BFH11" s="643"/>
      <c r="BFI11" s="643"/>
      <c r="BFJ11" s="643"/>
      <c r="BFK11" s="643"/>
      <c r="BFL11" s="643"/>
      <c r="BFM11" s="643"/>
      <c r="BFN11" s="643"/>
      <c r="BFO11" s="643"/>
      <c r="BFP11" s="643"/>
      <c r="BFQ11" s="643"/>
      <c r="BFR11" s="643"/>
      <c r="BFS11" s="643"/>
      <c r="BFT11" s="643"/>
      <c r="BFU11" s="643"/>
      <c r="BFV11" s="643"/>
      <c r="BFW11" s="643"/>
      <c r="BFX11" s="643"/>
      <c r="BFY11" s="643"/>
      <c r="BFZ11" s="643"/>
      <c r="BGA11" s="643"/>
      <c r="BGB11" s="643"/>
      <c r="BGC11" s="643"/>
      <c r="BGD11" s="643"/>
      <c r="BGE11" s="643"/>
      <c r="BGF11" s="643"/>
      <c r="BGG11" s="643"/>
      <c r="BGH11" s="643"/>
      <c r="BGI11" s="643"/>
      <c r="BGJ11" s="643"/>
      <c r="BGK11" s="643"/>
      <c r="BGL11" s="643"/>
      <c r="BGM11" s="643"/>
      <c r="BGN11" s="643"/>
      <c r="BGO11" s="643"/>
      <c r="BGP11" s="643"/>
      <c r="BGQ11" s="643"/>
      <c r="BGR11" s="643"/>
      <c r="BGS11" s="643"/>
      <c r="BGT11" s="643"/>
      <c r="BGU11" s="643"/>
      <c r="BGV11" s="643"/>
      <c r="BGW11" s="643"/>
      <c r="BGX11" s="643"/>
      <c r="BGY11" s="643"/>
      <c r="BGZ11" s="643"/>
      <c r="BHA11" s="643"/>
      <c r="BHB11" s="643"/>
      <c r="BHC11" s="643"/>
      <c r="BHD11" s="643"/>
      <c r="BHE11" s="643"/>
      <c r="BHF11" s="643"/>
      <c r="BHG11" s="643"/>
      <c r="BHH11" s="643"/>
      <c r="BHI11" s="643"/>
      <c r="BHJ11" s="643"/>
      <c r="BHK11" s="643"/>
      <c r="BHL11" s="643"/>
      <c r="BHM11" s="643"/>
      <c r="BHN11" s="643"/>
      <c r="BHO11" s="643"/>
      <c r="BHP11" s="643"/>
      <c r="BHQ11" s="643"/>
      <c r="BHR11" s="643"/>
      <c r="BHS11" s="643"/>
      <c r="BHT11" s="643"/>
      <c r="BHU11" s="643"/>
      <c r="BHV11" s="643"/>
      <c r="BHW11" s="643"/>
      <c r="BHX11" s="643"/>
      <c r="BHY11" s="643"/>
      <c r="BHZ11" s="643"/>
      <c r="BIA11" s="643"/>
      <c r="BIB11" s="643"/>
      <c r="BIC11" s="643"/>
      <c r="BID11" s="643"/>
      <c r="BIE11" s="643"/>
      <c r="BIF11" s="643"/>
      <c r="BIG11" s="643"/>
      <c r="BIH11" s="643"/>
      <c r="BII11" s="643"/>
      <c r="BIJ11" s="643"/>
      <c r="BIK11" s="643"/>
      <c r="BIL11" s="643"/>
      <c r="BIM11" s="643"/>
      <c r="BIN11" s="643"/>
      <c r="BIO11" s="643"/>
      <c r="BIP11" s="643"/>
      <c r="BIQ11" s="643"/>
      <c r="BIR11" s="643"/>
      <c r="BIS11" s="643"/>
      <c r="BIT11" s="643"/>
      <c r="BIU11" s="643"/>
      <c r="BIV11" s="643"/>
      <c r="BIW11" s="643"/>
      <c r="BIX11" s="643"/>
      <c r="BIY11" s="643"/>
      <c r="BIZ11" s="643"/>
      <c r="BJA11" s="643"/>
      <c r="BJB11" s="643"/>
      <c r="BJC11" s="643"/>
      <c r="BJD11" s="643"/>
      <c r="BJE11" s="643"/>
      <c r="BJF11" s="643"/>
      <c r="BJG11" s="643"/>
      <c r="BJH11" s="643"/>
      <c r="BJI11" s="643"/>
      <c r="BJJ11" s="643"/>
      <c r="BJK11" s="643"/>
      <c r="BJL11" s="643"/>
      <c r="BJM11" s="643"/>
      <c r="BJN11" s="643"/>
      <c r="BJO11" s="643"/>
      <c r="BJP11" s="643"/>
      <c r="BJQ11" s="643"/>
      <c r="BJR11" s="643"/>
      <c r="BJS11" s="643"/>
      <c r="BJT11" s="643"/>
      <c r="BJU11" s="643"/>
      <c r="BJV11" s="643"/>
      <c r="BJW11" s="643"/>
      <c r="BJX11" s="643"/>
      <c r="BJY11" s="643"/>
      <c r="BJZ11" s="643"/>
      <c r="BKA11" s="643"/>
      <c r="BKB11" s="643"/>
      <c r="BKC11" s="643"/>
      <c r="BKD11" s="643"/>
      <c r="BKE11" s="643"/>
      <c r="BKF11" s="643"/>
      <c r="BKG11" s="643"/>
      <c r="BKH11" s="643"/>
      <c r="BKI11" s="643"/>
      <c r="BKJ11" s="643"/>
      <c r="BKK11" s="643"/>
      <c r="BKL11" s="643"/>
      <c r="BKM11" s="643"/>
      <c r="BKN11" s="643"/>
      <c r="BKO11" s="643"/>
      <c r="BKP11" s="643"/>
      <c r="BKQ11" s="643"/>
      <c r="BKR11" s="643"/>
      <c r="BKS11" s="643"/>
      <c r="BKT11" s="643"/>
      <c r="BKU11" s="643"/>
      <c r="BKV11" s="643"/>
      <c r="BKW11" s="643"/>
      <c r="BKX11" s="643"/>
      <c r="BKY11" s="643"/>
      <c r="BKZ11" s="643"/>
      <c r="BLA11" s="643"/>
      <c r="BLB11" s="643"/>
      <c r="BLC11" s="643"/>
      <c r="BLD11" s="643"/>
      <c r="BLE11" s="643"/>
      <c r="BLF11" s="643"/>
      <c r="BLG11" s="643"/>
      <c r="BLH11" s="643"/>
      <c r="BLI11" s="643"/>
      <c r="BLJ11" s="643"/>
      <c r="BLK11" s="643"/>
      <c r="BLL11" s="643"/>
      <c r="BLM11" s="643"/>
      <c r="BLN11" s="643"/>
      <c r="BLO11" s="643"/>
      <c r="BLP11" s="643"/>
      <c r="BLQ11" s="643"/>
      <c r="BLR11" s="643"/>
      <c r="BLS11" s="643"/>
      <c r="BLT11" s="643"/>
      <c r="BLU11" s="643"/>
      <c r="BLV11" s="643"/>
      <c r="BLW11" s="643"/>
      <c r="BLX11" s="643"/>
      <c r="BLY11" s="643"/>
      <c r="BLZ11" s="643"/>
      <c r="BMA11" s="643"/>
      <c r="BMB11" s="643"/>
      <c r="BMC11" s="643"/>
      <c r="BMD11" s="643"/>
      <c r="BME11" s="643"/>
      <c r="BMF11" s="643"/>
      <c r="BMG11" s="643"/>
      <c r="BMH11" s="643"/>
      <c r="BMI11" s="643"/>
      <c r="BMJ11" s="643"/>
      <c r="BMK11" s="643"/>
      <c r="BML11" s="643"/>
      <c r="BMM11" s="643"/>
      <c r="BMN11" s="643"/>
      <c r="BMO11" s="643"/>
      <c r="BMP11" s="643"/>
      <c r="BMQ11" s="643"/>
      <c r="BMR11" s="643"/>
      <c r="BMS11" s="643"/>
      <c r="BMT11" s="643"/>
      <c r="BMU11" s="643"/>
      <c r="BMV11" s="643"/>
      <c r="BMW11" s="643"/>
      <c r="BMX11" s="643"/>
      <c r="BMY11" s="643"/>
      <c r="BMZ11" s="643"/>
      <c r="BNA11" s="643"/>
      <c r="BNB11" s="643"/>
      <c r="BNC11" s="643"/>
      <c r="BND11" s="643"/>
      <c r="BNE11" s="643"/>
      <c r="BNF11" s="643"/>
      <c r="BNG11" s="643"/>
      <c r="BNH11" s="643"/>
      <c r="BNI11" s="643"/>
      <c r="BNJ11" s="643"/>
      <c r="BNK11" s="643"/>
      <c r="BNL11" s="643"/>
      <c r="BNM11" s="643"/>
      <c r="BNN11" s="643"/>
      <c r="BNO11" s="643"/>
      <c r="BNP11" s="643"/>
      <c r="BNQ11" s="643"/>
      <c r="BNR11" s="643"/>
      <c r="BNS11" s="643"/>
      <c r="BNT11" s="643"/>
      <c r="BNU11" s="643"/>
      <c r="BNV11" s="643"/>
      <c r="BNW11" s="643"/>
      <c r="BNX11" s="643"/>
      <c r="BNY11" s="643"/>
      <c r="BNZ11" s="643"/>
      <c r="BOA11" s="643"/>
      <c r="BOB11" s="643"/>
      <c r="BOC11" s="643"/>
      <c r="BOD11" s="643"/>
      <c r="BOE11" s="643"/>
      <c r="BOF11" s="643"/>
      <c r="BOG11" s="643"/>
      <c r="BOH11" s="643"/>
      <c r="BOI11" s="643"/>
      <c r="BOJ11" s="643"/>
      <c r="BOK11" s="643"/>
      <c r="BOL11" s="643"/>
      <c r="BOM11" s="643"/>
      <c r="BON11" s="643"/>
      <c r="BOO11" s="643"/>
      <c r="BOP11" s="643"/>
      <c r="BOQ11" s="643"/>
      <c r="BOR11" s="643"/>
      <c r="BOS11" s="643"/>
      <c r="BOT11" s="643"/>
      <c r="BOU11" s="643"/>
      <c r="BOV11" s="643"/>
      <c r="BOW11" s="643"/>
      <c r="BOX11" s="643"/>
      <c r="BOY11" s="643"/>
      <c r="BOZ11" s="643"/>
      <c r="BPA11" s="643"/>
      <c r="BPB11" s="643"/>
      <c r="BPC11" s="643"/>
      <c r="BPD11" s="643"/>
      <c r="BPE11" s="643"/>
      <c r="BPF11" s="643"/>
      <c r="BPG11" s="643"/>
      <c r="BPH11" s="643"/>
      <c r="BPI11" s="643"/>
      <c r="BPJ11" s="643"/>
      <c r="BPK11" s="643"/>
      <c r="BPL11" s="643"/>
      <c r="BPM11" s="643"/>
      <c r="BPN11" s="643"/>
      <c r="BPO11" s="643"/>
      <c r="BPP11" s="643"/>
      <c r="BPQ11" s="643"/>
      <c r="BPR11" s="643"/>
      <c r="BPS11" s="643"/>
      <c r="BPT11" s="643"/>
      <c r="BPU11" s="643"/>
      <c r="BPV11" s="643"/>
      <c r="BPW11" s="643"/>
      <c r="BPX11" s="643"/>
      <c r="BPY11" s="643"/>
      <c r="BPZ11" s="643"/>
      <c r="BQA11" s="643"/>
      <c r="BQB11" s="643"/>
      <c r="BQC11" s="643"/>
      <c r="BQD11" s="643"/>
      <c r="BQE11" s="643"/>
      <c r="BQF11" s="643"/>
      <c r="BQG11" s="643"/>
      <c r="BQH11" s="643"/>
      <c r="BQI11" s="643"/>
      <c r="BQJ11" s="643"/>
      <c r="BQK11" s="643"/>
      <c r="BQL11" s="643"/>
      <c r="BQM11" s="643"/>
      <c r="BQN11" s="643"/>
      <c r="BQO11" s="643"/>
      <c r="BQP11" s="643"/>
      <c r="BQQ11" s="643"/>
      <c r="BQR11" s="643"/>
      <c r="BQS11" s="643"/>
      <c r="BQT11" s="643"/>
      <c r="BQU11" s="643"/>
      <c r="BQV11" s="643"/>
      <c r="BQW11" s="643"/>
      <c r="BQX11" s="643"/>
      <c r="BQY11" s="643"/>
      <c r="BQZ11" s="643"/>
      <c r="BRA11" s="643"/>
      <c r="BRB11" s="643"/>
      <c r="BRC11" s="643"/>
      <c r="BRD11" s="643"/>
      <c r="BRE11" s="643"/>
      <c r="BRF11" s="643"/>
      <c r="BRG11" s="643"/>
      <c r="BRH11" s="643"/>
      <c r="BRI11" s="643"/>
      <c r="BRJ11" s="643"/>
      <c r="BRK11" s="643"/>
      <c r="BRL11" s="643"/>
      <c r="BRM11" s="643"/>
      <c r="BRN11" s="643"/>
      <c r="BRO11" s="643"/>
      <c r="BRP11" s="643"/>
      <c r="BRQ11" s="643"/>
      <c r="BRR11" s="643"/>
      <c r="BRS11" s="643"/>
      <c r="BRT11" s="643"/>
      <c r="BRU11" s="643"/>
      <c r="BRV11" s="643"/>
      <c r="BRW11" s="643"/>
      <c r="BRX11" s="643"/>
      <c r="BRY11" s="643"/>
      <c r="BRZ11" s="643"/>
      <c r="BSA11" s="643"/>
      <c r="BSB11" s="643"/>
      <c r="BSC11" s="643"/>
      <c r="BSD11" s="643"/>
      <c r="BSE11" s="643"/>
      <c r="BSF11" s="643"/>
      <c r="BSG11" s="643"/>
      <c r="BSH11" s="643"/>
      <c r="BSI11" s="643"/>
      <c r="BSJ11" s="643"/>
      <c r="BSK11" s="643"/>
      <c r="BSL11" s="643"/>
      <c r="BSM11" s="643"/>
      <c r="BSN11" s="643"/>
      <c r="BSO11" s="643"/>
      <c r="BSP11" s="643"/>
      <c r="BSQ11" s="643"/>
      <c r="BSR11" s="643"/>
      <c r="BSS11" s="643"/>
      <c r="BST11" s="643"/>
      <c r="BSU11" s="643"/>
      <c r="BSV11" s="643"/>
      <c r="BSW11" s="643"/>
      <c r="BSX11" s="643"/>
      <c r="BSY11" s="643"/>
      <c r="BSZ11" s="643"/>
      <c r="BTA11" s="643"/>
      <c r="BTB11" s="643"/>
      <c r="BTC11" s="643"/>
      <c r="BTD11" s="643"/>
      <c r="BTE11" s="643"/>
      <c r="BTF11" s="643"/>
      <c r="BTG11" s="643"/>
      <c r="BTH11" s="643"/>
      <c r="BTI11" s="643"/>
      <c r="BTJ11" s="643"/>
      <c r="BTK11" s="643"/>
      <c r="BTL11" s="643"/>
      <c r="BTM11" s="643"/>
      <c r="BTN11" s="643"/>
      <c r="BTO11" s="643"/>
      <c r="BTP11" s="643"/>
      <c r="BTQ11" s="643"/>
      <c r="BTR11" s="643"/>
      <c r="BTS11" s="643"/>
      <c r="BTT11" s="643"/>
      <c r="BTU11" s="643"/>
      <c r="BTV11" s="643"/>
      <c r="BTW11" s="643"/>
      <c r="BTX11" s="643"/>
      <c r="BTY11" s="643"/>
      <c r="BTZ11" s="643"/>
      <c r="BUA11" s="643"/>
      <c r="BUB11" s="643"/>
      <c r="BUC11" s="643"/>
      <c r="BUD11" s="643"/>
      <c r="BUE11" s="643"/>
      <c r="BUF11" s="643"/>
      <c r="BUG11" s="643"/>
      <c r="BUH11" s="643"/>
      <c r="BUI11" s="643"/>
      <c r="BUJ11" s="643"/>
      <c r="BUK11" s="643"/>
      <c r="BUL11" s="643"/>
      <c r="BUM11" s="643"/>
      <c r="BUN11" s="643"/>
      <c r="BUO11" s="643"/>
      <c r="BUP11" s="643"/>
      <c r="BUQ11" s="643"/>
      <c r="BUR11" s="643"/>
      <c r="BUS11" s="643"/>
      <c r="BUT11" s="643"/>
      <c r="BUU11" s="643"/>
      <c r="BUV11" s="643"/>
      <c r="BUW11" s="643"/>
      <c r="BUX11" s="643"/>
      <c r="BUY11" s="643"/>
      <c r="BUZ11" s="643"/>
      <c r="BVA11" s="643"/>
      <c r="BVB11" s="643"/>
      <c r="BVC11" s="643"/>
      <c r="BVD11" s="643"/>
      <c r="BVE11" s="643"/>
      <c r="BVF11" s="643"/>
      <c r="BVG11" s="643"/>
      <c r="BVH11" s="643"/>
      <c r="BVI11" s="643"/>
      <c r="BVJ11" s="643"/>
      <c r="BVK11" s="643"/>
      <c r="BVL11" s="643"/>
      <c r="BVM11" s="643"/>
      <c r="BVN11" s="643"/>
      <c r="BVO11" s="643"/>
      <c r="BVP11" s="643"/>
      <c r="BVQ11" s="643"/>
      <c r="BVR11" s="643"/>
      <c r="BVS11" s="643"/>
      <c r="BVT11" s="643"/>
      <c r="BVU11" s="643"/>
      <c r="BVV11" s="643"/>
      <c r="BVW11" s="643"/>
      <c r="BVX11" s="643"/>
      <c r="BVY11" s="643"/>
      <c r="BVZ11" s="643"/>
      <c r="BWA11" s="643"/>
      <c r="BWB11" s="643"/>
      <c r="BWC11" s="643"/>
      <c r="BWD11" s="643"/>
    </row>
    <row r="12" spans="1:1954" ht="17.25" x14ac:dyDescent="0.3">
      <c r="A12" s="3934" t="s">
        <v>663</v>
      </c>
      <c r="B12" s="3916">
        <v>14901.80163855606</v>
      </c>
      <c r="C12" s="3916">
        <v>7908.4475217498102</v>
      </c>
      <c r="D12" s="3916">
        <v>22810.249160305873</v>
      </c>
      <c r="E12" s="643"/>
      <c r="F12" s="887"/>
      <c r="G12" s="885"/>
      <c r="H12" s="887"/>
      <c r="I12" s="643"/>
      <c r="J12" s="886"/>
      <c r="K12" s="886"/>
      <c r="L12" s="886"/>
      <c r="M12" s="643"/>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c r="AT12" s="643"/>
      <c r="AU12" s="643"/>
      <c r="AV12" s="643"/>
      <c r="AW12" s="643"/>
      <c r="AX12" s="643"/>
      <c r="AY12" s="643"/>
      <c r="AZ12" s="643"/>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3"/>
      <c r="EE12" s="643"/>
      <c r="EF12" s="643"/>
      <c r="EG12" s="643"/>
      <c r="EH12" s="643"/>
      <c r="EI12" s="643"/>
      <c r="EJ12" s="643"/>
      <c r="EK12" s="643"/>
      <c r="EL12" s="643"/>
      <c r="EM12" s="643"/>
      <c r="EN12" s="643"/>
      <c r="EO12" s="643"/>
      <c r="EP12" s="643"/>
      <c r="EQ12" s="643"/>
      <c r="ER12" s="643"/>
      <c r="ES12" s="643"/>
      <c r="ET12" s="643"/>
      <c r="EU12" s="643"/>
      <c r="EV12" s="643"/>
      <c r="EW12" s="643"/>
      <c r="EX12" s="643"/>
      <c r="EY12" s="643"/>
      <c r="EZ12" s="643"/>
      <c r="FA12" s="643"/>
      <c r="FB12" s="643"/>
      <c r="FC12" s="643"/>
      <c r="FD12" s="643"/>
      <c r="FE12" s="643"/>
      <c r="FF12" s="643"/>
      <c r="FG12" s="643"/>
      <c r="FH12" s="643"/>
      <c r="FI12" s="643"/>
      <c r="FJ12" s="643"/>
      <c r="FK12" s="643"/>
      <c r="FL12" s="643"/>
      <c r="FM12" s="643"/>
      <c r="FN12" s="643"/>
      <c r="FO12" s="643"/>
      <c r="FP12" s="643"/>
      <c r="FQ12" s="643"/>
      <c r="FR12" s="643"/>
      <c r="FS12" s="643"/>
      <c r="FT12" s="643"/>
      <c r="FU12" s="643"/>
      <c r="FV12" s="643"/>
      <c r="FW12" s="643"/>
      <c r="FX12" s="643"/>
      <c r="FY12" s="643"/>
      <c r="FZ12" s="643"/>
      <c r="GA12" s="643"/>
      <c r="GB12" s="643"/>
      <c r="GC12" s="643"/>
      <c r="GD12" s="643"/>
      <c r="GE12" s="643"/>
      <c r="GF12" s="643"/>
      <c r="GG12" s="643"/>
      <c r="GH12" s="643"/>
      <c r="GI12" s="643"/>
      <c r="GJ12" s="643"/>
      <c r="GK12" s="643"/>
      <c r="GL12" s="643"/>
      <c r="GM12" s="643"/>
      <c r="GN12" s="643"/>
      <c r="GO12" s="643"/>
      <c r="GP12" s="643"/>
      <c r="GQ12" s="643"/>
      <c r="GR12" s="643"/>
      <c r="GS12" s="643"/>
      <c r="GT12" s="643"/>
      <c r="GU12" s="643"/>
      <c r="GV12" s="643"/>
      <c r="GW12" s="643"/>
      <c r="GX12" s="643"/>
      <c r="GY12" s="643"/>
      <c r="GZ12" s="643"/>
      <c r="HA12" s="643"/>
      <c r="HB12" s="643"/>
      <c r="HC12" s="643"/>
      <c r="HD12" s="643"/>
      <c r="HE12" s="643"/>
      <c r="HF12" s="643"/>
      <c r="HG12" s="643"/>
      <c r="HH12" s="643"/>
      <c r="HI12" s="643"/>
      <c r="HJ12" s="643"/>
      <c r="HK12" s="643"/>
      <c r="HL12" s="643"/>
      <c r="HM12" s="643"/>
      <c r="HN12" s="643"/>
      <c r="HO12" s="643"/>
      <c r="HP12" s="643"/>
      <c r="HQ12" s="643"/>
      <c r="HR12" s="643"/>
      <c r="HS12" s="643"/>
      <c r="HT12" s="643"/>
      <c r="HU12" s="643"/>
      <c r="HV12" s="643"/>
      <c r="HW12" s="643"/>
      <c r="HX12" s="643"/>
      <c r="HY12" s="643"/>
      <c r="HZ12" s="643"/>
      <c r="IA12" s="643"/>
      <c r="IB12" s="643"/>
      <c r="IC12" s="643"/>
      <c r="ID12" s="643"/>
      <c r="IE12" s="643"/>
      <c r="IF12" s="643"/>
      <c r="IG12" s="643"/>
      <c r="IH12" s="643"/>
      <c r="II12" s="643"/>
      <c r="IJ12" s="643"/>
      <c r="IK12" s="643"/>
      <c r="IL12" s="643"/>
      <c r="IM12" s="643"/>
      <c r="IN12" s="643"/>
      <c r="IO12" s="643"/>
      <c r="IP12" s="643"/>
      <c r="IQ12" s="643"/>
      <c r="IR12" s="643"/>
      <c r="IS12" s="643"/>
      <c r="IT12" s="643"/>
      <c r="IU12" s="643"/>
      <c r="IV12" s="643"/>
      <c r="IW12" s="643"/>
      <c r="IX12" s="643"/>
      <c r="IY12" s="643"/>
      <c r="IZ12" s="643"/>
      <c r="JA12" s="643"/>
      <c r="JB12" s="643"/>
      <c r="JC12" s="643"/>
      <c r="JD12" s="643"/>
      <c r="JE12" s="643"/>
      <c r="JF12" s="643"/>
      <c r="JG12" s="643"/>
      <c r="JH12" s="643"/>
      <c r="JI12" s="643"/>
      <c r="JJ12" s="643"/>
      <c r="JK12" s="643"/>
      <c r="JL12" s="643"/>
      <c r="JM12" s="643"/>
      <c r="JN12" s="643"/>
      <c r="JO12" s="643"/>
      <c r="JP12" s="643"/>
      <c r="JQ12" s="643"/>
      <c r="JR12" s="643"/>
      <c r="JS12" s="643"/>
      <c r="JT12" s="643"/>
      <c r="JU12" s="643"/>
      <c r="JV12" s="643"/>
      <c r="JW12" s="643"/>
      <c r="JX12" s="643"/>
      <c r="JY12" s="643"/>
      <c r="JZ12" s="643"/>
      <c r="KA12" s="643"/>
      <c r="KB12" s="643"/>
      <c r="KC12" s="643"/>
      <c r="KD12" s="643"/>
      <c r="KE12" s="643"/>
      <c r="KF12" s="643"/>
      <c r="KG12" s="643"/>
      <c r="KH12" s="643"/>
      <c r="KI12" s="643"/>
      <c r="KJ12" s="643"/>
      <c r="KK12" s="643"/>
      <c r="KL12" s="643"/>
      <c r="KM12" s="643"/>
      <c r="KN12" s="643"/>
      <c r="KO12" s="643"/>
      <c r="KP12" s="643"/>
      <c r="KQ12" s="643"/>
      <c r="KR12" s="643"/>
      <c r="KS12" s="643"/>
      <c r="KT12" s="643"/>
      <c r="KU12" s="643"/>
      <c r="KV12" s="643"/>
      <c r="KW12" s="643"/>
      <c r="KX12" s="643"/>
      <c r="KY12" s="643"/>
      <c r="KZ12" s="643"/>
      <c r="LA12" s="643"/>
      <c r="LB12" s="643"/>
      <c r="LC12" s="643"/>
      <c r="LD12" s="643"/>
      <c r="LE12" s="643"/>
      <c r="LF12" s="643"/>
      <c r="LG12" s="643"/>
      <c r="LH12" s="643"/>
      <c r="LI12" s="643"/>
      <c r="LJ12" s="643"/>
      <c r="LK12" s="643"/>
      <c r="LL12" s="643"/>
      <c r="LM12" s="643"/>
      <c r="LN12" s="643"/>
      <c r="LO12" s="643"/>
      <c r="LP12" s="643"/>
      <c r="LQ12" s="643"/>
      <c r="LR12" s="643"/>
      <c r="LS12" s="643"/>
      <c r="LT12" s="643"/>
      <c r="LU12" s="643"/>
      <c r="LV12" s="643"/>
      <c r="LW12" s="643"/>
      <c r="LX12" s="643"/>
      <c r="LY12" s="643"/>
      <c r="LZ12" s="643"/>
      <c r="MA12" s="643"/>
      <c r="MB12" s="643"/>
      <c r="MC12" s="643"/>
      <c r="MD12" s="643"/>
      <c r="ME12" s="643"/>
      <c r="MF12" s="643"/>
      <c r="MG12" s="643"/>
      <c r="MH12" s="643"/>
      <c r="MI12" s="643"/>
      <c r="MJ12" s="643"/>
      <c r="MK12" s="643"/>
      <c r="ML12" s="643"/>
      <c r="MM12" s="643"/>
      <c r="MN12" s="643"/>
      <c r="MO12" s="643"/>
      <c r="MP12" s="643"/>
      <c r="MQ12" s="643"/>
      <c r="MR12" s="643"/>
      <c r="MS12" s="643"/>
      <c r="MT12" s="643"/>
      <c r="MU12" s="643"/>
      <c r="MV12" s="643"/>
      <c r="MW12" s="643"/>
      <c r="MX12" s="643"/>
      <c r="MY12" s="643"/>
      <c r="MZ12" s="643"/>
      <c r="NA12" s="643"/>
      <c r="NB12" s="643"/>
      <c r="NC12" s="643"/>
      <c r="ND12" s="643"/>
      <c r="NE12" s="643"/>
      <c r="NF12" s="643"/>
      <c r="NG12" s="643"/>
      <c r="NH12" s="643"/>
      <c r="NI12" s="643"/>
      <c r="NJ12" s="643"/>
      <c r="NK12" s="643"/>
      <c r="NL12" s="643"/>
      <c r="NM12" s="643"/>
      <c r="NN12" s="643"/>
      <c r="NO12" s="643"/>
      <c r="NP12" s="643"/>
      <c r="NQ12" s="643"/>
      <c r="NR12" s="643"/>
      <c r="NS12" s="643"/>
      <c r="NT12" s="643"/>
      <c r="NU12" s="643"/>
      <c r="NV12" s="643"/>
      <c r="NW12" s="643"/>
      <c r="NX12" s="643"/>
      <c r="NY12" s="643"/>
      <c r="NZ12" s="643"/>
      <c r="OA12" s="643"/>
      <c r="OB12" s="643"/>
      <c r="OC12" s="643"/>
      <c r="OD12" s="643"/>
      <c r="OE12" s="643"/>
      <c r="OF12" s="643"/>
      <c r="OG12" s="643"/>
      <c r="OH12" s="643"/>
      <c r="OI12" s="643"/>
      <c r="OJ12" s="643"/>
      <c r="OK12" s="643"/>
      <c r="OL12" s="643"/>
      <c r="OM12" s="643"/>
      <c r="ON12" s="643"/>
      <c r="OO12" s="643"/>
      <c r="OP12" s="643"/>
      <c r="OQ12" s="643"/>
      <c r="OR12" s="643"/>
      <c r="OS12" s="643"/>
      <c r="OT12" s="643"/>
      <c r="OU12" s="643"/>
      <c r="OV12" s="643"/>
      <c r="OW12" s="643"/>
      <c r="OX12" s="643"/>
      <c r="OY12" s="643"/>
      <c r="OZ12" s="643"/>
      <c r="PA12" s="643"/>
      <c r="PB12" s="643"/>
      <c r="PC12" s="643"/>
      <c r="PD12" s="643"/>
      <c r="PE12" s="643"/>
      <c r="PF12" s="643"/>
      <c r="PG12" s="643"/>
      <c r="PH12" s="643"/>
      <c r="PI12" s="643"/>
      <c r="PJ12" s="643"/>
      <c r="PK12" s="643"/>
      <c r="PL12" s="643"/>
      <c r="PM12" s="643"/>
      <c r="PN12" s="643"/>
      <c r="PO12" s="643"/>
      <c r="PP12" s="643"/>
      <c r="PQ12" s="643"/>
      <c r="PR12" s="643"/>
      <c r="PS12" s="643"/>
      <c r="PT12" s="643"/>
      <c r="PU12" s="643"/>
      <c r="PV12" s="643"/>
      <c r="PW12" s="643"/>
      <c r="PX12" s="643"/>
      <c r="PY12" s="643"/>
      <c r="PZ12" s="643"/>
      <c r="QA12" s="643"/>
      <c r="QB12" s="643"/>
      <c r="QC12" s="643"/>
      <c r="QD12" s="643"/>
      <c r="QE12" s="643"/>
      <c r="QF12" s="643"/>
      <c r="QG12" s="643"/>
      <c r="QH12" s="643"/>
      <c r="QI12" s="643"/>
      <c r="QJ12" s="643"/>
      <c r="QK12" s="643"/>
      <c r="QL12" s="643"/>
      <c r="QM12" s="643"/>
      <c r="QN12" s="643"/>
      <c r="QO12" s="643"/>
      <c r="QP12" s="643"/>
      <c r="QQ12" s="643"/>
      <c r="QR12" s="643"/>
      <c r="QS12" s="643"/>
      <c r="QT12" s="643"/>
      <c r="QU12" s="643"/>
      <c r="QV12" s="643"/>
      <c r="QW12" s="643"/>
      <c r="QX12" s="643"/>
      <c r="QY12" s="643"/>
      <c r="QZ12" s="643"/>
      <c r="RA12" s="643"/>
      <c r="RB12" s="643"/>
      <c r="RC12" s="643"/>
      <c r="RD12" s="643"/>
      <c r="RE12" s="643"/>
      <c r="RF12" s="643"/>
      <c r="RG12" s="643"/>
      <c r="RH12" s="643"/>
      <c r="RI12" s="643"/>
      <c r="RJ12" s="643"/>
      <c r="RK12" s="643"/>
      <c r="RL12" s="643"/>
      <c r="RM12" s="643"/>
      <c r="RN12" s="643"/>
      <c r="RO12" s="643"/>
      <c r="RP12" s="643"/>
      <c r="RQ12" s="643"/>
      <c r="RR12" s="643"/>
      <c r="RS12" s="643"/>
      <c r="RT12" s="643"/>
      <c r="RU12" s="643"/>
      <c r="RV12" s="643"/>
      <c r="RW12" s="643"/>
      <c r="RX12" s="643"/>
      <c r="RY12" s="643"/>
      <c r="RZ12" s="643"/>
      <c r="SA12" s="643"/>
      <c r="SB12" s="643"/>
      <c r="SC12" s="643"/>
      <c r="SD12" s="643"/>
      <c r="SE12" s="643"/>
      <c r="SF12" s="643"/>
      <c r="SG12" s="643"/>
      <c r="SH12" s="643"/>
      <c r="SI12" s="643"/>
      <c r="SJ12" s="643"/>
      <c r="SK12" s="643"/>
      <c r="SL12" s="643"/>
      <c r="SM12" s="643"/>
      <c r="SN12" s="643"/>
      <c r="SO12" s="643"/>
      <c r="SP12" s="643"/>
      <c r="SQ12" s="643"/>
      <c r="SR12" s="643"/>
      <c r="SS12" s="643"/>
      <c r="ST12" s="643"/>
      <c r="SU12" s="643"/>
      <c r="SV12" s="643"/>
      <c r="SW12" s="643"/>
      <c r="SX12" s="643"/>
      <c r="SY12" s="643"/>
      <c r="SZ12" s="643"/>
      <c r="TA12" s="643"/>
      <c r="TB12" s="643"/>
      <c r="TC12" s="643"/>
      <c r="TD12" s="643"/>
      <c r="TE12" s="643"/>
      <c r="TF12" s="643"/>
      <c r="TG12" s="643"/>
      <c r="TH12" s="643"/>
      <c r="TI12" s="643"/>
      <c r="TJ12" s="643"/>
      <c r="TK12" s="643"/>
      <c r="TL12" s="643"/>
      <c r="TM12" s="643"/>
      <c r="TN12" s="643"/>
      <c r="TO12" s="643"/>
      <c r="TP12" s="643"/>
      <c r="TQ12" s="643"/>
      <c r="TR12" s="643"/>
      <c r="TS12" s="643"/>
      <c r="TT12" s="643"/>
      <c r="TU12" s="643"/>
      <c r="TV12" s="643"/>
      <c r="TW12" s="643"/>
      <c r="TX12" s="643"/>
      <c r="TY12" s="643"/>
      <c r="TZ12" s="643"/>
      <c r="UA12" s="643"/>
      <c r="UB12" s="643"/>
      <c r="UC12" s="643"/>
      <c r="UD12" s="643"/>
      <c r="UE12" s="643"/>
      <c r="UF12" s="643"/>
      <c r="UG12" s="643"/>
      <c r="UH12" s="643"/>
      <c r="UI12" s="643"/>
      <c r="UJ12" s="643"/>
      <c r="UK12" s="643"/>
      <c r="UL12" s="643"/>
      <c r="UM12" s="643"/>
      <c r="UN12" s="643"/>
      <c r="UO12" s="643"/>
      <c r="UP12" s="643"/>
      <c r="UQ12" s="643"/>
      <c r="UR12" s="643"/>
      <c r="US12" s="643"/>
      <c r="UT12" s="643"/>
      <c r="UU12" s="643"/>
      <c r="UV12" s="643"/>
      <c r="UW12" s="643"/>
      <c r="UX12" s="643"/>
      <c r="UY12" s="643"/>
      <c r="UZ12" s="643"/>
      <c r="VA12" s="643"/>
      <c r="VB12" s="643"/>
      <c r="VC12" s="643"/>
      <c r="VD12" s="643"/>
      <c r="VE12" s="643"/>
      <c r="VF12" s="643"/>
      <c r="VG12" s="643"/>
      <c r="VH12" s="643"/>
      <c r="VI12" s="643"/>
      <c r="VJ12" s="643"/>
      <c r="VK12" s="643"/>
      <c r="VL12" s="643"/>
      <c r="VM12" s="643"/>
      <c r="VN12" s="643"/>
      <c r="VO12" s="643"/>
      <c r="VP12" s="643"/>
      <c r="VQ12" s="643"/>
      <c r="VR12" s="643"/>
      <c r="VS12" s="643"/>
      <c r="VT12" s="643"/>
      <c r="VU12" s="643"/>
      <c r="VV12" s="643"/>
      <c r="VW12" s="643"/>
      <c r="VX12" s="643"/>
      <c r="VY12" s="643"/>
      <c r="VZ12" s="643"/>
      <c r="WA12" s="643"/>
      <c r="WB12" s="643"/>
      <c r="WC12" s="643"/>
      <c r="WD12" s="643"/>
      <c r="WE12" s="643"/>
      <c r="WF12" s="643"/>
      <c r="WG12" s="643"/>
      <c r="WH12" s="643"/>
      <c r="WI12" s="643"/>
      <c r="WJ12" s="643"/>
      <c r="WK12" s="643"/>
      <c r="WL12" s="643"/>
      <c r="WM12" s="643"/>
      <c r="WN12" s="643"/>
      <c r="WO12" s="643"/>
      <c r="WP12" s="643"/>
      <c r="WQ12" s="643"/>
      <c r="WR12" s="643"/>
      <c r="WS12" s="643"/>
      <c r="WT12" s="643"/>
      <c r="WU12" s="643"/>
      <c r="WV12" s="643"/>
      <c r="WW12" s="643"/>
      <c r="WX12" s="643"/>
      <c r="WY12" s="643"/>
      <c r="WZ12" s="643"/>
      <c r="XA12" s="643"/>
      <c r="XB12" s="643"/>
      <c r="XC12" s="643"/>
      <c r="XD12" s="643"/>
      <c r="XE12" s="643"/>
      <c r="XF12" s="643"/>
      <c r="XG12" s="643"/>
      <c r="XH12" s="643"/>
      <c r="XI12" s="643"/>
      <c r="XJ12" s="643"/>
      <c r="XK12" s="643"/>
      <c r="XL12" s="643"/>
      <c r="XM12" s="643"/>
      <c r="XN12" s="643"/>
      <c r="XO12" s="643"/>
      <c r="XP12" s="643"/>
      <c r="XQ12" s="643"/>
      <c r="XR12" s="643"/>
      <c r="XS12" s="643"/>
      <c r="XT12" s="643"/>
      <c r="XU12" s="643"/>
      <c r="XV12" s="643"/>
      <c r="XW12" s="643"/>
      <c r="XX12" s="643"/>
      <c r="XY12" s="643"/>
      <c r="XZ12" s="643"/>
      <c r="YA12" s="643"/>
      <c r="YB12" s="643"/>
      <c r="YC12" s="643"/>
      <c r="YD12" s="643"/>
      <c r="YE12" s="643"/>
      <c r="YF12" s="643"/>
      <c r="YG12" s="643"/>
      <c r="YH12" s="643"/>
      <c r="YI12" s="643"/>
      <c r="YJ12" s="643"/>
      <c r="YK12" s="643"/>
      <c r="YL12" s="643"/>
      <c r="YM12" s="643"/>
      <c r="YN12" s="643"/>
      <c r="YO12" s="643"/>
      <c r="YP12" s="643"/>
      <c r="YQ12" s="643"/>
      <c r="YR12" s="643"/>
      <c r="YS12" s="643"/>
      <c r="YT12" s="643"/>
      <c r="YU12" s="643"/>
      <c r="YV12" s="643"/>
      <c r="YW12" s="643"/>
      <c r="YX12" s="643"/>
      <c r="YY12" s="643"/>
      <c r="YZ12" s="643"/>
      <c r="ZA12" s="643"/>
      <c r="ZB12" s="643"/>
      <c r="ZC12" s="643"/>
      <c r="ZD12" s="643"/>
      <c r="ZE12" s="643"/>
      <c r="ZF12" s="643"/>
      <c r="ZG12" s="643"/>
      <c r="ZH12" s="643"/>
      <c r="ZI12" s="643"/>
      <c r="ZJ12" s="643"/>
      <c r="ZK12" s="643"/>
      <c r="ZL12" s="643"/>
      <c r="ZM12" s="643"/>
      <c r="ZN12" s="643"/>
      <c r="ZO12" s="643"/>
      <c r="ZP12" s="643"/>
      <c r="ZQ12" s="643"/>
      <c r="ZR12" s="643"/>
      <c r="ZS12" s="643"/>
      <c r="ZT12" s="643"/>
      <c r="ZU12" s="643"/>
      <c r="ZV12" s="643"/>
      <c r="ZW12" s="643"/>
      <c r="ZX12" s="643"/>
      <c r="ZY12" s="643"/>
      <c r="ZZ12" s="643"/>
      <c r="AAA12" s="643"/>
      <c r="AAB12" s="643"/>
      <c r="AAC12" s="643"/>
      <c r="AAD12" s="643"/>
      <c r="AAE12" s="643"/>
      <c r="AAF12" s="643"/>
      <c r="AAG12" s="643"/>
      <c r="AAH12" s="643"/>
      <c r="AAI12" s="643"/>
      <c r="AAJ12" s="643"/>
      <c r="AAK12" s="643"/>
      <c r="AAL12" s="643"/>
      <c r="AAM12" s="643"/>
      <c r="AAN12" s="643"/>
      <c r="AAO12" s="643"/>
      <c r="AAP12" s="643"/>
      <c r="AAQ12" s="643"/>
      <c r="AAR12" s="643"/>
      <c r="AAS12" s="643"/>
      <c r="AAT12" s="643"/>
      <c r="AAU12" s="643"/>
      <c r="AAV12" s="643"/>
      <c r="AAW12" s="643"/>
      <c r="AAX12" s="643"/>
      <c r="AAY12" s="643"/>
      <c r="AAZ12" s="643"/>
      <c r="ABA12" s="643"/>
      <c r="ABB12" s="643"/>
      <c r="ABC12" s="643"/>
      <c r="ABD12" s="643"/>
      <c r="ABE12" s="643"/>
      <c r="ABF12" s="643"/>
      <c r="ABG12" s="643"/>
      <c r="ABH12" s="643"/>
      <c r="ABI12" s="643"/>
      <c r="ABJ12" s="643"/>
      <c r="ABK12" s="643"/>
      <c r="ABL12" s="643"/>
      <c r="ABM12" s="643"/>
      <c r="ABN12" s="643"/>
      <c r="ABO12" s="643"/>
      <c r="ABP12" s="643"/>
      <c r="ABQ12" s="643"/>
      <c r="ABR12" s="643"/>
      <c r="ABS12" s="643"/>
      <c r="ABT12" s="643"/>
      <c r="ABU12" s="643"/>
      <c r="ABV12" s="643"/>
      <c r="ABW12" s="643"/>
      <c r="ABX12" s="643"/>
      <c r="ABY12" s="643"/>
      <c r="ABZ12" s="643"/>
      <c r="ACA12" s="643"/>
      <c r="ACB12" s="643"/>
      <c r="ACC12" s="643"/>
      <c r="ACD12" s="643"/>
      <c r="ACE12" s="643"/>
      <c r="ACF12" s="643"/>
      <c r="ACG12" s="643"/>
      <c r="ACH12" s="643"/>
      <c r="ACI12" s="643"/>
      <c r="ACJ12" s="643"/>
      <c r="ACK12" s="643"/>
      <c r="ACL12" s="643"/>
      <c r="ACM12" s="643"/>
      <c r="ACN12" s="643"/>
      <c r="ACO12" s="643"/>
      <c r="ACP12" s="643"/>
      <c r="ACQ12" s="643"/>
      <c r="ACR12" s="643"/>
      <c r="ACS12" s="643"/>
      <c r="ACT12" s="643"/>
      <c r="ACU12" s="643"/>
      <c r="ACV12" s="643"/>
      <c r="ACW12" s="643"/>
      <c r="ACX12" s="643"/>
      <c r="ACY12" s="643"/>
      <c r="ACZ12" s="643"/>
      <c r="ADA12" s="643"/>
      <c r="ADB12" s="643"/>
      <c r="ADC12" s="643"/>
      <c r="ADD12" s="643"/>
      <c r="ADE12" s="643"/>
      <c r="ADF12" s="643"/>
      <c r="ADG12" s="643"/>
      <c r="ADH12" s="643"/>
      <c r="ADI12" s="643"/>
      <c r="ADJ12" s="643"/>
      <c r="ADK12" s="643"/>
      <c r="ADL12" s="643"/>
      <c r="ADM12" s="643"/>
      <c r="ADN12" s="643"/>
      <c r="ADO12" s="643"/>
      <c r="ADP12" s="643"/>
      <c r="ADQ12" s="643"/>
      <c r="ADR12" s="643"/>
      <c r="ADS12" s="643"/>
      <c r="ADT12" s="643"/>
      <c r="ADU12" s="643"/>
      <c r="ADV12" s="643"/>
      <c r="ADW12" s="643"/>
      <c r="ADX12" s="643"/>
      <c r="ADY12" s="643"/>
      <c r="ADZ12" s="643"/>
      <c r="AEA12" s="643"/>
      <c r="AEB12" s="643"/>
      <c r="AEC12" s="643"/>
      <c r="AED12" s="643"/>
      <c r="AEE12" s="643"/>
      <c r="AEF12" s="643"/>
      <c r="AEG12" s="643"/>
      <c r="AEH12" s="643"/>
      <c r="AEI12" s="643"/>
      <c r="AEJ12" s="643"/>
      <c r="AEK12" s="643"/>
      <c r="AEL12" s="643"/>
      <c r="AEM12" s="643"/>
      <c r="AEN12" s="643"/>
      <c r="AEO12" s="643"/>
      <c r="AEP12" s="643"/>
      <c r="AEQ12" s="643"/>
      <c r="AER12" s="643"/>
      <c r="AES12" s="643"/>
      <c r="AET12" s="643"/>
      <c r="AEU12" s="643"/>
      <c r="AEV12" s="643"/>
      <c r="AEW12" s="643"/>
      <c r="AEX12" s="643"/>
      <c r="AEY12" s="643"/>
      <c r="AEZ12" s="643"/>
      <c r="AFA12" s="643"/>
      <c r="AFB12" s="643"/>
      <c r="AFC12" s="643"/>
      <c r="AFD12" s="643"/>
      <c r="AFE12" s="643"/>
      <c r="AFF12" s="643"/>
      <c r="AFG12" s="643"/>
      <c r="AFH12" s="643"/>
      <c r="AFI12" s="643"/>
      <c r="AFJ12" s="643"/>
      <c r="AFK12" s="643"/>
      <c r="AFL12" s="643"/>
      <c r="AFM12" s="643"/>
      <c r="AFN12" s="643"/>
      <c r="AFO12" s="643"/>
      <c r="AFP12" s="643"/>
      <c r="AFQ12" s="643"/>
      <c r="AFR12" s="643"/>
      <c r="AFS12" s="643"/>
      <c r="AFT12" s="643"/>
      <c r="AFU12" s="643"/>
      <c r="AFV12" s="643"/>
      <c r="AFW12" s="643"/>
      <c r="AFX12" s="643"/>
      <c r="AFY12" s="643"/>
      <c r="AFZ12" s="643"/>
      <c r="AGA12" s="643"/>
      <c r="AGB12" s="643"/>
      <c r="AGC12" s="643"/>
      <c r="AGD12" s="643"/>
      <c r="AGE12" s="643"/>
      <c r="AGF12" s="643"/>
      <c r="AGG12" s="643"/>
      <c r="AGH12" s="643"/>
      <c r="AGI12" s="643"/>
      <c r="AGJ12" s="643"/>
      <c r="AGK12" s="643"/>
      <c r="AGL12" s="643"/>
      <c r="AGM12" s="643"/>
      <c r="AGN12" s="643"/>
      <c r="AGO12" s="643"/>
      <c r="AGP12" s="643"/>
      <c r="AGQ12" s="643"/>
      <c r="AGR12" s="643"/>
      <c r="AGS12" s="643"/>
      <c r="AGT12" s="643"/>
      <c r="AGU12" s="643"/>
      <c r="AGV12" s="643"/>
      <c r="AGW12" s="643"/>
      <c r="AGX12" s="643"/>
      <c r="AGY12" s="643"/>
      <c r="AGZ12" s="643"/>
      <c r="AHA12" s="643"/>
      <c r="AHB12" s="643"/>
      <c r="AHC12" s="643"/>
      <c r="AHD12" s="643"/>
      <c r="AHE12" s="643"/>
      <c r="AHF12" s="643"/>
      <c r="AHG12" s="643"/>
      <c r="AHH12" s="643"/>
      <c r="AHI12" s="643"/>
      <c r="AHJ12" s="643"/>
      <c r="AHK12" s="643"/>
      <c r="AHL12" s="643"/>
      <c r="AHM12" s="643"/>
      <c r="AHN12" s="643"/>
      <c r="AHO12" s="643"/>
      <c r="AHP12" s="643"/>
      <c r="AHQ12" s="643"/>
      <c r="AHR12" s="643"/>
      <c r="AHS12" s="643"/>
      <c r="AHT12" s="643"/>
      <c r="AHU12" s="643"/>
      <c r="AHV12" s="643"/>
      <c r="AHW12" s="643"/>
      <c r="AHX12" s="643"/>
      <c r="AHY12" s="643"/>
      <c r="AHZ12" s="643"/>
      <c r="AIA12" s="643"/>
      <c r="AIB12" s="643"/>
      <c r="AIC12" s="643"/>
      <c r="AID12" s="643"/>
      <c r="AIE12" s="643"/>
      <c r="AIF12" s="643"/>
      <c r="AIG12" s="643"/>
      <c r="AIH12" s="643"/>
      <c r="AII12" s="643"/>
      <c r="AIJ12" s="643"/>
      <c r="AIK12" s="643"/>
      <c r="AIL12" s="643"/>
      <c r="AIM12" s="643"/>
      <c r="AIN12" s="643"/>
      <c r="AIO12" s="643"/>
      <c r="AIP12" s="643"/>
      <c r="AIQ12" s="643"/>
      <c r="AIR12" s="643"/>
      <c r="AIS12" s="643"/>
      <c r="AIT12" s="643"/>
      <c r="AIU12" s="643"/>
      <c r="AIV12" s="643"/>
      <c r="AIW12" s="643"/>
      <c r="AIX12" s="643"/>
      <c r="AIY12" s="643"/>
      <c r="AIZ12" s="643"/>
      <c r="AJA12" s="643"/>
      <c r="AJB12" s="643"/>
      <c r="AJC12" s="643"/>
      <c r="AJD12" s="643"/>
      <c r="AJE12" s="643"/>
      <c r="AJF12" s="643"/>
      <c r="AJG12" s="643"/>
      <c r="AJH12" s="643"/>
      <c r="AJI12" s="643"/>
      <c r="AJJ12" s="643"/>
      <c r="AJK12" s="643"/>
      <c r="AJL12" s="643"/>
      <c r="AJM12" s="643"/>
      <c r="AJN12" s="643"/>
      <c r="AJO12" s="643"/>
      <c r="AJP12" s="643"/>
      <c r="AJQ12" s="643"/>
      <c r="AJR12" s="643"/>
      <c r="AJS12" s="643"/>
      <c r="AJT12" s="643"/>
      <c r="AJU12" s="643"/>
      <c r="AJV12" s="643"/>
      <c r="AJW12" s="643"/>
      <c r="AJX12" s="643"/>
      <c r="AJY12" s="643"/>
      <c r="AJZ12" s="643"/>
      <c r="AKA12" s="643"/>
      <c r="AKB12" s="643"/>
      <c r="AKC12" s="643"/>
      <c r="AKD12" s="643"/>
      <c r="AKE12" s="643"/>
      <c r="AKF12" s="643"/>
      <c r="AKG12" s="643"/>
      <c r="AKH12" s="643"/>
      <c r="AKI12" s="643"/>
      <c r="AKJ12" s="643"/>
      <c r="AKK12" s="643"/>
      <c r="AKL12" s="643"/>
      <c r="AKM12" s="643"/>
      <c r="AKN12" s="643"/>
      <c r="AKO12" s="643"/>
      <c r="AKP12" s="643"/>
      <c r="AKQ12" s="643"/>
      <c r="AKR12" s="643"/>
      <c r="AKS12" s="643"/>
      <c r="AKT12" s="643"/>
      <c r="AKU12" s="643"/>
      <c r="AKV12" s="643"/>
      <c r="AKW12" s="643"/>
      <c r="AKX12" s="643"/>
      <c r="AKY12" s="643"/>
      <c r="AKZ12" s="643"/>
      <c r="ALA12" s="643"/>
      <c r="ALB12" s="643"/>
      <c r="ALC12" s="643"/>
      <c r="ALD12" s="643"/>
      <c r="ALE12" s="643"/>
      <c r="ALF12" s="643"/>
      <c r="ALG12" s="643"/>
      <c r="ALH12" s="643"/>
      <c r="ALI12" s="643"/>
      <c r="ALJ12" s="643"/>
      <c r="ALK12" s="643"/>
      <c r="ALL12" s="643"/>
      <c r="ALM12" s="643"/>
      <c r="ALN12" s="643"/>
      <c r="ALO12" s="643"/>
      <c r="ALP12" s="643"/>
      <c r="ALQ12" s="643"/>
      <c r="ALR12" s="643"/>
      <c r="ALS12" s="643"/>
      <c r="ALT12" s="643"/>
      <c r="ALU12" s="643"/>
      <c r="ALV12" s="643"/>
      <c r="ALW12" s="643"/>
      <c r="ALX12" s="643"/>
      <c r="ALY12" s="643"/>
      <c r="ALZ12" s="643"/>
      <c r="AMA12" s="643"/>
      <c r="AMB12" s="643"/>
      <c r="AMC12" s="643"/>
      <c r="AMD12" s="643"/>
      <c r="AME12" s="643"/>
      <c r="AMF12" s="643"/>
      <c r="AMG12" s="643"/>
      <c r="AMH12" s="643"/>
      <c r="AMI12" s="643"/>
      <c r="AMJ12" s="643"/>
      <c r="AMK12" s="643"/>
      <c r="AML12" s="643"/>
      <c r="AMM12" s="643"/>
      <c r="AMN12" s="643"/>
      <c r="AMO12" s="643"/>
      <c r="AMP12" s="643"/>
      <c r="AMQ12" s="643"/>
      <c r="AMR12" s="643"/>
      <c r="AMS12" s="643"/>
      <c r="AMT12" s="643"/>
      <c r="AMU12" s="643"/>
      <c r="AMV12" s="643"/>
      <c r="AMW12" s="643"/>
      <c r="AMX12" s="643"/>
      <c r="AMY12" s="643"/>
      <c r="AMZ12" s="643"/>
      <c r="ANA12" s="643"/>
      <c r="ANB12" s="643"/>
      <c r="ANC12" s="643"/>
      <c r="AND12" s="643"/>
      <c r="ANE12" s="643"/>
      <c r="ANF12" s="643"/>
      <c r="ANG12" s="643"/>
      <c r="ANH12" s="643"/>
      <c r="ANI12" s="643"/>
      <c r="ANJ12" s="643"/>
      <c r="ANK12" s="643"/>
      <c r="ANL12" s="643"/>
      <c r="ANM12" s="643"/>
      <c r="ANN12" s="643"/>
      <c r="ANO12" s="643"/>
      <c r="ANP12" s="643"/>
      <c r="ANQ12" s="643"/>
      <c r="ANR12" s="643"/>
      <c r="ANS12" s="643"/>
      <c r="ANT12" s="643"/>
      <c r="ANU12" s="643"/>
      <c r="ANV12" s="643"/>
      <c r="ANW12" s="643"/>
      <c r="ANX12" s="643"/>
      <c r="ANY12" s="643"/>
      <c r="ANZ12" s="643"/>
      <c r="AOA12" s="643"/>
      <c r="AOB12" s="643"/>
      <c r="AOC12" s="643"/>
      <c r="AOD12" s="643"/>
      <c r="AOE12" s="643"/>
      <c r="AOF12" s="643"/>
      <c r="AOG12" s="643"/>
      <c r="AOH12" s="643"/>
      <c r="AOI12" s="643"/>
      <c r="AOJ12" s="643"/>
      <c r="AOK12" s="643"/>
      <c r="AOL12" s="643"/>
      <c r="AOM12" s="643"/>
      <c r="AON12" s="643"/>
      <c r="AOO12" s="643"/>
      <c r="AOP12" s="643"/>
      <c r="AOQ12" s="643"/>
      <c r="AOR12" s="643"/>
      <c r="AOS12" s="643"/>
      <c r="AOT12" s="643"/>
      <c r="AOU12" s="643"/>
      <c r="AOV12" s="643"/>
      <c r="AOW12" s="643"/>
      <c r="AOX12" s="643"/>
      <c r="AOY12" s="643"/>
      <c r="AOZ12" s="643"/>
      <c r="APA12" s="643"/>
      <c r="APB12" s="643"/>
      <c r="APC12" s="643"/>
      <c r="APD12" s="643"/>
      <c r="APE12" s="643"/>
      <c r="APF12" s="643"/>
      <c r="APG12" s="643"/>
      <c r="APH12" s="643"/>
      <c r="API12" s="643"/>
      <c r="APJ12" s="643"/>
      <c r="APK12" s="643"/>
      <c r="APL12" s="643"/>
      <c r="APM12" s="643"/>
      <c r="APN12" s="643"/>
      <c r="APO12" s="643"/>
      <c r="APP12" s="643"/>
      <c r="APQ12" s="643"/>
      <c r="APR12" s="643"/>
      <c r="APS12" s="643"/>
      <c r="APT12" s="643"/>
      <c r="APU12" s="643"/>
      <c r="APV12" s="643"/>
      <c r="APW12" s="643"/>
      <c r="APX12" s="643"/>
      <c r="APY12" s="643"/>
      <c r="APZ12" s="643"/>
      <c r="AQA12" s="643"/>
      <c r="AQB12" s="643"/>
      <c r="AQC12" s="643"/>
      <c r="AQD12" s="643"/>
      <c r="AQE12" s="643"/>
      <c r="AQF12" s="643"/>
      <c r="AQG12" s="643"/>
      <c r="AQH12" s="643"/>
      <c r="AQI12" s="643"/>
      <c r="AQJ12" s="643"/>
      <c r="AQK12" s="643"/>
      <c r="AQL12" s="643"/>
      <c r="AQM12" s="643"/>
      <c r="AQN12" s="643"/>
      <c r="AQO12" s="643"/>
      <c r="AQP12" s="643"/>
      <c r="AQQ12" s="643"/>
      <c r="AQR12" s="643"/>
      <c r="AQS12" s="643"/>
      <c r="AQT12" s="643"/>
      <c r="AQU12" s="643"/>
      <c r="AQV12" s="643"/>
      <c r="AQW12" s="643"/>
      <c r="AQX12" s="643"/>
      <c r="AQY12" s="643"/>
      <c r="AQZ12" s="643"/>
      <c r="ARA12" s="643"/>
      <c r="ARB12" s="643"/>
      <c r="ARC12" s="643"/>
      <c r="ARD12" s="643"/>
      <c r="ARE12" s="643"/>
      <c r="ARF12" s="643"/>
      <c r="ARG12" s="643"/>
      <c r="ARH12" s="643"/>
      <c r="ARI12" s="643"/>
      <c r="ARJ12" s="643"/>
      <c r="ARK12" s="643"/>
      <c r="ARL12" s="643"/>
      <c r="ARM12" s="643"/>
      <c r="ARN12" s="643"/>
      <c r="ARO12" s="643"/>
      <c r="ARP12" s="643"/>
      <c r="ARQ12" s="643"/>
      <c r="ARR12" s="643"/>
      <c r="ARS12" s="643"/>
      <c r="ART12" s="643"/>
      <c r="ARU12" s="643"/>
      <c r="ARV12" s="643"/>
      <c r="ARW12" s="643"/>
      <c r="ARX12" s="643"/>
      <c r="ARY12" s="643"/>
      <c r="ARZ12" s="643"/>
      <c r="ASA12" s="643"/>
      <c r="ASB12" s="643"/>
      <c r="ASC12" s="643"/>
      <c r="ASD12" s="643"/>
      <c r="ASE12" s="643"/>
      <c r="ASF12" s="643"/>
      <c r="ASG12" s="643"/>
      <c r="ASH12" s="643"/>
      <c r="ASI12" s="643"/>
      <c r="ASJ12" s="643"/>
      <c r="ASK12" s="643"/>
      <c r="ASL12" s="643"/>
      <c r="ASM12" s="643"/>
      <c r="ASN12" s="643"/>
      <c r="ASO12" s="643"/>
      <c r="ASP12" s="643"/>
      <c r="ASQ12" s="643"/>
      <c r="ASR12" s="643"/>
      <c r="ASS12" s="643"/>
      <c r="AST12" s="643"/>
      <c r="ASU12" s="643"/>
      <c r="ASV12" s="643"/>
      <c r="ASW12" s="643"/>
      <c r="ASX12" s="643"/>
      <c r="ASY12" s="643"/>
      <c r="ASZ12" s="643"/>
      <c r="ATA12" s="643"/>
      <c r="ATB12" s="643"/>
      <c r="ATC12" s="643"/>
      <c r="ATD12" s="643"/>
      <c r="ATE12" s="643"/>
      <c r="ATF12" s="643"/>
      <c r="ATG12" s="643"/>
      <c r="ATH12" s="643"/>
      <c r="ATI12" s="643"/>
      <c r="ATJ12" s="643"/>
      <c r="ATK12" s="643"/>
      <c r="ATL12" s="643"/>
      <c r="ATM12" s="643"/>
      <c r="ATN12" s="643"/>
      <c r="ATO12" s="643"/>
      <c r="ATP12" s="643"/>
      <c r="ATQ12" s="643"/>
      <c r="ATR12" s="643"/>
      <c r="ATS12" s="643"/>
      <c r="ATT12" s="643"/>
      <c r="ATU12" s="643"/>
      <c r="ATV12" s="643"/>
      <c r="ATW12" s="643"/>
      <c r="ATX12" s="643"/>
      <c r="ATY12" s="643"/>
      <c r="ATZ12" s="643"/>
      <c r="AUA12" s="643"/>
      <c r="AUB12" s="643"/>
      <c r="AUC12" s="643"/>
      <c r="AUD12" s="643"/>
      <c r="AUE12" s="643"/>
      <c r="AUF12" s="643"/>
      <c r="AUG12" s="643"/>
      <c r="AUH12" s="643"/>
      <c r="AUI12" s="643"/>
      <c r="AUJ12" s="643"/>
      <c r="AUK12" s="643"/>
      <c r="AUL12" s="643"/>
      <c r="AUM12" s="643"/>
      <c r="AUN12" s="643"/>
      <c r="AUO12" s="643"/>
      <c r="AUP12" s="643"/>
      <c r="AUQ12" s="643"/>
      <c r="AUR12" s="643"/>
      <c r="AUS12" s="643"/>
      <c r="AUT12" s="643"/>
      <c r="AUU12" s="643"/>
      <c r="AUV12" s="643"/>
      <c r="AUW12" s="643"/>
      <c r="AUX12" s="643"/>
      <c r="AUY12" s="643"/>
      <c r="AUZ12" s="643"/>
      <c r="AVA12" s="643"/>
      <c r="AVB12" s="643"/>
      <c r="AVC12" s="643"/>
      <c r="AVD12" s="643"/>
      <c r="AVE12" s="643"/>
      <c r="AVF12" s="643"/>
      <c r="AVG12" s="643"/>
      <c r="AVH12" s="643"/>
      <c r="AVI12" s="643"/>
      <c r="AVJ12" s="643"/>
      <c r="AVK12" s="643"/>
      <c r="AVL12" s="643"/>
      <c r="AVM12" s="643"/>
      <c r="AVN12" s="643"/>
      <c r="AVO12" s="643"/>
      <c r="AVP12" s="643"/>
      <c r="AVQ12" s="643"/>
      <c r="AVR12" s="643"/>
      <c r="AVS12" s="643"/>
      <c r="AVT12" s="643"/>
      <c r="AVU12" s="643"/>
      <c r="AVV12" s="643"/>
      <c r="AVW12" s="643"/>
      <c r="AVX12" s="643"/>
      <c r="AVY12" s="643"/>
      <c r="AVZ12" s="643"/>
      <c r="AWA12" s="643"/>
      <c r="AWB12" s="643"/>
      <c r="AWC12" s="643"/>
      <c r="AWD12" s="643"/>
      <c r="AWE12" s="643"/>
      <c r="AWF12" s="643"/>
      <c r="AWG12" s="643"/>
      <c r="AWH12" s="643"/>
      <c r="AWI12" s="643"/>
      <c r="AWJ12" s="643"/>
      <c r="AWK12" s="643"/>
      <c r="AWL12" s="643"/>
      <c r="AWM12" s="643"/>
      <c r="AWN12" s="643"/>
      <c r="AWO12" s="643"/>
      <c r="AWP12" s="643"/>
      <c r="AWQ12" s="643"/>
      <c r="AWR12" s="643"/>
      <c r="AWS12" s="643"/>
      <c r="AWT12" s="643"/>
      <c r="AWU12" s="643"/>
      <c r="AWV12" s="643"/>
      <c r="AWW12" s="643"/>
      <c r="AWX12" s="643"/>
      <c r="AWY12" s="643"/>
      <c r="AWZ12" s="643"/>
      <c r="AXA12" s="643"/>
      <c r="AXB12" s="643"/>
      <c r="AXC12" s="643"/>
      <c r="AXD12" s="643"/>
      <c r="AXE12" s="643"/>
      <c r="AXF12" s="643"/>
      <c r="AXG12" s="643"/>
      <c r="AXH12" s="643"/>
      <c r="AXI12" s="643"/>
      <c r="AXJ12" s="643"/>
      <c r="AXK12" s="643"/>
      <c r="AXL12" s="643"/>
      <c r="AXM12" s="643"/>
      <c r="AXN12" s="643"/>
      <c r="AXO12" s="643"/>
      <c r="AXP12" s="643"/>
      <c r="AXQ12" s="643"/>
      <c r="AXR12" s="643"/>
      <c r="AXS12" s="643"/>
      <c r="AXT12" s="643"/>
      <c r="AXU12" s="643"/>
      <c r="AXV12" s="643"/>
      <c r="AXW12" s="643"/>
      <c r="AXX12" s="643"/>
      <c r="AXY12" s="643"/>
      <c r="AXZ12" s="643"/>
      <c r="AYA12" s="643"/>
      <c r="AYB12" s="643"/>
      <c r="AYC12" s="643"/>
      <c r="AYD12" s="643"/>
      <c r="AYE12" s="643"/>
      <c r="AYF12" s="643"/>
      <c r="AYG12" s="643"/>
      <c r="AYH12" s="643"/>
      <c r="AYI12" s="643"/>
      <c r="AYJ12" s="643"/>
      <c r="AYK12" s="643"/>
      <c r="AYL12" s="643"/>
      <c r="AYM12" s="643"/>
      <c r="AYN12" s="643"/>
      <c r="AYO12" s="643"/>
      <c r="AYP12" s="643"/>
      <c r="AYQ12" s="643"/>
      <c r="AYR12" s="643"/>
      <c r="AYS12" s="643"/>
      <c r="AYT12" s="643"/>
      <c r="AYU12" s="643"/>
      <c r="AYV12" s="643"/>
      <c r="AYW12" s="643"/>
      <c r="AYX12" s="643"/>
      <c r="AYY12" s="643"/>
      <c r="AYZ12" s="643"/>
      <c r="AZA12" s="643"/>
      <c r="AZB12" s="643"/>
      <c r="AZC12" s="643"/>
      <c r="AZD12" s="643"/>
      <c r="AZE12" s="643"/>
      <c r="AZF12" s="643"/>
      <c r="AZG12" s="643"/>
      <c r="AZH12" s="643"/>
      <c r="AZI12" s="643"/>
      <c r="AZJ12" s="643"/>
      <c r="AZK12" s="643"/>
      <c r="AZL12" s="643"/>
      <c r="AZM12" s="643"/>
      <c r="AZN12" s="643"/>
      <c r="AZO12" s="643"/>
      <c r="AZP12" s="643"/>
      <c r="AZQ12" s="643"/>
      <c r="AZR12" s="643"/>
      <c r="AZS12" s="643"/>
      <c r="AZT12" s="643"/>
      <c r="AZU12" s="643"/>
      <c r="AZV12" s="643"/>
      <c r="AZW12" s="643"/>
      <c r="AZX12" s="643"/>
      <c r="AZY12" s="643"/>
      <c r="AZZ12" s="643"/>
      <c r="BAA12" s="643"/>
      <c r="BAB12" s="643"/>
      <c r="BAC12" s="643"/>
      <c r="BAD12" s="643"/>
      <c r="BAE12" s="643"/>
      <c r="BAF12" s="643"/>
      <c r="BAG12" s="643"/>
      <c r="BAH12" s="643"/>
      <c r="BAI12" s="643"/>
      <c r="BAJ12" s="643"/>
      <c r="BAK12" s="643"/>
      <c r="BAL12" s="643"/>
      <c r="BAM12" s="643"/>
      <c r="BAN12" s="643"/>
      <c r="BAO12" s="643"/>
      <c r="BAP12" s="643"/>
      <c r="BAQ12" s="643"/>
      <c r="BAR12" s="643"/>
      <c r="BAS12" s="643"/>
      <c r="BAT12" s="643"/>
      <c r="BAU12" s="643"/>
      <c r="BAV12" s="643"/>
      <c r="BAW12" s="643"/>
      <c r="BAX12" s="643"/>
      <c r="BAY12" s="643"/>
      <c r="BAZ12" s="643"/>
      <c r="BBA12" s="643"/>
      <c r="BBB12" s="643"/>
      <c r="BBC12" s="643"/>
      <c r="BBD12" s="643"/>
      <c r="BBE12" s="643"/>
      <c r="BBF12" s="643"/>
      <c r="BBG12" s="643"/>
      <c r="BBH12" s="643"/>
      <c r="BBI12" s="643"/>
      <c r="BBJ12" s="643"/>
      <c r="BBK12" s="643"/>
      <c r="BBL12" s="643"/>
      <c r="BBM12" s="643"/>
      <c r="BBN12" s="643"/>
      <c r="BBO12" s="643"/>
      <c r="BBP12" s="643"/>
      <c r="BBQ12" s="643"/>
      <c r="BBR12" s="643"/>
      <c r="BBS12" s="643"/>
      <c r="BBT12" s="643"/>
      <c r="BBU12" s="643"/>
      <c r="BBV12" s="643"/>
      <c r="BBW12" s="643"/>
      <c r="BBX12" s="643"/>
      <c r="BBY12" s="643"/>
      <c r="BBZ12" s="643"/>
      <c r="BCA12" s="643"/>
      <c r="BCB12" s="643"/>
      <c r="BCC12" s="643"/>
      <c r="BCD12" s="643"/>
      <c r="BCE12" s="643"/>
      <c r="BCF12" s="643"/>
      <c r="BCG12" s="643"/>
      <c r="BCH12" s="643"/>
      <c r="BCI12" s="643"/>
      <c r="BCJ12" s="643"/>
      <c r="BCK12" s="643"/>
      <c r="BCL12" s="643"/>
      <c r="BCM12" s="643"/>
      <c r="BCN12" s="643"/>
      <c r="BCO12" s="643"/>
      <c r="BCP12" s="643"/>
      <c r="BCQ12" s="643"/>
      <c r="BCR12" s="643"/>
      <c r="BCS12" s="643"/>
      <c r="BCT12" s="643"/>
      <c r="BCU12" s="643"/>
      <c r="BCV12" s="643"/>
      <c r="BCW12" s="643"/>
      <c r="BCX12" s="643"/>
      <c r="BCY12" s="643"/>
      <c r="BCZ12" s="643"/>
      <c r="BDA12" s="643"/>
      <c r="BDB12" s="643"/>
      <c r="BDC12" s="643"/>
      <c r="BDD12" s="643"/>
      <c r="BDE12" s="643"/>
      <c r="BDF12" s="643"/>
      <c r="BDG12" s="643"/>
      <c r="BDH12" s="643"/>
      <c r="BDI12" s="643"/>
      <c r="BDJ12" s="643"/>
      <c r="BDK12" s="643"/>
      <c r="BDL12" s="643"/>
      <c r="BDM12" s="643"/>
      <c r="BDN12" s="643"/>
      <c r="BDO12" s="643"/>
      <c r="BDP12" s="643"/>
      <c r="BDQ12" s="643"/>
      <c r="BDR12" s="643"/>
      <c r="BDS12" s="643"/>
      <c r="BDT12" s="643"/>
      <c r="BDU12" s="643"/>
      <c r="BDV12" s="643"/>
      <c r="BDW12" s="643"/>
      <c r="BDX12" s="643"/>
      <c r="BDY12" s="643"/>
      <c r="BDZ12" s="643"/>
      <c r="BEA12" s="643"/>
      <c r="BEB12" s="643"/>
      <c r="BEC12" s="643"/>
      <c r="BED12" s="643"/>
      <c r="BEE12" s="643"/>
      <c r="BEF12" s="643"/>
      <c r="BEG12" s="643"/>
      <c r="BEH12" s="643"/>
      <c r="BEI12" s="643"/>
      <c r="BEJ12" s="643"/>
      <c r="BEK12" s="643"/>
      <c r="BEL12" s="643"/>
      <c r="BEM12" s="643"/>
      <c r="BEN12" s="643"/>
      <c r="BEO12" s="643"/>
      <c r="BEP12" s="643"/>
      <c r="BEQ12" s="643"/>
      <c r="BER12" s="643"/>
      <c r="BES12" s="643"/>
      <c r="BET12" s="643"/>
      <c r="BEU12" s="643"/>
      <c r="BEV12" s="643"/>
      <c r="BEW12" s="643"/>
      <c r="BEX12" s="643"/>
      <c r="BEY12" s="643"/>
      <c r="BEZ12" s="643"/>
      <c r="BFA12" s="643"/>
      <c r="BFB12" s="643"/>
      <c r="BFC12" s="643"/>
      <c r="BFD12" s="643"/>
      <c r="BFE12" s="643"/>
      <c r="BFF12" s="643"/>
      <c r="BFG12" s="643"/>
      <c r="BFH12" s="643"/>
      <c r="BFI12" s="643"/>
      <c r="BFJ12" s="643"/>
      <c r="BFK12" s="643"/>
      <c r="BFL12" s="643"/>
      <c r="BFM12" s="643"/>
      <c r="BFN12" s="643"/>
      <c r="BFO12" s="643"/>
      <c r="BFP12" s="643"/>
      <c r="BFQ12" s="643"/>
      <c r="BFR12" s="643"/>
      <c r="BFS12" s="643"/>
      <c r="BFT12" s="643"/>
      <c r="BFU12" s="643"/>
      <c r="BFV12" s="643"/>
      <c r="BFW12" s="643"/>
      <c r="BFX12" s="643"/>
      <c r="BFY12" s="643"/>
      <c r="BFZ12" s="643"/>
      <c r="BGA12" s="643"/>
      <c r="BGB12" s="643"/>
      <c r="BGC12" s="643"/>
      <c r="BGD12" s="643"/>
      <c r="BGE12" s="643"/>
      <c r="BGF12" s="643"/>
      <c r="BGG12" s="643"/>
      <c r="BGH12" s="643"/>
      <c r="BGI12" s="643"/>
      <c r="BGJ12" s="643"/>
      <c r="BGK12" s="643"/>
      <c r="BGL12" s="643"/>
      <c r="BGM12" s="643"/>
      <c r="BGN12" s="643"/>
      <c r="BGO12" s="643"/>
      <c r="BGP12" s="643"/>
      <c r="BGQ12" s="643"/>
      <c r="BGR12" s="643"/>
      <c r="BGS12" s="643"/>
      <c r="BGT12" s="643"/>
      <c r="BGU12" s="643"/>
      <c r="BGV12" s="643"/>
      <c r="BGW12" s="643"/>
      <c r="BGX12" s="643"/>
      <c r="BGY12" s="643"/>
      <c r="BGZ12" s="643"/>
      <c r="BHA12" s="643"/>
      <c r="BHB12" s="643"/>
      <c r="BHC12" s="643"/>
      <c r="BHD12" s="643"/>
      <c r="BHE12" s="643"/>
      <c r="BHF12" s="643"/>
      <c r="BHG12" s="643"/>
      <c r="BHH12" s="643"/>
      <c r="BHI12" s="643"/>
      <c r="BHJ12" s="643"/>
      <c r="BHK12" s="643"/>
      <c r="BHL12" s="643"/>
      <c r="BHM12" s="643"/>
      <c r="BHN12" s="643"/>
      <c r="BHO12" s="643"/>
      <c r="BHP12" s="643"/>
      <c r="BHQ12" s="643"/>
      <c r="BHR12" s="643"/>
      <c r="BHS12" s="643"/>
      <c r="BHT12" s="643"/>
      <c r="BHU12" s="643"/>
      <c r="BHV12" s="643"/>
      <c r="BHW12" s="643"/>
      <c r="BHX12" s="643"/>
      <c r="BHY12" s="643"/>
      <c r="BHZ12" s="643"/>
      <c r="BIA12" s="643"/>
      <c r="BIB12" s="643"/>
      <c r="BIC12" s="643"/>
      <c r="BID12" s="643"/>
      <c r="BIE12" s="643"/>
      <c r="BIF12" s="643"/>
      <c r="BIG12" s="643"/>
      <c r="BIH12" s="643"/>
      <c r="BII12" s="643"/>
      <c r="BIJ12" s="643"/>
      <c r="BIK12" s="643"/>
      <c r="BIL12" s="643"/>
      <c r="BIM12" s="643"/>
      <c r="BIN12" s="643"/>
      <c r="BIO12" s="643"/>
      <c r="BIP12" s="643"/>
      <c r="BIQ12" s="643"/>
      <c r="BIR12" s="643"/>
      <c r="BIS12" s="643"/>
      <c r="BIT12" s="643"/>
      <c r="BIU12" s="643"/>
      <c r="BIV12" s="643"/>
      <c r="BIW12" s="643"/>
      <c r="BIX12" s="643"/>
      <c r="BIY12" s="643"/>
      <c r="BIZ12" s="643"/>
      <c r="BJA12" s="643"/>
      <c r="BJB12" s="643"/>
      <c r="BJC12" s="643"/>
      <c r="BJD12" s="643"/>
      <c r="BJE12" s="643"/>
      <c r="BJF12" s="643"/>
      <c r="BJG12" s="643"/>
      <c r="BJH12" s="643"/>
      <c r="BJI12" s="643"/>
      <c r="BJJ12" s="643"/>
      <c r="BJK12" s="643"/>
      <c r="BJL12" s="643"/>
      <c r="BJM12" s="643"/>
      <c r="BJN12" s="643"/>
      <c r="BJO12" s="643"/>
      <c r="BJP12" s="643"/>
      <c r="BJQ12" s="643"/>
      <c r="BJR12" s="643"/>
      <c r="BJS12" s="643"/>
      <c r="BJT12" s="643"/>
      <c r="BJU12" s="643"/>
      <c r="BJV12" s="643"/>
      <c r="BJW12" s="643"/>
      <c r="BJX12" s="643"/>
      <c r="BJY12" s="643"/>
      <c r="BJZ12" s="643"/>
      <c r="BKA12" s="643"/>
      <c r="BKB12" s="643"/>
      <c r="BKC12" s="643"/>
      <c r="BKD12" s="643"/>
      <c r="BKE12" s="643"/>
      <c r="BKF12" s="643"/>
      <c r="BKG12" s="643"/>
      <c r="BKH12" s="643"/>
      <c r="BKI12" s="643"/>
      <c r="BKJ12" s="643"/>
      <c r="BKK12" s="643"/>
      <c r="BKL12" s="643"/>
      <c r="BKM12" s="643"/>
      <c r="BKN12" s="643"/>
      <c r="BKO12" s="643"/>
      <c r="BKP12" s="643"/>
      <c r="BKQ12" s="643"/>
      <c r="BKR12" s="643"/>
      <c r="BKS12" s="643"/>
      <c r="BKT12" s="643"/>
      <c r="BKU12" s="643"/>
      <c r="BKV12" s="643"/>
      <c r="BKW12" s="643"/>
      <c r="BKX12" s="643"/>
      <c r="BKY12" s="643"/>
      <c r="BKZ12" s="643"/>
      <c r="BLA12" s="643"/>
      <c r="BLB12" s="643"/>
      <c r="BLC12" s="643"/>
      <c r="BLD12" s="643"/>
      <c r="BLE12" s="643"/>
      <c r="BLF12" s="643"/>
      <c r="BLG12" s="643"/>
      <c r="BLH12" s="643"/>
      <c r="BLI12" s="643"/>
      <c r="BLJ12" s="643"/>
      <c r="BLK12" s="643"/>
      <c r="BLL12" s="643"/>
      <c r="BLM12" s="643"/>
      <c r="BLN12" s="643"/>
      <c r="BLO12" s="643"/>
      <c r="BLP12" s="643"/>
      <c r="BLQ12" s="643"/>
      <c r="BLR12" s="643"/>
      <c r="BLS12" s="643"/>
      <c r="BLT12" s="643"/>
      <c r="BLU12" s="643"/>
      <c r="BLV12" s="643"/>
      <c r="BLW12" s="643"/>
      <c r="BLX12" s="643"/>
      <c r="BLY12" s="643"/>
      <c r="BLZ12" s="643"/>
      <c r="BMA12" s="643"/>
      <c r="BMB12" s="643"/>
      <c r="BMC12" s="643"/>
      <c r="BMD12" s="643"/>
      <c r="BME12" s="643"/>
      <c r="BMF12" s="643"/>
      <c r="BMG12" s="643"/>
      <c r="BMH12" s="643"/>
      <c r="BMI12" s="643"/>
      <c r="BMJ12" s="643"/>
      <c r="BMK12" s="643"/>
      <c r="BML12" s="643"/>
      <c r="BMM12" s="643"/>
      <c r="BMN12" s="643"/>
      <c r="BMO12" s="643"/>
      <c r="BMP12" s="643"/>
      <c r="BMQ12" s="643"/>
      <c r="BMR12" s="643"/>
      <c r="BMS12" s="643"/>
      <c r="BMT12" s="643"/>
      <c r="BMU12" s="643"/>
      <c r="BMV12" s="643"/>
      <c r="BMW12" s="643"/>
      <c r="BMX12" s="643"/>
      <c r="BMY12" s="643"/>
      <c r="BMZ12" s="643"/>
      <c r="BNA12" s="643"/>
      <c r="BNB12" s="643"/>
      <c r="BNC12" s="643"/>
      <c r="BND12" s="643"/>
      <c r="BNE12" s="643"/>
      <c r="BNF12" s="643"/>
      <c r="BNG12" s="643"/>
      <c r="BNH12" s="643"/>
      <c r="BNI12" s="643"/>
      <c r="BNJ12" s="643"/>
      <c r="BNK12" s="643"/>
      <c r="BNL12" s="643"/>
      <c r="BNM12" s="643"/>
      <c r="BNN12" s="643"/>
      <c r="BNO12" s="643"/>
      <c r="BNP12" s="643"/>
      <c r="BNQ12" s="643"/>
      <c r="BNR12" s="643"/>
      <c r="BNS12" s="643"/>
      <c r="BNT12" s="643"/>
      <c r="BNU12" s="643"/>
      <c r="BNV12" s="643"/>
      <c r="BNW12" s="643"/>
      <c r="BNX12" s="643"/>
      <c r="BNY12" s="643"/>
      <c r="BNZ12" s="643"/>
      <c r="BOA12" s="643"/>
      <c r="BOB12" s="643"/>
      <c r="BOC12" s="643"/>
      <c r="BOD12" s="643"/>
      <c r="BOE12" s="643"/>
      <c r="BOF12" s="643"/>
      <c r="BOG12" s="643"/>
      <c r="BOH12" s="643"/>
      <c r="BOI12" s="643"/>
      <c r="BOJ12" s="643"/>
      <c r="BOK12" s="643"/>
      <c r="BOL12" s="643"/>
      <c r="BOM12" s="643"/>
      <c r="BON12" s="643"/>
      <c r="BOO12" s="643"/>
      <c r="BOP12" s="643"/>
      <c r="BOQ12" s="643"/>
      <c r="BOR12" s="643"/>
      <c r="BOS12" s="643"/>
      <c r="BOT12" s="643"/>
      <c r="BOU12" s="643"/>
      <c r="BOV12" s="643"/>
      <c r="BOW12" s="643"/>
      <c r="BOX12" s="643"/>
      <c r="BOY12" s="643"/>
      <c r="BOZ12" s="643"/>
      <c r="BPA12" s="643"/>
      <c r="BPB12" s="643"/>
      <c r="BPC12" s="643"/>
      <c r="BPD12" s="643"/>
      <c r="BPE12" s="643"/>
      <c r="BPF12" s="643"/>
      <c r="BPG12" s="643"/>
      <c r="BPH12" s="643"/>
      <c r="BPI12" s="643"/>
      <c r="BPJ12" s="643"/>
      <c r="BPK12" s="643"/>
      <c r="BPL12" s="643"/>
      <c r="BPM12" s="643"/>
      <c r="BPN12" s="643"/>
      <c r="BPO12" s="643"/>
      <c r="BPP12" s="643"/>
      <c r="BPQ12" s="643"/>
      <c r="BPR12" s="643"/>
      <c r="BPS12" s="643"/>
      <c r="BPT12" s="643"/>
      <c r="BPU12" s="643"/>
      <c r="BPV12" s="643"/>
      <c r="BPW12" s="643"/>
      <c r="BPX12" s="643"/>
      <c r="BPY12" s="643"/>
      <c r="BPZ12" s="643"/>
      <c r="BQA12" s="643"/>
      <c r="BQB12" s="643"/>
      <c r="BQC12" s="643"/>
      <c r="BQD12" s="643"/>
      <c r="BQE12" s="643"/>
      <c r="BQF12" s="643"/>
      <c r="BQG12" s="643"/>
      <c r="BQH12" s="643"/>
      <c r="BQI12" s="643"/>
      <c r="BQJ12" s="643"/>
      <c r="BQK12" s="643"/>
      <c r="BQL12" s="643"/>
      <c r="BQM12" s="643"/>
      <c r="BQN12" s="643"/>
      <c r="BQO12" s="643"/>
      <c r="BQP12" s="643"/>
      <c r="BQQ12" s="643"/>
      <c r="BQR12" s="643"/>
      <c r="BQS12" s="643"/>
      <c r="BQT12" s="643"/>
      <c r="BQU12" s="643"/>
      <c r="BQV12" s="643"/>
      <c r="BQW12" s="643"/>
      <c r="BQX12" s="643"/>
      <c r="BQY12" s="643"/>
      <c r="BQZ12" s="643"/>
      <c r="BRA12" s="643"/>
      <c r="BRB12" s="643"/>
      <c r="BRC12" s="643"/>
      <c r="BRD12" s="643"/>
      <c r="BRE12" s="643"/>
      <c r="BRF12" s="643"/>
      <c r="BRG12" s="643"/>
      <c r="BRH12" s="643"/>
      <c r="BRI12" s="643"/>
      <c r="BRJ12" s="643"/>
      <c r="BRK12" s="643"/>
      <c r="BRL12" s="643"/>
      <c r="BRM12" s="643"/>
      <c r="BRN12" s="643"/>
      <c r="BRO12" s="643"/>
      <c r="BRP12" s="643"/>
      <c r="BRQ12" s="643"/>
      <c r="BRR12" s="643"/>
      <c r="BRS12" s="643"/>
      <c r="BRT12" s="643"/>
      <c r="BRU12" s="643"/>
      <c r="BRV12" s="643"/>
      <c r="BRW12" s="643"/>
      <c r="BRX12" s="643"/>
      <c r="BRY12" s="643"/>
      <c r="BRZ12" s="643"/>
      <c r="BSA12" s="643"/>
      <c r="BSB12" s="643"/>
      <c r="BSC12" s="643"/>
      <c r="BSD12" s="643"/>
      <c r="BSE12" s="643"/>
      <c r="BSF12" s="643"/>
      <c r="BSG12" s="643"/>
      <c r="BSH12" s="643"/>
      <c r="BSI12" s="643"/>
      <c r="BSJ12" s="643"/>
      <c r="BSK12" s="643"/>
      <c r="BSL12" s="643"/>
      <c r="BSM12" s="643"/>
      <c r="BSN12" s="643"/>
      <c r="BSO12" s="643"/>
      <c r="BSP12" s="643"/>
      <c r="BSQ12" s="643"/>
      <c r="BSR12" s="643"/>
      <c r="BSS12" s="643"/>
      <c r="BST12" s="643"/>
      <c r="BSU12" s="643"/>
      <c r="BSV12" s="643"/>
      <c r="BSW12" s="643"/>
      <c r="BSX12" s="643"/>
      <c r="BSY12" s="643"/>
      <c r="BSZ12" s="643"/>
      <c r="BTA12" s="643"/>
      <c r="BTB12" s="643"/>
      <c r="BTC12" s="643"/>
      <c r="BTD12" s="643"/>
      <c r="BTE12" s="643"/>
      <c r="BTF12" s="643"/>
      <c r="BTG12" s="643"/>
      <c r="BTH12" s="643"/>
      <c r="BTI12" s="643"/>
      <c r="BTJ12" s="643"/>
      <c r="BTK12" s="643"/>
      <c r="BTL12" s="643"/>
      <c r="BTM12" s="643"/>
      <c r="BTN12" s="643"/>
      <c r="BTO12" s="643"/>
      <c r="BTP12" s="643"/>
      <c r="BTQ12" s="643"/>
      <c r="BTR12" s="643"/>
      <c r="BTS12" s="643"/>
      <c r="BTT12" s="643"/>
      <c r="BTU12" s="643"/>
      <c r="BTV12" s="643"/>
      <c r="BTW12" s="643"/>
      <c r="BTX12" s="643"/>
      <c r="BTY12" s="643"/>
      <c r="BTZ12" s="643"/>
      <c r="BUA12" s="643"/>
      <c r="BUB12" s="643"/>
      <c r="BUC12" s="643"/>
      <c r="BUD12" s="643"/>
      <c r="BUE12" s="643"/>
      <c r="BUF12" s="643"/>
      <c r="BUG12" s="643"/>
      <c r="BUH12" s="643"/>
      <c r="BUI12" s="643"/>
      <c r="BUJ12" s="643"/>
      <c r="BUK12" s="643"/>
      <c r="BUL12" s="643"/>
      <c r="BUM12" s="643"/>
      <c r="BUN12" s="643"/>
      <c r="BUO12" s="643"/>
      <c r="BUP12" s="643"/>
      <c r="BUQ12" s="643"/>
      <c r="BUR12" s="643"/>
      <c r="BUS12" s="643"/>
      <c r="BUT12" s="643"/>
      <c r="BUU12" s="643"/>
      <c r="BUV12" s="643"/>
      <c r="BUW12" s="643"/>
      <c r="BUX12" s="643"/>
      <c r="BUY12" s="643"/>
      <c r="BUZ12" s="643"/>
      <c r="BVA12" s="643"/>
      <c r="BVB12" s="643"/>
      <c r="BVC12" s="643"/>
      <c r="BVD12" s="643"/>
      <c r="BVE12" s="643"/>
      <c r="BVF12" s="643"/>
      <c r="BVG12" s="643"/>
      <c r="BVH12" s="643"/>
      <c r="BVI12" s="643"/>
      <c r="BVJ12" s="643"/>
      <c r="BVK12" s="643"/>
      <c r="BVL12" s="643"/>
      <c r="BVM12" s="643"/>
      <c r="BVN12" s="643"/>
      <c r="BVO12" s="643"/>
      <c r="BVP12" s="643"/>
      <c r="BVQ12" s="643"/>
      <c r="BVR12" s="643"/>
      <c r="BVS12" s="643"/>
      <c r="BVT12" s="643"/>
      <c r="BVU12" s="643"/>
      <c r="BVV12" s="643"/>
      <c r="BVW12" s="643"/>
      <c r="BVX12" s="643"/>
      <c r="BVY12" s="643"/>
      <c r="BVZ12" s="643"/>
      <c r="BWA12" s="643"/>
      <c r="BWB12" s="643"/>
      <c r="BWC12" s="643"/>
      <c r="BWD12" s="643"/>
    </row>
    <row r="13" spans="1:1954" ht="17.25" x14ac:dyDescent="0.3">
      <c r="A13" s="3935" t="s">
        <v>664</v>
      </c>
      <c r="B13" s="3917">
        <v>4166.9867690772253</v>
      </c>
      <c r="C13" s="3917">
        <v>2119.2736591799999</v>
      </c>
      <c r="D13" s="3917">
        <v>6286.2604282572256</v>
      </c>
      <c r="F13" s="885"/>
      <c r="G13" s="885"/>
      <c r="H13" s="885"/>
      <c r="J13" s="886"/>
      <c r="K13" s="886"/>
      <c r="L13" s="886"/>
    </row>
    <row r="14" spans="1:1954" ht="17.25" x14ac:dyDescent="0.3">
      <c r="A14" s="3936" t="s">
        <v>665</v>
      </c>
      <c r="B14" s="3918">
        <v>114.29315043999999</v>
      </c>
      <c r="C14" s="3918">
        <v>1745.4023350099999</v>
      </c>
      <c r="D14" s="3918">
        <v>1859.69548545</v>
      </c>
      <c r="F14" s="885"/>
      <c r="G14" s="885"/>
      <c r="H14" s="885"/>
      <c r="J14" s="886"/>
      <c r="K14" s="886"/>
      <c r="L14" s="886"/>
    </row>
    <row r="15" spans="1:1954" ht="17.25" x14ac:dyDescent="0.3">
      <c r="A15" s="3936" t="s">
        <v>666</v>
      </c>
      <c r="B15" s="3918">
        <v>2728.7782257499998</v>
      </c>
      <c r="C15" s="3918">
        <v>322.16752881999997</v>
      </c>
      <c r="D15" s="3918">
        <v>3050.9457545699997</v>
      </c>
      <c r="F15" s="885"/>
      <c r="G15" s="885"/>
      <c r="H15" s="885"/>
      <c r="J15" s="886"/>
      <c r="K15" s="886"/>
      <c r="L15" s="886"/>
    </row>
    <row r="16" spans="1:1954" ht="17.25" x14ac:dyDescent="0.3">
      <c r="A16" s="3936" t="s">
        <v>667</v>
      </c>
      <c r="B16" s="3918">
        <v>1323.9153928872258</v>
      </c>
      <c r="C16" s="3918">
        <v>51.70379535</v>
      </c>
      <c r="D16" s="3918">
        <v>1375.6191882372257</v>
      </c>
      <c r="F16" s="885"/>
      <c r="G16" s="885"/>
      <c r="H16" s="885"/>
      <c r="J16" s="886"/>
      <c r="K16" s="886"/>
      <c r="L16" s="886"/>
    </row>
    <row r="17" spans="1:1954" ht="17.25" x14ac:dyDescent="0.3">
      <c r="A17" s="3935" t="s">
        <v>668</v>
      </c>
      <c r="B17" s="3917">
        <v>705.22441836999997</v>
      </c>
      <c r="C17" s="3917">
        <v>317.72450349000002</v>
      </c>
      <c r="D17" s="3917">
        <v>1022.9489218599999</v>
      </c>
      <c r="F17" s="885"/>
      <c r="G17" s="885"/>
      <c r="H17" s="885"/>
      <c r="J17" s="886"/>
      <c r="K17" s="886"/>
      <c r="L17" s="886"/>
    </row>
    <row r="18" spans="1:1954" ht="17.25" x14ac:dyDescent="0.3">
      <c r="A18" s="3935" t="s">
        <v>669</v>
      </c>
      <c r="B18" s="3917">
        <v>2453.058491519354</v>
      </c>
      <c r="C18" s="3917">
        <v>1631.2955885036931</v>
      </c>
      <c r="D18" s="3917">
        <v>4084.3540800230476</v>
      </c>
      <c r="F18" s="885"/>
      <c r="G18" s="885"/>
      <c r="H18" s="885"/>
      <c r="J18" s="886"/>
      <c r="K18" s="886"/>
      <c r="L18" s="886"/>
    </row>
    <row r="19" spans="1:1954" ht="17.25" x14ac:dyDescent="0.3">
      <c r="A19" s="3935" t="s">
        <v>670</v>
      </c>
      <c r="B19" s="3917">
        <v>2197.3805575580623</v>
      </c>
      <c r="C19" s="3917">
        <v>2677.568405857508</v>
      </c>
      <c r="D19" s="3917">
        <v>4874.9489634155716</v>
      </c>
      <c r="F19" s="885"/>
      <c r="G19" s="885"/>
      <c r="H19" s="885"/>
      <c r="J19" s="886"/>
      <c r="K19" s="886"/>
      <c r="L19" s="886"/>
    </row>
    <row r="20" spans="1:1954" ht="17.25" x14ac:dyDescent="0.3">
      <c r="A20" s="3935" t="s">
        <v>671</v>
      </c>
      <c r="B20" s="3917">
        <v>71.113221129999999</v>
      </c>
      <c r="C20" s="3917">
        <v>7.7369461600000005</v>
      </c>
      <c r="D20" s="3917">
        <v>78.850167289999987</v>
      </c>
      <c r="F20" s="885"/>
      <c r="G20" s="885"/>
      <c r="H20" s="885"/>
      <c r="J20" s="886"/>
      <c r="K20" s="886"/>
      <c r="L20" s="886"/>
    </row>
    <row r="21" spans="1:1954" ht="17.25" x14ac:dyDescent="0.3">
      <c r="A21" s="3935" t="s">
        <v>672</v>
      </c>
      <c r="B21" s="3917">
        <v>380.17933095000001</v>
      </c>
      <c r="C21" s="3917">
        <v>37.65116192</v>
      </c>
      <c r="D21" s="3917">
        <v>417.83049287</v>
      </c>
      <c r="F21" s="885"/>
      <c r="G21" s="885"/>
      <c r="H21" s="885"/>
      <c r="J21" s="886"/>
      <c r="K21" s="886"/>
      <c r="L21" s="886"/>
    </row>
    <row r="22" spans="1:1954" ht="17.25" x14ac:dyDescent="0.3">
      <c r="A22" s="3935" t="s">
        <v>673</v>
      </c>
      <c r="B22" s="3917">
        <v>287.53427406999998</v>
      </c>
      <c r="C22" s="3917">
        <v>28.046163010000001</v>
      </c>
      <c r="D22" s="3917">
        <v>315.58043707999997</v>
      </c>
      <c r="F22" s="885"/>
      <c r="G22" s="885"/>
      <c r="H22" s="885"/>
      <c r="J22" s="886"/>
      <c r="K22" s="886"/>
      <c r="L22" s="886"/>
    </row>
    <row r="23" spans="1:1954" ht="17.25" x14ac:dyDescent="0.3">
      <c r="A23" s="3935" t="s">
        <v>674</v>
      </c>
      <c r="B23" s="3917">
        <v>686.25624396000001</v>
      </c>
      <c r="C23" s="3917">
        <v>123.25016876000001</v>
      </c>
      <c r="D23" s="3917">
        <v>809.50641272000007</v>
      </c>
      <c r="F23" s="885"/>
      <c r="G23" s="885"/>
      <c r="H23" s="885"/>
      <c r="J23" s="886"/>
      <c r="K23" s="886"/>
      <c r="L23" s="886"/>
    </row>
    <row r="24" spans="1:1954" ht="17.25" x14ac:dyDescent="0.3">
      <c r="A24" s="3935" t="s">
        <v>675</v>
      </c>
      <c r="B24" s="3917">
        <v>144.91423753000001</v>
      </c>
      <c r="C24" s="3917">
        <v>129.87566614903199</v>
      </c>
      <c r="D24" s="3917">
        <v>274.78990367903197</v>
      </c>
      <c r="F24" s="885"/>
      <c r="G24" s="885"/>
      <c r="H24" s="885"/>
      <c r="J24" s="886"/>
      <c r="K24" s="886"/>
      <c r="L24" s="886"/>
    </row>
    <row r="25" spans="1:1954" ht="17.25" x14ac:dyDescent="0.3">
      <c r="A25" s="3935" t="s">
        <v>676</v>
      </c>
      <c r="B25" s="3917">
        <v>207.46738229731488</v>
      </c>
      <c r="C25" s="3917">
        <v>133.27597385999999</v>
      </c>
      <c r="D25" s="3917">
        <v>340.74335615731485</v>
      </c>
      <c r="F25" s="885"/>
      <c r="G25" s="885"/>
      <c r="H25" s="885"/>
      <c r="J25" s="886"/>
      <c r="K25" s="886"/>
      <c r="L25" s="886"/>
    </row>
    <row r="26" spans="1:1954" ht="17.25" x14ac:dyDescent="0.3">
      <c r="A26" s="3935" t="s">
        <v>677</v>
      </c>
      <c r="B26" s="3917">
        <v>586.12886454</v>
      </c>
      <c r="C26" s="3917">
        <v>4.93604E-3</v>
      </c>
      <c r="D26" s="3917">
        <v>586.13380057999996</v>
      </c>
      <c r="F26" s="885"/>
      <c r="G26" s="885"/>
      <c r="H26" s="885"/>
      <c r="J26" s="886"/>
      <c r="K26" s="886"/>
      <c r="L26" s="886"/>
    </row>
    <row r="27" spans="1:1954" ht="17.25" x14ac:dyDescent="0.3">
      <c r="A27" s="3935" t="s">
        <v>678</v>
      </c>
      <c r="B27" s="3917">
        <v>572.95921460839099</v>
      </c>
      <c r="C27" s="3917">
        <v>36.100613939999995</v>
      </c>
      <c r="D27" s="3917">
        <v>609.05982854839101</v>
      </c>
      <c r="F27" s="885"/>
      <c r="G27" s="885"/>
      <c r="H27" s="885"/>
      <c r="J27" s="886"/>
      <c r="K27" s="886"/>
      <c r="L27" s="886"/>
    </row>
    <row r="28" spans="1:1954" ht="17.25" x14ac:dyDescent="0.3">
      <c r="A28" s="3935" t="s">
        <v>679</v>
      </c>
      <c r="B28" s="3917">
        <v>59.855876500000001</v>
      </c>
      <c r="C28" s="3917">
        <v>90.044035219999998</v>
      </c>
      <c r="D28" s="3917">
        <v>149.89991172000001</v>
      </c>
      <c r="F28" s="885"/>
      <c r="G28" s="885"/>
      <c r="H28" s="885"/>
      <c r="J28" s="886"/>
      <c r="K28" s="886"/>
      <c r="L28" s="886"/>
    </row>
    <row r="29" spans="1:1954" ht="17.25" x14ac:dyDescent="0.3">
      <c r="A29" s="3935" t="s">
        <v>680</v>
      </c>
      <c r="B29" s="3917">
        <v>67.714266229999993</v>
      </c>
      <c r="C29" s="3917">
        <v>1.6068000000000001E-4</v>
      </c>
      <c r="D29" s="3917">
        <v>67.71442691</v>
      </c>
      <c r="F29" s="885"/>
      <c r="G29" s="885"/>
      <c r="H29" s="885"/>
      <c r="J29" s="886"/>
      <c r="K29" s="886"/>
      <c r="L29" s="886"/>
    </row>
    <row r="30" spans="1:1954" ht="17.25" x14ac:dyDescent="0.3">
      <c r="A30" s="3935" t="s">
        <v>681</v>
      </c>
      <c r="B30" s="3917">
        <v>169.79813734491631</v>
      </c>
      <c r="C30" s="3917">
        <v>0.27487404957779998</v>
      </c>
      <c r="D30" s="3917">
        <v>170.0730113944941</v>
      </c>
      <c r="F30" s="885"/>
      <c r="G30" s="885"/>
      <c r="H30" s="885"/>
      <c r="J30" s="886"/>
      <c r="K30" s="886"/>
      <c r="L30" s="886"/>
    </row>
    <row r="31" spans="1:1954" ht="17.25" x14ac:dyDescent="0.3">
      <c r="A31" s="3935" t="s">
        <v>682</v>
      </c>
      <c r="B31" s="3917">
        <v>1984.1391349608002</v>
      </c>
      <c r="C31" s="3917">
        <v>571.07826722000004</v>
      </c>
      <c r="D31" s="3917">
        <v>2555.2174021808</v>
      </c>
      <c r="F31" s="885"/>
      <c r="G31" s="885"/>
      <c r="H31" s="885"/>
      <c r="J31" s="886"/>
      <c r="K31" s="886"/>
      <c r="L31" s="886"/>
    </row>
    <row r="32" spans="1:1954" ht="17.25" x14ac:dyDescent="0.3">
      <c r="A32" s="3936" t="s">
        <v>683</v>
      </c>
      <c r="B32" s="3918">
        <v>62.244377470657824</v>
      </c>
      <c r="C32" s="3918">
        <v>29.345111980000002</v>
      </c>
      <c r="D32" s="3918">
        <v>91.589489450657823</v>
      </c>
      <c r="E32" s="609"/>
      <c r="F32" s="888"/>
      <c r="G32" s="885"/>
      <c r="H32" s="888"/>
      <c r="I32" s="609"/>
      <c r="J32" s="886"/>
      <c r="K32" s="886"/>
      <c r="L32" s="886"/>
      <c r="M32" s="609"/>
      <c r="N32" s="609"/>
      <c r="O32" s="60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c r="CU32" s="609"/>
      <c r="CV32" s="609"/>
      <c r="CW32" s="609"/>
      <c r="CX32" s="609"/>
      <c r="CY32" s="609"/>
      <c r="CZ32" s="609"/>
      <c r="DA32" s="609"/>
      <c r="DB32" s="609"/>
      <c r="DC32" s="609"/>
      <c r="DD32" s="609"/>
      <c r="DE32" s="609"/>
      <c r="DF32" s="609"/>
      <c r="DG32" s="609"/>
      <c r="DH32" s="609"/>
      <c r="DI32" s="609"/>
      <c r="DJ32" s="609"/>
      <c r="DK32" s="609"/>
      <c r="DL32" s="609"/>
      <c r="DM32" s="609"/>
      <c r="DN32" s="609"/>
      <c r="DO32" s="609"/>
      <c r="DP32" s="609"/>
      <c r="DQ32" s="609"/>
      <c r="DR32" s="609"/>
      <c r="DS32" s="609"/>
      <c r="DT32" s="609"/>
      <c r="DU32" s="609"/>
      <c r="DV32" s="609"/>
      <c r="DW32" s="609"/>
      <c r="DX32" s="609"/>
      <c r="DY32" s="609"/>
      <c r="DZ32" s="609"/>
      <c r="EA32" s="609"/>
      <c r="EB32" s="609"/>
      <c r="EC32" s="609"/>
      <c r="ED32" s="609"/>
      <c r="EE32" s="609"/>
      <c r="EF32" s="609"/>
      <c r="EG32" s="609"/>
      <c r="EH32" s="609"/>
      <c r="EI32" s="609"/>
      <c r="EJ32" s="609"/>
      <c r="EK32" s="609"/>
      <c r="EL32" s="609"/>
      <c r="EM32" s="609"/>
      <c r="EN32" s="609"/>
      <c r="EO32" s="609"/>
      <c r="EP32" s="609"/>
      <c r="EQ32" s="609"/>
      <c r="ER32" s="609"/>
      <c r="ES32" s="609"/>
      <c r="ET32" s="609"/>
      <c r="EU32" s="609"/>
      <c r="EV32" s="609"/>
      <c r="EW32" s="609"/>
      <c r="EX32" s="609"/>
      <c r="EY32" s="609"/>
      <c r="EZ32" s="609"/>
      <c r="FA32" s="609"/>
      <c r="FB32" s="609"/>
      <c r="FC32" s="609"/>
      <c r="FD32" s="609"/>
      <c r="FE32" s="609"/>
      <c r="FF32" s="609"/>
      <c r="FG32" s="609"/>
      <c r="FH32" s="609"/>
      <c r="FI32" s="609"/>
      <c r="FJ32" s="609"/>
      <c r="FK32" s="609"/>
      <c r="FL32" s="609"/>
      <c r="FM32" s="609"/>
      <c r="FN32" s="609"/>
      <c r="FO32" s="609"/>
      <c r="FP32" s="609"/>
      <c r="FQ32" s="609"/>
      <c r="FR32" s="609"/>
      <c r="FS32" s="609"/>
      <c r="FT32" s="609"/>
      <c r="FU32" s="609"/>
      <c r="FV32" s="609"/>
      <c r="FW32" s="609"/>
      <c r="FX32" s="609"/>
      <c r="FY32" s="609"/>
      <c r="FZ32" s="609"/>
      <c r="GA32" s="609"/>
      <c r="GB32" s="609"/>
      <c r="GC32" s="609"/>
      <c r="GD32" s="609"/>
      <c r="GE32" s="609"/>
      <c r="GF32" s="609"/>
      <c r="GG32" s="609"/>
      <c r="GH32" s="609"/>
      <c r="GI32" s="609"/>
      <c r="GJ32" s="609"/>
      <c r="GK32" s="609"/>
      <c r="GL32" s="609"/>
      <c r="GM32" s="609"/>
      <c r="GN32" s="609"/>
      <c r="GO32" s="609"/>
      <c r="GP32" s="609"/>
      <c r="GQ32" s="609"/>
      <c r="GR32" s="609"/>
      <c r="GS32" s="609"/>
      <c r="GT32" s="609"/>
      <c r="GU32" s="609"/>
      <c r="GV32" s="609"/>
      <c r="GW32" s="609"/>
      <c r="GX32" s="609"/>
      <c r="GY32" s="609"/>
      <c r="GZ32" s="609"/>
      <c r="HA32" s="609"/>
      <c r="HB32" s="609"/>
      <c r="HC32" s="609"/>
      <c r="HD32" s="609"/>
      <c r="HE32" s="609"/>
      <c r="HF32" s="609"/>
      <c r="HG32" s="609"/>
      <c r="HH32" s="609"/>
      <c r="HI32" s="609"/>
      <c r="HJ32" s="609"/>
      <c r="HK32" s="609"/>
      <c r="HL32" s="609"/>
      <c r="HM32" s="609"/>
      <c r="HN32" s="609"/>
      <c r="HO32" s="609"/>
      <c r="HP32" s="609"/>
      <c r="HQ32" s="609"/>
      <c r="HR32" s="609"/>
      <c r="HS32" s="609"/>
      <c r="HT32" s="609"/>
      <c r="HU32" s="609"/>
      <c r="HV32" s="609"/>
      <c r="HW32" s="609"/>
      <c r="HX32" s="609"/>
      <c r="HY32" s="609"/>
      <c r="HZ32" s="609"/>
      <c r="IA32" s="609"/>
      <c r="IB32" s="609"/>
      <c r="IC32" s="609"/>
      <c r="ID32" s="609"/>
      <c r="IE32" s="609"/>
      <c r="IF32" s="609"/>
      <c r="IG32" s="609"/>
      <c r="IH32" s="609"/>
      <c r="II32" s="609"/>
      <c r="IJ32" s="609"/>
      <c r="IK32" s="609"/>
      <c r="IL32" s="609"/>
      <c r="IM32" s="609"/>
      <c r="IN32" s="609"/>
      <c r="IO32" s="609"/>
      <c r="IP32" s="609"/>
      <c r="IQ32" s="609"/>
      <c r="IR32" s="609"/>
      <c r="IS32" s="609"/>
      <c r="IT32" s="609"/>
      <c r="IU32" s="609"/>
      <c r="IV32" s="609"/>
      <c r="IW32" s="609"/>
      <c r="IX32" s="609"/>
      <c r="IY32" s="609"/>
      <c r="IZ32" s="609"/>
      <c r="JA32" s="609"/>
      <c r="JB32" s="609"/>
      <c r="JC32" s="609"/>
      <c r="JD32" s="609"/>
      <c r="JE32" s="609"/>
      <c r="JF32" s="609"/>
      <c r="JG32" s="609"/>
      <c r="JH32" s="609"/>
      <c r="JI32" s="609"/>
      <c r="JJ32" s="609"/>
      <c r="JK32" s="609"/>
      <c r="JL32" s="609"/>
      <c r="JM32" s="609"/>
      <c r="JN32" s="609"/>
      <c r="JO32" s="609"/>
      <c r="JP32" s="609"/>
      <c r="JQ32" s="609"/>
      <c r="JR32" s="609"/>
      <c r="JS32" s="609"/>
      <c r="JT32" s="609"/>
      <c r="JU32" s="609"/>
      <c r="JV32" s="609"/>
      <c r="JW32" s="609"/>
      <c r="JX32" s="609"/>
      <c r="JY32" s="609"/>
      <c r="JZ32" s="609"/>
      <c r="KA32" s="609"/>
      <c r="KB32" s="609"/>
      <c r="KC32" s="609"/>
      <c r="KD32" s="609"/>
      <c r="KE32" s="609"/>
      <c r="KF32" s="609"/>
      <c r="KG32" s="609"/>
      <c r="KH32" s="609"/>
      <c r="KI32" s="609"/>
      <c r="KJ32" s="609"/>
      <c r="KK32" s="609"/>
      <c r="KL32" s="609"/>
      <c r="KM32" s="609"/>
      <c r="KN32" s="609"/>
      <c r="KO32" s="609"/>
      <c r="KP32" s="609"/>
      <c r="KQ32" s="609"/>
      <c r="KR32" s="609"/>
      <c r="KS32" s="609"/>
      <c r="KT32" s="609"/>
      <c r="KU32" s="609"/>
      <c r="KV32" s="609"/>
      <c r="KW32" s="609"/>
      <c r="KX32" s="609"/>
      <c r="KY32" s="609"/>
      <c r="KZ32" s="609"/>
      <c r="LA32" s="609"/>
      <c r="LB32" s="609"/>
      <c r="LC32" s="609"/>
      <c r="LD32" s="609"/>
      <c r="LE32" s="609"/>
      <c r="LF32" s="609"/>
      <c r="LG32" s="609"/>
      <c r="LH32" s="609"/>
      <c r="LI32" s="609"/>
      <c r="LJ32" s="609"/>
      <c r="LK32" s="609"/>
      <c r="LL32" s="609"/>
      <c r="LM32" s="609"/>
      <c r="LN32" s="609"/>
      <c r="LO32" s="609"/>
      <c r="LP32" s="609"/>
      <c r="LQ32" s="609"/>
      <c r="LR32" s="609"/>
      <c r="LS32" s="609"/>
      <c r="LT32" s="609"/>
      <c r="LU32" s="609"/>
      <c r="LV32" s="609"/>
      <c r="LW32" s="609"/>
      <c r="LX32" s="609"/>
      <c r="LY32" s="609"/>
      <c r="LZ32" s="609"/>
      <c r="MA32" s="609"/>
      <c r="MB32" s="609"/>
      <c r="MC32" s="609"/>
      <c r="MD32" s="609"/>
      <c r="ME32" s="609"/>
      <c r="MF32" s="609"/>
      <c r="MG32" s="609"/>
      <c r="MH32" s="609"/>
      <c r="MI32" s="609"/>
      <c r="MJ32" s="609"/>
      <c r="MK32" s="609"/>
      <c r="ML32" s="609"/>
      <c r="MM32" s="609"/>
      <c r="MN32" s="609"/>
      <c r="MO32" s="609"/>
      <c r="MP32" s="609"/>
      <c r="MQ32" s="609"/>
      <c r="MR32" s="609"/>
      <c r="MS32" s="609"/>
      <c r="MT32" s="609"/>
      <c r="MU32" s="609"/>
      <c r="MV32" s="609"/>
      <c r="MW32" s="609"/>
      <c r="MX32" s="609"/>
      <c r="MY32" s="609"/>
      <c r="MZ32" s="609"/>
      <c r="NA32" s="609"/>
      <c r="NB32" s="609"/>
      <c r="NC32" s="609"/>
      <c r="ND32" s="609"/>
      <c r="NE32" s="609"/>
      <c r="NF32" s="609"/>
      <c r="NG32" s="609"/>
      <c r="NH32" s="609"/>
      <c r="NI32" s="609"/>
      <c r="NJ32" s="609"/>
      <c r="NK32" s="609"/>
      <c r="NL32" s="609"/>
      <c r="NM32" s="609"/>
      <c r="NN32" s="609"/>
      <c r="NO32" s="609"/>
      <c r="NP32" s="609"/>
      <c r="NQ32" s="609"/>
      <c r="NR32" s="609"/>
      <c r="NS32" s="609"/>
      <c r="NT32" s="609"/>
      <c r="NU32" s="609"/>
      <c r="NV32" s="609"/>
      <c r="NW32" s="609"/>
      <c r="NX32" s="609"/>
      <c r="NY32" s="609"/>
      <c r="NZ32" s="609"/>
      <c r="OA32" s="609"/>
      <c r="OB32" s="609"/>
      <c r="OC32" s="609"/>
      <c r="OD32" s="609"/>
      <c r="OE32" s="609"/>
      <c r="OF32" s="609"/>
      <c r="OG32" s="609"/>
      <c r="OH32" s="609"/>
      <c r="OI32" s="609"/>
      <c r="OJ32" s="609"/>
      <c r="OK32" s="609"/>
      <c r="OL32" s="609"/>
      <c r="OM32" s="609"/>
      <c r="ON32" s="609"/>
      <c r="OO32" s="609"/>
      <c r="OP32" s="609"/>
      <c r="OQ32" s="609"/>
      <c r="OR32" s="609"/>
      <c r="OS32" s="609"/>
      <c r="OT32" s="609"/>
      <c r="OU32" s="609"/>
      <c r="OV32" s="609"/>
      <c r="OW32" s="609"/>
      <c r="OX32" s="609"/>
      <c r="OY32" s="609"/>
      <c r="OZ32" s="609"/>
      <c r="PA32" s="609"/>
      <c r="PB32" s="609"/>
      <c r="PC32" s="609"/>
      <c r="PD32" s="609"/>
      <c r="PE32" s="609"/>
      <c r="PF32" s="609"/>
      <c r="PG32" s="609"/>
      <c r="PH32" s="609"/>
      <c r="PI32" s="609"/>
      <c r="PJ32" s="609"/>
      <c r="PK32" s="609"/>
      <c r="PL32" s="609"/>
      <c r="PM32" s="609"/>
      <c r="PN32" s="609"/>
      <c r="PO32" s="609"/>
      <c r="PP32" s="609"/>
      <c r="PQ32" s="609"/>
      <c r="PR32" s="609"/>
      <c r="PS32" s="609"/>
      <c r="PT32" s="609"/>
      <c r="PU32" s="609"/>
      <c r="PV32" s="609"/>
      <c r="PW32" s="609"/>
      <c r="PX32" s="609"/>
      <c r="PY32" s="609"/>
      <c r="PZ32" s="609"/>
      <c r="QA32" s="609"/>
      <c r="QB32" s="609"/>
      <c r="QC32" s="609"/>
      <c r="QD32" s="609"/>
      <c r="QE32" s="609"/>
      <c r="QF32" s="609"/>
      <c r="QG32" s="609"/>
      <c r="QH32" s="609"/>
      <c r="QI32" s="609"/>
      <c r="QJ32" s="609"/>
      <c r="QK32" s="609"/>
      <c r="QL32" s="609"/>
      <c r="QM32" s="609"/>
      <c r="QN32" s="609"/>
      <c r="QO32" s="609"/>
      <c r="QP32" s="609"/>
      <c r="QQ32" s="609"/>
      <c r="QR32" s="609"/>
      <c r="QS32" s="609"/>
      <c r="QT32" s="609"/>
      <c r="QU32" s="609"/>
      <c r="QV32" s="609"/>
      <c r="QW32" s="609"/>
      <c r="QX32" s="609"/>
      <c r="QY32" s="609"/>
      <c r="QZ32" s="609"/>
      <c r="RA32" s="609"/>
      <c r="RB32" s="609"/>
      <c r="RC32" s="609"/>
      <c r="RD32" s="609"/>
      <c r="RE32" s="609"/>
      <c r="RF32" s="609"/>
      <c r="RG32" s="609"/>
      <c r="RH32" s="609"/>
      <c r="RI32" s="609"/>
      <c r="RJ32" s="609"/>
      <c r="RK32" s="609"/>
      <c r="RL32" s="609"/>
      <c r="RM32" s="609"/>
      <c r="RN32" s="609"/>
      <c r="RO32" s="609"/>
      <c r="RP32" s="609"/>
      <c r="RQ32" s="609"/>
      <c r="RR32" s="609"/>
      <c r="RS32" s="609"/>
      <c r="RT32" s="609"/>
      <c r="RU32" s="609"/>
      <c r="RV32" s="609"/>
      <c r="RW32" s="609"/>
      <c r="RX32" s="609"/>
      <c r="RY32" s="609"/>
      <c r="RZ32" s="609"/>
      <c r="SA32" s="609"/>
      <c r="SB32" s="609"/>
      <c r="SC32" s="609"/>
      <c r="SD32" s="609"/>
      <c r="SE32" s="609"/>
      <c r="SF32" s="609"/>
      <c r="SG32" s="609"/>
      <c r="SH32" s="609"/>
      <c r="SI32" s="609"/>
      <c r="SJ32" s="609"/>
      <c r="SK32" s="609"/>
      <c r="SL32" s="609"/>
      <c r="SM32" s="609"/>
      <c r="SN32" s="609"/>
      <c r="SO32" s="609"/>
      <c r="SP32" s="609"/>
      <c r="SQ32" s="609"/>
      <c r="SR32" s="609"/>
      <c r="SS32" s="609"/>
      <c r="ST32" s="609"/>
      <c r="SU32" s="609"/>
      <c r="SV32" s="609"/>
      <c r="SW32" s="609"/>
      <c r="SX32" s="609"/>
      <c r="SY32" s="609"/>
      <c r="SZ32" s="609"/>
      <c r="TA32" s="609"/>
      <c r="TB32" s="609"/>
      <c r="TC32" s="609"/>
      <c r="TD32" s="609"/>
      <c r="TE32" s="609"/>
      <c r="TF32" s="609"/>
      <c r="TG32" s="609"/>
      <c r="TH32" s="609"/>
      <c r="TI32" s="609"/>
      <c r="TJ32" s="609"/>
      <c r="TK32" s="609"/>
      <c r="TL32" s="609"/>
      <c r="TM32" s="609"/>
      <c r="TN32" s="609"/>
      <c r="TO32" s="609"/>
      <c r="TP32" s="609"/>
      <c r="TQ32" s="609"/>
      <c r="TR32" s="609"/>
      <c r="TS32" s="609"/>
      <c r="TT32" s="609"/>
      <c r="TU32" s="609"/>
      <c r="TV32" s="609"/>
      <c r="TW32" s="609"/>
      <c r="TX32" s="609"/>
      <c r="TY32" s="609"/>
      <c r="TZ32" s="609"/>
      <c r="UA32" s="609"/>
      <c r="UB32" s="609"/>
      <c r="UC32" s="609"/>
      <c r="UD32" s="609"/>
      <c r="UE32" s="609"/>
      <c r="UF32" s="609"/>
      <c r="UG32" s="609"/>
      <c r="UH32" s="609"/>
      <c r="UI32" s="609"/>
      <c r="UJ32" s="609"/>
      <c r="UK32" s="609"/>
      <c r="UL32" s="609"/>
      <c r="UM32" s="609"/>
      <c r="UN32" s="609"/>
      <c r="UO32" s="609"/>
      <c r="UP32" s="609"/>
      <c r="UQ32" s="609"/>
      <c r="UR32" s="609"/>
      <c r="US32" s="609"/>
      <c r="UT32" s="609"/>
      <c r="UU32" s="609"/>
      <c r="UV32" s="609"/>
      <c r="UW32" s="609"/>
      <c r="UX32" s="609"/>
      <c r="UY32" s="609"/>
      <c r="UZ32" s="609"/>
      <c r="VA32" s="609"/>
      <c r="VB32" s="609"/>
      <c r="VC32" s="609"/>
      <c r="VD32" s="609"/>
      <c r="VE32" s="609"/>
      <c r="VF32" s="609"/>
      <c r="VG32" s="609"/>
      <c r="VH32" s="609"/>
      <c r="VI32" s="609"/>
      <c r="VJ32" s="609"/>
      <c r="VK32" s="609"/>
      <c r="VL32" s="609"/>
      <c r="VM32" s="609"/>
      <c r="VN32" s="609"/>
      <c r="VO32" s="609"/>
      <c r="VP32" s="609"/>
      <c r="VQ32" s="609"/>
      <c r="VR32" s="609"/>
      <c r="VS32" s="609"/>
      <c r="VT32" s="609"/>
      <c r="VU32" s="609"/>
      <c r="VV32" s="609"/>
      <c r="VW32" s="609"/>
      <c r="VX32" s="609"/>
      <c r="VY32" s="609"/>
      <c r="VZ32" s="609"/>
      <c r="WA32" s="609"/>
      <c r="WB32" s="609"/>
      <c r="WC32" s="609"/>
      <c r="WD32" s="609"/>
      <c r="WE32" s="609"/>
      <c r="WF32" s="609"/>
      <c r="WG32" s="609"/>
      <c r="WH32" s="609"/>
      <c r="WI32" s="609"/>
      <c r="WJ32" s="609"/>
      <c r="WK32" s="609"/>
      <c r="WL32" s="609"/>
      <c r="WM32" s="609"/>
      <c r="WN32" s="609"/>
      <c r="WO32" s="609"/>
      <c r="WP32" s="609"/>
      <c r="WQ32" s="609"/>
      <c r="WR32" s="609"/>
      <c r="WS32" s="609"/>
      <c r="WT32" s="609"/>
      <c r="WU32" s="609"/>
      <c r="WV32" s="609"/>
      <c r="WW32" s="609"/>
      <c r="WX32" s="609"/>
      <c r="WY32" s="609"/>
      <c r="WZ32" s="609"/>
      <c r="XA32" s="609"/>
      <c r="XB32" s="609"/>
      <c r="XC32" s="609"/>
      <c r="XD32" s="609"/>
      <c r="XE32" s="609"/>
      <c r="XF32" s="609"/>
      <c r="XG32" s="609"/>
      <c r="XH32" s="609"/>
      <c r="XI32" s="609"/>
      <c r="XJ32" s="609"/>
      <c r="XK32" s="609"/>
      <c r="XL32" s="609"/>
      <c r="XM32" s="609"/>
      <c r="XN32" s="609"/>
      <c r="XO32" s="609"/>
      <c r="XP32" s="609"/>
      <c r="XQ32" s="609"/>
      <c r="XR32" s="609"/>
      <c r="XS32" s="609"/>
      <c r="XT32" s="609"/>
      <c r="XU32" s="609"/>
      <c r="XV32" s="609"/>
      <c r="XW32" s="609"/>
      <c r="XX32" s="609"/>
      <c r="XY32" s="609"/>
      <c r="XZ32" s="609"/>
      <c r="YA32" s="609"/>
      <c r="YB32" s="609"/>
      <c r="YC32" s="609"/>
      <c r="YD32" s="609"/>
      <c r="YE32" s="609"/>
      <c r="YF32" s="609"/>
      <c r="YG32" s="609"/>
      <c r="YH32" s="609"/>
      <c r="YI32" s="609"/>
      <c r="YJ32" s="609"/>
      <c r="YK32" s="609"/>
      <c r="YL32" s="609"/>
      <c r="YM32" s="609"/>
      <c r="YN32" s="609"/>
      <c r="YO32" s="609"/>
      <c r="YP32" s="609"/>
      <c r="YQ32" s="609"/>
      <c r="YR32" s="609"/>
      <c r="YS32" s="609"/>
      <c r="YT32" s="609"/>
      <c r="YU32" s="609"/>
      <c r="YV32" s="609"/>
      <c r="YW32" s="609"/>
      <c r="YX32" s="609"/>
      <c r="YY32" s="609"/>
      <c r="YZ32" s="609"/>
      <c r="ZA32" s="609"/>
      <c r="ZB32" s="609"/>
      <c r="ZC32" s="609"/>
      <c r="ZD32" s="609"/>
      <c r="ZE32" s="609"/>
      <c r="ZF32" s="609"/>
      <c r="ZG32" s="609"/>
      <c r="ZH32" s="609"/>
      <c r="ZI32" s="609"/>
      <c r="ZJ32" s="609"/>
      <c r="ZK32" s="609"/>
      <c r="ZL32" s="609"/>
      <c r="ZM32" s="609"/>
      <c r="ZN32" s="609"/>
      <c r="ZO32" s="609"/>
      <c r="ZP32" s="609"/>
      <c r="ZQ32" s="609"/>
      <c r="ZR32" s="609"/>
      <c r="ZS32" s="609"/>
      <c r="ZT32" s="609"/>
      <c r="ZU32" s="609"/>
      <c r="ZV32" s="609"/>
      <c r="ZW32" s="609"/>
      <c r="ZX32" s="609"/>
      <c r="ZY32" s="609"/>
      <c r="ZZ32" s="609"/>
      <c r="AAA32" s="609"/>
      <c r="AAB32" s="609"/>
      <c r="AAC32" s="609"/>
      <c r="AAD32" s="609"/>
      <c r="AAE32" s="609"/>
      <c r="AAF32" s="609"/>
      <c r="AAG32" s="609"/>
      <c r="AAH32" s="609"/>
      <c r="AAI32" s="609"/>
      <c r="AAJ32" s="609"/>
      <c r="AAK32" s="609"/>
      <c r="AAL32" s="609"/>
      <c r="AAM32" s="609"/>
      <c r="AAN32" s="609"/>
      <c r="AAO32" s="609"/>
      <c r="AAP32" s="609"/>
      <c r="AAQ32" s="609"/>
      <c r="AAR32" s="609"/>
      <c r="AAS32" s="609"/>
      <c r="AAT32" s="609"/>
      <c r="AAU32" s="609"/>
      <c r="AAV32" s="609"/>
      <c r="AAW32" s="609"/>
      <c r="AAX32" s="609"/>
      <c r="AAY32" s="609"/>
      <c r="AAZ32" s="609"/>
      <c r="ABA32" s="609"/>
      <c r="ABB32" s="609"/>
      <c r="ABC32" s="609"/>
      <c r="ABD32" s="609"/>
      <c r="ABE32" s="609"/>
      <c r="ABF32" s="609"/>
      <c r="ABG32" s="609"/>
      <c r="ABH32" s="609"/>
      <c r="ABI32" s="609"/>
      <c r="ABJ32" s="609"/>
      <c r="ABK32" s="609"/>
      <c r="ABL32" s="609"/>
      <c r="ABM32" s="609"/>
      <c r="ABN32" s="609"/>
      <c r="ABO32" s="609"/>
      <c r="ABP32" s="609"/>
      <c r="ABQ32" s="609"/>
      <c r="ABR32" s="609"/>
      <c r="ABS32" s="609"/>
      <c r="ABT32" s="609"/>
      <c r="ABU32" s="609"/>
      <c r="ABV32" s="609"/>
      <c r="ABW32" s="609"/>
      <c r="ABX32" s="609"/>
      <c r="ABY32" s="609"/>
      <c r="ABZ32" s="609"/>
      <c r="ACA32" s="609"/>
      <c r="ACB32" s="609"/>
      <c r="ACC32" s="609"/>
      <c r="ACD32" s="609"/>
      <c r="ACE32" s="609"/>
      <c r="ACF32" s="609"/>
      <c r="ACG32" s="609"/>
      <c r="ACH32" s="609"/>
      <c r="ACI32" s="609"/>
      <c r="ACJ32" s="609"/>
      <c r="ACK32" s="609"/>
      <c r="ACL32" s="609"/>
      <c r="ACM32" s="609"/>
      <c r="ACN32" s="609"/>
      <c r="ACO32" s="609"/>
      <c r="ACP32" s="609"/>
      <c r="ACQ32" s="609"/>
      <c r="ACR32" s="609"/>
      <c r="ACS32" s="609"/>
      <c r="ACT32" s="609"/>
      <c r="ACU32" s="609"/>
      <c r="ACV32" s="609"/>
      <c r="ACW32" s="609"/>
      <c r="ACX32" s="609"/>
      <c r="ACY32" s="609"/>
      <c r="ACZ32" s="609"/>
      <c r="ADA32" s="609"/>
      <c r="ADB32" s="609"/>
      <c r="ADC32" s="609"/>
      <c r="ADD32" s="609"/>
      <c r="ADE32" s="609"/>
      <c r="ADF32" s="609"/>
      <c r="ADG32" s="609"/>
      <c r="ADH32" s="609"/>
      <c r="ADI32" s="609"/>
      <c r="ADJ32" s="609"/>
      <c r="ADK32" s="609"/>
      <c r="ADL32" s="609"/>
      <c r="ADM32" s="609"/>
      <c r="ADN32" s="609"/>
      <c r="ADO32" s="609"/>
      <c r="ADP32" s="609"/>
      <c r="ADQ32" s="609"/>
      <c r="ADR32" s="609"/>
      <c r="ADS32" s="609"/>
      <c r="ADT32" s="609"/>
      <c r="ADU32" s="609"/>
      <c r="ADV32" s="609"/>
      <c r="ADW32" s="609"/>
      <c r="ADX32" s="609"/>
      <c r="ADY32" s="609"/>
      <c r="ADZ32" s="609"/>
      <c r="AEA32" s="609"/>
      <c r="AEB32" s="609"/>
      <c r="AEC32" s="609"/>
      <c r="AED32" s="609"/>
      <c r="AEE32" s="609"/>
      <c r="AEF32" s="609"/>
      <c r="AEG32" s="609"/>
      <c r="AEH32" s="609"/>
      <c r="AEI32" s="609"/>
      <c r="AEJ32" s="609"/>
      <c r="AEK32" s="609"/>
      <c r="AEL32" s="609"/>
      <c r="AEM32" s="609"/>
      <c r="AEN32" s="609"/>
      <c r="AEO32" s="609"/>
      <c r="AEP32" s="609"/>
      <c r="AEQ32" s="609"/>
      <c r="AER32" s="609"/>
      <c r="AES32" s="609"/>
      <c r="AET32" s="609"/>
      <c r="AEU32" s="609"/>
      <c r="AEV32" s="609"/>
      <c r="AEW32" s="609"/>
      <c r="AEX32" s="609"/>
      <c r="AEY32" s="609"/>
      <c r="AEZ32" s="609"/>
      <c r="AFA32" s="609"/>
      <c r="AFB32" s="609"/>
      <c r="AFC32" s="609"/>
      <c r="AFD32" s="609"/>
      <c r="AFE32" s="609"/>
      <c r="AFF32" s="609"/>
      <c r="AFG32" s="609"/>
      <c r="AFH32" s="609"/>
      <c r="AFI32" s="609"/>
      <c r="AFJ32" s="609"/>
      <c r="AFK32" s="609"/>
      <c r="AFL32" s="609"/>
      <c r="AFM32" s="609"/>
      <c r="AFN32" s="609"/>
      <c r="AFO32" s="609"/>
      <c r="AFP32" s="609"/>
      <c r="AFQ32" s="609"/>
      <c r="AFR32" s="609"/>
      <c r="AFS32" s="609"/>
      <c r="AFT32" s="609"/>
      <c r="AFU32" s="609"/>
      <c r="AFV32" s="609"/>
      <c r="AFW32" s="609"/>
      <c r="AFX32" s="609"/>
      <c r="AFY32" s="609"/>
      <c r="AFZ32" s="609"/>
      <c r="AGA32" s="609"/>
      <c r="AGB32" s="609"/>
      <c r="AGC32" s="609"/>
      <c r="AGD32" s="609"/>
      <c r="AGE32" s="609"/>
      <c r="AGF32" s="609"/>
      <c r="AGG32" s="609"/>
      <c r="AGH32" s="609"/>
      <c r="AGI32" s="609"/>
      <c r="AGJ32" s="609"/>
      <c r="AGK32" s="609"/>
      <c r="AGL32" s="609"/>
      <c r="AGM32" s="609"/>
      <c r="AGN32" s="609"/>
      <c r="AGO32" s="609"/>
      <c r="AGP32" s="609"/>
      <c r="AGQ32" s="609"/>
      <c r="AGR32" s="609"/>
      <c r="AGS32" s="609"/>
      <c r="AGT32" s="609"/>
      <c r="AGU32" s="609"/>
      <c r="AGV32" s="609"/>
      <c r="AGW32" s="609"/>
      <c r="AGX32" s="609"/>
      <c r="AGY32" s="609"/>
      <c r="AGZ32" s="609"/>
      <c r="AHA32" s="609"/>
      <c r="AHB32" s="609"/>
      <c r="AHC32" s="609"/>
      <c r="AHD32" s="609"/>
      <c r="AHE32" s="609"/>
      <c r="AHF32" s="609"/>
      <c r="AHG32" s="609"/>
      <c r="AHH32" s="609"/>
      <c r="AHI32" s="609"/>
      <c r="AHJ32" s="609"/>
      <c r="AHK32" s="609"/>
      <c r="AHL32" s="609"/>
      <c r="AHM32" s="609"/>
      <c r="AHN32" s="609"/>
      <c r="AHO32" s="609"/>
      <c r="AHP32" s="609"/>
      <c r="AHQ32" s="609"/>
      <c r="AHR32" s="609"/>
      <c r="AHS32" s="609"/>
      <c r="AHT32" s="609"/>
      <c r="AHU32" s="609"/>
      <c r="AHV32" s="609"/>
      <c r="AHW32" s="609"/>
      <c r="AHX32" s="609"/>
      <c r="AHY32" s="609"/>
      <c r="AHZ32" s="609"/>
      <c r="AIA32" s="609"/>
      <c r="AIB32" s="609"/>
      <c r="AIC32" s="609"/>
      <c r="AID32" s="609"/>
      <c r="AIE32" s="609"/>
      <c r="AIF32" s="609"/>
      <c r="AIG32" s="609"/>
      <c r="AIH32" s="609"/>
      <c r="AII32" s="609"/>
      <c r="AIJ32" s="609"/>
      <c r="AIK32" s="609"/>
      <c r="AIL32" s="609"/>
      <c r="AIM32" s="609"/>
      <c r="AIN32" s="609"/>
      <c r="AIO32" s="609"/>
      <c r="AIP32" s="609"/>
      <c r="AIQ32" s="609"/>
      <c r="AIR32" s="609"/>
      <c r="AIS32" s="609"/>
      <c r="AIT32" s="609"/>
      <c r="AIU32" s="609"/>
      <c r="AIV32" s="609"/>
      <c r="AIW32" s="609"/>
      <c r="AIX32" s="609"/>
      <c r="AIY32" s="609"/>
      <c r="AIZ32" s="609"/>
      <c r="AJA32" s="609"/>
      <c r="AJB32" s="609"/>
      <c r="AJC32" s="609"/>
      <c r="AJD32" s="609"/>
      <c r="AJE32" s="609"/>
      <c r="AJF32" s="609"/>
      <c r="AJG32" s="609"/>
      <c r="AJH32" s="609"/>
      <c r="AJI32" s="609"/>
      <c r="AJJ32" s="609"/>
      <c r="AJK32" s="609"/>
      <c r="AJL32" s="609"/>
      <c r="AJM32" s="609"/>
      <c r="AJN32" s="609"/>
      <c r="AJO32" s="609"/>
      <c r="AJP32" s="609"/>
      <c r="AJQ32" s="609"/>
      <c r="AJR32" s="609"/>
      <c r="AJS32" s="609"/>
      <c r="AJT32" s="609"/>
      <c r="AJU32" s="609"/>
      <c r="AJV32" s="609"/>
      <c r="AJW32" s="609"/>
      <c r="AJX32" s="609"/>
      <c r="AJY32" s="609"/>
      <c r="AJZ32" s="609"/>
      <c r="AKA32" s="609"/>
      <c r="AKB32" s="609"/>
      <c r="AKC32" s="609"/>
      <c r="AKD32" s="609"/>
      <c r="AKE32" s="609"/>
      <c r="AKF32" s="609"/>
      <c r="AKG32" s="609"/>
      <c r="AKH32" s="609"/>
      <c r="AKI32" s="609"/>
      <c r="AKJ32" s="609"/>
      <c r="AKK32" s="609"/>
      <c r="AKL32" s="609"/>
      <c r="AKM32" s="609"/>
      <c r="AKN32" s="609"/>
      <c r="AKO32" s="609"/>
      <c r="AKP32" s="609"/>
      <c r="AKQ32" s="609"/>
      <c r="AKR32" s="609"/>
      <c r="AKS32" s="609"/>
      <c r="AKT32" s="609"/>
      <c r="AKU32" s="609"/>
      <c r="AKV32" s="609"/>
      <c r="AKW32" s="609"/>
      <c r="AKX32" s="609"/>
      <c r="AKY32" s="609"/>
      <c r="AKZ32" s="609"/>
      <c r="ALA32" s="609"/>
      <c r="ALB32" s="609"/>
      <c r="ALC32" s="609"/>
      <c r="ALD32" s="609"/>
      <c r="ALE32" s="609"/>
      <c r="ALF32" s="609"/>
      <c r="ALG32" s="609"/>
      <c r="ALH32" s="609"/>
      <c r="ALI32" s="609"/>
      <c r="ALJ32" s="609"/>
      <c r="ALK32" s="609"/>
      <c r="ALL32" s="609"/>
      <c r="ALM32" s="609"/>
      <c r="ALN32" s="609"/>
      <c r="ALO32" s="609"/>
      <c r="ALP32" s="609"/>
      <c r="ALQ32" s="609"/>
      <c r="ALR32" s="609"/>
      <c r="ALS32" s="609"/>
      <c r="ALT32" s="609"/>
      <c r="ALU32" s="609"/>
      <c r="ALV32" s="609"/>
      <c r="ALW32" s="609"/>
      <c r="ALX32" s="609"/>
      <c r="ALY32" s="609"/>
      <c r="ALZ32" s="609"/>
      <c r="AMA32" s="609"/>
      <c r="AMB32" s="609"/>
      <c r="AMC32" s="609"/>
      <c r="AMD32" s="609"/>
      <c r="AME32" s="609"/>
      <c r="AMF32" s="609"/>
      <c r="AMG32" s="609"/>
      <c r="AMH32" s="609"/>
      <c r="AMI32" s="609"/>
      <c r="AMJ32" s="609"/>
      <c r="AMK32" s="609"/>
      <c r="AML32" s="609"/>
      <c r="AMM32" s="609"/>
      <c r="AMN32" s="609"/>
      <c r="AMO32" s="609"/>
      <c r="AMP32" s="609"/>
      <c r="AMQ32" s="609"/>
      <c r="AMR32" s="609"/>
      <c r="AMS32" s="609"/>
      <c r="AMT32" s="609"/>
      <c r="AMU32" s="609"/>
      <c r="AMV32" s="609"/>
      <c r="AMW32" s="609"/>
      <c r="AMX32" s="609"/>
      <c r="AMY32" s="609"/>
      <c r="AMZ32" s="609"/>
      <c r="ANA32" s="609"/>
      <c r="ANB32" s="609"/>
      <c r="ANC32" s="609"/>
      <c r="AND32" s="609"/>
      <c r="ANE32" s="609"/>
      <c r="ANF32" s="609"/>
      <c r="ANG32" s="609"/>
      <c r="ANH32" s="609"/>
      <c r="ANI32" s="609"/>
      <c r="ANJ32" s="609"/>
      <c r="ANK32" s="609"/>
      <c r="ANL32" s="609"/>
      <c r="ANM32" s="609"/>
      <c r="ANN32" s="609"/>
      <c r="ANO32" s="609"/>
      <c r="ANP32" s="609"/>
      <c r="ANQ32" s="609"/>
      <c r="ANR32" s="609"/>
      <c r="ANS32" s="609"/>
      <c r="ANT32" s="609"/>
      <c r="ANU32" s="609"/>
      <c r="ANV32" s="609"/>
      <c r="ANW32" s="609"/>
      <c r="ANX32" s="609"/>
      <c r="ANY32" s="609"/>
      <c r="ANZ32" s="609"/>
      <c r="AOA32" s="609"/>
      <c r="AOB32" s="609"/>
      <c r="AOC32" s="609"/>
      <c r="AOD32" s="609"/>
      <c r="AOE32" s="609"/>
      <c r="AOF32" s="609"/>
      <c r="AOG32" s="609"/>
      <c r="AOH32" s="609"/>
      <c r="AOI32" s="609"/>
      <c r="AOJ32" s="609"/>
      <c r="AOK32" s="609"/>
      <c r="AOL32" s="609"/>
      <c r="AOM32" s="609"/>
      <c r="AON32" s="609"/>
      <c r="AOO32" s="609"/>
      <c r="AOP32" s="609"/>
      <c r="AOQ32" s="609"/>
      <c r="AOR32" s="609"/>
      <c r="AOS32" s="609"/>
      <c r="AOT32" s="609"/>
      <c r="AOU32" s="609"/>
      <c r="AOV32" s="609"/>
      <c r="AOW32" s="609"/>
      <c r="AOX32" s="609"/>
      <c r="AOY32" s="609"/>
      <c r="AOZ32" s="609"/>
      <c r="APA32" s="609"/>
      <c r="APB32" s="609"/>
      <c r="APC32" s="609"/>
      <c r="APD32" s="609"/>
      <c r="APE32" s="609"/>
      <c r="APF32" s="609"/>
      <c r="APG32" s="609"/>
      <c r="APH32" s="609"/>
      <c r="API32" s="609"/>
      <c r="APJ32" s="609"/>
      <c r="APK32" s="609"/>
      <c r="APL32" s="609"/>
      <c r="APM32" s="609"/>
      <c r="APN32" s="609"/>
      <c r="APO32" s="609"/>
      <c r="APP32" s="609"/>
      <c r="APQ32" s="609"/>
      <c r="APR32" s="609"/>
      <c r="APS32" s="609"/>
      <c r="APT32" s="609"/>
      <c r="APU32" s="609"/>
      <c r="APV32" s="609"/>
      <c r="APW32" s="609"/>
      <c r="APX32" s="609"/>
      <c r="APY32" s="609"/>
      <c r="APZ32" s="609"/>
      <c r="AQA32" s="609"/>
      <c r="AQB32" s="609"/>
      <c r="AQC32" s="609"/>
      <c r="AQD32" s="609"/>
      <c r="AQE32" s="609"/>
      <c r="AQF32" s="609"/>
      <c r="AQG32" s="609"/>
      <c r="AQH32" s="609"/>
      <c r="AQI32" s="609"/>
      <c r="AQJ32" s="609"/>
      <c r="AQK32" s="609"/>
      <c r="AQL32" s="609"/>
      <c r="AQM32" s="609"/>
      <c r="AQN32" s="609"/>
      <c r="AQO32" s="609"/>
      <c r="AQP32" s="609"/>
      <c r="AQQ32" s="609"/>
      <c r="AQR32" s="609"/>
      <c r="AQS32" s="609"/>
      <c r="AQT32" s="609"/>
      <c r="AQU32" s="609"/>
      <c r="AQV32" s="609"/>
      <c r="AQW32" s="609"/>
      <c r="AQX32" s="609"/>
      <c r="AQY32" s="609"/>
      <c r="AQZ32" s="609"/>
      <c r="ARA32" s="609"/>
      <c r="ARB32" s="609"/>
      <c r="ARC32" s="609"/>
      <c r="ARD32" s="609"/>
      <c r="ARE32" s="609"/>
      <c r="ARF32" s="609"/>
      <c r="ARG32" s="609"/>
      <c r="ARH32" s="609"/>
      <c r="ARI32" s="609"/>
      <c r="ARJ32" s="609"/>
      <c r="ARK32" s="609"/>
      <c r="ARL32" s="609"/>
      <c r="ARM32" s="609"/>
      <c r="ARN32" s="609"/>
      <c r="ARO32" s="609"/>
      <c r="ARP32" s="609"/>
      <c r="ARQ32" s="609"/>
      <c r="ARR32" s="609"/>
      <c r="ARS32" s="609"/>
      <c r="ART32" s="609"/>
      <c r="ARU32" s="609"/>
      <c r="ARV32" s="609"/>
      <c r="ARW32" s="609"/>
      <c r="ARX32" s="609"/>
      <c r="ARY32" s="609"/>
      <c r="ARZ32" s="609"/>
      <c r="ASA32" s="609"/>
      <c r="ASB32" s="609"/>
      <c r="ASC32" s="609"/>
      <c r="ASD32" s="609"/>
      <c r="ASE32" s="609"/>
      <c r="ASF32" s="609"/>
      <c r="ASG32" s="609"/>
      <c r="ASH32" s="609"/>
      <c r="ASI32" s="609"/>
      <c r="ASJ32" s="609"/>
      <c r="ASK32" s="609"/>
      <c r="ASL32" s="609"/>
      <c r="ASM32" s="609"/>
      <c r="ASN32" s="609"/>
      <c r="ASO32" s="609"/>
      <c r="ASP32" s="609"/>
      <c r="ASQ32" s="609"/>
      <c r="ASR32" s="609"/>
      <c r="ASS32" s="609"/>
      <c r="AST32" s="609"/>
      <c r="ASU32" s="609"/>
      <c r="ASV32" s="609"/>
      <c r="ASW32" s="609"/>
      <c r="ASX32" s="609"/>
      <c r="ASY32" s="609"/>
      <c r="ASZ32" s="609"/>
      <c r="ATA32" s="609"/>
      <c r="ATB32" s="609"/>
      <c r="ATC32" s="609"/>
      <c r="ATD32" s="609"/>
      <c r="ATE32" s="609"/>
      <c r="ATF32" s="609"/>
      <c r="ATG32" s="609"/>
      <c r="ATH32" s="609"/>
      <c r="ATI32" s="609"/>
      <c r="ATJ32" s="609"/>
      <c r="ATK32" s="609"/>
      <c r="ATL32" s="609"/>
      <c r="ATM32" s="609"/>
      <c r="ATN32" s="609"/>
      <c r="ATO32" s="609"/>
      <c r="ATP32" s="609"/>
      <c r="ATQ32" s="609"/>
      <c r="ATR32" s="609"/>
      <c r="ATS32" s="609"/>
      <c r="ATT32" s="609"/>
      <c r="ATU32" s="609"/>
      <c r="ATV32" s="609"/>
      <c r="ATW32" s="609"/>
      <c r="ATX32" s="609"/>
      <c r="ATY32" s="609"/>
      <c r="ATZ32" s="609"/>
      <c r="AUA32" s="609"/>
      <c r="AUB32" s="609"/>
      <c r="AUC32" s="609"/>
      <c r="AUD32" s="609"/>
      <c r="AUE32" s="609"/>
      <c r="AUF32" s="609"/>
      <c r="AUG32" s="609"/>
      <c r="AUH32" s="609"/>
      <c r="AUI32" s="609"/>
      <c r="AUJ32" s="609"/>
      <c r="AUK32" s="609"/>
      <c r="AUL32" s="609"/>
      <c r="AUM32" s="609"/>
      <c r="AUN32" s="609"/>
      <c r="AUO32" s="609"/>
      <c r="AUP32" s="609"/>
      <c r="AUQ32" s="609"/>
      <c r="AUR32" s="609"/>
      <c r="AUS32" s="609"/>
      <c r="AUT32" s="609"/>
      <c r="AUU32" s="609"/>
      <c r="AUV32" s="609"/>
      <c r="AUW32" s="609"/>
      <c r="AUX32" s="609"/>
      <c r="AUY32" s="609"/>
      <c r="AUZ32" s="609"/>
      <c r="AVA32" s="609"/>
      <c r="AVB32" s="609"/>
      <c r="AVC32" s="609"/>
      <c r="AVD32" s="609"/>
      <c r="AVE32" s="609"/>
      <c r="AVF32" s="609"/>
      <c r="AVG32" s="609"/>
      <c r="AVH32" s="609"/>
      <c r="AVI32" s="609"/>
      <c r="AVJ32" s="609"/>
      <c r="AVK32" s="609"/>
      <c r="AVL32" s="609"/>
      <c r="AVM32" s="609"/>
      <c r="AVN32" s="609"/>
      <c r="AVO32" s="609"/>
      <c r="AVP32" s="609"/>
      <c r="AVQ32" s="609"/>
      <c r="AVR32" s="609"/>
      <c r="AVS32" s="609"/>
      <c r="AVT32" s="609"/>
      <c r="AVU32" s="609"/>
      <c r="AVV32" s="609"/>
      <c r="AVW32" s="609"/>
      <c r="AVX32" s="609"/>
      <c r="AVY32" s="609"/>
      <c r="AVZ32" s="609"/>
      <c r="AWA32" s="609"/>
      <c r="AWB32" s="609"/>
      <c r="AWC32" s="609"/>
      <c r="AWD32" s="609"/>
      <c r="AWE32" s="609"/>
      <c r="AWF32" s="609"/>
      <c r="AWG32" s="609"/>
      <c r="AWH32" s="609"/>
      <c r="AWI32" s="609"/>
      <c r="AWJ32" s="609"/>
      <c r="AWK32" s="609"/>
      <c r="AWL32" s="609"/>
      <c r="AWM32" s="609"/>
      <c r="AWN32" s="609"/>
      <c r="AWO32" s="609"/>
      <c r="AWP32" s="609"/>
      <c r="AWQ32" s="609"/>
      <c r="AWR32" s="609"/>
      <c r="AWS32" s="609"/>
      <c r="AWT32" s="609"/>
      <c r="AWU32" s="609"/>
      <c r="AWV32" s="609"/>
      <c r="AWW32" s="609"/>
      <c r="AWX32" s="609"/>
      <c r="AWY32" s="609"/>
      <c r="AWZ32" s="609"/>
      <c r="AXA32" s="609"/>
      <c r="AXB32" s="609"/>
      <c r="AXC32" s="609"/>
      <c r="AXD32" s="609"/>
      <c r="AXE32" s="609"/>
      <c r="AXF32" s="609"/>
      <c r="AXG32" s="609"/>
      <c r="AXH32" s="609"/>
      <c r="AXI32" s="609"/>
      <c r="AXJ32" s="609"/>
      <c r="AXK32" s="609"/>
      <c r="AXL32" s="609"/>
      <c r="AXM32" s="609"/>
      <c r="AXN32" s="609"/>
      <c r="AXO32" s="609"/>
      <c r="AXP32" s="609"/>
      <c r="AXQ32" s="609"/>
      <c r="AXR32" s="609"/>
      <c r="AXS32" s="609"/>
      <c r="AXT32" s="609"/>
      <c r="AXU32" s="609"/>
      <c r="AXV32" s="609"/>
      <c r="AXW32" s="609"/>
      <c r="AXX32" s="609"/>
      <c r="AXY32" s="609"/>
      <c r="AXZ32" s="609"/>
      <c r="AYA32" s="609"/>
      <c r="AYB32" s="609"/>
      <c r="AYC32" s="609"/>
      <c r="AYD32" s="609"/>
      <c r="AYE32" s="609"/>
      <c r="AYF32" s="609"/>
      <c r="AYG32" s="609"/>
      <c r="AYH32" s="609"/>
      <c r="AYI32" s="609"/>
      <c r="AYJ32" s="609"/>
      <c r="AYK32" s="609"/>
      <c r="AYL32" s="609"/>
      <c r="AYM32" s="609"/>
      <c r="AYN32" s="609"/>
      <c r="AYO32" s="609"/>
      <c r="AYP32" s="609"/>
      <c r="AYQ32" s="609"/>
      <c r="AYR32" s="609"/>
      <c r="AYS32" s="609"/>
      <c r="AYT32" s="609"/>
      <c r="AYU32" s="609"/>
      <c r="AYV32" s="609"/>
      <c r="AYW32" s="609"/>
      <c r="AYX32" s="609"/>
      <c r="AYY32" s="609"/>
      <c r="AYZ32" s="609"/>
      <c r="AZA32" s="609"/>
      <c r="AZB32" s="609"/>
      <c r="AZC32" s="609"/>
      <c r="AZD32" s="609"/>
      <c r="AZE32" s="609"/>
      <c r="AZF32" s="609"/>
      <c r="AZG32" s="609"/>
      <c r="AZH32" s="609"/>
      <c r="AZI32" s="609"/>
      <c r="AZJ32" s="609"/>
      <c r="AZK32" s="609"/>
      <c r="AZL32" s="609"/>
      <c r="AZM32" s="609"/>
      <c r="AZN32" s="609"/>
      <c r="AZO32" s="609"/>
      <c r="AZP32" s="609"/>
      <c r="AZQ32" s="609"/>
      <c r="AZR32" s="609"/>
      <c r="AZS32" s="609"/>
      <c r="AZT32" s="609"/>
      <c r="AZU32" s="609"/>
      <c r="AZV32" s="609"/>
      <c r="AZW32" s="609"/>
      <c r="AZX32" s="609"/>
      <c r="AZY32" s="609"/>
      <c r="AZZ32" s="609"/>
      <c r="BAA32" s="609"/>
      <c r="BAB32" s="609"/>
      <c r="BAC32" s="609"/>
      <c r="BAD32" s="609"/>
      <c r="BAE32" s="609"/>
      <c r="BAF32" s="609"/>
      <c r="BAG32" s="609"/>
      <c r="BAH32" s="609"/>
      <c r="BAI32" s="609"/>
      <c r="BAJ32" s="609"/>
      <c r="BAK32" s="609"/>
      <c r="BAL32" s="609"/>
      <c r="BAM32" s="609"/>
      <c r="BAN32" s="609"/>
      <c r="BAO32" s="609"/>
      <c r="BAP32" s="609"/>
      <c r="BAQ32" s="609"/>
      <c r="BAR32" s="609"/>
      <c r="BAS32" s="609"/>
      <c r="BAT32" s="609"/>
      <c r="BAU32" s="609"/>
      <c r="BAV32" s="609"/>
      <c r="BAW32" s="609"/>
      <c r="BAX32" s="609"/>
      <c r="BAY32" s="609"/>
      <c r="BAZ32" s="609"/>
      <c r="BBA32" s="609"/>
      <c r="BBB32" s="609"/>
      <c r="BBC32" s="609"/>
      <c r="BBD32" s="609"/>
      <c r="BBE32" s="609"/>
      <c r="BBF32" s="609"/>
      <c r="BBG32" s="609"/>
      <c r="BBH32" s="609"/>
      <c r="BBI32" s="609"/>
      <c r="BBJ32" s="609"/>
      <c r="BBK32" s="609"/>
      <c r="BBL32" s="609"/>
      <c r="BBM32" s="609"/>
      <c r="BBN32" s="609"/>
      <c r="BBO32" s="609"/>
      <c r="BBP32" s="609"/>
      <c r="BBQ32" s="609"/>
      <c r="BBR32" s="609"/>
      <c r="BBS32" s="609"/>
      <c r="BBT32" s="609"/>
      <c r="BBU32" s="609"/>
      <c r="BBV32" s="609"/>
      <c r="BBW32" s="609"/>
      <c r="BBX32" s="609"/>
      <c r="BBY32" s="609"/>
      <c r="BBZ32" s="609"/>
      <c r="BCA32" s="609"/>
      <c r="BCB32" s="609"/>
      <c r="BCC32" s="609"/>
      <c r="BCD32" s="609"/>
      <c r="BCE32" s="609"/>
      <c r="BCF32" s="609"/>
      <c r="BCG32" s="609"/>
      <c r="BCH32" s="609"/>
      <c r="BCI32" s="609"/>
      <c r="BCJ32" s="609"/>
      <c r="BCK32" s="609"/>
      <c r="BCL32" s="609"/>
      <c r="BCM32" s="609"/>
      <c r="BCN32" s="609"/>
      <c r="BCO32" s="609"/>
      <c r="BCP32" s="609"/>
      <c r="BCQ32" s="609"/>
      <c r="BCR32" s="609"/>
      <c r="BCS32" s="609"/>
      <c r="BCT32" s="609"/>
      <c r="BCU32" s="609"/>
      <c r="BCV32" s="609"/>
      <c r="BCW32" s="609"/>
      <c r="BCX32" s="609"/>
      <c r="BCY32" s="609"/>
      <c r="BCZ32" s="609"/>
      <c r="BDA32" s="609"/>
      <c r="BDB32" s="609"/>
      <c r="BDC32" s="609"/>
      <c r="BDD32" s="609"/>
      <c r="BDE32" s="609"/>
      <c r="BDF32" s="609"/>
      <c r="BDG32" s="609"/>
      <c r="BDH32" s="609"/>
      <c r="BDI32" s="609"/>
      <c r="BDJ32" s="609"/>
      <c r="BDK32" s="609"/>
      <c r="BDL32" s="609"/>
      <c r="BDM32" s="609"/>
      <c r="BDN32" s="609"/>
      <c r="BDO32" s="609"/>
      <c r="BDP32" s="609"/>
      <c r="BDQ32" s="609"/>
      <c r="BDR32" s="609"/>
      <c r="BDS32" s="609"/>
      <c r="BDT32" s="609"/>
      <c r="BDU32" s="609"/>
      <c r="BDV32" s="609"/>
      <c r="BDW32" s="609"/>
      <c r="BDX32" s="609"/>
      <c r="BDY32" s="609"/>
      <c r="BDZ32" s="609"/>
      <c r="BEA32" s="609"/>
      <c r="BEB32" s="609"/>
      <c r="BEC32" s="609"/>
      <c r="BED32" s="609"/>
      <c r="BEE32" s="609"/>
      <c r="BEF32" s="609"/>
      <c r="BEG32" s="609"/>
      <c r="BEH32" s="609"/>
      <c r="BEI32" s="609"/>
      <c r="BEJ32" s="609"/>
      <c r="BEK32" s="609"/>
      <c r="BEL32" s="609"/>
      <c r="BEM32" s="609"/>
      <c r="BEN32" s="609"/>
      <c r="BEO32" s="609"/>
      <c r="BEP32" s="609"/>
      <c r="BEQ32" s="609"/>
      <c r="BER32" s="609"/>
      <c r="BES32" s="609"/>
      <c r="BET32" s="609"/>
      <c r="BEU32" s="609"/>
      <c r="BEV32" s="609"/>
      <c r="BEW32" s="609"/>
      <c r="BEX32" s="609"/>
      <c r="BEY32" s="609"/>
      <c r="BEZ32" s="609"/>
      <c r="BFA32" s="609"/>
      <c r="BFB32" s="609"/>
      <c r="BFC32" s="609"/>
      <c r="BFD32" s="609"/>
      <c r="BFE32" s="609"/>
      <c r="BFF32" s="609"/>
      <c r="BFG32" s="609"/>
      <c r="BFH32" s="609"/>
      <c r="BFI32" s="609"/>
      <c r="BFJ32" s="609"/>
      <c r="BFK32" s="609"/>
      <c r="BFL32" s="609"/>
      <c r="BFM32" s="609"/>
      <c r="BFN32" s="609"/>
      <c r="BFO32" s="609"/>
      <c r="BFP32" s="609"/>
      <c r="BFQ32" s="609"/>
      <c r="BFR32" s="609"/>
      <c r="BFS32" s="609"/>
      <c r="BFT32" s="609"/>
      <c r="BFU32" s="609"/>
      <c r="BFV32" s="609"/>
      <c r="BFW32" s="609"/>
      <c r="BFX32" s="609"/>
      <c r="BFY32" s="609"/>
      <c r="BFZ32" s="609"/>
      <c r="BGA32" s="609"/>
      <c r="BGB32" s="609"/>
      <c r="BGC32" s="609"/>
      <c r="BGD32" s="609"/>
      <c r="BGE32" s="609"/>
      <c r="BGF32" s="609"/>
      <c r="BGG32" s="609"/>
      <c r="BGH32" s="609"/>
      <c r="BGI32" s="609"/>
      <c r="BGJ32" s="609"/>
      <c r="BGK32" s="609"/>
      <c r="BGL32" s="609"/>
      <c r="BGM32" s="609"/>
      <c r="BGN32" s="609"/>
      <c r="BGO32" s="609"/>
      <c r="BGP32" s="609"/>
      <c r="BGQ32" s="609"/>
      <c r="BGR32" s="609"/>
      <c r="BGS32" s="609"/>
      <c r="BGT32" s="609"/>
      <c r="BGU32" s="609"/>
      <c r="BGV32" s="609"/>
      <c r="BGW32" s="609"/>
      <c r="BGX32" s="609"/>
      <c r="BGY32" s="609"/>
      <c r="BGZ32" s="609"/>
      <c r="BHA32" s="609"/>
      <c r="BHB32" s="609"/>
      <c r="BHC32" s="609"/>
      <c r="BHD32" s="609"/>
      <c r="BHE32" s="609"/>
      <c r="BHF32" s="609"/>
      <c r="BHG32" s="609"/>
      <c r="BHH32" s="609"/>
      <c r="BHI32" s="609"/>
      <c r="BHJ32" s="609"/>
      <c r="BHK32" s="609"/>
      <c r="BHL32" s="609"/>
      <c r="BHM32" s="609"/>
      <c r="BHN32" s="609"/>
      <c r="BHO32" s="609"/>
      <c r="BHP32" s="609"/>
      <c r="BHQ32" s="609"/>
      <c r="BHR32" s="609"/>
      <c r="BHS32" s="609"/>
      <c r="BHT32" s="609"/>
      <c r="BHU32" s="609"/>
      <c r="BHV32" s="609"/>
      <c r="BHW32" s="609"/>
      <c r="BHX32" s="609"/>
      <c r="BHY32" s="609"/>
      <c r="BHZ32" s="609"/>
      <c r="BIA32" s="609"/>
      <c r="BIB32" s="609"/>
      <c r="BIC32" s="609"/>
      <c r="BID32" s="609"/>
      <c r="BIE32" s="609"/>
      <c r="BIF32" s="609"/>
      <c r="BIG32" s="609"/>
      <c r="BIH32" s="609"/>
      <c r="BII32" s="609"/>
      <c r="BIJ32" s="609"/>
      <c r="BIK32" s="609"/>
      <c r="BIL32" s="609"/>
      <c r="BIM32" s="609"/>
      <c r="BIN32" s="609"/>
      <c r="BIO32" s="609"/>
      <c r="BIP32" s="609"/>
      <c r="BIQ32" s="609"/>
      <c r="BIR32" s="609"/>
      <c r="BIS32" s="609"/>
      <c r="BIT32" s="609"/>
      <c r="BIU32" s="609"/>
      <c r="BIV32" s="609"/>
      <c r="BIW32" s="609"/>
      <c r="BIX32" s="609"/>
      <c r="BIY32" s="609"/>
      <c r="BIZ32" s="609"/>
      <c r="BJA32" s="609"/>
      <c r="BJB32" s="609"/>
      <c r="BJC32" s="609"/>
      <c r="BJD32" s="609"/>
      <c r="BJE32" s="609"/>
      <c r="BJF32" s="609"/>
      <c r="BJG32" s="609"/>
      <c r="BJH32" s="609"/>
      <c r="BJI32" s="609"/>
      <c r="BJJ32" s="609"/>
      <c r="BJK32" s="609"/>
      <c r="BJL32" s="609"/>
      <c r="BJM32" s="609"/>
      <c r="BJN32" s="609"/>
      <c r="BJO32" s="609"/>
      <c r="BJP32" s="609"/>
      <c r="BJQ32" s="609"/>
      <c r="BJR32" s="609"/>
      <c r="BJS32" s="609"/>
      <c r="BJT32" s="609"/>
      <c r="BJU32" s="609"/>
      <c r="BJV32" s="609"/>
      <c r="BJW32" s="609"/>
      <c r="BJX32" s="609"/>
      <c r="BJY32" s="609"/>
      <c r="BJZ32" s="609"/>
      <c r="BKA32" s="609"/>
      <c r="BKB32" s="609"/>
      <c r="BKC32" s="609"/>
      <c r="BKD32" s="609"/>
      <c r="BKE32" s="609"/>
      <c r="BKF32" s="609"/>
      <c r="BKG32" s="609"/>
      <c r="BKH32" s="609"/>
      <c r="BKI32" s="609"/>
      <c r="BKJ32" s="609"/>
      <c r="BKK32" s="609"/>
      <c r="BKL32" s="609"/>
      <c r="BKM32" s="609"/>
      <c r="BKN32" s="609"/>
      <c r="BKO32" s="609"/>
      <c r="BKP32" s="609"/>
      <c r="BKQ32" s="609"/>
      <c r="BKR32" s="609"/>
      <c r="BKS32" s="609"/>
      <c r="BKT32" s="609"/>
      <c r="BKU32" s="609"/>
      <c r="BKV32" s="609"/>
      <c r="BKW32" s="609"/>
      <c r="BKX32" s="609"/>
      <c r="BKY32" s="609"/>
      <c r="BKZ32" s="609"/>
      <c r="BLA32" s="609"/>
      <c r="BLB32" s="609"/>
      <c r="BLC32" s="609"/>
      <c r="BLD32" s="609"/>
      <c r="BLE32" s="609"/>
      <c r="BLF32" s="609"/>
      <c r="BLG32" s="609"/>
      <c r="BLH32" s="609"/>
      <c r="BLI32" s="609"/>
      <c r="BLJ32" s="609"/>
      <c r="BLK32" s="609"/>
      <c r="BLL32" s="609"/>
      <c r="BLM32" s="609"/>
      <c r="BLN32" s="609"/>
      <c r="BLO32" s="609"/>
      <c r="BLP32" s="609"/>
      <c r="BLQ32" s="609"/>
      <c r="BLR32" s="609"/>
      <c r="BLS32" s="609"/>
      <c r="BLT32" s="609"/>
      <c r="BLU32" s="609"/>
      <c r="BLV32" s="609"/>
      <c r="BLW32" s="609"/>
      <c r="BLX32" s="609"/>
      <c r="BLY32" s="609"/>
      <c r="BLZ32" s="609"/>
      <c r="BMA32" s="609"/>
      <c r="BMB32" s="609"/>
      <c r="BMC32" s="609"/>
      <c r="BMD32" s="609"/>
      <c r="BME32" s="609"/>
      <c r="BMF32" s="609"/>
      <c r="BMG32" s="609"/>
      <c r="BMH32" s="609"/>
      <c r="BMI32" s="609"/>
      <c r="BMJ32" s="609"/>
      <c r="BMK32" s="609"/>
      <c r="BML32" s="609"/>
      <c r="BMM32" s="609"/>
      <c r="BMN32" s="609"/>
      <c r="BMO32" s="609"/>
      <c r="BMP32" s="609"/>
      <c r="BMQ32" s="609"/>
      <c r="BMR32" s="609"/>
      <c r="BMS32" s="609"/>
      <c r="BMT32" s="609"/>
      <c r="BMU32" s="609"/>
      <c r="BMV32" s="609"/>
      <c r="BMW32" s="609"/>
      <c r="BMX32" s="609"/>
      <c r="BMY32" s="609"/>
      <c r="BMZ32" s="609"/>
      <c r="BNA32" s="609"/>
      <c r="BNB32" s="609"/>
      <c r="BNC32" s="609"/>
      <c r="BND32" s="609"/>
      <c r="BNE32" s="609"/>
      <c r="BNF32" s="609"/>
      <c r="BNG32" s="609"/>
      <c r="BNH32" s="609"/>
      <c r="BNI32" s="609"/>
      <c r="BNJ32" s="609"/>
      <c r="BNK32" s="609"/>
      <c r="BNL32" s="609"/>
      <c r="BNM32" s="609"/>
      <c r="BNN32" s="609"/>
      <c r="BNO32" s="609"/>
      <c r="BNP32" s="609"/>
      <c r="BNQ32" s="609"/>
      <c r="BNR32" s="609"/>
      <c r="BNS32" s="609"/>
      <c r="BNT32" s="609"/>
      <c r="BNU32" s="609"/>
      <c r="BNV32" s="609"/>
      <c r="BNW32" s="609"/>
      <c r="BNX32" s="609"/>
      <c r="BNY32" s="609"/>
      <c r="BNZ32" s="609"/>
      <c r="BOA32" s="609"/>
      <c r="BOB32" s="609"/>
      <c r="BOC32" s="609"/>
      <c r="BOD32" s="609"/>
      <c r="BOE32" s="609"/>
      <c r="BOF32" s="609"/>
      <c r="BOG32" s="609"/>
      <c r="BOH32" s="609"/>
      <c r="BOI32" s="609"/>
      <c r="BOJ32" s="609"/>
      <c r="BOK32" s="609"/>
      <c r="BOL32" s="609"/>
      <c r="BOM32" s="609"/>
      <c r="BON32" s="609"/>
      <c r="BOO32" s="609"/>
      <c r="BOP32" s="609"/>
      <c r="BOQ32" s="609"/>
      <c r="BOR32" s="609"/>
      <c r="BOS32" s="609"/>
      <c r="BOT32" s="609"/>
      <c r="BOU32" s="609"/>
      <c r="BOV32" s="609"/>
      <c r="BOW32" s="609"/>
      <c r="BOX32" s="609"/>
      <c r="BOY32" s="609"/>
      <c r="BOZ32" s="609"/>
      <c r="BPA32" s="609"/>
      <c r="BPB32" s="609"/>
      <c r="BPC32" s="609"/>
      <c r="BPD32" s="609"/>
      <c r="BPE32" s="609"/>
      <c r="BPF32" s="609"/>
      <c r="BPG32" s="609"/>
      <c r="BPH32" s="609"/>
      <c r="BPI32" s="609"/>
      <c r="BPJ32" s="609"/>
      <c r="BPK32" s="609"/>
      <c r="BPL32" s="609"/>
      <c r="BPM32" s="609"/>
      <c r="BPN32" s="609"/>
      <c r="BPO32" s="609"/>
      <c r="BPP32" s="609"/>
      <c r="BPQ32" s="609"/>
      <c r="BPR32" s="609"/>
      <c r="BPS32" s="609"/>
      <c r="BPT32" s="609"/>
      <c r="BPU32" s="609"/>
      <c r="BPV32" s="609"/>
      <c r="BPW32" s="609"/>
      <c r="BPX32" s="609"/>
      <c r="BPY32" s="609"/>
      <c r="BPZ32" s="609"/>
      <c r="BQA32" s="609"/>
      <c r="BQB32" s="609"/>
      <c r="BQC32" s="609"/>
      <c r="BQD32" s="609"/>
      <c r="BQE32" s="609"/>
      <c r="BQF32" s="609"/>
      <c r="BQG32" s="609"/>
      <c r="BQH32" s="609"/>
      <c r="BQI32" s="609"/>
      <c r="BQJ32" s="609"/>
      <c r="BQK32" s="609"/>
      <c r="BQL32" s="609"/>
      <c r="BQM32" s="609"/>
      <c r="BQN32" s="609"/>
      <c r="BQO32" s="609"/>
      <c r="BQP32" s="609"/>
      <c r="BQQ32" s="609"/>
      <c r="BQR32" s="609"/>
      <c r="BQS32" s="609"/>
      <c r="BQT32" s="609"/>
      <c r="BQU32" s="609"/>
      <c r="BQV32" s="609"/>
      <c r="BQW32" s="609"/>
      <c r="BQX32" s="609"/>
      <c r="BQY32" s="609"/>
      <c r="BQZ32" s="609"/>
      <c r="BRA32" s="609"/>
      <c r="BRB32" s="609"/>
      <c r="BRC32" s="609"/>
      <c r="BRD32" s="609"/>
      <c r="BRE32" s="609"/>
      <c r="BRF32" s="609"/>
      <c r="BRG32" s="609"/>
      <c r="BRH32" s="609"/>
      <c r="BRI32" s="609"/>
      <c r="BRJ32" s="609"/>
      <c r="BRK32" s="609"/>
      <c r="BRL32" s="609"/>
      <c r="BRM32" s="609"/>
      <c r="BRN32" s="609"/>
      <c r="BRO32" s="609"/>
      <c r="BRP32" s="609"/>
      <c r="BRQ32" s="609"/>
      <c r="BRR32" s="609"/>
      <c r="BRS32" s="609"/>
      <c r="BRT32" s="609"/>
      <c r="BRU32" s="609"/>
      <c r="BRV32" s="609"/>
      <c r="BRW32" s="609"/>
      <c r="BRX32" s="609"/>
      <c r="BRY32" s="609"/>
      <c r="BRZ32" s="609"/>
      <c r="BSA32" s="609"/>
      <c r="BSB32" s="609"/>
      <c r="BSC32" s="609"/>
      <c r="BSD32" s="609"/>
      <c r="BSE32" s="609"/>
      <c r="BSF32" s="609"/>
      <c r="BSG32" s="609"/>
      <c r="BSH32" s="609"/>
      <c r="BSI32" s="609"/>
      <c r="BSJ32" s="609"/>
      <c r="BSK32" s="609"/>
      <c r="BSL32" s="609"/>
      <c r="BSM32" s="609"/>
      <c r="BSN32" s="609"/>
      <c r="BSO32" s="609"/>
      <c r="BSP32" s="609"/>
      <c r="BSQ32" s="609"/>
      <c r="BSR32" s="609"/>
      <c r="BSS32" s="609"/>
      <c r="BST32" s="609"/>
      <c r="BSU32" s="609"/>
      <c r="BSV32" s="609"/>
      <c r="BSW32" s="609"/>
      <c r="BSX32" s="609"/>
      <c r="BSY32" s="609"/>
      <c r="BSZ32" s="609"/>
      <c r="BTA32" s="609"/>
      <c r="BTB32" s="609"/>
      <c r="BTC32" s="609"/>
      <c r="BTD32" s="609"/>
      <c r="BTE32" s="609"/>
      <c r="BTF32" s="609"/>
      <c r="BTG32" s="609"/>
      <c r="BTH32" s="609"/>
      <c r="BTI32" s="609"/>
      <c r="BTJ32" s="609"/>
      <c r="BTK32" s="609"/>
      <c r="BTL32" s="609"/>
      <c r="BTM32" s="609"/>
      <c r="BTN32" s="609"/>
      <c r="BTO32" s="609"/>
      <c r="BTP32" s="609"/>
      <c r="BTQ32" s="609"/>
      <c r="BTR32" s="609"/>
      <c r="BTS32" s="609"/>
      <c r="BTT32" s="609"/>
      <c r="BTU32" s="609"/>
      <c r="BTV32" s="609"/>
      <c r="BTW32" s="609"/>
      <c r="BTX32" s="609"/>
      <c r="BTY32" s="609"/>
      <c r="BTZ32" s="609"/>
      <c r="BUA32" s="609"/>
      <c r="BUB32" s="609"/>
      <c r="BUC32" s="609"/>
      <c r="BUD32" s="609"/>
      <c r="BUE32" s="609"/>
      <c r="BUF32" s="609"/>
      <c r="BUG32" s="609"/>
      <c r="BUH32" s="609"/>
      <c r="BUI32" s="609"/>
      <c r="BUJ32" s="609"/>
      <c r="BUK32" s="609"/>
      <c r="BUL32" s="609"/>
      <c r="BUM32" s="609"/>
      <c r="BUN32" s="609"/>
      <c r="BUO32" s="609"/>
      <c r="BUP32" s="609"/>
      <c r="BUQ32" s="609"/>
      <c r="BUR32" s="609"/>
      <c r="BUS32" s="609"/>
      <c r="BUT32" s="609"/>
      <c r="BUU32" s="609"/>
      <c r="BUV32" s="609"/>
      <c r="BUW32" s="609"/>
      <c r="BUX32" s="609"/>
      <c r="BUY32" s="609"/>
      <c r="BUZ32" s="609"/>
      <c r="BVA32" s="609"/>
      <c r="BVB32" s="609"/>
      <c r="BVC32" s="609"/>
      <c r="BVD32" s="609"/>
      <c r="BVE32" s="609"/>
      <c r="BVF32" s="609"/>
      <c r="BVG32" s="609"/>
      <c r="BVH32" s="609"/>
      <c r="BVI32" s="609"/>
      <c r="BVJ32" s="609"/>
      <c r="BVK32" s="609"/>
      <c r="BVL32" s="609"/>
      <c r="BVM32" s="609"/>
      <c r="BVN32" s="609"/>
      <c r="BVO32" s="609"/>
      <c r="BVP32" s="609"/>
      <c r="BVQ32" s="609"/>
      <c r="BVR32" s="609"/>
      <c r="BVS32" s="609"/>
      <c r="BVT32" s="609"/>
      <c r="BVU32" s="609"/>
      <c r="BVV32" s="609"/>
      <c r="BVW32" s="609"/>
      <c r="BVX32" s="609"/>
      <c r="BVY32" s="609"/>
      <c r="BVZ32" s="609"/>
      <c r="BWA32" s="609"/>
      <c r="BWB32" s="609"/>
      <c r="BWC32" s="609"/>
      <c r="BWD32" s="609"/>
    </row>
    <row r="33" spans="1:1954" ht="17.25" x14ac:dyDescent="0.3">
      <c r="A33" s="3936" t="s">
        <v>684</v>
      </c>
      <c r="B33" s="3918">
        <v>1921.8947574901424</v>
      </c>
      <c r="C33" s="3918">
        <v>541.73315523999997</v>
      </c>
      <c r="D33" s="3918">
        <v>2463.6279127301423</v>
      </c>
      <c r="E33" s="609"/>
      <c r="F33" s="888"/>
      <c r="G33" s="885"/>
      <c r="H33" s="888"/>
      <c r="I33" s="609"/>
      <c r="J33" s="886"/>
      <c r="K33" s="886"/>
      <c r="L33" s="886"/>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c r="CU33" s="609"/>
      <c r="CV33" s="609"/>
      <c r="CW33" s="609"/>
      <c r="CX33" s="609"/>
      <c r="CY33" s="609"/>
      <c r="CZ33" s="609"/>
      <c r="DA33" s="609"/>
      <c r="DB33" s="609"/>
      <c r="DC33" s="609"/>
      <c r="DD33" s="609"/>
      <c r="DE33" s="609"/>
      <c r="DF33" s="609"/>
      <c r="DG33" s="609"/>
      <c r="DH33" s="609"/>
      <c r="DI33" s="609"/>
      <c r="DJ33" s="609"/>
      <c r="DK33" s="609"/>
      <c r="DL33" s="609"/>
      <c r="DM33" s="609"/>
      <c r="DN33" s="609"/>
      <c r="DO33" s="609"/>
      <c r="DP33" s="609"/>
      <c r="DQ33" s="609"/>
      <c r="DR33" s="609"/>
      <c r="DS33" s="609"/>
      <c r="DT33" s="609"/>
      <c r="DU33" s="609"/>
      <c r="DV33" s="609"/>
      <c r="DW33" s="609"/>
      <c r="DX33" s="609"/>
      <c r="DY33" s="609"/>
      <c r="DZ33" s="609"/>
      <c r="EA33" s="609"/>
      <c r="EB33" s="609"/>
      <c r="EC33" s="609"/>
      <c r="ED33" s="609"/>
      <c r="EE33" s="609"/>
      <c r="EF33" s="609"/>
      <c r="EG33" s="609"/>
      <c r="EH33" s="609"/>
      <c r="EI33" s="609"/>
      <c r="EJ33" s="609"/>
      <c r="EK33" s="609"/>
      <c r="EL33" s="609"/>
      <c r="EM33" s="609"/>
      <c r="EN33" s="609"/>
      <c r="EO33" s="609"/>
      <c r="EP33" s="609"/>
      <c r="EQ33" s="609"/>
      <c r="ER33" s="609"/>
      <c r="ES33" s="609"/>
      <c r="ET33" s="609"/>
      <c r="EU33" s="609"/>
      <c r="EV33" s="609"/>
      <c r="EW33" s="609"/>
      <c r="EX33" s="609"/>
      <c r="EY33" s="609"/>
      <c r="EZ33" s="609"/>
      <c r="FA33" s="609"/>
      <c r="FB33" s="609"/>
      <c r="FC33" s="609"/>
      <c r="FD33" s="609"/>
      <c r="FE33" s="609"/>
      <c r="FF33" s="609"/>
      <c r="FG33" s="609"/>
      <c r="FH33" s="609"/>
      <c r="FI33" s="609"/>
      <c r="FJ33" s="609"/>
      <c r="FK33" s="609"/>
      <c r="FL33" s="609"/>
      <c r="FM33" s="609"/>
      <c r="FN33" s="609"/>
      <c r="FO33" s="609"/>
      <c r="FP33" s="609"/>
      <c r="FQ33" s="609"/>
      <c r="FR33" s="609"/>
      <c r="FS33" s="609"/>
      <c r="FT33" s="609"/>
      <c r="FU33" s="609"/>
      <c r="FV33" s="609"/>
      <c r="FW33" s="609"/>
      <c r="FX33" s="609"/>
      <c r="FY33" s="609"/>
      <c r="FZ33" s="609"/>
      <c r="GA33" s="609"/>
      <c r="GB33" s="609"/>
      <c r="GC33" s="609"/>
      <c r="GD33" s="609"/>
      <c r="GE33" s="609"/>
      <c r="GF33" s="609"/>
      <c r="GG33" s="609"/>
      <c r="GH33" s="609"/>
      <c r="GI33" s="609"/>
      <c r="GJ33" s="609"/>
      <c r="GK33" s="609"/>
      <c r="GL33" s="609"/>
      <c r="GM33" s="609"/>
      <c r="GN33" s="609"/>
      <c r="GO33" s="609"/>
      <c r="GP33" s="609"/>
      <c r="GQ33" s="609"/>
      <c r="GR33" s="609"/>
      <c r="GS33" s="609"/>
      <c r="GT33" s="609"/>
      <c r="GU33" s="609"/>
      <c r="GV33" s="609"/>
      <c r="GW33" s="609"/>
      <c r="GX33" s="609"/>
      <c r="GY33" s="609"/>
      <c r="GZ33" s="609"/>
      <c r="HA33" s="609"/>
      <c r="HB33" s="609"/>
      <c r="HC33" s="609"/>
      <c r="HD33" s="609"/>
      <c r="HE33" s="609"/>
      <c r="HF33" s="609"/>
      <c r="HG33" s="609"/>
      <c r="HH33" s="609"/>
      <c r="HI33" s="609"/>
      <c r="HJ33" s="609"/>
      <c r="HK33" s="609"/>
      <c r="HL33" s="609"/>
      <c r="HM33" s="609"/>
      <c r="HN33" s="609"/>
      <c r="HO33" s="609"/>
      <c r="HP33" s="609"/>
      <c r="HQ33" s="609"/>
      <c r="HR33" s="609"/>
      <c r="HS33" s="609"/>
      <c r="HT33" s="609"/>
      <c r="HU33" s="609"/>
      <c r="HV33" s="609"/>
      <c r="HW33" s="609"/>
      <c r="HX33" s="609"/>
      <c r="HY33" s="609"/>
      <c r="HZ33" s="609"/>
      <c r="IA33" s="609"/>
      <c r="IB33" s="609"/>
      <c r="IC33" s="609"/>
      <c r="ID33" s="609"/>
      <c r="IE33" s="609"/>
      <c r="IF33" s="609"/>
      <c r="IG33" s="609"/>
      <c r="IH33" s="609"/>
      <c r="II33" s="609"/>
      <c r="IJ33" s="609"/>
      <c r="IK33" s="609"/>
      <c r="IL33" s="609"/>
      <c r="IM33" s="609"/>
      <c r="IN33" s="609"/>
      <c r="IO33" s="609"/>
      <c r="IP33" s="609"/>
      <c r="IQ33" s="609"/>
      <c r="IR33" s="609"/>
      <c r="IS33" s="609"/>
      <c r="IT33" s="609"/>
      <c r="IU33" s="609"/>
      <c r="IV33" s="609"/>
      <c r="IW33" s="609"/>
      <c r="IX33" s="609"/>
      <c r="IY33" s="609"/>
      <c r="IZ33" s="609"/>
      <c r="JA33" s="609"/>
      <c r="JB33" s="609"/>
      <c r="JC33" s="609"/>
      <c r="JD33" s="609"/>
      <c r="JE33" s="609"/>
      <c r="JF33" s="609"/>
      <c r="JG33" s="609"/>
      <c r="JH33" s="609"/>
      <c r="JI33" s="609"/>
      <c r="JJ33" s="609"/>
      <c r="JK33" s="609"/>
      <c r="JL33" s="609"/>
      <c r="JM33" s="609"/>
      <c r="JN33" s="609"/>
      <c r="JO33" s="609"/>
      <c r="JP33" s="609"/>
      <c r="JQ33" s="609"/>
      <c r="JR33" s="609"/>
      <c r="JS33" s="609"/>
      <c r="JT33" s="609"/>
      <c r="JU33" s="609"/>
      <c r="JV33" s="609"/>
      <c r="JW33" s="609"/>
      <c r="JX33" s="609"/>
      <c r="JY33" s="609"/>
      <c r="JZ33" s="609"/>
      <c r="KA33" s="609"/>
      <c r="KB33" s="609"/>
      <c r="KC33" s="609"/>
      <c r="KD33" s="609"/>
      <c r="KE33" s="609"/>
      <c r="KF33" s="609"/>
      <c r="KG33" s="609"/>
      <c r="KH33" s="609"/>
      <c r="KI33" s="609"/>
      <c r="KJ33" s="609"/>
      <c r="KK33" s="609"/>
      <c r="KL33" s="609"/>
      <c r="KM33" s="609"/>
      <c r="KN33" s="609"/>
      <c r="KO33" s="609"/>
      <c r="KP33" s="609"/>
      <c r="KQ33" s="609"/>
      <c r="KR33" s="609"/>
      <c r="KS33" s="609"/>
      <c r="KT33" s="609"/>
      <c r="KU33" s="609"/>
      <c r="KV33" s="609"/>
      <c r="KW33" s="609"/>
      <c r="KX33" s="609"/>
      <c r="KY33" s="609"/>
      <c r="KZ33" s="609"/>
      <c r="LA33" s="609"/>
      <c r="LB33" s="609"/>
      <c r="LC33" s="609"/>
      <c r="LD33" s="609"/>
      <c r="LE33" s="609"/>
      <c r="LF33" s="609"/>
      <c r="LG33" s="609"/>
      <c r="LH33" s="609"/>
      <c r="LI33" s="609"/>
      <c r="LJ33" s="609"/>
      <c r="LK33" s="609"/>
      <c r="LL33" s="609"/>
      <c r="LM33" s="609"/>
      <c r="LN33" s="609"/>
      <c r="LO33" s="609"/>
      <c r="LP33" s="609"/>
      <c r="LQ33" s="609"/>
      <c r="LR33" s="609"/>
      <c r="LS33" s="609"/>
      <c r="LT33" s="609"/>
      <c r="LU33" s="609"/>
      <c r="LV33" s="609"/>
      <c r="LW33" s="609"/>
      <c r="LX33" s="609"/>
      <c r="LY33" s="609"/>
      <c r="LZ33" s="609"/>
      <c r="MA33" s="609"/>
      <c r="MB33" s="609"/>
      <c r="MC33" s="609"/>
      <c r="MD33" s="609"/>
      <c r="ME33" s="609"/>
      <c r="MF33" s="609"/>
      <c r="MG33" s="609"/>
      <c r="MH33" s="609"/>
      <c r="MI33" s="609"/>
      <c r="MJ33" s="609"/>
      <c r="MK33" s="609"/>
      <c r="ML33" s="609"/>
      <c r="MM33" s="609"/>
      <c r="MN33" s="609"/>
      <c r="MO33" s="609"/>
      <c r="MP33" s="609"/>
      <c r="MQ33" s="609"/>
      <c r="MR33" s="609"/>
      <c r="MS33" s="609"/>
      <c r="MT33" s="609"/>
      <c r="MU33" s="609"/>
      <c r="MV33" s="609"/>
      <c r="MW33" s="609"/>
      <c r="MX33" s="609"/>
      <c r="MY33" s="609"/>
      <c r="MZ33" s="609"/>
      <c r="NA33" s="609"/>
      <c r="NB33" s="609"/>
      <c r="NC33" s="609"/>
      <c r="ND33" s="609"/>
      <c r="NE33" s="609"/>
      <c r="NF33" s="609"/>
      <c r="NG33" s="609"/>
      <c r="NH33" s="609"/>
      <c r="NI33" s="609"/>
      <c r="NJ33" s="609"/>
      <c r="NK33" s="609"/>
      <c r="NL33" s="609"/>
      <c r="NM33" s="609"/>
      <c r="NN33" s="609"/>
      <c r="NO33" s="609"/>
      <c r="NP33" s="609"/>
      <c r="NQ33" s="609"/>
      <c r="NR33" s="609"/>
      <c r="NS33" s="609"/>
      <c r="NT33" s="609"/>
      <c r="NU33" s="609"/>
      <c r="NV33" s="609"/>
      <c r="NW33" s="609"/>
      <c r="NX33" s="609"/>
      <c r="NY33" s="609"/>
      <c r="NZ33" s="609"/>
      <c r="OA33" s="609"/>
      <c r="OB33" s="609"/>
      <c r="OC33" s="609"/>
      <c r="OD33" s="609"/>
      <c r="OE33" s="609"/>
      <c r="OF33" s="609"/>
      <c r="OG33" s="609"/>
      <c r="OH33" s="609"/>
      <c r="OI33" s="609"/>
      <c r="OJ33" s="609"/>
      <c r="OK33" s="609"/>
      <c r="OL33" s="609"/>
      <c r="OM33" s="609"/>
      <c r="ON33" s="609"/>
      <c r="OO33" s="609"/>
      <c r="OP33" s="609"/>
      <c r="OQ33" s="609"/>
      <c r="OR33" s="609"/>
      <c r="OS33" s="609"/>
      <c r="OT33" s="609"/>
      <c r="OU33" s="609"/>
      <c r="OV33" s="609"/>
      <c r="OW33" s="609"/>
      <c r="OX33" s="609"/>
      <c r="OY33" s="609"/>
      <c r="OZ33" s="609"/>
      <c r="PA33" s="609"/>
      <c r="PB33" s="609"/>
      <c r="PC33" s="609"/>
      <c r="PD33" s="609"/>
      <c r="PE33" s="609"/>
      <c r="PF33" s="609"/>
      <c r="PG33" s="609"/>
      <c r="PH33" s="609"/>
      <c r="PI33" s="609"/>
      <c r="PJ33" s="609"/>
      <c r="PK33" s="609"/>
      <c r="PL33" s="609"/>
      <c r="PM33" s="609"/>
      <c r="PN33" s="609"/>
      <c r="PO33" s="609"/>
      <c r="PP33" s="609"/>
      <c r="PQ33" s="609"/>
      <c r="PR33" s="609"/>
      <c r="PS33" s="609"/>
      <c r="PT33" s="609"/>
      <c r="PU33" s="609"/>
      <c r="PV33" s="609"/>
      <c r="PW33" s="609"/>
      <c r="PX33" s="609"/>
      <c r="PY33" s="609"/>
      <c r="PZ33" s="609"/>
      <c r="QA33" s="609"/>
      <c r="QB33" s="609"/>
      <c r="QC33" s="609"/>
      <c r="QD33" s="609"/>
      <c r="QE33" s="609"/>
      <c r="QF33" s="609"/>
      <c r="QG33" s="609"/>
      <c r="QH33" s="609"/>
      <c r="QI33" s="609"/>
      <c r="QJ33" s="609"/>
      <c r="QK33" s="609"/>
      <c r="QL33" s="609"/>
      <c r="QM33" s="609"/>
      <c r="QN33" s="609"/>
      <c r="QO33" s="609"/>
      <c r="QP33" s="609"/>
      <c r="QQ33" s="609"/>
      <c r="QR33" s="609"/>
      <c r="QS33" s="609"/>
      <c r="QT33" s="609"/>
      <c r="QU33" s="609"/>
      <c r="QV33" s="609"/>
      <c r="QW33" s="609"/>
      <c r="QX33" s="609"/>
      <c r="QY33" s="609"/>
      <c r="QZ33" s="609"/>
      <c r="RA33" s="609"/>
      <c r="RB33" s="609"/>
      <c r="RC33" s="609"/>
      <c r="RD33" s="609"/>
      <c r="RE33" s="609"/>
      <c r="RF33" s="609"/>
      <c r="RG33" s="609"/>
      <c r="RH33" s="609"/>
      <c r="RI33" s="609"/>
      <c r="RJ33" s="609"/>
      <c r="RK33" s="609"/>
      <c r="RL33" s="609"/>
      <c r="RM33" s="609"/>
      <c r="RN33" s="609"/>
      <c r="RO33" s="609"/>
      <c r="RP33" s="609"/>
      <c r="RQ33" s="609"/>
      <c r="RR33" s="609"/>
      <c r="RS33" s="609"/>
      <c r="RT33" s="609"/>
      <c r="RU33" s="609"/>
      <c r="RV33" s="609"/>
      <c r="RW33" s="609"/>
      <c r="RX33" s="609"/>
      <c r="RY33" s="609"/>
      <c r="RZ33" s="609"/>
      <c r="SA33" s="609"/>
      <c r="SB33" s="609"/>
      <c r="SC33" s="609"/>
      <c r="SD33" s="609"/>
      <c r="SE33" s="609"/>
      <c r="SF33" s="609"/>
      <c r="SG33" s="609"/>
      <c r="SH33" s="609"/>
      <c r="SI33" s="609"/>
      <c r="SJ33" s="609"/>
      <c r="SK33" s="609"/>
      <c r="SL33" s="609"/>
      <c r="SM33" s="609"/>
      <c r="SN33" s="609"/>
      <c r="SO33" s="609"/>
      <c r="SP33" s="609"/>
      <c r="SQ33" s="609"/>
      <c r="SR33" s="609"/>
      <c r="SS33" s="609"/>
      <c r="ST33" s="609"/>
      <c r="SU33" s="609"/>
      <c r="SV33" s="609"/>
      <c r="SW33" s="609"/>
      <c r="SX33" s="609"/>
      <c r="SY33" s="609"/>
      <c r="SZ33" s="609"/>
      <c r="TA33" s="609"/>
      <c r="TB33" s="609"/>
      <c r="TC33" s="609"/>
      <c r="TD33" s="609"/>
      <c r="TE33" s="609"/>
      <c r="TF33" s="609"/>
      <c r="TG33" s="609"/>
      <c r="TH33" s="609"/>
      <c r="TI33" s="609"/>
      <c r="TJ33" s="609"/>
      <c r="TK33" s="609"/>
      <c r="TL33" s="609"/>
      <c r="TM33" s="609"/>
      <c r="TN33" s="609"/>
      <c r="TO33" s="609"/>
      <c r="TP33" s="609"/>
      <c r="TQ33" s="609"/>
      <c r="TR33" s="609"/>
      <c r="TS33" s="609"/>
      <c r="TT33" s="609"/>
      <c r="TU33" s="609"/>
      <c r="TV33" s="609"/>
      <c r="TW33" s="609"/>
      <c r="TX33" s="609"/>
      <c r="TY33" s="609"/>
      <c r="TZ33" s="609"/>
      <c r="UA33" s="609"/>
      <c r="UB33" s="609"/>
      <c r="UC33" s="609"/>
      <c r="UD33" s="609"/>
      <c r="UE33" s="609"/>
      <c r="UF33" s="609"/>
      <c r="UG33" s="609"/>
      <c r="UH33" s="609"/>
      <c r="UI33" s="609"/>
      <c r="UJ33" s="609"/>
      <c r="UK33" s="609"/>
      <c r="UL33" s="609"/>
      <c r="UM33" s="609"/>
      <c r="UN33" s="609"/>
      <c r="UO33" s="609"/>
      <c r="UP33" s="609"/>
      <c r="UQ33" s="609"/>
      <c r="UR33" s="609"/>
      <c r="US33" s="609"/>
      <c r="UT33" s="609"/>
      <c r="UU33" s="609"/>
      <c r="UV33" s="609"/>
      <c r="UW33" s="609"/>
      <c r="UX33" s="609"/>
      <c r="UY33" s="609"/>
      <c r="UZ33" s="609"/>
      <c r="VA33" s="609"/>
      <c r="VB33" s="609"/>
      <c r="VC33" s="609"/>
      <c r="VD33" s="609"/>
      <c r="VE33" s="609"/>
      <c r="VF33" s="609"/>
      <c r="VG33" s="609"/>
      <c r="VH33" s="609"/>
      <c r="VI33" s="609"/>
      <c r="VJ33" s="609"/>
      <c r="VK33" s="609"/>
      <c r="VL33" s="609"/>
      <c r="VM33" s="609"/>
      <c r="VN33" s="609"/>
      <c r="VO33" s="609"/>
      <c r="VP33" s="609"/>
      <c r="VQ33" s="609"/>
      <c r="VR33" s="609"/>
      <c r="VS33" s="609"/>
      <c r="VT33" s="609"/>
      <c r="VU33" s="609"/>
      <c r="VV33" s="609"/>
      <c r="VW33" s="609"/>
      <c r="VX33" s="609"/>
      <c r="VY33" s="609"/>
      <c r="VZ33" s="609"/>
      <c r="WA33" s="609"/>
      <c r="WB33" s="609"/>
      <c r="WC33" s="609"/>
      <c r="WD33" s="609"/>
      <c r="WE33" s="609"/>
      <c r="WF33" s="609"/>
      <c r="WG33" s="609"/>
      <c r="WH33" s="609"/>
      <c r="WI33" s="609"/>
      <c r="WJ33" s="609"/>
      <c r="WK33" s="609"/>
      <c r="WL33" s="609"/>
      <c r="WM33" s="609"/>
      <c r="WN33" s="609"/>
      <c r="WO33" s="609"/>
      <c r="WP33" s="609"/>
      <c r="WQ33" s="609"/>
      <c r="WR33" s="609"/>
      <c r="WS33" s="609"/>
      <c r="WT33" s="609"/>
      <c r="WU33" s="609"/>
      <c r="WV33" s="609"/>
      <c r="WW33" s="609"/>
      <c r="WX33" s="609"/>
      <c r="WY33" s="609"/>
      <c r="WZ33" s="609"/>
      <c r="XA33" s="609"/>
      <c r="XB33" s="609"/>
      <c r="XC33" s="609"/>
      <c r="XD33" s="609"/>
      <c r="XE33" s="609"/>
      <c r="XF33" s="609"/>
      <c r="XG33" s="609"/>
      <c r="XH33" s="609"/>
      <c r="XI33" s="609"/>
      <c r="XJ33" s="609"/>
      <c r="XK33" s="609"/>
      <c r="XL33" s="609"/>
      <c r="XM33" s="609"/>
      <c r="XN33" s="609"/>
      <c r="XO33" s="609"/>
      <c r="XP33" s="609"/>
      <c r="XQ33" s="609"/>
      <c r="XR33" s="609"/>
      <c r="XS33" s="609"/>
      <c r="XT33" s="609"/>
      <c r="XU33" s="609"/>
      <c r="XV33" s="609"/>
      <c r="XW33" s="609"/>
      <c r="XX33" s="609"/>
      <c r="XY33" s="609"/>
      <c r="XZ33" s="609"/>
      <c r="YA33" s="609"/>
      <c r="YB33" s="609"/>
      <c r="YC33" s="609"/>
      <c r="YD33" s="609"/>
      <c r="YE33" s="609"/>
      <c r="YF33" s="609"/>
      <c r="YG33" s="609"/>
      <c r="YH33" s="609"/>
      <c r="YI33" s="609"/>
      <c r="YJ33" s="609"/>
      <c r="YK33" s="609"/>
      <c r="YL33" s="609"/>
      <c r="YM33" s="609"/>
      <c r="YN33" s="609"/>
      <c r="YO33" s="609"/>
      <c r="YP33" s="609"/>
      <c r="YQ33" s="609"/>
      <c r="YR33" s="609"/>
      <c r="YS33" s="609"/>
      <c r="YT33" s="609"/>
      <c r="YU33" s="609"/>
      <c r="YV33" s="609"/>
      <c r="YW33" s="609"/>
      <c r="YX33" s="609"/>
      <c r="YY33" s="609"/>
      <c r="YZ33" s="609"/>
      <c r="ZA33" s="609"/>
      <c r="ZB33" s="609"/>
      <c r="ZC33" s="609"/>
      <c r="ZD33" s="609"/>
      <c r="ZE33" s="609"/>
      <c r="ZF33" s="609"/>
      <c r="ZG33" s="609"/>
      <c r="ZH33" s="609"/>
      <c r="ZI33" s="609"/>
      <c r="ZJ33" s="609"/>
      <c r="ZK33" s="609"/>
      <c r="ZL33" s="609"/>
      <c r="ZM33" s="609"/>
      <c r="ZN33" s="609"/>
      <c r="ZO33" s="609"/>
      <c r="ZP33" s="609"/>
      <c r="ZQ33" s="609"/>
      <c r="ZR33" s="609"/>
      <c r="ZS33" s="609"/>
      <c r="ZT33" s="609"/>
      <c r="ZU33" s="609"/>
      <c r="ZV33" s="609"/>
      <c r="ZW33" s="609"/>
      <c r="ZX33" s="609"/>
      <c r="ZY33" s="609"/>
      <c r="ZZ33" s="609"/>
      <c r="AAA33" s="609"/>
      <c r="AAB33" s="609"/>
      <c r="AAC33" s="609"/>
      <c r="AAD33" s="609"/>
      <c r="AAE33" s="609"/>
      <c r="AAF33" s="609"/>
      <c r="AAG33" s="609"/>
      <c r="AAH33" s="609"/>
      <c r="AAI33" s="609"/>
      <c r="AAJ33" s="609"/>
      <c r="AAK33" s="609"/>
      <c r="AAL33" s="609"/>
      <c r="AAM33" s="609"/>
      <c r="AAN33" s="609"/>
      <c r="AAO33" s="609"/>
      <c r="AAP33" s="609"/>
      <c r="AAQ33" s="609"/>
      <c r="AAR33" s="609"/>
      <c r="AAS33" s="609"/>
      <c r="AAT33" s="609"/>
      <c r="AAU33" s="609"/>
      <c r="AAV33" s="609"/>
      <c r="AAW33" s="609"/>
      <c r="AAX33" s="609"/>
      <c r="AAY33" s="609"/>
      <c r="AAZ33" s="609"/>
      <c r="ABA33" s="609"/>
      <c r="ABB33" s="609"/>
      <c r="ABC33" s="609"/>
      <c r="ABD33" s="609"/>
      <c r="ABE33" s="609"/>
      <c r="ABF33" s="609"/>
      <c r="ABG33" s="609"/>
      <c r="ABH33" s="609"/>
      <c r="ABI33" s="609"/>
      <c r="ABJ33" s="609"/>
      <c r="ABK33" s="609"/>
      <c r="ABL33" s="609"/>
      <c r="ABM33" s="609"/>
      <c r="ABN33" s="609"/>
      <c r="ABO33" s="609"/>
      <c r="ABP33" s="609"/>
      <c r="ABQ33" s="609"/>
      <c r="ABR33" s="609"/>
      <c r="ABS33" s="609"/>
      <c r="ABT33" s="609"/>
      <c r="ABU33" s="609"/>
      <c r="ABV33" s="609"/>
      <c r="ABW33" s="609"/>
      <c r="ABX33" s="609"/>
      <c r="ABY33" s="609"/>
      <c r="ABZ33" s="609"/>
      <c r="ACA33" s="609"/>
      <c r="ACB33" s="609"/>
      <c r="ACC33" s="609"/>
      <c r="ACD33" s="609"/>
      <c r="ACE33" s="609"/>
      <c r="ACF33" s="609"/>
      <c r="ACG33" s="609"/>
      <c r="ACH33" s="609"/>
      <c r="ACI33" s="609"/>
      <c r="ACJ33" s="609"/>
      <c r="ACK33" s="609"/>
      <c r="ACL33" s="609"/>
      <c r="ACM33" s="609"/>
      <c r="ACN33" s="609"/>
      <c r="ACO33" s="609"/>
      <c r="ACP33" s="609"/>
      <c r="ACQ33" s="609"/>
      <c r="ACR33" s="609"/>
      <c r="ACS33" s="609"/>
      <c r="ACT33" s="609"/>
      <c r="ACU33" s="609"/>
      <c r="ACV33" s="609"/>
      <c r="ACW33" s="609"/>
      <c r="ACX33" s="609"/>
      <c r="ACY33" s="609"/>
      <c r="ACZ33" s="609"/>
      <c r="ADA33" s="609"/>
      <c r="ADB33" s="609"/>
      <c r="ADC33" s="609"/>
      <c r="ADD33" s="609"/>
      <c r="ADE33" s="609"/>
      <c r="ADF33" s="609"/>
      <c r="ADG33" s="609"/>
      <c r="ADH33" s="609"/>
      <c r="ADI33" s="609"/>
      <c r="ADJ33" s="609"/>
      <c r="ADK33" s="609"/>
      <c r="ADL33" s="609"/>
      <c r="ADM33" s="609"/>
      <c r="ADN33" s="609"/>
      <c r="ADO33" s="609"/>
      <c r="ADP33" s="609"/>
      <c r="ADQ33" s="609"/>
      <c r="ADR33" s="609"/>
      <c r="ADS33" s="609"/>
      <c r="ADT33" s="609"/>
      <c r="ADU33" s="609"/>
      <c r="ADV33" s="609"/>
      <c r="ADW33" s="609"/>
      <c r="ADX33" s="609"/>
      <c r="ADY33" s="609"/>
      <c r="ADZ33" s="609"/>
      <c r="AEA33" s="609"/>
      <c r="AEB33" s="609"/>
      <c r="AEC33" s="609"/>
      <c r="AED33" s="609"/>
      <c r="AEE33" s="609"/>
      <c r="AEF33" s="609"/>
      <c r="AEG33" s="609"/>
      <c r="AEH33" s="609"/>
      <c r="AEI33" s="609"/>
      <c r="AEJ33" s="609"/>
      <c r="AEK33" s="609"/>
      <c r="AEL33" s="609"/>
      <c r="AEM33" s="609"/>
      <c r="AEN33" s="609"/>
      <c r="AEO33" s="609"/>
      <c r="AEP33" s="609"/>
      <c r="AEQ33" s="609"/>
      <c r="AER33" s="609"/>
      <c r="AES33" s="609"/>
      <c r="AET33" s="609"/>
      <c r="AEU33" s="609"/>
      <c r="AEV33" s="609"/>
      <c r="AEW33" s="609"/>
      <c r="AEX33" s="609"/>
      <c r="AEY33" s="609"/>
      <c r="AEZ33" s="609"/>
      <c r="AFA33" s="609"/>
      <c r="AFB33" s="609"/>
      <c r="AFC33" s="609"/>
      <c r="AFD33" s="609"/>
      <c r="AFE33" s="609"/>
      <c r="AFF33" s="609"/>
      <c r="AFG33" s="609"/>
      <c r="AFH33" s="609"/>
      <c r="AFI33" s="609"/>
      <c r="AFJ33" s="609"/>
      <c r="AFK33" s="609"/>
      <c r="AFL33" s="609"/>
      <c r="AFM33" s="609"/>
      <c r="AFN33" s="609"/>
      <c r="AFO33" s="609"/>
      <c r="AFP33" s="609"/>
      <c r="AFQ33" s="609"/>
      <c r="AFR33" s="609"/>
      <c r="AFS33" s="609"/>
      <c r="AFT33" s="609"/>
      <c r="AFU33" s="609"/>
      <c r="AFV33" s="609"/>
      <c r="AFW33" s="609"/>
      <c r="AFX33" s="609"/>
      <c r="AFY33" s="609"/>
      <c r="AFZ33" s="609"/>
      <c r="AGA33" s="609"/>
      <c r="AGB33" s="609"/>
      <c r="AGC33" s="609"/>
      <c r="AGD33" s="609"/>
      <c r="AGE33" s="609"/>
      <c r="AGF33" s="609"/>
      <c r="AGG33" s="609"/>
      <c r="AGH33" s="609"/>
      <c r="AGI33" s="609"/>
      <c r="AGJ33" s="609"/>
      <c r="AGK33" s="609"/>
      <c r="AGL33" s="609"/>
      <c r="AGM33" s="609"/>
      <c r="AGN33" s="609"/>
      <c r="AGO33" s="609"/>
      <c r="AGP33" s="609"/>
      <c r="AGQ33" s="609"/>
      <c r="AGR33" s="609"/>
      <c r="AGS33" s="609"/>
      <c r="AGT33" s="609"/>
      <c r="AGU33" s="609"/>
      <c r="AGV33" s="609"/>
      <c r="AGW33" s="609"/>
      <c r="AGX33" s="609"/>
      <c r="AGY33" s="609"/>
      <c r="AGZ33" s="609"/>
      <c r="AHA33" s="609"/>
      <c r="AHB33" s="609"/>
      <c r="AHC33" s="609"/>
      <c r="AHD33" s="609"/>
      <c r="AHE33" s="609"/>
      <c r="AHF33" s="609"/>
      <c r="AHG33" s="609"/>
      <c r="AHH33" s="609"/>
      <c r="AHI33" s="609"/>
      <c r="AHJ33" s="609"/>
      <c r="AHK33" s="609"/>
      <c r="AHL33" s="609"/>
      <c r="AHM33" s="609"/>
      <c r="AHN33" s="609"/>
      <c r="AHO33" s="609"/>
      <c r="AHP33" s="609"/>
      <c r="AHQ33" s="609"/>
      <c r="AHR33" s="609"/>
      <c r="AHS33" s="609"/>
      <c r="AHT33" s="609"/>
      <c r="AHU33" s="609"/>
      <c r="AHV33" s="609"/>
      <c r="AHW33" s="609"/>
      <c r="AHX33" s="609"/>
      <c r="AHY33" s="609"/>
      <c r="AHZ33" s="609"/>
      <c r="AIA33" s="609"/>
      <c r="AIB33" s="609"/>
      <c r="AIC33" s="609"/>
      <c r="AID33" s="609"/>
      <c r="AIE33" s="609"/>
      <c r="AIF33" s="609"/>
      <c r="AIG33" s="609"/>
      <c r="AIH33" s="609"/>
      <c r="AII33" s="609"/>
      <c r="AIJ33" s="609"/>
      <c r="AIK33" s="609"/>
      <c r="AIL33" s="609"/>
      <c r="AIM33" s="609"/>
      <c r="AIN33" s="609"/>
      <c r="AIO33" s="609"/>
      <c r="AIP33" s="609"/>
      <c r="AIQ33" s="609"/>
      <c r="AIR33" s="609"/>
      <c r="AIS33" s="609"/>
      <c r="AIT33" s="609"/>
      <c r="AIU33" s="609"/>
      <c r="AIV33" s="609"/>
      <c r="AIW33" s="609"/>
      <c r="AIX33" s="609"/>
      <c r="AIY33" s="609"/>
      <c r="AIZ33" s="609"/>
      <c r="AJA33" s="609"/>
      <c r="AJB33" s="609"/>
      <c r="AJC33" s="609"/>
      <c r="AJD33" s="609"/>
      <c r="AJE33" s="609"/>
      <c r="AJF33" s="609"/>
      <c r="AJG33" s="609"/>
      <c r="AJH33" s="609"/>
      <c r="AJI33" s="609"/>
      <c r="AJJ33" s="609"/>
      <c r="AJK33" s="609"/>
      <c r="AJL33" s="609"/>
      <c r="AJM33" s="609"/>
      <c r="AJN33" s="609"/>
      <c r="AJO33" s="609"/>
      <c r="AJP33" s="609"/>
      <c r="AJQ33" s="609"/>
      <c r="AJR33" s="609"/>
      <c r="AJS33" s="609"/>
      <c r="AJT33" s="609"/>
      <c r="AJU33" s="609"/>
      <c r="AJV33" s="609"/>
      <c r="AJW33" s="609"/>
      <c r="AJX33" s="609"/>
      <c r="AJY33" s="609"/>
      <c r="AJZ33" s="609"/>
      <c r="AKA33" s="609"/>
      <c r="AKB33" s="609"/>
      <c r="AKC33" s="609"/>
      <c r="AKD33" s="609"/>
      <c r="AKE33" s="609"/>
      <c r="AKF33" s="609"/>
      <c r="AKG33" s="609"/>
      <c r="AKH33" s="609"/>
      <c r="AKI33" s="609"/>
      <c r="AKJ33" s="609"/>
      <c r="AKK33" s="609"/>
      <c r="AKL33" s="609"/>
      <c r="AKM33" s="609"/>
      <c r="AKN33" s="609"/>
      <c r="AKO33" s="609"/>
      <c r="AKP33" s="609"/>
      <c r="AKQ33" s="609"/>
      <c r="AKR33" s="609"/>
      <c r="AKS33" s="609"/>
      <c r="AKT33" s="609"/>
      <c r="AKU33" s="609"/>
      <c r="AKV33" s="609"/>
      <c r="AKW33" s="609"/>
      <c r="AKX33" s="609"/>
      <c r="AKY33" s="609"/>
      <c r="AKZ33" s="609"/>
      <c r="ALA33" s="609"/>
      <c r="ALB33" s="609"/>
      <c r="ALC33" s="609"/>
      <c r="ALD33" s="609"/>
      <c r="ALE33" s="609"/>
      <c r="ALF33" s="609"/>
      <c r="ALG33" s="609"/>
      <c r="ALH33" s="609"/>
      <c r="ALI33" s="609"/>
      <c r="ALJ33" s="609"/>
      <c r="ALK33" s="609"/>
      <c r="ALL33" s="609"/>
      <c r="ALM33" s="609"/>
      <c r="ALN33" s="609"/>
      <c r="ALO33" s="609"/>
      <c r="ALP33" s="609"/>
      <c r="ALQ33" s="609"/>
      <c r="ALR33" s="609"/>
      <c r="ALS33" s="609"/>
      <c r="ALT33" s="609"/>
      <c r="ALU33" s="609"/>
      <c r="ALV33" s="609"/>
      <c r="ALW33" s="609"/>
      <c r="ALX33" s="609"/>
      <c r="ALY33" s="609"/>
      <c r="ALZ33" s="609"/>
      <c r="AMA33" s="609"/>
      <c r="AMB33" s="609"/>
      <c r="AMC33" s="609"/>
      <c r="AMD33" s="609"/>
      <c r="AME33" s="609"/>
      <c r="AMF33" s="609"/>
      <c r="AMG33" s="609"/>
      <c r="AMH33" s="609"/>
      <c r="AMI33" s="609"/>
      <c r="AMJ33" s="609"/>
      <c r="AMK33" s="609"/>
      <c r="AML33" s="609"/>
      <c r="AMM33" s="609"/>
      <c r="AMN33" s="609"/>
      <c r="AMO33" s="609"/>
      <c r="AMP33" s="609"/>
      <c r="AMQ33" s="609"/>
      <c r="AMR33" s="609"/>
      <c r="AMS33" s="609"/>
      <c r="AMT33" s="609"/>
      <c r="AMU33" s="609"/>
      <c r="AMV33" s="609"/>
      <c r="AMW33" s="609"/>
      <c r="AMX33" s="609"/>
      <c r="AMY33" s="609"/>
      <c r="AMZ33" s="609"/>
      <c r="ANA33" s="609"/>
      <c r="ANB33" s="609"/>
      <c r="ANC33" s="609"/>
      <c r="AND33" s="609"/>
      <c r="ANE33" s="609"/>
      <c r="ANF33" s="609"/>
      <c r="ANG33" s="609"/>
      <c r="ANH33" s="609"/>
      <c r="ANI33" s="609"/>
      <c r="ANJ33" s="609"/>
      <c r="ANK33" s="609"/>
      <c r="ANL33" s="609"/>
      <c r="ANM33" s="609"/>
      <c r="ANN33" s="609"/>
      <c r="ANO33" s="609"/>
      <c r="ANP33" s="609"/>
      <c r="ANQ33" s="609"/>
      <c r="ANR33" s="609"/>
      <c r="ANS33" s="609"/>
      <c r="ANT33" s="609"/>
      <c r="ANU33" s="609"/>
      <c r="ANV33" s="609"/>
      <c r="ANW33" s="609"/>
      <c r="ANX33" s="609"/>
      <c r="ANY33" s="609"/>
      <c r="ANZ33" s="609"/>
      <c r="AOA33" s="609"/>
      <c r="AOB33" s="609"/>
      <c r="AOC33" s="609"/>
      <c r="AOD33" s="609"/>
      <c r="AOE33" s="609"/>
      <c r="AOF33" s="609"/>
      <c r="AOG33" s="609"/>
      <c r="AOH33" s="609"/>
      <c r="AOI33" s="609"/>
      <c r="AOJ33" s="609"/>
      <c r="AOK33" s="609"/>
      <c r="AOL33" s="609"/>
      <c r="AOM33" s="609"/>
      <c r="AON33" s="609"/>
      <c r="AOO33" s="609"/>
      <c r="AOP33" s="609"/>
      <c r="AOQ33" s="609"/>
      <c r="AOR33" s="609"/>
      <c r="AOS33" s="609"/>
      <c r="AOT33" s="609"/>
      <c r="AOU33" s="609"/>
      <c r="AOV33" s="609"/>
      <c r="AOW33" s="609"/>
      <c r="AOX33" s="609"/>
      <c r="AOY33" s="609"/>
      <c r="AOZ33" s="609"/>
      <c r="APA33" s="609"/>
      <c r="APB33" s="609"/>
      <c r="APC33" s="609"/>
      <c r="APD33" s="609"/>
      <c r="APE33" s="609"/>
      <c r="APF33" s="609"/>
      <c r="APG33" s="609"/>
      <c r="APH33" s="609"/>
      <c r="API33" s="609"/>
      <c r="APJ33" s="609"/>
      <c r="APK33" s="609"/>
      <c r="APL33" s="609"/>
      <c r="APM33" s="609"/>
      <c r="APN33" s="609"/>
      <c r="APO33" s="609"/>
      <c r="APP33" s="609"/>
      <c r="APQ33" s="609"/>
      <c r="APR33" s="609"/>
      <c r="APS33" s="609"/>
      <c r="APT33" s="609"/>
      <c r="APU33" s="609"/>
      <c r="APV33" s="609"/>
      <c r="APW33" s="609"/>
      <c r="APX33" s="609"/>
      <c r="APY33" s="609"/>
      <c r="APZ33" s="609"/>
      <c r="AQA33" s="609"/>
      <c r="AQB33" s="609"/>
      <c r="AQC33" s="609"/>
      <c r="AQD33" s="609"/>
      <c r="AQE33" s="609"/>
      <c r="AQF33" s="609"/>
      <c r="AQG33" s="609"/>
      <c r="AQH33" s="609"/>
      <c r="AQI33" s="609"/>
      <c r="AQJ33" s="609"/>
      <c r="AQK33" s="609"/>
      <c r="AQL33" s="609"/>
      <c r="AQM33" s="609"/>
      <c r="AQN33" s="609"/>
      <c r="AQO33" s="609"/>
      <c r="AQP33" s="609"/>
      <c r="AQQ33" s="609"/>
      <c r="AQR33" s="609"/>
      <c r="AQS33" s="609"/>
      <c r="AQT33" s="609"/>
      <c r="AQU33" s="609"/>
      <c r="AQV33" s="609"/>
      <c r="AQW33" s="609"/>
      <c r="AQX33" s="609"/>
      <c r="AQY33" s="609"/>
      <c r="AQZ33" s="609"/>
      <c r="ARA33" s="609"/>
      <c r="ARB33" s="609"/>
      <c r="ARC33" s="609"/>
      <c r="ARD33" s="609"/>
      <c r="ARE33" s="609"/>
      <c r="ARF33" s="609"/>
      <c r="ARG33" s="609"/>
      <c r="ARH33" s="609"/>
      <c r="ARI33" s="609"/>
      <c r="ARJ33" s="609"/>
      <c r="ARK33" s="609"/>
      <c r="ARL33" s="609"/>
      <c r="ARM33" s="609"/>
      <c r="ARN33" s="609"/>
      <c r="ARO33" s="609"/>
      <c r="ARP33" s="609"/>
      <c r="ARQ33" s="609"/>
      <c r="ARR33" s="609"/>
      <c r="ARS33" s="609"/>
      <c r="ART33" s="609"/>
      <c r="ARU33" s="609"/>
      <c r="ARV33" s="609"/>
      <c r="ARW33" s="609"/>
      <c r="ARX33" s="609"/>
      <c r="ARY33" s="609"/>
      <c r="ARZ33" s="609"/>
      <c r="ASA33" s="609"/>
      <c r="ASB33" s="609"/>
      <c r="ASC33" s="609"/>
      <c r="ASD33" s="609"/>
      <c r="ASE33" s="609"/>
      <c r="ASF33" s="609"/>
      <c r="ASG33" s="609"/>
      <c r="ASH33" s="609"/>
      <c r="ASI33" s="609"/>
      <c r="ASJ33" s="609"/>
      <c r="ASK33" s="609"/>
      <c r="ASL33" s="609"/>
      <c r="ASM33" s="609"/>
      <c r="ASN33" s="609"/>
      <c r="ASO33" s="609"/>
      <c r="ASP33" s="609"/>
      <c r="ASQ33" s="609"/>
      <c r="ASR33" s="609"/>
      <c r="ASS33" s="609"/>
      <c r="AST33" s="609"/>
      <c r="ASU33" s="609"/>
      <c r="ASV33" s="609"/>
      <c r="ASW33" s="609"/>
      <c r="ASX33" s="609"/>
      <c r="ASY33" s="609"/>
      <c r="ASZ33" s="609"/>
      <c r="ATA33" s="609"/>
      <c r="ATB33" s="609"/>
      <c r="ATC33" s="609"/>
      <c r="ATD33" s="609"/>
      <c r="ATE33" s="609"/>
      <c r="ATF33" s="609"/>
      <c r="ATG33" s="609"/>
      <c r="ATH33" s="609"/>
      <c r="ATI33" s="609"/>
      <c r="ATJ33" s="609"/>
      <c r="ATK33" s="609"/>
      <c r="ATL33" s="609"/>
      <c r="ATM33" s="609"/>
      <c r="ATN33" s="609"/>
      <c r="ATO33" s="609"/>
      <c r="ATP33" s="609"/>
      <c r="ATQ33" s="609"/>
      <c r="ATR33" s="609"/>
      <c r="ATS33" s="609"/>
      <c r="ATT33" s="609"/>
      <c r="ATU33" s="609"/>
      <c r="ATV33" s="609"/>
      <c r="ATW33" s="609"/>
      <c r="ATX33" s="609"/>
      <c r="ATY33" s="609"/>
      <c r="ATZ33" s="609"/>
      <c r="AUA33" s="609"/>
      <c r="AUB33" s="609"/>
      <c r="AUC33" s="609"/>
      <c r="AUD33" s="609"/>
      <c r="AUE33" s="609"/>
      <c r="AUF33" s="609"/>
      <c r="AUG33" s="609"/>
      <c r="AUH33" s="609"/>
      <c r="AUI33" s="609"/>
      <c r="AUJ33" s="609"/>
      <c r="AUK33" s="609"/>
      <c r="AUL33" s="609"/>
      <c r="AUM33" s="609"/>
      <c r="AUN33" s="609"/>
      <c r="AUO33" s="609"/>
      <c r="AUP33" s="609"/>
      <c r="AUQ33" s="609"/>
      <c r="AUR33" s="609"/>
      <c r="AUS33" s="609"/>
      <c r="AUT33" s="609"/>
      <c r="AUU33" s="609"/>
      <c r="AUV33" s="609"/>
      <c r="AUW33" s="609"/>
      <c r="AUX33" s="609"/>
      <c r="AUY33" s="609"/>
      <c r="AUZ33" s="609"/>
      <c r="AVA33" s="609"/>
      <c r="AVB33" s="609"/>
      <c r="AVC33" s="609"/>
      <c r="AVD33" s="609"/>
      <c r="AVE33" s="609"/>
      <c r="AVF33" s="609"/>
      <c r="AVG33" s="609"/>
      <c r="AVH33" s="609"/>
      <c r="AVI33" s="609"/>
      <c r="AVJ33" s="609"/>
      <c r="AVK33" s="609"/>
      <c r="AVL33" s="609"/>
      <c r="AVM33" s="609"/>
      <c r="AVN33" s="609"/>
      <c r="AVO33" s="609"/>
      <c r="AVP33" s="609"/>
      <c r="AVQ33" s="609"/>
      <c r="AVR33" s="609"/>
      <c r="AVS33" s="609"/>
      <c r="AVT33" s="609"/>
      <c r="AVU33" s="609"/>
      <c r="AVV33" s="609"/>
      <c r="AVW33" s="609"/>
      <c r="AVX33" s="609"/>
      <c r="AVY33" s="609"/>
      <c r="AVZ33" s="609"/>
      <c r="AWA33" s="609"/>
      <c r="AWB33" s="609"/>
      <c r="AWC33" s="609"/>
      <c r="AWD33" s="609"/>
      <c r="AWE33" s="609"/>
      <c r="AWF33" s="609"/>
      <c r="AWG33" s="609"/>
      <c r="AWH33" s="609"/>
      <c r="AWI33" s="609"/>
      <c r="AWJ33" s="609"/>
      <c r="AWK33" s="609"/>
      <c r="AWL33" s="609"/>
      <c r="AWM33" s="609"/>
      <c r="AWN33" s="609"/>
      <c r="AWO33" s="609"/>
      <c r="AWP33" s="609"/>
      <c r="AWQ33" s="609"/>
      <c r="AWR33" s="609"/>
      <c r="AWS33" s="609"/>
      <c r="AWT33" s="609"/>
      <c r="AWU33" s="609"/>
      <c r="AWV33" s="609"/>
      <c r="AWW33" s="609"/>
      <c r="AWX33" s="609"/>
      <c r="AWY33" s="609"/>
      <c r="AWZ33" s="609"/>
      <c r="AXA33" s="609"/>
      <c r="AXB33" s="609"/>
      <c r="AXC33" s="609"/>
      <c r="AXD33" s="609"/>
      <c r="AXE33" s="609"/>
      <c r="AXF33" s="609"/>
      <c r="AXG33" s="609"/>
      <c r="AXH33" s="609"/>
      <c r="AXI33" s="609"/>
      <c r="AXJ33" s="609"/>
      <c r="AXK33" s="609"/>
      <c r="AXL33" s="609"/>
      <c r="AXM33" s="609"/>
      <c r="AXN33" s="609"/>
      <c r="AXO33" s="609"/>
      <c r="AXP33" s="609"/>
      <c r="AXQ33" s="609"/>
      <c r="AXR33" s="609"/>
      <c r="AXS33" s="609"/>
      <c r="AXT33" s="609"/>
      <c r="AXU33" s="609"/>
      <c r="AXV33" s="609"/>
      <c r="AXW33" s="609"/>
      <c r="AXX33" s="609"/>
      <c r="AXY33" s="609"/>
      <c r="AXZ33" s="609"/>
      <c r="AYA33" s="609"/>
      <c r="AYB33" s="609"/>
      <c r="AYC33" s="609"/>
      <c r="AYD33" s="609"/>
      <c r="AYE33" s="609"/>
      <c r="AYF33" s="609"/>
      <c r="AYG33" s="609"/>
      <c r="AYH33" s="609"/>
      <c r="AYI33" s="609"/>
      <c r="AYJ33" s="609"/>
      <c r="AYK33" s="609"/>
      <c r="AYL33" s="609"/>
      <c r="AYM33" s="609"/>
      <c r="AYN33" s="609"/>
      <c r="AYO33" s="609"/>
      <c r="AYP33" s="609"/>
      <c r="AYQ33" s="609"/>
      <c r="AYR33" s="609"/>
      <c r="AYS33" s="609"/>
      <c r="AYT33" s="609"/>
      <c r="AYU33" s="609"/>
      <c r="AYV33" s="609"/>
      <c r="AYW33" s="609"/>
      <c r="AYX33" s="609"/>
      <c r="AYY33" s="609"/>
      <c r="AYZ33" s="609"/>
      <c r="AZA33" s="609"/>
      <c r="AZB33" s="609"/>
      <c r="AZC33" s="609"/>
      <c r="AZD33" s="609"/>
      <c r="AZE33" s="609"/>
      <c r="AZF33" s="609"/>
      <c r="AZG33" s="609"/>
      <c r="AZH33" s="609"/>
      <c r="AZI33" s="609"/>
      <c r="AZJ33" s="609"/>
      <c r="AZK33" s="609"/>
      <c r="AZL33" s="609"/>
      <c r="AZM33" s="609"/>
      <c r="AZN33" s="609"/>
      <c r="AZO33" s="609"/>
      <c r="AZP33" s="609"/>
      <c r="AZQ33" s="609"/>
      <c r="AZR33" s="609"/>
      <c r="AZS33" s="609"/>
      <c r="AZT33" s="609"/>
      <c r="AZU33" s="609"/>
      <c r="AZV33" s="609"/>
      <c r="AZW33" s="609"/>
      <c r="AZX33" s="609"/>
      <c r="AZY33" s="609"/>
      <c r="AZZ33" s="609"/>
      <c r="BAA33" s="609"/>
      <c r="BAB33" s="609"/>
      <c r="BAC33" s="609"/>
      <c r="BAD33" s="609"/>
      <c r="BAE33" s="609"/>
      <c r="BAF33" s="609"/>
      <c r="BAG33" s="609"/>
      <c r="BAH33" s="609"/>
      <c r="BAI33" s="609"/>
      <c r="BAJ33" s="609"/>
      <c r="BAK33" s="609"/>
      <c r="BAL33" s="609"/>
      <c r="BAM33" s="609"/>
      <c r="BAN33" s="609"/>
      <c r="BAO33" s="609"/>
      <c r="BAP33" s="609"/>
      <c r="BAQ33" s="609"/>
      <c r="BAR33" s="609"/>
      <c r="BAS33" s="609"/>
      <c r="BAT33" s="609"/>
      <c r="BAU33" s="609"/>
      <c r="BAV33" s="609"/>
      <c r="BAW33" s="609"/>
      <c r="BAX33" s="609"/>
      <c r="BAY33" s="609"/>
      <c r="BAZ33" s="609"/>
      <c r="BBA33" s="609"/>
      <c r="BBB33" s="609"/>
      <c r="BBC33" s="609"/>
      <c r="BBD33" s="609"/>
      <c r="BBE33" s="609"/>
      <c r="BBF33" s="609"/>
      <c r="BBG33" s="609"/>
      <c r="BBH33" s="609"/>
      <c r="BBI33" s="609"/>
      <c r="BBJ33" s="609"/>
      <c r="BBK33" s="609"/>
      <c r="BBL33" s="609"/>
      <c r="BBM33" s="609"/>
      <c r="BBN33" s="609"/>
      <c r="BBO33" s="609"/>
      <c r="BBP33" s="609"/>
      <c r="BBQ33" s="609"/>
      <c r="BBR33" s="609"/>
      <c r="BBS33" s="609"/>
      <c r="BBT33" s="609"/>
      <c r="BBU33" s="609"/>
      <c r="BBV33" s="609"/>
      <c r="BBW33" s="609"/>
      <c r="BBX33" s="609"/>
      <c r="BBY33" s="609"/>
      <c r="BBZ33" s="609"/>
      <c r="BCA33" s="609"/>
      <c r="BCB33" s="609"/>
      <c r="BCC33" s="609"/>
      <c r="BCD33" s="609"/>
      <c r="BCE33" s="609"/>
      <c r="BCF33" s="609"/>
      <c r="BCG33" s="609"/>
      <c r="BCH33" s="609"/>
      <c r="BCI33" s="609"/>
      <c r="BCJ33" s="609"/>
      <c r="BCK33" s="609"/>
      <c r="BCL33" s="609"/>
      <c r="BCM33" s="609"/>
      <c r="BCN33" s="609"/>
      <c r="BCO33" s="609"/>
      <c r="BCP33" s="609"/>
      <c r="BCQ33" s="609"/>
      <c r="BCR33" s="609"/>
      <c r="BCS33" s="609"/>
      <c r="BCT33" s="609"/>
      <c r="BCU33" s="609"/>
      <c r="BCV33" s="609"/>
      <c r="BCW33" s="609"/>
      <c r="BCX33" s="609"/>
      <c r="BCY33" s="609"/>
      <c r="BCZ33" s="609"/>
      <c r="BDA33" s="609"/>
      <c r="BDB33" s="609"/>
      <c r="BDC33" s="609"/>
      <c r="BDD33" s="609"/>
      <c r="BDE33" s="609"/>
      <c r="BDF33" s="609"/>
      <c r="BDG33" s="609"/>
      <c r="BDH33" s="609"/>
      <c r="BDI33" s="609"/>
      <c r="BDJ33" s="609"/>
      <c r="BDK33" s="609"/>
      <c r="BDL33" s="609"/>
      <c r="BDM33" s="609"/>
      <c r="BDN33" s="609"/>
      <c r="BDO33" s="609"/>
      <c r="BDP33" s="609"/>
      <c r="BDQ33" s="609"/>
      <c r="BDR33" s="609"/>
      <c r="BDS33" s="609"/>
      <c r="BDT33" s="609"/>
      <c r="BDU33" s="609"/>
      <c r="BDV33" s="609"/>
      <c r="BDW33" s="609"/>
      <c r="BDX33" s="609"/>
      <c r="BDY33" s="609"/>
      <c r="BDZ33" s="609"/>
      <c r="BEA33" s="609"/>
      <c r="BEB33" s="609"/>
      <c r="BEC33" s="609"/>
      <c r="BED33" s="609"/>
      <c r="BEE33" s="609"/>
      <c r="BEF33" s="609"/>
      <c r="BEG33" s="609"/>
      <c r="BEH33" s="609"/>
      <c r="BEI33" s="609"/>
      <c r="BEJ33" s="609"/>
      <c r="BEK33" s="609"/>
      <c r="BEL33" s="609"/>
      <c r="BEM33" s="609"/>
      <c r="BEN33" s="609"/>
      <c r="BEO33" s="609"/>
      <c r="BEP33" s="609"/>
      <c r="BEQ33" s="609"/>
      <c r="BER33" s="609"/>
      <c r="BES33" s="609"/>
      <c r="BET33" s="609"/>
      <c r="BEU33" s="609"/>
      <c r="BEV33" s="609"/>
      <c r="BEW33" s="609"/>
      <c r="BEX33" s="609"/>
      <c r="BEY33" s="609"/>
      <c r="BEZ33" s="609"/>
      <c r="BFA33" s="609"/>
      <c r="BFB33" s="609"/>
      <c r="BFC33" s="609"/>
      <c r="BFD33" s="609"/>
      <c r="BFE33" s="609"/>
      <c r="BFF33" s="609"/>
      <c r="BFG33" s="609"/>
      <c r="BFH33" s="609"/>
      <c r="BFI33" s="609"/>
      <c r="BFJ33" s="609"/>
      <c r="BFK33" s="609"/>
      <c r="BFL33" s="609"/>
      <c r="BFM33" s="609"/>
      <c r="BFN33" s="609"/>
      <c r="BFO33" s="609"/>
      <c r="BFP33" s="609"/>
      <c r="BFQ33" s="609"/>
      <c r="BFR33" s="609"/>
      <c r="BFS33" s="609"/>
      <c r="BFT33" s="609"/>
      <c r="BFU33" s="609"/>
      <c r="BFV33" s="609"/>
      <c r="BFW33" s="609"/>
      <c r="BFX33" s="609"/>
      <c r="BFY33" s="609"/>
      <c r="BFZ33" s="609"/>
      <c r="BGA33" s="609"/>
      <c r="BGB33" s="609"/>
      <c r="BGC33" s="609"/>
      <c r="BGD33" s="609"/>
      <c r="BGE33" s="609"/>
      <c r="BGF33" s="609"/>
      <c r="BGG33" s="609"/>
      <c r="BGH33" s="609"/>
      <c r="BGI33" s="609"/>
      <c r="BGJ33" s="609"/>
      <c r="BGK33" s="609"/>
      <c r="BGL33" s="609"/>
      <c r="BGM33" s="609"/>
      <c r="BGN33" s="609"/>
      <c r="BGO33" s="609"/>
      <c r="BGP33" s="609"/>
      <c r="BGQ33" s="609"/>
      <c r="BGR33" s="609"/>
      <c r="BGS33" s="609"/>
      <c r="BGT33" s="609"/>
      <c r="BGU33" s="609"/>
      <c r="BGV33" s="609"/>
      <c r="BGW33" s="609"/>
      <c r="BGX33" s="609"/>
      <c r="BGY33" s="609"/>
      <c r="BGZ33" s="609"/>
      <c r="BHA33" s="609"/>
      <c r="BHB33" s="609"/>
      <c r="BHC33" s="609"/>
      <c r="BHD33" s="609"/>
      <c r="BHE33" s="609"/>
      <c r="BHF33" s="609"/>
      <c r="BHG33" s="609"/>
      <c r="BHH33" s="609"/>
      <c r="BHI33" s="609"/>
      <c r="BHJ33" s="609"/>
      <c r="BHK33" s="609"/>
      <c r="BHL33" s="609"/>
      <c r="BHM33" s="609"/>
      <c r="BHN33" s="609"/>
      <c r="BHO33" s="609"/>
      <c r="BHP33" s="609"/>
      <c r="BHQ33" s="609"/>
      <c r="BHR33" s="609"/>
      <c r="BHS33" s="609"/>
      <c r="BHT33" s="609"/>
      <c r="BHU33" s="609"/>
      <c r="BHV33" s="609"/>
      <c r="BHW33" s="609"/>
      <c r="BHX33" s="609"/>
      <c r="BHY33" s="609"/>
      <c r="BHZ33" s="609"/>
      <c r="BIA33" s="609"/>
      <c r="BIB33" s="609"/>
      <c r="BIC33" s="609"/>
      <c r="BID33" s="609"/>
      <c r="BIE33" s="609"/>
      <c r="BIF33" s="609"/>
      <c r="BIG33" s="609"/>
      <c r="BIH33" s="609"/>
      <c r="BII33" s="609"/>
      <c r="BIJ33" s="609"/>
      <c r="BIK33" s="609"/>
      <c r="BIL33" s="609"/>
      <c r="BIM33" s="609"/>
      <c r="BIN33" s="609"/>
      <c r="BIO33" s="609"/>
      <c r="BIP33" s="609"/>
      <c r="BIQ33" s="609"/>
      <c r="BIR33" s="609"/>
      <c r="BIS33" s="609"/>
      <c r="BIT33" s="609"/>
      <c r="BIU33" s="609"/>
      <c r="BIV33" s="609"/>
      <c r="BIW33" s="609"/>
      <c r="BIX33" s="609"/>
      <c r="BIY33" s="609"/>
      <c r="BIZ33" s="609"/>
      <c r="BJA33" s="609"/>
      <c r="BJB33" s="609"/>
      <c r="BJC33" s="609"/>
      <c r="BJD33" s="609"/>
      <c r="BJE33" s="609"/>
      <c r="BJF33" s="609"/>
      <c r="BJG33" s="609"/>
      <c r="BJH33" s="609"/>
      <c r="BJI33" s="609"/>
      <c r="BJJ33" s="609"/>
      <c r="BJK33" s="609"/>
      <c r="BJL33" s="609"/>
      <c r="BJM33" s="609"/>
      <c r="BJN33" s="609"/>
      <c r="BJO33" s="609"/>
      <c r="BJP33" s="609"/>
      <c r="BJQ33" s="609"/>
      <c r="BJR33" s="609"/>
      <c r="BJS33" s="609"/>
      <c r="BJT33" s="609"/>
      <c r="BJU33" s="609"/>
      <c r="BJV33" s="609"/>
      <c r="BJW33" s="609"/>
      <c r="BJX33" s="609"/>
      <c r="BJY33" s="609"/>
      <c r="BJZ33" s="609"/>
      <c r="BKA33" s="609"/>
      <c r="BKB33" s="609"/>
      <c r="BKC33" s="609"/>
      <c r="BKD33" s="609"/>
      <c r="BKE33" s="609"/>
      <c r="BKF33" s="609"/>
      <c r="BKG33" s="609"/>
      <c r="BKH33" s="609"/>
      <c r="BKI33" s="609"/>
      <c r="BKJ33" s="609"/>
      <c r="BKK33" s="609"/>
      <c r="BKL33" s="609"/>
      <c r="BKM33" s="609"/>
      <c r="BKN33" s="609"/>
      <c r="BKO33" s="609"/>
      <c r="BKP33" s="609"/>
      <c r="BKQ33" s="609"/>
      <c r="BKR33" s="609"/>
      <c r="BKS33" s="609"/>
      <c r="BKT33" s="609"/>
      <c r="BKU33" s="609"/>
      <c r="BKV33" s="609"/>
      <c r="BKW33" s="609"/>
      <c r="BKX33" s="609"/>
      <c r="BKY33" s="609"/>
      <c r="BKZ33" s="609"/>
      <c r="BLA33" s="609"/>
      <c r="BLB33" s="609"/>
      <c r="BLC33" s="609"/>
      <c r="BLD33" s="609"/>
      <c r="BLE33" s="609"/>
      <c r="BLF33" s="609"/>
      <c r="BLG33" s="609"/>
      <c r="BLH33" s="609"/>
      <c r="BLI33" s="609"/>
      <c r="BLJ33" s="609"/>
      <c r="BLK33" s="609"/>
      <c r="BLL33" s="609"/>
      <c r="BLM33" s="609"/>
      <c r="BLN33" s="609"/>
      <c r="BLO33" s="609"/>
      <c r="BLP33" s="609"/>
      <c r="BLQ33" s="609"/>
      <c r="BLR33" s="609"/>
      <c r="BLS33" s="609"/>
      <c r="BLT33" s="609"/>
      <c r="BLU33" s="609"/>
      <c r="BLV33" s="609"/>
      <c r="BLW33" s="609"/>
      <c r="BLX33" s="609"/>
      <c r="BLY33" s="609"/>
      <c r="BLZ33" s="609"/>
      <c r="BMA33" s="609"/>
      <c r="BMB33" s="609"/>
      <c r="BMC33" s="609"/>
      <c r="BMD33" s="609"/>
      <c r="BME33" s="609"/>
      <c r="BMF33" s="609"/>
      <c r="BMG33" s="609"/>
      <c r="BMH33" s="609"/>
      <c r="BMI33" s="609"/>
      <c r="BMJ33" s="609"/>
      <c r="BMK33" s="609"/>
      <c r="BML33" s="609"/>
      <c r="BMM33" s="609"/>
      <c r="BMN33" s="609"/>
      <c r="BMO33" s="609"/>
      <c r="BMP33" s="609"/>
      <c r="BMQ33" s="609"/>
      <c r="BMR33" s="609"/>
      <c r="BMS33" s="609"/>
      <c r="BMT33" s="609"/>
      <c r="BMU33" s="609"/>
      <c r="BMV33" s="609"/>
      <c r="BMW33" s="609"/>
      <c r="BMX33" s="609"/>
      <c r="BMY33" s="609"/>
      <c r="BMZ33" s="609"/>
      <c r="BNA33" s="609"/>
      <c r="BNB33" s="609"/>
      <c r="BNC33" s="609"/>
      <c r="BND33" s="609"/>
      <c r="BNE33" s="609"/>
      <c r="BNF33" s="609"/>
      <c r="BNG33" s="609"/>
      <c r="BNH33" s="609"/>
      <c r="BNI33" s="609"/>
      <c r="BNJ33" s="609"/>
      <c r="BNK33" s="609"/>
      <c r="BNL33" s="609"/>
      <c r="BNM33" s="609"/>
      <c r="BNN33" s="609"/>
      <c r="BNO33" s="609"/>
      <c r="BNP33" s="609"/>
      <c r="BNQ33" s="609"/>
      <c r="BNR33" s="609"/>
      <c r="BNS33" s="609"/>
      <c r="BNT33" s="609"/>
      <c r="BNU33" s="609"/>
      <c r="BNV33" s="609"/>
      <c r="BNW33" s="609"/>
      <c r="BNX33" s="609"/>
      <c r="BNY33" s="609"/>
      <c r="BNZ33" s="609"/>
      <c r="BOA33" s="609"/>
      <c r="BOB33" s="609"/>
      <c r="BOC33" s="609"/>
      <c r="BOD33" s="609"/>
      <c r="BOE33" s="609"/>
      <c r="BOF33" s="609"/>
      <c r="BOG33" s="609"/>
      <c r="BOH33" s="609"/>
      <c r="BOI33" s="609"/>
      <c r="BOJ33" s="609"/>
      <c r="BOK33" s="609"/>
      <c r="BOL33" s="609"/>
      <c r="BOM33" s="609"/>
      <c r="BON33" s="609"/>
      <c r="BOO33" s="609"/>
      <c r="BOP33" s="609"/>
      <c r="BOQ33" s="609"/>
      <c r="BOR33" s="609"/>
      <c r="BOS33" s="609"/>
      <c r="BOT33" s="609"/>
      <c r="BOU33" s="609"/>
      <c r="BOV33" s="609"/>
      <c r="BOW33" s="609"/>
      <c r="BOX33" s="609"/>
      <c r="BOY33" s="609"/>
      <c r="BOZ33" s="609"/>
      <c r="BPA33" s="609"/>
      <c r="BPB33" s="609"/>
      <c r="BPC33" s="609"/>
      <c r="BPD33" s="609"/>
      <c r="BPE33" s="609"/>
      <c r="BPF33" s="609"/>
      <c r="BPG33" s="609"/>
      <c r="BPH33" s="609"/>
      <c r="BPI33" s="609"/>
      <c r="BPJ33" s="609"/>
      <c r="BPK33" s="609"/>
      <c r="BPL33" s="609"/>
      <c r="BPM33" s="609"/>
      <c r="BPN33" s="609"/>
      <c r="BPO33" s="609"/>
      <c r="BPP33" s="609"/>
      <c r="BPQ33" s="609"/>
      <c r="BPR33" s="609"/>
      <c r="BPS33" s="609"/>
      <c r="BPT33" s="609"/>
      <c r="BPU33" s="609"/>
      <c r="BPV33" s="609"/>
      <c r="BPW33" s="609"/>
      <c r="BPX33" s="609"/>
      <c r="BPY33" s="609"/>
      <c r="BPZ33" s="609"/>
      <c r="BQA33" s="609"/>
      <c r="BQB33" s="609"/>
      <c r="BQC33" s="609"/>
      <c r="BQD33" s="609"/>
      <c r="BQE33" s="609"/>
      <c r="BQF33" s="609"/>
      <c r="BQG33" s="609"/>
      <c r="BQH33" s="609"/>
      <c r="BQI33" s="609"/>
      <c r="BQJ33" s="609"/>
      <c r="BQK33" s="609"/>
      <c r="BQL33" s="609"/>
      <c r="BQM33" s="609"/>
      <c r="BQN33" s="609"/>
      <c r="BQO33" s="609"/>
      <c r="BQP33" s="609"/>
      <c r="BQQ33" s="609"/>
      <c r="BQR33" s="609"/>
      <c r="BQS33" s="609"/>
      <c r="BQT33" s="609"/>
      <c r="BQU33" s="609"/>
      <c r="BQV33" s="609"/>
      <c r="BQW33" s="609"/>
      <c r="BQX33" s="609"/>
      <c r="BQY33" s="609"/>
      <c r="BQZ33" s="609"/>
      <c r="BRA33" s="609"/>
      <c r="BRB33" s="609"/>
      <c r="BRC33" s="609"/>
      <c r="BRD33" s="609"/>
      <c r="BRE33" s="609"/>
      <c r="BRF33" s="609"/>
      <c r="BRG33" s="609"/>
      <c r="BRH33" s="609"/>
      <c r="BRI33" s="609"/>
      <c r="BRJ33" s="609"/>
      <c r="BRK33" s="609"/>
      <c r="BRL33" s="609"/>
      <c r="BRM33" s="609"/>
      <c r="BRN33" s="609"/>
      <c r="BRO33" s="609"/>
      <c r="BRP33" s="609"/>
      <c r="BRQ33" s="609"/>
      <c r="BRR33" s="609"/>
      <c r="BRS33" s="609"/>
      <c r="BRT33" s="609"/>
      <c r="BRU33" s="609"/>
      <c r="BRV33" s="609"/>
      <c r="BRW33" s="609"/>
      <c r="BRX33" s="609"/>
      <c r="BRY33" s="609"/>
      <c r="BRZ33" s="609"/>
      <c r="BSA33" s="609"/>
      <c r="BSB33" s="609"/>
      <c r="BSC33" s="609"/>
      <c r="BSD33" s="609"/>
      <c r="BSE33" s="609"/>
      <c r="BSF33" s="609"/>
      <c r="BSG33" s="609"/>
      <c r="BSH33" s="609"/>
      <c r="BSI33" s="609"/>
      <c r="BSJ33" s="609"/>
      <c r="BSK33" s="609"/>
      <c r="BSL33" s="609"/>
      <c r="BSM33" s="609"/>
      <c r="BSN33" s="609"/>
      <c r="BSO33" s="609"/>
      <c r="BSP33" s="609"/>
      <c r="BSQ33" s="609"/>
      <c r="BSR33" s="609"/>
      <c r="BSS33" s="609"/>
      <c r="BST33" s="609"/>
      <c r="BSU33" s="609"/>
      <c r="BSV33" s="609"/>
      <c r="BSW33" s="609"/>
      <c r="BSX33" s="609"/>
      <c r="BSY33" s="609"/>
      <c r="BSZ33" s="609"/>
      <c r="BTA33" s="609"/>
      <c r="BTB33" s="609"/>
      <c r="BTC33" s="609"/>
      <c r="BTD33" s="609"/>
      <c r="BTE33" s="609"/>
      <c r="BTF33" s="609"/>
      <c r="BTG33" s="609"/>
      <c r="BTH33" s="609"/>
      <c r="BTI33" s="609"/>
      <c r="BTJ33" s="609"/>
      <c r="BTK33" s="609"/>
      <c r="BTL33" s="609"/>
      <c r="BTM33" s="609"/>
      <c r="BTN33" s="609"/>
      <c r="BTO33" s="609"/>
      <c r="BTP33" s="609"/>
      <c r="BTQ33" s="609"/>
      <c r="BTR33" s="609"/>
      <c r="BTS33" s="609"/>
      <c r="BTT33" s="609"/>
      <c r="BTU33" s="609"/>
      <c r="BTV33" s="609"/>
      <c r="BTW33" s="609"/>
      <c r="BTX33" s="609"/>
      <c r="BTY33" s="609"/>
      <c r="BTZ33" s="609"/>
      <c r="BUA33" s="609"/>
      <c r="BUB33" s="609"/>
      <c r="BUC33" s="609"/>
      <c r="BUD33" s="609"/>
      <c r="BUE33" s="609"/>
      <c r="BUF33" s="609"/>
      <c r="BUG33" s="609"/>
      <c r="BUH33" s="609"/>
      <c r="BUI33" s="609"/>
      <c r="BUJ33" s="609"/>
      <c r="BUK33" s="609"/>
      <c r="BUL33" s="609"/>
      <c r="BUM33" s="609"/>
      <c r="BUN33" s="609"/>
      <c r="BUO33" s="609"/>
      <c r="BUP33" s="609"/>
      <c r="BUQ33" s="609"/>
      <c r="BUR33" s="609"/>
      <c r="BUS33" s="609"/>
      <c r="BUT33" s="609"/>
      <c r="BUU33" s="609"/>
      <c r="BUV33" s="609"/>
      <c r="BUW33" s="609"/>
      <c r="BUX33" s="609"/>
      <c r="BUY33" s="609"/>
      <c r="BUZ33" s="609"/>
      <c r="BVA33" s="609"/>
      <c r="BVB33" s="609"/>
      <c r="BVC33" s="609"/>
      <c r="BVD33" s="609"/>
      <c r="BVE33" s="609"/>
      <c r="BVF33" s="609"/>
      <c r="BVG33" s="609"/>
      <c r="BVH33" s="609"/>
      <c r="BVI33" s="609"/>
      <c r="BVJ33" s="609"/>
      <c r="BVK33" s="609"/>
      <c r="BVL33" s="609"/>
      <c r="BVM33" s="609"/>
      <c r="BVN33" s="609"/>
      <c r="BVO33" s="609"/>
      <c r="BVP33" s="609"/>
      <c r="BVQ33" s="609"/>
      <c r="BVR33" s="609"/>
      <c r="BVS33" s="609"/>
      <c r="BVT33" s="609"/>
      <c r="BVU33" s="609"/>
      <c r="BVV33" s="609"/>
      <c r="BVW33" s="609"/>
      <c r="BVX33" s="609"/>
      <c r="BVY33" s="609"/>
      <c r="BVZ33" s="609"/>
      <c r="BWA33" s="609"/>
      <c r="BWB33" s="609"/>
      <c r="BWC33" s="609"/>
      <c r="BWD33" s="609"/>
    </row>
    <row r="34" spans="1:1954" ht="17.25" x14ac:dyDescent="0.3">
      <c r="A34" s="3935" t="s">
        <v>685</v>
      </c>
      <c r="B34" s="3917">
        <v>161.09121790999995</v>
      </c>
      <c r="C34" s="3917">
        <v>5.2463977100000001</v>
      </c>
      <c r="D34" s="3917">
        <v>166.33761561999998</v>
      </c>
      <c r="F34" s="885"/>
      <c r="G34" s="885"/>
      <c r="H34" s="885"/>
      <c r="J34" s="886"/>
      <c r="K34" s="886"/>
      <c r="L34" s="886"/>
    </row>
    <row r="35" spans="1:1954" ht="17.25" x14ac:dyDescent="0.3">
      <c r="A35" s="3934" t="s">
        <v>686</v>
      </c>
      <c r="B35" s="3916">
        <v>1864.25960835</v>
      </c>
      <c r="C35" s="3916">
        <v>2309.8883540854013</v>
      </c>
      <c r="D35" s="3916">
        <v>4174.1479624354015</v>
      </c>
      <c r="E35" s="643"/>
      <c r="F35" s="887"/>
      <c r="G35" s="885"/>
      <c r="H35" s="887"/>
      <c r="I35" s="643"/>
      <c r="J35" s="886"/>
      <c r="K35" s="886"/>
      <c r="L35" s="886"/>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c r="AO35" s="643"/>
      <c r="AP35" s="643"/>
      <c r="AQ35" s="643"/>
      <c r="AR35" s="643"/>
      <c r="AS35" s="643"/>
      <c r="AT35" s="643"/>
      <c r="AU35" s="643"/>
      <c r="AV35" s="643"/>
      <c r="AW35" s="643"/>
      <c r="AX35" s="643"/>
      <c r="AY35" s="643"/>
      <c r="AZ35" s="643"/>
      <c r="BA35" s="643"/>
      <c r="BB35" s="643"/>
      <c r="BC35" s="643"/>
      <c r="BD35" s="643"/>
      <c r="BE35" s="643"/>
      <c r="BF35" s="643"/>
      <c r="BG35" s="643"/>
      <c r="BH35" s="643"/>
      <c r="BI35" s="643"/>
      <c r="BJ35" s="643"/>
      <c r="BK35" s="643"/>
      <c r="BL35" s="643"/>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643"/>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3"/>
      <c r="FA35" s="643"/>
      <c r="FB35" s="643"/>
      <c r="FC35" s="643"/>
      <c r="FD35" s="643"/>
      <c r="FE35" s="643"/>
      <c r="FF35" s="643"/>
      <c r="FG35" s="643"/>
      <c r="FH35" s="643"/>
      <c r="FI35" s="643"/>
      <c r="FJ35" s="643"/>
      <c r="FK35" s="643"/>
      <c r="FL35" s="643"/>
      <c r="FM35" s="643"/>
      <c r="FN35" s="643"/>
      <c r="FO35" s="643"/>
      <c r="FP35" s="643"/>
      <c r="FQ35" s="643"/>
      <c r="FR35" s="643"/>
      <c r="FS35" s="643"/>
      <c r="FT35" s="643"/>
      <c r="FU35" s="643"/>
      <c r="FV35" s="643"/>
      <c r="FW35" s="643"/>
      <c r="FX35" s="643"/>
      <c r="FY35" s="643"/>
      <c r="FZ35" s="643"/>
      <c r="GA35" s="643"/>
      <c r="GB35" s="643"/>
      <c r="GC35" s="643"/>
      <c r="GD35" s="643"/>
      <c r="GE35" s="643"/>
      <c r="GF35" s="643"/>
      <c r="GG35" s="643"/>
      <c r="GH35" s="643"/>
      <c r="GI35" s="643"/>
      <c r="GJ35" s="643"/>
      <c r="GK35" s="643"/>
      <c r="GL35" s="643"/>
      <c r="GM35" s="643"/>
      <c r="GN35" s="643"/>
      <c r="GO35" s="643"/>
      <c r="GP35" s="643"/>
      <c r="GQ35" s="643"/>
      <c r="GR35" s="643"/>
      <c r="GS35" s="643"/>
      <c r="GT35" s="643"/>
      <c r="GU35" s="643"/>
      <c r="GV35" s="643"/>
      <c r="GW35" s="643"/>
      <c r="GX35" s="643"/>
      <c r="GY35" s="643"/>
      <c r="GZ35" s="643"/>
      <c r="HA35" s="643"/>
      <c r="HB35" s="643"/>
      <c r="HC35" s="643"/>
      <c r="HD35" s="643"/>
      <c r="HE35" s="643"/>
      <c r="HF35" s="643"/>
      <c r="HG35" s="643"/>
      <c r="HH35" s="643"/>
      <c r="HI35" s="643"/>
      <c r="HJ35" s="643"/>
      <c r="HK35" s="643"/>
      <c r="HL35" s="643"/>
      <c r="HM35" s="643"/>
      <c r="HN35" s="643"/>
      <c r="HO35" s="643"/>
      <c r="HP35" s="643"/>
      <c r="HQ35" s="643"/>
      <c r="HR35" s="643"/>
      <c r="HS35" s="643"/>
      <c r="HT35" s="643"/>
      <c r="HU35" s="643"/>
      <c r="HV35" s="643"/>
      <c r="HW35" s="643"/>
      <c r="HX35" s="643"/>
      <c r="HY35" s="643"/>
      <c r="HZ35" s="643"/>
      <c r="IA35" s="643"/>
      <c r="IB35" s="643"/>
      <c r="IC35" s="643"/>
      <c r="ID35" s="643"/>
      <c r="IE35" s="643"/>
      <c r="IF35" s="643"/>
      <c r="IG35" s="643"/>
      <c r="IH35" s="643"/>
      <c r="II35" s="643"/>
      <c r="IJ35" s="643"/>
      <c r="IK35" s="643"/>
      <c r="IL35" s="643"/>
      <c r="IM35" s="643"/>
      <c r="IN35" s="643"/>
      <c r="IO35" s="643"/>
      <c r="IP35" s="643"/>
      <c r="IQ35" s="643"/>
      <c r="IR35" s="643"/>
      <c r="IS35" s="643"/>
      <c r="IT35" s="643"/>
      <c r="IU35" s="643"/>
      <c r="IV35" s="643"/>
      <c r="IW35" s="643"/>
      <c r="IX35" s="643"/>
      <c r="IY35" s="643"/>
      <c r="IZ35" s="643"/>
      <c r="JA35" s="643"/>
      <c r="JB35" s="643"/>
      <c r="JC35" s="643"/>
      <c r="JD35" s="643"/>
      <c r="JE35" s="643"/>
      <c r="JF35" s="643"/>
      <c r="JG35" s="643"/>
      <c r="JH35" s="643"/>
      <c r="JI35" s="643"/>
      <c r="JJ35" s="643"/>
      <c r="JK35" s="643"/>
      <c r="JL35" s="643"/>
      <c r="JM35" s="643"/>
      <c r="JN35" s="643"/>
      <c r="JO35" s="643"/>
      <c r="JP35" s="643"/>
      <c r="JQ35" s="643"/>
      <c r="JR35" s="643"/>
      <c r="JS35" s="643"/>
      <c r="JT35" s="643"/>
      <c r="JU35" s="643"/>
      <c r="JV35" s="643"/>
      <c r="JW35" s="643"/>
      <c r="JX35" s="643"/>
      <c r="JY35" s="643"/>
      <c r="JZ35" s="643"/>
      <c r="KA35" s="643"/>
      <c r="KB35" s="643"/>
      <c r="KC35" s="643"/>
      <c r="KD35" s="643"/>
      <c r="KE35" s="643"/>
      <c r="KF35" s="643"/>
      <c r="KG35" s="643"/>
      <c r="KH35" s="643"/>
      <c r="KI35" s="643"/>
      <c r="KJ35" s="643"/>
      <c r="KK35" s="643"/>
      <c r="KL35" s="643"/>
      <c r="KM35" s="643"/>
      <c r="KN35" s="643"/>
      <c r="KO35" s="643"/>
      <c r="KP35" s="643"/>
      <c r="KQ35" s="643"/>
      <c r="KR35" s="643"/>
      <c r="KS35" s="643"/>
      <c r="KT35" s="643"/>
      <c r="KU35" s="643"/>
      <c r="KV35" s="643"/>
      <c r="KW35" s="643"/>
      <c r="KX35" s="643"/>
      <c r="KY35" s="643"/>
      <c r="KZ35" s="643"/>
      <c r="LA35" s="643"/>
      <c r="LB35" s="643"/>
      <c r="LC35" s="643"/>
      <c r="LD35" s="643"/>
      <c r="LE35" s="643"/>
      <c r="LF35" s="643"/>
      <c r="LG35" s="643"/>
      <c r="LH35" s="643"/>
      <c r="LI35" s="643"/>
      <c r="LJ35" s="643"/>
      <c r="LK35" s="643"/>
      <c r="LL35" s="643"/>
      <c r="LM35" s="643"/>
      <c r="LN35" s="643"/>
      <c r="LO35" s="643"/>
      <c r="LP35" s="643"/>
      <c r="LQ35" s="643"/>
      <c r="LR35" s="643"/>
      <c r="LS35" s="643"/>
      <c r="LT35" s="643"/>
      <c r="LU35" s="643"/>
      <c r="LV35" s="643"/>
      <c r="LW35" s="643"/>
      <c r="LX35" s="643"/>
      <c r="LY35" s="643"/>
      <c r="LZ35" s="643"/>
      <c r="MA35" s="643"/>
      <c r="MB35" s="643"/>
      <c r="MC35" s="643"/>
      <c r="MD35" s="643"/>
      <c r="ME35" s="643"/>
      <c r="MF35" s="643"/>
      <c r="MG35" s="643"/>
      <c r="MH35" s="643"/>
      <c r="MI35" s="643"/>
      <c r="MJ35" s="643"/>
      <c r="MK35" s="643"/>
      <c r="ML35" s="643"/>
      <c r="MM35" s="643"/>
      <c r="MN35" s="643"/>
      <c r="MO35" s="643"/>
      <c r="MP35" s="643"/>
      <c r="MQ35" s="643"/>
      <c r="MR35" s="643"/>
      <c r="MS35" s="643"/>
      <c r="MT35" s="643"/>
      <c r="MU35" s="643"/>
      <c r="MV35" s="643"/>
      <c r="MW35" s="643"/>
      <c r="MX35" s="643"/>
      <c r="MY35" s="643"/>
      <c r="MZ35" s="643"/>
      <c r="NA35" s="643"/>
      <c r="NB35" s="643"/>
      <c r="NC35" s="643"/>
      <c r="ND35" s="643"/>
      <c r="NE35" s="643"/>
      <c r="NF35" s="643"/>
      <c r="NG35" s="643"/>
      <c r="NH35" s="643"/>
      <c r="NI35" s="643"/>
      <c r="NJ35" s="643"/>
      <c r="NK35" s="643"/>
      <c r="NL35" s="643"/>
      <c r="NM35" s="643"/>
      <c r="NN35" s="643"/>
      <c r="NO35" s="643"/>
      <c r="NP35" s="643"/>
      <c r="NQ35" s="643"/>
      <c r="NR35" s="643"/>
      <c r="NS35" s="643"/>
      <c r="NT35" s="643"/>
      <c r="NU35" s="643"/>
      <c r="NV35" s="643"/>
      <c r="NW35" s="643"/>
      <c r="NX35" s="643"/>
      <c r="NY35" s="643"/>
      <c r="NZ35" s="643"/>
      <c r="OA35" s="643"/>
      <c r="OB35" s="643"/>
      <c r="OC35" s="643"/>
      <c r="OD35" s="643"/>
      <c r="OE35" s="643"/>
      <c r="OF35" s="643"/>
      <c r="OG35" s="643"/>
      <c r="OH35" s="643"/>
      <c r="OI35" s="643"/>
      <c r="OJ35" s="643"/>
      <c r="OK35" s="643"/>
      <c r="OL35" s="643"/>
      <c r="OM35" s="643"/>
      <c r="ON35" s="643"/>
      <c r="OO35" s="643"/>
      <c r="OP35" s="643"/>
      <c r="OQ35" s="643"/>
      <c r="OR35" s="643"/>
      <c r="OS35" s="643"/>
      <c r="OT35" s="643"/>
      <c r="OU35" s="643"/>
      <c r="OV35" s="643"/>
      <c r="OW35" s="643"/>
      <c r="OX35" s="643"/>
      <c r="OY35" s="643"/>
      <c r="OZ35" s="643"/>
      <c r="PA35" s="643"/>
      <c r="PB35" s="643"/>
      <c r="PC35" s="643"/>
      <c r="PD35" s="643"/>
      <c r="PE35" s="643"/>
      <c r="PF35" s="643"/>
      <c r="PG35" s="643"/>
      <c r="PH35" s="643"/>
      <c r="PI35" s="643"/>
      <c r="PJ35" s="643"/>
      <c r="PK35" s="643"/>
      <c r="PL35" s="643"/>
      <c r="PM35" s="643"/>
      <c r="PN35" s="643"/>
      <c r="PO35" s="643"/>
      <c r="PP35" s="643"/>
      <c r="PQ35" s="643"/>
      <c r="PR35" s="643"/>
      <c r="PS35" s="643"/>
      <c r="PT35" s="643"/>
      <c r="PU35" s="643"/>
      <c r="PV35" s="643"/>
      <c r="PW35" s="643"/>
      <c r="PX35" s="643"/>
      <c r="PY35" s="643"/>
      <c r="PZ35" s="643"/>
      <c r="QA35" s="643"/>
      <c r="QB35" s="643"/>
      <c r="QC35" s="643"/>
      <c r="QD35" s="643"/>
      <c r="QE35" s="643"/>
      <c r="QF35" s="643"/>
      <c r="QG35" s="643"/>
      <c r="QH35" s="643"/>
      <c r="QI35" s="643"/>
      <c r="QJ35" s="643"/>
      <c r="QK35" s="643"/>
      <c r="QL35" s="643"/>
      <c r="QM35" s="643"/>
      <c r="QN35" s="643"/>
      <c r="QO35" s="643"/>
      <c r="QP35" s="643"/>
      <c r="QQ35" s="643"/>
      <c r="QR35" s="643"/>
      <c r="QS35" s="643"/>
      <c r="QT35" s="643"/>
      <c r="QU35" s="643"/>
      <c r="QV35" s="643"/>
      <c r="QW35" s="643"/>
      <c r="QX35" s="643"/>
      <c r="QY35" s="643"/>
      <c r="QZ35" s="643"/>
      <c r="RA35" s="643"/>
      <c r="RB35" s="643"/>
      <c r="RC35" s="643"/>
      <c r="RD35" s="643"/>
      <c r="RE35" s="643"/>
      <c r="RF35" s="643"/>
      <c r="RG35" s="643"/>
      <c r="RH35" s="643"/>
      <c r="RI35" s="643"/>
      <c r="RJ35" s="643"/>
      <c r="RK35" s="643"/>
      <c r="RL35" s="643"/>
      <c r="RM35" s="643"/>
      <c r="RN35" s="643"/>
      <c r="RO35" s="643"/>
      <c r="RP35" s="643"/>
      <c r="RQ35" s="643"/>
      <c r="RR35" s="643"/>
      <c r="RS35" s="643"/>
      <c r="RT35" s="643"/>
      <c r="RU35" s="643"/>
      <c r="RV35" s="643"/>
      <c r="RW35" s="643"/>
      <c r="RX35" s="643"/>
      <c r="RY35" s="643"/>
      <c r="RZ35" s="643"/>
      <c r="SA35" s="643"/>
      <c r="SB35" s="643"/>
      <c r="SC35" s="643"/>
      <c r="SD35" s="643"/>
      <c r="SE35" s="643"/>
      <c r="SF35" s="643"/>
      <c r="SG35" s="643"/>
      <c r="SH35" s="643"/>
      <c r="SI35" s="643"/>
      <c r="SJ35" s="643"/>
      <c r="SK35" s="643"/>
      <c r="SL35" s="643"/>
      <c r="SM35" s="643"/>
      <c r="SN35" s="643"/>
      <c r="SO35" s="643"/>
      <c r="SP35" s="643"/>
      <c r="SQ35" s="643"/>
      <c r="SR35" s="643"/>
      <c r="SS35" s="643"/>
      <c r="ST35" s="643"/>
      <c r="SU35" s="643"/>
      <c r="SV35" s="643"/>
      <c r="SW35" s="643"/>
      <c r="SX35" s="643"/>
      <c r="SY35" s="643"/>
      <c r="SZ35" s="643"/>
      <c r="TA35" s="643"/>
      <c r="TB35" s="643"/>
      <c r="TC35" s="643"/>
      <c r="TD35" s="643"/>
      <c r="TE35" s="643"/>
      <c r="TF35" s="643"/>
      <c r="TG35" s="643"/>
      <c r="TH35" s="643"/>
      <c r="TI35" s="643"/>
      <c r="TJ35" s="643"/>
      <c r="TK35" s="643"/>
      <c r="TL35" s="643"/>
      <c r="TM35" s="643"/>
      <c r="TN35" s="643"/>
      <c r="TO35" s="643"/>
      <c r="TP35" s="643"/>
      <c r="TQ35" s="643"/>
      <c r="TR35" s="643"/>
      <c r="TS35" s="643"/>
      <c r="TT35" s="643"/>
      <c r="TU35" s="643"/>
      <c r="TV35" s="643"/>
      <c r="TW35" s="643"/>
      <c r="TX35" s="643"/>
      <c r="TY35" s="643"/>
      <c r="TZ35" s="643"/>
      <c r="UA35" s="643"/>
      <c r="UB35" s="643"/>
      <c r="UC35" s="643"/>
      <c r="UD35" s="643"/>
      <c r="UE35" s="643"/>
      <c r="UF35" s="643"/>
      <c r="UG35" s="643"/>
      <c r="UH35" s="643"/>
      <c r="UI35" s="643"/>
      <c r="UJ35" s="643"/>
      <c r="UK35" s="643"/>
      <c r="UL35" s="643"/>
      <c r="UM35" s="643"/>
      <c r="UN35" s="643"/>
      <c r="UO35" s="643"/>
      <c r="UP35" s="643"/>
      <c r="UQ35" s="643"/>
      <c r="UR35" s="643"/>
      <c r="US35" s="643"/>
      <c r="UT35" s="643"/>
      <c r="UU35" s="643"/>
      <c r="UV35" s="643"/>
      <c r="UW35" s="643"/>
      <c r="UX35" s="643"/>
      <c r="UY35" s="643"/>
      <c r="UZ35" s="643"/>
      <c r="VA35" s="643"/>
      <c r="VB35" s="643"/>
      <c r="VC35" s="643"/>
      <c r="VD35" s="643"/>
      <c r="VE35" s="643"/>
      <c r="VF35" s="643"/>
      <c r="VG35" s="643"/>
      <c r="VH35" s="643"/>
      <c r="VI35" s="643"/>
      <c r="VJ35" s="643"/>
      <c r="VK35" s="643"/>
      <c r="VL35" s="643"/>
      <c r="VM35" s="643"/>
      <c r="VN35" s="643"/>
      <c r="VO35" s="643"/>
      <c r="VP35" s="643"/>
      <c r="VQ35" s="643"/>
      <c r="VR35" s="643"/>
      <c r="VS35" s="643"/>
      <c r="VT35" s="643"/>
      <c r="VU35" s="643"/>
      <c r="VV35" s="643"/>
      <c r="VW35" s="643"/>
      <c r="VX35" s="643"/>
      <c r="VY35" s="643"/>
      <c r="VZ35" s="643"/>
      <c r="WA35" s="643"/>
      <c r="WB35" s="643"/>
      <c r="WC35" s="643"/>
      <c r="WD35" s="643"/>
      <c r="WE35" s="643"/>
      <c r="WF35" s="643"/>
      <c r="WG35" s="643"/>
      <c r="WH35" s="643"/>
      <c r="WI35" s="643"/>
      <c r="WJ35" s="643"/>
      <c r="WK35" s="643"/>
      <c r="WL35" s="643"/>
      <c r="WM35" s="643"/>
      <c r="WN35" s="643"/>
      <c r="WO35" s="643"/>
      <c r="WP35" s="643"/>
      <c r="WQ35" s="643"/>
      <c r="WR35" s="643"/>
      <c r="WS35" s="643"/>
      <c r="WT35" s="643"/>
      <c r="WU35" s="643"/>
      <c r="WV35" s="643"/>
      <c r="WW35" s="643"/>
      <c r="WX35" s="643"/>
      <c r="WY35" s="643"/>
      <c r="WZ35" s="643"/>
      <c r="XA35" s="643"/>
      <c r="XB35" s="643"/>
      <c r="XC35" s="643"/>
      <c r="XD35" s="643"/>
      <c r="XE35" s="643"/>
      <c r="XF35" s="643"/>
      <c r="XG35" s="643"/>
      <c r="XH35" s="643"/>
      <c r="XI35" s="643"/>
      <c r="XJ35" s="643"/>
      <c r="XK35" s="643"/>
      <c r="XL35" s="643"/>
      <c r="XM35" s="643"/>
      <c r="XN35" s="643"/>
      <c r="XO35" s="643"/>
      <c r="XP35" s="643"/>
      <c r="XQ35" s="643"/>
      <c r="XR35" s="643"/>
      <c r="XS35" s="643"/>
      <c r="XT35" s="643"/>
      <c r="XU35" s="643"/>
      <c r="XV35" s="643"/>
      <c r="XW35" s="643"/>
      <c r="XX35" s="643"/>
      <c r="XY35" s="643"/>
      <c r="XZ35" s="643"/>
      <c r="YA35" s="643"/>
      <c r="YB35" s="643"/>
      <c r="YC35" s="643"/>
      <c r="YD35" s="643"/>
      <c r="YE35" s="643"/>
      <c r="YF35" s="643"/>
      <c r="YG35" s="643"/>
      <c r="YH35" s="643"/>
      <c r="YI35" s="643"/>
      <c r="YJ35" s="643"/>
      <c r="YK35" s="643"/>
      <c r="YL35" s="643"/>
      <c r="YM35" s="643"/>
      <c r="YN35" s="643"/>
      <c r="YO35" s="643"/>
      <c r="YP35" s="643"/>
      <c r="YQ35" s="643"/>
      <c r="YR35" s="643"/>
      <c r="YS35" s="643"/>
      <c r="YT35" s="643"/>
      <c r="YU35" s="643"/>
      <c r="YV35" s="643"/>
      <c r="YW35" s="643"/>
      <c r="YX35" s="643"/>
      <c r="YY35" s="643"/>
      <c r="YZ35" s="643"/>
      <c r="ZA35" s="643"/>
      <c r="ZB35" s="643"/>
      <c r="ZC35" s="643"/>
      <c r="ZD35" s="643"/>
      <c r="ZE35" s="643"/>
      <c r="ZF35" s="643"/>
      <c r="ZG35" s="643"/>
      <c r="ZH35" s="643"/>
      <c r="ZI35" s="643"/>
      <c r="ZJ35" s="643"/>
      <c r="ZK35" s="643"/>
      <c r="ZL35" s="643"/>
      <c r="ZM35" s="643"/>
      <c r="ZN35" s="643"/>
      <c r="ZO35" s="643"/>
      <c r="ZP35" s="643"/>
      <c r="ZQ35" s="643"/>
      <c r="ZR35" s="643"/>
      <c r="ZS35" s="643"/>
      <c r="ZT35" s="643"/>
      <c r="ZU35" s="643"/>
      <c r="ZV35" s="643"/>
      <c r="ZW35" s="643"/>
      <c r="ZX35" s="643"/>
      <c r="ZY35" s="643"/>
      <c r="ZZ35" s="643"/>
      <c r="AAA35" s="643"/>
      <c r="AAB35" s="643"/>
      <c r="AAC35" s="643"/>
      <c r="AAD35" s="643"/>
      <c r="AAE35" s="643"/>
      <c r="AAF35" s="643"/>
      <c r="AAG35" s="643"/>
      <c r="AAH35" s="643"/>
      <c r="AAI35" s="643"/>
      <c r="AAJ35" s="643"/>
      <c r="AAK35" s="643"/>
      <c r="AAL35" s="643"/>
      <c r="AAM35" s="643"/>
      <c r="AAN35" s="643"/>
      <c r="AAO35" s="643"/>
      <c r="AAP35" s="643"/>
      <c r="AAQ35" s="643"/>
      <c r="AAR35" s="643"/>
      <c r="AAS35" s="643"/>
      <c r="AAT35" s="643"/>
      <c r="AAU35" s="643"/>
      <c r="AAV35" s="643"/>
      <c r="AAW35" s="643"/>
      <c r="AAX35" s="643"/>
      <c r="AAY35" s="643"/>
      <c r="AAZ35" s="643"/>
      <c r="ABA35" s="643"/>
      <c r="ABB35" s="643"/>
      <c r="ABC35" s="643"/>
      <c r="ABD35" s="643"/>
      <c r="ABE35" s="643"/>
      <c r="ABF35" s="643"/>
      <c r="ABG35" s="643"/>
      <c r="ABH35" s="643"/>
      <c r="ABI35" s="643"/>
      <c r="ABJ35" s="643"/>
      <c r="ABK35" s="643"/>
      <c r="ABL35" s="643"/>
      <c r="ABM35" s="643"/>
      <c r="ABN35" s="643"/>
      <c r="ABO35" s="643"/>
      <c r="ABP35" s="643"/>
      <c r="ABQ35" s="643"/>
      <c r="ABR35" s="643"/>
      <c r="ABS35" s="643"/>
      <c r="ABT35" s="643"/>
      <c r="ABU35" s="643"/>
      <c r="ABV35" s="643"/>
      <c r="ABW35" s="643"/>
      <c r="ABX35" s="643"/>
      <c r="ABY35" s="643"/>
      <c r="ABZ35" s="643"/>
      <c r="ACA35" s="643"/>
      <c r="ACB35" s="643"/>
      <c r="ACC35" s="643"/>
      <c r="ACD35" s="643"/>
      <c r="ACE35" s="643"/>
      <c r="ACF35" s="643"/>
      <c r="ACG35" s="643"/>
      <c r="ACH35" s="643"/>
      <c r="ACI35" s="643"/>
      <c r="ACJ35" s="643"/>
      <c r="ACK35" s="643"/>
      <c r="ACL35" s="643"/>
      <c r="ACM35" s="643"/>
      <c r="ACN35" s="643"/>
      <c r="ACO35" s="643"/>
      <c r="ACP35" s="643"/>
      <c r="ACQ35" s="643"/>
      <c r="ACR35" s="643"/>
      <c r="ACS35" s="643"/>
      <c r="ACT35" s="643"/>
      <c r="ACU35" s="643"/>
      <c r="ACV35" s="643"/>
      <c r="ACW35" s="643"/>
      <c r="ACX35" s="643"/>
      <c r="ACY35" s="643"/>
      <c r="ACZ35" s="643"/>
      <c r="ADA35" s="643"/>
      <c r="ADB35" s="643"/>
      <c r="ADC35" s="643"/>
      <c r="ADD35" s="643"/>
      <c r="ADE35" s="643"/>
      <c r="ADF35" s="643"/>
      <c r="ADG35" s="643"/>
      <c r="ADH35" s="643"/>
      <c r="ADI35" s="643"/>
      <c r="ADJ35" s="643"/>
      <c r="ADK35" s="643"/>
      <c r="ADL35" s="643"/>
      <c r="ADM35" s="643"/>
      <c r="ADN35" s="643"/>
      <c r="ADO35" s="643"/>
      <c r="ADP35" s="643"/>
      <c r="ADQ35" s="643"/>
      <c r="ADR35" s="643"/>
      <c r="ADS35" s="643"/>
      <c r="ADT35" s="643"/>
      <c r="ADU35" s="643"/>
      <c r="ADV35" s="643"/>
      <c r="ADW35" s="643"/>
      <c r="ADX35" s="643"/>
      <c r="ADY35" s="643"/>
      <c r="ADZ35" s="643"/>
      <c r="AEA35" s="643"/>
      <c r="AEB35" s="643"/>
      <c r="AEC35" s="643"/>
      <c r="AED35" s="643"/>
      <c r="AEE35" s="643"/>
      <c r="AEF35" s="643"/>
      <c r="AEG35" s="643"/>
      <c r="AEH35" s="643"/>
      <c r="AEI35" s="643"/>
      <c r="AEJ35" s="643"/>
      <c r="AEK35" s="643"/>
      <c r="AEL35" s="643"/>
      <c r="AEM35" s="643"/>
      <c r="AEN35" s="643"/>
      <c r="AEO35" s="643"/>
      <c r="AEP35" s="643"/>
      <c r="AEQ35" s="643"/>
      <c r="AER35" s="643"/>
      <c r="AES35" s="643"/>
      <c r="AET35" s="643"/>
      <c r="AEU35" s="643"/>
      <c r="AEV35" s="643"/>
      <c r="AEW35" s="643"/>
      <c r="AEX35" s="643"/>
      <c r="AEY35" s="643"/>
      <c r="AEZ35" s="643"/>
      <c r="AFA35" s="643"/>
      <c r="AFB35" s="643"/>
      <c r="AFC35" s="643"/>
      <c r="AFD35" s="643"/>
      <c r="AFE35" s="643"/>
      <c r="AFF35" s="643"/>
      <c r="AFG35" s="643"/>
      <c r="AFH35" s="643"/>
      <c r="AFI35" s="643"/>
      <c r="AFJ35" s="643"/>
      <c r="AFK35" s="643"/>
      <c r="AFL35" s="643"/>
      <c r="AFM35" s="643"/>
      <c r="AFN35" s="643"/>
      <c r="AFO35" s="643"/>
      <c r="AFP35" s="643"/>
      <c r="AFQ35" s="643"/>
      <c r="AFR35" s="643"/>
      <c r="AFS35" s="643"/>
      <c r="AFT35" s="643"/>
      <c r="AFU35" s="643"/>
      <c r="AFV35" s="643"/>
      <c r="AFW35" s="643"/>
      <c r="AFX35" s="643"/>
      <c r="AFY35" s="643"/>
      <c r="AFZ35" s="643"/>
      <c r="AGA35" s="643"/>
      <c r="AGB35" s="643"/>
      <c r="AGC35" s="643"/>
      <c r="AGD35" s="643"/>
      <c r="AGE35" s="643"/>
      <c r="AGF35" s="643"/>
      <c r="AGG35" s="643"/>
      <c r="AGH35" s="643"/>
      <c r="AGI35" s="643"/>
      <c r="AGJ35" s="643"/>
      <c r="AGK35" s="643"/>
      <c r="AGL35" s="643"/>
      <c r="AGM35" s="643"/>
      <c r="AGN35" s="643"/>
      <c r="AGO35" s="643"/>
      <c r="AGP35" s="643"/>
      <c r="AGQ35" s="643"/>
      <c r="AGR35" s="643"/>
      <c r="AGS35" s="643"/>
      <c r="AGT35" s="643"/>
      <c r="AGU35" s="643"/>
      <c r="AGV35" s="643"/>
      <c r="AGW35" s="643"/>
      <c r="AGX35" s="643"/>
      <c r="AGY35" s="643"/>
      <c r="AGZ35" s="643"/>
      <c r="AHA35" s="643"/>
      <c r="AHB35" s="643"/>
      <c r="AHC35" s="643"/>
      <c r="AHD35" s="643"/>
      <c r="AHE35" s="643"/>
      <c r="AHF35" s="643"/>
      <c r="AHG35" s="643"/>
      <c r="AHH35" s="643"/>
      <c r="AHI35" s="643"/>
      <c r="AHJ35" s="643"/>
      <c r="AHK35" s="643"/>
      <c r="AHL35" s="643"/>
      <c r="AHM35" s="643"/>
      <c r="AHN35" s="643"/>
      <c r="AHO35" s="643"/>
      <c r="AHP35" s="643"/>
      <c r="AHQ35" s="643"/>
      <c r="AHR35" s="643"/>
      <c r="AHS35" s="643"/>
      <c r="AHT35" s="643"/>
      <c r="AHU35" s="643"/>
      <c r="AHV35" s="643"/>
      <c r="AHW35" s="643"/>
      <c r="AHX35" s="643"/>
      <c r="AHY35" s="643"/>
      <c r="AHZ35" s="643"/>
      <c r="AIA35" s="643"/>
      <c r="AIB35" s="643"/>
      <c r="AIC35" s="643"/>
      <c r="AID35" s="643"/>
      <c r="AIE35" s="643"/>
      <c r="AIF35" s="643"/>
      <c r="AIG35" s="643"/>
      <c r="AIH35" s="643"/>
      <c r="AII35" s="643"/>
      <c r="AIJ35" s="643"/>
      <c r="AIK35" s="643"/>
      <c r="AIL35" s="643"/>
      <c r="AIM35" s="643"/>
      <c r="AIN35" s="643"/>
      <c r="AIO35" s="643"/>
      <c r="AIP35" s="643"/>
      <c r="AIQ35" s="643"/>
      <c r="AIR35" s="643"/>
      <c r="AIS35" s="643"/>
      <c r="AIT35" s="643"/>
      <c r="AIU35" s="643"/>
      <c r="AIV35" s="643"/>
      <c r="AIW35" s="643"/>
      <c r="AIX35" s="643"/>
      <c r="AIY35" s="643"/>
      <c r="AIZ35" s="643"/>
      <c r="AJA35" s="643"/>
      <c r="AJB35" s="643"/>
      <c r="AJC35" s="643"/>
      <c r="AJD35" s="643"/>
      <c r="AJE35" s="643"/>
      <c r="AJF35" s="643"/>
      <c r="AJG35" s="643"/>
      <c r="AJH35" s="643"/>
      <c r="AJI35" s="643"/>
      <c r="AJJ35" s="643"/>
      <c r="AJK35" s="643"/>
      <c r="AJL35" s="643"/>
      <c r="AJM35" s="643"/>
      <c r="AJN35" s="643"/>
      <c r="AJO35" s="643"/>
      <c r="AJP35" s="643"/>
      <c r="AJQ35" s="643"/>
      <c r="AJR35" s="643"/>
      <c r="AJS35" s="643"/>
      <c r="AJT35" s="643"/>
      <c r="AJU35" s="643"/>
      <c r="AJV35" s="643"/>
      <c r="AJW35" s="643"/>
      <c r="AJX35" s="643"/>
      <c r="AJY35" s="643"/>
      <c r="AJZ35" s="643"/>
      <c r="AKA35" s="643"/>
      <c r="AKB35" s="643"/>
      <c r="AKC35" s="643"/>
      <c r="AKD35" s="643"/>
      <c r="AKE35" s="643"/>
      <c r="AKF35" s="643"/>
      <c r="AKG35" s="643"/>
      <c r="AKH35" s="643"/>
      <c r="AKI35" s="643"/>
      <c r="AKJ35" s="643"/>
      <c r="AKK35" s="643"/>
      <c r="AKL35" s="643"/>
      <c r="AKM35" s="643"/>
      <c r="AKN35" s="643"/>
      <c r="AKO35" s="643"/>
      <c r="AKP35" s="643"/>
      <c r="AKQ35" s="643"/>
      <c r="AKR35" s="643"/>
      <c r="AKS35" s="643"/>
      <c r="AKT35" s="643"/>
      <c r="AKU35" s="643"/>
      <c r="AKV35" s="643"/>
      <c r="AKW35" s="643"/>
      <c r="AKX35" s="643"/>
      <c r="AKY35" s="643"/>
      <c r="AKZ35" s="643"/>
      <c r="ALA35" s="643"/>
      <c r="ALB35" s="643"/>
      <c r="ALC35" s="643"/>
      <c r="ALD35" s="643"/>
      <c r="ALE35" s="643"/>
      <c r="ALF35" s="643"/>
      <c r="ALG35" s="643"/>
      <c r="ALH35" s="643"/>
      <c r="ALI35" s="643"/>
      <c r="ALJ35" s="643"/>
      <c r="ALK35" s="643"/>
      <c r="ALL35" s="643"/>
      <c r="ALM35" s="643"/>
      <c r="ALN35" s="643"/>
      <c r="ALO35" s="643"/>
      <c r="ALP35" s="643"/>
      <c r="ALQ35" s="643"/>
      <c r="ALR35" s="643"/>
      <c r="ALS35" s="643"/>
      <c r="ALT35" s="643"/>
      <c r="ALU35" s="643"/>
      <c r="ALV35" s="643"/>
      <c r="ALW35" s="643"/>
      <c r="ALX35" s="643"/>
      <c r="ALY35" s="643"/>
      <c r="ALZ35" s="643"/>
      <c r="AMA35" s="643"/>
      <c r="AMB35" s="643"/>
      <c r="AMC35" s="643"/>
      <c r="AMD35" s="643"/>
      <c r="AME35" s="643"/>
      <c r="AMF35" s="643"/>
      <c r="AMG35" s="643"/>
      <c r="AMH35" s="643"/>
      <c r="AMI35" s="643"/>
      <c r="AMJ35" s="643"/>
      <c r="AMK35" s="643"/>
      <c r="AML35" s="643"/>
      <c r="AMM35" s="643"/>
      <c r="AMN35" s="643"/>
      <c r="AMO35" s="643"/>
      <c r="AMP35" s="643"/>
      <c r="AMQ35" s="643"/>
      <c r="AMR35" s="643"/>
      <c r="AMS35" s="643"/>
      <c r="AMT35" s="643"/>
      <c r="AMU35" s="643"/>
      <c r="AMV35" s="643"/>
      <c r="AMW35" s="643"/>
      <c r="AMX35" s="643"/>
      <c r="AMY35" s="643"/>
      <c r="AMZ35" s="643"/>
      <c r="ANA35" s="643"/>
      <c r="ANB35" s="643"/>
      <c r="ANC35" s="643"/>
      <c r="AND35" s="643"/>
      <c r="ANE35" s="643"/>
      <c r="ANF35" s="643"/>
      <c r="ANG35" s="643"/>
      <c r="ANH35" s="643"/>
      <c r="ANI35" s="643"/>
      <c r="ANJ35" s="643"/>
      <c r="ANK35" s="643"/>
      <c r="ANL35" s="643"/>
      <c r="ANM35" s="643"/>
      <c r="ANN35" s="643"/>
      <c r="ANO35" s="643"/>
      <c r="ANP35" s="643"/>
      <c r="ANQ35" s="643"/>
      <c r="ANR35" s="643"/>
      <c r="ANS35" s="643"/>
      <c r="ANT35" s="643"/>
      <c r="ANU35" s="643"/>
      <c r="ANV35" s="643"/>
      <c r="ANW35" s="643"/>
      <c r="ANX35" s="643"/>
      <c r="ANY35" s="643"/>
      <c r="ANZ35" s="643"/>
      <c r="AOA35" s="643"/>
      <c r="AOB35" s="643"/>
      <c r="AOC35" s="643"/>
      <c r="AOD35" s="643"/>
      <c r="AOE35" s="643"/>
      <c r="AOF35" s="643"/>
      <c r="AOG35" s="643"/>
      <c r="AOH35" s="643"/>
      <c r="AOI35" s="643"/>
      <c r="AOJ35" s="643"/>
      <c r="AOK35" s="643"/>
      <c r="AOL35" s="643"/>
      <c r="AOM35" s="643"/>
      <c r="AON35" s="643"/>
      <c r="AOO35" s="643"/>
      <c r="AOP35" s="643"/>
      <c r="AOQ35" s="643"/>
      <c r="AOR35" s="643"/>
      <c r="AOS35" s="643"/>
      <c r="AOT35" s="643"/>
      <c r="AOU35" s="643"/>
      <c r="AOV35" s="643"/>
      <c r="AOW35" s="643"/>
      <c r="AOX35" s="643"/>
      <c r="AOY35" s="643"/>
      <c r="AOZ35" s="643"/>
      <c r="APA35" s="643"/>
      <c r="APB35" s="643"/>
      <c r="APC35" s="643"/>
      <c r="APD35" s="643"/>
      <c r="APE35" s="643"/>
      <c r="APF35" s="643"/>
      <c r="APG35" s="643"/>
      <c r="APH35" s="643"/>
      <c r="API35" s="643"/>
      <c r="APJ35" s="643"/>
      <c r="APK35" s="643"/>
      <c r="APL35" s="643"/>
      <c r="APM35" s="643"/>
      <c r="APN35" s="643"/>
      <c r="APO35" s="643"/>
      <c r="APP35" s="643"/>
      <c r="APQ35" s="643"/>
      <c r="APR35" s="643"/>
      <c r="APS35" s="643"/>
      <c r="APT35" s="643"/>
      <c r="APU35" s="643"/>
      <c r="APV35" s="643"/>
      <c r="APW35" s="643"/>
      <c r="APX35" s="643"/>
      <c r="APY35" s="643"/>
      <c r="APZ35" s="643"/>
      <c r="AQA35" s="643"/>
      <c r="AQB35" s="643"/>
      <c r="AQC35" s="643"/>
      <c r="AQD35" s="643"/>
      <c r="AQE35" s="643"/>
      <c r="AQF35" s="643"/>
      <c r="AQG35" s="643"/>
      <c r="AQH35" s="643"/>
      <c r="AQI35" s="643"/>
      <c r="AQJ35" s="643"/>
      <c r="AQK35" s="643"/>
      <c r="AQL35" s="643"/>
      <c r="AQM35" s="643"/>
      <c r="AQN35" s="643"/>
      <c r="AQO35" s="643"/>
      <c r="AQP35" s="643"/>
      <c r="AQQ35" s="643"/>
      <c r="AQR35" s="643"/>
      <c r="AQS35" s="643"/>
      <c r="AQT35" s="643"/>
      <c r="AQU35" s="643"/>
      <c r="AQV35" s="643"/>
      <c r="AQW35" s="643"/>
      <c r="AQX35" s="643"/>
      <c r="AQY35" s="643"/>
      <c r="AQZ35" s="643"/>
      <c r="ARA35" s="643"/>
      <c r="ARB35" s="643"/>
      <c r="ARC35" s="643"/>
      <c r="ARD35" s="643"/>
      <c r="ARE35" s="643"/>
      <c r="ARF35" s="643"/>
      <c r="ARG35" s="643"/>
      <c r="ARH35" s="643"/>
      <c r="ARI35" s="643"/>
      <c r="ARJ35" s="643"/>
      <c r="ARK35" s="643"/>
      <c r="ARL35" s="643"/>
      <c r="ARM35" s="643"/>
      <c r="ARN35" s="643"/>
      <c r="ARO35" s="643"/>
      <c r="ARP35" s="643"/>
      <c r="ARQ35" s="643"/>
      <c r="ARR35" s="643"/>
      <c r="ARS35" s="643"/>
      <c r="ART35" s="643"/>
      <c r="ARU35" s="643"/>
      <c r="ARV35" s="643"/>
      <c r="ARW35" s="643"/>
      <c r="ARX35" s="643"/>
      <c r="ARY35" s="643"/>
      <c r="ARZ35" s="643"/>
      <c r="ASA35" s="643"/>
      <c r="ASB35" s="643"/>
      <c r="ASC35" s="643"/>
      <c r="ASD35" s="643"/>
      <c r="ASE35" s="643"/>
      <c r="ASF35" s="643"/>
      <c r="ASG35" s="643"/>
      <c r="ASH35" s="643"/>
      <c r="ASI35" s="643"/>
      <c r="ASJ35" s="643"/>
      <c r="ASK35" s="643"/>
      <c r="ASL35" s="643"/>
      <c r="ASM35" s="643"/>
      <c r="ASN35" s="643"/>
      <c r="ASO35" s="643"/>
      <c r="ASP35" s="643"/>
      <c r="ASQ35" s="643"/>
      <c r="ASR35" s="643"/>
      <c r="ASS35" s="643"/>
      <c r="AST35" s="643"/>
      <c r="ASU35" s="643"/>
      <c r="ASV35" s="643"/>
      <c r="ASW35" s="643"/>
      <c r="ASX35" s="643"/>
      <c r="ASY35" s="643"/>
      <c r="ASZ35" s="643"/>
      <c r="ATA35" s="643"/>
      <c r="ATB35" s="643"/>
      <c r="ATC35" s="643"/>
      <c r="ATD35" s="643"/>
      <c r="ATE35" s="643"/>
      <c r="ATF35" s="643"/>
      <c r="ATG35" s="643"/>
      <c r="ATH35" s="643"/>
      <c r="ATI35" s="643"/>
      <c r="ATJ35" s="643"/>
      <c r="ATK35" s="643"/>
      <c r="ATL35" s="643"/>
      <c r="ATM35" s="643"/>
      <c r="ATN35" s="643"/>
      <c r="ATO35" s="643"/>
      <c r="ATP35" s="643"/>
      <c r="ATQ35" s="643"/>
      <c r="ATR35" s="643"/>
      <c r="ATS35" s="643"/>
      <c r="ATT35" s="643"/>
      <c r="ATU35" s="643"/>
      <c r="ATV35" s="643"/>
      <c r="ATW35" s="643"/>
      <c r="ATX35" s="643"/>
      <c r="ATY35" s="643"/>
      <c r="ATZ35" s="643"/>
      <c r="AUA35" s="643"/>
      <c r="AUB35" s="643"/>
      <c r="AUC35" s="643"/>
      <c r="AUD35" s="643"/>
      <c r="AUE35" s="643"/>
      <c r="AUF35" s="643"/>
      <c r="AUG35" s="643"/>
      <c r="AUH35" s="643"/>
      <c r="AUI35" s="643"/>
      <c r="AUJ35" s="643"/>
      <c r="AUK35" s="643"/>
      <c r="AUL35" s="643"/>
      <c r="AUM35" s="643"/>
      <c r="AUN35" s="643"/>
      <c r="AUO35" s="643"/>
      <c r="AUP35" s="643"/>
      <c r="AUQ35" s="643"/>
      <c r="AUR35" s="643"/>
      <c r="AUS35" s="643"/>
      <c r="AUT35" s="643"/>
      <c r="AUU35" s="643"/>
      <c r="AUV35" s="643"/>
      <c r="AUW35" s="643"/>
      <c r="AUX35" s="643"/>
      <c r="AUY35" s="643"/>
      <c r="AUZ35" s="643"/>
      <c r="AVA35" s="643"/>
      <c r="AVB35" s="643"/>
      <c r="AVC35" s="643"/>
      <c r="AVD35" s="643"/>
      <c r="AVE35" s="643"/>
      <c r="AVF35" s="643"/>
      <c r="AVG35" s="643"/>
      <c r="AVH35" s="643"/>
      <c r="AVI35" s="643"/>
      <c r="AVJ35" s="643"/>
      <c r="AVK35" s="643"/>
      <c r="AVL35" s="643"/>
      <c r="AVM35" s="643"/>
      <c r="AVN35" s="643"/>
      <c r="AVO35" s="643"/>
      <c r="AVP35" s="643"/>
      <c r="AVQ35" s="643"/>
      <c r="AVR35" s="643"/>
      <c r="AVS35" s="643"/>
      <c r="AVT35" s="643"/>
      <c r="AVU35" s="643"/>
      <c r="AVV35" s="643"/>
      <c r="AVW35" s="643"/>
      <c r="AVX35" s="643"/>
      <c r="AVY35" s="643"/>
      <c r="AVZ35" s="643"/>
      <c r="AWA35" s="643"/>
      <c r="AWB35" s="643"/>
      <c r="AWC35" s="643"/>
      <c r="AWD35" s="643"/>
      <c r="AWE35" s="643"/>
      <c r="AWF35" s="643"/>
      <c r="AWG35" s="643"/>
      <c r="AWH35" s="643"/>
      <c r="AWI35" s="643"/>
      <c r="AWJ35" s="643"/>
      <c r="AWK35" s="643"/>
      <c r="AWL35" s="643"/>
      <c r="AWM35" s="643"/>
      <c r="AWN35" s="643"/>
      <c r="AWO35" s="643"/>
      <c r="AWP35" s="643"/>
      <c r="AWQ35" s="643"/>
      <c r="AWR35" s="643"/>
      <c r="AWS35" s="643"/>
      <c r="AWT35" s="643"/>
      <c r="AWU35" s="643"/>
      <c r="AWV35" s="643"/>
      <c r="AWW35" s="643"/>
      <c r="AWX35" s="643"/>
      <c r="AWY35" s="643"/>
      <c r="AWZ35" s="643"/>
      <c r="AXA35" s="643"/>
      <c r="AXB35" s="643"/>
      <c r="AXC35" s="643"/>
      <c r="AXD35" s="643"/>
      <c r="AXE35" s="643"/>
      <c r="AXF35" s="643"/>
      <c r="AXG35" s="643"/>
      <c r="AXH35" s="643"/>
      <c r="AXI35" s="643"/>
      <c r="AXJ35" s="643"/>
      <c r="AXK35" s="643"/>
      <c r="AXL35" s="643"/>
      <c r="AXM35" s="643"/>
      <c r="AXN35" s="643"/>
      <c r="AXO35" s="643"/>
      <c r="AXP35" s="643"/>
      <c r="AXQ35" s="643"/>
      <c r="AXR35" s="643"/>
      <c r="AXS35" s="643"/>
      <c r="AXT35" s="643"/>
      <c r="AXU35" s="643"/>
      <c r="AXV35" s="643"/>
      <c r="AXW35" s="643"/>
      <c r="AXX35" s="643"/>
      <c r="AXY35" s="643"/>
      <c r="AXZ35" s="643"/>
      <c r="AYA35" s="643"/>
      <c r="AYB35" s="643"/>
      <c r="AYC35" s="643"/>
      <c r="AYD35" s="643"/>
      <c r="AYE35" s="643"/>
      <c r="AYF35" s="643"/>
      <c r="AYG35" s="643"/>
      <c r="AYH35" s="643"/>
      <c r="AYI35" s="643"/>
      <c r="AYJ35" s="643"/>
      <c r="AYK35" s="643"/>
      <c r="AYL35" s="643"/>
      <c r="AYM35" s="643"/>
      <c r="AYN35" s="643"/>
      <c r="AYO35" s="643"/>
      <c r="AYP35" s="643"/>
      <c r="AYQ35" s="643"/>
      <c r="AYR35" s="643"/>
      <c r="AYS35" s="643"/>
      <c r="AYT35" s="643"/>
      <c r="AYU35" s="643"/>
      <c r="AYV35" s="643"/>
      <c r="AYW35" s="643"/>
      <c r="AYX35" s="643"/>
      <c r="AYY35" s="643"/>
      <c r="AYZ35" s="643"/>
      <c r="AZA35" s="643"/>
      <c r="AZB35" s="643"/>
      <c r="AZC35" s="643"/>
      <c r="AZD35" s="643"/>
      <c r="AZE35" s="643"/>
      <c r="AZF35" s="643"/>
      <c r="AZG35" s="643"/>
      <c r="AZH35" s="643"/>
      <c r="AZI35" s="643"/>
      <c r="AZJ35" s="643"/>
      <c r="AZK35" s="643"/>
      <c r="AZL35" s="643"/>
      <c r="AZM35" s="643"/>
      <c r="AZN35" s="643"/>
      <c r="AZO35" s="643"/>
      <c r="AZP35" s="643"/>
      <c r="AZQ35" s="643"/>
      <c r="AZR35" s="643"/>
      <c r="AZS35" s="643"/>
      <c r="AZT35" s="643"/>
      <c r="AZU35" s="643"/>
      <c r="AZV35" s="643"/>
      <c r="AZW35" s="643"/>
      <c r="AZX35" s="643"/>
      <c r="AZY35" s="643"/>
      <c r="AZZ35" s="643"/>
      <c r="BAA35" s="643"/>
      <c r="BAB35" s="643"/>
      <c r="BAC35" s="643"/>
      <c r="BAD35" s="643"/>
      <c r="BAE35" s="643"/>
      <c r="BAF35" s="643"/>
      <c r="BAG35" s="643"/>
      <c r="BAH35" s="643"/>
      <c r="BAI35" s="643"/>
      <c r="BAJ35" s="643"/>
      <c r="BAK35" s="643"/>
      <c r="BAL35" s="643"/>
      <c r="BAM35" s="643"/>
      <c r="BAN35" s="643"/>
      <c r="BAO35" s="643"/>
      <c r="BAP35" s="643"/>
      <c r="BAQ35" s="643"/>
      <c r="BAR35" s="643"/>
      <c r="BAS35" s="643"/>
      <c r="BAT35" s="643"/>
      <c r="BAU35" s="643"/>
      <c r="BAV35" s="643"/>
      <c r="BAW35" s="643"/>
      <c r="BAX35" s="643"/>
      <c r="BAY35" s="643"/>
      <c r="BAZ35" s="643"/>
      <c r="BBA35" s="643"/>
      <c r="BBB35" s="643"/>
      <c r="BBC35" s="643"/>
      <c r="BBD35" s="643"/>
      <c r="BBE35" s="643"/>
      <c r="BBF35" s="643"/>
      <c r="BBG35" s="643"/>
      <c r="BBH35" s="643"/>
      <c r="BBI35" s="643"/>
      <c r="BBJ35" s="643"/>
      <c r="BBK35" s="643"/>
      <c r="BBL35" s="643"/>
      <c r="BBM35" s="643"/>
      <c r="BBN35" s="643"/>
      <c r="BBO35" s="643"/>
      <c r="BBP35" s="643"/>
      <c r="BBQ35" s="643"/>
      <c r="BBR35" s="643"/>
      <c r="BBS35" s="643"/>
      <c r="BBT35" s="643"/>
      <c r="BBU35" s="643"/>
      <c r="BBV35" s="643"/>
      <c r="BBW35" s="643"/>
      <c r="BBX35" s="643"/>
      <c r="BBY35" s="643"/>
      <c r="BBZ35" s="643"/>
      <c r="BCA35" s="643"/>
      <c r="BCB35" s="643"/>
      <c r="BCC35" s="643"/>
      <c r="BCD35" s="643"/>
      <c r="BCE35" s="643"/>
      <c r="BCF35" s="643"/>
      <c r="BCG35" s="643"/>
      <c r="BCH35" s="643"/>
      <c r="BCI35" s="643"/>
      <c r="BCJ35" s="643"/>
      <c r="BCK35" s="643"/>
      <c r="BCL35" s="643"/>
      <c r="BCM35" s="643"/>
      <c r="BCN35" s="643"/>
      <c r="BCO35" s="643"/>
      <c r="BCP35" s="643"/>
      <c r="BCQ35" s="643"/>
      <c r="BCR35" s="643"/>
      <c r="BCS35" s="643"/>
      <c r="BCT35" s="643"/>
      <c r="BCU35" s="643"/>
      <c r="BCV35" s="643"/>
      <c r="BCW35" s="643"/>
      <c r="BCX35" s="643"/>
      <c r="BCY35" s="643"/>
      <c r="BCZ35" s="643"/>
      <c r="BDA35" s="643"/>
      <c r="BDB35" s="643"/>
      <c r="BDC35" s="643"/>
      <c r="BDD35" s="643"/>
      <c r="BDE35" s="643"/>
      <c r="BDF35" s="643"/>
      <c r="BDG35" s="643"/>
      <c r="BDH35" s="643"/>
      <c r="BDI35" s="643"/>
      <c r="BDJ35" s="643"/>
      <c r="BDK35" s="643"/>
      <c r="BDL35" s="643"/>
      <c r="BDM35" s="643"/>
      <c r="BDN35" s="643"/>
      <c r="BDO35" s="643"/>
      <c r="BDP35" s="643"/>
      <c r="BDQ35" s="643"/>
      <c r="BDR35" s="643"/>
      <c r="BDS35" s="643"/>
      <c r="BDT35" s="643"/>
      <c r="BDU35" s="643"/>
      <c r="BDV35" s="643"/>
      <c r="BDW35" s="643"/>
      <c r="BDX35" s="643"/>
      <c r="BDY35" s="643"/>
      <c r="BDZ35" s="643"/>
      <c r="BEA35" s="643"/>
      <c r="BEB35" s="643"/>
      <c r="BEC35" s="643"/>
      <c r="BED35" s="643"/>
      <c r="BEE35" s="643"/>
      <c r="BEF35" s="643"/>
      <c r="BEG35" s="643"/>
      <c r="BEH35" s="643"/>
      <c r="BEI35" s="643"/>
      <c r="BEJ35" s="643"/>
      <c r="BEK35" s="643"/>
      <c r="BEL35" s="643"/>
      <c r="BEM35" s="643"/>
      <c r="BEN35" s="643"/>
      <c r="BEO35" s="643"/>
      <c r="BEP35" s="643"/>
      <c r="BEQ35" s="643"/>
      <c r="BER35" s="643"/>
      <c r="BES35" s="643"/>
      <c r="BET35" s="643"/>
      <c r="BEU35" s="643"/>
      <c r="BEV35" s="643"/>
      <c r="BEW35" s="643"/>
      <c r="BEX35" s="643"/>
      <c r="BEY35" s="643"/>
      <c r="BEZ35" s="643"/>
      <c r="BFA35" s="643"/>
      <c r="BFB35" s="643"/>
      <c r="BFC35" s="643"/>
      <c r="BFD35" s="643"/>
      <c r="BFE35" s="643"/>
      <c r="BFF35" s="643"/>
      <c r="BFG35" s="643"/>
      <c r="BFH35" s="643"/>
      <c r="BFI35" s="643"/>
      <c r="BFJ35" s="643"/>
      <c r="BFK35" s="643"/>
      <c r="BFL35" s="643"/>
      <c r="BFM35" s="643"/>
      <c r="BFN35" s="643"/>
      <c r="BFO35" s="643"/>
      <c r="BFP35" s="643"/>
      <c r="BFQ35" s="643"/>
      <c r="BFR35" s="643"/>
      <c r="BFS35" s="643"/>
      <c r="BFT35" s="643"/>
      <c r="BFU35" s="643"/>
      <c r="BFV35" s="643"/>
      <c r="BFW35" s="643"/>
      <c r="BFX35" s="643"/>
      <c r="BFY35" s="643"/>
      <c r="BFZ35" s="643"/>
      <c r="BGA35" s="643"/>
      <c r="BGB35" s="643"/>
      <c r="BGC35" s="643"/>
      <c r="BGD35" s="643"/>
      <c r="BGE35" s="643"/>
      <c r="BGF35" s="643"/>
      <c r="BGG35" s="643"/>
      <c r="BGH35" s="643"/>
      <c r="BGI35" s="643"/>
      <c r="BGJ35" s="643"/>
      <c r="BGK35" s="643"/>
      <c r="BGL35" s="643"/>
      <c r="BGM35" s="643"/>
      <c r="BGN35" s="643"/>
      <c r="BGO35" s="643"/>
      <c r="BGP35" s="643"/>
      <c r="BGQ35" s="643"/>
      <c r="BGR35" s="643"/>
      <c r="BGS35" s="643"/>
      <c r="BGT35" s="643"/>
      <c r="BGU35" s="643"/>
      <c r="BGV35" s="643"/>
      <c r="BGW35" s="643"/>
      <c r="BGX35" s="643"/>
      <c r="BGY35" s="643"/>
      <c r="BGZ35" s="643"/>
      <c r="BHA35" s="643"/>
      <c r="BHB35" s="643"/>
      <c r="BHC35" s="643"/>
      <c r="BHD35" s="643"/>
      <c r="BHE35" s="643"/>
      <c r="BHF35" s="643"/>
      <c r="BHG35" s="643"/>
      <c r="BHH35" s="643"/>
      <c r="BHI35" s="643"/>
      <c r="BHJ35" s="643"/>
      <c r="BHK35" s="643"/>
      <c r="BHL35" s="643"/>
      <c r="BHM35" s="643"/>
      <c r="BHN35" s="643"/>
      <c r="BHO35" s="643"/>
      <c r="BHP35" s="643"/>
      <c r="BHQ35" s="643"/>
      <c r="BHR35" s="643"/>
      <c r="BHS35" s="643"/>
      <c r="BHT35" s="643"/>
      <c r="BHU35" s="643"/>
      <c r="BHV35" s="643"/>
      <c r="BHW35" s="643"/>
      <c r="BHX35" s="643"/>
      <c r="BHY35" s="643"/>
      <c r="BHZ35" s="643"/>
      <c r="BIA35" s="643"/>
      <c r="BIB35" s="643"/>
      <c r="BIC35" s="643"/>
      <c r="BID35" s="643"/>
      <c r="BIE35" s="643"/>
      <c r="BIF35" s="643"/>
      <c r="BIG35" s="643"/>
      <c r="BIH35" s="643"/>
      <c r="BII35" s="643"/>
      <c r="BIJ35" s="643"/>
      <c r="BIK35" s="643"/>
      <c r="BIL35" s="643"/>
      <c r="BIM35" s="643"/>
      <c r="BIN35" s="643"/>
      <c r="BIO35" s="643"/>
      <c r="BIP35" s="643"/>
      <c r="BIQ35" s="643"/>
      <c r="BIR35" s="643"/>
      <c r="BIS35" s="643"/>
      <c r="BIT35" s="643"/>
      <c r="BIU35" s="643"/>
      <c r="BIV35" s="643"/>
      <c r="BIW35" s="643"/>
      <c r="BIX35" s="643"/>
      <c r="BIY35" s="643"/>
      <c r="BIZ35" s="643"/>
      <c r="BJA35" s="643"/>
      <c r="BJB35" s="643"/>
      <c r="BJC35" s="643"/>
      <c r="BJD35" s="643"/>
      <c r="BJE35" s="643"/>
      <c r="BJF35" s="643"/>
      <c r="BJG35" s="643"/>
      <c r="BJH35" s="643"/>
      <c r="BJI35" s="643"/>
      <c r="BJJ35" s="643"/>
      <c r="BJK35" s="643"/>
      <c r="BJL35" s="643"/>
      <c r="BJM35" s="643"/>
      <c r="BJN35" s="643"/>
      <c r="BJO35" s="643"/>
      <c r="BJP35" s="643"/>
      <c r="BJQ35" s="643"/>
      <c r="BJR35" s="643"/>
      <c r="BJS35" s="643"/>
      <c r="BJT35" s="643"/>
      <c r="BJU35" s="643"/>
      <c r="BJV35" s="643"/>
      <c r="BJW35" s="643"/>
      <c r="BJX35" s="643"/>
      <c r="BJY35" s="643"/>
      <c r="BJZ35" s="643"/>
      <c r="BKA35" s="643"/>
      <c r="BKB35" s="643"/>
      <c r="BKC35" s="643"/>
      <c r="BKD35" s="643"/>
      <c r="BKE35" s="643"/>
      <c r="BKF35" s="643"/>
      <c r="BKG35" s="643"/>
      <c r="BKH35" s="643"/>
      <c r="BKI35" s="643"/>
      <c r="BKJ35" s="643"/>
      <c r="BKK35" s="643"/>
      <c r="BKL35" s="643"/>
      <c r="BKM35" s="643"/>
      <c r="BKN35" s="643"/>
      <c r="BKO35" s="643"/>
      <c r="BKP35" s="643"/>
      <c r="BKQ35" s="643"/>
      <c r="BKR35" s="643"/>
      <c r="BKS35" s="643"/>
      <c r="BKT35" s="643"/>
      <c r="BKU35" s="643"/>
      <c r="BKV35" s="643"/>
      <c r="BKW35" s="643"/>
      <c r="BKX35" s="643"/>
      <c r="BKY35" s="643"/>
      <c r="BKZ35" s="643"/>
      <c r="BLA35" s="643"/>
      <c r="BLB35" s="643"/>
      <c r="BLC35" s="643"/>
      <c r="BLD35" s="643"/>
      <c r="BLE35" s="643"/>
      <c r="BLF35" s="643"/>
      <c r="BLG35" s="643"/>
      <c r="BLH35" s="643"/>
      <c r="BLI35" s="643"/>
      <c r="BLJ35" s="643"/>
      <c r="BLK35" s="643"/>
      <c r="BLL35" s="643"/>
      <c r="BLM35" s="643"/>
      <c r="BLN35" s="643"/>
      <c r="BLO35" s="643"/>
      <c r="BLP35" s="643"/>
      <c r="BLQ35" s="643"/>
      <c r="BLR35" s="643"/>
      <c r="BLS35" s="643"/>
      <c r="BLT35" s="643"/>
      <c r="BLU35" s="643"/>
      <c r="BLV35" s="643"/>
      <c r="BLW35" s="643"/>
      <c r="BLX35" s="643"/>
      <c r="BLY35" s="643"/>
      <c r="BLZ35" s="643"/>
      <c r="BMA35" s="643"/>
      <c r="BMB35" s="643"/>
      <c r="BMC35" s="643"/>
      <c r="BMD35" s="643"/>
      <c r="BME35" s="643"/>
      <c r="BMF35" s="643"/>
      <c r="BMG35" s="643"/>
      <c r="BMH35" s="643"/>
      <c r="BMI35" s="643"/>
      <c r="BMJ35" s="643"/>
      <c r="BMK35" s="643"/>
      <c r="BML35" s="643"/>
      <c r="BMM35" s="643"/>
      <c r="BMN35" s="643"/>
      <c r="BMO35" s="643"/>
      <c r="BMP35" s="643"/>
      <c r="BMQ35" s="643"/>
      <c r="BMR35" s="643"/>
      <c r="BMS35" s="643"/>
      <c r="BMT35" s="643"/>
      <c r="BMU35" s="643"/>
      <c r="BMV35" s="643"/>
      <c r="BMW35" s="643"/>
      <c r="BMX35" s="643"/>
      <c r="BMY35" s="643"/>
      <c r="BMZ35" s="643"/>
      <c r="BNA35" s="643"/>
      <c r="BNB35" s="643"/>
      <c r="BNC35" s="643"/>
      <c r="BND35" s="643"/>
      <c r="BNE35" s="643"/>
      <c r="BNF35" s="643"/>
      <c r="BNG35" s="643"/>
      <c r="BNH35" s="643"/>
      <c r="BNI35" s="643"/>
      <c r="BNJ35" s="643"/>
      <c r="BNK35" s="643"/>
      <c r="BNL35" s="643"/>
      <c r="BNM35" s="643"/>
      <c r="BNN35" s="643"/>
      <c r="BNO35" s="643"/>
      <c r="BNP35" s="643"/>
      <c r="BNQ35" s="643"/>
      <c r="BNR35" s="643"/>
      <c r="BNS35" s="643"/>
      <c r="BNT35" s="643"/>
      <c r="BNU35" s="643"/>
      <c r="BNV35" s="643"/>
      <c r="BNW35" s="643"/>
      <c r="BNX35" s="643"/>
      <c r="BNY35" s="643"/>
      <c r="BNZ35" s="643"/>
      <c r="BOA35" s="643"/>
      <c r="BOB35" s="643"/>
      <c r="BOC35" s="643"/>
      <c r="BOD35" s="643"/>
      <c r="BOE35" s="643"/>
      <c r="BOF35" s="643"/>
      <c r="BOG35" s="643"/>
      <c r="BOH35" s="643"/>
      <c r="BOI35" s="643"/>
      <c r="BOJ35" s="643"/>
      <c r="BOK35" s="643"/>
      <c r="BOL35" s="643"/>
      <c r="BOM35" s="643"/>
      <c r="BON35" s="643"/>
      <c r="BOO35" s="643"/>
      <c r="BOP35" s="643"/>
      <c r="BOQ35" s="643"/>
      <c r="BOR35" s="643"/>
      <c r="BOS35" s="643"/>
      <c r="BOT35" s="643"/>
      <c r="BOU35" s="643"/>
      <c r="BOV35" s="643"/>
      <c r="BOW35" s="643"/>
      <c r="BOX35" s="643"/>
      <c r="BOY35" s="643"/>
      <c r="BOZ35" s="643"/>
      <c r="BPA35" s="643"/>
      <c r="BPB35" s="643"/>
      <c r="BPC35" s="643"/>
      <c r="BPD35" s="643"/>
      <c r="BPE35" s="643"/>
      <c r="BPF35" s="643"/>
      <c r="BPG35" s="643"/>
      <c r="BPH35" s="643"/>
      <c r="BPI35" s="643"/>
      <c r="BPJ35" s="643"/>
      <c r="BPK35" s="643"/>
      <c r="BPL35" s="643"/>
      <c r="BPM35" s="643"/>
      <c r="BPN35" s="643"/>
      <c r="BPO35" s="643"/>
      <c r="BPP35" s="643"/>
      <c r="BPQ35" s="643"/>
      <c r="BPR35" s="643"/>
      <c r="BPS35" s="643"/>
      <c r="BPT35" s="643"/>
      <c r="BPU35" s="643"/>
      <c r="BPV35" s="643"/>
      <c r="BPW35" s="643"/>
      <c r="BPX35" s="643"/>
      <c r="BPY35" s="643"/>
      <c r="BPZ35" s="643"/>
      <c r="BQA35" s="643"/>
      <c r="BQB35" s="643"/>
      <c r="BQC35" s="643"/>
      <c r="BQD35" s="643"/>
      <c r="BQE35" s="643"/>
      <c r="BQF35" s="643"/>
      <c r="BQG35" s="643"/>
      <c r="BQH35" s="643"/>
      <c r="BQI35" s="643"/>
      <c r="BQJ35" s="643"/>
      <c r="BQK35" s="643"/>
      <c r="BQL35" s="643"/>
      <c r="BQM35" s="643"/>
      <c r="BQN35" s="643"/>
      <c r="BQO35" s="643"/>
      <c r="BQP35" s="643"/>
      <c r="BQQ35" s="643"/>
      <c r="BQR35" s="643"/>
      <c r="BQS35" s="643"/>
      <c r="BQT35" s="643"/>
      <c r="BQU35" s="643"/>
      <c r="BQV35" s="643"/>
      <c r="BQW35" s="643"/>
      <c r="BQX35" s="643"/>
      <c r="BQY35" s="643"/>
      <c r="BQZ35" s="643"/>
      <c r="BRA35" s="643"/>
      <c r="BRB35" s="643"/>
      <c r="BRC35" s="643"/>
      <c r="BRD35" s="643"/>
      <c r="BRE35" s="643"/>
      <c r="BRF35" s="643"/>
      <c r="BRG35" s="643"/>
      <c r="BRH35" s="643"/>
      <c r="BRI35" s="643"/>
      <c r="BRJ35" s="643"/>
      <c r="BRK35" s="643"/>
      <c r="BRL35" s="643"/>
      <c r="BRM35" s="643"/>
      <c r="BRN35" s="643"/>
      <c r="BRO35" s="643"/>
      <c r="BRP35" s="643"/>
      <c r="BRQ35" s="643"/>
      <c r="BRR35" s="643"/>
      <c r="BRS35" s="643"/>
      <c r="BRT35" s="643"/>
      <c r="BRU35" s="643"/>
      <c r="BRV35" s="643"/>
      <c r="BRW35" s="643"/>
      <c r="BRX35" s="643"/>
      <c r="BRY35" s="643"/>
      <c r="BRZ35" s="643"/>
      <c r="BSA35" s="643"/>
      <c r="BSB35" s="643"/>
      <c r="BSC35" s="643"/>
      <c r="BSD35" s="643"/>
      <c r="BSE35" s="643"/>
      <c r="BSF35" s="643"/>
      <c r="BSG35" s="643"/>
      <c r="BSH35" s="643"/>
      <c r="BSI35" s="643"/>
      <c r="BSJ35" s="643"/>
      <c r="BSK35" s="643"/>
      <c r="BSL35" s="643"/>
      <c r="BSM35" s="643"/>
      <c r="BSN35" s="643"/>
      <c r="BSO35" s="643"/>
      <c r="BSP35" s="643"/>
      <c r="BSQ35" s="643"/>
      <c r="BSR35" s="643"/>
      <c r="BSS35" s="643"/>
      <c r="BST35" s="643"/>
      <c r="BSU35" s="643"/>
      <c r="BSV35" s="643"/>
      <c r="BSW35" s="643"/>
      <c r="BSX35" s="643"/>
      <c r="BSY35" s="643"/>
      <c r="BSZ35" s="643"/>
      <c r="BTA35" s="643"/>
      <c r="BTB35" s="643"/>
      <c r="BTC35" s="643"/>
      <c r="BTD35" s="643"/>
      <c r="BTE35" s="643"/>
      <c r="BTF35" s="643"/>
      <c r="BTG35" s="643"/>
      <c r="BTH35" s="643"/>
      <c r="BTI35" s="643"/>
      <c r="BTJ35" s="643"/>
      <c r="BTK35" s="643"/>
      <c r="BTL35" s="643"/>
      <c r="BTM35" s="643"/>
      <c r="BTN35" s="643"/>
      <c r="BTO35" s="643"/>
      <c r="BTP35" s="643"/>
      <c r="BTQ35" s="643"/>
      <c r="BTR35" s="643"/>
      <c r="BTS35" s="643"/>
      <c r="BTT35" s="643"/>
      <c r="BTU35" s="643"/>
      <c r="BTV35" s="643"/>
      <c r="BTW35" s="643"/>
      <c r="BTX35" s="643"/>
      <c r="BTY35" s="643"/>
      <c r="BTZ35" s="643"/>
      <c r="BUA35" s="643"/>
      <c r="BUB35" s="643"/>
      <c r="BUC35" s="643"/>
      <c r="BUD35" s="643"/>
      <c r="BUE35" s="643"/>
      <c r="BUF35" s="643"/>
      <c r="BUG35" s="643"/>
      <c r="BUH35" s="643"/>
      <c r="BUI35" s="643"/>
      <c r="BUJ35" s="643"/>
      <c r="BUK35" s="643"/>
      <c r="BUL35" s="643"/>
      <c r="BUM35" s="643"/>
      <c r="BUN35" s="643"/>
      <c r="BUO35" s="643"/>
      <c r="BUP35" s="643"/>
      <c r="BUQ35" s="643"/>
      <c r="BUR35" s="643"/>
      <c r="BUS35" s="643"/>
      <c r="BUT35" s="643"/>
      <c r="BUU35" s="643"/>
      <c r="BUV35" s="643"/>
      <c r="BUW35" s="643"/>
      <c r="BUX35" s="643"/>
      <c r="BUY35" s="643"/>
      <c r="BUZ35" s="643"/>
      <c r="BVA35" s="643"/>
      <c r="BVB35" s="643"/>
      <c r="BVC35" s="643"/>
      <c r="BVD35" s="643"/>
      <c r="BVE35" s="643"/>
      <c r="BVF35" s="643"/>
      <c r="BVG35" s="643"/>
      <c r="BVH35" s="643"/>
      <c r="BVI35" s="643"/>
      <c r="BVJ35" s="643"/>
      <c r="BVK35" s="643"/>
      <c r="BVL35" s="643"/>
      <c r="BVM35" s="643"/>
      <c r="BVN35" s="643"/>
      <c r="BVO35" s="643"/>
      <c r="BVP35" s="643"/>
      <c r="BVQ35" s="643"/>
      <c r="BVR35" s="643"/>
      <c r="BVS35" s="643"/>
      <c r="BVT35" s="643"/>
      <c r="BVU35" s="643"/>
      <c r="BVV35" s="643"/>
      <c r="BVW35" s="643"/>
      <c r="BVX35" s="643"/>
      <c r="BVY35" s="643"/>
      <c r="BVZ35" s="643"/>
      <c r="BWA35" s="643"/>
      <c r="BWB35" s="643"/>
      <c r="BWC35" s="643"/>
      <c r="BWD35" s="643"/>
    </row>
    <row r="36" spans="1:1954" ht="17.25" x14ac:dyDescent="0.3">
      <c r="A36" s="3934" t="s">
        <v>687</v>
      </c>
      <c r="B36" s="3916">
        <v>123.58281271000001</v>
      </c>
      <c r="C36" s="3916">
        <v>3.1766320000000001E-2</v>
      </c>
      <c r="D36" s="3916">
        <v>123.61457903</v>
      </c>
      <c r="E36" s="643"/>
      <c r="F36" s="887"/>
      <c r="G36" s="885"/>
      <c r="H36" s="887"/>
      <c r="I36" s="643"/>
      <c r="J36" s="886"/>
      <c r="K36" s="886"/>
      <c r="L36" s="886"/>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3"/>
      <c r="DV36" s="643"/>
      <c r="DW36" s="643"/>
      <c r="DX36" s="643"/>
      <c r="DY36" s="643"/>
      <c r="DZ36" s="643"/>
      <c r="EA36" s="643"/>
      <c r="EB36" s="643"/>
      <c r="EC36" s="643"/>
      <c r="ED36" s="643"/>
      <c r="EE36" s="643"/>
      <c r="EF36" s="643"/>
      <c r="EG36" s="643"/>
      <c r="EH36" s="643"/>
      <c r="EI36" s="643"/>
      <c r="EJ36" s="643"/>
      <c r="EK36" s="643"/>
      <c r="EL36" s="643"/>
      <c r="EM36" s="643"/>
      <c r="EN36" s="643"/>
      <c r="EO36" s="643"/>
      <c r="EP36" s="643"/>
      <c r="EQ36" s="643"/>
      <c r="ER36" s="643"/>
      <c r="ES36" s="643"/>
      <c r="ET36" s="643"/>
      <c r="EU36" s="643"/>
      <c r="EV36" s="643"/>
      <c r="EW36" s="643"/>
      <c r="EX36" s="643"/>
      <c r="EY36" s="643"/>
      <c r="EZ36" s="643"/>
      <c r="FA36" s="643"/>
      <c r="FB36" s="643"/>
      <c r="FC36" s="643"/>
      <c r="FD36" s="643"/>
      <c r="FE36" s="643"/>
      <c r="FF36" s="643"/>
      <c r="FG36" s="643"/>
      <c r="FH36" s="643"/>
      <c r="FI36" s="643"/>
      <c r="FJ36" s="643"/>
      <c r="FK36" s="643"/>
      <c r="FL36" s="643"/>
      <c r="FM36" s="643"/>
      <c r="FN36" s="643"/>
      <c r="FO36" s="643"/>
      <c r="FP36" s="643"/>
      <c r="FQ36" s="643"/>
      <c r="FR36" s="643"/>
      <c r="FS36" s="643"/>
      <c r="FT36" s="643"/>
      <c r="FU36" s="643"/>
      <c r="FV36" s="643"/>
      <c r="FW36" s="643"/>
      <c r="FX36" s="643"/>
      <c r="FY36" s="643"/>
      <c r="FZ36" s="643"/>
      <c r="GA36" s="643"/>
      <c r="GB36" s="643"/>
      <c r="GC36" s="643"/>
      <c r="GD36" s="643"/>
      <c r="GE36" s="643"/>
      <c r="GF36" s="643"/>
      <c r="GG36" s="643"/>
      <c r="GH36" s="643"/>
      <c r="GI36" s="643"/>
      <c r="GJ36" s="643"/>
      <c r="GK36" s="643"/>
      <c r="GL36" s="643"/>
      <c r="GM36" s="643"/>
      <c r="GN36" s="643"/>
      <c r="GO36" s="643"/>
      <c r="GP36" s="643"/>
      <c r="GQ36" s="643"/>
      <c r="GR36" s="643"/>
      <c r="GS36" s="643"/>
      <c r="GT36" s="643"/>
      <c r="GU36" s="643"/>
      <c r="GV36" s="643"/>
      <c r="GW36" s="643"/>
      <c r="GX36" s="643"/>
      <c r="GY36" s="643"/>
      <c r="GZ36" s="643"/>
      <c r="HA36" s="643"/>
      <c r="HB36" s="643"/>
      <c r="HC36" s="643"/>
      <c r="HD36" s="643"/>
      <c r="HE36" s="643"/>
      <c r="HF36" s="643"/>
      <c r="HG36" s="643"/>
      <c r="HH36" s="643"/>
      <c r="HI36" s="643"/>
      <c r="HJ36" s="643"/>
      <c r="HK36" s="643"/>
      <c r="HL36" s="643"/>
      <c r="HM36" s="643"/>
      <c r="HN36" s="643"/>
      <c r="HO36" s="643"/>
      <c r="HP36" s="643"/>
      <c r="HQ36" s="643"/>
      <c r="HR36" s="643"/>
      <c r="HS36" s="643"/>
      <c r="HT36" s="643"/>
      <c r="HU36" s="643"/>
      <c r="HV36" s="643"/>
      <c r="HW36" s="643"/>
      <c r="HX36" s="643"/>
      <c r="HY36" s="643"/>
      <c r="HZ36" s="643"/>
      <c r="IA36" s="643"/>
      <c r="IB36" s="643"/>
      <c r="IC36" s="643"/>
      <c r="ID36" s="643"/>
      <c r="IE36" s="643"/>
      <c r="IF36" s="643"/>
      <c r="IG36" s="643"/>
      <c r="IH36" s="643"/>
      <c r="II36" s="643"/>
      <c r="IJ36" s="643"/>
      <c r="IK36" s="643"/>
      <c r="IL36" s="643"/>
      <c r="IM36" s="643"/>
      <c r="IN36" s="643"/>
      <c r="IO36" s="643"/>
      <c r="IP36" s="643"/>
      <c r="IQ36" s="643"/>
      <c r="IR36" s="643"/>
      <c r="IS36" s="643"/>
      <c r="IT36" s="643"/>
      <c r="IU36" s="643"/>
      <c r="IV36" s="643"/>
      <c r="IW36" s="643"/>
      <c r="IX36" s="643"/>
      <c r="IY36" s="643"/>
      <c r="IZ36" s="643"/>
      <c r="JA36" s="643"/>
      <c r="JB36" s="643"/>
      <c r="JC36" s="643"/>
      <c r="JD36" s="643"/>
      <c r="JE36" s="643"/>
      <c r="JF36" s="643"/>
      <c r="JG36" s="643"/>
      <c r="JH36" s="643"/>
      <c r="JI36" s="643"/>
      <c r="JJ36" s="643"/>
      <c r="JK36" s="643"/>
      <c r="JL36" s="643"/>
      <c r="JM36" s="643"/>
      <c r="JN36" s="643"/>
      <c r="JO36" s="643"/>
      <c r="JP36" s="643"/>
      <c r="JQ36" s="643"/>
      <c r="JR36" s="643"/>
      <c r="JS36" s="643"/>
      <c r="JT36" s="643"/>
      <c r="JU36" s="643"/>
      <c r="JV36" s="643"/>
      <c r="JW36" s="643"/>
      <c r="JX36" s="643"/>
      <c r="JY36" s="643"/>
      <c r="JZ36" s="643"/>
      <c r="KA36" s="643"/>
      <c r="KB36" s="643"/>
      <c r="KC36" s="643"/>
      <c r="KD36" s="643"/>
      <c r="KE36" s="643"/>
      <c r="KF36" s="643"/>
      <c r="KG36" s="643"/>
      <c r="KH36" s="643"/>
      <c r="KI36" s="643"/>
      <c r="KJ36" s="643"/>
      <c r="KK36" s="643"/>
      <c r="KL36" s="643"/>
      <c r="KM36" s="643"/>
      <c r="KN36" s="643"/>
      <c r="KO36" s="643"/>
      <c r="KP36" s="643"/>
      <c r="KQ36" s="643"/>
      <c r="KR36" s="643"/>
      <c r="KS36" s="643"/>
      <c r="KT36" s="643"/>
      <c r="KU36" s="643"/>
      <c r="KV36" s="643"/>
      <c r="KW36" s="643"/>
      <c r="KX36" s="643"/>
      <c r="KY36" s="643"/>
      <c r="KZ36" s="643"/>
      <c r="LA36" s="643"/>
      <c r="LB36" s="643"/>
      <c r="LC36" s="643"/>
      <c r="LD36" s="643"/>
      <c r="LE36" s="643"/>
      <c r="LF36" s="643"/>
      <c r="LG36" s="643"/>
      <c r="LH36" s="643"/>
      <c r="LI36" s="643"/>
      <c r="LJ36" s="643"/>
      <c r="LK36" s="643"/>
      <c r="LL36" s="643"/>
      <c r="LM36" s="643"/>
      <c r="LN36" s="643"/>
      <c r="LO36" s="643"/>
      <c r="LP36" s="643"/>
      <c r="LQ36" s="643"/>
      <c r="LR36" s="643"/>
      <c r="LS36" s="643"/>
      <c r="LT36" s="643"/>
      <c r="LU36" s="643"/>
      <c r="LV36" s="643"/>
      <c r="LW36" s="643"/>
      <c r="LX36" s="643"/>
      <c r="LY36" s="643"/>
      <c r="LZ36" s="643"/>
      <c r="MA36" s="643"/>
      <c r="MB36" s="643"/>
      <c r="MC36" s="643"/>
      <c r="MD36" s="643"/>
      <c r="ME36" s="643"/>
      <c r="MF36" s="643"/>
      <c r="MG36" s="643"/>
      <c r="MH36" s="643"/>
      <c r="MI36" s="643"/>
      <c r="MJ36" s="643"/>
      <c r="MK36" s="643"/>
      <c r="ML36" s="643"/>
      <c r="MM36" s="643"/>
      <c r="MN36" s="643"/>
      <c r="MO36" s="643"/>
      <c r="MP36" s="643"/>
      <c r="MQ36" s="643"/>
      <c r="MR36" s="643"/>
      <c r="MS36" s="643"/>
      <c r="MT36" s="643"/>
      <c r="MU36" s="643"/>
      <c r="MV36" s="643"/>
      <c r="MW36" s="643"/>
      <c r="MX36" s="643"/>
      <c r="MY36" s="643"/>
      <c r="MZ36" s="643"/>
      <c r="NA36" s="643"/>
      <c r="NB36" s="643"/>
      <c r="NC36" s="643"/>
      <c r="ND36" s="643"/>
      <c r="NE36" s="643"/>
      <c r="NF36" s="643"/>
      <c r="NG36" s="643"/>
      <c r="NH36" s="643"/>
      <c r="NI36" s="643"/>
      <c r="NJ36" s="643"/>
      <c r="NK36" s="643"/>
      <c r="NL36" s="643"/>
      <c r="NM36" s="643"/>
      <c r="NN36" s="643"/>
      <c r="NO36" s="643"/>
      <c r="NP36" s="643"/>
      <c r="NQ36" s="643"/>
      <c r="NR36" s="643"/>
      <c r="NS36" s="643"/>
      <c r="NT36" s="643"/>
      <c r="NU36" s="643"/>
      <c r="NV36" s="643"/>
      <c r="NW36" s="643"/>
      <c r="NX36" s="643"/>
      <c r="NY36" s="643"/>
      <c r="NZ36" s="643"/>
      <c r="OA36" s="643"/>
      <c r="OB36" s="643"/>
      <c r="OC36" s="643"/>
      <c r="OD36" s="643"/>
      <c r="OE36" s="643"/>
      <c r="OF36" s="643"/>
      <c r="OG36" s="643"/>
      <c r="OH36" s="643"/>
      <c r="OI36" s="643"/>
      <c r="OJ36" s="643"/>
      <c r="OK36" s="643"/>
      <c r="OL36" s="643"/>
      <c r="OM36" s="643"/>
      <c r="ON36" s="643"/>
      <c r="OO36" s="643"/>
      <c r="OP36" s="643"/>
      <c r="OQ36" s="643"/>
      <c r="OR36" s="643"/>
      <c r="OS36" s="643"/>
      <c r="OT36" s="643"/>
      <c r="OU36" s="643"/>
      <c r="OV36" s="643"/>
      <c r="OW36" s="643"/>
      <c r="OX36" s="643"/>
      <c r="OY36" s="643"/>
      <c r="OZ36" s="643"/>
      <c r="PA36" s="643"/>
      <c r="PB36" s="643"/>
      <c r="PC36" s="643"/>
      <c r="PD36" s="643"/>
      <c r="PE36" s="643"/>
      <c r="PF36" s="643"/>
      <c r="PG36" s="643"/>
      <c r="PH36" s="643"/>
      <c r="PI36" s="643"/>
      <c r="PJ36" s="643"/>
      <c r="PK36" s="643"/>
      <c r="PL36" s="643"/>
      <c r="PM36" s="643"/>
      <c r="PN36" s="643"/>
      <c r="PO36" s="643"/>
      <c r="PP36" s="643"/>
      <c r="PQ36" s="643"/>
      <c r="PR36" s="643"/>
      <c r="PS36" s="643"/>
      <c r="PT36" s="643"/>
      <c r="PU36" s="643"/>
      <c r="PV36" s="643"/>
      <c r="PW36" s="643"/>
      <c r="PX36" s="643"/>
      <c r="PY36" s="643"/>
      <c r="PZ36" s="643"/>
      <c r="QA36" s="643"/>
      <c r="QB36" s="643"/>
      <c r="QC36" s="643"/>
      <c r="QD36" s="643"/>
      <c r="QE36" s="643"/>
      <c r="QF36" s="643"/>
      <c r="QG36" s="643"/>
      <c r="QH36" s="643"/>
      <c r="QI36" s="643"/>
      <c r="QJ36" s="643"/>
      <c r="QK36" s="643"/>
      <c r="QL36" s="643"/>
      <c r="QM36" s="643"/>
      <c r="QN36" s="643"/>
      <c r="QO36" s="643"/>
      <c r="QP36" s="643"/>
      <c r="QQ36" s="643"/>
      <c r="QR36" s="643"/>
      <c r="QS36" s="643"/>
      <c r="QT36" s="643"/>
      <c r="QU36" s="643"/>
      <c r="QV36" s="643"/>
      <c r="QW36" s="643"/>
      <c r="QX36" s="643"/>
      <c r="QY36" s="643"/>
      <c r="QZ36" s="643"/>
      <c r="RA36" s="643"/>
      <c r="RB36" s="643"/>
      <c r="RC36" s="643"/>
      <c r="RD36" s="643"/>
      <c r="RE36" s="643"/>
      <c r="RF36" s="643"/>
      <c r="RG36" s="643"/>
      <c r="RH36" s="643"/>
      <c r="RI36" s="643"/>
      <c r="RJ36" s="643"/>
      <c r="RK36" s="643"/>
      <c r="RL36" s="643"/>
      <c r="RM36" s="643"/>
      <c r="RN36" s="643"/>
      <c r="RO36" s="643"/>
      <c r="RP36" s="643"/>
      <c r="RQ36" s="643"/>
      <c r="RR36" s="643"/>
      <c r="RS36" s="643"/>
      <c r="RT36" s="643"/>
      <c r="RU36" s="643"/>
      <c r="RV36" s="643"/>
      <c r="RW36" s="643"/>
      <c r="RX36" s="643"/>
      <c r="RY36" s="643"/>
      <c r="RZ36" s="643"/>
      <c r="SA36" s="643"/>
      <c r="SB36" s="643"/>
      <c r="SC36" s="643"/>
      <c r="SD36" s="643"/>
      <c r="SE36" s="643"/>
      <c r="SF36" s="643"/>
      <c r="SG36" s="643"/>
      <c r="SH36" s="643"/>
      <c r="SI36" s="643"/>
      <c r="SJ36" s="643"/>
      <c r="SK36" s="643"/>
      <c r="SL36" s="643"/>
      <c r="SM36" s="643"/>
      <c r="SN36" s="643"/>
      <c r="SO36" s="643"/>
      <c r="SP36" s="643"/>
      <c r="SQ36" s="643"/>
      <c r="SR36" s="643"/>
      <c r="SS36" s="643"/>
      <c r="ST36" s="643"/>
      <c r="SU36" s="643"/>
      <c r="SV36" s="643"/>
      <c r="SW36" s="643"/>
      <c r="SX36" s="643"/>
      <c r="SY36" s="643"/>
      <c r="SZ36" s="643"/>
      <c r="TA36" s="643"/>
      <c r="TB36" s="643"/>
      <c r="TC36" s="643"/>
      <c r="TD36" s="643"/>
      <c r="TE36" s="643"/>
      <c r="TF36" s="643"/>
      <c r="TG36" s="643"/>
      <c r="TH36" s="643"/>
      <c r="TI36" s="643"/>
      <c r="TJ36" s="643"/>
      <c r="TK36" s="643"/>
      <c r="TL36" s="643"/>
      <c r="TM36" s="643"/>
      <c r="TN36" s="643"/>
      <c r="TO36" s="643"/>
      <c r="TP36" s="643"/>
      <c r="TQ36" s="643"/>
      <c r="TR36" s="643"/>
      <c r="TS36" s="643"/>
      <c r="TT36" s="643"/>
      <c r="TU36" s="643"/>
      <c r="TV36" s="643"/>
      <c r="TW36" s="643"/>
      <c r="TX36" s="643"/>
      <c r="TY36" s="643"/>
      <c r="TZ36" s="643"/>
      <c r="UA36" s="643"/>
      <c r="UB36" s="643"/>
      <c r="UC36" s="643"/>
      <c r="UD36" s="643"/>
      <c r="UE36" s="643"/>
      <c r="UF36" s="643"/>
      <c r="UG36" s="643"/>
      <c r="UH36" s="643"/>
      <c r="UI36" s="643"/>
      <c r="UJ36" s="643"/>
      <c r="UK36" s="643"/>
      <c r="UL36" s="643"/>
      <c r="UM36" s="643"/>
      <c r="UN36" s="643"/>
      <c r="UO36" s="643"/>
      <c r="UP36" s="643"/>
      <c r="UQ36" s="643"/>
      <c r="UR36" s="643"/>
      <c r="US36" s="643"/>
      <c r="UT36" s="643"/>
      <c r="UU36" s="643"/>
      <c r="UV36" s="643"/>
      <c r="UW36" s="643"/>
      <c r="UX36" s="643"/>
      <c r="UY36" s="643"/>
      <c r="UZ36" s="643"/>
      <c r="VA36" s="643"/>
      <c r="VB36" s="643"/>
      <c r="VC36" s="643"/>
      <c r="VD36" s="643"/>
      <c r="VE36" s="643"/>
      <c r="VF36" s="643"/>
      <c r="VG36" s="643"/>
      <c r="VH36" s="643"/>
      <c r="VI36" s="643"/>
      <c r="VJ36" s="643"/>
      <c r="VK36" s="643"/>
      <c r="VL36" s="643"/>
      <c r="VM36" s="643"/>
      <c r="VN36" s="643"/>
      <c r="VO36" s="643"/>
      <c r="VP36" s="643"/>
      <c r="VQ36" s="643"/>
      <c r="VR36" s="643"/>
      <c r="VS36" s="643"/>
      <c r="VT36" s="643"/>
      <c r="VU36" s="643"/>
      <c r="VV36" s="643"/>
      <c r="VW36" s="643"/>
      <c r="VX36" s="643"/>
      <c r="VY36" s="643"/>
      <c r="VZ36" s="643"/>
      <c r="WA36" s="643"/>
      <c r="WB36" s="643"/>
      <c r="WC36" s="643"/>
      <c r="WD36" s="643"/>
      <c r="WE36" s="643"/>
      <c r="WF36" s="643"/>
      <c r="WG36" s="643"/>
      <c r="WH36" s="643"/>
      <c r="WI36" s="643"/>
      <c r="WJ36" s="643"/>
      <c r="WK36" s="643"/>
      <c r="WL36" s="643"/>
      <c r="WM36" s="643"/>
      <c r="WN36" s="643"/>
      <c r="WO36" s="643"/>
      <c r="WP36" s="643"/>
      <c r="WQ36" s="643"/>
      <c r="WR36" s="643"/>
      <c r="WS36" s="643"/>
      <c r="WT36" s="643"/>
      <c r="WU36" s="643"/>
      <c r="WV36" s="643"/>
      <c r="WW36" s="643"/>
      <c r="WX36" s="643"/>
      <c r="WY36" s="643"/>
      <c r="WZ36" s="643"/>
      <c r="XA36" s="643"/>
      <c r="XB36" s="643"/>
      <c r="XC36" s="643"/>
      <c r="XD36" s="643"/>
      <c r="XE36" s="643"/>
      <c r="XF36" s="643"/>
      <c r="XG36" s="643"/>
      <c r="XH36" s="643"/>
      <c r="XI36" s="643"/>
      <c r="XJ36" s="643"/>
      <c r="XK36" s="643"/>
      <c r="XL36" s="643"/>
      <c r="XM36" s="643"/>
      <c r="XN36" s="643"/>
      <c r="XO36" s="643"/>
      <c r="XP36" s="643"/>
      <c r="XQ36" s="643"/>
      <c r="XR36" s="643"/>
      <c r="XS36" s="643"/>
      <c r="XT36" s="643"/>
      <c r="XU36" s="643"/>
      <c r="XV36" s="643"/>
      <c r="XW36" s="643"/>
      <c r="XX36" s="643"/>
      <c r="XY36" s="643"/>
      <c r="XZ36" s="643"/>
      <c r="YA36" s="643"/>
      <c r="YB36" s="643"/>
      <c r="YC36" s="643"/>
      <c r="YD36" s="643"/>
      <c r="YE36" s="643"/>
      <c r="YF36" s="643"/>
      <c r="YG36" s="643"/>
      <c r="YH36" s="643"/>
      <c r="YI36" s="643"/>
      <c r="YJ36" s="643"/>
      <c r="YK36" s="643"/>
      <c r="YL36" s="643"/>
      <c r="YM36" s="643"/>
      <c r="YN36" s="643"/>
      <c r="YO36" s="643"/>
      <c r="YP36" s="643"/>
      <c r="YQ36" s="643"/>
      <c r="YR36" s="643"/>
      <c r="YS36" s="643"/>
      <c r="YT36" s="643"/>
      <c r="YU36" s="643"/>
      <c r="YV36" s="643"/>
      <c r="YW36" s="643"/>
      <c r="YX36" s="643"/>
      <c r="YY36" s="643"/>
      <c r="YZ36" s="643"/>
      <c r="ZA36" s="643"/>
      <c r="ZB36" s="643"/>
      <c r="ZC36" s="643"/>
      <c r="ZD36" s="643"/>
      <c r="ZE36" s="643"/>
      <c r="ZF36" s="643"/>
      <c r="ZG36" s="643"/>
      <c r="ZH36" s="643"/>
      <c r="ZI36" s="643"/>
      <c r="ZJ36" s="643"/>
      <c r="ZK36" s="643"/>
      <c r="ZL36" s="643"/>
      <c r="ZM36" s="643"/>
      <c r="ZN36" s="643"/>
      <c r="ZO36" s="643"/>
      <c r="ZP36" s="643"/>
      <c r="ZQ36" s="643"/>
      <c r="ZR36" s="643"/>
      <c r="ZS36" s="643"/>
      <c r="ZT36" s="643"/>
      <c r="ZU36" s="643"/>
      <c r="ZV36" s="643"/>
      <c r="ZW36" s="643"/>
      <c r="ZX36" s="643"/>
      <c r="ZY36" s="643"/>
      <c r="ZZ36" s="643"/>
      <c r="AAA36" s="643"/>
      <c r="AAB36" s="643"/>
      <c r="AAC36" s="643"/>
      <c r="AAD36" s="643"/>
      <c r="AAE36" s="643"/>
      <c r="AAF36" s="643"/>
      <c r="AAG36" s="643"/>
      <c r="AAH36" s="643"/>
      <c r="AAI36" s="643"/>
      <c r="AAJ36" s="643"/>
      <c r="AAK36" s="643"/>
      <c r="AAL36" s="643"/>
      <c r="AAM36" s="643"/>
      <c r="AAN36" s="643"/>
      <c r="AAO36" s="643"/>
      <c r="AAP36" s="643"/>
      <c r="AAQ36" s="643"/>
      <c r="AAR36" s="643"/>
      <c r="AAS36" s="643"/>
      <c r="AAT36" s="643"/>
      <c r="AAU36" s="643"/>
      <c r="AAV36" s="643"/>
      <c r="AAW36" s="643"/>
      <c r="AAX36" s="643"/>
      <c r="AAY36" s="643"/>
      <c r="AAZ36" s="643"/>
      <c r="ABA36" s="643"/>
      <c r="ABB36" s="643"/>
      <c r="ABC36" s="643"/>
      <c r="ABD36" s="643"/>
      <c r="ABE36" s="643"/>
      <c r="ABF36" s="643"/>
      <c r="ABG36" s="643"/>
      <c r="ABH36" s="643"/>
      <c r="ABI36" s="643"/>
      <c r="ABJ36" s="643"/>
      <c r="ABK36" s="643"/>
      <c r="ABL36" s="643"/>
      <c r="ABM36" s="643"/>
      <c r="ABN36" s="643"/>
      <c r="ABO36" s="643"/>
      <c r="ABP36" s="643"/>
      <c r="ABQ36" s="643"/>
      <c r="ABR36" s="643"/>
      <c r="ABS36" s="643"/>
      <c r="ABT36" s="643"/>
      <c r="ABU36" s="643"/>
      <c r="ABV36" s="643"/>
      <c r="ABW36" s="643"/>
      <c r="ABX36" s="643"/>
      <c r="ABY36" s="643"/>
      <c r="ABZ36" s="643"/>
      <c r="ACA36" s="643"/>
      <c r="ACB36" s="643"/>
      <c r="ACC36" s="643"/>
      <c r="ACD36" s="643"/>
      <c r="ACE36" s="643"/>
      <c r="ACF36" s="643"/>
      <c r="ACG36" s="643"/>
      <c r="ACH36" s="643"/>
      <c r="ACI36" s="643"/>
      <c r="ACJ36" s="643"/>
      <c r="ACK36" s="643"/>
      <c r="ACL36" s="643"/>
      <c r="ACM36" s="643"/>
      <c r="ACN36" s="643"/>
      <c r="ACO36" s="643"/>
      <c r="ACP36" s="643"/>
      <c r="ACQ36" s="643"/>
      <c r="ACR36" s="643"/>
      <c r="ACS36" s="643"/>
      <c r="ACT36" s="643"/>
      <c r="ACU36" s="643"/>
      <c r="ACV36" s="643"/>
      <c r="ACW36" s="643"/>
      <c r="ACX36" s="643"/>
      <c r="ACY36" s="643"/>
      <c r="ACZ36" s="643"/>
      <c r="ADA36" s="643"/>
      <c r="ADB36" s="643"/>
      <c r="ADC36" s="643"/>
      <c r="ADD36" s="643"/>
      <c r="ADE36" s="643"/>
      <c r="ADF36" s="643"/>
      <c r="ADG36" s="643"/>
      <c r="ADH36" s="643"/>
      <c r="ADI36" s="643"/>
      <c r="ADJ36" s="643"/>
      <c r="ADK36" s="643"/>
      <c r="ADL36" s="643"/>
      <c r="ADM36" s="643"/>
      <c r="ADN36" s="643"/>
      <c r="ADO36" s="643"/>
      <c r="ADP36" s="643"/>
      <c r="ADQ36" s="643"/>
      <c r="ADR36" s="643"/>
      <c r="ADS36" s="643"/>
      <c r="ADT36" s="643"/>
      <c r="ADU36" s="643"/>
      <c r="ADV36" s="643"/>
      <c r="ADW36" s="643"/>
      <c r="ADX36" s="643"/>
      <c r="ADY36" s="643"/>
      <c r="ADZ36" s="643"/>
      <c r="AEA36" s="643"/>
      <c r="AEB36" s="643"/>
      <c r="AEC36" s="643"/>
      <c r="AED36" s="643"/>
      <c r="AEE36" s="643"/>
      <c r="AEF36" s="643"/>
      <c r="AEG36" s="643"/>
      <c r="AEH36" s="643"/>
      <c r="AEI36" s="643"/>
      <c r="AEJ36" s="643"/>
      <c r="AEK36" s="643"/>
      <c r="AEL36" s="643"/>
      <c r="AEM36" s="643"/>
      <c r="AEN36" s="643"/>
      <c r="AEO36" s="643"/>
      <c r="AEP36" s="643"/>
      <c r="AEQ36" s="643"/>
      <c r="AER36" s="643"/>
      <c r="AES36" s="643"/>
      <c r="AET36" s="643"/>
      <c r="AEU36" s="643"/>
      <c r="AEV36" s="643"/>
      <c r="AEW36" s="643"/>
      <c r="AEX36" s="643"/>
      <c r="AEY36" s="643"/>
      <c r="AEZ36" s="643"/>
      <c r="AFA36" s="643"/>
      <c r="AFB36" s="643"/>
      <c r="AFC36" s="643"/>
      <c r="AFD36" s="643"/>
      <c r="AFE36" s="643"/>
      <c r="AFF36" s="643"/>
      <c r="AFG36" s="643"/>
      <c r="AFH36" s="643"/>
      <c r="AFI36" s="643"/>
      <c r="AFJ36" s="643"/>
      <c r="AFK36" s="643"/>
      <c r="AFL36" s="643"/>
      <c r="AFM36" s="643"/>
      <c r="AFN36" s="643"/>
      <c r="AFO36" s="643"/>
      <c r="AFP36" s="643"/>
      <c r="AFQ36" s="643"/>
      <c r="AFR36" s="643"/>
      <c r="AFS36" s="643"/>
      <c r="AFT36" s="643"/>
      <c r="AFU36" s="643"/>
      <c r="AFV36" s="643"/>
      <c r="AFW36" s="643"/>
      <c r="AFX36" s="643"/>
      <c r="AFY36" s="643"/>
      <c r="AFZ36" s="643"/>
      <c r="AGA36" s="643"/>
      <c r="AGB36" s="643"/>
      <c r="AGC36" s="643"/>
      <c r="AGD36" s="643"/>
      <c r="AGE36" s="643"/>
      <c r="AGF36" s="643"/>
      <c r="AGG36" s="643"/>
      <c r="AGH36" s="643"/>
      <c r="AGI36" s="643"/>
      <c r="AGJ36" s="643"/>
      <c r="AGK36" s="643"/>
      <c r="AGL36" s="643"/>
      <c r="AGM36" s="643"/>
      <c r="AGN36" s="643"/>
      <c r="AGO36" s="643"/>
      <c r="AGP36" s="643"/>
      <c r="AGQ36" s="643"/>
      <c r="AGR36" s="643"/>
      <c r="AGS36" s="643"/>
      <c r="AGT36" s="643"/>
      <c r="AGU36" s="643"/>
      <c r="AGV36" s="643"/>
      <c r="AGW36" s="643"/>
      <c r="AGX36" s="643"/>
      <c r="AGY36" s="643"/>
      <c r="AGZ36" s="643"/>
      <c r="AHA36" s="643"/>
      <c r="AHB36" s="643"/>
      <c r="AHC36" s="643"/>
      <c r="AHD36" s="643"/>
      <c r="AHE36" s="643"/>
      <c r="AHF36" s="643"/>
      <c r="AHG36" s="643"/>
      <c r="AHH36" s="643"/>
      <c r="AHI36" s="643"/>
      <c r="AHJ36" s="643"/>
      <c r="AHK36" s="643"/>
      <c r="AHL36" s="643"/>
      <c r="AHM36" s="643"/>
      <c r="AHN36" s="643"/>
      <c r="AHO36" s="643"/>
      <c r="AHP36" s="643"/>
      <c r="AHQ36" s="643"/>
      <c r="AHR36" s="643"/>
      <c r="AHS36" s="643"/>
      <c r="AHT36" s="643"/>
      <c r="AHU36" s="643"/>
      <c r="AHV36" s="643"/>
      <c r="AHW36" s="643"/>
      <c r="AHX36" s="643"/>
      <c r="AHY36" s="643"/>
      <c r="AHZ36" s="643"/>
      <c r="AIA36" s="643"/>
      <c r="AIB36" s="643"/>
      <c r="AIC36" s="643"/>
      <c r="AID36" s="643"/>
      <c r="AIE36" s="643"/>
      <c r="AIF36" s="643"/>
      <c r="AIG36" s="643"/>
      <c r="AIH36" s="643"/>
      <c r="AII36" s="643"/>
      <c r="AIJ36" s="643"/>
      <c r="AIK36" s="643"/>
      <c r="AIL36" s="643"/>
      <c r="AIM36" s="643"/>
      <c r="AIN36" s="643"/>
      <c r="AIO36" s="643"/>
      <c r="AIP36" s="643"/>
      <c r="AIQ36" s="643"/>
      <c r="AIR36" s="643"/>
      <c r="AIS36" s="643"/>
      <c r="AIT36" s="643"/>
      <c r="AIU36" s="643"/>
      <c r="AIV36" s="643"/>
      <c r="AIW36" s="643"/>
      <c r="AIX36" s="643"/>
      <c r="AIY36" s="643"/>
      <c r="AIZ36" s="643"/>
      <c r="AJA36" s="643"/>
      <c r="AJB36" s="643"/>
      <c r="AJC36" s="643"/>
      <c r="AJD36" s="643"/>
      <c r="AJE36" s="643"/>
      <c r="AJF36" s="643"/>
      <c r="AJG36" s="643"/>
      <c r="AJH36" s="643"/>
      <c r="AJI36" s="643"/>
      <c r="AJJ36" s="643"/>
      <c r="AJK36" s="643"/>
      <c r="AJL36" s="643"/>
      <c r="AJM36" s="643"/>
      <c r="AJN36" s="643"/>
      <c r="AJO36" s="643"/>
      <c r="AJP36" s="643"/>
      <c r="AJQ36" s="643"/>
      <c r="AJR36" s="643"/>
      <c r="AJS36" s="643"/>
      <c r="AJT36" s="643"/>
      <c r="AJU36" s="643"/>
      <c r="AJV36" s="643"/>
      <c r="AJW36" s="643"/>
      <c r="AJX36" s="643"/>
      <c r="AJY36" s="643"/>
      <c r="AJZ36" s="643"/>
      <c r="AKA36" s="643"/>
      <c r="AKB36" s="643"/>
      <c r="AKC36" s="643"/>
      <c r="AKD36" s="643"/>
      <c r="AKE36" s="643"/>
      <c r="AKF36" s="643"/>
      <c r="AKG36" s="643"/>
      <c r="AKH36" s="643"/>
      <c r="AKI36" s="643"/>
      <c r="AKJ36" s="643"/>
      <c r="AKK36" s="643"/>
      <c r="AKL36" s="643"/>
      <c r="AKM36" s="643"/>
      <c r="AKN36" s="643"/>
      <c r="AKO36" s="643"/>
      <c r="AKP36" s="643"/>
      <c r="AKQ36" s="643"/>
      <c r="AKR36" s="643"/>
      <c r="AKS36" s="643"/>
      <c r="AKT36" s="643"/>
      <c r="AKU36" s="643"/>
      <c r="AKV36" s="643"/>
      <c r="AKW36" s="643"/>
      <c r="AKX36" s="643"/>
      <c r="AKY36" s="643"/>
      <c r="AKZ36" s="643"/>
      <c r="ALA36" s="643"/>
      <c r="ALB36" s="643"/>
      <c r="ALC36" s="643"/>
      <c r="ALD36" s="643"/>
      <c r="ALE36" s="643"/>
      <c r="ALF36" s="643"/>
      <c r="ALG36" s="643"/>
      <c r="ALH36" s="643"/>
      <c r="ALI36" s="643"/>
      <c r="ALJ36" s="643"/>
      <c r="ALK36" s="643"/>
      <c r="ALL36" s="643"/>
      <c r="ALM36" s="643"/>
      <c r="ALN36" s="643"/>
      <c r="ALO36" s="643"/>
      <c r="ALP36" s="643"/>
      <c r="ALQ36" s="643"/>
      <c r="ALR36" s="643"/>
      <c r="ALS36" s="643"/>
      <c r="ALT36" s="643"/>
      <c r="ALU36" s="643"/>
      <c r="ALV36" s="643"/>
      <c r="ALW36" s="643"/>
      <c r="ALX36" s="643"/>
      <c r="ALY36" s="643"/>
      <c r="ALZ36" s="643"/>
      <c r="AMA36" s="643"/>
      <c r="AMB36" s="643"/>
      <c r="AMC36" s="643"/>
      <c r="AMD36" s="643"/>
      <c r="AME36" s="643"/>
      <c r="AMF36" s="643"/>
      <c r="AMG36" s="643"/>
      <c r="AMH36" s="643"/>
      <c r="AMI36" s="643"/>
      <c r="AMJ36" s="643"/>
      <c r="AMK36" s="643"/>
      <c r="AML36" s="643"/>
      <c r="AMM36" s="643"/>
      <c r="AMN36" s="643"/>
      <c r="AMO36" s="643"/>
      <c r="AMP36" s="643"/>
      <c r="AMQ36" s="643"/>
      <c r="AMR36" s="643"/>
      <c r="AMS36" s="643"/>
      <c r="AMT36" s="643"/>
      <c r="AMU36" s="643"/>
      <c r="AMV36" s="643"/>
      <c r="AMW36" s="643"/>
      <c r="AMX36" s="643"/>
      <c r="AMY36" s="643"/>
      <c r="AMZ36" s="643"/>
      <c r="ANA36" s="643"/>
      <c r="ANB36" s="643"/>
      <c r="ANC36" s="643"/>
      <c r="AND36" s="643"/>
      <c r="ANE36" s="643"/>
      <c r="ANF36" s="643"/>
      <c r="ANG36" s="643"/>
      <c r="ANH36" s="643"/>
      <c r="ANI36" s="643"/>
      <c r="ANJ36" s="643"/>
      <c r="ANK36" s="643"/>
      <c r="ANL36" s="643"/>
      <c r="ANM36" s="643"/>
      <c r="ANN36" s="643"/>
      <c r="ANO36" s="643"/>
      <c r="ANP36" s="643"/>
      <c r="ANQ36" s="643"/>
      <c r="ANR36" s="643"/>
      <c r="ANS36" s="643"/>
      <c r="ANT36" s="643"/>
      <c r="ANU36" s="643"/>
      <c r="ANV36" s="643"/>
      <c r="ANW36" s="643"/>
      <c r="ANX36" s="643"/>
      <c r="ANY36" s="643"/>
      <c r="ANZ36" s="643"/>
      <c r="AOA36" s="643"/>
      <c r="AOB36" s="643"/>
      <c r="AOC36" s="643"/>
      <c r="AOD36" s="643"/>
      <c r="AOE36" s="643"/>
      <c r="AOF36" s="643"/>
      <c r="AOG36" s="643"/>
      <c r="AOH36" s="643"/>
      <c r="AOI36" s="643"/>
      <c r="AOJ36" s="643"/>
      <c r="AOK36" s="643"/>
      <c r="AOL36" s="643"/>
      <c r="AOM36" s="643"/>
      <c r="AON36" s="643"/>
      <c r="AOO36" s="643"/>
      <c r="AOP36" s="643"/>
      <c r="AOQ36" s="643"/>
      <c r="AOR36" s="643"/>
      <c r="AOS36" s="643"/>
      <c r="AOT36" s="643"/>
      <c r="AOU36" s="643"/>
      <c r="AOV36" s="643"/>
      <c r="AOW36" s="643"/>
      <c r="AOX36" s="643"/>
      <c r="AOY36" s="643"/>
      <c r="AOZ36" s="643"/>
      <c r="APA36" s="643"/>
      <c r="APB36" s="643"/>
      <c r="APC36" s="643"/>
      <c r="APD36" s="643"/>
      <c r="APE36" s="643"/>
      <c r="APF36" s="643"/>
      <c r="APG36" s="643"/>
      <c r="APH36" s="643"/>
      <c r="API36" s="643"/>
      <c r="APJ36" s="643"/>
      <c r="APK36" s="643"/>
      <c r="APL36" s="643"/>
      <c r="APM36" s="643"/>
      <c r="APN36" s="643"/>
      <c r="APO36" s="643"/>
      <c r="APP36" s="643"/>
      <c r="APQ36" s="643"/>
      <c r="APR36" s="643"/>
      <c r="APS36" s="643"/>
      <c r="APT36" s="643"/>
      <c r="APU36" s="643"/>
      <c r="APV36" s="643"/>
      <c r="APW36" s="643"/>
      <c r="APX36" s="643"/>
      <c r="APY36" s="643"/>
      <c r="APZ36" s="643"/>
      <c r="AQA36" s="643"/>
      <c r="AQB36" s="643"/>
      <c r="AQC36" s="643"/>
      <c r="AQD36" s="643"/>
      <c r="AQE36" s="643"/>
      <c r="AQF36" s="643"/>
      <c r="AQG36" s="643"/>
      <c r="AQH36" s="643"/>
      <c r="AQI36" s="643"/>
      <c r="AQJ36" s="643"/>
      <c r="AQK36" s="643"/>
      <c r="AQL36" s="643"/>
      <c r="AQM36" s="643"/>
      <c r="AQN36" s="643"/>
      <c r="AQO36" s="643"/>
      <c r="AQP36" s="643"/>
      <c r="AQQ36" s="643"/>
      <c r="AQR36" s="643"/>
      <c r="AQS36" s="643"/>
      <c r="AQT36" s="643"/>
      <c r="AQU36" s="643"/>
      <c r="AQV36" s="643"/>
      <c r="AQW36" s="643"/>
      <c r="AQX36" s="643"/>
      <c r="AQY36" s="643"/>
      <c r="AQZ36" s="643"/>
      <c r="ARA36" s="643"/>
      <c r="ARB36" s="643"/>
      <c r="ARC36" s="643"/>
      <c r="ARD36" s="643"/>
      <c r="ARE36" s="643"/>
      <c r="ARF36" s="643"/>
      <c r="ARG36" s="643"/>
      <c r="ARH36" s="643"/>
      <c r="ARI36" s="643"/>
      <c r="ARJ36" s="643"/>
      <c r="ARK36" s="643"/>
      <c r="ARL36" s="643"/>
      <c r="ARM36" s="643"/>
      <c r="ARN36" s="643"/>
      <c r="ARO36" s="643"/>
      <c r="ARP36" s="643"/>
      <c r="ARQ36" s="643"/>
      <c r="ARR36" s="643"/>
      <c r="ARS36" s="643"/>
      <c r="ART36" s="643"/>
      <c r="ARU36" s="643"/>
      <c r="ARV36" s="643"/>
      <c r="ARW36" s="643"/>
      <c r="ARX36" s="643"/>
      <c r="ARY36" s="643"/>
      <c r="ARZ36" s="643"/>
      <c r="ASA36" s="643"/>
      <c r="ASB36" s="643"/>
      <c r="ASC36" s="643"/>
      <c r="ASD36" s="643"/>
      <c r="ASE36" s="643"/>
      <c r="ASF36" s="643"/>
      <c r="ASG36" s="643"/>
      <c r="ASH36" s="643"/>
      <c r="ASI36" s="643"/>
      <c r="ASJ36" s="643"/>
      <c r="ASK36" s="643"/>
      <c r="ASL36" s="643"/>
      <c r="ASM36" s="643"/>
      <c r="ASN36" s="643"/>
      <c r="ASO36" s="643"/>
      <c r="ASP36" s="643"/>
      <c r="ASQ36" s="643"/>
      <c r="ASR36" s="643"/>
      <c r="ASS36" s="643"/>
      <c r="AST36" s="643"/>
      <c r="ASU36" s="643"/>
      <c r="ASV36" s="643"/>
      <c r="ASW36" s="643"/>
      <c r="ASX36" s="643"/>
      <c r="ASY36" s="643"/>
      <c r="ASZ36" s="643"/>
      <c r="ATA36" s="643"/>
      <c r="ATB36" s="643"/>
      <c r="ATC36" s="643"/>
      <c r="ATD36" s="643"/>
      <c r="ATE36" s="643"/>
      <c r="ATF36" s="643"/>
      <c r="ATG36" s="643"/>
      <c r="ATH36" s="643"/>
      <c r="ATI36" s="643"/>
      <c r="ATJ36" s="643"/>
      <c r="ATK36" s="643"/>
      <c r="ATL36" s="643"/>
      <c r="ATM36" s="643"/>
      <c r="ATN36" s="643"/>
      <c r="ATO36" s="643"/>
      <c r="ATP36" s="643"/>
      <c r="ATQ36" s="643"/>
      <c r="ATR36" s="643"/>
      <c r="ATS36" s="643"/>
      <c r="ATT36" s="643"/>
      <c r="ATU36" s="643"/>
      <c r="ATV36" s="643"/>
      <c r="ATW36" s="643"/>
      <c r="ATX36" s="643"/>
      <c r="ATY36" s="643"/>
      <c r="ATZ36" s="643"/>
      <c r="AUA36" s="643"/>
      <c r="AUB36" s="643"/>
      <c r="AUC36" s="643"/>
      <c r="AUD36" s="643"/>
      <c r="AUE36" s="643"/>
      <c r="AUF36" s="643"/>
      <c r="AUG36" s="643"/>
      <c r="AUH36" s="643"/>
      <c r="AUI36" s="643"/>
      <c r="AUJ36" s="643"/>
      <c r="AUK36" s="643"/>
      <c r="AUL36" s="643"/>
      <c r="AUM36" s="643"/>
      <c r="AUN36" s="643"/>
      <c r="AUO36" s="643"/>
      <c r="AUP36" s="643"/>
      <c r="AUQ36" s="643"/>
      <c r="AUR36" s="643"/>
      <c r="AUS36" s="643"/>
      <c r="AUT36" s="643"/>
      <c r="AUU36" s="643"/>
      <c r="AUV36" s="643"/>
      <c r="AUW36" s="643"/>
      <c r="AUX36" s="643"/>
      <c r="AUY36" s="643"/>
      <c r="AUZ36" s="643"/>
      <c r="AVA36" s="643"/>
      <c r="AVB36" s="643"/>
      <c r="AVC36" s="643"/>
      <c r="AVD36" s="643"/>
      <c r="AVE36" s="643"/>
      <c r="AVF36" s="643"/>
      <c r="AVG36" s="643"/>
      <c r="AVH36" s="643"/>
      <c r="AVI36" s="643"/>
      <c r="AVJ36" s="643"/>
      <c r="AVK36" s="643"/>
      <c r="AVL36" s="643"/>
      <c r="AVM36" s="643"/>
      <c r="AVN36" s="643"/>
      <c r="AVO36" s="643"/>
      <c r="AVP36" s="643"/>
      <c r="AVQ36" s="643"/>
      <c r="AVR36" s="643"/>
      <c r="AVS36" s="643"/>
      <c r="AVT36" s="643"/>
      <c r="AVU36" s="643"/>
      <c r="AVV36" s="643"/>
      <c r="AVW36" s="643"/>
      <c r="AVX36" s="643"/>
      <c r="AVY36" s="643"/>
      <c r="AVZ36" s="643"/>
      <c r="AWA36" s="643"/>
      <c r="AWB36" s="643"/>
      <c r="AWC36" s="643"/>
      <c r="AWD36" s="643"/>
      <c r="AWE36" s="643"/>
      <c r="AWF36" s="643"/>
      <c r="AWG36" s="643"/>
      <c r="AWH36" s="643"/>
      <c r="AWI36" s="643"/>
      <c r="AWJ36" s="643"/>
      <c r="AWK36" s="643"/>
      <c r="AWL36" s="643"/>
      <c r="AWM36" s="643"/>
      <c r="AWN36" s="643"/>
      <c r="AWO36" s="643"/>
      <c r="AWP36" s="643"/>
      <c r="AWQ36" s="643"/>
      <c r="AWR36" s="643"/>
      <c r="AWS36" s="643"/>
      <c r="AWT36" s="643"/>
      <c r="AWU36" s="643"/>
      <c r="AWV36" s="643"/>
      <c r="AWW36" s="643"/>
      <c r="AWX36" s="643"/>
      <c r="AWY36" s="643"/>
      <c r="AWZ36" s="643"/>
      <c r="AXA36" s="643"/>
      <c r="AXB36" s="643"/>
      <c r="AXC36" s="643"/>
      <c r="AXD36" s="643"/>
      <c r="AXE36" s="643"/>
      <c r="AXF36" s="643"/>
      <c r="AXG36" s="643"/>
      <c r="AXH36" s="643"/>
      <c r="AXI36" s="643"/>
      <c r="AXJ36" s="643"/>
      <c r="AXK36" s="643"/>
      <c r="AXL36" s="643"/>
      <c r="AXM36" s="643"/>
      <c r="AXN36" s="643"/>
      <c r="AXO36" s="643"/>
      <c r="AXP36" s="643"/>
      <c r="AXQ36" s="643"/>
      <c r="AXR36" s="643"/>
      <c r="AXS36" s="643"/>
      <c r="AXT36" s="643"/>
      <c r="AXU36" s="643"/>
      <c r="AXV36" s="643"/>
      <c r="AXW36" s="643"/>
      <c r="AXX36" s="643"/>
      <c r="AXY36" s="643"/>
      <c r="AXZ36" s="643"/>
      <c r="AYA36" s="643"/>
      <c r="AYB36" s="643"/>
      <c r="AYC36" s="643"/>
      <c r="AYD36" s="643"/>
      <c r="AYE36" s="643"/>
      <c r="AYF36" s="643"/>
      <c r="AYG36" s="643"/>
      <c r="AYH36" s="643"/>
      <c r="AYI36" s="643"/>
      <c r="AYJ36" s="643"/>
      <c r="AYK36" s="643"/>
      <c r="AYL36" s="643"/>
      <c r="AYM36" s="643"/>
      <c r="AYN36" s="643"/>
      <c r="AYO36" s="643"/>
      <c r="AYP36" s="643"/>
      <c r="AYQ36" s="643"/>
      <c r="AYR36" s="643"/>
      <c r="AYS36" s="643"/>
      <c r="AYT36" s="643"/>
      <c r="AYU36" s="643"/>
      <c r="AYV36" s="643"/>
      <c r="AYW36" s="643"/>
      <c r="AYX36" s="643"/>
      <c r="AYY36" s="643"/>
      <c r="AYZ36" s="643"/>
      <c r="AZA36" s="643"/>
      <c r="AZB36" s="643"/>
      <c r="AZC36" s="643"/>
      <c r="AZD36" s="643"/>
      <c r="AZE36" s="643"/>
      <c r="AZF36" s="643"/>
      <c r="AZG36" s="643"/>
      <c r="AZH36" s="643"/>
      <c r="AZI36" s="643"/>
      <c r="AZJ36" s="643"/>
      <c r="AZK36" s="643"/>
      <c r="AZL36" s="643"/>
      <c r="AZM36" s="643"/>
      <c r="AZN36" s="643"/>
      <c r="AZO36" s="643"/>
      <c r="AZP36" s="643"/>
      <c r="AZQ36" s="643"/>
      <c r="AZR36" s="643"/>
      <c r="AZS36" s="643"/>
      <c r="AZT36" s="643"/>
      <c r="AZU36" s="643"/>
      <c r="AZV36" s="643"/>
      <c r="AZW36" s="643"/>
      <c r="AZX36" s="643"/>
      <c r="AZY36" s="643"/>
      <c r="AZZ36" s="643"/>
      <c r="BAA36" s="643"/>
      <c r="BAB36" s="643"/>
      <c r="BAC36" s="643"/>
      <c r="BAD36" s="643"/>
      <c r="BAE36" s="643"/>
      <c r="BAF36" s="643"/>
      <c r="BAG36" s="643"/>
      <c r="BAH36" s="643"/>
      <c r="BAI36" s="643"/>
      <c r="BAJ36" s="643"/>
      <c r="BAK36" s="643"/>
      <c r="BAL36" s="643"/>
      <c r="BAM36" s="643"/>
      <c r="BAN36" s="643"/>
      <c r="BAO36" s="643"/>
      <c r="BAP36" s="643"/>
      <c r="BAQ36" s="643"/>
      <c r="BAR36" s="643"/>
      <c r="BAS36" s="643"/>
      <c r="BAT36" s="643"/>
      <c r="BAU36" s="643"/>
      <c r="BAV36" s="643"/>
      <c r="BAW36" s="643"/>
      <c r="BAX36" s="643"/>
      <c r="BAY36" s="643"/>
      <c r="BAZ36" s="643"/>
      <c r="BBA36" s="643"/>
      <c r="BBB36" s="643"/>
      <c r="BBC36" s="643"/>
      <c r="BBD36" s="643"/>
      <c r="BBE36" s="643"/>
      <c r="BBF36" s="643"/>
      <c r="BBG36" s="643"/>
      <c r="BBH36" s="643"/>
      <c r="BBI36" s="643"/>
      <c r="BBJ36" s="643"/>
      <c r="BBK36" s="643"/>
      <c r="BBL36" s="643"/>
      <c r="BBM36" s="643"/>
      <c r="BBN36" s="643"/>
      <c r="BBO36" s="643"/>
      <c r="BBP36" s="643"/>
      <c r="BBQ36" s="643"/>
      <c r="BBR36" s="643"/>
      <c r="BBS36" s="643"/>
      <c r="BBT36" s="643"/>
      <c r="BBU36" s="643"/>
      <c r="BBV36" s="643"/>
      <c r="BBW36" s="643"/>
      <c r="BBX36" s="643"/>
      <c r="BBY36" s="643"/>
      <c r="BBZ36" s="643"/>
      <c r="BCA36" s="643"/>
      <c r="BCB36" s="643"/>
      <c r="BCC36" s="643"/>
      <c r="BCD36" s="643"/>
      <c r="BCE36" s="643"/>
      <c r="BCF36" s="643"/>
      <c r="BCG36" s="643"/>
      <c r="BCH36" s="643"/>
      <c r="BCI36" s="643"/>
      <c r="BCJ36" s="643"/>
      <c r="BCK36" s="643"/>
      <c r="BCL36" s="643"/>
      <c r="BCM36" s="643"/>
      <c r="BCN36" s="643"/>
      <c r="BCO36" s="643"/>
      <c r="BCP36" s="643"/>
      <c r="BCQ36" s="643"/>
      <c r="BCR36" s="643"/>
      <c r="BCS36" s="643"/>
      <c r="BCT36" s="643"/>
      <c r="BCU36" s="643"/>
      <c r="BCV36" s="643"/>
      <c r="BCW36" s="643"/>
      <c r="BCX36" s="643"/>
      <c r="BCY36" s="643"/>
      <c r="BCZ36" s="643"/>
      <c r="BDA36" s="643"/>
      <c r="BDB36" s="643"/>
      <c r="BDC36" s="643"/>
      <c r="BDD36" s="643"/>
      <c r="BDE36" s="643"/>
      <c r="BDF36" s="643"/>
      <c r="BDG36" s="643"/>
      <c r="BDH36" s="643"/>
      <c r="BDI36" s="643"/>
      <c r="BDJ36" s="643"/>
      <c r="BDK36" s="643"/>
      <c r="BDL36" s="643"/>
      <c r="BDM36" s="643"/>
      <c r="BDN36" s="643"/>
      <c r="BDO36" s="643"/>
      <c r="BDP36" s="643"/>
      <c r="BDQ36" s="643"/>
      <c r="BDR36" s="643"/>
      <c r="BDS36" s="643"/>
      <c r="BDT36" s="643"/>
      <c r="BDU36" s="643"/>
      <c r="BDV36" s="643"/>
      <c r="BDW36" s="643"/>
      <c r="BDX36" s="643"/>
      <c r="BDY36" s="643"/>
      <c r="BDZ36" s="643"/>
      <c r="BEA36" s="643"/>
      <c r="BEB36" s="643"/>
      <c r="BEC36" s="643"/>
      <c r="BED36" s="643"/>
      <c r="BEE36" s="643"/>
      <c r="BEF36" s="643"/>
      <c r="BEG36" s="643"/>
      <c r="BEH36" s="643"/>
      <c r="BEI36" s="643"/>
      <c r="BEJ36" s="643"/>
      <c r="BEK36" s="643"/>
      <c r="BEL36" s="643"/>
      <c r="BEM36" s="643"/>
      <c r="BEN36" s="643"/>
      <c r="BEO36" s="643"/>
      <c r="BEP36" s="643"/>
      <c r="BEQ36" s="643"/>
      <c r="BER36" s="643"/>
      <c r="BES36" s="643"/>
      <c r="BET36" s="643"/>
      <c r="BEU36" s="643"/>
      <c r="BEV36" s="643"/>
      <c r="BEW36" s="643"/>
      <c r="BEX36" s="643"/>
      <c r="BEY36" s="643"/>
      <c r="BEZ36" s="643"/>
      <c r="BFA36" s="643"/>
      <c r="BFB36" s="643"/>
      <c r="BFC36" s="643"/>
      <c r="BFD36" s="643"/>
      <c r="BFE36" s="643"/>
      <c r="BFF36" s="643"/>
      <c r="BFG36" s="643"/>
      <c r="BFH36" s="643"/>
      <c r="BFI36" s="643"/>
      <c r="BFJ36" s="643"/>
      <c r="BFK36" s="643"/>
      <c r="BFL36" s="643"/>
      <c r="BFM36" s="643"/>
      <c r="BFN36" s="643"/>
      <c r="BFO36" s="643"/>
      <c r="BFP36" s="643"/>
      <c r="BFQ36" s="643"/>
      <c r="BFR36" s="643"/>
      <c r="BFS36" s="643"/>
      <c r="BFT36" s="643"/>
      <c r="BFU36" s="643"/>
      <c r="BFV36" s="643"/>
      <c r="BFW36" s="643"/>
      <c r="BFX36" s="643"/>
      <c r="BFY36" s="643"/>
      <c r="BFZ36" s="643"/>
      <c r="BGA36" s="643"/>
      <c r="BGB36" s="643"/>
      <c r="BGC36" s="643"/>
      <c r="BGD36" s="643"/>
      <c r="BGE36" s="643"/>
      <c r="BGF36" s="643"/>
      <c r="BGG36" s="643"/>
      <c r="BGH36" s="643"/>
      <c r="BGI36" s="643"/>
      <c r="BGJ36" s="643"/>
      <c r="BGK36" s="643"/>
      <c r="BGL36" s="643"/>
      <c r="BGM36" s="643"/>
      <c r="BGN36" s="643"/>
      <c r="BGO36" s="643"/>
      <c r="BGP36" s="643"/>
      <c r="BGQ36" s="643"/>
      <c r="BGR36" s="643"/>
      <c r="BGS36" s="643"/>
      <c r="BGT36" s="643"/>
      <c r="BGU36" s="643"/>
      <c r="BGV36" s="643"/>
      <c r="BGW36" s="643"/>
      <c r="BGX36" s="643"/>
      <c r="BGY36" s="643"/>
      <c r="BGZ36" s="643"/>
      <c r="BHA36" s="643"/>
      <c r="BHB36" s="643"/>
      <c r="BHC36" s="643"/>
      <c r="BHD36" s="643"/>
      <c r="BHE36" s="643"/>
      <c r="BHF36" s="643"/>
      <c r="BHG36" s="643"/>
      <c r="BHH36" s="643"/>
      <c r="BHI36" s="643"/>
      <c r="BHJ36" s="643"/>
      <c r="BHK36" s="643"/>
      <c r="BHL36" s="643"/>
      <c r="BHM36" s="643"/>
      <c r="BHN36" s="643"/>
      <c r="BHO36" s="643"/>
      <c r="BHP36" s="643"/>
      <c r="BHQ36" s="643"/>
      <c r="BHR36" s="643"/>
      <c r="BHS36" s="643"/>
      <c r="BHT36" s="643"/>
      <c r="BHU36" s="643"/>
      <c r="BHV36" s="643"/>
      <c r="BHW36" s="643"/>
      <c r="BHX36" s="643"/>
      <c r="BHY36" s="643"/>
      <c r="BHZ36" s="643"/>
      <c r="BIA36" s="643"/>
      <c r="BIB36" s="643"/>
      <c r="BIC36" s="643"/>
      <c r="BID36" s="643"/>
      <c r="BIE36" s="643"/>
      <c r="BIF36" s="643"/>
      <c r="BIG36" s="643"/>
      <c r="BIH36" s="643"/>
      <c r="BII36" s="643"/>
      <c r="BIJ36" s="643"/>
      <c r="BIK36" s="643"/>
      <c r="BIL36" s="643"/>
      <c r="BIM36" s="643"/>
      <c r="BIN36" s="643"/>
      <c r="BIO36" s="643"/>
      <c r="BIP36" s="643"/>
      <c r="BIQ36" s="643"/>
      <c r="BIR36" s="643"/>
      <c r="BIS36" s="643"/>
      <c r="BIT36" s="643"/>
      <c r="BIU36" s="643"/>
      <c r="BIV36" s="643"/>
      <c r="BIW36" s="643"/>
      <c r="BIX36" s="643"/>
      <c r="BIY36" s="643"/>
      <c r="BIZ36" s="643"/>
      <c r="BJA36" s="643"/>
      <c r="BJB36" s="643"/>
      <c r="BJC36" s="643"/>
      <c r="BJD36" s="643"/>
      <c r="BJE36" s="643"/>
      <c r="BJF36" s="643"/>
      <c r="BJG36" s="643"/>
      <c r="BJH36" s="643"/>
      <c r="BJI36" s="643"/>
      <c r="BJJ36" s="643"/>
      <c r="BJK36" s="643"/>
      <c r="BJL36" s="643"/>
      <c r="BJM36" s="643"/>
      <c r="BJN36" s="643"/>
      <c r="BJO36" s="643"/>
      <c r="BJP36" s="643"/>
      <c r="BJQ36" s="643"/>
      <c r="BJR36" s="643"/>
      <c r="BJS36" s="643"/>
      <c r="BJT36" s="643"/>
      <c r="BJU36" s="643"/>
      <c r="BJV36" s="643"/>
      <c r="BJW36" s="643"/>
      <c r="BJX36" s="643"/>
      <c r="BJY36" s="643"/>
      <c r="BJZ36" s="643"/>
      <c r="BKA36" s="643"/>
      <c r="BKB36" s="643"/>
      <c r="BKC36" s="643"/>
      <c r="BKD36" s="643"/>
      <c r="BKE36" s="643"/>
      <c r="BKF36" s="643"/>
      <c r="BKG36" s="643"/>
      <c r="BKH36" s="643"/>
      <c r="BKI36" s="643"/>
      <c r="BKJ36" s="643"/>
      <c r="BKK36" s="643"/>
      <c r="BKL36" s="643"/>
      <c r="BKM36" s="643"/>
      <c r="BKN36" s="643"/>
      <c r="BKO36" s="643"/>
      <c r="BKP36" s="643"/>
      <c r="BKQ36" s="643"/>
      <c r="BKR36" s="643"/>
      <c r="BKS36" s="643"/>
      <c r="BKT36" s="643"/>
      <c r="BKU36" s="643"/>
      <c r="BKV36" s="643"/>
      <c r="BKW36" s="643"/>
      <c r="BKX36" s="643"/>
      <c r="BKY36" s="643"/>
      <c r="BKZ36" s="643"/>
      <c r="BLA36" s="643"/>
      <c r="BLB36" s="643"/>
      <c r="BLC36" s="643"/>
      <c r="BLD36" s="643"/>
      <c r="BLE36" s="643"/>
      <c r="BLF36" s="643"/>
      <c r="BLG36" s="643"/>
      <c r="BLH36" s="643"/>
      <c r="BLI36" s="643"/>
      <c r="BLJ36" s="643"/>
      <c r="BLK36" s="643"/>
      <c r="BLL36" s="643"/>
      <c r="BLM36" s="643"/>
      <c r="BLN36" s="643"/>
      <c r="BLO36" s="643"/>
      <c r="BLP36" s="643"/>
      <c r="BLQ36" s="643"/>
      <c r="BLR36" s="643"/>
      <c r="BLS36" s="643"/>
      <c r="BLT36" s="643"/>
      <c r="BLU36" s="643"/>
      <c r="BLV36" s="643"/>
      <c r="BLW36" s="643"/>
      <c r="BLX36" s="643"/>
      <c r="BLY36" s="643"/>
      <c r="BLZ36" s="643"/>
      <c r="BMA36" s="643"/>
      <c r="BMB36" s="643"/>
      <c r="BMC36" s="643"/>
      <c r="BMD36" s="643"/>
      <c r="BME36" s="643"/>
      <c r="BMF36" s="643"/>
      <c r="BMG36" s="643"/>
      <c r="BMH36" s="643"/>
      <c r="BMI36" s="643"/>
      <c r="BMJ36" s="643"/>
      <c r="BMK36" s="643"/>
      <c r="BML36" s="643"/>
      <c r="BMM36" s="643"/>
      <c r="BMN36" s="643"/>
      <c r="BMO36" s="643"/>
      <c r="BMP36" s="643"/>
      <c r="BMQ36" s="643"/>
      <c r="BMR36" s="643"/>
      <c r="BMS36" s="643"/>
      <c r="BMT36" s="643"/>
      <c r="BMU36" s="643"/>
      <c r="BMV36" s="643"/>
      <c r="BMW36" s="643"/>
      <c r="BMX36" s="643"/>
      <c r="BMY36" s="643"/>
      <c r="BMZ36" s="643"/>
      <c r="BNA36" s="643"/>
      <c r="BNB36" s="643"/>
      <c r="BNC36" s="643"/>
      <c r="BND36" s="643"/>
      <c r="BNE36" s="643"/>
      <c r="BNF36" s="643"/>
      <c r="BNG36" s="643"/>
      <c r="BNH36" s="643"/>
      <c r="BNI36" s="643"/>
      <c r="BNJ36" s="643"/>
      <c r="BNK36" s="643"/>
      <c r="BNL36" s="643"/>
      <c r="BNM36" s="643"/>
      <c r="BNN36" s="643"/>
      <c r="BNO36" s="643"/>
      <c r="BNP36" s="643"/>
      <c r="BNQ36" s="643"/>
      <c r="BNR36" s="643"/>
      <c r="BNS36" s="643"/>
      <c r="BNT36" s="643"/>
      <c r="BNU36" s="643"/>
      <c r="BNV36" s="643"/>
      <c r="BNW36" s="643"/>
      <c r="BNX36" s="643"/>
      <c r="BNY36" s="643"/>
      <c r="BNZ36" s="643"/>
      <c r="BOA36" s="643"/>
      <c r="BOB36" s="643"/>
      <c r="BOC36" s="643"/>
      <c r="BOD36" s="643"/>
      <c r="BOE36" s="643"/>
      <c r="BOF36" s="643"/>
      <c r="BOG36" s="643"/>
      <c r="BOH36" s="643"/>
      <c r="BOI36" s="643"/>
      <c r="BOJ36" s="643"/>
      <c r="BOK36" s="643"/>
      <c r="BOL36" s="643"/>
      <c r="BOM36" s="643"/>
      <c r="BON36" s="643"/>
      <c r="BOO36" s="643"/>
      <c r="BOP36" s="643"/>
      <c r="BOQ36" s="643"/>
      <c r="BOR36" s="643"/>
      <c r="BOS36" s="643"/>
      <c r="BOT36" s="643"/>
      <c r="BOU36" s="643"/>
      <c r="BOV36" s="643"/>
      <c r="BOW36" s="643"/>
      <c r="BOX36" s="643"/>
      <c r="BOY36" s="643"/>
      <c r="BOZ36" s="643"/>
      <c r="BPA36" s="643"/>
      <c r="BPB36" s="643"/>
      <c r="BPC36" s="643"/>
      <c r="BPD36" s="643"/>
      <c r="BPE36" s="643"/>
      <c r="BPF36" s="643"/>
      <c r="BPG36" s="643"/>
      <c r="BPH36" s="643"/>
      <c r="BPI36" s="643"/>
      <c r="BPJ36" s="643"/>
      <c r="BPK36" s="643"/>
      <c r="BPL36" s="643"/>
      <c r="BPM36" s="643"/>
      <c r="BPN36" s="643"/>
      <c r="BPO36" s="643"/>
      <c r="BPP36" s="643"/>
      <c r="BPQ36" s="643"/>
      <c r="BPR36" s="643"/>
      <c r="BPS36" s="643"/>
      <c r="BPT36" s="643"/>
      <c r="BPU36" s="643"/>
      <c r="BPV36" s="643"/>
      <c r="BPW36" s="643"/>
      <c r="BPX36" s="643"/>
      <c r="BPY36" s="643"/>
      <c r="BPZ36" s="643"/>
      <c r="BQA36" s="643"/>
      <c r="BQB36" s="643"/>
      <c r="BQC36" s="643"/>
      <c r="BQD36" s="643"/>
      <c r="BQE36" s="643"/>
      <c r="BQF36" s="643"/>
      <c r="BQG36" s="643"/>
      <c r="BQH36" s="643"/>
      <c r="BQI36" s="643"/>
      <c r="BQJ36" s="643"/>
      <c r="BQK36" s="643"/>
      <c r="BQL36" s="643"/>
      <c r="BQM36" s="643"/>
      <c r="BQN36" s="643"/>
      <c r="BQO36" s="643"/>
      <c r="BQP36" s="643"/>
      <c r="BQQ36" s="643"/>
      <c r="BQR36" s="643"/>
      <c r="BQS36" s="643"/>
      <c r="BQT36" s="643"/>
      <c r="BQU36" s="643"/>
      <c r="BQV36" s="643"/>
      <c r="BQW36" s="643"/>
      <c r="BQX36" s="643"/>
      <c r="BQY36" s="643"/>
      <c r="BQZ36" s="643"/>
      <c r="BRA36" s="643"/>
      <c r="BRB36" s="643"/>
      <c r="BRC36" s="643"/>
      <c r="BRD36" s="643"/>
      <c r="BRE36" s="643"/>
      <c r="BRF36" s="643"/>
      <c r="BRG36" s="643"/>
      <c r="BRH36" s="643"/>
      <c r="BRI36" s="643"/>
      <c r="BRJ36" s="643"/>
      <c r="BRK36" s="643"/>
      <c r="BRL36" s="643"/>
      <c r="BRM36" s="643"/>
      <c r="BRN36" s="643"/>
      <c r="BRO36" s="643"/>
      <c r="BRP36" s="643"/>
      <c r="BRQ36" s="643"/>
      <c r="BRR36" s="643"/>
      <c r="BRS36" s="643"/>
      <c r="BRT36" s="643"/>
      <c r="BRU36" s="643"/>
      <c r="BRV36" s="643"/>
      <c r="BRW36" s="643"/>
      <c r="BRX36" s="643"/>
      <c r="BRY36" s="643"/>
      <c r="BRZ36" s="643"/>
      <c r="BSA36" s="643"/>
      <c r="BSB36" s="643"/>
      <c r="BSC36" s="643"/>
      <c r="BSD36" s="643"/>
      <c r="BSE36" s="643"/>
      <c r="BSF36" s="643"/>
      <c r="BSG36" s="643"/>
      <c r="BSH36" s="643"/>
      <c r="BSI36" s="643"/>
      <c r="BSJ36" s="643"/>
      <c r="BSK36" s="643"/>
      <c r="BSL36" s="643"/>
      <c r="BSM36" s="643"/>
      <c r="BSN36" s="643"/>
      <c r="BSO36" s="643"/>
      <c r="BSP36" s="643"/>
      <c r="BSQ36" s="643"/>
      <c r="BSR36" s="643"/>
      <c r="BSS36" s="643"/>
      <c r="BST36" s="643"/>
      <c r="BSU36" s="643"/>
      <c r="BSV36" s="643"/>
      <c r="BSW36" s="643"/>
      <c r="BSX36" s="643"/>
      <c r="BSY36" s="643"/>
      <c r="BSZ36" s="643"/>
      <c r="BTA36" s="643"/>
      <c r="BTB36" s="643"/>
      <c r="BTC36" s="643"/>
      <c r="BTD36" s="643"/>
      <c r="BTE36" s="643"/>
      <c r="BTF36" s="643"/>
      <c r="BTG36" s="643"/>
      <c r="BTH36" s="643"/>
      <c r="BTI36" s="643"/>
      <c r="BTJ36" s="643"/>
      <c r="BTK36" s="643"/>
      <c r="BTL36" s="643"/>
      <c r="BTM36" s="643"/>
      <c r="BTN36" s="643"/>
      <c r="BTO36" s="643"/>
      <c r="BTP36" s="643"/>
      <c r="BTQ36" s="643"/>
      <c r="BTR36" s="643"/>
      <c r="BTS36" s="643"/>
      <c r="BTT36" s="643"/>
      <c r="BTU36" s="643"/>
      <c r="BTV36" s="643"/>
      <c r="BTW36" s="643"/>
      <c r="BTX36" s="643"/>
      <c r="BTY36" s="643"/>
      <c r="BTZ36" s="643"/>
      <c r="BUA36" s="643"/>
      <c r="BUB36" s="643"/>
      <c r="BUC36" s="643"/>
      <c r="BUD36" s="643"/>
      <c r="BUE36" s="643"/>
      <c r="BUF36" s="643"/>
      <c r="BUG36" s="643"/>
      <c r="BUH36" s="643"/>
      <c r="BUI36" s="643"/>
      <c r="BUJ36" s="643"/>
      <c r="BUK36" s="643"/>
      <c r="BUL36" s="643"/>
      <c r="BUM36" s="643"/>
      <c r="BUN36" s="643"/>
      <c r="BUO36" s="643"/>
      <c r="BUP36" s="643"/>
      <c r="BUQ36" s="643"/>
      <c r="BUR36" s="643"/>
      <c r="BUS36" s="643"/>
      <c r="BUT36" s="643"/>
      <c r="BUU36" s="643"/>
      <c r="BUV36" s="643"/>
      <c r="BUW36" s="643"/>
      <c r="BUX36" s="643"/>
      <c r="BUY36" s="643"/>
      <c r="BUZ36" s="643"/>
      <c r="BVA36" s="643"/>
      <c r="BVB36" s="643"/>
      <c r="BVC36" s="643"/>
      <c r="BVD36" s="643"/>
      <c r="BVE36" s="643"/>
      <c r="BVF36" s="643"/>
      <c r="BVG36" s="643"/>
      <c r="BVH36" s="643"/>
      <c r="BVI36" s="643"/>
      <c r="BVJ36" s="643"/>
      <c r="BVK36" s="643"/>
      <c r="BVL36" s="643"/>
      <c r="BVM36" s="643"/>
      <c r="BVN36" s="643"/>
      <c r="BVO36" s="643"/>
      <c r="BVP36" s="643"/>
      <c r="BVQ36" s="643"/>
      <c r="BVR36" s="643"/>
      <c r="BVS36" s="643"/>
      <c r="BVT36" s="643"/>
      <c r="BVU36" s="643"/>
      <c r="BVV36" s="643"/>
      <c r="BVW36" s="643"/>
      <c r="BVX36" s="643"/>
      <c r="BVY36" s="643"/>
      <c r="BVZ36" s="643"/>
      <c r="BWA36" s="643"/>
      <c r="BWB36" s="643"/>
      <c r="BWC36" s="643"/>
      <c r="BWD36" s="643"/>
    </row>
    <row r="37" spans="1:1954" ht="17.25" x14ac:dyDescent="0.3">
      <c r="A37" s="3934" t="s">
        <v>688</v>
      </c>
      <c r="B37" s="3916">
        <v>17378.578776348964</v>
      </c>
      <c r="C37" s="3916">
        <v>1767.0304299500001</v>
      </c>
      <c r="D37" s="3916">
        <v>19145.609206298966</v>
      </c>
      <c r="F37" s="885"/>
      <c r="G37" s="885"/>
      <c r="H37" s="885"/>
      <c r="J37" s="886"/>
      <c r="K37" s="886"/>
      <c r="L37" s="886"/>
    </row>
    <row r="38" spans="1:1954" ht="17.25" x14ac:dyDescent="0.3">
      <c r="A38" s="3935" t="s">
        <v>689</v>
      </c>
      <c r="B38" s="3917">
        <v>14772.519008196439</v>
      </c>
      <c r="C38" s="3917">
        <v>1547.5321774200002</v>
      </c>
      <c r="D38" s="3917">
        <v>16320.051185616439</v>
      </c>
      <c r="F38" s="885"/>
      <c r="G38" s="885"/>
      <c r="H38" s="885"/>
      <c r="J38" s="886"/>
      <c r="K38" s="886"/>
      <c r="L38" s="886"/>
    </row>
    <row r="39" spans="1:1954" ht="17.25" x14ac:dyDescent="0.3">
      <c r="A39" s="3936" t="s">
        <v>690</v>
      </c>
      <c r="B39" s="3918">
        <v>3962.7717452604925</v>
      </c>
      <c r="C39" s="3918">
        <v>1403.3496194200002</v>
      </c>
      <c r="D39" s="3918">
        <v>5366.1213646804927</v>
      </c>
      <c r="F39" s="885"/>
      <c r="G39" s="885"/>
      <c r="H39" s="885"/>
      <c r="J39" s="886"/>
      <c r="K39" s="886"/>
      <c r="L39" s="886"/>
    </row>
    <row r="40" spans="1:1954" ht="17.25" x14ac:dyDescent="0.3">
      <c r="A40" s="3936" t="s">
        <v>691</v>
      </c>
      <c r="B40" s="3918">
        <v>10809.747262935947</v>
      </c>
      <c r="C40" s="3918">
        <v>144.182558</v>
      </c>
      <c r="D40" s="3918">
        <v>10953.929820935948</v>
      </c>
      <c r="F40" s="885"/>
      <c r="G40" s="885"/>
      <c r="H40" s="885"/>
      <c r="J40" s="886"/>
      <c r="K40" s="886"/>
      <c r="L40" s="886"/>
    </row>
    <row r="41" spans="1:1954" ht="17.25" x14ac:dyDescent="0.3">
      <c r="A41" s="3936" t="s">
        <v>692</v>
      </c>
      <c r="B41" s="3918">
        <v>324.47282758999995</v>
      </c>
      <c r="C41" s="3918">
        <v>5.5231477699999996</v>
      </c>
      <c r="D41" s="3918">
        <v>329.99597535999999</v>
      </c>
      <c r="F41" s="885"/>
      <c r="G41" s="885"/>
      <c r="H41" s="885"/>
      <c r="J41" s="886"/>
      <c r="K41" s="886"/>
      <c r="L41" s="886"/>
    </row>
    <row r="42" spans="1:1954" ht="17.25" x14ac:dyDescent="0.3">
      <c r="A42" s="3936" t="s">
        <v>693</v>
      </c>
      <c r="B42" s="3918">
        <v>538.08295202588511</v>
      </c>
      <c r="C42" s="3918">
        <v>2.8527937900000002</v>
      </c>
      <c r="D42" s="3918">
        <v>540.93574581588518</v>
      </c>
      <c r="F42" s="885"/>
      <c r="G42" s="885"/>
      <c r="H42" s="885"/>
      <c r="J42" s="886"/>
      <c r="K42" s="886"/>
      <c r="L42" s="886"/>
    </row>
    <row r="43" spans="1:1954" ht="17.25" x14ac:dyDescent="0.3">
      <c r="A43" s="3936" t="s">
        <v>694</v>
      </c>
      <c r="B43" s="3918">
        <v>7825.6737711600626</v>
      </c>
      <c r="C43" s="3918">
        <v>58.839323769999993</v>
      </c>
      <c r="D43" s="3918">
        <v>7884.5130949300628</v>
      </c>
      <c r="F43" s="885"/>
      <c r="G43" s="885"/>
      <c r="H43" s="885"/>
      <c r="J43" s="886"/>
      <c r="K43" s="886"/>
      <c r="L43" s="886"/>
    </row>
    <row r="44" spans="1:1954" ht="17.25" x14ac:dyDescent="0.3">
      <c r="A44" s="3936" t="s">
        <v>695</v>
      </c>
      <c r="B44" s="3918">
        <v>2121.51771216</v>
      </c>
      <c r="C44" s="3918">
        <v>76.967292669999992</v>
      </c>
      <c r="D44" s="3918">
        <v>2198.48500483</v>
      </c>
      <c r="F44" s="885"/>
      <c r="G44" s="885"/>
      <c r="H44" s="885"/>
      <c r="J44" s="886"/>
      <c r="K44" s="886"/>
      <c r="L44" s="886"/>
    </row>
    <row r="45" spans="1:1954" ht="17.25" x14ac:dyDescent="0.3">
      <c r="A45" s="3935" t="s">
        <v>696</v>
      </c>
      <c r="B45" s="3917">
        <v>850.67154022317595</v>
      </c>
      <c r="C45" s="3917">
        <v>175.44563582000001</v>
      </c>
      <c r="D45" s="3917">
        <v>1026.117176043176</v>
      </c>
      <c r="F45" s="885"/>
      <c r="G45" s="885"/>
      <c r="H45" s="885"/>
      <c r="J45" s="886"/>
      <c r="K45" s="886"/>
      <c r="L45" s="886"/>
    </row>
    <row r="46" spans="1:1954" ht="17.25" x14ac:dyDescent="0.3">
      <c r="A46" s="3935" t="s">
        <v>697</v>
      </c>
      <c r="B46" s="3917">
        <v>1755.3882279293487</v>
      </c>
      <c r="C46" s="3917">
        <v>44.052616710000002</v>
      </c>
      <c r="D46" s="3917">
        <v>1799.4408446393488</v>
      </c>
      <c r="F46" s="885"/>
      <c r="G46" s="885"/>
      <c r="H46" s="885"/>
      <c r="J46" s="886"/>
      <c r="K46" s="886"/>
      <c r="L46" s="886"/>
    </row>
    <row r="47" spans="1:1954" ht="17.25" x14ac:dyDescent="0.3">
      <c r="A47" s="3934" t="s">
        <v>698</v>
      </c>
      <c r="B47" s="3916">
        <v>20263.985580754324</v>
      </c>
      <c r="C47" s="3916">
        <v>3082.3864000368312</v>
      </c>
      <c r="D47" s="3916">
        <v>23346.371980791162</v>
      </c>
      <c r="F47" s="885"/>
      <c r="G47" s="885"/>
      <c r="H47" s="885"/>
      <c r="J47" s="886"/>
      <c r="K47" s="886"/>
      <c r="L47" s="886"/>
    </row>
    <row r="48" spans="1:1954" ht="17.25" x14ac:dyDescent="0.3">
      <c r="A48" s="3935" t="s">
        <v>699</v>
      </c>
      <c r="B48" s="3917">
        <v>3189.483543804552</v>
      </c>
      <c r="C48" s="3917">
        <v>621.22982279958273</v>
      </c>
      <c r="D48" s="3917">
        <v>3810.713366604135</v>
      </c>
      <c r="F48" s="885"/>
      <c r="G48" s="885"/>
      <c r="H48" s="885"/>
      <c r="J48" s="886"/>
      <c r="K48" s="886"/>
      <c r="L48" s="886"/>
    </row>
    <row r="49" spans="1:1954" ht="17.25" x14ac:dyDescent="0.3">
      <c r="A49" s="3935" t="s">
        <v>700</v>
      </c>
      <c r="B49" s="3917">
        <v>10907.064130864639</v>
      </c>
      <c r="C49" s="3917">
        <v>1887.4797440072487</v>
      </c>
      <c r="D49" s="3917">
        <v>12794.54387487189</v>
      </c>
      <c r="F49" s="885"/>
      <c r="G49" s="885"/>
      <c r="H49" s="885"/>
      <c r="J49" s="886"/>
      <c r="K49" s="886"/>
      <c r="L49" s="886"/>
    </row>
    <row r="50" spans="1:1954" ht="17.25" x14ac:dyDescent="0.3">
      <c r="A50" s="3935" t="s">
        <v>701</v>
      </c>
      <c r="B50" s="3917">
        <v>6167.4379060851325</v>
      </c>
      <c r="C50" s="3917">
        <v>573.67683323000017</v>
      </c>
      <c r="D50" s="3917">
        <v>6741.1147393151341</v>
      </c>
      <c r="F50" s="885"/>
      <c r="G50" s="885"/>
      <c r="H50" s="885"/>
      <c r="J50" s="886"/>
      <c r="K50" s="886"/>
      <c r="L50" s="886"/>
    </row>
    <row r="51" spans="1:1954" ht="17.25" x14ac:dyDescent="0.3">
      <c r="A51" s="3934" t="s">
        <v>702</v>
      </c>
      <c r="B51" s="3916">
        <v>2084.9822613188267</v>
      </c>
      <c r="C51" s="3916">
        <v>1014.3730843844376</v>
      </c>
      <c r="D51" s="3916">
        <v>3099.3553457032644</v>
      </c>
      <c r="F51" s="885"/>
      <c r="G51" s="885"/>
      <c r="H51" s="885"/>
      <c r="J51" s="886"/>
      <c r="K51" s="886"/>
      <c r="L51" s="886"/>
    </row>
    <row r="52" spans="1:1954" ht="17.25" x14ac:dyDescent="0.3">
      <c r="A52" s="3935" t="s">
        <v>703</v>
      </c>
      <c r="B52" s="3917">
        <v>891.74470691742954</v>
      </c>
      <c r="C52" s="3917">
        <v>11.65895276</v>
      </c>
      <c r="D52" s="3917">
        <v>903.40365967742946</v>
      </c>
      <c r="F52" s="885"/>
      <c r="G52" s="885"/>
      <c r="H52" s="885"/>
      <c r="J52" s="886"/>
      <c r="K52" s="886"/>
      <c r="L52" s="886"/>
    </row>
    <row r="53" spans="1:1954" ht="17.25" x14ac:dyDescent="0.3">
      <c r="A53" s="3935" t="s">
        <v>704</v>
      </c>
      <c r="B53" s="3917">
        <v>132.60549503999999</v>
      </c>
      <c r="C53" s="3917">
        <v>509.36878307443749</v>
      </c>
      <c r="D53" s="3917">
        <v>641.97427811443754</v>
      </c>
      <c r="F53" s="885"/>
      <c r="G53" s="885"/>
      <c r="H53" s="885"/>
      <c r="J53" s="886"/>
      <c r="K53" s="886"/>
      <c r="L53" s="886"/>
    </row>
    <row r="54" spans="1:1954" ht="17.25" x14ac:dyDescent="0.3">
      <c r="A54" s="3935" t="s">
        <v>705</v>
      </c>
      <c r="B54" s="3917">
        <v>98.780604487896468</v>
      </c>
      <c r="C54" s="3917">
        <v>3.5152740399999995</v>
      </c>
      <c r="D54" s="3917">
        <v>102.29587852789648</v>
      </c>
      <c r="F54" s="885"/>
      <c r="G54" s="885"/>
      <c r="H54" s="885"/>
      <c r="J54" s="886"/>
      <c r="K54" s="886"/>
      <c r="L54" s="886"/>
    </row>
    <row r="55" spans="1:1954" ht="17.25" x14ac:dyDescent="0.3">
      <c r="A55" s="3935" t="s">
        <v>706</v>
      </c>
      <c r="B55" s="3917">
        <v>958.69200610350072</v>
      </c>
      <c r="C55" s="3917">
        <v>489.82517350000001</v>
      </c>
      <c r="D55" s="3917">
        <v>1448.5171796035008</v>
      </c>
      <c r="F55" s="885"/>
      <c r="G55" s="885"/>
      <c r="H55" s="885"/>
      <c r="J55" s="886"/>
      <c r="K55" s="886"/>
      <c r="L55" s="886"/>
    </row>
    <row r="56" spans="1:1954" ht="17.25" x14ac:dyDescent="0.3">
      <c r="A56" s="3935" t="s">
        <v>707</v>
      </c>
      <c r="B56" s="3917">
        <v>3.15944877</v>
      </c>
      <c r="C56" s="3917">
        <v>4.9010099999999999E-3</v>
      </c>
      <c r="D56" s="3917">
        <v>3.1643497799999998</v>
      </c>
      <c r="F56" s="885"/>
      <c r="G56" s="885"/>
      <c r="H56" s="885"/>
      <c r="J56" s="886"/>
      <c r="K56" s="886"/>
      <c r="L56" s="886"/>
    </row>
    <row r="57" spans="1:1954" ht="17.25" x14ac:dyDescent="0.3">
      <c r="A57" s="3934" t="s">
        <v>708</v>
      </c>
      <c r="B57" s="3916">
        <v>15669.657022318117</v>
      </c>
      <c r="C57" s="3916">
        <v>21591.166218185954</v>
      </c>
      <c r="D57" s="3916">
        <v>37260.823240504069</v>
      </c>
      <c r="F57" s="885"/>
      <c r="G57" s="885"/>
      <c r="H57" s="885"/>
      <c r="J57" s="886"/>
      <c r="K57" s="886"/>
      <c r="L57" s="886"/>
    </row>
    <row r="58" spans="1:1954" ht="17.25" x14ac:dyDescent="0.3">
      <c r="A58" s="3935" t="s">
        <v>709</v>
      </c>
      <c r="B58" s="3917">
        <v>14873.774153809234</v>
      </c>
      <c r="C58" s="3917">
        <v>21590.645548375956</v>
      </c>
      <c r="D58" s="3917">
        <v>36464.419702185187</v>
      </c>
      <c r="F58" s="885"/>
      <c r="G58" s="885"/>
      <c r="H58" s="885"/>
      <c r="J58" s="886"/>
      <c r="K58" s="886"/>
      <c r="L58" s="886"/>
    </row>
    <row r="59" spans="1:1954" ht="17.25" x14ac:dyDescent="0.3">
      <c r="A59" s="3936" t="s">
        <v>710</v>
      </c>
      <c r="B59" s="3918">
        <v>13267.73525957068</v>
      </c>
      <c r="C59" s="3918">
        <v>18104.17321611596</v>
      </c>
      <c r="D59" s="3918">
        <v>31371.90847568664</v>
      </c>
      <c r="F59" s="885"/>
      <c r="G59" s="885"/>
      <c r="H59" s="885"/>
      <c r="J59" s="886"/>
      <c r="K59" s="886"/>
      <c r="L59" s="886"/>
    </row>
    <row r="60" spans="1:1954" ht="17.25" x14ac:dyDescent="0.3">
      <c r="A60" s="3936" t="s">
        <v>711</v>
      </c>
      <c r="B60" s="3918">
        <v>1039.3163764424175</v>
      </c>
      <c r="C60" s="3918">
        <v>2929.3925401300003</v>
      </c>
      <c r="D60" s="3918">
        <v>3968.7089165724178</v>
      </c>
      <c r="E60" s="657"/>
      <c r="F60" s="889"/>
      <c r="G60" s="885"/>
      <c r="H60" s="889"/>
      <c r="I60" s="657"/>
      <c r="J60" s="886"/>
      <c r="K60" s="886"/>
      <c r="L60" s="886"/>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657"/>
      <c r="AJ60" s="657"/>
      <c r="AK60" s="657"/>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57"/>
      <c r="BQ60" s="657"/>
      <c r="BR60" s="657"/>
      <c r="BS60" s="657"/>
      <c r="BT60" s="657"/>
      <c r="BU60" s="657"/>
      <c r="BV60" s="657"/>
      <c r="BW60" s="657"/>
      <c r="BX60" s="657"/>
      <c r="BY60" s="657"/>
      <c r="BZ60" s="657"/>
      <c r="CA60" s="657"/>
      <c r="CB60" s="657"/>
      <c r="CC60" s="657"/>
      <c r="CD60" s="657"/>
      <c r="CE60" s="657"/>
      <c r="CF60" s="657"/>
      <c r="CG60" s="657"/>
      <c r="CH60" s="657"/>
      <c r="CI60" s="657"/>
      <c r="CJ60" s="657"/>
      <c r="CK60" s="657"/>
      <c r="CL60" s="657"/>
      <c r="CM60" s="657"/>
      <c r="CN60" s="657"/>
      <c r="CO60" s="657"/>
      <c r="CP60" s="657"/>
      <c r="CQ60" s="657"/>
      <c r="CR60" s="657"/>
      <c r="CS60" s="657"/>
      <c r="CT60" s="657"/>
      <c r="CU60" s="657"/>
      <c r="CV60" s="657"/>
      <c r="CW60" s="657"/>
      <c r="CX60" s="657"/>
      <c r="CY60" s="657"/>
      <c r="CZ60" s="657"/>
      <c r="DA60" s="657"/>
      <c r="DB60" s="657"/>
      <c r="DC60" s="657"/>
      <c r="DD60" s="657"/>
      <c r="DE60" s="657"/>
      <c r="DF60" s="657"/>
      <c r="DG60" s="657"/>
      <c r="DH60" s="657"/>
      <c r="DI60" s="657"/>
      <c r="DJ60" s="657"/>
      <c r="DK60" s="657"/>
      <c r="DL60" s="657"/>
      <c r="DM60" s="657"/>
      <c r="DN60" s="657"/>
      <c r="DO60" s="657"/>
      <c r="DP60" s="657"/>
      <c r="DQ60" s="657"/>
      <c r="DR60" s="657"/>
      <c r="DS60" s="657"/>
      <c r="DT60" s="657"/>
      <c r="DU60" s="657"/>
      <c r="DV60" s="657"/>
      <c r="DW60" s="657"/>
      <c r="DX60" s="657"/>
      <c r="DY60" s="657"/>
      <c r="DZ60" s="657"/>
      <c r="EA60" s="657"/>
      <c r="EB60" s="657"/>
      <c r="EC60" s="657"/>
      <c r="ED60" s="657"/>
      <c r="EE60" s="657"/>
      <c r="EF60" s="657"/>
      <c r="EG60" s="657"/>
      <c r="EH60" s="657"/>
      <c r="EI60" s="657"/>
      <c r="EJ60" s="657"/>
      <c r="EK60" s="657"/>
      <c r="EL60" s="657"/>
      <c r="EM60" s="657"/>
      <c r="EN60" s="657"/>
      <c r="EO60" s="657"/>
      <c r="EP60" s="657"/>
      <c r="EQ60" s="657"/>
      <c r="ER60" s="657"/>
      <c r="ES60" s="657"/>
      <c r="ET60" s="657"/>
      <c r="EU60" s="657"/>
      <c r="EV60" s="657"/>
      <c r="EW60" s="657"/>
      <c r="EX60" s="657"/>
      <c r="EY60" s="657"/>
      <c r="EZ60" s="657"/>
      <c r="FA60" s="657"/>
      <c r="FB60" s="657"/>
      <c r="FC60" s="657"/>
      <c r="FD60" s="657"/>
      <c r="FE60" s="657"/>
      <c r="FF60" s="657"/>
      <c r="FG60" s="657"/>
      <c r="FH60" s="657"/>
      <c r="FI60" s="657"/>
      <c r="FJ60" s="657"/>
      <c r="FK60" s="657"/>
      <c r="FL60" s="657"/>
      <c r="FM60" s="657"/>
      <c r="FN60" s="657"/>
      <c r="FO60" s="657"/>
      <c r="FP60" s="657"/>
      <c r="FQ60" s="657"/>
      <c r="FR60" s="657"/>
      <c r="FS60" s="657"/>
      <c r="FT60" s="657"/>
      <c r="FU60" s="657"/>
      <c r="FV60" s="657"/>
      <c r="FW60" s="657"/>
      <c r="FX60" s="657"/>
      <c r="FY60" s="657"/>
      <c r="FZ60" s="657"/>
      <c r="GA60" s="657"/>
      <c r="GB60" s="657"/>
      <c r="GC60" s="657"/>
      <c r="GD60" s="657"/>
      <c r="GE60" s="657"/>
      <c r="GF60" s="657"/>
      <c r="GG60" s="657"/>
      <c r="GH60" s="657"/>
      <c r="GI60" s="657"/>
      <c r="GJ60" s="657"/>
      <c r="GK60" s="657"/>
      <c r="GL60" s="657"/>
      <c r="GM60" s="657"/>
      <c r="GN60" s="657"/>
      <c r="GO60" s="657"/>
      <c r="GP60" s="657"/>
      <c r="GQ60" s="657"/>
      <c r="GR60" s="657"/>
      <c r="GS60" s="657"/>
      <c r="GT60" s="657"/>
      <c r="GU60" s="657"/>
      <c r="GV60" s="657"/>
      <c r="GW60" s="657"/>
      <c r="GX60" s="657"/>
      <c r="GY60" s="657"/>
      <c r="GZ60" s="657"/>
      <c r="HA60" s="657"/>
      <c r="HB60" s="657"/>
      <c r="HC60" s="657"/>
      <c r="HD60" s="657"/>
      <c r="HE60" s="657"/>
      <c r="HF60" s="657"/>
      <c r="HG60" s="657"/>
      <c r="HH60" s="657"/>
      <c r="HI60" s="657"/>
      <c r="HJ60" s="657"/>
      <c r="HK60" s="657"/>
      <c r="HL60" s="657"/>
      <c r="HM60" s="657"/>
      <c r="HN60" s="657"/>
      <c r="HO60" s="657"/>
      <c r="HP60" s="657"/>
      <c r="HQ60" s="657"/>
      <c r="HR60" s="657"/>
      <c r="HS60" s="657"/>
      <c r="HT60" s="657"/>
      <c r="HU60" s="657"/>
      <c r="HV60" s="657"/>
      <c r="HW60" s="657"/>
      <c r="HX60" s="657"/>
      <c r="HY60" s="657"/>
      <c r="HZ60" s="657"/>
      <c r="IA60" s="657"/>
      <c r="IB60" s="657"/>
      <c r="IC60" s="657"/>
      <c r="ID60" s="657"/>
      <c r="IE60" s="657"/>
      <c r="IF60" s="657"/>
      <c r="IG60" s="657"/>
      <c r="IH60" s="657"/>
      <c r="II60" s="657"/>
      <c r="IJ60" s="657"/>
      <c r="IK60" s="657"/>
      <c r="IL60" s="657"/>
      <c r="IM60" s="657"/>
      <c r="IN60" s="657"/>
      <c r="IO60" s="657"/>
      <c r="IP60" s="657"/>
      <c r="IQ60" s="657"/>
      <c r="IR60" s="657"/>
      <c r="IS60" s="657"/>
      <c r="IT60" s="657"/>
      <c r="IU60" s="657"/>
      <c r="IV60" s="657"/>
      <c r="IW60" s="657"/>
      <c r="IX60" s="657"/>
      <c r="IY60" s="657"/>
      <c r="IZ60" s="657"/>
      <c r="JA60" s="657"/>
      <c r="JB60" s="657"/>
      <c r="JC60" s="657"/>
      <c r="JD60" s="657"/>
      <c r="JE60" s="657"/>
      <c r="JF60" s="657"/>
      <c r="JG60" s="657"/>
      <c r="JH60" s="657"/>
      <c r="JI60" s="657"/>
      <c r="JJ60" s="657"/>
      <c r="JK60" s="657"/>
      <c r="JL60" s="657"/>
      <c r="JM60" s="657"/>
      <c r="JN60" s="657"/>
      <c r="JO60" s="657"/>
      <c r="JP60" s="657"/>
      <c r="JQ60" s="657"/>
      <c r="JR60" s="657"/>
      <c r="JS60" s="657"/>
      <c r="JT60" s="657"/>
      <c r="JU60" s="657"/>
      <c r="JV60" s="657"/>
      <c r="JW60" s="657"/>
      <c r="JX60" s="657"/>
      <c r="JY60" s="657"/>
      <c r="JZ60" s="657"/>
      <c r="KA60" s="657"/>
      <c r="KB60" s="657"/>
      <c r="KC60" s="657"/>
      <c r="KD60" s="657"/>
      <c r="KE60" s="657"/>
      <c r="KF60" s="657"/>
      <c r="KG60" s="657"/>
      <c r="KH60" s="657"/>
      <c r="KI60" s="657"/>
      <c r="KJ60" s="657"/>
      <c r="KK60" s="657"/>
      <c r="KL60" s="657"/>
      <c r="KM60" s="657"/>
      <c r="KN60" s="657"/>
      <c r="KO60" s="657"/>
      <c r="KP60" s="657"/>
      <c r="KQ60" s="657"/>
      <c r="KR60" s="657"/>
      <c r="KS60" s="657"/>
      <c r="KT60" s="657"/>
      <c r="KU60" s="657"/>
      <c r="KV60" s="657"/>
      <c r="KW60" s="657"/>
      <c r="KX60" s="657"/>
      <c r="KY60" s="657"/>
      <c r="KZ60" s="657"/>
      <c r="LA60" s="657"/>
      <c r="LB60" s="657"/>
      <c r="LC60" s="657"/>
      <c r="LD60" s="657"/>
      <c r="LE60" s="657"/>
      <c r="LF60" s="657"/>
      <c r="LG60" s="657"/>
      <c r="LH60" s="657"/>
      <c r="LI60" s="657"/>
      <c r="LJ60" s="657"/>
      <c r="LK60" s="657"/>
      <c r="LL60" s="657"/>
      <c r="LM60" s="657"/>
      <c r="LN60" s="657"/>
      <c r="LO60" s="657"/>
      <c r="LP60" s="657"/>
      <c r="LQ60" s="657"/>
      <c r="LR60" s="657"/>
      <c r="LS60" s="657"/>
      <c r="LT60" s="657"/>
      <c r="LU60" s="657"/>
      <c r="LV60" s="657"/>
      <c r="LW60" s="657"/>
      <c r="LX60" s="657"/>
      <c r="LY60" s="657"/>
      <c r="LZ60" s="657"/>
      <c r="MA60" s="657"/>
      <c r="MB60" s="657"/>
      <c r="MC60" s="657"/>
      <c r="MD60" s="657"/>
      <c r="ME60" s="657"/>
      <c r="MF60" s="657"/>
      <c r="MG60" s="657"/>
      <c r="MH60" s="657"/>
      <c r="MI60" s="657"/>
      <c r="MJ60" s="657"/>
      <c r="MK60" s="657"/>
      <c r="ML60" s="657"/>
      <c r="MM60" s="657"/>
      <c r="MN60" s="657"/>
      <c r="MO60" s="657"/>
      <c r="MP60" s="657"/>
      <c r="MQ60" s="657"/>
      <c r="MR60" s="657"/>
      <c r="MS60" s="657"/>
      <c r="MT60" s="657"/>
      <c r="MU60" s="657"/>
      <c r="MV60" s="657"/>
      <c r="MW60" s="657"/>
      <c r="MX60" s="657"/>
      <c r="MY60" s="657"/>
      <c r="MZ60" s="657"/>
      <c r="NA60" s="657"/>
      <c r="NB60" s="657"/>
      <c r="NC60" s="657"/>
      <c r="ND60" s="657"/>
      <c r="NE60" s="657"/>
      <c r="NF60" s="657"/>
      <c r="NG60" s="657"/>
      <c r="NH60" s="657"/>
      <c r="NI60" s="657"/>
      <c r="NJ60" s="657"/>
      <c r="NK60" s="657"/>
      <c r="NL60" s="657"/>
      <c r="NM60" s="657"/>
      <c r="NN60" s="657"/>
      <c r="NO60" s="657"/>
      <c r="NP60" s="657"/>
      <c r="NQ60" s="657"/>
      <c r="NR60" s="657"/>
      <c r="NS60" s="657"/>
      <c r="NT60" s="657"/>
      <c r="NU60" s="657"/>
      <c r="NV60" s="657"/>
      <c r="NW60" s="657"/>
      <c r="NX60" s="657"/>
      <c r="NY60" s="657"/>
      <c r="NZ60" s="657"/>
      <c r="OA60" s="657"/>
      <c r="OB60" s="657"/>
      <c r="OC60" s="657"/>
      <c r="OD60" s="657"/>
      <c r="OE60" s="657"/>
      <c r="OF60" s="657"/>
      <c r="OG60" s="657"/>
      <c r="OH60" s="657"/>
      <c r="OI60" s="657"/>
      <c r="OJ60" s="657"/>
      <c r="OK60" s="657"/>
      <c r="OL60" s="657"/>
      <c r="OM60" s="657"/>
      <c r="ON60" s="657"/>
      <c r="OO60" s="657"/>
      <c r="OP60" s="657"/>
      <c r="OQ60" s="657"/>
      <c r="OR60" s="657"/>
      <c r="OS60" s="657"/>
      <c r="OT60" s="657"/>
      <c r="OU60" s="657"/>
      <c r="OV60" s="657"/>
      <c r="OW60" s="657"/>
      <c r="OX60" s="657"/>
      <c r="OY60" s="657"/>
      <c r="OZ60" s="657"/>
      <c r="PA60" s="657"/>
      <c r="PB60" s="657"/>
      <c r="PC60" s="657"/>
      <c r="PD60" s="657"/>
      <c r="PE60" s="657"/>
      <c r="PF60" s="657"/>
      <c r="PG60" s="657"/>
      <c r="PH60" s="657"/>
      <c r="PI60" s="657"/>
      <c r="PJ60" s="657"/>
      <c r="PK60" s="657"/>
      <c r="PL60" s="657"/>
      <c r="PM60" s="657"/>
      <c r="PN60" s="657"/>
      <c r="PO60" s="657"/>
      <c r="PP60" s="657"/>
      <c r="PQ60" s="657"/>
      <c r="PR60" s="657"/>
      <c r="PS60" s="657"/>
      <c r="PT60" s="657"/>
      <c r="PU60" s="657"/>
      <c r="PV60" s="657"/>
      <c r="PW60" s="657"/>
      <c r="PX60" s="657"/>
      <c r="PY60" s="657"/>
      <c r="PZ60" s="657"/>
      <c r="QA60" s="657"/>
      <c r="QB60" s="657"/>
      <c r="QC60" s="657"/>
      <c r="QD60" s="657"/>
      <c r="QE60" s="657"/>
      <c r="QF60" s="657"/>
      <c r="QG60" s="657"/>
      <c r="QH60" s="657"/>
      <c r="QI60" s="657"/>
      <c r="QJ60" s="657"/>
      <c r="QK60" s="657"/>
      <c r="QL60" s="657"/>
      <c r="QM60" s="657"/>
      <c r="QN60" s="657"/>
      <c r="QO60" s="657"/>
      <c r="QP60" s="657"/>
      <c r="QQ60" s="657"/>
      <c r="QR60" s="657"/>
      <c r="QS60" s="657"/>
      <c r="QT60" s="657"/>
      <c r="QU60" s="657"/>
      <c r="QV60" s="657"/>
      <c r="QW60" s="657"/>
      <c r="QX60" s="657"/>
      <c r="QY60" s="657"/>
      <c r="QZ60" s="657"/>
      <c r="RA60" s="657"/>
      <c r="RB60" s="657"/>
      <c r="RC60" s="657"/>
      <c r="RD60" s="657"/>
      <c r="RE60" s="657"/>
      <c r="RF60" s="657"/>
      <c r="RG60" s="657"/>
      <c r="RH60" s="657"/>
      <c r="RI60" s="657"/>
      <c r="RJ60" s="657"/>
      <c r="RK60" s="657"/>
      <c r="RL60" s="657"/>
      <c r="RM60" s="657"/>
      <c r="RN60" s="657"/>
      <c r="RO60" s="657"/>
      <c r="RP60" s="657"/>
      <c r="RQ60" s="657"/>
      <c r="RR60" s="657"/>
      <c r="RS60" s="657"/>
      <c r="RT60" s="657"/>
      <c r="RU60" s="657"/>
      <c r="RV60" s="657"/>
      <c r="RW60" s="657"/>
      <c r="RX60" s="657"/>
      <c r="RY60" s="657"/>
      <c r="RZ60" s="657"/>
      <c r="SA60" s="657"/>
      <c r="SB60" s="657"/>
      <c r="SC60" s="657"/>
      <c r="SD60" s="657"/>
      <c r="SE60" s="657"/>
      <c r="SF60" s="657"/>
      <c r="SG60" s="657"/>
      <c r="SH60" s="657"/>
      <c r="SI60" s="657"/>
      <c r="SJ60" s="657"/>
      <c r="SK60" s="657"/>
      <c r="SL60" s="657"/>
      <c r="SM60" s="657"/>
      <c r="SN60" s="657"/>
      <c r="SO60" s="657"/>
      <c r="SP60" s="657"/>
      <c r="SQ60" s="657"/>
      <c r="SR60" s="657"/>
      <c r="SS60" s="657"/>
      <c r="ST60" s="657"/>
      <c r="SU60" s="657"/>
      <c r="SV60" s="657"/>
      <c r="SW60" s="657"/>
      <c r="SX60" s="657"/>
      <c r="SY60" s="657"/>
      <c r="SZ60" s="657"/>
      <c r="TA60" s="657"/>
      <c r="TB60" s="657"/>
      <c r="TC60" s="657"/>
      <c r="TD60" s="657"/>
      <c r="TE60" s="657"/>
      <c r="TF60" s="657"/>
      <c r="TG60" s="657"/>
      <c r="TH60" s="657"/>
      <c r="TI60" s="657"/>
      <c r="TJ60" s="657"/>
      <c r="TK60" s="657"/>
      <c r="TL60" s="657"/>
      <c r="TM60" s="657"/>
      <c r="TN60" s="657"/>
      <c r="TO60" s="657"/>
      <c r="TP60" s="657"/>
      <c r="TQ60" s="657"/>
      <c r="TR60" s="657"/>
      <c r="TS60" s="657"/>
      <c r="TT60" s="657"/>
      <c r="TU60" s="657"/>
      <c r="TV60" s="657"/>
      <c r="TW60" s="657"/>
      <c r="TX60" s="657"/>
      <c r="TY60" s="657"/>
      <c r="TZ60" s="657"/>
      <c r="UA60" s="657"/>
      <c r="UB60" s="657"/>
      <c r="UC60" s="657"/>
      <c r="UD60" s="657"/>
      <c r="UE60" s="657"/>
      <c r="UF60" s="657"/>
      <c r="UG60" s="657"/>
      <c r="UH60" s="657"/>
      <c r="UI60" s="657"/>
      <c r="UJ60" s="657"/>
      <c r="UK60" s="657"/>
      <c r="UL60" s="657"/>
      <c r="UM60" s="657"/>
      <c r="UN60" s="657"/>
      <c r="UO60" s="657"/>
      <c r="UP60" s="657"/>
      <c r="UQ60" s="657"/>
      <c r="UR60" s="657"/>
      <c r="US60" s="657"/>
      <c r="UT60" s="657"/>
      <c r="UU60" s="657"/>
      <c r="UV60" s="657"/>
      <c r="UW60" s="657"/>
      <c r="UX60" s="657"/>
      <c r="UY60" s="657"/>
      <c r="UZ60" s="657"/>
      <c r="VA60" s="657"/>
      <c r="VB60" s="657"/>
      <c r="VC60" s="657"/>
      <c r="VD60" s="657"/>
      <c r="VE60" s="657"/>
      <c r="VF60" s="657"/>
      <c r="VG60" s="657"/>
      <c r="VH60" s="657"/>
      <c r="VI60" s="657"/>
      <c r="VJ60" s="657"/>
      <c r="VK60" s="657"/>
      <c r="VL60" s="657"/>
      <c r="VM60" s="657"/>
      <c r="VN60" s="657"/>
      <c r="VO60" s="657"/>
      <c r="VP60" s="657"/>
      <c r="VQ60" s="657"/>
      <c r="VR60" s="657"/>
      <c r="VS60" s="657"/>
      <c r="VT60" s="657"/>
      <c r="VU60" s="657"/>
      <c r="VV60" s="657"/>
      <c r="VW60" s="657"/>
      <c r="VX60" s="657"/>
      <c r="VY60" s="657"/>
      <c r="VZ60" s="657"/>
      <c r="WA60" s="657"/>
      <c r="WB60" s="657"/>
      <c r="WC60" s="657"/>
      <c r="WD60" s="657"/>
      <c r="WE60" s="657"/>
      <c r="WF60" s="657"/>
      <c r="WG60" s="657"/>
      <c r="WH60" s="657"/>
      <c r="WI60" s="657"/>
      <c r="WJ60" s="657"/>
      <c r="WK60" s="657"/>
      <c r="WL60" s="657"/>
      <c r="WM60" s="657"/>
      <c r="WN60" s="657"/>
      <c r="WO60" s="657"/>
      <c r="WP60" s="657"/>
      <c r="WQ60" s="657"/>
      <c r="WR60" s="657"/>
      <c r="WS60" s="657"/>
      <c r="WT60" s="657"/>
      <c r="WU60" s="657"/>
      <c r="WV60" s="657"/>
      <c r="WW60" s="657"/>
      <c r="WX60" s="657"/>
      <c r="WY60" s="657"/>
      <c r="WZ60" s="657"/>
      <c r="XA60" s="657"/>
      <c r="XB60" s="657"/>
      <c r="XC60" s="657"/>
      <c r="XD60" s="657"/>
      <c r="XE60" s="657"/>
      <c r="XF60" s="657"/>
      <c r="XG60" s="657"/>
      <c r="XH60" s="657"/>
      <c r="XI60" s="657"/>
      <c r="XJ60" s="657"/>
      <c r="XK60" s="657"/>
      <c r="XL60" s="657"/>
      <c r="XM60" s="657"/>
      <c r="XN60" s="657"/>
      <c r="XO60" s="657"/>
      <c r="XP60" s="657"/>
      <c r="XQ60" s="657"/>
      <c r="XR60" s="657"/>
      <c r="XS60" s="657"/>
      <c r="XT60" s="657"/>
      <c r="XU60" s="657"/>
      <c r="XV60" s="657"/>
      <c r="XW60" s="657"/>
      <c r="XX60" s="657"/>
      <c r="XY60" s="657"/>
      <c r="XZ60" s="657"/>
      <c r="YA60" s="657"/>
      <c r="YB60" s="657"/>
      <c r="YC60" s="657"/>
      <c r="YD60" s="657"/>
      <c r="YE60" s="657"/>
      <c r="YF60" s="657"/>
      <c r="YG60" s="657"/>
      <c r="YH60" s="657"/>
      <c r="YI60" s="657"/>
      <c r="YJ60" s="657"/>
      <c r="YK60" s="657"/>
      <c r="YL60" s="657"/>
      <c r="YM60" s="657"/>
      <c r="YN60" s="657"/>
      <c r="YO60" s="657"/>
      <c r="YP60" s="657"/>
      <c r="YQ60" s="657"/>
      <c r="YR60" s="657"/>
      <c r="YS60" s="657"/>
      <c r="YT60" s="657"/>
      <c r="YU60" s="657"/>
      <c r="YV60" s="657"/>
      <c r="YW60" s="657"/>
      <c r="YX60" s="657"/>
      <c r="YY60" s="657"/>
      <c r="YZ60" s="657"/>
      <c r="ZA60" s="657"/>
      <c r="ZB60" s="657"/>
      <c r="ZC60" s="657"/>
      <c r="ZD60" s="657"/>
      <c r="ZE60" s="657"/>
      <c r="ZF60" s="657"/>
      <c r="ZG60" s="657"/>
      <c r="ZH60" s="657"/>
      <c r="ZI60" s="657"/>
      <c r="ZJ60" s="657"/>
      <c r="ZK60" s="657"/>
      <c r="ZL60" s="657"/>
      <c r="ZM60" s="657"/>
      <c r="ZN60" s="657"/>
      <c r="ZO60" s="657"/>
      <c r="ZP60" s="657"/>
      <c r="ZQ60" s="657"/>
      <c r="ZR60" s="657"/>
      <c r="ZS60" s="657"/>
      <c r="ZT60" s="657"/>
      <c r="ZU60" s="657"/>
      <c r="ZV60" s="657"/>
      <c r="ZW60" s="657"/>
      <c r="ZX60" s="657"/>
      <c r="ZY60" s="657"/>
      <c r="ZZ60" s="657"/>
      <c r="AAA60" s="657"/>
      <c r="AAB60" s="657"/>
      <c r="AAC60" s="657"/>
      <c r="AAD60" s="657"/>
      <c r="AAE60" s="657"/>
      <c r="AAF60" s="657"/>
      <c r="AAG60" s="657"/>
      <c r="AAH60" s="657"/>
      <c r="AAI60" s="657"/>
      <c r="AAJ60" s="657"/>
      <c r="AAK60" s="657"/>
      <c r="AAL60" s="657"/>
      <c r="AAM60" s="657"/>
      <c r="AAN60" s="657"/>
      <c r="AAO60" s="657"/>
      <c r="AAP60" s="657"/>
      <c r="AAQ60" s="657"/>
      <c r="AAR60" s="657"/>
      <c r="AAS60" s="657"/>
      <c r="AAT60" s="657"/>
      <c r="AAU60" s="657"/>
      <c r="AAV60" s="657"/>
      <c r="AAW60" s="657"/>
      <c r="AAX60" s="657"/>
      <c r="AAY60" s="657"/>
      <c r="AAZ60" s="657"/>
      <c r="ABA60" s="657"/>
      <c r="ABB60" s="657"/>
      <c r="ABC60" s="657"/>
      <c r="ABD60" s="657"/>
      <c r="ABE60" s="657"/>
      <c r="ABF60" s="657"/>
      <c r="ABG60" s="657"/>
      <c r="ABH60" s="657"/>
      <c r="ABI60" s="657"/>
      <c r="ABJ60" s="657"/>
      <c r="ABK60" s="657"/>
      <c r="ABL60" s="657"/>
      <c r="ABM60" s="657"/>
      <c r="ABN60" s="657"/>
      <c r="ABO60" s="657"/>
      <c r="ABP60" s="657"/>
      <c r="ABQ60" s="657"/>
      <c r="ABR60" s="657"/>
      <c r="ABS60" s="657"/>
      <c r="ABT60" s="657"/>
      <c r="ABU60" s="657"/>
      <c r="ABV60" s="657"/>
      <c r="ABW60" s="657"/>
      <c r="ABX60" s="657"/>
      <c r="ABY60" s="657"/>
      <c r="ABZ60" s="657"/>
      <c r="ACA60" s="657"/>
      <c r="ACB60" s="657"/>
      <c r="ACC60" s="657"/>
      <c r="ACD60" s="657"/>
      <c r="ACE60" s="657"/>
      <c r="ACF60" s="657"/>
      <c r="ACG60" s="657"/>
      <c r="ACH60" s="657"/>
      <c r="ACI60" s="657"/>
      <c r="ACJ60" s="657"/>
      <c r="ACK60" s="657"/>
      <c r="ACL60" s="657"/>
      <c r="ACM60" s="657"/>
      <c r="ACN60" s="657"/>
      <c r="ACO60" s="657"/>
      <c r="ACP60" s="657"/>
      <c r="ACQ60" s="657"/>
      <c r="ACR60" s="657"/>
      <c r="ACS60" s="657"/>
      <c r="ACT60" s="657"/>
      <c r="ACU60" s="657"/>
      <c r="ACV60" s="657"/>
      <c r="ACW60" s="657"/>
      <c r="ACX60" s="657"/>
      <c r="ACY60" s="657"/>
      <c r="ACZ60" s="657"/>
      <c r="ADA60" s="657"/>
      <c r="ADB60" s="657"/>
      <c r="ADC60" s="657"/>
      <c r="ADD60" s="657"/>
      <c r="ADE60" s="657"/>
      <c r="ADF60" s="657"/>
      <c r="ADG60" s="657"/>
      <c r="ADH60" s="657"/>
      <c r="ADI60" s="657"/>
      <c r="ADJ60" s="657"/>
      <c r="ADK60" s="657"/>
      <c r="ADL60" s="657"/>
      <c r="ADM60" s="657"/>
      <c r="ADN60" s="657"/>
      <c r="ADO60" s="657"/>
      <c r="ADP60" s="657"/>
      <c r="ADQ60" s="657"/>
      <c r="ADR60" s="657"/>
      <c r="ADS60" s="657"/>
      <c r="ADT60" s="657"/>
      <c r="ADU60" s="657"/>
      <c r="ADV60" s="657"/>
      <c r="ADW60" s="657"/>
      <c r="ADX60" s="657"/>
      <c r="ADY60" s="657"/>
      <c r="ADZ60" s="657"/>
      <c r="AEA60" s="657"/>
      <c r="AEB60" s="657"/>
      <c r="AEC60" s="657"/>
      <c r="AED60" s="657"/>
      <c r="AEE60" s="657"/>
      <c r="AEF60" s="657"/>
      <c r="AEG60" s="657"/>
      <c r="AEH60" s="657"/>
      <c r="AEI60" s="657"/>
      <c r="AEJ60" s="657"/>
      <c r="AEK60" s="657"/>
      <c r="AEL60" s="657"/>
      <c r="AEM60" s="657"/>
      <c r="AEN60" s="657"/>
      <c r="AEO60" s="657"/>
      <c r="AEP60" s="657"/>
      <c r="AEQ60" s="657"/>
      <c r="AER60" s="657"/>
      <c r="AES60" s="657"/>
      <c r="AET60" s="657"/>
      <c r="AEU60" s="657"/>
      <c r="AEV60" s="657"/>
      <c r="AEW60" s="657"/>
      <c r="AEX60" s="657"/>
      <c r="AEY60" s="657"/>
      <c r="AEZ60" s="657"/>
      <c r="AFA60" s="657"/>
      <c r="AFB60" s="657"/>
      <c r="AFC60" s="657"/>
      <c r="AFD60" s="657"/>
      <c r="AFE60" s="657"/>
      <c r="AFF60" s="657"/>
      <c r="AFG60" s="657"/>
      <c r="AFH60" s="657"/>
      <c r="AFI60" s="657"/>
      <c r="AFJ60" s="657"/>
      <c r="AFK60" s="657"/>
      <c r="AFL60" s="657"/>
      <c r="AFM60" s="657"/>
      <c r="AFN60" s="657"/>
      <c r="AFO60" s="657"/>
      <c r="AFP60" s="657"/>
      <c r="AFQ60" s="657"/>
      <c r="AFR60" s="657"/>
      <c r="AFS60" s="657"/>
      <c r="AFT60" s="657"/>
      <c r="AFU60" s="657"/>
      <c r="AFV60" s="657"/>
      <c r="AFW60" s="657"/>
      <c r="AFX60" s="657"/>
      <c r="AFY60" s="657"/>
      <c r="AFZ60" s="657"/>
      <c r="AGA60" s="657"/>
      <c r="AGB60" s="657"/>
      <c r="AGC60" s="657"/>
      <c r="AGD60" s="657"/>
      <c r="AGE60" s="657"/>
      <c r="AGF60" s="657"/>
      <c r="AGG60" s="657"/>
      <c r="AGH60" s="657"/>
      <c r="AGI60" s="657"/>
      <c r="AGJ60" s="657"/>
      <c r="AGK60" s="657"/>
      <c r="AGL60" s="657"/>
      <c r="AGM60" s="657"/>
      <c r="AGN60" s="657"/>
      <c r="AGO60" s="657"/>
      <c r="AGP60" s="657"/>
      <c r="AGQ60" s="657"/>
      <c r="AGR60" s="657"/>
      <c r="AGS60" s="657"/>
      <c r="AGT60" s="657"/>
      <c r="AGU60" s="657"/>
      <c r="AGV60" s="657"/>
      <c r="AGW60" s="657"/>
      <c r="AGX60" s="657"/>
      <c r="AGY60" s="657"/>
      <c r="AGZ60" s="657"/>
      <c r="AHA60" s="657"/>
      <c r="AHB60" s="657"/>
      <c r="AHC60" s="657"/>
      <c r="AHD60" s="657"/>
      <c r="AHE60" s="657"/>
      <c r="AHF60" s="657"/>
      <c r="AHG60" s="657"/>
      <c r="AHH60" s="657"/>
      <c r="AHI60" s="657"/>
      <c r="AHJ60" s="657"/>
      <c r="AHK60" s="657"/>
      <c r="AHL60" s="657"/>
      <c r="AHM60" s="657"/>
      <c r="AHN60" s="657"/>
      <c r="AHO60" s="657"/>
      <c r="AHP60" s="657"/>
      <c r="AHQ60" s="657"/>
      <c r="AHR60" s="657"/>
      <c r="AHS60" s="657"/>
      <c r="AHT60" s="657"/>
      <c r="AHU60" s="657"/>
      <c r="AHV60" s="657"/>
      <c r="AHW60" s="657"/>
      <c r="AHX60" s="657"/>
      <c r="AHY60" s="657"/>
      <c r="AHZ60" s="657"/>
      <c r="AIA60" s="657"/>
      <c r="AIB60" s="657"/>
      <c r="AIC60" s="657"/>
      <c r="AID60" s="657"/>
      <c r="AIE60" s="657"/>
      <c r="AIF60" s="657"/>
      <c r="AIG60" s="657"/>
      <c r="AIH60" s="657"/>
      <c r="AII60" s="657"/>
      <c r="AIJ60" s="657"/>
      <c r="AIK60" s="657"/>
      <c r="AIL60" s="657"/>
      <c r="AIM60" s="657"/>
      <c r="AIN60" s="657"/>
      <c r="AIO60" s="657"/>
      <c r="AIP60" s="657"/>
      <c r="AIQ60" s="657"/>
      <c r="AIR60" s="657"/>
      <c r="AIS60" s="657"/>
      <c r="AIT60" s="657"/>
      <c r="AIU60" s="657"/>
      <c r="AIV60" s="657"/>
      <c r="AIW60" s="657"/>
      <c r="AIX60" s="657"/>
      <c r="AIY60" s="657"/>
      <c r="AIZ60" s="657"/>
      <c r="AJA60" s="657"/>
      <c r="AJB60" s="657"/>
      <c r="AJC60" s="657"/>
      <c r="AJD60" s="657"/>
      <c r="AJE60" s="657"/>
      <c r="AJF60" s="657"/>
      <c r="AJG60" s="657"/>
      <c r="AJH60" s="657"/>
      <c r="AJI60" s="657"/>
      <c r="AJJ60" s="657"/>
      <c r="AJK60" s="657"/>
      <c r="AJL60" s="657"/>
      <c r="AJM60" s="657"/>
      <c r="AJN60" s="657"/>
      <c r="AJO60" s="657"/>
      <c r="AJP60" s="657"/>
      <c r="AJQ60" s="657"/>
      <c r="AJR60" s="657"/>
      <c r="AJS60" s="657"/>
      <c r="AJT60" s="657"/>
      <c r="AJU60" s="657"/>
      <c r="AJV60" s="657"/>
      <c r="AJW60" s="657"/>
      <c r="AJX60" s="657"/>
      <c r="AJY60" s="657"/>
      <c r="AJZ60" s="657"/>
      <c r="AKA60" s="657"/>
      <c r="AKB60" s="657"/>
      <c r="AKC60" s="657"/>
      <c r="AKD60" s="657"/>
      <c r="AKE60" s="657"/>
      <c r="AKF60" s="657"/>
      <c r="AKG60" s="657"/>
      <c r="AKH60" s="657"/>
      <c r="AKI60" s="657"/>
      <c r="AKJ60" s="657"/>
      <c r="AKK60" s="657"/>
      <c r="AKL60" s="657"/>
      <c r="AKM60" s="657"/>
      <c r="AKN60" s="657"/>
      <c r="AKO60" s="657"/>
      <c r="AKP60" s="657"/>
      <c r="AKQ60" s="657"/>
      <c r="AKR60" s="657"/>
      <c r="AKS60" s="657"/>
      <c r="AKT60" s="657"/>
      <c r="AKU60" s="657"/>
      <c r="AKV60" s="657"/>
      <c r="AKW60" s="657"/>
      <c r="AKX60" s="657"/>
      <c r="AKY60" s="657"/>
      <c r="AKZ60" s="657"/>
      <c r="ALA60" s="657"/>
      <c r="ALB60" s="657"/>
      <c r="ALC60" s="657"/>
      <c r="ALD60" s="657"/>
      <c r="ALE60" s="657"/>
      <c r="ALF60" s="657"/>
      <c r="ALG60" s="657"/>
      <c r="ALH60" s="657"/>
      <c r="ALI60" s="657"/>
      <c r="ALJ60" s="657"/>
      <c r="ALK60" s="657"/>
      <c r="ALL60" s="657"/>
      <c r="ALM60" s="657"/>
      <c r="ALN60" s="657"/>
      <c r="ALO60" s="657"/>
      <c r="ALP60" s="657"/>
      <c r="ALQ60" s="657"/>
      <c r="ALR60" s="657"/>
      <c r="ALS60" s="657"/>
      <c r="ALT60" s="657"/>
      <c r="ALU60" s="657"/>
      <c r="ALV60" s="657"/>
      <c r="ALW60" s="657"/>
      <c r="ALX60" s="657"/>
      <c r="ALY60" s="657"/>
      <c r="ALZ60" s="657"/>
      <c r="AMA60" s="657"/>
      <c r="AMB60" s="657"/>
      <c r="AMC60" s="657"/>
      <c r="AMD60" s="657"/>
      <c r="AME60" s="657"/>
      <c r="AMF60" s="657"/>
      <c r="AMG60" s="657"/>
      <c r="AMH60" s="657"/>
      <c r="AMI60" s="657"/>
      <c r="AMJ60" s="657"/>
      <c r="AMK60" s="657"/>
      <c r="AML60" s="657"/>
      <c r="AMM60" s="657"/>
      <c r="AMN60" s="657"/>
      <c r="AMO60" s="657"/>
      <c r="AMP60" s="657"/>
      <c r="AMQ60" s="657"/>
      <c r="AMR60" s="657"/>
      <c r="AMS60" s="657"/>
      <c r="AMT60" s="657"/>
      <c r="AMU60" s="657"/>
      <c r="AMV60" s="657"/>
      <c r="AMW60" s="657"/>
      <c r="AMX60" s="657"/>
      <c r="AMY60" s="657"/>
      <c r="AMZ60" s="657"/>
      <c r="ANA60" s="657"/>
      <c r="ANB60" s="657"/>
      <c r="ANC60" s="657"/>
      <c r="AND60" s="657"/>
      <c r="ANE60" s="657"/>
      <c r="ANF60" s="657"/>
      <c r="ANG60" s="657"/>
      <c r="ANH60" s="657"/>
      <c r="ANI60" s="657"/>
      <c r="ANJ60" s="657"/>
      <c r="ANK60" s="657"/>
      <c r="ANL60" s="657"/>
      <c r="ANM60" s="657"/>
      <c r="ANN60" s="657"/>
      <c r="ANO60" s="657"/>
      <c r="ANP60" s="657"/>
      <c r="ANQ60" s="657"/>
      <c r="ANR60" s="657"/>
      <c r="ANS60" s="657"/>
      <c r="ANT60" s="657"/>
      <c r="ANU60" s="657"/>
      <c r="ANV60" s="657"/>
      <c r="ANW60" s="657"/>
      <c r="ANX60" s="657"/>
      <c r="ANY60" s="657"/>
      <c r="ANZ60" s="657"/>
      <c r="AOA60" s="657"/>
      <c r="AOB60" s="657"/>
      <c r="AOC60" s="657"/>
      <c r="AOD60" s="657"/>
      <c r="AOE60" s="657"/>
      <c r="AOF60" s="657"/>
      <c r="AOG60" s="657"/>
      <c r="AOH60" s="657"/>
      <c r="AOI60" s="657"/>
      <c r="AOJ60" s="657"/>
      <c r="AOK60" s="657"/>
      <c r="AOL60" s="657"/>
      <c r="AOM60" s="657"/>
      <c r="AON60" s="657"/>
      <c r="AOO60" s="657"/>
      <c r="AOP60" s="657"/>
      <c r="AOQ60" s="657"/>
      <c r="AOR60" s="657"/>
      <c r="AOS60" s="657"/>
      <c r="AOT60" s="657"/>
      <c r="AOU60" s="657"/>
      <c r="AOV60" s="657"/>
      <c r="AOW60" s="657"/>
      <c r="AOX60" s="657"/>
      <c r="AOY60" s="657"/>
      <c r="AOZ60" s="657"/>
      <c r="APA60" s="657"/>
      <c r="APB60" s="657"/>
      <c r="APC60" s="657"/>
      <c r="APD60" s="657"/>
      <c r="APE60" s="657"/>
      <c r="APF60" s="657"/>
      <c r="APG60" s="657"/>
      <c r="APH60" s="657"/>
      <c r="API60" s="657"/>
      <c r="APJ60" s="657"/>
      <c r="APK60" s="657"/>
      <c r="APL60" s="657"/>
      <c r="APM60" s="657"/>
      <c r="APN60" s="657"/>
      <c r="APO60" s="657"/>
      <c r="APP60" s="657"/>
      <c r="APQ60" s="657"/>
      <c r="APR60" s="657"/>
      <c r="APS60" s="657"/>
      <c r="APT60" s="657"/>
      <c r="APU60" s="657"/>
      <c r="APV60" s="657"/>
      <c r="APW60" s="657"/>
      <c r="APX60" s="657"/>
      <c r="APY60" s="657"/>
      <c r="APZ60" s="657"/>
      <c r="AQA60" s="657"/>
      <c r="AQB60" s="657"/>
      <c r="AQC60" s="657"/>
      <c r="AQD60" s="657"/>
      <c r="AQE60" s="657"/>
      <c r="AQF60" s="657"/>
      <c r="AQG60" s="657"/>
      <c r="AQH60" s="657"/>
      <c r="AQI60" s="657"/>
      <c r="AQJ60" s="657"/>
      <c r="AQK60" s="657"/>
      <c r="AQL60" s="657"/>
      <c r="AQM60" s="657"/>
      <c r="AQN60" s="657"/>
      <c r="AQO60" s="657"/>
      <c r="AQP60" s="657"/>
      <c r="AQQ60" s="657"/>
      <c r="AQR60" s="657"/>
      <c r="AQS60" s="657"/>
      <c r="AQT60" s="657"/>
      <c r="AQU60" s="657"/>
      <c r="AQV60" s="657"/>
      <c r="AQW60" s="657"/>
      <c r="AQX60" s="657"/>
      <c r="AQY60" s="657"/>
      <c r="AQZ60" s="657"/>
      <c r="ARA60" s="657"/>
      <c r="ARB60" s="657"/>
      <c r="ARC60" s="657"/>
      <c r="ARD60" s="657"/>
      <c r="ARE60" s="657"/>
      <c r="ARF60" s="657"/>
      <c r="ARG60" s="657"/>
      <c r="ARH60" s="657"/>
      <c r="ARI60" s="657"/>
      <c r="ARJ60" s="657"/>
      <c r="ARK60" s="657"/>
      <c r="ARL60" s="657"/>
      <c r="ARM60" s="657"/>
      <c r="ARN60" s="657"/>
      <c r="ARO60" s="657"/>
      <c r="ARP60" s="657"/>
      <c r="ARQ60" s="657"/>
      <c r="ARR60" s="657"/>
      <c r="ARS60" s="657"/>
      <c r="ART60" s="657"/>
      <c r="ARU60" s="657"/>
      <c r="ARV60" s="657"/>
      <c r="ARW60" s="657"/>
      <c r="ARX60" s="657"/>
      <c r="ARY60" s="657"/>
      <c r="ARZ60" s="657"/>
      <c r="ASA60" s="657"/>
      <c r="ASB60" s="657"/>
      <c r="ASC60" s="657"/>
      <c r="ASD60" s="657"/>
      <c r="ASE60" s="657"/>
      <c r="ASF60" s="657"/>
      <c r="ASG60" s="657"/>
      <c r="ASH60" s="657"/>
      <c r="ASI60" s="657"/>
      <c r="ASJ60" s="657"/>
      <c r="ASK60" s="657"/>
      <c r="ASL60" s="657"/>
      <c r="ASM60" s="657"/>
      <c r="ASN60" s="657"/>
      <c r="ASO60" s="657"/>
      <c r="ASP60" s="657"/>
      <c r="ASQ60" s="657"/>
      <c r="ASR60" s="657"/>
      <c r="ASS60" s="657"/>
      <c r="AST60" s="657"/>
      <c r="ASU60" s="657"/>
      <c r="ASV60" s="657"/>
      <c r="ASW60" s="657"/>
      <c r="ASX60" s="657"/>
      <c r="ASY60" s="657"/>
      <c r="ASZ60" s="657"/>
      <c r="ATA60" s="657"/>
      <c r="ATB60" s="657"/>
      <c r="ATC60" s="657"/>
      <c r="ATD60" s="657"/>
      <c r="ATE60" s="657"/>
      <c r="ATF60" s="657"/>
      <c r="ATG60" s="657"/>
      <c r="ATH60" s="657"/>
      <c r="ATI60" s="657"/>
      <c r="ATJ60" s="657"/>
      <c r="ATK60" s="657"/>
      <c r="ATL60" s="657"/>
      <c r="ATM60" s="657"/>
      <c r="ATN60" s="657"/>
      <c r="ATO60" s="657"/>
      <c r="ATP60" s="657"/>
      <c r="ATQ60" s="657"/>
      <c r="ATR60" s="657"/>
      <c r="ATS60" s="657"/>
      <c r="ATT60" s="657"/>
      <c r="ATU60" s="657"/>
      <c r="ATV60" s="657"/>
      <c r="ATW60" s="657"/>
      <c r="ATX60" s="657"/>
      <c r="ATY60" s="657"/>
      <c r="ATZ60" s="657"/>
      <c r="AUA60" s="657"/>
      <c r="AUB60" s="657"/>
      <c r="AUC60" s="657"/>
      <c r="AUD60" s="657"/>
      <c r="AUE60" s="657"/>
      <c r="AUF60" s="657"/>
      <c r="AUG60" s="657"/>
      <c r="AUH60" s="657"/>
      <c r="AUI60" s="657"/>
      <c r="AUJ60" s="657"/>
      <c r="AUK60" s="657"/>
      <c r="AUL60" s="657"/>
      <c r="AUM60" s="657"/>
      <c r="AUN60" s="657"/>
      <c r="AUO60" s="657"/>
      <c r="AUP60" s="657"/>
      <c r="AUQ60" s="657"/>
      <c r="AUR60" s="657"/>
      <c r="AUS60" s="657"/>
      <c r="AUT60" s="657"/>
      <c r="AUU60" s="657"/>
      <c r="AUV60" s="657"/>
      <c r="AUW60" s="657"/>
      <c r="AUX60" s="657"/>
      <c r="AUY60" s="657"/>
      <c r="AUZ60" s="657"/>
      <c r="AVA60" s="657"/>
      <c r="AVB60" s="657"/>
      <c r="AVC60" s="657"/>
      <c r="AVD60" s="657"/>
      <c r="AVE60" s="657"/>
      <c r="AVF60" s="657"/>
      <c r="AVG60" s="657"/>
      <c r="AVH60" s="657"/>
      <c r="AVI60" s="657"/>
      <c r="AVJ60" s="657"/>
      <c r="AVK60" s="657"/>
      <c r="AVL60" s="657"/>
      <c r="AVM60" s="657"/>
      <c r="AVN60" s="657"/>
      <c r="AVO60" s="657"/>
      <c r="AVP60" s="657"/>
      <c r="AVQ60" s="657"/>
      <c r="AVR60" s="657"/>
      <c r="AVS60" s="657"/>
      <c r="AVT60" s="657"/>
      <c r="AVU60" s="657"/>
      <c r="AVV60" s="657"/>
      <c r="AVW60" s="657"/>
      <c r="AVX60" s="657"/>
      <c r="AVY60" s="657"/>
      <c r="AVZ60" s="657"/>
      <c r="AWA60" s="657"/>
      <c r="AWB60" s="657"/>
      <c r="AWC60" s="657"/>
      <c r="AWD60" s="657"/>
      <c r="AWE60" s="657"/>
      <c r="AWF60" s="657"/>
      <c r="AWG60" s="657"/>
      <c r="AWH60" s="657"/>
      <c r="AWI60" s="657"/>
      <c r="AWJ60" s="657"/>
      <c r="AWK60" s="657"/>
      <c r="AWL60" s="657"/>
      <c r="AWM60" s="657"/>
      <c r="AWN60" s="657"/>
      <c r="AWO60" s="657"/>
      <c r="AWP60" s="657"/>
      <c r="AWQ60" s="657"/>
      <c r="AWR60" s="657"/>
      <c r="AWS60" s="657"/>
      <c r="AWT60" s="657"/>
      <c r="AWU60" s="657"/>
      <c r="AWV60" s="657"/>
      <c r="AWW60" s="657"/>
      <c r="AWX60" s="657"/>
      <c r="AWY60" s="657"/>
      <c r="AWZ60" s="657"/>
      <c r="AXA60" s="657"/>
      <c r="AXB60" s="657"/>
      <c r="AXC60" s="657"/>
      <c r="AXD60" s="657"/>
      <c r="AXE60" s="657"/>
      <c r="AXF60" s="657"/>
      <c r="AXG60" s="657"/>
      <c r="AXH60" s="657"/>
      <c r="AXI60" s="657"/>
      <c r="AXJ60" s="657"/>
      <c r="AXK60" s="657"/>
      <c r="AXL60" s="657"/>
      <c r="AXM60" s="657"/>
      <c r="AXN60" s="657"/>
      <c r="AXO60" s="657"/>
      <c r="AXP60" s="657"/>
      <c r="AXQ60" s="657"/>
      <c r="AXR60" s="657"/>
      <c r="AXS60" s="657"/>
      <c r="AXT60" s="657"/>
      <c r="AXU60" s="657"/>
      <c r="AXV60" s="657"/>
      <c r="AXW60" s="657"/>
      <c r="AXX60" s="657"/>
      <c r="AXY60" s="657"/>
      <c r="AXZ60" s="657"/>
      <c r="AYA60" s="657"/>
      <c r="AYB60" s="657"/>
      <c r="AYC60" s="657"/>
      <c r="AYD60" s="657"/>
      <c r="AYE60" s="657"/>
      <c r="AYF60" s="657"/>
      <c r="AYG60" s="657"/>
      <c r="AYH60" s="657"/>
      <c r="AYI60" s="657"/>
      <c r="AYJ60" s="657"/>
      <c r="AYK60" s="657"/>
      <c r="AYL60" s="657"/>
      <c r="AYM60" s="657"/>
      <c r="AYN60" s="657"/>
      <c r="AYO60" s="657"/>
      <c r="AYP60" s="657"/>
      <c r="AYQ60" s="657"/>
      <c r="AYR60" s="657"/>
      <c r="AYS60" s="657"/>
      <c r="AYT60" s="657"/>
      <c r="AYU60" s="657"/>
      <c r="AYV60" s="657"/>
      <c r="AYW60" s="657"/>
      <c r="AYX60" s="657"/>
      <c r="AYY60" s="657"/>
      <c r="AYZ60" s="657"/>
      <c r="AZA60" s="657"/>
      <c r="AZB60" s="657"/>
      <c r="AZC60" s="657"/>
      <c r="AZD60" s="657"/>
      <c r="AZE60" s="657"/>
      <c r="AZF60" s="657"/>
      <c r="AZG60" s="657"/>
      <c r="AZH60" s="657"/>
      <c r="AZI60" s="657"/>
      <c r="AZJ60" s="657"/>
      <c r="AZK60" s="657"/>
      <c r="AZL60" s="657"/>
      <c r="AZM60" s="657"/>
      <c r="AZN60" s="657"/>
      <c r="AZO60" s="657"/>
      <c r="AZP60" s="657"/>
      <c r="AZQ60" s="657"/>
      <c r="AZR60" s="657"/>
      <c r="AZS60" s="657"/>
      <c r="AZT60" s="657"/>
      <c r="AZU60" s="657"/>
      <c r="AZV60" s="657"/>
      <c r="AZW60" s="657"/>
      <c r="AZX60" s="657"/>
      <c r="AZY60" s="657"/>
      <c r="AZZ60" s="657"/>
      <c r="BAA60" s="657"/>
      <c r="BAB60" s="657"/>
      <c r="BAC60" s="657"/>
      <c r="BAD60" s="657"/>
      <c r="BAE60" s="657"/>
      <c r="BAF60" s="657"/>
      <c r="BAG60" s="657"/>
      <c r="BAH60" s="657"/>
      <c r="BAI60" s="657"/>
      <c r="BAJ60" s="657"/>
      <c r="BAK60" s="657"/>
      <c r="BAL60" s="657"/>
      <c r="BAM60" s="657"/>
      <c r="BAN60" s="657"/>
      <c r="BAO60" s="657"/>
      <c r="BAP60" s="657"/>
      <c r="BAQ60" s="657"/>
      <c r="BAR60" s="657"/>
      <c r="BAS60" s="657"/>
      <c r="BAT60" s="657"/>
      <c r="BAU60" s="657"/>
      <c r="BAV60" s="657"/>
      <c r="BAW60" s="657"/>
      <c r="BAX60" s="657"/>
      <c r="BAY60" s="657"/>
      <c r="BAZ60" s="657"/>
      <c r="BBA60" s="657"/>
      <c r="BBB60" s="657"/>
      <c r="BBC60" s="657"/>
      <c r="BBD60" s="657"/>
      <c r="BBE60" s="657"/>
      <c r="BBF60" s="657"/>
      <c r="BBG60" s="657"/>
      <c r="BBH60" s="657"/>
      <c r="BBI60" s="657"/>
      <c r="BBJ60" s="657"/>
      <c r="BBK60" s="657"/>
      <c r="BBL60" s="657"/>
      <c r="BBM60" s="657"/>
      <c r="BBN60" s="657"/>
      <c r="BBO60" s="657"/>
      <c r="BBP60" s="657"/>
      <c r="BBQ60" s="657"/>
      <c r="BBR60" s="657"/>
      <c r="BBS60" s="657"/>
      <c r="BBT60" s="657"/>
      <c r="BBU60" s="657"/>
      <c r="BBV60" s="657"/>
      <c r="BBW60" s="657"/>
      <c r="BBX60" s="657"/>
      <c r="BBY60" s="657"/>
      <c r="BBZ60" s="657"/>
      <c r="BCA60" s="657"/>
      <c r="BCB60" s="657"/>
      <c r="BCC60" s="657"/>
      <c r="BCD60" s="657"/>
      <c r="BCE60" s="657"/>
      <c r="BCF60" s="657"/>
      <c r="BCG60" s="657"/>
      <c r="BCH60" s="657"/>
      <c r="BCI60" s="657"/>
      <c r="BCJ60" s="657"/>
      <c r="BCK60" s="657"/>
      <c r="BCL60" s="657"/>
      <c r="BCM60" s="657"/>
      <c r="BCN60" s="657"/>
      <c r="BCO60" s="657"/>
      <c r="BCP60" s="657"/>
      <c r="BCQ60" s="657"/>
      <c r="BCR60" s="657"/>
      <c r="BCS60" s="657"/>
      <c r="BCT60" s="657"/>
      <c r="BCU60" s="657"/>
      <c r="BCV60" s="657"/>
      <c r="BCW60" s="657"/>
      <c r="BCX60" s="657"/>
      <c r="BCY60" s="657"/>
      <c r="BCZ60" s="657"/>
      <c r="BDA60" s="657"/>
      <c r="BDB60" s="657"/>
      <c r="BDC60" s="657"/>
      <c r="BDD60" s="657"/>
      <c r="BDE60" s="657"/>
      <c r="BDF60" s="657"/>
      <c r="BDG60" s="657"/>
      <c r="BDH60" s="657"/>
      <c r="BDI60" s="657"/>
      <c r="BDJ60" s="657"/>
      <c r="BDK60" s="657"/>
      <c r="BDL60" s="657"/>
      <c r="BDM60" s="657"/>
      <c r="BDN60" s="657"/>
      <c r="BDO60" s="657"/>
      <c r="BDP60" s="657"/>
      <c r="BDQ60" s="657"/>
      <c r="BDR60" s="657"/>
      <c r="BDS60" s="657"/>
      <c r="BDT60" s="657"/>
      <c r="BDU60" s="657"/>
      <c r="BDV60" s="657"/>
      <c r="BDW60" s="657"/>
      <c r="BDX60" s="657"/>
      <c r="BDY60" s="657"/>
      <c r="BDZ60" s="657"/>
      <c r="BEA60" s="657"/>
      <c r="BEB60" s="657"/>
      <c r="BEC60" s="657"/>
      <c r="BED60" s="657"/>
      <c r="BEE60" s="657"/>
      <c r="BEF60" s="657"/>
      <c r="BEG60" s="657"/>
      <c r="BEH60" s="657"/>
      <c r="BEI60" s="657"/>
      <c r="BEJ60" s="657"/>
      <c r="BEK60" s="657"/>
      <c r="BEL60" s="657"/>
      <c r="BEM60" s="657"/>
      <c r="BEN60" s="657"/>
      <c r="BEO60" s="657"/>
      <c r="BEP60" s="657"/>
      <c r="BEQ60" s="657"/>
      <c r="BER60" s="657"/>
      <c r="BES60" s="657"/>
      <c r="BET60" s="657"/>
      <c r="BEU60" s="657"/>
      <c r="BEV60" s="657"/>
      <c r="BEW60" s="657"/>
      <c r="BEX60" s="657"/>
      <c r="BEY60" s="657"/>
      <c r="BEZ60" s="657"/>
      <c r="BFA60" s="657"/>
      <c r="BFB60" s="657"/>
      <c r="BFC60" s="657"/>
      <c r="BFD60" s="657"/>
      <c r="BFE60" s="657"/>
      <c r="BFF60" s="657"/>
      <c r="BFG60" s="657"/>
      <c r="BFH60" s="657"/>
      <c r="BFI60" s="657"/>
      <c r="BFJ60" s="657"/>
      <c r="BFK60" s="657"/>
      <c r="BFL60" s="657"/>
      <c r="BFM60" s="657"/>
      <c r="BFN60" s="657"/>
      <c r="BFO60" s="657"/>
      <c r="BFP60" s="657"/>
      <c r="BFQ60" s="657"/>
      <c r="BFR60" s="657"/>
      <c r="BFS60" s="657"/>
      <c r="BFT60" s="657"/>
      <c r="BFU60" s="657"/>
      <c r="BFV60" s="657"/>
      <c r="BFW60" s="657"/>
      <c r="BFX60" s="657"/>
      <c r="BFY60" s="657"/>
      <c r="BFZ60" s="657"/>
      <c r="BGA60" s="657"/>
      <c r="BGB60" s="657"/>
      <c r="BGC60" s="657"/>
      <c r="BGD60" s="657"/>
      <c r="BGE60" s="657"/>
      <c r="BGF60" s="657"/>
      <c r="BGG60" s="657"/>
      <c r="BGH60" s="657"/>
      <c r="BGI60" s="657"/>
      <c r="BGJ60" s="657"/>
      <c r="BGK60" s="657"/>
      <c r="BGL60" s="657"/>
      <c r="BGM60" s="657"/>
      <c r="BGN60" s="657"/>
      <c r="BGO60" s="657"/>
      <c r="BGP60" s="657"/>
      <c r="BGQ60" s="657"/>
      <c r="BGR60" s="657"/>
      <c r="BGS60" s="657"/>
      <c r="BGT60" s="657"/>
      <c r="BGU60" s="657"/>
      <c r="BGV60" s="657"/>
      <c r="BGW60" s="657"/>
      <c r="BGX60" s="657"/>
      <c r="BGY60" s="657"/>
      <c r="BGZ60" s="657"/>
      <c r="BHA60" s="657"/>
      <c r="BHB60" s="657"/>
      <c r="BHC60" s="657"/>
      <c r="BHD60" s="657"/>
      <c r="BHE60" s="657"/>
      <c r="BHF60" s="657"/>
      <c r="BHG60" s="657"/>
      <c r="BHH60" s="657"/>
      <c r="BHI60" s="657"/>
      <c r="BHJ60" s="657"/>
      <c r="BHK60" s="657"/>
      <c r="BHL60" s="657"/>
      <c r="BHM60" s="657"/>
      <c r="BHN60" s="657"/>
      <c r="BHO60" s="657"/>
      <c r="BHP60" s="657"/>
      <c r="BHQ60" s="657"/>
      <c r="BHR60" s="657"/>
      <c r="BHS60" s="657"/>
      <c r="BHT60" s="657"/>
      <c r="BHU60" s="657"/>
      <c r="BHV60" s="657"/>
      <c r="BHW60" s="657"/>
      <c r="BHX60" s="657"/>
      <c r="BHY60" s="657"/>
      <c r="BHZ60" s="657"/>
      <c r="BIA60" s="657"/>
      <c r="BIB60" s="657"/>
      <c r="BIC60" s="657"/>
      <c r="BID60" s="657"/>
      <c r="BIE60" s="657"/>
      <c r="BIF60" s="657"/>
      <c r="BIG60" s="657"/>
      <c r="BIH60" s="657"/>
      <c r="BII60" s="657"/>
      <c r="BIJ60" s="657"/>
      <c r="BIK60" s="657"/>
      <c r="BIL60" s="657"/>
      <c r="BIM60" s="657"/>
      <c r="BIN60" s="657"/>
      <c r="BIO60" s="657"/>
      <c r="BIP60" s="657"/>
      <c r="BIQ60" s="657"/>
      <c r="BIR60" s="657"/>
      <c r="BIS60" s="657"/>
      <c r="BIT60" s="657"/>
      <c r="BIU60" s="657"/>
      <c r="BIV60" s="657"/>
      <c r="BIW60" s="657"/>
      <c r="BIX60" s="657"/>
      <c r="BIY60" s="657"/>
      <c r="BIZ60" s="657"/>
      <c r="BJA60" s="657"/>
      <c r="BJB60" s="657"/>
      <c r="BJC60" s="657"/>
      <c r="BJD60" s="657"/>
      <c r="BJE60" s="657"/>
      <c r="BJF60" s="657"/>
      <c r="BJG60" s="657"/>
      <c r="BJH60" s="657"/>
      <c r="BJI60" s="657"/>
      <c r="BJJ60" s="657"/>
      <c r="BJK60" s="657"/>
      <c r="BJL60" s="657"/>
      <c r="BJM60" s="657"/>
      <c r="BJN60" s="657"/>
      <c r="BJO60" s="657"/>
      <c r="BJP60" s="657"/>
      <c r="BJQ60" s="657"/>
      <c r="BJR60" s="657"/>
      <c r="BJS60" s="657"/>
      <c r="BJT60" s="657"/>
      <c r="BJU60" s="657"/>
      <c r="BJV60" s="657"/>
      <c r="BJW60" s="657"/>
      <c r="BJX60" s="657"/>
      <c r="BJY60" s="657"/>
      <c r="BJZ60" s="657"/>
      <c r="BKA60" s="657"/>
      <c r="BKB60" s="657"/>
      <c r="BKC60" s="657"/>
      <c r="BKD60" s="657"/>
      <c r="BKE60" s="657"/>
      <c r="BKF60" s="657"/>
      <c r="BKG60" s="657"/>
      <c r="BKH60" s="657"/>
      <c r="BKI60" s="657"/>
      <c r="BKJ60" s="657"/>
      <c r="BKK60" s="657"/>
      <c r="BKL60" s="657"/>
      <c r="BKM60" s="657"/>
      <c r="BKN60" s="657"/>
      <c r="BKO60" s="657"/>
      <c r="BKP60" s="657"/>
      <c r="BKQ60" s="657"/>
      <c r="BKR60" s="657"/>
      <c r="BKS60" s="657"/>
      <c r="BKT60" s="657"/>
      <c r="BKU60" s="657"/>
      <c r="BKV60" s="657"/>
      <c r="BKW60" s="657"/>
      <c r="BKX60" s="657"/>
      <c r="BKY60" s="657"/>
      <c r="BKZ60" s="657"/>
      <c r="BLA60" s="657"/>
      <c r="BLB60" s="657"/>
      <c r="BLC60" s="657"/>
      <c r="BLD60" s="657"/>
      <c r="BLE60" s="657"/>
      <c r="BLF60" s="657"/>
      <c r="BLG60" s="657"/>
      <c r="BLH60" s="657"/>
      <c r="BLI60" s="657"/>
      <c r="BLJ60" s="657"/>
      <c r="BLK60" s="657"/>
      <c r="BLL60" s="657"/>
      <c r="BLM60" s="657"/>
      <c r="BLN60" s="657"/>
      <c r="BLO60" s="657"/>
      <c r="BLP60" s="657"/>
      <c r="BLQ60" s="657"/>
      <c r="BLR60" s="657"/>
      <c r="BLS60" s="657"/>
      <c r="BLT60" s="657"/>
      <c r="BLU60" s="657"/>
      <c r="BLV60" s="657"/>
      <c r="BLW60" s="657"/>
      <c r="BLX60" s="657"/>
      <c r="BLY60" s="657"/>
      <c r="BLZ60" s="657"/>
      <c r="BMA60" s="657"/>
      <c r="BMB60" s="657"/>
      <c r="BMC60" s="657"/>
      <c r="BMD60" s="657"/>
      <c r="BME60" s="657"/>
      <c r="BMF60" s="657"/>
      <c r="BMG60" s="657"/>
      <c r="BMH60" s="657"/>
      <c r="BMI60" s="657"/>
      <c r="BMJ60" s="657"/>
      <c r="BMK60" s="657"/>
      <c r="BML60" s="657"/>
      <c r="BMM60" s="657"/>
      <c r="BMN60" s="657"/>
      <c r="BMO60" s="657"/>
      <c r="BMP60" s="657"/>
      <c r="BMQ60" s="657"/>
      <c r="BMR60" s="657"/>
      <c r="BMS60" s="657"/>
      <c r="BMT60" s="657"/>
      <c r="BMU60" s="657"/>
      <c r="BMV60" s="657"/>
      <c r="BMW60" s="657"/>
      <c r="BMX60" s="657"/>
      <c r="BMY60" s="657"/>
      <c r="BMZ60" s="657"/>
      <c r="BNA60" s="657"/>
      <c r="BNB60" s="657"/>
      <c r="BNC60" s="657"/>
      <c r="BND60" s="657"/>
      <c r="BNE60" s="657"/>
      <c r="BNF60" s="657"/>
      <c r="BNG60" s="657"/>
      <c r="BNH60" s="657"/>
      <c r="BNI60" s="657"/>
      <c r="BNJ60" s="657"/>
      <c r="BNK60" s="657"/>
      <c r="BNL60" s="657"/>
      <c r="BNM60" s="657"/>
      <c r="BNN60" s="657"/>
      <c r="BNO60" s="657"/>
      <c r="BNP60" s="657"/>
      <c r="BNQ60" s="657"/>
      <c r="BNR60" s="657"/>
      <c r="BNS60" s="657"/>
      <c r="BNT60" s="657"/>
      <c r="BNU60" s="657"/>
      <c r="BNV60" s="657"/>
      <c r="BNW60" s="657"/>
      <c r="BNX60" s="657"/>
      <c r="BNY60" s="657"/>
      <c r="BNZ60" s="657"/>
      <c r="BOA60" s="657"/>
      <c r="BOB60" s="657"/>
      <c r="BOC60" s="657"/>
      <c r="BOD60" s="657"/>
      <c r="BOE60" s="657"/>
      <c r="BOF60" s="657"/>
      <c r="BOG60" s="657"/>
      <c r="BOH60" s="657"/>
      <c r="BOI60" s="657"/>
      <c r="BOJ60" s="657"/>
      <c r="BOK60" s="657"/>
      <c r="BOL60" s="657"/>
      <c r="BOM60" s="657"/>
      <c r="BON60" s="657"/>
      <c r="BOO60" s="657"/>
      <c r="BOP60" s="657"/>
      <c r="BOQ60" s="657"/>
      <c r="BOR60" s="657"/>
      <c r="BOS60" s="657"/>
      <c r="BOT60" s="657"/>
      <c r="BOU60" s="657"/>
      <c r="BOV60" s="657"/>
      <c r="BOW60" s="657"/>
      <c r="BOX60" s="657"/>
      <c r="BOY60" s="657"/>
      <c r="BOZ60" s="657"/>
      <c r="BPA60" s="657"/>
      <c r="BPB60" s="657"/>
      <c r="BPC60" s="657"/>
      <c r="BPD60" s="657"/>
      <c r="BPE60" s="657"/>
      <c r="BPF60" s="657"/>
      <c r="BPG60" s="657"/>
      <c r="BPH60" s="657"/>
      <c r="BPI60" s="657"/>
      <c r="BPJ60" s="657"/>
      <c r="BPK60" s="657"/>
      <c r="BPL60" s="657"/>
      <c r="BPM60" s="657"/>
      <c r="BPN60" s="657"/>
      <c r="BPO60" s="657"/>
      <c r="BPP60" s="657"/>
      <c r="BPQ60" s="657"/>
      <c r="BPR60" s="657"/>
      <c r="BPS60" s="657"/>
      <c r="BPT60" s="657"/>
      <c r="BPU60" s="657"/>
      <c r="BPV60" s="657"/>
      <c r="BPW60" s="657"/>
      <c r="BPX60" s="657"/>
      <c r="BPY60" s="657"/>
      <c r="BPZ60" s="657"/>
      <c r="BQA60" s="657"/>
      <c r="BQB60" s="657"/>
      <c r="BQC60" s="657"/>
      <c r="BQD60" s="657"/>
      <c r="BQE60" s="657"/>
      <c r="BQF60" s="657"/>
      <c r="BQG60" s="657"/>
      <c r="BQH60" s="657"/>
      <c r="BQI60" s="657"/>
      <c r="BQJ60" s="657"/>
      <c r="BQK60" s="657"/>
      <c r="BQL60" s="657"/>
      <c r="BQM60" s="657"/>
      <c r="BQN60" s="657"/>
      <c r="BQO60" s="657"/>
      <c r="BQP60" s="657"/>
      <c r="BQQ60" s="657"/>
      <c r="BQR60" s="657"/>
      <c r="BQS60" s="657"/>
      <c r="BQT60" s="657"/>
      <c r="BQU60" s="657"/>
      <c r="BQV60" s="657"/>
      <c r="BQW60" s="657"/>
      <c r="BQX60" s="657"/>
      <c r="BQY60" s="657"/>
      <c r="BQZ60" s="657"/>
      <c r="BRA60" s="657"/>
      <c r="BRB60" s="657"/>
      <c r="BRC60" s="657"/>
      <c r="BRD60" s="657"/>
      <c r="BRE60" s="657"/>
      <c r="BRF60" s="657"/>
      <c r="BRG60" s="657"/>
      <c r="BRH60" s="657"/>
      <c r="BRI60" s="657"/>
      <c r="BRJ60" s="657"/>
      <c r="BRK60" s="657"/>
      <c r="BRL60" s="657"/>
      <c r="BRM60" s="657"/>
      <c r="BRN60" s="657"/>
      <c r="BRO60" s="657"/>
      <c r="BRP60" s="657"/>
      <c r="BRQ60" s="657"/>
      <c r="BRR60" s="657"/>
      <c r="BRS60" s="657"/>
      <c r="BRT60" s="657"/>
      <c r="BRU60" s="657"/>
      <c r="BRV60" s="657"/>
      <c r="BRW60" s="657"/>
      <c r="BRX60" s="657"/>
      <c r="BRY60" s="657"/>
      <c r="BRZ60" s="657"/>
      <c r="BSA60" s="657"/>
      <c r="BSB60" s="657"/>
      <c r="BSC60" s="657"/>
      <c r="BSD60" s="657"/>
      <c r="BSE60" s="657"/>
      <c r="BSF60" s="657"/>
      <c r="BSG60" s="657"/>
      <c r="BSH60" s="657"/>
      <c r="BSI60" s="657"/>
      <c r="BSJ60" s="657"/>
      <c r="BSK60" s="657"/>
      <c r="BSL60" s="657"/>
      <c r="BSM60" s="657"/>
      <c r="BSN60" s="657"/>
      <c r="BSO60" s="657"/>
      <c r="BSP60" s="657"/>
      <c r="BSQ60" s="657"/>
      <c r="BSR60" s="657"/>
      <c r="BSS60" s="657"/>
      <c r="BST60" s="657"/>
      <c r="BSU60" s="657"/>
      <c r="BSV60" s="657"/>
      <c r="BSW60" s="657"/>
      <c r="BSX60" s="657"/>
      <c r="BSY60" s="657"/>
      <c r="BSZ60" s="657"/>
      <c r="BTA60" s="657"/>
      <c r="BTB60" s="657"/>
      <c r="BTC60" s="657"/>
      <c r="BTD60" s="657"/>
      <c r="BTE60" s="657"/>
      <c r="BTF60" s="657"/>
      <c r="BTG60" s="657"/>
      <c r="BTH60" s="657"/>
      <c r="BTI60" s="657"/>
      <c r="BTJ60" s="657"/>
      <c r="BTK60" s="657"/>
      <c r="BTL60" s="657"/>
      <c r="BTM60" s="657"/>
      <c r="BTN60" s="657"/>
      <c r="BTO60" s="657"/>
      <c r="BTP60" s="657"/>
      <c r="BTQ60" s="657"/>
      <c r="BTR60" s="657"/>
      <c r="BTS60" s="657"/>
      <c r="BTT60" s="657"/>
      <c r="BTU60" s="657"/>
      <c r="BTV60" s="657"/>
      <c r="BTW60" s="657"/>
      <c r="BTX60" s="657"/>
      <c r="BTY60" s="657"/>
      <c r="BTZ60" s="657"/>
      <c r="BUA60" s="657"/>
      <c r="BUB60" s="657"/>
      <c r="BUC60" s="657"/>
      <c r="BUD60" s="657"/>
      <c r="BUE60" s="657"/>
      <c r="BUF60" s="657"/>
      <c r="BUG60" s="657"/>
      <c r="BUH60" s="657"/>
      <c r="BUI60" s="657"/>
      <c r="BUJ60" s="657"/>
      <c r="BUK60" s="657"/>
      <c r="BUL60" s="657"/>
      <c r="BUM60" s="657"/>
      <c r="BUN60" s="657"/>
      <c r="BUO60" s="657"/>
      <c r="BUP60" s="657"/>
      <c r="BUQ60" s="657"/>
      <c r="BUR60" s="657"/>
      <c r="BUS60" s="657"/>
      <c r="BUT60" s="657"/>
      <c r="BUU60" s="657"/>
      <c r="BUV60" s="657"/>
      <c r="BUW60" s="657"/>
      <c r="BUX60" s="657"/>
      <c r="BUY60" s="657"/>
      <c r="BUZ60" s="657"/>
      <c r="BVA60" s="657"/>
      <c r="BVB60" s="657"/>
      <c r="BVC60" s="657"/>
      <c r="BVD60" s="657"/>
      <c r="BVE60" s="657"/>
      <c r="BVF60" s="657"/>
      <c r="BVG60" s="657"/>
      <c r="BVH60" s="657"/>
      <c r="BVI60" s="657"/>
      <c r="BVJ60" s="657"/>
      <c r="BVK60" s="657"/>
      <c r="BVL60" s="657"/>
      <c r="BVM60" s="657"/>
      <c r="BVN60" s="657"/>
      <c r="BVO60" s="657"/>
      <c r="BVP60" s="657"/>
      <c r="BVQ60" s="657"/>
      <c r="BVR60" s="657"/>
      <c r="BVS60" s="657"/>
      <c r="BVT60" s="657"/>
      <c r="BVU60" s="657"/>
      <c r="BVV60" s="657"/>
      <c r="BVW60" s="657"/>
      <c r="BVX60" s="657"/>
      <c r="BVY60" s="657"/>
      <c r="BVZ60" s="657"/>
      <c r="BWA60" s="657"/>
      <c r="BWB60" s="657"/>
      <c r="BWC60" s="657"/>
      <c r="BWD60" s="657"/>
    </row>
    <row r="61" spans="1:1954" ht="17.25" x14ac:dyDescent="0.3">
      <c r="A61" s="3936" t="s">
        <v>712</v>
      </c>
      <c r="B61" s="3918">
        <v>176.10639624000001</v>
      </c>
      <c r="C61" s="3918">
        <v>194.62456172999998</v>
      </c>
      <c r="D61" s="3918">
        <v>370.73095796999996</v>
      </c>
      <c r="E61" s="657"/>
      <c r="F61" s="889"/>
      <c r="G61" s="885"/>
      <c r="H61" s="889"/>
      <c r="I61" s="657"/>
      <c r="J61" s="886"/>
      <c r="K61" s="886"/>
      <c r="L61" s="886"/>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657"/>
      <c r="AJ61" s="657"/>
      <c r="AK61" s="657"/>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57"/>
      <c r="BQ61" s="657"/>
      <c r="BR61" s="657"/>
      <c r="BS61" s="657"/>
      <c r="BT61" s="657"/>
      <c r="BU61" s="657"/>
      <c r="BV61" s="657"/>
      <c r="BW61" s="657"/>
      <c r="BX61" s="657"/>
      <c r="BY61" s="657"/>
      <c r="BZ61" s="657"/>
      <c r="CA61" s="657"/>
      <c r="CB61" s="657"/>
      <c r="CC61" s="657"/>
      <c r="CD61" s="657"/>
      <c r="CE61" s="657"/>
      <c r="CF61" s="657"/>
      <c r="CG61" s="657"/>
      <c r="CH61" s="657"/>
      <c r="CI61" s="657"/>
      <c r="CJ61" s="657"/>
      <c r="CK61" s="657"/>
      <c r="CL61" s="657"/>
      <c r="CM61" s="657"/>
      <c r="CN61" s="657"/>
      <c r="CO61" s="657"/>
      <c r="CP61" s="657"/>
      <c r="CQ61" s="657"/>
      <c r="CR61" s="657"/>
      <c r="CS61" s="657"/>
      <c r="CT61" s="657"/>
      <c r="CU61" s="657"/>
      <c r="CV61" s="657"/>
      <c r="CW61" s="657"/>
      <c r="CX61" s="657"/>
      <c r="CY61" s="657"/>
      <c r="CZ61" s="657"/>
      <c r="DA61" s="657"/>
      <c r="DB61" s="657"/>
      <c r="DC61" s="657"/>
      <c r="DD61" s="657"/>
      <c r="DE61" s="657"/>
      <c r="DF61" s="657"/>
      <c r="DG61" s="657"/>
      <c r="DH61" s="657"/>
      <c r="DI61" s="657"/>
      <c r="DJ61" s="657"/>
      <c r="DK61" s="657"/>
      <c r="DL61" s="657"/>
      <c r="DM61" s="657"/>
      <c r="DN61" s="657"/>
      <c r="DO61" s="657"/>
      <c r="DP61" s="657"/>
      <c r="DQ61" s="657"/>
      <c r="DR61" s="657"/>
      <c r="DS61" s="657"/>
      <c r="DT61" s="657"/>
      <c r="DU61" s="657"/>
      <c r="DV61" s="657"/>
      <c r="DW61" s="657"/>
      <c r="DX61" s="657"/>
      <c r="DY61" s="657"/>
      <c r="DZ61" s="657"/>
      <c r="EA61" s="657"/>
      <c r="EB61" s="657"/>
      <c r="EC61" s="657"/>
      <c r="ED61" s="657"/>
      <c r="EE61" s="657"/>
      <c r="EF61" s="657"/>
      <c r="EG61" s="657"/>
      <c r="EH61" s="657"/>
      <c r="EI61" s="657"/>
      <c r="EJ61" s="657"/>
      <c r="EK61" s="657"/>
      <c r="EL61" s="657"/>
      <c r="EM61" s="657"/>
      <c r="EN61" s="657"/>
      <c r="EO61" s="657"/>
      <c r="EP61" s="657"/>
      <c r="EQ61" s="657"/>
      <c r="ER61" s="657"/>
      <c r="ES61" s="657"/>
      <c r="ET61" s="657"/>
      <c r="EU61" s="657"/>
      <c r="EV61" s="657"/>
      <c r="EW61" s="657"/>
      <c r="EX61" s="657"/>
      <c r="EY61" s="657"/>
      <c r="EZ61" s="657"/>
      <c r="FA61" s="657"/>
      <c r="FB61" s="657"/>
      <c r="FC61" s="657"/>
      <c r="FD61" s="657"/>
      <c r="FE61" s="657"/>
      <c r="FF61" s="657"/>
      <c r="FG61" s="657"/>
      <c r="FH61" s="657"/>
      <c r="FI61" s="657"/>
      <c r="FJ61" s="657"/>
      <c r="FK61" s="657"/>
      <c r="FL61" s="657"/>
      <c r="FM61" s="657"/>
      <c r="FN61" s="657"/>
      <c r="FO61" s="657"/>
      <c r="FP61" s="657"/>
      <c r="FQ61" s="657"/>
      <c r="FR61" s="657"/>
      <c r="FS61" s="657"/>
      <c r="FT61" s="657"/>
      <c r="FU61" s="657"/>
      <c r="FV61" s="657"/>
      <c r="FW61" s="657"/>
      <c r="FX61" s="657"/>
      <c r="FY61" s="657"/>
      <c r="FZ61" s="657"/>
      <c r="GA61" s="657"/>
      <c r="GB61" s="657"/>
      <c r="GC61" s="657"/>
      <c r="GD61" s="657"/>
      <c r="GE61" s="657"/>
      <c r="GF61" s="657"/>
      <c r="GG61" s="657"/>
      <c r="GH61" s="657"/>
      <c r="GI61" s="657"/>
      <c r="GJ61" s="657"/>
      <c r="GK61" s="657"/>
      <c r="GL61" s="657"/>
      <c r="GM61" s="657"/>
      <c r="GN61" s="657"/>
      <c r="GO61" s="657"/>
      <c r="GP61" s="657"/>
      <c r="GQ61" s="657"/>
      <c r="GR61" s="657"/>
      <c r="GS61" s="657"/>
      <c r="GT61" s="657"/>
      <c r="GU61" s="657"/>
      <c r="GV61" s="657"/>
      <c r="GW61" s="657"/>
      <c r="GX61" s="657"/>
      <c r="GY61" s="657"/>
      <c r="GZ61" s="657"/>
      <c r="HA61" s="657"/>
      <c r="HB61" s="657"/>
      <c r="HC61" s="657"/>
      <c r="HD61" s="657"/>
      <c r="HE61" s="657"/>
      <c r="HF61" s="657"/>
      <c r="HG61" s="657"/>
      <c r="HH61" s="657"/>
      <c r="HI61" s="657"/>
      <c r="HJ61" s="657"/>
      <c r="HK61" s="657"/>
      <c r="HL61" s="657"/>
      <c r="HM61" s="657"/>
      <c r="HN61" s="657"/>
      <c r="HO61" s="657"/>
      <c r="HP61" s="657"/>
      <c r="HQ61" s="657"/>
      <c r="HR61" s="657"/>
      <c r="HS61" s="657"/>
      <c r="HT61" s="657"/>
      <c r="HU61" s="657"/>
      <c r="HV61" s="657"/>
      <c r="HW61" s="657"/>
      <c r="HX61" s="657"/>
      <c r="HY61" s="657"/>
      <c r="HZ61" s="657"/>
      <c r="IA61" s="657"/>
      <c r="IB61" s="657"/>
      <c r="IC61" s="657"/>
      <c r="ID61" s="657"/>
      <c r="IE61" s="657"/>
      <c r="IF61" s="657"/>
      <c r="IG61" s="657"/>
      <c r="IH61" s="657"/>
      <c r="II61" s="657"/>
      <c r="IJ61" s="657"/>
      <c r="IK61" s="657"/>
      <c r="IL61" s="657"/>
      <c r="IM61" s="657"/>
      <c r="IN61" s="657"/>
      <c r="IO61" s="657"/>
      <c r="IP61" s="657"/>
      <c r="IQ61" s="657"/>
      <c r="IR61" s="657"/>
      <c r="IS61" s="657"/>
      <c r="IT61" s="657"/>
      <c r="IU61" s="657"/>
      <c r="IV61" s="657"/>
      <c r="IW61" s="657"/>
      <c r="IX61" s="657"/>
      <c r="IY61" s="657"/>
      <c r="IZ61" s="657"/>
      <c r="JA61" s="657"/>
      <c r="JB61" s="657"/>
      <c r="JC61" s="657"/>
      <c r="JD61" s="657"/>
      <c r="JE61" s="657"/>
      <c r="JF61" s="657"/>
      <c r="JG61" s="657"/>
      <c r="JH61" s="657"/>
      <c r="JI61" s="657"/>
      <c r="JJ61" s="657"/>
      <c r="JK61" s="657"/>
      <c r="JL61" s="657"/>
      <c r="JM61" s="657"/>
      <c r="JN61" s="657"/>
      <c r="JO61" s="657"/>
      <c r="JP61" s="657"/>
      <c r="JQ61" s="657"/>
      <c r="JR61" s="657"/>
      <c r="JS61" s="657"/>
      <c r="JT61" s="657"/>
      <c r="JU61" s="657"/>
      <c r="JV61" s="657"/>
      <c r="JW61" s="657"/>
      <c r="JX61" s="657"/>
      <c r="JY61" s="657"/>
      <c r="JZ61" s="657"/>
      <c r="KA61" s="657"/>
      <c r="KB61" s="657"/>
      <c r="KC61" s="657"/>
      <c r="KD61" s="657"/>
      <c r="KE61" s="657"/>
      <c r="KF61" s="657"/>
      <c r="KG61" s="657"/>
      <c r="KH61" s="657"/>
      <c r="KI61" s="657"/>
      <c r="KJ61" s="657"/>
      <c r="KK61" s="657"/>
      <c r="KL61" s="657"/>
      <c r="KM61" s="657"/>
      <c r="KN61" s="657"/>
      <c r="KO61" s="657"/>
      <c r="KP61" s="657"/>
      <c r="KQ61" s="657"/>
      <c r="KR61" s="657"/>
      <c r="KS61" s="657"/>
      <c r="KT61" s="657"/>
      <c r="KU61" s="657"/>
      <c r="KV61" s="657"/>
      <c r="KW61" s="657"/>
      <c r="KX61" s="657"/>
      <c r="KY61" s="657"/>
      <c r="KZ61" s="657"/>
      <c r="LA61" s="657"/>
      <c r="LB61" s="657"/>
      <c r="LC61" s="657"/>
      <c r="LD61" s="657"/>
      <c r="LE61" s="657"/>
      <c r="LF61" s="657"/>
      <c r="LG61" s="657"/>
      <c r="LH61" s="657"/>
      <c r="LI61" s="657"/>
      <c r="LJ61" s="657"/>
      <c r="LK61" s="657"/>
      <c r="LL61" s="657"/>
      <c r="LM61" s="657"/>
      <c r="LN61" s="657"/>
      <c r="LO61" s="657"/>
      <c r="LP61" s="657"/>
      <c r="LQ61" s="657"/>
      <c r="LR61" s="657"/>
      <c r="LS61" s="657"/>
      <c r="LT61" s="657"/>
      <c r="LU61" s="657"/>
      <c r="LV61" s="657"/>
      <c r="LW61" s="657"/>
      <c r="LX61" s="657"/>
      <c r="LY61" s="657"/>
      <c r="LZ61" s="657"/>
      <c r="MA61" s="657"/>
      <c r="MB61" s="657"/>
      <c r="MC61" s="657"/>
      <c r="MD61" s="657"/>
      <c r="ME61" s="657"/>
      <c r="MF61" s="657"/>
      <c r="MG61" s="657"/>
      <c r="MH61" s="657"/>
      <c r="MI61" s="657"/>
      <c r="MJ61" s="657"/>
      <c r="MK61" s="657"/>
      <c r="ML61" s="657"/>
      <c r="MM61" s="657"/>
      <c r="MN61" s="657"/>
      <c r="MO61" s="657"/>
      <c r="MP61" s="657"/>
      <c r="MQ61" s="657"/>
      <c r="MR61" s="657"/>
      <c r="MS61" s="657"/>
      <c r="MT61" s="657"/>
      <c r="MU61" s="657"/>
      <c r="MV61" s="657"/>
      <c r="MW61" s="657"/>
      <c r="MX61" s="657"/>
      <c r="MY61" s="657"/>
      <c r="MZ61" s="657"/>
      <c r="NA61" s="657"/>
      <c r="NB61" s="657"/>
      <c r="NC61" s="657"/>
      <c r="ND61" s="657"/>
      <c r="NE61" s="657"/>
      <c r="NF61" s="657"/>
      <c r="NG61" s="657"/>
      <c r="NH61" s="657"/>
      <c r="NI61" s="657"/>
      <c r="NJ61" s="657"/>
      <c r="NK61" s="657"/>
      <c r="NL61" s="657"/>
      <c r="NM61" s="657"/>
      <c r="NN61" s="657"/>
      <c r="NO61" s="657"/>
      <c r="NP61" s="657"/>
      <c r="NQ61" s="657"/>
      <c r="NR61" s="657"/>
      <c r="NS61" s="657"/>
      <c r="NT61" s="657"/>
      <c r="NU61" s="657"/>
      <c r="NV61" s="657"/>
      <c r="NW61" s="657"/>
      <c r="NX61" s="657"/>
      <c r="NY61" s="657"/>
      <c r="NZ61" s="657"/>
      <c r="OA61" s="657"/>
      <c r="OB61" s="657"/>
      <c r="OC61" s="657"/>
      <c r="OD61" s="657"/>
      <c r="OE61" s="657"/>
      <c r="OF61" s="657"/>
      <c r="OG61" s="657"/>
      <c r="OH61" s="657"/>
      <c r="OI61" s="657"/>
      <c r="OJ61" s="657"/>
      <c r="OK61" s="657"/>
      <c r="OL61" s="657"/>
      <c r="OM61" s="657"/>
      <c r="ON61" s="657"/>
      <c r="OO61" s="657"/>
      <c r="OP61" s="657"/>
      <c r="OQ61" s="657"/>
      <c r="OR61" s="657"/>
      <c r="OS61" s="657"/>
      <c r="OT61" s="657"/>
      <c r="OU61" s="657"/>
      <c r="OV61" s="657"/>
      <c r="OW61" s="657"/>
      <c r="OX61" s="657"/>
      <c r="OY61" s="657"/>
      <c r="OZ61" s="657"/>
      <c r="PA61" s="657"/>
      <c r="PB61" s="657"/>
      <c r="PC61" s="657"/>
      <c r="PD61" s="657"/>
      <c r="PE61" s="657"/>
      <c r="PF61" s="657"/>
      <c r="PG61" s="657"/>
      <c r="PH61" s="657"/>
      <c r="PI61" s="657"/>
      <c r="PJ61" s="657"/>
      <c r="PK61" s="657"/>
      <c r="PL61" s="657"/>
      <c r="PM61" s="657"/>
      <c r="PN61" s="657"/>
      <c r="PO61" s="657"/>
      <c r="PP61" s="657"/>
      <c r="PQ61" s="657"/>
      <c r="PR61" s="657"/>
      <c r="PS61" s="657"/>
      <c r="PT61" s="657"/>
      <c r="PU61" s="657"/>
      <c r="PV61" s="657"/>
      <c r="PW61" s="657"/>
      <c r="PX61" s="657"/>
      <c r="PY61" s="657"/>
      <c r="PZ61" s="657"/>
      <c r="QA61" s="657"/>
      <c r="QB61" s="657"/>
      <c r="QC61" s="657"/>
      <c r="QD61" s="657"/>
      <c r="QE61" s="657"/>
      <c r="QF61" s="657"/>
      <c r="QG61" s="657"/>
      <c r="QH61" s="657"/>
      <c r="QI61" s="657"/>
      <c r="QJ61" s="657"/>
      <c r="QK61" s="657"/>
      <c r="QL61" s="657"/>
      <c r="QM61" s="657"/>
      <c r="QN61" s="657"/>
      <c r="QO61" s="657"/>
      <c r="QP61" s="657"/>
      <c r="QQ61" s="657"/>
      <c r="QR61" s="657"/>
      <c r="QS61" s="657"/>
      <c r="QT61" s="657"/>
      <c r="QU61" s="657"/>
      <c r="QV61" s="657"/>
      <c r="QW61" s="657"/>
      <c r="QX61" s="657"/>
      <c r="QY61" s="657"/>
      <c r="QZ61" s="657"/>
      <c r="RA61" s="657"/>
      <c r="RB61" s="657"/>
      <c r="RC61" s="657"/>
      <c r="RD61" s="657"/>
      <c r="RE61" s="657"/>
      <c r="RF61" s="657"/>
      <c r="RG61" s="657"/>
      <c r="RH61" s="657"/>
      <c r="RI61" s="657"/>
      <c r="RJ61" s="657"/>
      <c r="RK61" s="657"/>
      <c r="RL61" s="657"/>
      <c r="RM61" s="657"/>
      <c r="RN61" s="657"/>
      <c r="RO61" s="657"/>
      <c r="RP61" s="657"/>
      <c r="RQ61" s="657"/>
      <c r="RR61" s="657"/>
      <c r="RS61" s="657"/>
      <c r="RT61" s="657"/>
      <c r="RU61" s="657"/>
      <c r="RV61" s="657"/>
      <c r="RW61" s="657"/>
      <c r="RX61" s="657"/>
      <c r="RY61" s="657"/>
      <c r="RZ61" s="657"/>
      <c r="SA61" s="657"/>
      <c r="SB61" s="657"/>
      <c r="SC61" s="657"/>
      <c r="SD61" s="657"/>
      <c r="SE61" s="657"/>
      <c r="SF61" s="657"/>
      <c r="SG61" s="657"/>
      <c r="SH61" s="657"/>
      <c r="SI61" s="657"/>
      <c r="SJ61" s="657"/>
      <c r="SK61" s="657"/>
      <c r="SL61" s="657"/>
      <c r="SM61" s="657"/>
      <c r="SN61" s="657"/>
      <c r="SO61" s="657"/>
      <c r="SP61" s="657"/>
      <c r="SQ61" s="657"/>
      <c r="SR61" s="657"/>
      <c r="SS61" s="657"/>
      <c r="ST61" s="657"/>
      <c r="SU61" s="657"/>
      <c r="SV61" s="657"/>
      <c r="SW61" s="657"/>
      <c r="SX61" s="657"/>
      <c r="SY61" s="657"/>
      <c r="SZ61" s="657"/>
      <c r="TA61" s="657"/>
      <c r="TB61" s="657"/>
      <c r="TC61" s="657"/>
      <c r="TD61" s="657"/>
      <c r="TE61" s="657"/>
      <c r="TF61" s="657"/>
      <c r="TG61" s="657"/>
      <c r="TH61" s="657"/>
      <c r="TI61" s="657"/>
      <c r="TJ61" s="657"/>
      <c r="TK61" s="657"/>
      <c r="TL61" s="657"/>
      <c r="TM61" s="657"/>
      <c r="TN61" s="657"/>
      <c r="TO61" s="657"/>
      <c r="TP61" s="657"/>
      <c r="TQ61" s="657"/>
      <c r="TR61" s="657"/>
      <c r="TS61" s="657"/>
      <c r="TT61" s="657"/>
      <c r="TU61" s="657"/>
      <c r="TV61" s="657"/>
      <c r="TW61" s="657"/>
      <c r="TX61" s="657"/>
      <c r="TY61" s="657"/>
      <c r="TZ61" s="657"/>
      <c r="UA61" s="657"/>
      <c r="UB61" s="657"/>
      <c r="UC61" s="657"/>
      <c r="UD61" s="657"/>
      <c r="UE61" s="657"/>
      <c r="UF61" s="657"/>
      <c r="UG61" s="657"/>
      <c r="UH61" s="657"/>
      <c r="UI61" s="657"/>
      <c r="UJ61" s="657"/>
      <c r="UK61" s="657"/>
      <c r="UL61" s="657"/>
      <c r="UM61" s="657"/>
      <c r="UN61" s="657"/>
      <c r="UO61" s="657"/>
      <c r="UP61" s="657"/>
      <c r="UQ61" s="657"/>
      <c r="UR61" s="657"/>
      <c r="US61" s="657"/>
      <c r="UT61" s="657"/>
      <c r="UU61" s="657"/>
      <c r="UV61" s="657"/>
      <c r="UW61" s="657"/>
      <c r="UX61" s="657"/>
      <c r="UY61" s="657"/>
      <c r="UZ61" s="657"/>
      <c r="VA61" s="657"/>
      <c r="VB61" s="657"/>
      <c r="VC61" s="657"/>
      <c r="VD61" s="657"/>
      <c r="VE61" s="657"/>
      <c r="VF61" s="657"/>
      <c r="VG61" s="657"/>
      <c r="VH61" s="657"/>
      <c r="VI61" s="657"/>
      <c r="VJ61" s="657"/>
      <c r="VK61" s="657"/>
      <c r="VL61" s="657"/>
      <c r="VM61" s="657"/>
      <c r="VN61" s="657"/>
      <c r="VO61" s="657"/>
      <c r="VP61" s="657"/>
      <c r="VQ61" s="657"/>
      <c r="VR61" s="657"/>
      <c r="VS61" s="657"/>
      <c r="VT61" s="657"/>
      <c r="VU61" s="657"/>
      <c r="VV61" s="657"/>
      <c r="VW61" s="657"/>
      <c r="VX61" s="657"/>
      <c r="VY61" s="657"/>
      <c r="VZ61" s="657"/>
      <c r="WA61" s="657"/>
      <c r="WB61" s="657"/>
      <c r="WC61" s="657"/>
      <c r="WD61" s="657"/>
      <c r="WE61" s="657"/>
      <c r="WF61" s="657"/>
      <c r="WG61" s="657"/>
      <c r="WH61" s="657"/>
      <c r="WI61" s="657"/>
      <c r="WJ61" s="657"/>
      <c r="WK61" s="657"/>
      <c r="WL61" s="657"/>
      <c r="WM61" s="657"/>
      <c r="WN61" s="657"/>
      <c r="WO61" s="657"/>
      <c r="WP61" s="657"/>
      <c r="WQ61" s="657"/>
      <c r="WR61" s="657"/>
      <c r="WS61" s="657"/>
      <c r="WT61" s="657"/>
      <c r="WU61" s="657"/>
      <c r="WV61" s="657"/>
      <c r="WW61" s="657"/>
      <c r="WX61" s="657"/>
      <c r="WY61" s="657"/>
      <c r="WZ61" s="657"/>
      <c r="XA61" s="657"/>
      <c r="XB61" s="657"/>
      <c r="XC61" s="657"/>
      <c r="XD61" s="657"/>
      <c r="XE61" s="657"/>
      <c r="XF61" s="657"/>
      <c r="XG61" s="657"/>
      <c r="XH61" s="657"/>
      <c r="XI61" s="657"/>
      <c r="XJ61" s="657"/>
      <c r="XK61" s="657"/>
      <c r="XL61" s="657"/>
      <c r="XM61" s="657"/>
      <c r="XN61" s="657"/>
      <c r="XO61" s="657"/>
      <c r="XP61" s="657"/>
      <c r="XQ61" s="657"/>
      <c r="XR61" s="657"/>
      <c r="XS61" s="657"/>
      <c r="XT61" s="657"/>
      <c r="XU61" s="657"/>
      <c r="XV61" s="657"/>
      <c r="XW61" s="657"/>
      <c r="XX61" s="657"/>
      <c r="XY61" s="657"/>
      <c r="XZ61" s="657"/>
      <c r="YA61" s="657"/>
      <c r="YB61" s="657"/>
      <c r="YC61" s="657"/>
      <c r="YD61" s="657"/>
      <c r="YE61" s="657"/>
      <c r="YF61" s="657"/>
      <c r="YG61" s="657"/>
      <c r="YH61" s="657"/>
      <c r="YI61" s="657"/>
      <c r="YJ61" s="657"/>
      <c r="YK61" s="657"/>
      <c r="YL61" s="657"/>
      <c r="YM61" s="657"/>
      <c r="YN61" s="657"/>
      <c r="YO61" s="657"/>
      <c r="YP61" s="657"/>
      <c r="YQ61" s="657"/>
      <c r="YR61" s="657"/>
      <c r="YS61" s="657"/>
      <c r="YT61" s="657"/>
      <c r="YU61" s="657"/>
      <c r="YV61" s="657"/>
      <c r="YW61" s="657"/>
      <c r="YX61" s="657"/>
      <c r="YY61" s="657"/>
      <c r="YZ61" s="657"/>
      <c r="ZA61" s="657"/>
      <c r="ZB61" s="657"/>
      <c r="ZC61" s="657"/>
      <c r="ZD61" s="657"/>
      <c r="ZE61" s="657"/>
      <c r="ZF61" s="657"/>
      <c r="ZG61" s="657"/>
      <c r="ZH61" s="657"/>
      <c r="ZI61" s="657"/>
      <c r="ZJ61" s="657"/>
      <c r="ZK61" s="657"/>
      <c r="ZL61" s="657"/>
      <c r="ZM61" s="657"/>
      <c r="ZN61" s="657"/>
      <c r="ZO61" s="657"/>
      <c r="ZP61" s="657"/>
      <c r="ZQ61" s="657"/>
      <c r="ZR61" s="657"/>
      <c r="ZS61" s="657"/>
      <c r="ZT61" s="657"/>
      <c r="ZU61" s="657"/>
      <c r="ZV61" s="657"/>
      <c r="ZW61" s="657"/>
      <c r="ZX61" s="657"/>
      <c r="ZY61" s="657"/>
      <c r="ZZ61" s="657"/>
      <c r="AAA61" s="657"/>
      <c r="AAB61" s="657"/>
      <c r="AAC61" s="657"/>
      <c r="AAD61" s="657"/>
      <c r="AAE61" s="657"/>
      <c r="AAF61" s="657"/>
      <c r="AAG61" s="657"/>
      <c r="AAH61" s="657"/>
      <c r="AAI61" s="657"/>
      <c r="AAJ61" s="657"/>
      <c r="AAK61" s="657"/>
      <c r="AAL61" s="657"/>
      <c r="AAM61" s="657"/>
      <c r="AAN61" s="657"/>
      <c r="AAO61" s="657"/>
      <c r="AAP61" s="657"/>
      <c r="AAQ61" s="657"/>
      <c r="AAR61" s="657"/>
      <c r="AAS61" s="657"/>
      <c r="AAT61" s="657"/>
      <c r="AAU61" s="657"/>
      <c r="AAV61" s="657"/>
      <c r="AAW61" s="657"/>
      <c r="AAX61" s="657"/>
      <c r="AAY61" s="657"/>
      <c r="AAZ61" s="657"/>
      <c r="ABA61" s="657"/>
      <c r="ABB61" s="657"/>
      <c r="ABC61" s="657"/>
      <c r="ABD61" s="657"/>
      <c r="ABE61" s="657"/>
      <c r="ABF61" s="657"/>
      <c r="ABG61" s="657"/>
      <c r="ABH61" s="657"/>
      <c r="ABI61" s="657"/>
      <c r="ABJ61" s="657"/>
      <c r="ABK61" s="657"/>
      <c r="ABL61" s="657"/>
      <c r="ABM61" s="657"/>
      <c r="ABN61" s="657"/>
      <c r="ABO61" s="657"/>
      <c r="ABP61" s="657"/>
      <c r="ABQ61" s="657"/>
      <c r="ABR61" s="657"/>
      <c r="ABS61" s="657"/>
      <c r="ABT61" s="657"/>
      <c r="ABU61" s="657"/>
      <c r="ABV61" s="657"/>
      <c r="ABW61" s="657"/>
      <c r="ABX61" s="657"/>
      <c r="ABY61" s="657"/>
      <c r="ABZ61" s="657"/>
      <c r="ACA61" s="657"/>
      <c r="ACB61" s="657"/>
      <c r="ACC61" s="657"/>
      <c r="ACD61" s="657"/>
      <c r="ACE61" s="657"/>
      <c r="ACF61" s="657"/>
      <c r="ACG61" s="657"/>
      <c r="ACH61" s="657"/>
      <c r="ACI61" s="657"/>
      <c r="ACJ61" s="657"/>
      <c r="ACK61" s="657"/>
      <c r="ACL61" s="657"/>
      <c r="ACM61" s="657"/>
      <c r="ACN61" s="657"/>
      <c r="ACO61" s="657"/>
      <c r="ACP61" s="657"/>
      <c r="ACQ61" s="657"/>
      <c r="ACR61" s="657"/>
      <c r="ACS61" s="657"/>
      <c r="ACT61" s="657"/>
      <c r="ACU61" s="657"/>
      <c r="ACV61" s="657"/>
      <c r="ACW61" s="657"/>
      <c r="ACX61" s="657"/>
      <c r="ACY61" s="657"/>
      <c r="ACZ61" s="657"/>
      <c r="ADA61" s="657"/>
      <c r="ADB61" s="657"/>
      <c r="ADC61" s="657"/>
      <c r="ADD61" s="657"/>
      <c r="ADE61" s="657"/>
      <c r="ADF61" s="657"/>
      <c r="ADG61" s="657"/>
      <c r="ADH61" s="657"/>
      <c r="ADI61" s="657"/>
      <c r="ADJ61" s="657"/>
      <c r="ADK61" s="657"/>
      <c r="ADL61" s="657"/>
      <c r="ADM61" s="657"/>
      <c r="ADN61" s="657"/>
      <c r="ADO61" s="657"/>
      <c r="ADP61" s="657"/>
      <c r="ADQ61" s="657"/>
      <c r="ADR61" s="657"/>
      <c r="ADS61" s="657"/>
      <c r="ADT61" s="657"/>
      <c r="ADU61" s="657"/>
      <c r="ADV61" s="657"/>
      <c r="ADW61" s="657"/>
      <c r="ADX61" s="657"/>
      <c r="ADY61" s="657"/>
      <c r="ADZ61" s="657"/>
      <c r="AEA61" s="657"/>
      <c r="AEB61" s="657"/>
      <c r="AEC61" s="657"/>
      <c r="AED61" s="657"/>
      <c r="AEE61" s="657"/>
      <c r="AEF61" s="657"/>
      <c r="AEG61" s="657"/>
      <c r="AEH61" s="657"/>
      <c r="AEI61" s="657"/>
      <c r="AEJ61" s="657"/>
      <c r="AEK61" s="657"/>
      <c r="AEL61" s="657"/>
      <c r="AEM61" s="657"/>
      <c r="AEN61" s="657"/>
      <c r="AEO61" s="657"/>
      <c r="AEP61" s="657"/>
      <c r="AEQ61" s="657"/>
      <c r="AER61" s="657"/>
      <c r="AES61" s="657"/>
      <c r="AET61" s="657"/>
      <c r="AEU61" s="657"/>
      <c r="AEV61" s="657"/>
      <c r="AEW61" s="657"/>
      <c r="AEX61" s="657"/>
      <c r="AEY61" s="657"/>
      <c r="AEZ61" s="657"/>
      <c r="AFA61" s="657"/>
      <c r="AFB61" s="657"/>
      <c r="AFC61" s="657"/>
      <c r="AFD61" s="657"/>
      <c r="AFE61" s="657"/>
      <c r="AFF61" s="657"/>
      <c r="AFG61" s="657"/>
      <c r="AFH61" s="657"/>
      <c r="AFI61" s="657"/>
      <c r="AFJ61" s="657"/>
      <c r="AFK61" s="657"/>
      <c r="AFL61" s="657"/>
      <c r="AFM61" s="657"/>
      <c r="AFN61" s="657"/>
      <c r="AFO61" s="657"/>
      <c r="AFP61" s="657"/>
      <c r="AFQ61" s="657"/>
      <c r="AFR61" s="657"/>
      <c r="AFS61" s="657"/>
      <c r="AFT61" s="657"/>
      <c r="AFU61" s="657"/>
      <c r="AFV61" s="657"/>
      <c r="AFW61" s="657"/>
      <c r="AFX61" s="657"/>
      <c r="AFY61" s="657"/>
      <c r="AFZ61" s="657"/>
      <c r="AGA61" s="657"/>
      <c r="AGB61" s="657"/>
      <c r="AGC61" s="657"/>
      <c r="AGD61" s="657"/>
      <c r="AGE61" s="657"/>
      <c r="AGF61" s="657"/>
      <c r="AGG61" s="657"/>
      <c r="AGH61" s="657"/>
      <c r="AGI61" s="657"/>
      <c r="AGJ61" s="657"/>
      <c r="AGK61" s="657"/>
      <c r="AGL61" s="657"/>
      <c r="AGM61" s="657"/>
      <c r="AGN61" s="657"/>
      <c r="AGO61" s="657"/>
      <c r="AGP61" s="657"/>
      <c r="AGQ61" s="657"/>
      <c r="AGR61" s="657"/>
      <c r="AGS61" s="657"/>
      <c r="AGT61" s="657"/>
      <c r="AGU61" s="657"/>
      <c r="AGV61" s="657"/>
      <c r="AGW61" s="657"/>
      <c r="AGX61" s="657"/>
      <c r="AGY61" s="657"/>
      <c r="AGZ61" s="657"/>
      <c r="AHA61" s="657"/>
      <c r="AHB61" s="657"/>
      <c r="AHC61" s="657"/>
      <c r="AHD61" s="657"/>
      <c r="AHE61" s="657"/>
      <c r="AHF61" s="657"/>
      <c r="AHG61" s="657"/>
      <c r="AHH61" s="657"/>
      <c r="AHI61" s="657"/>
      <c r="AHJ61" s="657"/>
      <c r="AHK61" s="657"/>
      <c r="AHL61" s="657"/>
      <c r="AHM61" s="657"/>
      <c r="AHN61" s="657"/>
      <c r="AHO61" s="657"/>
      <c r="AHP61" s="657"/>
      <c r="AHQ61" s="657"/>
      <c r="AHR61" s="657"/>
      <c r="AHS61" s="657"/>
      <c r="AHT61" s="657"/>
      <c r="AHU61" s="657"/>
      <c r="AHV61" s="657"/>
      <c r="AHW61" s="657"/>
      <c r="AHX61" s="657"/>
      <c r="AHY61" s="657"/>
      <c r="AHZ61" s="657"/>
      <c r="AIA61" s="657"/>
      <c r="AIB61" s="657"/>
      <c r="AIC61" s="657"/>
      <c r="AID61" s="657"/>
      <c r="AIE61" s="657"/>
      <c r="AIF61" s="657"/>
      <c r="AIG61" s="657"/>
      <c r="AIH61" s="657"/>
      <c r="AII61" s="657"/>
      <c r="AIJ61" s="657"/>
      <c r="AIK61" s="657"/>
      <c r="AIL61" s="657"/>
      <c r="AIM61" s="657"/>
      <c r="AIN61" s="657"/>
      <c r="AIO61" s="657"/>
      <c r="AIP61" s="657"/>
      <c r="AIQ61" s="657"/>
      <c r="AIR61" s="657"/>
      <c r="AIS61" s="657"/>
      <c r="AIT61" s="657"/>
      <c r="AIU61" s="657"/>
      <c r="AIV61" s="657"/>
      <c r="AIW61" s="657"/>
      <c r="AIX61" s="657"/>
      <c r="AIY61" s="657"/>
      <c r="AIZ61" s="657"/>
      <c r="AJA61" s="657"/>
      <c r="AJB61" s="657"/>
      <c r="AJC61" s="657"/>
      <c r="AJD61" s="657"/>
      <c r="AJE61" s="657"/>
      <c r="AJF61" s="657"/>
      <c r="AJG61" s="657"/>
      <c r="AJH61" s="657"/>
      <c r="AJI61" s="657"/>
      <c r="AJJ61" s="657"/>
      <c r="AJK61" s="657"/>
      <c r="AJL61" s="657"/>
      <c r="AJM61" s="657"/>
      <c r="AJN61" s="657"/>
      <c r="AJO61" s="657"/>
      <c r="AJP61" s="657"/>
      <c r="AJQ61" s="657"/>
      <c r="AJR61" s="657"/>
      <c r="AJS61" s="657"/>
      <c r="AJT61" s="657"/>
      <c r="AJU61" s="657"/>
      <c r="AJV61" s="657"/>
      <c r="AJW61" s="657"/>
      <c r="AJX61" s="657"/>
      <c r="AJY61" s="657"/>
      <c r="AJZ61" s="657"/>
      <c r="AKA61" s="657"/>
      <c r="AKB61" s="657"/>
      <c r="AKC61" s="657"/>
      <c r="AKD61" s="657"/>
      <c r="AKE61" s="657"/>
      <c r="AKF61" s="657"/>
      <c r="AKG61" s="657"/>
      <c r="AKH61" s="657"/>
      <c r="AKI61" s="657"/>
      <c r="AKJ61" s="657"/>
      <c r="AKK61" s="657"/>
      <c r="AKL61" s="657"/>
      <c r="AKM61" s="657"/>
      <c r="AKN61" s="657"/>
      <c r="AKO61" s="657"/>
      <c r="AKP61" s="657"/>
      <c r="AKQ61" s="657"/>
      <c r="AKR61" s="657"/>
      <c r="AKS61" s="657"/>
      <c r="AKT61" s="657"/>
      <c r="AKU61" s="657"/>
      <c r="AKV61" s="657"/>
      <c r="AKW61" s="657"/>
      <c r="AKX61" s="657"/>
      <c r="AKY61" s="657"/>
      <c r="AKZ61" s="657"/>
      <c r="ALA61" s="657"/>
      <c r="ALB61" s="657"/>
      <c r="ALC61" s="657"/>
      <c r="ALD61" s="657"/>
      <c r="ALE61" s="657"/>
      <c r="ALF61" s="657"/>
      <c r="ALG61" s="657"/>
      <c r="ALH61" s="657"/>
      <c r="ALI61" s="657"/>
      <c r="ALJ61" s="657"/>
      <c r="ALK61" s="657"/>
      <c r="ALL61" s="657"/>
      <c r="ALM61" s="657"/>
      <c r="ALN61" s="657"/>
      <c r="ALO61" s="657"/>
      <c r="ALP61" s="657"/>
      <c r="ALQ61" s="657"/>
      <c r="ALR61" s="657"/>
      <c r="ALS61" s="657"/>
      <c r="ALT61" s="657"/>
      <c r="ALU61" s="657"/>
      <c r="ALV61" s="657"/>
      <c r="ALW61" s="657"/>
      <c r="ALX61" s="657"/>
      <c r="ALY61" s="657"/>
      <c r="ALZ61" s="657"/>
      <c r="AMA61" s="657"/>
      <c r="AMB61" s="657"/>
      <c r="AMC61" s="657"/>
      <c r="AMD61" s="657"/>
      <c r="AME61" s="657"/>
      <c r="AMF61" s="657"/>
      <c r="AMG61" s="657"/>
      <c r="AMH61" s="657"/>
      <c r="AMI61" s="657"/>
      <c r="AMJ61" s="657"/>
      <c r="AMK61" s="657"/>
      <c r="AML61" s="657"/>
      <c r="AMM61" s="657"/>
      <c r="AMN61" s="657"/>
      <c r="AMO61" s="657"/>
      <c r="AMP61" s="657"/>
      <c r="AMQ61" s="657"/>
      <c r="AMR61" s="657"/>
      <c r="AMS61" s="657"/>
      <c r="AMT61" s="657"/>
      <c r="AMU61" s="657"/>
      <c r="AMV61" s="657"/>
      <c r="AMW61" s="657"/>
      <c r="AMX61" s="657"/>
      <c r="AMY61" s="657"/>
      <c r="AMZ61" s="657"/>
      <c r="ANA61" s="657"/>
      <c r="ANB61" s="657"/>
      <c r="ANC61" s="657"/>
      <c r="AND61" s="657"/>
      <c r="ANE61" s="657"/>
      <c r="ANF61" s="657"/>
      <c r="ANG61" s="657"/>
      <c r="ANH61" s="657"/>
      <c r="ANI61" s="657"/>
      <c r="ANJ61" s="657"/>
      <c r="ANK61" s="657"/>
      <c r="ANL61" s="657"/>
      <c r="ANM61" s="657"/>
      <c r="ANN61" s="657"/>
      <c r="ANO61" s="657"/>
      <c r="ANP61" s="657"/>
      <c r="ANQ61" s="657"/>
      <c r="ANR61" s="657"/>
      <c r="ANS61" s="657"/>
      <c r="ANT61" s="657"/>
      <c r="ANU61" s="657"/>
      <c r="ANV61" s="657"/>
      <c r="ANW61" s="657"/>
      <c r="ANX61" s="657"/>
      <c r="ANY61" s="657"/>
      <c r="ANZ61" s="657"/>
      <c r="AOA61" s="657"/>
      <c r="AOB61" s="657"/>
      <c r="AOC61" s="657"/>
      <c r="AOD61" s="657"/>
      <c r="AOE61" s="657"/>
      <c r="AOF61" s="657"/>
      <c r="AOG61" s="657"/>
      <c r="AOH61" s="657"/>
      <c r="AOI61" s="657"/>
      <c r="AOJ61" s="657"/>
      <c r="AOK61" s="657"/>
      <c r="AOL61" s="657"/>
      <c r="AOM61" s="657"/>
      <c r="AON61" s="657"/>
      <c r="AOO61" s="657"/>
      <c r="AOP61" s="657"/>
      <c r="AOQ61" s="657"/>
      <c r="AOR61" s="657"/>
      <c r="AOS61" s="657"/>
      <c r="AOT61" s="657"/>
      <c r="AOU61" s="657"/>
      <c r="AOV61" s="657"/>
      <c r="AOW61" s="657"/>
      <c r="AOX61" s="657"/>
      <c r="AOY61" s="657"/>
      <c r="AOZ61" s="657"/>
      <c r="APA61" s="657"/>
      <c r="APB61" s="657"/>
      <c r="APC61" s="657"/>
      <c r="APD61" s="657"/>
      <c r="APE61" s="657"/>
      <c r="APF61" s="657"/>
      <c r="APG61" s="657"/>
      <c r="APH61" s="657"/>
      <c r="API61" s="657"/>
      <c r="APJ61" s="657"/>
      <c r="APK61" s="657"/>
      <c r="APL61" s="657"/>
      <c r="APM61" s="657"/>
      <c r="APN61" s="657"/>
      <c r="APO61" s="657"/>
      <c r="APP61" s="657"/>
      <c r="APQ61" s="657"/>
      <c r="APR61" s="657"/>
      <c r="APS61" s="657"/>
      <c r="APT61" s="657"/>
      <c r="APU61" s="657"/>
      <c r="APV61" s="657"/>
      <c r="APW61" s="657"/>
      <c r="APX61" s="657"/>
      <c r="APY61" s="657"/>
      <c r="APZ61" s="657"/>
      <c r="AQA61" s="657"/>
      <c r="AQB61" s="657"/>
      <c r="AQC61" s="657"/>
      <c r="AQD61" s="657"/>
      <c r="AQE61" s="657"/>
      <c r="AQF61" s="657"/>
      <c r="AQG61" s="657"/>
      <c r="AQH61" s="657"/>
      <c r="AQI61" s="657"/>
      <c r="AQJ61" s="657"/>
      <c r="AQK61" s="657"/>
      <c r="AQL61" s="657"/>
      <c r="AQM61" s="657"/>
      <c r="AQN61" s="657"/>
      <c r="AQO61" s="657"/>
      <c r="AQP61" s="657"/>
      <c r="AQQ61" s="657"/>
      <c r="AQR61" s="657"/>
      <c r="AQS61" s="657"/>
      <c r="AQT61" s="657"/>
      <c r="AQU61" s="657"/>
      <c r="AQV61" s="657"/>
      <c r="AQW61" s="657"/>
      <c r="AQX61" s="657"/>
      <c r="AQY61" s="657"/>
      <c r="AQZ61" s="657"/>
      <c r="ARA61" s="657"/>
      <c r="ARB61" s="657"/>
      <c r="ARC61" s="657"/>
      <c r="ARD61" s="657"/>
      <c r="ARE61" s="657"/>
      <c r="ARF61" s="657"/>
      <c r="ARG61" s="657"/>
      <c r="ARH61" s="657"/>
      <c r="ARI61" s="657"/>
      <c r="ARJ61" s="657"/>
      <c r="ARK61" s="657"/>
      <c r="ARL61" s="657"/>
      <c r="ARM61" s="657"/>
      <c r="ARN61" s="657"/>
      <c r="ARO61" s="657"/>
      <c r="ARP61" s="657"/>
      <c r="ARQ61" s="657"/>
      <c r="ARR61" s="657"/>
      <c r="ARS61" s="657"/>
      <c r="ART61" s="657"/>
      <c r="ARU61" s="657"/>
      <c r="ARV61" s="657"/>
      <c r="ARW61" s="657"/>
      <c r="ARX61" s="657"/>
      <c r="ARY61" s="657"/>
      <c r="ARZ61" s="657"/>
      <c r="ASA61" s="657"/>
      <c r="ASB61" s="657"/>
      <c r="ASC61" s="657"/>
      <c r="ASD61" s="657"/>
      <c r="ASE61" s="657"/>
      <c r="ASF61" s="657"/>
      <c r="ASG61" s="657"/>
      <c r="ASH61" s="657"/>
      <c r="ASI61" s="657"/>
      <c r="ASJ61" s="657"/>
      <c r="ASK61" s="657"/>
      <c r="ASL61" s="657"/>
      <c r="ASM61" s="657"/>
      <c r="ASN61" s="657"/>
      <c r="ASO61" s="657"/>
      <c r="ASP61" s="657"/>
      <c r="ASQ61" s="657"/>
      <c r="ASR61" s="657"/>
      <c r="ASS61" s="657"/>
      <c r="AST61" s="657"/>
      <c r="ASU61" s="657"/>
      <c r="ASV61" s="657"/>
      <c r="ASW61" s="657"/>
      <c r="ASX61" s="657"/>
      <c r="ASY61" s="657"/>
      <c r="ASZ61" s="657"/>
      <c r="ATA61" s="657"/>
      <c r="ATB61" s="657"/>
      <c r="ATC61" s="657"/>
      <c r="ATD61" s="657"/>
      <c r="ATE61" s="657"/>
      <c r="ATF61" s="657"/>
      <c r="ATG61" s="657"/>
      <c r="ATH61" s="657"/>
      <c r="ATI61" s="657"/>
      <c r="ATJ61" s="657"/>
      <c r="ATK61" s="657"/>
      <c r="ATL61" s="657"/>
      <c r="ATM61" s="657"/>
      <c r="ATN61" s="657"/>
      <c r="ATO61" s="657"/>
      <c r="ATP61" s="657"/>
      <c r="ATQ61" s="657"/>
      <c r="ATR61" s="657"/>
      <c r="ATS61" s="657"/>
      <c r="ATT61" s="657"/>
      <c r="ATU61" s="657"/>
      <c r="ATV61" s="657"/>
      <c r="ATW61" s="657"/>
      <c r="ATX61" s="657"/>
      <c r="ATY61" s="657"/>
      <c r="ATZ61" s="657"/>
      <c r="AUA61" s="657"/>
      <c r="AUB61" s="657"/>
      <c r="AUC61" s="657"/>
      <c r="AUD61" s="657"/>
      <c r="AUE61" s="657"/>
      <c r="AUF61" s="657"/>
      <c r="AUG61" s="657"/>
      <c r="AUH61" s="657"/>
      <c r="AUI61" s="657"/>
      <c r="AUJ61" s="657"/>
      <c r="AUK61" s="657"/>
      <c r="AUL61" s="657"/>
      <c r="AUM61" s="657"/>
      <c r="AUN61" s="657"/>
      <c r="AUO61" s="657"/>
      <c r="AUP61" s="657"/>
      <c r="AUQ61" s="657"/>
      <c r="AUR61" s="657"/>
      <c r="AUS61" s="657"/>
      <c r="AUT61" s="657"/>
      <c r="AUU61" s="657"/>
      <c r="AUV61" s="657"/>
      <c r="AUW61" s="657"/>
      <c r="AUX61" s="657"/>
      <c r="AUY61" s="657"/>
      <c r="AUZ61" s="657"/>
      <c r="AVA61" s="657"/>
      <c r="AVB61" s="657"/>
      <c r="AVC61" s="657"/>
      <c r="AVD61" s="657"/>
      <c r="AVE61" s="657"/>
      <c r="AVF61" s="657"/>
      <c r="AVG61" s="657"/>
      <c r="AVH61" s="657"/>
      <c r="AVI61" s="657"/>
      <c r="AVJ61" s="657"/>
      <c r="AVK61" s="657"/>
      <c r="AVL61" s="657"/>
      <c r="AVM61" s="657"/>
      <c r="AVN61" s="657"/>
      <c r="AVO61" s="657"/>
      <c r="AVP61" s="657"/>
      <c r="AVQ61" s="657"/>
      <c r="AVR61" s="657"/>
      <c r="AVS61" s="657"/>
      <c r="AVT61" s="657"/>
      <c r="AVU61" s="657"/>
      <c r="AVV61" s="657"/>
      <c r="AVW61" s="657"/>
      <c r="AVX61" s="657"/>
      <c r="AVY61" s="657"/>
      <c r="AVZ61" s="657"/>
      <c r="AWA61" s="657"/>
      <c r="AWB61" s="657"/>
      <c r="AWC61" s="657"/>
      <c r="AWD61" s="657"/>
      <c r="AWE61" s="657"/>
      <c r="AWF61" s="657"/>
      <c r="AWG61" s="657"/>
      <c r="AWH61" s="657"/>
      <c r="AWI61" s="657"/>
      <c r="AWJ61" s="657"/>
      <c r="AWK61" s="657"/>
      <c r="AWL61" s="657"/>
      <c r="AWM61" s="657"/>
      <c r="AWN61" s="657"/>
      <c r="AWO61" s="657"/>
      <c r="AWP61" s="657"/>
      <c r="AWQ61" s="657"/>
      <c r="AWR61" s="657"/>
      <c r="AWS61" s="657"/>
      <c r="AWT61" s="657"/>
      <c r="AWU61" s="657"/>
      <c r="AWV61" s="657"/>
      <c r="AWW61" s="657"/>
      <c r="AWX61" s="657"/>
      <c r="AWY61" s="657"/>
      <c r="AWZ61" s="657"/>
      <c r="AXA61" s="657"/>
      <c r="AXB61" s="657"/>
      <c r="AXC61" s="657"/>
      <c r="AXD61" s="657"/>
      <c r="AXE61" s="657"/>
      <c r="AXF61" s="657"/>
      <c r="AXG61" s="657"/>
      <c r="AXH61" s="657"/>
      <c r="AXI61" s="657"/>
      <c r="AXJ61" s="657"/>
      <c r="AXK61" s="657"/>
      <c r="AXL61" s="657"/>
      <c r="AXM61" s="657"/>
      <c r="AXN61" s="657"/>
      <c r="AXO61" s="657"/>
      <c r="AXP61" s="657"/>
      <c r="AXQ61" s="657"/>
      <c r="AXR61" s="657"/>
      <c r="AXS61" s="657"/>
      <c r="AXT61" s="657"/>
      <c r="AXU61" s="657"/>
      <c r="AXV61" s="657"/>
      <c r="AXW61" s="657"/>
      <c r="AXX61" s="657"/>
      <c r="AXY61" s="657"/>
      <c r="AXZ61" s="657"/>
      <c r="AYA61" s="657"/>
      <c r="AYB61" s="657"/>
      <c r="AYC61" s="657"/>
      <c r="AYD61" s="657"/>
      <c r="AYE61" s="657"/>
      <c r="AYF61" s="657"/>
      <c r="AYG61" s="657"/>
      <c r="AYH61" s="657"/>
      <c r="AYI61" s="657"/>
      <c r="AYJ61" s="657"/>
      <c r="AYK61" s="657"/>
      <c r="AYL61" s="657"/>
      <c r="AYM61" s="657"/>
      <c r="AYN61" s="657"/>
      <c r="AYO61" s="657"/>
      <c r="AYP61" s="657"/>
      <c r="AYQ61" s="657"/>
      <c r="AYR61" s="657"/>
      <c r="AYS61" s="657"/>
      <c r="AYT61" s="657"/>
      <c r="AYU61" s="657"/>
      <c r="AYV61" s="657"/>
      <c r="AYW61" s="657"/>
      <c r="AYX61" s="657"/>
      <c r="AYY61" s="657"/>
      <c r="AYZ61" s="657"/>
      <c r="AZA61" s="657"/>
      <c r="AZB61" s="657"/>
      <c r="AZC61" s="657"/>
      <c r="AZD61" s="657"/>
      <c r="AZE61" s="657"/>
      <c r="AZF61" s="657"/>
      <c r="AZG61" s="657"/>
      <c r="AZH61" s="657"/>
      <c r="AZI61" s="657"/>
      <c r="AZJ61" s="657"/>
      <c r="AZK61" s="657"/>
      <c r="AZL61" s="657"/>
      <c r="AZM61" s="657"/>
      <c r="AZN61" s="657"/>
      <c r="AZO61" s="657"/>
      <c r="AZP61" s="657"/>
      <c r="AZQ61" s="657"/>
      <c r="AZR61" s="657"/>
      <c r="AZS61" s="657"/>
      <c r="AZT61" s="657"/>
      <c r="AZU61" s="657"/>
      <c r="AZV61" s="657"/>
      <c r="AZW61" s="657"/>
      <c r="AZX61" s="657"/>
      <c r="AZY61" s="657"/>
      <c r="AZZ61" s="657"/>
      <c r="BAA61" s="657"/>
      <c r="BAB61" s="657"/>
      <c r="BAC61" s="657"/>
      <c r="BAD61" s="657"/>
      <c r="BAE61" s="657"/>
      <c r="BAF61" s="657"/>
      <c r="BAG61" s="657"/>
      <c r="BAH61" s="657"/>
      <c r="BAI61" s="657"/>
      <c r="BAJ61" s="657"/>
      <c r="BAK61" s="657"/>
      <c r="BAL61" s="657"/>
      <c r="BAM61" s="657"/>
      <c r="BAN61" s="657"/>
      <c r="BAO61" s="657"/>
      <c r="BAP61" s="657"/>
      <c r="BAQ61" s="657"/>
      <c r="BAR61" s="657"/>
      <c r="BAS61" s="657"/>
      <c r="BAT61" s="657"/>
      <c r="BAU61" s="657"/>
      <c r="BAV61" s="657"/>
      <c r="BAW61" s="657"/>
      <c r="BAX61" s="657"/>
      <c r="BAY61" s="657"/>
      <c r="BAZ61" s="657"/>
      <c r="BBA61" s="657"/>
      <c r="BBB61" s="657"/>
      <c r="BBC61" s="657"/>
      <c r="BBD61" s="657"/>
      <c r="BBE61" s="657"/>
      <c r="BBF61" s="657"/>
      <c r="BBG61" s="657"/>
      <c r="BBH61" s="657"/>
      <c r="BBI61" s="657"/>
      <c r="BBJ61" s="657"/>
      <c r="BBK61" s="657"/>
      <c r="BBL61" s="657"/>
      <c r="BBM61" s="657"/>
      <c r="BBN61" s="657"/>
      <c r="BBO61" s="657"/>
      <c r="BBP61" s="657"/>
      <c r="BBQ61" s="657"/>
      <c r="BBR61" s="657"/>
      <c r="BBS61" s="657"/>
      <c r="BBT61" s="657"/>
      <c r="BBU61" s="657"/>
      <c r="BBV61" s="657"/>
      <c r="BBW61" s="657"/>
      <c r="BBX61" s="657"/>
      <c r="BBY61" s="657"/>
      <c r="BBZ61" s="657"/>
      <c r="BCA61" s="657"/>
      <c r="BCB61" s="657"/>
      <c r="BCC61" s="657"/>
      <c r="BCD61" s="657"/>
      <c r="BCE61" s="657"/>
      <c r="BCF61" s="657"/>
      <c r="BCG61" s="657"/>
      <c r="BCH61" s="657"/>
      <c r="BCI61" s="657"/>
      <c r="BCJ61" s="657"/>
      <c r="BCK61" s="657"/>
      <c r="BCL61" s="657"/>
      <c r="BCM61" s="657"/>
      <c r="BCN61" s="657"/>
      <c r="BCO61" s="657"/>
      <c r="BCP61" s="657"/>
      <c r="BCQ61" s="657"/>
      <c r="BCR61" s="657"/>
      <c r="BCS61" s="657"/>
      <c r="BCT61" s="657"/>
      <c r="BCU61" s="657"/>
      <c r="BCV61" s="657"/>
      <c r="BCW61" s="657"/>
      <c r="BCX61" s="657"/>
      <c r="BCY61" s="657"/>
      <c r="BCZ61" s="657"/>
      <c r="BDA61" s="657"/>
      <c r="BDB61" s="657"/>
      <c r="BDC61" s="657"/>
      <c r="BDD61" s="657"/>
      <c r="BDE61" s="657"/>
      <c r="BDF61" s="657"/>
      <c r="BDG61" s="657"/>
      <c r="BDH61" s="657"/>
      <c r="BDI61" s="657"/>
      <c r="BDJ61" s="657"/>
      <c r="BDK61" s="657"/>
      <c r="BDL61" s="657"/>
      <c r="BDM61" s="657"/>
      <c r="BDN61" s="657"/>
      <c r="BDO61" s="657"/>
      <c r="BDP61" s="657"/>
      <c r="BDQ61" s="657"/>
      <c r="BDR61" s="657"/>
      <c r="BDS61" s="657"/>
      <c r="BDT61" s="657"/>
      <c r="BDU61" s="657"/>
      <c r="BDV61" s="657"/>
      <c r="BDW61" s="657"/>
      <c r="BDX61" s="657"/>
      <c r="BDY61" s="657"/>
      <c r="BDZ61" s="657"/>
      <c r="BEA61" s="657"/>
      <c r="BEB61" s="657"/>
      <c r="BEC61" s="657"/>
      <c r="BED61" s="657"/>
      <c r="BEE61" s="657"/>
      <c r="BEF61" s="657"/>
      <c r="BEG61" s="657"/>
      <c r="BEH61" s="657"/>
      <c r="BEI61" s="657"/>
      <c r="BEJ61" s="657"/>
      <c r="BEK61" s="657"/>
      <c r="BEL61" s="657"/>
      <c r="BEM61" s="657"/>
      <c r="BEN61" s="657"/>
      <c r="BEO61" s="657"/>
      <c r="BEP61" s="657"/>
      <c r="BEQ61" s="657"/>
      <c r="BER61" s="657"/>
      <c r="BES61" s="657"/>
      <c r="BET61" s="657"/>
      <c r="BEU61" s="657"/>
      <c r="BEV61" s="657"/>
      <c r="BEW61" s="657"/>
      <c r="BEX61" s="657"/>
      <c r="BEY61" s="657"/>
      <c r="BEZ61" s="657"/>
      <c r="BFA61" s="657"/>
      <c r="BFB61" s="657"/>
      <c r="BFC61" s="657"/>
      <c r="BFD61" s="657"/>
      <c r="BFE61" s="657"/>
      <c r="BFF61" s="657"/>
      <c r="BFG61" s="657"/>
      <c r="BFH61" s="657"/>
      <c r="BFI61" s="657"/>
      <c r="BFJ61" s="657"/>
      <c r="BFK61" s="657"/>
      <c r="BFL61" s="657"/>
      <c r="BFM61" s="657"/>
      <c r="BFN61" s="657"/>
      <c r="BFO61" s="657"/>
      <c r="BFP61" s="657"/>
      <c r="BFQ61" s="657"/>
      <c r="BFR61" s="657"/>
      <c r="BFS61" s="657"/>
      <c r="BFT61" s="657"/>
      <c r="BFU61" s="657"/>
      <c r="BFV61" s="657"/>
      <c r="BFW61" s="657"/>
      <c r="BFX61" s="657"/>
      <c r="BFY61" s="657"/>
      <c r="BFZ61" s="657"/>
      <c r="BGA61" s="657"/>
      <c r="BGB61" s="657"/>
      <c r="BGC61" s="657"/>
      <c r="BGD61" s="657"/>
      <c r="BGE61" s="657"/>
      <c r="BGF61" s="657"/>
      <c r="BGG61" s="657"/>
      <c r="BGH61" s="657"/>
      <c r="BGI61" s="657"/>
      <c r="BGJ61" s="657"/>
      <c r="BGK61" s="657"/>
      <c r="BGL61" s="657"/>
      <c r="BGM61" s="657"/>
      <c r="BGN61" s="657"/>
      <c r="BGO61" s="657"/>
      <c r="BGP61" s="657"/>
      <c r="BGQ61" s="657"/>
      <c r="BGR61" s="657"/>
      <c r="BGS61" s="657"/>
      <c r="BGT61" s="657"/>
      <c r="BGU61" s="657"/>
      <c r="BGV61" s="657"/>
      <c r="BGW61" s="657"/>
      <c r="BGX61" s="657"/>
      <c r="BGY61" s="657"/>
      <c r="BGZ61" s="657"/>
      <c r="BHA61" s="657"/>
      <c r="BHB61" s="657"/>
      <c r="BHC61" s="657"/>
      <c r="BHD61" s="657"/>
      <c r="BHE61" s="657"/>
      <c r="BHF61" s="657"/>
      <c r="BHG61" s="657"/>
      <c r="BHH61" s="657"/>
      <c r="BHI61" s="657"/>
      <c r="BHJ61" s="657"/>
      <c r="BHK61" s="657"/>
      <c r="BHL61" s="657"/>
      <c r="BHM61" s="657"/>
      <c r="BHN61" s="657"/>
      <c r="BHO61" s="657"/>
      <c r="BHP61" s="657"/>
      <c r="BHQ61" s="657"/>
      <c r="BHR61" s="657"/>
      <c r="BHS61" s="657"/>
      <c r="BHT61" s="657"/>
      <c r="BHU61" s="657"/>
      <c r="BHV61" s="657"/>
      <c r="BHW61" s="657"/>
      <c r="BHX61" s="657"/>
      <c r="BHY61" s="657"/>
      <c r="BHZ61" s="657"/>
      <c r="BIA61" s="657"/>
      <c r="BIB61" s="657"/>
      <c r="BIC61" s="657"/>
      <c r="BID61" s="657"/>
      <c r="BIE61" s="657"/>
      <c r="BIF61" s="657"/>
      <c r="BIG61" s="657"/>
      <c r="BIH61" s="657"/>
      <c r="BII61" s="657"/>
      <c r="BIJ61" s="657"/>
      <c r="BIK61" s="657"/>
      <c r="BIL61" s="657"/>
      <c r="BIM61" s="657"/>
      <c r="BIN61" s="657"/>
      <c r="BIO61" s="657"/>
      <c r="BIP61" s="657"/>
      <c r="BIQ61" s="657"/>
      <c r="BIR61" s="657"/>
      <c r="BIS61" s="657"/>
      <c r="BIT61" s="657"/>
      <c r="BIU61" s="657"/>
      <c r="BIV61" s="657"/>
      <c r="BIW61" s="657"/>
      <c r="BIX61" s="657"/>
      <c r="BIY61" s="657"/>
      <c r="BIZ61" s="657"/>
      <c r="BJA61" s="657"/>
      <c r="BJB61" s="657"/>
      <c r="BJC61" s="657"/>
      <c r="BJD61" s="657"/>
      <c r="BJE61" s="657"/>
      <c r="BJF61" s="657"/>
      <c r="BJG61" s="657"/>
      <c r="BJH61" s="657"/>
      <c r="BJI61" s="657"/>
      <c r="BJJ61" s="657"/>
      <c r="BJK61" s="657"/>
      <c r="BJL61" s="657"/>
      <c r="BJM61" s="657"/>
      <c r="BJN61" s="657"/>
      <c r="BJO61" s="657"/>
      <c r="BJP61" s="657"/>
      <c r="BJQ61" s="657"/>
      <c r="BJR61" s="657"/>
      <c r="BJS61" s="657"/>
      <c r="BJT61" s="657"/>
      <c r="BJU61" s="657"/>
      <c r="BJV61" s="657"/>
      <c r="BJW61" s="657"/>
      <c r="BJX61" s="657"/>
      <c r="BJY61" s="657"/>
      <c r="BJZ61" s="657"/>
      <c r="BKA61" s="657"/>
      <c r="BKB61" s="657"/>
      <c r="BKC61" s="657"/>
      <c r="BKD61" s="657"/>
      <c r="BKE61" s="657"/>
      <c r="BKF61" s="657"/>
      <c r="BKG61" s="657"/>
      <c r="BKH61" s="657"/>
      <c r="BKI61" s="657"/>
      <c r="BKJ61" s="657"/>
      <c r="BKK61" s="657"/>
      <c r="BKL61" s="657"/>
      <c r="BKM61" s="657"/>
      <c r="BKN61" s="657"/>
      <c r="BKO61" s="657"/>
      <c r="BKP61" s="657"/>
      <c r="BKQ61" s="657"/>
      <c r="BKR61" s="657"/>
      <c r="BKS61" s="657"/>
      <c r="BKT61" s="657"/>
      <c r="BKU61" s="657"/>
      <c r="BKV61" s="657"/>
      <c r="BKW61" s="657"/>
      <c r="BKX61" s="657"/>
      <c r="BKY61" s="657"/>
      <c r="BKZ61" s="657"/>
      <c r="BLA61" s="657"/>
      <c r="BLB61" s="657"/>
      <c r="BLC61" s="657"/>
      <c r="BLD61" s="657"/>
      <c r="BLE61" s="657"/>
      <c r="BLF61" s="657"/>
      <c r="BLG61" s="657"/>
      <c r="BLH61" s="657"/>
      <c r="BLI61" s="657"/>
      <c r="BLJ61" s="657"/>
      <c r="BLK61" s="657"/>
      <c r="BLL61" s="657"/>
      <c r="BLM61" s="657"/>
      <c r="BLN61" s="657"/>
      <c r="BLO61" s="657"/>
      <c r="BLP61" s="657"/>
      <c r="BLQ61" s="657"/>
      <c r="BLR61" s="657"/>
      <c r="BLS61" s="657"/>
      <c r="BLT61" s="657"/>
      <c r="BLU61" s="657"/>
      <c r="BLV61" s="657"/>
      <c r="BLW61" s="657"/>
      <c r="BLX61" s="657"/>
      <c r="BLY61" s="657"/>
      <c r="BLZ61" s="657"/>
      <c r="BMA61" s="657"/>
      <c r="BMB61" s="657"/>
      <c r="BMC61" s="657"/>
      <c r="BMD61" s="657"/>
      <c r="BME61" s="657"/>
      <c r="BMF61" s="657"/>
      <c r="BMG61" s="657"/>
      <c r="BMH61" s="657"/>
      <c r="BMI61" s="657"/>
      <c r="BMJ61" s="657"/>
      <c r="BMK61" s="657"/>
      <c r="BML61" s="657"/>
      <c r="BMM61" s="657"/>
      <c r="BMN61" s="657"/>
      <c r="BMO61" s="657"/>
      <c r="BMP61" s="657"/>
      <c r="BMQ61" s="657"/>
      <c r="BMR61" s="657"/>
      <c r="BMS61" s="657"/>
      <c r="BMT61" s="657"/>
      <c r="BMU61" s="657"/>
      <c r="BMV61" s="657"/>
      <c r="BMW61" s="657"/>
      <c r="BMX61" s="657"/>
      <c r="BMY61" s="657"/>
      <c r="BMZ61" s="657"/>
      <c r="BNA61" s="657"/>
      <c r="BNB61" s="657"/>
      <c r="BNC61" s="657"/>
      <c r="BND61" s="657"/>
      <c r="BNE61" s="657"/>
      <c r="BNF61" s="657"/>
      <c r="BNG61" s="657"/>
      <c r="BNH61" s="657"/>
      <c r="BNI61" s="657"/>
      <c r="BNJ61" s="657"/>
      <c r="BNK61" s="657"/>
      <c r="BNL61" s="657"/>
      <c r="BNM61" s="657"/>
      <c r="BNN61" s="657"/>
      <c r="BNO61" s="657"/>
      <c r="BNP61" s="657"/>
      <c r="BNQ61" s="657"/>
      <c r="BNR61" s="657"/>
      <c r="BNS61" s="657"/>
      <c r="BNT61" s="657"/>
      <c r="BNU61" s="657"/>
      <c r="BNV61" s="657"/>
      <c r="BNW61" s="657"/>
      <c r="BNX61" s="657"/>
      <c r="BNY61" s="657"/>
      <c r="BNZ61" s="657"/>
      <c r="BOA61" s="657"/>
      <c r="BOB61" s="657"/>
      <c r="BOC61" s="657"/>
      <c r="BOD61" s="657"/>
      <c r="BOE61" s="657"/>
      <c r="BOF61" s="657"/>
      <c r="BOG61" s="657"/>
      <c r="BOH61" s="657"/>
      <c r="BOI61" s="657"/>
      <c r="BOJ61" s="657"/>
      <c r="BOK61" s="657"/>
      <c r="BOL61" s="657"/>
      <c r="BOM61" s="657"/>
      <c r="BON61" s="657"/>
      <c r="BOO61" s="657"/>
      <c r="BOP61" s="657"/>
      <c r="BOQ61" s="657"/>
      <c r="BOR61" s="657"/>
      <c r="BOS61" s="657"/>
      <c r="BOT61" s="657"/>
      <c r="BOU61" s="657"/>
      <c r="BOV61" s="657"/>
      <c r="BOW61" s="657"/>
      <c r="BOX61" s="657"/>
      <c r="BOY61" s="657"/>
      <c r="BOZ61" s="657"/>
      <c r="BPA61" s="657"/>
      <c r="BPB61" s="657"/>
      <c r="BPC61" s="657"/>
      <c r="BPD61" s="657"/>
      <c r="BPE61" s="657"/>
      <c r="BPF61" s="657"/>
      <c r="BPG61" s="657"/>
      <c r="BPH61" s="657"/>
      <c r="BPI61" s="657"/>
      <c r="BPJ61" s="657"/>
      <c r="BPK61" s="657"/>
      <c r="BPL61" s="657"/>
      <c r="BPM61" s="657"/>
      <c r="BPN61" s="657"/>
      <c r="BPO61" s="657"/>
      <c r="BPP61" s="657"/>
      <c r="BPQ61" s="657"/>
      <c r="BPR61" s="657"/>
      <c r="BPS61" s="657"/>
      <c r="BPT61" s="657"/>
      <c r="BPU61" s="657"/>
      <c r="BPV61" s="657"/>
      <c r="BPW61" s="657"/>
      <c r="BPX61" s="657"/>
      <c r="BPY61" s="657"/>
      <c r="BPZ61" s="657"/>
      <c r="BQA61" s="657"/>
      <c r="BQB61" s="657"/>
      <c r="BQC61" s="657"/>
      <c r="BQD61" s="657"/>
      <c r="BQE61" s="657"/>
      <c r="BQF61" s="657"/>
      <c r="BQG61" s="657"/>
      <c r="BQH61" s="657"/>
      <c r="BQI61" s="657"/>
      <c r="BQJ61" s="657"/>
      <c r="BQK61" s="657"/>
      <c r="BQL61" s="657"/>
      <c r="BQM61" s="657"/>
      <c r="BQN61" s="657"/>
      <c r="BQO61" s="657"/>
      <c r="BQP61" s="657"/>
      <c r="BQQ61" s="657"/>
      <c r="BQR61" s="657"/>
      <c r="BQS61" s="657"/>
      <c r="BQT61" s="657"/>
      <c r="BQU61" s="657"/>
      <c r="BQV61" s="657"/>
      <c r="BQW61" s="657"/>
      <c r="BQX61" s="657"/>
      <c r="BQY61" s="657"/>
      <c r="BQZ61" s="657"/>
      <c r="BRA61" s="657"/>
      <c r="BRB61" s="657"/>
      <c r="BRC61" s="657"/>
      <c r="BRD61" s="657"/>
      <c r="BRE61" s="657"/>
      <c r="BRF61" s="657"/>
      <c r="BRG61" s="657"/>
      <c r="BRH61" s="657"/>
      <c r="BRI61" s="657"/>
      <c r="BRJ61" s="657"/>
      <c r="BRK61" s="657"/>
      <c r="BRL61" s="657"/>
      <c r="BRM61" s="657"/>
      <c r="BRN61" s="657"/>
      <c r="BRO61" s="657"/>
      <c r="BRP61" s="657"/>
      <c r="BRQ61" s="657"/>
      <c r="BRR61" s="657"/>
      <c r="BRS61" s="657"/>
      <c r="BRT61" s="657"/>
      <c r="BRU61" s="657"/>
      <c r="BRV61" s="657"/>
      <c r="BRW61" s="657"/>
      <c r="BRX61" s="657"/>
      <c r="BRY61" s="657"/>
      <c r="BRZ61" s="657"/>
      <c r="BSA61" s="657"/>
      <c r="BSB61" s="657"/>
      <c r="BSC61" s="657"/>
      <c r="BSD61" s="657"/>
      <c r="BSE61" s="657"/>
      <c r="BSF61" s="657"/>
      <c r="BSG61" s="657"/>
      <c r="BSH61" s="657"/>
      <c r="BSI61" s="657"/>
      <c r="BSJ61" s="657"/>
      <c r="BSK61" s="657"/>
      <c r="BSL61" s="657"/>
      <c r="BSM61" s="657"/>
      <c r="BSN61" s="657"/>
      <c r="BSO61" s="657"/>
      <c r="BSP61" s="657"/>
      <c r="BSQ61" s="657"/>
      <c r="BSR61" s="657"/>
      <c r="BSS61" s="657"/>
      <c r="BST61" s="657"/>
      <c r="BSU61" s="657"/>
      <c r="BSV61" s="657"/>
      <c r="BSW61" s="657"/>
      <c r="BSX61" s="657"/>
      <c r="BSY61" s="657"/>
      <c r="BSZ61" s="657"/>
      <c r="BTA61" s="657"/>
      <c r="BTB61" s="657"/>
      <c r="BTC61" s="657"/>
      <c r="BTD61" s="657"/>
      <c r="BTE61" s="657"/>
      <c r="BTF61" s="657"/>
      <c r="BTG61" s="657"/>
      <c r="BTH61" s="657"/>
      <c r="BTI61" s="657"/>
      <c r="BTJ61" s="657"/>
      <c r="BTK61" s="657"/>
      <c r="BTL61" s="657"/>
      <c r="BTM61" s="657"/>
      <c r="BTN61" s="657"/>
      <c r="BTO61" s="657"/>
      <c r="BTP61" s="657"/>
      <c r="BTQ61" s="657"/>
      <c r="BTR61" s="657"/>
      <c r="BTS61" s="657"/>
      <c r="BTT61" s="657"/>
      <c r="BTU61" s="657"/>
      <c r="BTV61" s="657"/>
      <c r="BTW61" s="657"/>
      <c r="BTX61" s="657"/>
      <c r="BTY61" s="657"/>
      <c r="BTZ61" s="657"/>
      <c r="BUA61" s="657"/>
      <c r="BUB61" s="657"/>
      <c r="BUC61" s="657"/>
      <c r="BUD61" s="657"/>
      <c r="BUE61" s="657"/>
      <c r="BUF61" s="657"/>
      <c r="BUG61" s="657"/>
      <c r="BUH61" s="657"/>
      <c r="BUI61" s="657"/>
      <c r="BUJ61" s="657"/>
      <c r="BUK61" s="657"/>
      <c r="BUL61" s="657"/>
      <c r="BUM61" s="657"/>
      <c r="BUN61" s="657"/>
      <c r="BUO61" s="657"/>
      <c r="BUP61" s="657"/>
      <c r="BUQ61" s="657"/>
      <c r="BUR61" s="657"/>
      <c r="BUS61" s="657"/>
      <c r="BUT61" s="657"/>
      <c r="BUU61" s="657"/>
      <c r="BUV61" s="657"/>
      <c r="BUW61" s="657"/>
      <c r="BUX61" s="657"/>
      <c r="BUY61" s="657"/>
      <c r="BUZ61" s="657"/>
      <c r="BVA61" s="657"/>
      <c r="BVB61" s="657"/>
      <c r="BVC61" s="657"/>
      <c r="BVD61" s="657"/>
      <c r="BVE61" s="657"/>
      <c r="BVF61" s="657"/>
      <c r="BVG61" s="657"/>
      <c r="BVH61" s="657"/>
      <c r="BVI61" s="657"/>
      <c r="BVJ61" s="657"/>
      <c r="BVK61" s="657"/>
      <c r="BVL61" s="657"/>
      <c r="BVM61" s="657"/>
      <c r="BVN61" s="657"/>
      <c r="BVO61" s="657"/>
      <c r="BVP61" s="657"/>
      <c r="BVQ61" s="657"/>
      <c r="BVR61" s="657"/>
      <c r="BVS61" s="657"/>
      <c r="BVT61" s="657"/>
      <c r="BVU61" s="657"/>
      <c r="BVV61" s="657"/>
      <c r="BVW61" s="657"/>
      <c r="BVX61" s="657"/>
      <c r="BVY61" s="657"/>
      <c r="BVZ61" s="657"/>
      <c r="BWA61" s="657"/>
      <c r="BWB61" s="657"/>
      <c r="BWC61" s="657"/>
      <c r="BWD61" s="657"/>
    </row>
    <row r="62" spans="1:1954" ht="17.25" x14ac:dyDescent="0.3">
      <c r="A62" s="3936" t="s">
        <v>713</v>
      </c>
      <c r="B62" s="3918">
        <v>181.85044807613622</v>
      </c>
      <c r="C62" s="3918">
        <v>74.520534260000005</v>
      </c>
      <c r="D62" s="3918">
        <v>256.37098233613625</v>
      </c>
      <c r="F62" s="885"/>
      <c r="G62" s="885"/>
      <c r="H62" s="885"/>
      <c r="J62" s="886"/>
      <c r="K62" s="886"/>
      <c r="L62" s="886"/>
    </row>
    <row r="63" spans="1:1954" ht="17.25" x14ac:dyDescent="0.3">
      <c r="A63" s="3936" t="s">
        <v>714</v>
      </c>
      <c r="B63" s="3918">
        <v>20.978707760000002</v>
      </c>
      <c r="C63" s="3918">
        <v>1.6387800000000001E-3</v>
      </c>
      <c r="D63" s="3918">
        <v>20.980346540000003</v>
      </c>
      <c r="F63" s="885"/>
      <c r="G63" s="885"/>
      <c r="H63" s="885"/>
      <c r="J63" s="886"/>
      <c r="K63" s="886"/>
      <c r="L63" s="886"/>
    </row>
    <row r="64" spans="1:1954" ht="17.25" x14ac:dyDescent="0.3">
      <c r="A64" s="3936" t="s">
        <v>715</v>
      </c>
      <c r="B64" s="3918">
        <v>187.78696572000001</v>
      </c>
      <c r="C64" s="3918">
        <v>287.93305736000002</v>
      </c>
      <c r="D64" s="3918">
        <v>475.72002307999992</v>
      </c>
      <c r="F64" s="885"/>
      <c r="G64" s="885"/>
      <c r="H64" s="885"/>
      <c r="J64" s="886"/>
      <c r="K64" s="886"/>
      <c r="L64" s="886"/>
    </row>
    <row r="65" spans="1:12" ht="18" thickBot="1" x14ac:dyDescent="0.35">
      <c r="A65" s="3937" t="s">
        <v>716</v>
      </c>
      <c r="B65" s="3919">
        <v>795.88286850888085</v>
      </c>
      <c r="C65" s="3919">
        <v>0.52066981000000001</v>
      </c>
      <c r="D65" s="3919">
        <v>796.40353831888081</v>
      </c>
      <c r="F65" s="885"/>
      <c r="G65" s="885"/>
      <c r="H65" s="885"/>
      <c r="J65" s="886"/>
      <c r="K65" s="886"/>
      <c r="L65" s="886"/>
    </row>
    <row r="66" spans="1:12" ht="18" thickTop="1" x14ac:dyDescent="0.3">
      <c r="A66" s="3938" t="s">
        <v>717</v>
      </c>
      <c r="B66" s="3920"/>
      <c r="C66" s="3920"/>
      <c r="D66" s="3920"/>
      <c r="J66" s="886"/>
      <c r="K66" s="886"/>
      <c r="L66" s="886"/>
    </row>
    <row r="67" spans="1:12" ht="18" thickBot="1" x14ac:dyDescent="0.35">
      <c r="A67" s="3939"/>
      <c r="B67" s="3920"/>
      <c r="C67" s="3920"/>
      <c r="D67" s="3920"/>
      <c r="J67" s="886"/>
      <c r="K67" s="886"/>
      <c r="L67" s="886"/>
    </row>
    <row r="68" spans="1:12" ht="20.25" thickTop="1" thickBot="1" x14ac:dyDescent="0.35">
      <c r="A68" s="3940" t="s">
        <v>655</v>
      </c>
      <c r="B68" s="3914" t="s">
        <v>718</v>
      </c>
      <c r="C68" s="3914" t="s">
        <v>5858</v>
      </c>
      <c r="D68" s="3914" t="s">
        <v>654</v>
      </c>
      <c r="J68" s="886"/>
      <c r="K68" s="886"/>
      <c r="L68" s="886"/>
    </row>
    <row r="69" spans="1:12" ht="18" thickTop="1" x14ac:dyDescent="0.3">
      <c r="A69" s="3934" t="s">
        <v>719</v>
      </c>
      <c r="B69" s="3916">
        <v>2370.6500026066101</v>
      </c>
      <c r="C69" s="3916">
        <v>509.73092306000001</v>
      </c>
      <c r="D69" s="3916">
        <v>2880.3809256666104</v>
      </c>
      <c r="F69" s="885"/>
      <c r="G69" s="890"/>
      <c r="H69" s="889"/>
      <c r="J69" s="886"/>
      <c r="K69" s="886"/>
      <c r="L69" s="886"/>
    </row>
    <row r="70" spans="1:12" ht="17.25" x14ac:dyDescent="0.3">
      <c r="A70" s="3935" t="s">
        <v>720</v>
      </c>
      <c r="B70" s="3917">
        <v>577.39757371000007</v>
      </c>
      <c r="C70" s="3917">
        <v>177.24187142000002</v>
      </c>
      <c r="D70" s="3917">
        <v>754.63944513000001</v>
      </c>
      <c r="F70" s="885"/>
      <c r="G70" s="890"/>
      <c r="H70" s="889"/>
      <c r="J70" s="886"/>
      <c r="K70" s="886"/>
      <c r="L70" s="886"/>
    </row>
    <row r="71" spans="1:12" ht="17.25" x14ac:dyDescent="0.3">
      <c r="A71" s="3935" t="s">
        <v>721</v>
      </c>
      <c r="B71" s="3917">
        <v>265.98600531</v>
      </c>
      <c r="C71" s="3917">
        <v>4.5177799999999999E-3</v>
      </c>
      <c r="D71" s="3917">
        <v>265.99052308999995</v>
      </c>
      <c r="F71" s="885"/>
      <c r="G71" s="890"/>
      <c r="H71" s="889"/>
      <c r="J71" s="886"/>
      <c r="K71" s="886"/>
      <c r="L71" s="886"/>
    </row>
    <row r="72" spans="1:12" ht="17.25" x14ac:dyDescent="0.3">
      <c r="A72" s="3935" t="s">
        <v>722</v>
      </c>
      <c r="B72" s="3917">
        <v>15.022977979999999</v>
      </c>
      <c r="C72" s="3917">
        <v>0</v>
      </c>
      <c r="D72" s="3917">
        <v>15.022977979999999</v>
      </c>
      <c r="F72" s="885"/>
      <c r="G72" s="890"/>
      <c r="H72" s="889"/>
      <c r="J72" s="886"/>
      <c r="K72" s="886"/>
      <c r="L72" s="886"/>
    </row>
    <row r="73" spans="1:12" ht="17.25" x14ac:dyDescent="0.3">
      <c r="A73" s="3935" t="s">
        <v>723</v>
      </c>
      <c r="B73" s="3917">
        <v>1204.0299254863235</v>
      </c>
      <c r="C73" s="3917">
        <v>74.614968090000005</v>
      </c>
      <c r="D73" s="3917">
        <v>1278.6448935763235</v>
      </c>
      <c r="F73" s="885"/>
      <c r="G73" s="890"/>
      <c r="H73" s="889"/>
      <c r="J73" s="886"/>
      <c r="K73" s="886"/>
      <c r="L73" s="886"/>
    </row>
    <row r="74" spans="1:12" ht="17.25" x14ac:dyDescent="0.3">
      <c r="A74" s="3935" t="s">
        <v>724</v>
      </c>
      <c r="B74" s="3917">
        <v>229.53808610000002</v>
      </c>
      <c r="C74" s="3917">
        <v>131.14198746</v>
      </c>
      <c r="D74" s="3917">
        <v>360.68007355999998</v>
      </c>
      <c r="F74" s="885"/>
      <c r="G74" s="890"/>
      <c r="H74" s="889"/>
      <c r="J74" s="886"/>
      <c r="K74" s="886"/>
      <c r="L74" s="886"/>
    </row>
    <row r="75" spans="1:12" ht="17.25" x14ac:dyDescent="0.3">
      <c r="A75" s="3935" t="s">
        <v>725</v>
      </c>
      <c r="B75" s="3917">
        <v>78.675434020286957</v>
      </c>
      <c r="C75" s="3917">
        <v>126.72757831</v>
      </c>
      <c r="D75" s="3917">
        <v>205.40301233028697</v>
      </c>
      <c r="F75" s="885"/>
      <c r="G75" s="890"/>
      <c r="H75" s="889"/>
      <c r="J75" s="886"/>
      <c r="K75" s="886"/>
      <c r="L75" s="886"/>
    </row>
    <row r="76" spans="1:12" ht="17.25" x14ac:dyDescent="0.3">
      <c r="A76" s="3934" t="s">
        <v>726</v>
      </c>
      <c r="B76" s="3916">
        <v>11774.163886634868</v>
      </c>
      <c r="C76" s="3916">
        <v>1935.1428987577112</v>
      </c>
      <c r="D76" s="3916">
        <v>13709.306785392579</v>
      </c>
      <c r="F76" s="885"/>
      <c r="G76" s="890"/>
      <c r="H76" s="889"/>
      <c r="J76" s="886"/>
      <c r="K76" s="886"/>
      <c r="L76" s="886"/>
    </row>
    <row r="77" spans="1:12" ht="17.25" x14ac:dyDescent="0.3">
      <c r="A77" s="3934" t="s">
        <v>727</v>
      </c>
      <c r="B77" s="3916">
        <v>2065.9576256198229</v>
      </c>
      <c r="C77" s="3916">
        <v>187.75323940999996</v>
      </c>
      <c r="D77" s="3916">
        <v>2253.7108650298223</v>
      </c>
      <c r="F77" s="885"/>
      <c r="G77" s="890"/>
      <c r="H77" s="889"/>
      <c r="J77" s="886"/>
      <c r="K77" s="886"/>
      <c r="L77" s="886"/>
    </row>
    <row r="78" spans="1:12" ht="17.25" x14ac:dyDescent="0.3">
      <c r="A78" s="3935" t="s">
        <v>728</v>
      </c>
      <c r="B78" s="3917">
        <v>189.96703721952795</v>
      </c>
      <c r="C78" s="3917">
        <v>31.819847910000004</v>
      </c>
      <c r="D78" s="3917">
        <v>221.78688512952795</v>
      </c>
      <c r="F78" s="885"/>
      <c r="G78" s="890"/>
      <c r="H78" s="889"/>
      <c r="J78" s="886"/>
      <c r="K78" s="886"/>
      <c r="L78" s="886"/>
    </row>
    <row r="79" spans="1:12" ht="17.25" x14ac:dyDescent="0.3">
      <c r="A79" s="3935" t="s">
        <v>729</v>
      </c>
      <c r="B79" s="3917">
        <v>1171.4239518002946</v>
      </c>
      <c r="C79" s="3917">
        <v>110.938608</v>
      </c>
      <c r="D79" s="3917">
        <v>1282.3625598002945</v>
      </c>
      <c r="F79" s="885"/>
      <c r="G79" s="890"/>
      <c r="H79" s="889"/>
      <c r="J79" s="886"/>
      <c r="K79" s="886"/>
      <c r="L79" s="886"/>
    </row>
    <row r="80" spans="1:12" ht="17.25" x14ac:dyDescent="0.3">
      <c r="A80" s="3935" t="s">
        <v>730</v>
      </c>
      <c r="B80" s="3917">
        <v>53.701915730000003</v>
      </c>
      <c r="C80" s="3917">
        <v>6.9358800000000002E-3</v>
      </c>
      <c r="D80" s="3917">
        <v>53.708851609999996</v>
      </c>
      <c r="F80" s="885"/>
      <c r="G80" s="890"/>
      <c r="H80" s="889"/>
      <c r="J80" s="886"/>
      <c r="K80" s="886"/>
      <c r="L80" s="886"/>
    </row>
    <row r="81" spans="1:12" ht="17.25" x14ac:dyDescent="0.3">
      <c r="A81" s="3935" t="s">
        <v>731</v>
      </c>
      <c r="B81" s="3917">
        <v>7.5746905600000005</v>
      </c>
      <c r="C81" s="3917">
        <v>0</v>
      </c>
      <c r="D81" s="3917">
        <v>7.5746905600000005</v>
      </c>
      <c r="F81" s="885"/>
      <c r="G81" s="890"/>
      <c r="H81" s="889"/>
      <c r="J81" s="886"/>
      <c r="K81" s="886"/>
      <c r="L81" s="886"/>
    </row>
    <row r="82" spans="1:12" ht="17.25" x14ac:dyDescent="0.3">
      <c r="A82" s="3935" t="s">
        <v>732</v>
      </c>
      <c r="B82" s="3917">
        <v>92.364486560000003</v>
      </c>
      <c r="C82" s="3917">
        <v>0.11480831</v>
      </c>
      <c r="D82" s="3917">
        <v>92.479294870000004</v>
      </c>
      <c r="F82" s="885"/>
      <c r="G82" s="890"/>
      <c r="H82" s="889"/>
      <c r="J82" s="886"/>
      <c r="K82" s="886"/>
      <c r="L82" s="886"/>
    </row>
    <row r="83" spans="1:12" ht="17.25" x14ac:dyDescent="0.3">
      <c r="A83" s="3935" t="s">
        <v>733</v>
      </c>
      <c r="B83" s="3917">
        <v>550.92554374999997</v>
      </c>
      <c r="C83" s="3917">
        <v>44.873039309999996</v>
      </c>
      <c r="D83" s="3917">
        <v>595.79858306000006</v>
      </c>
      <c r="F83" s="885"/>
      <c r="G83" s="890"/>
      <c r="H83" s="889"/>
      <c r="J83" s="886"/>
      <c r="K83" s="886"/>
      <c r="L83" s="886"/>
    </row>
    <row r="84" spans="1:12" ht="17.25" x14ac:dyDescent="0.3">
      <c r="A84" s="3934" t="s">
        <v>734</v>
      </c>
      <c r="B84" s="3916">
        <v>3289.196962650426</v>
      </c>
      <c r="C84" s="3916">
        <v>1141.58724674</v>
      </c>
      <c r="D84" s="3916">
        <v>4430.7842093904255</v>
      </c>
      <c r="F84" s="885"/>
      <c r="G84" s="890"/>
      <c r="H84" s="889"/>
      <c r="J84" s="886"/>
      <c r="K84" s="886"/>
      <c r="L84" s="886"/>
    </row>
    <row r="85" spans="1:12" ht="17.25" x14ac:dyDescent="0.3">
      <c r="A85" s="3935" t="s">
        <v>735</v>
      </c>
      <c r="B85" s="3917">
        <v>841.14787973</v>
      </c>
      <c r="C85" s="3917">
        <v>89.873025799999994</v>
      </c>
      <c r="D85" s="3917">
        <v>931.02090552999994</v>
      </c>
      <c r="F85" s="885"/>
      <c r="G85" s="890"/>
      <c r="H85" s="889"/>
      <c r="J85" s="886"/>
      <c r="K85" s="886"/>
      <c r="L85" s="886"/>
    </row>
    <row r="86" spans="1:12" ht="17.25" x14ac:dyDescent="0.3">
      <c r="A86" s="3935" t="s">
        <v>736</v>
      </c>
      <c r="B86" s="3917">
        <v>3.3579647299999995</v>
      </c>
      <c r="C86" s="3917">
        <v>0</v>
      </c>
      <c r="D86" s="3917">
        <v>3.3579647299999995</v>
      </c>
      <c r="F86" s="885"/>
      <c r="G86" s="890"/>
      <c r="H86" s="889"/>
      <c r="J86" s="886"/>
      <c r="K86" s="886"/>
      <c r="L86" s="886"/>
    </row>
    <row r="87" spans="1:12" ht="17.25" x14ac:dyDescent="0.3">
      <c r="A87" s="3935" t="s">
        <v>737</v>
      </c>
      <c r="B87" s="3917">
        <v>415.64839993753611</v>
      </c>
      <c r="C87" s="3917">
        <v>82.682275929999989</v>
      </c>
      <c r="D87" s="3917">
        <v>498.33067586753617</v>
      </c>
      <c r="F87" s="885"/>
      <c r="G87" s="890"/>
      <c r="H87" s="889"/>
      <c r="J87" s="886"/>
      <c r="K87" s="886"/>
      <c r="L87" s="886"/>
    </row>
    <row r="88" spans="1:12" ht="17.25" x14ac:dyDescent="0.3">
      <c r="A88" s="3935" t="s">
        <v>738</v>
      </c>
      <c r="B88" s="3917">
        <v>39.139712029999998</v>
      </c>
      <c r="C88" s="3917">
        <v>0</v>
      </c>
      <c r="D88" s="3917">
        <v>39.139712029999998</v>
      </c>
      <c r="F88" s="885"/>
      <c r="G88" s="890"/>
      <c r="H88" s="889"/>
      <c r="J88" s="886"/>
      <c r="K88" s="886"/>
      <c r="L88" s="886"/>
    </row>
    <row r="89" spans="1:12" ht="17.25" x14ac:dyDescent="0.3">
      <c r="A89" s="3935" t="s">
        <v>739</v>
      </c>
      <c r="B89" s="3917">
        <v>63.684182999999997</v>
      </c>
      <c r="C89" s="3917">
        <v>0</v>
      </c>
      <c r="D89" s="3917">
        <v>63.684182999999997</v>
      </c>
      <c r="F89" s="885"/>
      <c r="G89" s="890"/>
      <c r="H89" s="889"/>
      <c r="J89" s="886"/>
      <c r="K89" s="886"/>
      <c r="L89" s="886"/>
    </row>
    <row r="90" spans="1:12" ht="17.25" x14ac:dyDescent="0.3">
      <c r="A90" s="3935" t="s">
        <v>740</v>
      </c>
      <c r="B90" s="3917">
        <v>1926.2188232228893</v>
      </c>
      <c r="C90" s="3917">
        <v>969.03194500999996</v>
      </c>
      <c r="D90" s="3917">
        <v>2895.2507682328892</v>
      </c>
      <c r="F90" s="885"/>
      <c r="G90" s="890"/>
      <c r="H90" s="889"/>
      <c r="J90" s="886"/>
      <c r="K90" s="886"/>
      <c r="L90" s="886"/>
    </row>
    <row r="91" spans="1:12" ht="17.25" x14ac:dyDescent="0.3">
      <c r="A91" s="3934" t="s">
        <v>741</v>
      </c>
      <c r="B91" s="3916">
        <v>915.47582825999996</v>
      </c>
      <c r="C91" s="3916">
        <v>291.83564565</v>
      </c>
      <c r="D91" s="3916">
        <v>1207.3114739099999</v>
      </c>
      <c r="F91" s="885"/>
      <c r="G91" s="890"/>
      <c r="H91" s="889"/>
      <c r="J91" s="886"/>
      <c r="K91" s="886"/>
      <c r="L91" s="886"/>
    </row>
    <row r="92" spans="1:12" ht="17.25" x14ac:dyDescent="0.3">
      <c r="A92" s="3935" t="s">
        <v>742</v>
      </c>
      <c r="B92" s="3917">
        <v>127.98534345</v>
      </c>
      <c r="C92" s="3917">
        <v>0</v>
      </c>
      <c r="D92" s="3917">
        <v>127.98534345</v>
      </c>
      <c r="F92" s="885"/>
      <c r="G92" s="890"/>
      <c r="H92" s="889"/>
      <c r="J92" s="886"/>
      <c r="K92" s="886"/>
      <c r="L92" s="886"/>
    </row>
    <row r="93" spans="1:12" ht="17.25" x14ac:dyDescent="0.3">
      <c r="A93" s="3935" t="s">
        <v>743</v>
      </c>
      <c r="B93" s="3917">
        <v>201.35907596999999</v>
      </c>
      <c r="C93" s="3917">
        <v>0</v>
      </c>
      <c r="D93" s="3917">
        <v>201.35907596999999</v>
      </c>
      <c r="F93" s="885"/>
      <c r="G93" s="890"/>
      <c r="H93" s="889"/>
      <c r="J93" s="886"/>
      <c r="K93" s="886"/>
      <c r="L93" s="886"/>
    </row>
    <row r="94" spans="1:12" ht="17.25" x14ac:dyDescent="0.3">
      <c r="A94" s="3935" t="s">
        <v>744</v>
      </c>
      <c r="B94" s="3917">
        <v>307.65916316999994</v>
      </c>
      <c r="C94" s="3917">
        <v>291.81410345</v>
      </c>
      <c r="D94" s="3917">
        <v>599.47326662</v>
      </c>
      <c r="F94" s="885"/>
      <c r="G94" s="890"/>
      <c r="H94" s="889"/>
      <c r="J94" s="886"/>
      <c r="K94" s="886"/>
      <c r="L94" s="886"/>
    </row>
    <row r="95" spans="1:12" ht="17.25" x14ac:dyDescent="0.3">
      <c r="A95" s="3935" t="s">
        <v>745</v>
      </c>
      <c r="B95" s="3917">
        <v>215.31226493</v>
      </c>
      <c r="C95" s="3917">
        <v>2.1542200000000001E-2</v>
      </c>
      <c r="D95" s="3917">
        <v>215.33380713</v>
      </c>
      <c r="F95" s="885"/>
      <c r="G95" s="890"/>
      <c r="H95" s="889"/>
      <c r="J95" s="886"/>
      <c r="K95" s="886"/>
      <c r="L95" s="886"/>
    </row>
    <row r="96" spans="1:12" ht="17.25" x14ac:dyDescent="0.3">
      <c r="A96" s="3935" t="s">
        <v>746</v>
      </c>
      <c r="B96" s="3917">
        <v>63.159980740000002</v>
      </c>
      <c r="C96" s="3917">
        <v>0</v>
      </c>
      <c r="D96" s="3917">
        <v>63.159980740000002</v>
      </c>
      <c r="F96" s="885"/>
      <c r="G96" s="890"/>
      <c r="H96" s="889"/>
      <c r="J96" s="886"/>
      <c r="K96" s="886"/>
      <c r="L96" s="886"/>
    </row>
    <row r="97" spans="1:12" ht="17.25" x14ac:dyDescent="0.3">
      <c r="A97" s="3934" t="s">
        <v>747</v>
      </c>
      <c r="B97" s="3916">
        <v>273.01912367</v>
      </c>
      <c r="C97" s="3916">
        <v>35.650029570000001</v>
      </c>
      <c r="D97" s="3916">
        <v>308.66915324000001</v>
      </c>
      <c r="F97" s="885"/>
      <c r="G97" s="890"/>
      <c r="H97" s="889"/>
      <c r="J97" s="886"/>
      <c r="K97" s="886"/>
      <c r="L97" s="886"/>
    </row>
    <row r="98" spans="1:12" ht="17.25" x14ac:dyDescent="0.3">
      <c r="A98" s="3935" t="s">
        <v>748</v>
      </c>
      <c r="B98" s="3917">
        <v>246.40791987</v>
      </c>
      <c r="C98" s="3917">
        <v>35.649629129999994</v>
      </c>
      <c r="D98" s="3917">
        <v>282.05754899999999</v>
      </c>
      <c r="F98" s="885"/>
      <c r="G98" s="890"/>
      <c r="H98" s="889"/>
      <c r="J98" s="886"/>
      <c r="K98" s="886"/>
      <c r="L98" s="886"/>
    </row>
    <row r="99" spans="1:12" ht="17.25" x14ac:dyDescent="0.3">
      <c r="A99" s="3935" t="s">
        <v>749</v>
      </c>
      <c r="B99" s="3917">
        <v>26.611203800000002</v>
      </c>
      <c r="C99" s="3917">
        <v>4.0044000000000001E-4</v>
      </c>
      <c r="D99" s="3917">
        <v>26.611604240000002</v>
      </c>
      <c r="F99" s="885"/>
      <c r="G99" s="890"/>
      <c r="H99" s="889"/>
      <c r="J99" s="886"/>
      <c r="K99" s="886"/>
      <c r="L99" s="886"/>
    </row>
    <row r="100" spans="1:12" ht="17.25" x14ac:dyDescent="0.3">
      <c r="A100" s="3934" t="s">
        <v>750</v>
      </c>
      <c r="B100" s="3916">
        <v>793.33592855999996</v>
      </c>
      <c r="C100" s="3916">
        <v>10.615437910000001</v>
      </c>
      <c r="D100" s="3916">
        <v>803.95136647000004</v>
      </c>
      <c r="F100" s="885"/>
      <c r="G100" s="890"/>
      <c r="H100" s="889"/>
      <c r="J100" s="886"/>
      <c r="K100" s="886"/>
      <c r="L100" s="886"/>
    </row>
    <row r="101" spans="1:12" ht="17.25" x14ac:dyDescent="0.3">
      <c r="A101" s="3935" t="s">
        <v>751</v>
      </c>
      <c r="B101" s="3917">
        <v>129.21152423999999</v>
      </c>
      <c r="C101" s="3917">
        <v>10.599509229999999</v>
      </c>
      <c r="D101" s="3917">
        <v>139.81103347000001</v>
      </c>
      <c r="F101" s="885"/>
      <c r="G101" s="890"/>
      <c r="H101" s="889"/>
      <c r="J101" s="886"/>
      <c r="K101" s="886"/>
      <c r="L101" s="886"/>
    </row>
    <row r="102" spans="1:12" ht="17.25" x14ac:dyDescent="0.3">
      <c r="A102" s="3935" t="s">
        <v>752</v>
      </c>
      <c r="B102" s="3917">
        <v>0.12806745</v>
      </c>
      <c r="C102" s="3917">
        <v>0</v>
      </c>
      <c r="D102" s="3917">
        <v>0.12806745</v>
      </c>
      <c r="F102" s="885"/>
      <c r="G102" s="890"/>
      <c r="H102" s="889"/>
      <c r="J102" s="886"/>
      <c r="K102" s="886"/>
      <c r="L102" s="886"/>
    </row>
    <row r="103" spans="1:12" ht="17.25" x14ac:dyDescent="0.3">
      <c r="A103" s="3935" t="s">
        <v>753</v>
      </c>
      <c r="B103" s="3917">
        <v>19.493131870000003</v>
      </c>
      <c r="C103" s="3917">
        <v>1.2344200000000002E-3</v>
      </c>
      <c r="D103" s="3917">
        <v>19.494366289999999</v>
      </c>
      <c r="F103" s="885"/>
      <c r="G103" s="890"/>
      <c r="H103" s="889"/>
      <c r="J103" s="886"/>
      <c r="K103" s="886"/>
      <c r="L103" s="886"/>
    </row>
    <row r="104" spans="1:12" ht="17.25" x14ac:dyDescent="0.3">
      <c r="A104" s="3935" t="s">
        <v>754</v>
      </c>
      <c r="B104" s="3917">
        <v>644.50320499999998</v>
      </c>
      <c r="C104" s="3917">
        <v>1.4694260000000001E-2</v>
      </c>
      <c r="D104" s="3917">
        <v>644.51789926000004</v>
      </c>
      <c r="F104" s="885"/>
      <c r="G104" s="890"/>
      <c r="H104" s="889"/>
      <c r="J104" s="886"/>
      <c r="K104" s="886"/>
      <c r="L104" s="886"/>
    </row>
    <row r="105" spans="1:12" ht="17.25" x14ac:dyDescent="0.3">
      <c r="A105" s="3934" t="s">
        <v>755</v>
      </c>
      <c r="B105" s="3916">
        <v>808.6196931228676</v>
      </c>
      <c r="C105" s="3916">
        <v>68.861723439998002</v>
      </c>
      <c r="D105" s="3916">
        <v>877.48141656286566</v>
      </c>
      <c r="F105" s="885"/>
      <c r="G105" s="890"/>
      <c r="H105" s="889"/>
      <c r="J105" s="886"/>
      <c r="K105" s="886"/>
      <c r="L105" s="886"/>
    </row>
    <row r="106" spans="1:12" ht="17.25" x14ac:dyDescent="0.3">
      <c r="A106" s="3935" t="s">
        <v>756</v>
      </c>
      <c r="B106" s="3917">
        <v>55.800864220000001</v>
      </c>
      <c r="C106" s="3917">
        <v>3.674376E-2</v>
      </c>
      <c r="D106" s="3917">
        <v>55.837607980000001</v>
      </c>
      <c r="F106" s="885"/>
      <c r="G106" s="890"/>
      <c r="H106" s="889"/>
      <c r="J106" s="886"/>
      <c r="K106" s="886"/>
      <c r="L106" s="886"/>
    </row>
    <row r="107" spans="1:12" ht="17.25" x14ac:dyDescent="0.3">
      <c r="A107" s="3935" t="s">
        <v>757</v>
      </c>
      <c r="B107" s="3917">
        <v>221.21630445286752</v>
      </c>
      <c r="C107" s="3917">
        <v>0.77340613000000002</v>
      </c>
      <c r="D107" s="3917">
        <v>221.98971058286753</v>
      </c>
      <c r="F107" s="885"/>
      <c r="G107" s="890"/>
      <c r="H107" s="889"/>
      <c r="J107" s="886"/>
      <c r="K107" s="886"/>
      <c r="L107" s="886"/>
    </row>
    <row r="108" spans="1:12" ht="18" thickBot="1" x14ac:dyDescent="0.35">
      <c r="A108" s="3935" t="s">
        <v>758</v>
      </c>
      <c r="B108" s="3917">
        <v>531.60252445000003</v>
      </c>
      <c r="C108" s="3917">
        <v>68.051573549997997</v>
      </c>
      <c r="D108" s="3917">
        <v>599.65409799999793</v>
      </c>
      <c r="F108" s="885"/>
      <c r="G108" s="890"/>
      <c r="H108" s="889"/>
      <c r="J108" s="886"/>
      <c r="K108" s="886"/>
      <c r="L108" s="886"/>
    </row>
    <row r="109" spans="1:12" ht="17.25" x14ac:dyDescent="0.3">
      <c r="A109" s="3941" t="s">
        <v>759</v>
      </c>
      <c r="B109" s="3921">
        <v>100591.75941673998</v>
      </c>
      <c r="C109" s="3922">
        <v>3421.2497513375961</v>
      </c>
      <c r="D109" s="3922">
        <v>104013.00916807755</v>
      </c>
      <c r="F109" s="891"/>
      <c r="G109" s="890"/>
      <c r="H109" s="889"/>
      <c r="J109" s="886"/>
      <c r="K109" s="886"/>
      <c r="L109" s="886"/>
    </row>
    <row r="110" spans="1:12" ht="17.25" x14ac:dyDescent="0.3">
      <c r="A110" s="3936" t="s">
        <v>760</v>
      </c>
      <c r="B110" s="3923">
        <v>66252.562868538313</v>
      </c>
      <c r="C110" s="3924">
        <v>952.60247894213705</v>
      </c>
      <c r="D110" s="3924">
        <v>67205.165347480448</v>
      </c>
      <c r="F110" s="891"/>
      <c r="G110" s="890"/>
      <c r="H110" s="889"/>
      <c r="J110" s="886"/>
      <c r="K110" s="886"/>
      <c r="L110" s="886"/>
    </row>
    <row r="111" spans="1:12" ht="17.25" x14ac:dyDescent="0.3">
      <c r="A111" s="3933" t="s">
        <v>761</v>
      </c>
      <c r="B111" s="3925">
        <v>35282.11715406039</v>
      </c>
      <c r="C111" s="3926">
        <v>5347.1746205856662</v>
      </c>
      <c r="D111" s="3926">
        <v>40629.291774646044</v>
      </c>
      <c r="F111" s="891"/>
      <c r="G111" s="890"/>
      <c r="H111" s="889"/>
      <c r="J111" s="886"/>
      <c r="K111" s="886"/>
      <c r="L111" s="886"/>
    </row>
    <row r="112" spans="1:12" ht="18" thickBot="1" x14ac:dyDescent="0.35">
      <c r="A112" s="3933" t="s">
        <v>762</v>
      </c>
      <c r="B112" s="3925">
        <v>1075.4116884600001</v>
      </c>
      <c r="C112" s="3926">
        <v>3379.6498314998362</v>
      </c>
      <c r="D112" s="3926">
        <v>4455.061519959836</v>
      </c>
      <c r="F112" s="891"/>
      <c r="G112" s="890"/>
      <c r="H112" s="889"/>
      <c r="J112" s="886"/>
      <c r="K112" s="886"/>
      <c r="L112" s="886"/>
    </row>
    <row r="113" spans="1:1954" ht="17.25" x14ac:dyDescent="0.3">
      <c r="A113" s="3942" t="s">
        <v>763</v>
      </c>
      <c r="B113" s="3927">
        <v>99.118331150000003</v>
      </c>
      <c r="C113" s="3928">
        <v>27318.316948039566</v>
      </c>
      <c r="D113" s="3928">
        <v>27417.435279189565</v>
      </c>
      <c r="F113" s="891"/>
      <c r="G113" s="890"/>
      <c r="H113" s="889"/>
      <c r="J113" s="886"/>
      <c r="K113" s="886"/>
      <c r="L113" s="886"/>
    </row>
    <row r="114" spans="1:1954" ht="17.25" x14ac:dyDescent="0.3">
      <c r="A114" s="3934" t="s">
        <v>764</v>
      </c>
      <c r="B114" s="3925">
        <v>116.83020753999999</v>
      </c>
      <c r="C114" s="3926">
        <v>27507.859822631446</v>
      </c>
      <c r="D114" s="3926">
        <v>27624.690030171449</v>
      </c>
      <c r="F114" s="891"/>
      <c r="G114" s="890"/>
      <c r="H114" s="889"/>
      <c r="J114" s="886"/>
      <c r="K114" s="886"/>
      <c r="L114" s="886"/>
    </row>
    <row r="115" spans="1:1954" ht="18" thickBot="1" x14ac:dyDescent="0.35">
      <c r="A115" s="3943" t="s">
        <v>765</v>
      </c>
      <c r="B115" s="3929">
        <v>0.69364446000000002</v>
      </c>
      <c r="C115" s="3930">
        <v>7042.6646167701701</v>
      </c>
      <c r="D115" s="3930">
        <v>7043.3582612301689</v>
      </c>
      <c r="F115" s="891"/>
      <c r="G115" s="890"/>
      <c r="H115" s="889"/>
      <c r="J115" s="886"/>
      <c r="K115" s="886"/>
      <c r="L115" s="886"/>
    </row>
    <row r="116" spans="1:1954" ht="18.75" thickTop="1" thickBot="1" x14ac:dyDescent="0.35">
      <c r="A116" s="3944" t="s">
        <v>766</v>
      </c>
      <c r="B116" s="3931">
        <v>242959.58179317802</v>
      </c>
      <c r="C116" s="3932">
        <v>118186.82284137052</v>
      </c>
      <c r="D116" s="3932">
        <v>361146.40463454847</v>
      </c>
      <c r="F116" s="889"/>
      <c r="G116" s="890"/>
      <c r="H116" s="889"/>
      <c r="J116" s="886"/>
      <c r="K116" s="886"/>
      <c r="L116" s="886"/>
    </row>
    <row r="117" spans="1:1954" ht="18.75" thickTop="1" thickBot="1" x14ac:dyDescent="0.35">
      <c r="A117" s="3944" t="s">
        <v>767</v>
      </c>
      <c r="B117" s="3931">
        <v>242742.939610028</v>
      </c>
      <c r="C117" s="3932">
        <v>56317.981453929344</v>
      </c>
      <c r="D117" s="3932">
        <v>299060.92106395727</v>
      </c>
      <c r="F117" s="889"/>
      <c r="G117" s="890"/>
      <c r="H117" s="889"/>
      <c r="J117" s="886"/>
      <c r="K117" s="886"/>
      <c r="L117" s="886"/>
    </row>
    <row r="118" spans="1:1954" ht="15.75" thickTop="1" x14ac:dyDescent="0.25">
      <c r="B118" s="892"/>
      <c r="C118" s="892"/>
      <c r="D118" s="892"/>
      <c r="J118" s="893"/>
      <c r="K118" s="893"/>
      <c r="L118" s="893"/>
    </row>
    <row r="119" spans="1:1954" ht="16.5" x14ac:dyDescent="0.3">
      <c r="A119" s="3945" t="s">
        <v>520</v>
      </c>
      <c r="B119" s="3946"/>
      <c r="C119" s="3946"/>
      <c r="D119" s="3946"/>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09"/>
      <c r="AV119" s="609"/>
      <c r="AW119" s="609"/>
      <c r="AX119" s="609"/>
      <c r="AY119" s="609"/>
      <c r="AZ119" s="609"/>
      <c r="BA119" s="609"/>
      <c r="BB119" s="609"/>
      <c r="BC119" s="609"/>
      <c r="BD119" s="609"/>
      <c r="BE119" s="609"/>
      <c r="BF119" s="609"/>
      <c r="BG119" s="609"/>
      <c r="BH119" s="609"/>
      <c r="BI119" s="609"/>
      <c r="BJ119" s="609"/>
      <c r="BK119" s="609"/>
      <c r="BL119" s="609"/>
      <c r="BM119" s="609"/>
      <c r="BN119" s="609"/>
      <c r="BO119" s="609"/>
      <c r="BP119" s="609"/>
      <c r="BQ119" s="609"/>
      <c r="BR119" s="609"/>
      <c r="BS119" s="609"/>
      <c r="BT119" s="609"/>
      <c r="BU119" s="609"/>
      <c r="BV119" s="609"/>
      <c r="BW119" s="609"/>
      <c r="BX119" s="609"/>
      <c r="BY119" s="609"/>
      <c r="BZ119" s="609"/>
      <c r="CA119" s="609"/>
      <c r="CB119" s="609"/>
      <c r="CC119" s="609"/>
      <c r="CD119" s="609"/>
      <c r="CE119" s="609"/>
      <c r="CF119" s="609"/>
      <c r="CG119" s="609"/>
      <c r="CH119" s="609"/>
      <c r="CI119" s="609"/>
      <c r="CJ119" s="609"/>
      <c r="CK119" s="609"/>
      <c r="CL119" s="609"/>
      <c r="CM119" s="609"/>
      <c r="CN119" s="609"/>
      <c r="CO119" s="609"/>
      <c r="CP119" s="609"/>
      <c r="CQ119" s="609"/>
      <c r="CR119" s="609"/>
      <c r="CS119" s="609"/>
      <c r="CT119" s="609"/>
      <c r="CU119" s="609"/>
      <c r="CV119" s="609"/>
      <c r="CW119" s="609"/>
      <c r="CX119" s="609"/>
      <c r="CY119" s="609"/>
      <c r="CZ119" s="609"/>
      <c r="DA119" s="609"/>
      <c r="DB119" s="609"/>
      <c r="DC119" s="609"/>
      <c r="DD119" s="609"/>
      <c r="DE119" s="609"/>
      <c r="DF119" s="609"/>
      <c r="DG119" s="609"/>
      <c r="DH119" s="609"/>
      <c r="DI119" s="609"/>
      <c r="DJ119" s="609"/>
      <c r="DK119" s="609"/>
      <c r="DL119" s="609"/>
      <c r="DM119" s="609"/>
      <c r="DN119" s="609"/>
      <c r="DO119" s="609"/>
      <c r="DP119" s="609"/>
      <c r="DQ119" s="609"/>
      <c r="DR119" s="609"/>
      <c r="DS119" s="609"/>
      <c r="DT119" s="609"/>
      <c r="DU119" s="609"/>
      <c r="DV119" s="609"/>
      <c r="DW119" s="609"/>
      <c r="DX119" s="609"/>
      <c r="DY119" s="609"/>
      <c r="DZ119" s="609"/>
      <c r="EA119" s="609"/>
      <c r="EB119" s="609"/>
      <c r="EC119" s="609"/>
      <c r="ED119" s="609"/>
      <c r="EE119" s="609"/>
      <c r="EF119" s="609"/>
      <c r="EG119" s="609"/>
      <c r="EH119" s="609"/>
      <c r="EI119" s="609"/>
      <c r="EJ119" s="609"/>
      <c r="EK119" s="609"/>
      <c r="EL119" s="609"/>
      <c r="EM119" s="609"/>
      <c r="EN119" s="609"/>
      <c r="EO119" s="609"/>
      <c r="EP119" s="609"/>
      <c r="EQ119" s="609"/>
      <c r="ER119" s="609"/>
      <c r="ES119" s="609"/>
      <c r="ET119" s="609"/>
      <c r="EU119" s="609"/>
      <c r="EV119" s="609"/>
      <c r="EW119" s="609"/>
      <c r="EX119" s="609"/>
      <c r="EY119" s="609"/>
      <c r="EZ119" s="609"/>
      <c r="FA119" s="609"/>
      <c r="FB119" s="609"/>
      <c r="FC119" s="609"/>
      <c r="FD119" s="609"/>
      <c r="FE119" s="609"/>
      <c r="FF119" s="609"/>
      <c r="FG119" s="609"/>
      <c r="FH119" s="609"/>
      <c r="FI119" s="609"/>
      <c r="FJ119" s="609"/>
      <c r="FK119" s="609"/>
      <c r="FL119" s="609"/>
      <c r="FM119" s="609"/>
      <c r="FN119" s="609"/>
      <c r="FO119" s="609"/>
      <c r="FP119" s="609"/>
      <c r="FQ119" s="609"/>
      <c r="FR119" s="609"/>
      <c r="FS119" s="609"/>
      <c r="FT119" s="609"/>
      <c r="FU119" s="609"/>
      <c r="FV119" s="609"/>
      <c r="FW119" s="609"/>
      <c r="FX119" s="609"/>
      <c r="FY119" s="609"/>
      <c r="FZ119" s="609"/>
      <c r="GA119" s="609"/>
      <c r="GB119" s="609"/>
      <c r="GC119" s="609"/>
      <c r="GD119" s="609"/>
      <c r="GE119" s="609"/>
      <c r="GF119" s="609"/>
      <c r="GG119" s="609"/>
      <c r="GH119" s="609"/>
      <c r="GI119" s="609"/>
      <c r="GJ119" s="609"/>
      <c r="GK119" s="609"/>
      <c r="GL119" s="609"/>
      <c r="GM119" s="609"/>
      <c r="GN119" s="609"/>
      <c r="GO119" s="609"/>
      <c r="GP119" s="609"/>
      <c r="GQ119" s="609"/>
      <c r="GR119" s="609"/>
      <c r="GS119" s="609"/>
      <c r="GT119" s="609"/>
      <c r="GU119" s="609"/>
      <c r="GV119" s="609"/>
      <c r="GW119" s="609"/>
      <c r="GX119" s="609"/>
      <c r="GY119" s="609"/>
      <c r="GZ119" s="609"/>
      <c r="HA119" s="609"/>
      <c r="HB119" s="609"/>
      <c r="HC119" s="609"/>
      <c r="HD119" s="609"/>
      <c r="HE119" s="609"/>
      <c r="HF119" s="609"/>
      <c r="HG119" s="609"/>
      <c r="HH119" s="609"/>
      <c r="HI119" s="609"/>
      <c r="HJ119" s="609"/>
      <c r="HK119" s="609"/>
      <c r="HL119" s="609"/>
      <c r="HM119" s="609"/>
      <c r="HN119" s="609"/>
      <c r="HO119" s="609"/>
      <c r="HP119" s="609"/>
      <c r="HQ119" s="609"/>
      <c r="HR119" s="609"/>
      <c r="HS119" s="609"/>
      <c r="HT119" s="609"/>
      <c r="HU119" s="609"/>
      <c r="HV119" s="609"/>
      <c r="HW119" s="609"/>
      <c r="HX119" s="609"/>
      <c r="HY119" s="609"/>
      <c r="HZ119" s="609"/>
      <c r="IA119" s="609"/>
      <c r="IB119" s="609"/>
      <c r="IC119" s="609"/>
      <c r="ID119" s="609"/>
      <c r="IE119" s="609"/>
      <c r="IF119" s="609"/>
      <c r="IG119" s="609"/>
      <c r="IH119" s="609"/>
      <c r="II119" s="609"/>
      <c r="IJ119" s="609"/>
      <c r="IK119" s="609"/>
      <c r="IL119" s="609"/>
      <c r="IM119" s="609"/>
      <c r="IN119" s="609"/>
      <c r="IO119" s="609"/>
      <c r="IP119" s="609"/>
      <c r="IQ119" s="609"/>
      <c r="IR119" s="609"/>
      <c r="IS119" s="609"/>
      <c r="IT119" s="609"/>
      <c r="IU119" s="609"/>
      <c r="IV119" s="609"/>
      <c r="IW119" s="609"/>
      <c r="IX119" s="609"/>
      <c r="IY119" s="609"/>
      <c r="IZ119" s="609"/>
      <c r="JA119" s="609"/>
      <c r="JB119" s="609"/>
      <c r="JC119" s="609"/>
      <c r="JD119" s="609"/>
      <c r="JE119" s="609"/>
      <c r="JF119" s="609"/>
      <c r="JG119" s="609"/>
      <c r="JH119" s="609"/>
      <c r="JI119" s="609"/>
      <c r="JJ119" s="609"/>
      <c r="JK119" s="609"/>
      <c r="JL119" s="609"/>
      <c r="JM119" s="609"/>
      <c r="JN119" s="609"/>
      <c r="JO119" s="609"/>
      <c r="JP119" s="609"/>
      <c r="JQ119" s="609"/>
      <c r="JR119" s="609"/>
      <c r="JS119" s="609"/>
      <c r="JT119" s="609"/>
      <c r="JU119" s="609"/>
      <c r="JV119" s="609"/>
      <c r="JW119" s="609"/>
      <c r="JX119" s="609"/>
      <c r="JY119" s="609"/>
      <c r="JZ119" s="609"/>
      <c r="KA119" s="609"/>
      <c r="KB119" s="609"/>
      <c r="KC119" s="609"/>
      <c r="KD119" s="609"/>
      <c r="KE119" s="609"/>
      <c r="KF119" s="609"/>
      <c r="KG119" s="609"/>
      <c r="KH119" s="609"/>
      <c r="KI119" s="609"/>
      <c r="KJ119" s="609"/>
      <c r="KK119" s="609"/>
      <c r="KL119" s="609"/>
      <c r="KM119" s="609"/>
      <c r="KN119" s="609"/>
      <c r="KO119" s="609"/>
      <c r="KP119" s="609"/>
      <c r="KQ119" s="609"/>
      <c r="KR119" s="609"/>
      <c r="KS119" s="609"/>
      <c r="KT119" s="609"/>
      <c r="KU119" s="609"/>
      <c r="KV119" s="609"/>
      <c r="KW119" s="609"/>
      <c r="KX119" s="609"/>
      <c r="KY119" s="609"/>
      <c r="KZ119" s="609"/>
      <c r="LA119" s="609"/>
      <c r="LB119" s="609"/>
      <c r="LC119" s="609"/>
      <c r="LD119" s="609"/>
      <c r="LE119" s="609"/>
      <c r="LF119" s="609"/>
      <c r="LG119" s="609"/>
      <c r="LH119" s="609"/>
      <c r="LI119" s="609"/>
      <c r="LJ119" s="609"/>
      <c r="LK119" s="609"/>
      <c r="LL119" s="609"/>
      <c r="LM119" s="609"/>
      <c r="LN119" s="609"/>
      <c r="LO119" s="609"/>
      <c r="LP119" s="609"/>
      <c r="LQ119" s="609"/>
      <c r="LR119" s="609"/>
      <c r="LS119" s="609"/>
      <c r="LT119" s="609"/>
      <c r="LU119" s="609"/>
      <c r="LV119" s="609"/>
      <c r="LW119" s="609"/>
      <c r="LX119" s="609"/>
      <c r="LY119" s="609"/>
      <c r="LZ119" s="609"/>
      <c r="MA119" s="609"/>
      <c r="MB119" s="609"/>
      <c r="MC119" s="609"/>
      <c r="MD119" s="609"/>
      <c r="ME119" s="609"/>
      <c r="MF119" s="609"/>
      <c r="MG119" s="609"/>
      <c r="MH119" s="609"/>
      <c r="MI119" s="609"/>
      <c r="MJ119" s="609"/>
      <c r="MK119" s="609"/>
      <c r="ML119" s="609"/>
      <c r="MM119" s="609"/>
      <c r="MN119" s="609"/>
      <c r="MO119" s="609"/>
      <c r="MP119" s="609"/>
      <c r="MQ119" s="609"/>
      <c r="MR119" s="609"/>
      <c r="MS119" s="609"/>
      <c r="MT119" s="609"/>
      <c r="MU119" s="609"/>
      <c r="MV119" s="609"/>
      <c r="MW119" s="609"/>
      <c r="MX119" s="609"/>
      <c r="MY119" s="609"/>
      <c r="MZ119" s="609"/>
      <c r="NA119" s="609"/>
      <c r="NB119" s="609"/>
      <c r="NC119" s="609"/>
      <c r="ND119" s="609"/>
      <c r="NE119" s="609"/>
      <c r="NF119" s="609"/>
      <c r="NG119" s="609"/>
      <c r="NH119" s="609"/>
      <c r="NI119" s="609"/>
      <c r="NJ119" s="609"/>
      <c r="NK119" s="609"/>
      <c r="NL119" s="609"/>
      <c r="NM119" s="609"/>
      <c r="NN119" s="609"/>
      <c r="NO119" s="609"/>
      <c r="NP119" s="609"/>
      <c r="NQ119" s="609"/>
      <c r="NR119" s="609"/>
      <c r="NS119" s="609"/>
      <c r="NT119" s="609"/>
      <c r="NU119" s="609"/>
      <c r="NV119" s="609"/>
      <c r="NW119" s="609"/>
      <c r="NX119" s="609"/>
      <c r="NY119" s="609"/>
      <c r="NZ119" s="609"/>
      <c r="OA119" s="609"/>
      <c r="OB119" s="609"/>
      <c r="OC119" s="609"/>
      <c r="OD119" s="609"/>
      <c r="OE119" s="609"/>
      <c r="OF119" s="609"/>
      <c r="OG119" s="609"/>
      <c r="OH119" s="609"/>
      <c r="OI119" s="609"/>
      <c r="OJ119" s="609"/>
      <c r="OK119" s="609"/>
      <c r="OL119" s="609"/>
      <c r="OM119" s="609"/>
      <c r="ON119" s="609"/>
      <c r="OO119" s="609"/>
      <c r="OP119" s="609"/>
      <c r="OQ119" s="609"/>
      <c r="OR119" s="609"/>
      <c r="OS119" s="609"/>
      <c r="OT119" s="609"/>
      <c r="OU119" s="609"/>
      <c r="OV119" s="609"/>
      <c r="OW119" s="609"/>
      <c r="OX119" s="609"/>
      <c r="OY119" s="609"/>
      <c r="OZ119" s="609"/>
      <c r="PA119" s="609"/>
      <c r="PB119" s="609"/>
      <c r="PC119" s="609"/>
      <c r="PD119" s="609"/>
      <c r="PE119" s="609"/>
      <c r="PF119" s="609"/>
      <c r="PG119" s="609"/>
      <c r="PH119" s="609"/>
      <c r="PI119" s="609"/>
      <c r="PJ119" s="609"/>
      <c r="PK119" s="609"/>
      <c r="PL119" s="609"/>
      <c r="PM119" s="609"/>
      <c r="PN119" s="609"/>
      <c r="PO119" s="609"/>
      <c r="PP119" s="609"/>
      <c r="PQ119" s="609"/>
      <c r="PR119" s="609"/>
      <c r="PS119" s="609"/>
      <c r="PT119" s="609"/>
      <c r="PU119" s="609"/>
      <c r="PV119" s="609"/>
      <c r="PW119" s="609"/>
      <c r="PX119" s="609"/>
      <c r="PY119" s="609"/>
      <c r="PZ119" s="609"/>
      <c r="QA119" s="609"/>
      <c r="QB119" s="609"/>
      <c r="QC119" s="609"/>
      <c r="QD119" s="609"/>
      <c r="QE119" s="609"/>
      <c r="QF119" s="609"/>
      <c r="QG119" s="609"/>
      <c r="QH119" s="609"/>
      <c r="QI119" s="609"/>
      <c r="QJ119" s="609"/>
      <c r="QK119" s="609"/>
      <c r="QL119" s="609"/>
      <c r="QM119" s="609"/>
      <c r="QN119" s="609"/>
      <c r="QO119" s="609"/>
      <c r="QP119" s="609"/>
      <c r="QQ119" s="609"/>
      <c r="QR119" s="609"/>
      <c r="QS119" s="609"/>
      <c r="QT119" s="609"/>
      <c r="QU119" s="609"/>
      <c r="QV119" s="609"/>
      <c r="QW119" s="609"/>
      <c r="QX119" s="609"/>
      <c r="QY119" s="609"/>
      <c r="QZ119" s="609"/>
      <c r="RA119" s="609"/>
      <c r="RB119" s="609"/>
      <c r="RC119" s="609"/>
      <c r="RD119" s="609"/>
      <c r="RE119" s="609"/>
      <c r="RF119" s="609"/>
      <c r="RG119" s="609"/>
      <c r="RH119" s="609"/>
      <c r="RI119" s="609"/>
      <c r="RJ119" s="609"/>
      <c r="RK119" s="609"/>
      <c r="RL119" s="609"/>
      <c r="RM119" s="609"/>
      <c r="RN119" s="609"/>
      <c r="RO119" s="609"/>
      <c r="RP119" s="609"/>
      <c r="RQ119" s="609"/>
      <c r="RR119" s="609"/>
      <c r="RS119" s="609"/>
      <c r="RT119" s="609"/>
      <c r="RU119" s="609"/>
      <c r="RV119" s="609"/>
      <c r="RW119" s="609"/>
      <c r="RX119" s="609"/>
      <c r="RY119" s="609"/>
      <c r="RZ119" s="609"/>
      <c r="SA119" s="609"/>
      <c r="SB119" s="609"/>
      <c r="SC119" s="609"/>
      <c r="SD119" s="609"/>
      <c r="SE119" s="609"/>
      <c r="SF119" s="609"/>
      <c r="SG119" s="609"/>
      <c r="SH119" s="609"/>
      <c r="SI119" s="609"/>
      <c r="SJ119" s="609"/>
      <c r="SK119" s="609"/>
      <c r="SL119" s="609"/>
      <c r="SM119" s="609"/>
      <c r="SN119" s="609"/>
      <c r="SO119" s="609"/>
      <c r="SP119" s="609"/>
      <c r="SQ119" s="609"/>
      <c r="SR119" s="609"/>
      <c r="SS119" s="609"/>
      <c r="ST119" s="609"/>
      <c r="SU119" s="609"/>
      <c r="SV119" s="609"/>
      <c r="SW119" s="609"/>
      <c r="SX119" s="609"/>
      <c r="SY119" s="609"/>
      <c r="SZ119" s="609"/>
      <c r="TA119" s="609"/>
      <c r="TB119" s="609"/>
      <c r="TC119" s="609"/>
      <c r="TD119" s="609"/>
      <c r="TE119" s="609"/>
      <c r="TF119" s="609"/>
      <c r="TG119" s="609"/>
      <c r="TH119" s="609"/>
      <c r="TI119" s="609"/>
      <c r="TJ119" s="609"/>
      <c r="TK119" s="609"/>
      <c r="TL119" s="609"/>
      <c r="TM119" s="609"/>
      <c r="TN119" s="609"/>
      <c r="TO119" s="609"/>
      <c r="TP119" s="609"/>
      <c r="TQ119" s="609"/>
      <c r="TR119" s="609"/>
      <c r="TS119" s="609"/>
      <c r="TT119" s="609"/>
      <c r="TU119" s="609"/>
      <c r="TV119" s="609"/>
      <c r="TW119" s="609"/>
      <c r="TX119" s="609"/>
      <c r="TY119" s="609"/>
      <c r="TZ119" s="609"/>
      <c r="UA119" s="609"/>
      <c r="UB119" s="609"/>
      <c r="UC119" s="609"/>
      <c r="UD119" s="609"/>
      <c r="UE119" s="609"/>
      <c r="UF119" s="609"/>
      <c r="UG119" s="609"/>
      <c r="UH119" s="609"/>
      <c r="UI119" s="609"/>
      <c r="UJ119" s="609"/>
      <c r="UK119" s="609"/>
      <c r="UL119" s="609"/>
      <c r="UM119" s="609"/>
      <c r="UN119" s="609"/>
      <c r="UO119" s="609"/>
      <c r="UP119" s="609"/>
      <c r="UQ119" s="609"/>
      <c r="UR119" s="609"/>
      <c r="US119" s="609"/>
      <c r="UT119" s="609"/>
      <c r="UU119" s="609"/>
      <c r="UV119" s="609"/>
      <c r="UW119" s="609"/>
      <c r="UX119" s="609"/>
      <c r="UY119" s="609"/>
      <c r="UZ119" s="609"/>
      <c r="VA119" s="609"/>
      <c r="VB119" s="609"/>
      <c r="VC119" s="609"/>
      <c r="VD119" s="609"/>
      <c r="VE119" s="609"/>
      <c r="VF119" s="609"/>
      <c r="VG119" s="609"/>
      <c r="VH119" s="609"/>
      <c r="VI119" s="609"/>
      <c r="VJ119" s="609"/>
      <c r="VK119" s="609"/>
      <c r="VL119" s="609"/>
      <c r="VM119" s="609"/>
      <c r="VN119" s="609"/>
      <c r="VO119" s="609"/>
      <c r="VP119" s="609"/>
      <c r="VQ119" s="609"/>
      <c r="VR119" s="609"/>
      <c r="VS119" s="609"/>
      <c r="VT119" s="609"/>
      <c r="VU119" s="609"/>
      <c r="VV119" s="609"/>
      <c r="VW119" s="609"/>
      <c r="VX119" s="609"/>
      <c r="VY119" s="609"/>
      <c r="VZ119" s="609"/>
      <c r="WA119" s="609"/>
      <c r="WB119" s="609"/>
      <c r="WC119" s="609"/>
      <c r="WD119" s="609"/>
      <c r="WE119" s="609"/>
      <c r="WF119" s="609"/>
      <c r="WG119" s="609"/>
      <c r="WH119" s="609"/>
      <c r="WI119" s="609"/>
      <c r="WJ119" s="609"/>
      <c r="WK119" s="609"/>
      <c r="WL119" s="609"/>
      <c r="WM119" s="609"/>
      <c r="WN119" s="609"/>
      <c r="WO119" s="609"/>
      <c r="WP119" s="609"/>
      <c r="WQ119" s="609"/>
      <c r="WR119" s="609"/>
      <c r="WS119" s="609"/>
      <c r="WT119" s="609"/>
      <c r="WU119" s="609"/>
      <c r="WV119" s="609"/>
      <c r="WW119" s="609"/>
      <c r="WX119" s="609"/>
      <c r="WY119" s="609"/>
      <c r="WZ119" s="609"/>
      <c r="XA119" s="609"/>
      <c r="XB119" s="609"/>
      <c r="XC119" s="609"/>
      <c r="XD119" s="609"/>
      <c r="XE119" s="609"/>
      <c r="XF119" s="609"/>
      <c r="XG119" s="609"/>
      <c r="XH119" s="609"/>
      <c r="XI119" s="609"/>
      <c r="XJ119" s="609"/>
      <c r="XK119" s="609"/>
      <c r="XL119" s="609"/>
      <c r="XM119" s="609"/>
      <c r="XN119" s="609"/>
      <c r="XO119" s="609"/>
      <c r="XP119" s="609"/>
      <c r="XQ119" s="609"/>
      <c r="XR119" s="609"/>
      <c r="XS119" s="609"/>
      <c r="XT119" s="609"/>
      <c r="XU119" s="609"/>
      <c r="XV119" s="609"/>
      <c r="XW119" s="609"/>
      <c r="XX119" s="609"/>
      <c r="XY119" s="609"/>
      <c r="XZ119" s="609"/>
      <c r="YA119" s="609"/>
      <c r="YB119" s="609"/>
      <c r="YC119" s="609"/>
      <c r="YD119" s="609"/>
      <c r="YE119" s="609"/>
      <c r="YF119" s="609"/>
      <c r="YG119" s="609"/>
      <c r="YH119" s="609"/>
      <c r="YI119" s="609"/>
      <c r="YJ119" s="609"/>
      <c r="YK119" s="609"/>
      <c r="YL119" s="609"/>
      <c r="YM119" s="609"/>
      <c r="YN119" s="609"/>
      <c r="YO119" s="609"/>
      <c r="YP119" s="609"/>
      <c r="YQ119" s="609"/>
      <c r="YR119" s="609"/>
      <c r="YS119" s="609"/>
      <c r="YT119" s="609"/>
      <c r="YU119" s="609"/>
      <c r="YV119" s="609"/>
      <c r="YW119" s="609"/>
      <c r="YX119" s="609"/>
      <c r="YY119" s="609"/>
      <c r="YZ119" s="609"/>
      <c r="ZA119" s="609"/>
      <c r="ZB119" s="609"/>
      <c r="ZC119" s="609"/>
      <c r="ZD119" s="609"/>
      <c r="ZE119" s="609"/>
      <c r="ZF119" s="609"/>
      <c r="ZG119" s="609"/>
      <c r="ZH119" s="609"/>
      <c r="ZI119" s="609"/>
      <c r="ZJ119" s="609"/>
      <c r="ZK119" s="609"/>
      <c r="ZL119" s="609"/>
      <c r="ZM119" s="609"/>
      <c r="ZN119" s="609"/>
      <c r="ZO119" s="609"/>
      <c r="ZP119" s="609"/>
      <c r="ZQ119" s="609"/>
      <c r="ZR119" s="609"/>
      <c r="ZS119" s="609"/>
      <c r="ZT119" s="609"/>
      <c r="ZU119" s="609"/>
      <c r="ZV119" s="609"/>
      <c r="ZW119" s="609"/>
      <c r="ZX119" s="609"/>
      <c r="ZY119" s="609"/>
      <c r="ZZ119" s="609"/>
      <c r="AAA119" s="609"/>
      <c r="AAB119" s="609"/>
      <c r="AAC119" s="609"/>
      <c r="AAD119" s="609"/>
      <c r="AAE119" s="609"/>
      <c r="AAF119" s="609"/>
      <c r="AAG119" s="609"/>
      <c r="AAH119" s="609"/>
      <c r="AAI119" s="609"/>
      <c r="AAJ119" s="609"/>
      <c r="AAK119" s="609"/>
      <c r="AAL119" s="609"/>
      <c r="AAM119" s="609"/>
      <c r="AAN119" s="609"/>
      <c r="AAO119" s="609"/>
      <c r="AAP119" s="609"/>
      <c r="AAQ119" s="609"/>
      <c r="AAR119" s="609"/>
      <c r="AAS119" s="609"/>
      <c r="AAT119" s="609"/>
      <c r="AAU119" s="609"/>
      <c r="AAV119" s="609"/>
      <c r="AAW119" s="609"/>
      <c r="AAX119" s="609"/>
      <c r="AAY119" s="609"/>
      <c r="AAZ119" s="609"/>
      <c r="ABA119" s="609"/>
      <c r="ABB119" s="609"/>
      <c r="ABC119" s="609"/>
      <c r="ABD119" s="609"/>
      <c r="ABE119" s="609"/>
      <c r="ABF119" s="609"/>
      <c r="ABG119" s="609"/>
      <c r="ABH119" s="609"/>
      <c r="ABI119" s="609"/>
      <c r="ABJ119" s="609"/>
      <c r="ABK119" s="609"/>
      <c r="ABL119" s="609"/>
      <c r="ABM119" s="609"/>
      <c r="ABN119" s="609"/>
      <c r="ABO119" s="609"/>
      <c r="ABP119" s="609"/>
      <c r="ABQ119" s="609"/>
      <c r="ABR119" s="609"/>
      <c r="ABS119" s="609"/>
      <c r="ABT119" s="609"/>
      <c r="ABU119" s="609"/>
      <c r="ABV119" s="609"/>
      <c r="ABW119" s="609"/>
      <c r="ABX119" s="609"/>
      <c r="ABY119" s="609"/>
      <c r="ABZ119" s="609"/>
      <c r="ACA119" s="609"/>
      <c r="ACB119" s="609"/>
      <c r="ACC119" s="609"/>
      <c r="ACD119" s="609"/>
      <c r="ACE119" s="609"/>
      <c r="ACF119" s="609"/>
      <c r="ACG119" s="609"/>
      <c r="ACH119" s="609"/>
      <c r="ACI119" s="609"/>
      <c r="ACJ119" s="609"/>
      <c r="ACK119" s="609"/>
      <c r="ACL119" s="609"/>
      <c r="ACM119" s="609"/>
      <c r="ACN119" s="609"/>
      <c r="ACO119" s="609"/>
      <c r="ACP119" s="609"/>
      <c r="ACQ119" s="609"/>
      <c r="ACR119" s="609"/>
      <c r="ACS119" s="609"/>
      <c r="ACT119" s="609"/>
      <c r="ACU119" s="609"/>
      <c r="ACV119" s="609"/>
      <c r="ACW119" s="609"/>
      <c r="ACX119" s="609"/>
      <c r="ACY119" s="609"/>
      <c r="ACZ119" s="609"/>
      <c r="ADA119" s="609"/>
      <c r="ADB119" s="609"/>
      <c r="ADC119" s="609"/>
      <c r="ADD119" s="609"/>
      <c r="ADE119" s="609"/>
      <c r="ADF119" s="609"/>
      <c r="ADG119" s="609"/>
      <c r="ADH119" s="609"/>
      <c r="ADI119" s="609"/>
      <c r="ADJ119" s="609"/>
      <c r="ADK119" s="609"/>
      <c r="ADL119" s="609"/>
      <c r="ADM119" s="609"/>
      <c r="ADN119" s="609"/>
      <c r="ADO119" s="609"/>
      <c r="ADP119" s="609"/>
      <c r="ADQ119" s="609"/>
      <c r="ADR119" s="609"/>
      <c r="ADS119" s="609"/>
      <c r="ADT119" s="609"/>
      <c r="ADU119" s="609"/>
      <c r="ADV119" s="609"/>
      <c r="ADW119" s="609"/>
      <c r="ADX119" s="609"/>
      <c r="ADY119" s="609"/>
      <c r="ADZ119" s="609"/>
      <c r="AEA119" s="609"/>
      <c r="AEB119" s="609"/>
      <c r="AEC119" s="609"/>
      <c r="AED119" s="609"/>
      <c r="AEE119" s="609"/>
      <c r="AEF119" s="609"/>
      <c r="AEG119" s="609"/>
      <c r="AEH119" s="609"/>
      <c r="AEI119" s="609"/>
      <c r="AEJ119" s="609"/>
      <c r="AEK119" s="609"/>
      <c r="AEL119" s="609"/>
      <c r="AEM119" s="609"/>
      <c r="AEN119" s="609"/>
      <c r="AEO119" s="609"/>
      <c r="AEP119" s="609"/>
      <c r="AEQ119" s="609"/>
      <c r="AER119" s="609"/>
      <c r="AES119" s="609"/>
      <c r="AET119" s="609"/>
      <c r="AEU119" s="609"/>
      <c r="AEV119" s="609"/>
      <c r="AEW119" s="609"/>
      <c r="AEX119" s="609"/>
      <c r="AEY119" s="609"/>
      <c r="AEZ119" s="609"/>
      <c r="AFA119" s="609"/>
      <c r="AFB119" s="609"/>
      <c r="AFC119" s="609"/>
      <c r="AFD119" s="609"/>
      <c r="AFE119" s="609"/>
      <c r="AFF119" s="609"/>
      <c r="AFG119" s="609"/>
      <c r="AFH119" s="609"/>
      <c r="AFI119" s="609"/>
      <c r="AFJ119" s="609"/>
      <c r="AFK119" s="609"/>
      <c r="AFL119" s="609"/>
      <c r="AFM119" s="609"/>
      <c r="AFN119" s="609"/>
      <c r="AFO119" s="609"/>
      <c r="AFP119" s="609"/>
      <c r="AFQ119" s="609"/>
      <c r="AFR119" s="609"/>
      <c r="AFS119" s="609"/>
      <c r="AFT119" s="609"/>
      <c r="AFU119" s="609"/>
      <c r="AFV119" s="609"/>
      <c r="AFW119" s="609"/>
      <c r="AFX119" s="609"/>
      <c r="AFY119" s="609"/>
      <c r="AFZ119" s="609"/>
      <c r="AGA119" s="609"/>
      <c r="AGB119" s="609"/>
      <c r="AGC119" s="609"/>
      <c r="AGD119" s="609"/>
      <c r="AGE119" s="609"/>
      <c r="AGF119" s="609"/>
      <c r="AGG119" s="609"/>
      <c r="AGH119" s="609"/>
      <c r="AGI119" s="609"/>
      <c r="AGJ119" s="609"/>
      <c r="AGK119" s="609"/>
      <c r="AGL119" s="609"/>
      <c r="AGM119" s="609"/>
      <c r="AGN119" s="609"/>
      <c r="AGO119" s="609"/>
      <c r="AGP119" s="609"/>
      <c r="AGQ119" s="609"/>
      <c r="AGR119" s="609"/>
      <c r="AGS119" s="609"/>
      <c r="AGT119" s="609"/>
      <c r="AGU119" s="609"/>
      <c r="AGV119" s="609"/>
      <c r="AGW119" s="609"/>
      <c r="AGX119" s="609"/>
      <c r="AGY119" s="609"/>
      <c r="AGZ119" s="609"/>
      <c r="AHA119" s="609"/>
      <c r="AHB119" s="609"/>
      <c r="AHC119" s="609"/>
      <c r="AHD119" s="609"/>
      <c r="AHE119" s="609"/>
      <c r="AHF119" s="609"/>
      <c r="AHG119" s="609"/>
      <c r="AHH119" s="609"/>
      <c r="AHI119" s="609"/>
      <c r="AHJ119" s="609"/>
      <c r="AHK119" s="609"/>
      <c r="AHL119" s="609"/>
      <c r="AHM119" s="609"/>
      <c r="AHN119" s="609"/>
      <c r="AHO119" s="609"/>
      <c r="AHP119" s="609"/>
      <c r="AHQ119" s="609"/>
      <c r="AHR119" s="609"/>
      <c r="AHS119" s="609"/>
      <c r="AHT119" s="609"/>
      <c r="AHU119" s="609"/>
      <c r="AHV119" s="609"/>
      <c r="AHW119" s="609"/>
      <c r="AHX119" s="609"/>
      <c r="AHY119" s="609"/>
      <c r="AHZ119" s="609"/>
      <c r="AIA119" s="609"/>
      <c r="AIB119" s="609"/>
      <c r="AIC119" s="609"/>
      <c r="AID119" s="609"/>
      <c r="AIE119" s="609"/>
      <c r="AIF119" s="609"/>
      <c r="AIG119" s="609"/>
      <c r="AIH119" s="609"/>
      <c r="AII119" s="609"/>
      <c r="AIJ119" s="609"/>
      <c r="AIK119" s="609"/>
      <c r="AIL119" s="609"/>
      <c r="AIM119" s="609"/>
      <c r="AIN119" s="609"/>
      <c r="AIO119" s="609"/>
      <c r="AIP119" s="609"/>
      <c r="AIQ119" s="609"/>
      <c r="AIR119" s="609"/>
      <c r="AIS119" s="609"/>
      <c r="AIT119" s="609"/>
      <c r="AIU119" s="609"/>
      <c r="AIV119" s="609"/>
      <c r="AIW119" s="609"/>
      <c r="AIX119" s="609"/>
      <c r="AIY119" s="609"/>
      <c r="AIZ119" s="609"/>
      <c r="AJA119" s="609"/>
      <c r="AJB119" s="609"/>
      <c r="AJC119" s="609"/>
      <c r="AJD119" s="609"/>
      <c r="AJE119" s="609"/>
      <c r="AJF119" s="609"/>
      <c r="AJG119" s="609"/>
      <c r="AJH119" s="609"/>
      <c r="AJI119" s="609"/>
      <c r="AJJ119" s="609"/>
      <c r="AJK119" s="609"/>
      <c r="AJL119" s="609"/>
      <c r="AJM119" s="609"/>
      <c r="AJN119" s="609"/>
      <c r="AJO119" s="609"/>
      <c r="AJP119" s="609"/>
      <c r="AJQ119" s="609"/>
      <c r="AJR119" s="609"/>
      <c r="AJS119" s="609"/>
      <c r="AJT119" s="609"/>
      <c r="AJU119" s="609"/>
      <c r="AJV119" s="609"/>
      <c r="AJW119" s="609"/>
      <c r="AJX119" s="609"/>
      <c r="AJY119" s="609"/>
      <c r="AJZ119" s="609"/>
      <c r="AKA119" s="609"/>
      <c r="AKB119" s="609"/>
      <c r="AKC119" s="609"/>
      <c r="AKD119" s="609"/>
      <c r="AKE119" s="609"/>
      <c r="AKF119" s="609"/>
      <c r="AKG119" s="609"/>
      <c r="AKH119" s="609"/>
      <c r="AKI119" s="609"/>
      <c r="AKJ119" s="609"/>
      <c r="AKK119" s="609"/>
      <c r="AKL119" s="609"/>
      <c r="AKM119" s="609"/>
      <c r="AKN119" s="609"/>
      <c r="AKO119" s="609"/>
      <c r="AKP119" s="609"/>
      <c r="AKQ119" s="609"/>
      <c r="AKR119" s="609"/>
      <c r="AKS119" s="609"/>
      <c r="AKT119" s="609"/>
      <c r="AKU119" s="609"/>
      <c r="AKV119" s="609"/>
      <c r="AKW119" s="609"/>
      <c r="AKX119" s="609"/>
      <c r="AKY119" s="609"/>
      <c r="AKZ119" s="609"/>
      <c r="ALA119" s="609"/>
      <c r="ALB119" s="609"/>
      <c r="ALC119" s="609"/>
      <c r="ALD119" s="609"/>
      <c r="ALE119" s="609"/>
      <c r="ALF119" s="609"/>
      <c r="ALG119" s="609"/>
      <c r="ALH119" s="609"/>
      <c r="ALI119" s="609"/>
      <c r="ALJ119" s="609"/>
      <c r="ALK119" s="609"/>
      <c r="ALL119" s="609"/>
      <c r="ALM119" s="609"/>
      <c r="ALN119" s="609"/>
      <c r="ALO119" s="609"/>
      <c r="ALP119" s="609"/>
      <c r="ALQ119" s="609"/>
      <c r="ALR119" s="609"/>
      <c r="ALS119" s="609"/>
      <c r="ALT119" s="609"/>
      <c r="ALU119" s="609"/>
      <c r="ALV119" s="609"/>
      <c r="ALW119" s="609"/>
      <c r="ALX119" s="609"/>
      <c r="ALY119" s="609"/>
      <c r="ALZ119" s="609"/>
      <c r="AMA119" s="609"/>
      <c r="AMB119" s="609"/>
      <c r="AMC119" s="609"/>
      <c r="AMD119" s="609"/>
      <c r="AME119" s="609"/>
      <c r="AMF119" s="609"/>
      <c r="AMG119" s="609"/>
      <c r="AMH119" s="609"/>
      <c r="AMI119" s="609"/>
      <c r="AMJ119" s="609"/>
      <c r="AMK119" s="609"/>
      <c r="AML119" s="609"/>
      <c r="AMM119" s="609"/>
      <c r="AMN119" s="609"/>
      <c r="AMO119" s="609"/>
      <c r="AMP119" s="609"/>
      <c r="AMQ119" s="609"/>
      <c r="AMR119" s="609"/>
      <c r="AMS119" s="609"/>
      <c r="AMT119" s="609"/>
      <c r="AMU119" s="609"/>
      <c r="AMV119" s="609"/>
      <c r="AMW119" s="609"/>
      <c r="AMX119" s="609"/>
      <c r="AMY119" s="609"/>
      <c r="AMZ119" s="609"/>
      <c r="ANA119" s="609"/>
      <c r="ANB119" s="609"/>
      <c r="ANC119" s="609"/>
      <c r="AND119" s="609"/>
      <c r="ANE119" s="609"/>
      <c r="ANF119" s="609"/>
      <c r="ANG119" s="609"/>
      <c r="ANH119" s="609"/>
      <c r="ANI119" s="609"/>
      <c r="ANJ119" s="609"/>
      <c r="ANK119" s="609"/>
      <c r="ANL119" s="609"/>
      <c r="ANM119" s="609"/>
      <c r="ANN119" s="609"/>
      <c r="ANO119" s="609"/>
      <c r="ANP119" s="609"/>
      <c r="ANQ119" s="609"/>
      <c r="ANR119" s="609"/>
      <c r="ANS119" s="609"/>
      <c r="ANT119" s="609"/>
      <c r="ANU119" s="609"/>
      <c r="ANV119" s="609"/>
      <c r="ANW119" s="609"/>
      <c r="ANX119" s="609"/>
      <c r="ANY119" s="609"/>
      <c r="ANZ119" s="609"/>
      <c r="AOA119" s="609"/>
      <c r="AOB119" s="609"/>
      <c r="AOC119" s="609"/>
      <c r="AOD119" s="609"/>
      <c r="AOE119" s="609"/>
      <c r="AOF119" s="609"/>
      <c r="AOG119" s="609"/>
      <c r="AOH119" s="609"/>
      <c r="AOI119" s="609"/>
      <c r="AOJ119" s="609"/>
      <c r="AOK119" s="609"/>
      <c r="AOL119" s="609"/>
      <c r="AOM119" s="609"/>
      <c r="AON119" s="609"/>
      <c r="AOO119" s="609"/>
      <c r="AOP119" s="609"/>
      <c r="AOQ119" s="609"/>
      <c r="AOR119" s="609"/>
      <c r="AOS119" s="609"/>
      <c r="AOT119" s="609"/>
      <c r="AOU119" s="609"/>
      <c r="AOV119" s="609"/>
      <c r="AOW119" s="609"/>
      <c r="AOX119" s="609"/>
      <c r="AOY119" s="609"/>
      <c r="AOZ119" s="609"/>
      <c r="APA119" s="609"/>
      <c r="APB119" s="609"/>
      <c r="APC119" s="609"/>
      <c r="APD119" s="609"/>
      <c r="APE119" s="609"/>
      <c r="APF119" s="609"/>
      <c r="APG119" s="609"/>
      <c r="APH119" s="609"/>
      <c r="API119" s="609"/>
      <c r="APJ119" s="609"/>
      <c r="APK119" s="609"/>
      <c r="APL119" s="609"/>
      <c r="APM119" s="609"/>
      <c r="APN119" s="609"/>
      <c r="APO119" s="609"/>
      <c r="APP119" s="609"/>
      <c r="APQ119" s="609"/>
      <c r="APR119" s="609"/>
      <c r="APS119" s="609"/>
      <c r="APT119" s="609"/>
      <c r="APU119" s="609"/>
      <c r="APV119" s="609"/>
      <c r="APW119" s="609"/>
      <c r="APX119" s="609"/>
      <c r="APY119" s="609"/>
      <c r="APZ119" s="609"/>
      <c r="AQA119" s="609"/>
      <c r="AQB119" s="609"/>
      <c r="AQC119" s="609"/>
      <c r="AQD119" s="609"/>
      <c r="AQE119" s="609"/>
      <c r="AQF119" s="609"/>
      <c r="AQG119" s="609"/>
      <c r="AQH119" s="609"/>
      <c r="AQI119" s="609"/>
      <c r="AQJ119" s="609"/>
      <c r="AQK119" s="609"/>
      <c r="AQL119" s="609"/>
      <c r="AQM119" s="609"/>
      <c r="AQN119" s="609"/>
      <c r="AQO119" s="609"/>
      <c r="AQP119" s="609"/>
      <c r="AQQ119" s="609"/>
      <c r="AQR119" s="609"/>
      <c r="AQS119" s="609"/>
      <c r="AQT119" s="609"/>
      <c r="AQU119" s="609"/>
      <c r="AQV119" s="609"/>
      <c r="AQW119" s="609"/>
      <c r="AQX119" s="609"/>
      <c r="AQY119" s="609"/>
      <c r="AQZ119" s="609"/>
      <c r="ARA119" s="609"/>
      <c r="ARB119" s="609"/>
      <c r="ARC119" s="609"/>
      <c r="ARD119" s="609"/>
      <c r="ARE119" s="609"/>
      <c r="ARF119" s="609"/>
      <c r="ARG119" s="609"/>
      <c r="ARH119" s="609"/>
      <c r="ARI119" s="609"/>
      <c r="ARJ119" s="609"/>
      <c r="ARK119" s="609"/>
      <c r="ARL119" s="609"/>
      <c r="ARM119" s="609"/>
      <c r="ARN119" s="609"/>
      <c r="ARO119" s="609"/>
      <c r="ARP119" s="609"/>
      <c r="ARQ119" s="609"/>
      <c r="ARR119" s="609"/>
      <c r="ARS119" s="609"/>
      <c r="ART119" s="609"/>
      <c r="ARU119" s="609"/>
      <c r="ARV119" s="609"/>
      <c r="ARW119" s="609"/>
      <c r="ARX119" s="609"/>
      <c r="ARY119" s="609"/>
      <c r="ARZ119" s="609"/>
      <c r="ASA119" s="609"/>
      <c r="ASB119" s="609"/>
      <c r="ASC119" s="609"/>
      <c r="ASD119" s="609"/>
      <c r="ASE119" s="609"/>
      <c r="ASF119" s="609"/>
      <c r="ASG119" s="609"/>
      <c r="ASH119" s="609"/>
      <c r="ASI119" s="609"/>
      <c r="ASJ119" s="609"/>
      <c r="ASK119" s="609"/>
      <c r="ASL119" s="609"/>
      <c r="ASM119" s="609"/>
      <c r="ASN119" s="609"/>
      <c r="ASO119" s="609"/>
      <c r="ASP119" s="609"/>
      <c r="ASQ119" s="609"/>
      <c r="ASR119" s="609"/>
      <c r="ASS119" s="609"/>
      <c r="AST119" s="609"/>
      <c r="ASU119" s="609"/>
      <c r="ASV119" s="609"/>
      <c r="ASW119" s="609"/>
      <c r="ASX119" s="609"/>
      <c r="ASY119" s="609"/>
      <c r="ASZ119" s="609"/>
      <c r="ATA119" s="609"/>
      <c r="ATB119" s="609"/>
      <c r="ATC119" s="609"/>
      <c r="ATD119" s="609"/>
      <c r="ATE119" s="609"/>
      <c r="ATF119" s="609"/>
      <c r="ATG119" s="609"/>
      <c r="ATH119" s="609"/>
      <c r="ATI119" s="609"/>
      <c r="ATJ119" s="609"/>
      <c r="ATK119" s="609"/>
      <c r="ATL119" s="609"/>
      <c r="ATM119" s="609"/>
      <c r="ATN119" s="609"/>
      <c r="ATO119" s="609"/>
      <c r="ATP119" s="609"/>
      <c r="ATQ119" s="609"/>
      <c r="ATR119" s="609"/>
      <c r="ATS119" s="609"/>
      <c r="ATT119" s="609"/>
      <c r="ATU119" s="609"/>
      <c r="ATV119" s="609"/>
      <c r="ATW119" s="609"/>
      <c r="ATX119" s="609"/>
      <c r="ATY119" s="609"/>
      <c r="ATZ119" s="609"/>
      <c r="AUA119" s="609"/>
      <c r="AUB119" s="609"/>
      <c r="AUC119" s="609"/>
      <c r="AUD119" s="609"/>
      <c r="AUE119" s="609"/>
      <c r="AUF119" s="609"/>
      <c r="AUG119" s="609"/>
      <c r="AUH119" s="609"/>
      <c r="AUI119" s="609"/>
      <c r="AUJ119" s="609"/>
      <c r="AUK119" s="609"/>
      <c r="AUL119" s="609"/>
      <c r="AUM119" s="609"/>
      <c r="AUN119" s="609"/>
      <c r="AUO119" s="609"/>
      <c r="AUP119" s="609"/>
      <c r="AUQ119" s="609"/>
      <c r="AUR119" s="609"/>
      <c r="AUS119" s="609"/>
      <c r="AUT119" s="609"/>
      <c r="AUU119" s="609"/>
      <c r="AUV119" s="609"/>
      <c r="AUW119" s="609"/>
      <c r="AUX119" s="609"/>
      <c r="AUY119" s="609"/>
      <c r="AUZ119" s="609"/>
      <c r="AVA119" s="609"/>
      <c r="AVB119" s="609"/>
      <c r="AVC119" s="609"/>
      <c r="AVD119" s="609"/>
      <c r="AVE119" s="609"/>
      <c r="AVF119" s="609"/>
      <c r="AVG119" s="609"/>
      <c r="AVH119" s="609"/>
      <c r="AVI119" s="609"/>
      <c r="AVJ119" s="609"/>
      <c r="AVK119" s="609"/>
      <c r="AVL119" s="609"/>
      <c r="AVM119" s="609"/>
      <c r="AVN119" s="609"/>
      <c r="AVO119" s="609"/>
      <c r="AVP119" s="609"/>
      <c r="AVQ119" s="609"/>
      <c r="AVR119" s="609"/>
      <c r="AVS119" s="609"/>
      <c r="AVT119" s="609"/>
      <c r="AVU119" s="609"/>
      <c r="AVV119" s="609"/>
      <c r="AVW119" s="609"/>
      <c r="AVX119" s="609"/>
      <c r="AVY119" s="609"/>
      <c r="AVZ119" s="609"/>
      <c r="AWA119" s="609"/>
      <c r="AWB119" s="609"/>
      <c r="AWC119" s="609"/>
      <c r="AWD119" s="609"/>
      <c r="AWE119" s="609"/>
      <c r="AWF119" s="609"/>
      <c r="AWG119" s="609"/>
      <c r="AWH119" s="609"/>
      <c r="AWI119" s="609"/>
      <c r="AWJ119" s="609"/>
      <c r="AWK119" s="609"/>
      <c r="AWL119" s="609"/>
      <c r="AWM119" s="609"/>
      <c r="AWN119" s="609"/>
      <c r="AWO119" s="609"/>
      <c r="AWP119" s="609"/>
      <c r="AWQ119" s="609"/>
      <c r="AWR119" s="609"/>
      <c r="AWS119" s="609"/>
      <c r="AWT119" s="609"/>
      <c r="AWU119" s="609"/>
      <c r="AWV119" s="609"/>
      <c r="AWW119" s="609"/>
      <c r="AWX119" s="609"/>
      <c r="AWY119" s="609"/>
      <c r="AWZ119" s="609"/>
      <c r="AXA119" s="609"/>
      <c r="AXB119" s="609"/>
      <c r="AXC119" s="609"/>
      <c r="AXD119" s="609"/>
      <c r="AXE119" s="609"/>
      <c r="AXF119" s="609"/>
      <c r="AXG119" s="609"/>
      <c r="AXH119" s="609"/>
      <c r="AXI119" s="609"/>
      <c r="AXJ119" s="609"/>
      <c r="AXK119" s="609"/>
      <c r="AXL119" s="609"/>
      <c r="AXM119" s="609"/>
      <c r="AXN119" s="609"/>
      <c r="AXO119" s="609"/>
      <c r="AXP119" s="609"/>
      <c r="AXQ119" s="609"/>
      <c r="AXR119" s="609"/>
      <c r="AXS119" s="609"/>
      <c r="AXT119" s="609"/>
      <c r="AXU119" s="609"/>
      <c r="AXV119" s="609"/>
      <c r="AXW119" s="609"/>
      <c r="AXX119" s="609"/>
      <c r="AXY119" s="609"/>
      <c r="AXZ119" s="609"/>
      <c r="AYA119" s="609"/>
      <c r="AYB119" s="609"/>
      <c r="AYC119" s="609"/>
      <c r="AYD119" s="609"/>
      <c r="AYE119" s="609"/>
      <c r="AYF119" s="609"/>
      <c r="AYG119" s="609"/>
      <c r="AYH119" s="609"/>
      <c r="AYI119" s="609"/>
      <c r="AYJ119" s="609"/>
      <c r="AYK119" s="609"/>
      <c r="AYL119" s="609"/>
      <c r="AYM119" s="609"/>
      <c r="AYN119" s="609"/>
      <c r="AYO119" s="609"/>
      <c r="AYP119" s="609"/>
      <c r="AYQ119" s="609"/>
      <c r="AYR119" s="609"/>
      <c r="AYS119" s="609"/>
      <c r="AYT119" s="609"/>
      <c r="AYU119" s="609"/>
      <c r="AYV119" s="609"/>
      <c r="AYW119" s="609"/>
      <c r="AYX119" s="609"/>
      <c r="AYY119" s="609"/>
      <c r="AYZ119" s="609"/>
      <c r="AZA119" s="609"/>
      <c r="AZB119" s="609"/>
      <c r="AZC119" s="609"/>
      <c r="AZD119" s="609"/>
      <c r="AZE119" s="609"/>
      <c r="AZF119" s="609"/>
      <c r="AZG119" s="609"/>
      <c r="AZH119" s="609"/>
      <c r="AZI119" s="609"/>
      <c r="AZJ119" s="609"/>
      <c r="AZK119" s="609"/>
      <c r="AZL119" s="609"/>
      <c r="AZM119" s="609"/>
      <c r="AZN119" s="609"/>
      <c r="AZO119" s="609"/>
      <c r="AZP119" s="609"/>
      <c r="AZQ119" s="609"/>
      <c r="AZR119" s="609"/>
      <c r="AZS119" s="609"/>
      <c r="AZT119" s="609"/>
      <c r="AZU119" s="609"/>
      <c r="AZV119" s="609"/>
      <c r="AZW119" s="609"/>
      <c r="AZX119" s="609"/>
      <c r="AZY119" s="609"/>
      <c r="AZZ119" s="609"/>
      <c r="BAA119" s="609"/>
      <c r="BAB119" s="609"/>
      <c r="BAC119" s="609"/>
      <c r="BAD119" s="609"/>
      <c r="BAE119" s="609"/>
      <c r="BAF119" s="609"/>
      <c r="BAG119" s="609"/>
      <c r="BAH119" s="609"/>
      <c r="BAI119" s="609"/>
      <c r="BAJ119" s="609"/>
      <c r="BAK119" s="609"/>
      <c r="BAL119" s="609"/>
      <c r="BAM119" s="609"/>
      <c r="BAN119" s="609"/>
      <c r="BAO119" s="609"/>
      <c r="BAP119" s="609"/>
      <c r="BAQ119" s="609"/>
      <c r="BAR119" s="609"/>
      <c r="BAS119" s="609"/>
      <c r="BAT119" s="609"/>
      <c r="BAU119" s="609"/>
      <c r="BAV119" s="609"/>
      <c r="BAW119" s="609"/>
      <c r="BAX119" s="609"/>
      <c r="BAY119" s="609"/>
      <c r="BAZ119" s="609"/>
      <c r="BBA119" s="609"/>
      <c r="BBB119" s="609"/>
      <c r="BBC119" s="609"/>
      <c r="BBD119" s="609"/>
      <c r="BBE119" s="609"/>
      <c r="BBF119" s="609"/>
      <c r="BBG119" s="609"/>
      <c r="BBH119" s="609"/>
      <c r="BBI119" s="609"/>
      <c r="BBJ119" s="609"/>
      <c r="BBK119" s="609"/>
      <c r="BBL119" s="609"/>
      <c r="BBM119" s="609"/>
      <c r="BBN119" s="609"/>
      <c r="BBO119" s="609"/>
      <c r="BBP119" s="609"/>
      <c r="BBQ119" s="609"/>
      <c r="BBR119" s="609"/>
      <c r="BBS119" s="609"/>
      <c r="BBT119" s="609"/>
      <c r="BBU119" s="609"/>
      <c r="BBV119" s="609"/>
      <c r="BBW119" s="609"/>
      <c r="BBX119" s="609"/>
      <c r="BBY119" s="609"/>
      <c r="BBZ119" s="609"/>
      <c r="BCA119" s="609"/>
      <c r="BCB119" s="609"/>
      <c r="BCC119" s="609"/>
      <c r="BCD119" s="609"/>
      <c r="BCE119" s="609"/>
      <c r="BCF119" s="609"/>
      <c r="BCG119" s="609"/>
      <c r="BCH119" s="609"/>
      <c r="BCI119" s="609"/>
      <c r="BCJ119" s="609"/>
      <c r="BCK119" s="609"/>
      <c r="BCL119" s="609"/>
      <c r="BCM119" s="609"/>
      <c r="BCN119" s="609"/>
      <c r="BCO119" s="609"/>
      <c r="BCP119" s="609"/>
      <c r="BCQ119" s="609"/>
      <c r="BCR119" s="609"/>
      <c r="BCS119" s="609"/>
      <c r="BCT119" s="609"/>
      <c r="BCU119" s="609"/>
      <c r="BCV119" s="609"/>
      <c r="BCW119" s="609"/>
      <c r="BCX119" s="609"/>
      <c r="BCY119" s="609"/>
      <c r="BCZ119" s="609"/>
      <c r="BDA119" s="609"/>
      <c r="BDB119" s="609"/>
      <c r="BDC119" s="609"/>
      <c r="BDD119" s="609"/>
      <c r="BDE119" s="609"/>
      <c r="BDF119" s="609"/>
      <c r="BDG119" s="609"/>
      <c r="BDH119" s="609"/>
      <c r="BDI119" s="609"/>
      <c r="BDJ119" s="609"/>
      <c r="BDK119" s="609"/>
      <c r="BDL119" s="609"/>
      <c r="BDM119" s="609"/>
      <c r="BDN119" s="609"/>
      <c r="BDO119" s="609"/>
      <c r="BDP119" s="609"/>
      <c r="BDQ119" s="609"/>
      <c r="BDR119" s="609"/>
      <c r="BDS119" s="609"/>
      <c r="BDT119" s="609"/>
      <c r="BDU119" s="609"/>
      <c r="BDV119" s="609"/>
      <c r="BDW119" s="609"/>
      <c r="BDX119" s="609"/>
      <c r="BDY119" s="609"/>
      <c r="BDZ119" s="609"/>
      <c r="BEA119" s="609"/>
      <c r="BEB119" s="609"/>
      <c r="BEC119" s="609"/>
      <c r="BED119" s="609"/>
      <c r="BEE119" s="609"/>
      <c r="BEF119" s="609"/>
      <c r="BEG119" s="609"/>
      <c r="BEH119" s="609"/>
      <c r="BEI119" s="609"/>
      <c r="BEJ119" s="609"/>
      <c r="BEK119" s="609"/>
      <c r="BEL119" s="609"/>
      <c r="BEM119" s="609"/>
      <c r="BEN119" s="609"/>
      <c r="BEO119" s="609"/>
      <c r="BEP119" s="609"/>
      <c r="BEQ119" s="609"/>
      <c r="BER119" s="609"/>
      <c r="BES119" s="609"/>
      <c r="BET119" s="609"/>
      <c r="BEU119" s="609"/>
      <c r="BEV119" s="609"/>
      <c r="BEW119" s="609"/>
      <c r="BEX119" s="609"/>
      <c r="BEY119" s="609"/>
      <c r="BEZ119" s="609"/>
      <c r="BFA119" s="609"/>
      <c r="BFB119" s="609"/>
      <c r="BFC119" s="609"/>
      <c r="BFD119" s="609"/>
      <c r="BFE119" s="609"/>
      <c r="BFF119" s="609"/>
      <c r="BFG119" s="609"/>
      <c r="BFH119" s="609"/>
      <c r="BFI119" s="609"/>
      <c r="BFJ119" s="609"/>
      <c r="BFK119" s="609"/>
      <c r="BFL119" s="609"/>
      <c r="BFM119" s="609"/>
      <c r="BFN119" s="609"/>
      <c r="BFO119" s="609"/>
      <c r="BFP119" s="609"/>
      <c r="BFQ119" s="609"/>
      <c r="BFR119" s="609"/>
      <c r="BFS119" s="609"/>
      <c r="BFT119" s="609"/>
      <c r="BFU119" s="609"/>
      <c r="BFV119" s="609"/>
      <c r="BFW119" s="609"/>
      <c r="BFX119" s="609"/>
      <c r="BFY119" s="609"/>
      <c r="BFZ119" s="609"/>
      <c r="BGA119" s="609"/>
      <c r="BGB119" s="609"/>
      <c r="BGC119" s="609"/>
      <c r="BGD119" s="609"/>
      <c r="BGE119" s="609"/>
      <c r="BGF119" s="609"/>
      <c r="BGG119" s="609"/>
      <c r="BGH119" s="609"/>
      <c r="BGI119" s="609"/>
      <c r="BGJ119" s="609"/>
      <c r="BGK119" s="609"/>
      <c r="BGL119" s="609"/>
      <c r="BGM119" s="609"/>
      <c r="BGN119" s="609"/>
      <c r="BGO119" s="609"/>
      <c r="BGP119" s="609"/>
      <c r="BGQ119" s="609"/>
      <c r="BGR119" s="609"/>
      <c r="BGS119" s="609"/>
      <c r="BGT119" s="609"/>
      <c r="BGU119" s="609"/>
      <c r="BGV119" s="609"/>
      <c r="BGW119" s="609"/>
      <c r="BGX119" s="609"/>
      <c r="BGY119" s="609"/>
      <c r="BGZ119" s="609"/>
      <c r="BHA119" s="609"/>
      <c r="BHB119" s="609"/>
      <c r="BHC119" s="609"/>
      <c r="BHD119" s="609"/>
      <c r="BHE119" s="609"/>
      <c r="BHF119" s="609"/>
      <c r="BHG119" s="609"/>
      <c r="BHH119" s="609"/>
      <c r="BHI119" s="609"/>
      <c r="BHJ119" s="609"/>
      <c r="BHK119" s="609"/>
      <c r="BHL119" s="609"/>
      <c r="BHM119" s="609"/>
      <c r="BHN119" s="609"/>
      <c r="BHO119" s="609"/>
      <c r="BHP119" s="609"/>
      <c r="BHQ119" s="609"/>
      <c r="BHR119" s="609"/>
      <c r="BHS119" s="609"/>
      <c r="BHT119" s="609"/>
      <c r="BHU119" s="609"/>
      <c r="BHV119" s="609"/>
      <c r="BHW119" s="609"/>
      <c r="BHX119" s="609"/>
      <c r="BHY119" s="609"/>
      <c r="BHZ119" s="609"/>
      <c r="BIA119" s="609"/>
      <c r="BIB119" s="609"/>
      <c r="BIC119" s="609"/>
      <c r="BID119" s="609"/>
      <c r="BIE119" s="609"/>
      <c r="BIF119" s="609"/>
      <c r="BIG119" s="609"/>
      <c r="BIH119" s="609"/>
      <c r="BII119" s="609"/>
      <c r="BIJ119" s="609"/>
      <c r="BIK119" s="609"/>
      <c r="BIL119" s="609"/>
      <c r="BIM119" s="609"/>
      <c r="BIN119" s="609"/>
      <c r="BIO119" s="609"/>
      <c r="BIP119" s="609"/>
      <c r="BIQ119" s="609"/>
      <c r="BIR119" s="609"/>
      <c r="BIS119" s="609"/>
      <c r="BIT119" s="609"/>
      <c r="BIU119" s="609"/>
      <c r="BIV119" s="609"/>
      <c r="BIW119" s="609"/>
      <c r="BIX119" s="609"/>
      <c r="BIY119" s="609"/>
      <c r="BIZ119" s="609"/>
      <c r="BJA119" s="609"/>
      <c r="BJB119" s="609"/>
      <c r="BJC119" s="609"/>
      <c r="BJD119" s="609"/>
      <c r="BJE119" s="609"/>
      <c r="BJF119" s="609"/>
      <c r="BJG119" s="609"/>
      <c r="BJH119" s="609"/>
      <c r="BJI119" s="609"/>
      <c r="BJJ119" s="609"/>
      <c r="BJK119" s="609"/>
      <c r="BJL119" s="609"/>
      <c r="BJM119" s="609"/>
      <c r="BJN119" s="609"/>
      <c r="BJO119" s="609"/>
      <c r="BJP119" s="609"/>
      <c r="BJQ119" s="609"/>
      <c r="BJR119" s="609"/>
      <c r="BJS119" s="609"/>
      <c r="BJT119" s="609"/>
      <c r="BJU119" s="609"/>
      <c r="BJV119" s="609"/>
      <c r="BJW119" s="609"/>
      <c r="BJX119" s="609"/>
      <c r="BJY119" s="609"/>
      <c r="BJZ119" s="609"/>
      <c r="BKA119" s="609"/>
      <c r="BKB119" s="609"/>
      <c r="BKC119" s="609"/>
      <c r="BKD119" s="609"/>
      <c r="BKE119" s="609"/>
      <c r="BKF119" s="609"/>
      <c r="BKG119" s="609"/>
      <c r="BKH119" s="609"/>
      <c r="BKI119" s="609"/>
      <c r="BKJ119" s="609"/>
      <c r="BKK119" s="609"/>
      <c r="BKL119" s="609"/>
      <c r="BKM119" s="609"/>
      <c r="BKN119" s="609"/>
      <c r="BKO119" s="609"/>
      <c r="BKP119" s="609"/>
      <c r="BKQ119" s="609"/>
      <c r="BKR119" s="609"/>
      <c r="BKS119" s="609"/>
      <c r="BKT119" s="609"/>
      <c r="BKU119" s="609"/>
      <c r="BKV119" s="609"/>
      <c r="BKW119" s="609"/>
      <c r="BKX119" s="609"/>
      <c r="BKY119" s="609"/>
      <c r="BKZ119" s="609"/>
      <c r="BLA119" s="609"/>
      <c r="BLB119" s="609"/>
      <c r="BLC119" s="609"/>
      <c r="BLD119" s="609"/>
      <c r="BLE119" s="609"/>
      <c r="BLF119" s="609"/>
      <c r="BLG119" s="609"/>
      <c r="BLH119" s="609"/>
      <c r="BLI119" s="609"/>
      <c r="BLJ119" s="609"/>
      <c r="BLK119" s="609"/>
      <c r="BLL119" s="609"/>
      <c r="BLM119" s="609"/>
      <c r="BLN119" s="609"/>
      <c r="BLO119" s="609"/>
      <c r="BLP119" s="609"/>
      <c r="BLQ119" s="609"/>
      <c r="BLR119" s="609"/>
      <c r="BLS119" s="609"/>
      <c r="BLT119" s="609"/>
      <c r="BLU119" s="609"/>
      <c r="BLV119" s="609"/>
      <c r="BLW119" s="609"/>
      <c r="BLX119" s="609"/>
      <c r="BLY119" s="609"/>
      <c r="BLZ119" s="609"/>
      <c r="BMA119" s="609"/>
      <c r="BMB119" s="609"/>
      <c r="BMC119" s="609"/>
      <c r="BMD119" s="609"/>
      <c r="BME119" s="609"/>
      <c r="BMF119" s="609"/>
      <c r="BMG119" s="609"/>
      <c r="BMH119" s="609"/>
      <c r="BMI119" s="609"/>
      <c r="BMJ119" s="609"/>
      <c r="BMK119" s="609"/>
      <c r="BML119" s="609"/>
      <c r="BMM119" s="609"/>
      <c r="BMN119" s="609"/>
      <c r="BMO119" s="609"/>
      <c r="BMP119" s="609"/>
      <c r="BMQ119" s="609"/>
      <c r="BMR119" s="609"/>
      <c r="BMS119" s="609"/>
      <c r="BMT119" s="609"/>
      <c r="BMU119" s="609"/>
      <c r="BMV119" s="609"/>
      <c r="BMW119" s="609"/>
      <c r="BMX119" s="609"/>
      <c r="BMY119" s="609"/>
      <c r="BMZ119" s="609"/>
      <c r="BNA119" s="609"/>
      <c r="BNB119" s="609"/>
      <c r="BNC119" s="609"/>
      <c r="BND119" s="609"/>
      <c r="BNE119" s="609"/>
      <c r="BNF119" s="609"/>
      <c r="BNG119" s="609"/>
      <c r="BNH119" s="609"/>
      <c r="BNI119" s="609"/>
      <c r="BNJ119" s="609"/>
      <c r="BNK119" s="609"/>
      <c r="BNL119" s="609"/>
      <c r="BNM119" s="609"/>
      <c r="BNN119" s="609"/>
      <c r="BNO119" s="609"/>
      <c r="BNP119" s="609"/>
      <c r="BNQ119" s="609"/>
      <c r="BNR119" s="609"/>
      <c r="BNS119" s="609"/>
      <c r="BNT119" s="609"/>
      <c r="BNU119" s="609"/>
      <c r="BNV119" s="609"/>
      <c r="BNW119" s="609"/>
      <c r="BNX119" s="609"/>
      <c r="BNY119" s="609"/>
      <c r="BNZ119" s="609"/>
      <c r="BOA119" s="609"/>
      <c r="BOB119" s="609"/>
      <c r="BOC119" s="609"/>
      <c r="BOD119" s="609"/>
      <c r="BOE119" s="609"/>
      <c r="BOF119" s="609"/>
      <c r="BOG119" s="609"/>
      <c r="BOH119" s="609"/>
      <c r="BOI119" s="609"/>
      <c r="BOJ119" s="609"/>
      <c r="BOK119" s="609"/>
      <c r="BOL119" s="609"/>
      <c r="BOM119" s="609"/>
      <c r="BON119" s="609"/>
      <c r="BOO119" s="609"/>
      <c r="BOP119" s="609"/>
      <c r="BOQ119" s="609"/>
      <c r="BOR119" s="609"/>
      <c r="BOS119" s="609"/>
      <c r="BOT119" s="609"/>
      <c r="BOU119" s="609"/>
      <c r="BOV119" s="609"/>
      <c r="BOW119" s="609"/>
      <c r="BOX119" s="609"/>
      <c r="BOY119" s="609"/>
      <c r="BOZ119" s="609"/>
      <c r="BPA119" s="609"/>
      <c r="BPB119" s="609"/>
      <c r="BPC119" s="609"/>
      <c r="BPD119" s="609"/>
      <c r="BPE119" s="609"/>
      <c r="BPF119" s="609"/>
      <c r="BPG119" s="609"/>
      <c r="BPH119" s="609"/>
      <c r="BPI119" s="609"/>
      <c r="BPJ119" s="609"/>
      <c r="BPK119" s="609"/>
      <c r="BPL119" s="609"/>
      <c r="BPM119" s="609"/>
      <c r="BPN119" s="609"/>
      <c r="BPO119" s="609"/>
      <c r="BPP119" s="609"/>
      <c r="BPQ119" s="609"/>
      <c r="BPR119" s="609"/>
      <c r="BPS119" s="609"/>
      <c r="BPT119" s="609"/>
      <c r="BPU119" s="609"/>
      <c r="BPV119" s="609"/>
      <c r="BPW119" s="609"/>
      <c r="BPX119" s="609"/>
      <c r="BPY119" s="609"/>
      <c r="BPZ119" s="609"/>
      <c r="BQA119" s="609"/>
      <c r="BQB119" s="609"/>
      <c r="BQC119" s="609"/>
      <c r="BQD119" s="609"/>
      <c r="BQE119" s="609"/>
      <c r="BQF119" s="609"/>
      <c r="BQG119" s="609"/>
      <c r="BQH119" s="609"/>
      <c r="BQI119" s="609"/>
      <c r="BQJ119" s="609"/>
      <c r="BQK119" s="609"/>
      <c r="BQL119" s="609"/>
      <c r="BQM119" s="609"/>
      <c r="BQN119" s="609"/>
      <c r="BQO119" s="609"/>
      <c r="BQP119" s="609"/>
      <c r="BQQ119" s="609"/>
      <c r="BQR119" s="609"/>
      <c r="BQS119" s="609"/>
      <c r="BQT119" s="609"/>
      <c r="BQU119" s="609"/>
      <c r="BQV119" s="609"/>
      <c r="BQW119" s="609"/>
      <c r="BQX119" s="609"/>
      <c r="BQY119" s="609"/>
      <c r="BQZ119" s="609"/>
      <c r="BRA119" s="609"/>
      <c r="BRB119" s="609"/>
      <c r="BRC119" s="609"/>
      <c r="BRD119" s="609"/>
      <c r="BRE119" s="609"/>
      <c r="BRF119" s="609"/>
      <c r="BRG119" s="609"/>
      <c r="BRH119" s="609"/>
      <c r="BRI119" s="609"/>
      <c r="BRJ119" s="609"/>
      <c r="BRK119" s="609"/>
      <c r="BRL119" s="609"/>
      <c r="BRM119" s="609"/>
      <c r="BRN119" s="609"/>
      <c r="BRO119" s="609"/>
      <c r="BRP119" s="609"/>
      <c r="BRQ119" s="609"/>
      <c r="BRR119" s="609"/>
      <c r="BRS119" s="609"/>
      <c r="BRT119" s="609"/>
      <c r="BRU119" s="609"/>
      <c r="BRV119" s="609"/>
      <c r="BRW119" s="609"/>
      <c r="BRX119" s="609"/>
      <c r="BRY119" s="609"/>
      <c r="BRZ119" s="609"/>
      <c r="BSA119" s="609"/>
      <c r="BSB119" s="609"/>
      <c r="BSC119" s="609"/>
      <c r="BSD119" s="609"/>
      <c r="BSE119" s="609"/>
      <c r="BSF119" s="609"/>
      <c r="BSG119" s="609"/>
      <c r="BSH119" s="609"/>
      <c r="BSI119" s="609"/>
      <c r="BSJ119" s="609"/>
      <c r="BSK119" s="609"/>
      <c r="BSL119" s="609"/>
      <c r="BSM119" s="609"/>
      <c r="BSN119" s="609"/>
      <c r="BSO119" s="609"/>
      <c r="BSP119" s="609"/>
      <c r="BSQ119" s="609"/>
      <c r="BSR119" s="609"/>
      <c r="BSS119" s="609"/>
      <c r="BST119" s="609"/>
      <c r="BSU119" s="609"/>
      <c r="BSV119" s="609"/>
      <c r="BSW119" s="609"/>
      <c r="BSX119" s="609"/>
      <c r="BSY119" s="609"/>
      <c r="BSZ119" s="609"/>
      <c r="BTA119" s="609"/>
      <c r="BTB119" s="609"/>
      <c r="BTC119" s="609"/>
      <c r="BTD119" s="609"/>
      <c r="BTE119" s="609"/>
      <c r="BTF119" s="609"/>
      <c r="BTG119" s="609"/>
      <c r="BTH119" s="609"/>
      <c r="BTI119" s="609"/>
      <c r="BTJ119" s="609"/>
      <c r="BTK119" s="609"/>
      <c r="BTL119" s="609"/>
      <c r="BTM119" s="609"/>
      <c r="BTN119" s="609"/>
      <c r="BTO119" s="609"/>
      <c r="BTP119" s="609"/>
      <c r="BTQ119" s="609"/>
      <c r="BTR119" s="609"/>
      <c r="BTS119" s="609"/>
      <c r="BTT119" s="609"/>
      <c r="BTU119" s="609"/>
      <c r="BTV119" s="609"/>
      <c r="BTW119" s="609"/>
      <c r="BTX119" s="609"/>
      <c r="BTY119" s="609"/>
      <c r="BTZ119" s="609"/>
      <c r="BUA119" s="609"/>
      <c r="BUB119" s="609"/>
      <c r="BUC119" s="609"/>
      <c r="BUD119" s="609"/>
      <c r="BUE119" s="609"/>
      <c r="BUF119" s="609"/>
      <c r="BUG119" s="609"/>
      <c r="BUH119" s="609"/>
      <c r="BUI119" s="609"/>
      <c r="BUJ119" s="609"/>
      <c r="BUK119" s="609"/>
      <c r="BUL119" s="609"/>
      <c r="BUM119" s="609"/>
      <c r="BUN119" s="609"/>
      <c r="BUO119" s="609"/>
      <c r="BUP119" s="609"/>
      <c r="BUQ119" s="609"/>
      <c r="BUR119" s="609"/>
      <c r="BUS119" s="609"/>
      <c r="BUT119" s="609"/>
      <c r="BUU119" s="609"/>
      <c r="BUV119" s="609"/>
      <c r="BUW119" s="609"/>
      <c r="BUX119" s="609"/>
      <c r="BUY119" s="609"/>
      <c r="BUZ119" s="609"/>
      <c r="BVA119" s="609"/>
      <c r="BVB119" s="609"/>
      <c r="BVC119" s="609"/>
      <c r="BVD119" s="609"/>
      <c r="BVE119" s="609"/>
      <c r="BVF119" s="609"/>
      <c r="BVG119" s="609"/>
      <c r="BVH119" s="609"/>
      <c r="BVI119" s="609"/>
      <c r="BVJ119" s="609"/>
      <c r="BVK119" s="609"/>
      <c r="BVL119" s="609"/>
      <c r="BVM119" s="609"/>
      <c r="BVN119" s="609"/>
      <c r="BVO119" s="609"/>
      <c r="BVP119" s="609"/>
      <c r="BVQ119" s="609"/>
      <c r="BVR119" s="609"/>
      <c r="BVS119" s="609"/>
      <c r="BVT119" s="609"/>
      <c r="BVU119" s="609"/>
      <c r="BVV119" s="609"/>
      <c r="BVW119" s="609"/>
      <c r="BVX119" s="609"/>
      <c r="BVY119" s="609"/>
      <c r="BVZ119" s="609"/>
      <c r="BWA119" s="609"/>
      <c r="BWB119" s="609"/>
      <c r="BWC119" s="609"/>
      <c r="BWD119" s="609"/>
    </row>
    <row r="120" spans="1:1954" ht="76.5" customHeight="1" x14ac:dyDescent="0.3">
      <c r="A120" s="4251" t="s">
        <v>768</v>
      </c>
      <c r="B120" s="4251"/>
      <c r="C120" s="4251"/>
      <c r="D120" s="4251"/>
    </row>
    <row r="121" spans="1:1954" ht="32.25" customHeight="1" x14ac:dyDescent="0.3">
      <c r="A121" s="4251" t="s">
        <v>769</v>
      </c>
      <c r="B121" s="4251"/>
      <c r="C121" s="4251"/>
      <c r="D121" s="4251"/>
    </row>
    <row r="122" spans="1:1954" ht="33" customHeight="1" x14ac:dyDescent="0.3">
      <c r="A122" s="4252" t="s">
        <v>5859</v>
      </c>
      <c r="B122" s="4252"/>
      <c r="C122" s="4252"/>
      <c r="D122" s="4252"/>
    </row>
    <row r="123" spans="1:1954" ht="19.5" customHeight="1" x14ac:dyDescent="0.3">
      <c r="A123" s="2821" t="s">
        <v>5860</v>
      </c>
      <c r="B123" s="3947"/>
      <c r="C123" s="3947"/>
      <c r="D123" s="3947"/>
    </row>
    <row r="124" spans="1:1954" ht="19.5" customHeight="1" x14ac:dyDescent="0.3">
      <c r="A124" s="2821" t="s">
        <v>3789</v>
      </c>
      <c r="B124" s="3947"/>
      <c r="C124" s="3947"/>
      <c r="D124" s="3947"/>
    </row>
    <row r="125" spans="1:1954" ht="16.5" x14ac:dyDescent="0.3">
      <c r="A125" s="3948" t="s">
        <v>770</v>
      </c>
      <c r="B125" s="3947"/>
      <c r="C125" s="3947"/>
      <c r="D125" s="3947"/>
    </row>
    <row r="129" spans="4:4" x14ac:dyDescent="0.25">
      <c r="D129" s="895"/>
    </row>
    <row r="130" spans="4:4" x14ac:dyDescent="0.25">
      <c r="D130" s="895"/>
    </row>
  </sheetData>
  <mergeCells count="4">
    <mergeCell ref="A1:D1"/>
    <mergeCell ref="A120:D120"/>
    <mergeCell ref="A121:D121"/>
    <mergeCell ref="A122:D122"/>
  </mergeCells>
  <printOptions horizontalCentered="1"/>
  <pageMargins left="0.85" right="0.65" top="0.75" bottom="0.26" header="0.3" footer="0.3"/>
  <pageSetup paperSize="9" scale="10" fitToHeight="0" orientation="portrait" r:id="rId1"/>
  <headerFooter alignWithMargins="0"/>
  <rowBreaks count="1" manualBreakCount="1">
    <brk id="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FE3487"/>
  <sheetViews>
    <sheetView showGridLines="0" zoomScale="70" zoomScaleNormal="70" zoomScaleSheetLayoutView="55" workbookViewId="0">
      <pane xSplit="31" ySplit="3" topLeftCell="ES130" activePane="bottomRight" state="frozen"/>
      <selection activeCell="E21" sqref="E21"/>
      <selection pane="topRight" activeCell="E21" sqref="E21"/>
      <selection pane="bottomLeft" activeCell="E21" sqref="E21"/>
      <selection pane="bottomRight" activeCell="EU3" sqref="EU3"/>
    </sheetView>
  </sheetViews>
  <sheetFormatPr defaultColWidth="9.140625" defaultRowHeight="20.25" x14ac:dyDescent="0.35"/>
  <cols>
    <col min="1" max="1" width="66.85546875" style="954" customWidth="1"/>
    <col min="2" max="2" width="11.140625" style="954" hidden="1" customWidth="1"/>
    <col min="3" max="3" width="11.7109375" style="954" hidden="1" customWidth="1"/>
    <col min="4" max="4" width="12" style="954" hidden="1" customWidth="1"/>
    <col min="5" max="5" width="9.140625" style="954" hidden="1" customWidth="1"/>
    <col min="6" max="6" width="10.7109375" style="954" hidden="1" customWidth="1"/>
    <col min="7" max="7" width="9.140625" style="954" hidden="1" customWidth="1"/>
    <col min="8" max="8" width="10.28515625" style="954" hidden="1" customWidth="1"/>
    <col min="9" max="13" width="9.140625" style="954" hidden="1" customWidth="1"/>
    <col min="14" max="15" width="10.28515625" style="954" hidden="1" customWidth="1"/>
    <col min="16" max="16" width="10.140625" style="954" hidden="1" customWidth="1"/>
    <col min="17" max="19" width="9.140625" style="954" hidden="1" customWidth="1"/>
    <col min="20" max="20" width="10.28515625" style="954" hidden="1" customWidth="1"/>
    <col min="21" max="24" width="9.140625" style="954" hidden="1" customWidth="1"/>
    <col min="25" max="26" width="10.28515625" style="954" hidden="1" customWidth="1"/>
    <col min="27" max="30" width="9.140625" style="954" hidden="1" customWidth="1"/>
    <col min="31" max="31" width="11.28515625" style="954" hidden="1" customWidth="1"/>
    <col min="32" max="32" width="13.140625" style="954" hidden="1" customWidth="1"/>
    <col min="33" max="34" width="9.140625" style="954" hidden="1" customWidth="1"/>
    <col min="35" max="35" width="11.28515625" style="954" hidden="1" customWidth="1"/>
    <col min="36" max="37" width="8.85546875" style="954" hidden="1" customWidth="1"/>
    <col min="38" max="38" width="10" style="954" hidden="1" customWidth="1"/>
    <col min="39" max="39" width="9.140625" style="954" hidden="1" customWidth="1"/>
    <col min="40" max="41" width="9.7109375" style="954" hidden="1" customWidth="1"/>
    <col min="42" max="43" width="9.140625" style="954" hidden="1" customWidth="1"/>
    <col min="44" max="44" width="12.42578125" style="954" hidden="1" customWidth="1"/>
    <col min="45" max="45" width="11.140625" style="954" hidden="1" customWidth="1"/>
    <col min="46" max="46" width="10" style="954" hidden="1" customWidth="1"/>
    <col min="47" max="48" width="10.7109375" style="954" hidden="1" customWidth="1"/>
    <col min="49" max="49" width="9.7109375" style="954" hidden="1" customWidth="1"/>
    <col min="50" max="50" width="10.7109375" style="954" hidden="1" customWidth="1"/>
    <col min="51" max="51" width="10.28515625" style="954" hidden="1" customWidth="1"/>
    <col min="52" max="54" width="9.140625" style="954" hidden="1" customWidth="1"/>
    <col min="55" max="55" width="9.7109375" style="954" hidden="1" customWidth="1"/>
    <col min="56" max="56" width="12.5703125" style="954" hidden="1" customWidth="1"/>
    <col min="57" max="57" width="11" style="954" hidden="1" customWidth="1"/>
    <col min="58" max="58" width="0.28515625" style="954" hidden="1" customWidth="1"/>
    <col min="59" max="59" width="12.85546875" style="954" hidden="1" customWidth="1"/>
    <col min="60" max="60" width="12" style="954" hidden="1" customWidth="1"/>
    <col min="61" max="66" width="15.7109375" style="954" hidden="1" customWidth="1"/>
    <col min="67" max="67" width="1.85546875" style="954" hidden="1" customWidth="1"/>
    <col min="68" max="68" width="13" style="954" hidden="1" customWidth="1"/>
    <col min="69" max="69" width="15.7109375" style="954" hidden="1" customWidth="1"/>
    <col min="70" max="70" width="14.28515625" style="954" hidden="1" customWidth="1"/>
    <col min="71" max="75" width="13.7109375" style="954" hidden="1" customWidth="1"/>
    <col min="76" max="79" width="12.7109375" style="954" hidden="1" customWidth="1"/>
    <col min="80" max="80" width="13" style="954" hidden="1" customWidth="1"/>
    <col min="81" max="90" width="12.7109375" style="954" hidden="1" customWidth="1"/>
    <col min="91" max="91" width="1.28515625" style="954" hidden="1" customWidth="1"/>
    <col min="92" max="94" width="12.7109375" style="954" hidden="1" customWidth="1"/>
    <col min="95" max="95" width="11" style="954" hidden="1" customWidth="1"/>
    <col min="96" max="103" width="12.28515625" style="954" hidden="1" customWidth="1"/>
    <col min="104" max="104" width="13.5703125" style="954" hidden="1" customWidth="1"/>
    <col min="105" max="115" width="12.28515625" style="954" hidden="1" customWidth="1"/>
    <col min="116" max="116" width="14.28515625" style="954" hidden="1" customWidth="1"/>
    <col min="117" max="118" width="13.5703125" style="954" hidden="1" customWidth="1"/>
    <col min="119" max="120" width="13.28515625" style="954" hidden="1" customWidth="1"/>
    <col min="121" max="121" width="13.7109375" style="954" hidden="1" customWidth="1"/>
    <col min="122" max="122" width="13.42578125" style="954" hidden="1" customWidth="1"/>
    <col min="123" max="123" width="13.28515625" style="954" hidden="1" customWidth="1"/>
    <col min="124" max="124" width="13.7109375" style="954" hidden="1" customWidth="1"/>
    <col min="125" max="126" width="13.28515625" style="954" hidden="1" customWidth="1"/>
    <col min="127" max="127" width="13.5703125" style="954" hidden="1" customWidth="1"/>
    <col min="128" max="129" width="13.7109375" style="954" hidden="1" customWidth="1"/>
    <col min="130" max="130" width="14" style="954" hidden="1" customWidth="1"/>
    <col min="131" max="131" width="13.5703125" style="954" hidden="1" customWidth="1"/>
    <col min="132" max="132" width="14.28515625" style="954" hidden="1" customWidth="1"/>
    <col min="133" max="133" width="13.140625" style="954" hidden="1" customWidth="1"/>
    <col min="134" max="134" width="12.7109375" style="954" hidden="1" customWidth="1"/>
    <col min="135" max="135" width="14" style="954" hidden="1" customWidth="1"/>
    <col min="136" max="136" width="13.5703125" style="954" hidden="1" customWidth="1"/>
    <col min="137" max="137" width="14.140625" style="954" hidden="1" customWidth="1"/>
    <col min="138" max="138" width="13.5703125" style="954" hidden="1" customWidth="1"/>
    <col min="139" max="139" width="13.7109375" style="954" hidden="1" customWidth="1"/>
    <col min="140" max="140" width="14.140625" style="954" hidden="1" customWidth="1"/>
    <col min="141" max="141" width="13.7109375" style="954" hidden="1" customWidth="1"/>
    <col min="142" max="142" width="13.5703125" style="954" hidden="1" customWidth="1"/>
    <col min="143" max="143" width="13.28515625" style="954" hidden="1" customWidth="1"/>
    <col min="144" max="144" width="13.7109375" style="954" hidden="1" customWidth="1"/>
    <col min="145" max="145" width="13.42578125" style="954" hidden="1" customWidth="1"/>
    <col min="146" max="146" width="13.85546875" style="954" hidden="1" customWidth="1"/>
    <col min="147" max="147" width="13.42578125" style="954" hidden="1" customWidth="1"/>
    <col min="148" max="148" width="15.140625" style="954" hidden="1" customWidth="1"/>
    <col min="149" max="150" width="15.140625" style="954" bestFit="1" customWidth="1"/>
    <col min="151" max="161" width="17.7109375" style="954" customWidth="1"/>
    <col min="162" max="16384" width="9.140625" style="349"/>
  </cols>
  <sheetData>
    <row r="1" spans="1:161" s="574" customFormat="1" ht="29.25" customHeight="1" x14ac:dyDescent="0.5">
      <c r="A1" s="2971" t="s">
        <v>771</v>
      </c>
      <c r="B1" s="954"/>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954"/>
      <c r="AN1" s="954"/>
      <c r="AO1" s="954"/>
      <c r="AP1" s="954"/>
      <c r="AQ1" s="954"/>
      <c r="AR1" s="954"/>
      <c r="AS1" s="954"/>
      <c r="AT1" s="954"/>
      <c r="AU1" s="954"/>
      <c r="AV1" s="954"/>
      <c r="AW1" s="954"/>
      <c r="AX1" s="954"/>
      <c r="AY1" s="954"/>
      <c r="AZ1" s="954"/>
      <c r="BA1" s="954"/>
      <c r="BB1" s="954"/>
      <c r="BC1" s="954"/>
      <c r="BD1" s="954"/>
      <c r="BE1" s="954"/>
      <c r="BF1" s="954"/>
      <c r="BG1" s="954"/>
      <c r="BH1" s="954"/>
      <c r="BI1" s="954"/>
      <c r="BJ1" s="954"/>
      <c r="BK1" s="954"/>
      <c r="BL1" s="954"/>
      <c r="BM1" s="954"/>
      <c r="BN1" s="954"/>
      <c r="BO1" s="954"/>
      <c r="BP1" s="954"/>
      <c r="BQ1" s="954"/>
      <c r="BR1" s="954"/>
      <c r="BS1" s="954"/>
      <c r="BT1" s="954"/>
      <c r="BU1" s="954"/>
      <c r="BV1" s="954"/>
      <c r="BW1" s="954"/>
      <c r="BX1" s="954"/>
      <c r="BY1" s="954"/>
      <c r="BZ1" s="954"/>
      <c r="CA1" s="954"/>
      <c r="CB1" s="954"/>
      <c r="CC1" s="954"/>
      <c r="CD1" s="954"/>
      <c r="CE1" s="954"/>
      <c r="CF1" s="954"/>
      <c r="CG1" s="954"/>
      <c r="CH1" s="954"/>
      <c r="CI1" s="954"/>
      <c r="CJ1" s="954"/>
      <c r="CK1" s="954"/>
      <c r="CL1" s="954"/>
      <c r="CM1" s="954"/>
      <c r="CN1" s="954"/>
      <c r="CO1" s="954"/>
      <c r="CP1" s="954"/>
      <c r="CQ1" s="954"/>
      <c r="CR1" s="954"/>
      <c r="CS1" s="954"/>
      <c r="CT1" s="954"/>
      <c r="CU1" s="954"/>
      <c r="CV1" s="954"/>
      <c r="CW1" s="954"/>
      <c r="CX1" s="954"/>
      <c r="CY1" s="954"/>
      <c r="CZ1" s="954"/>
      <c r="DA1" s="954"/>
      <c r="DB1" s="954"/>
      <c r="DC1" s="954"/>
      <c r="DD1" s="954"/>
      <c r="DE1" s="954"/>
      <c r="DF1" s="954"/>
      <c r="DG1" s="954"/>
      <c r="DH1" s="954"/>
      <c r="DI1" s="954"/>
      <c r="DJ1" s="954"/>
      <c r="DK1" s="954"/>
      <c r="DL1" s="954"/>
      <c r="DM1" s="954"/>
      <c r="DN1" s="954"/>
      <c r="DO1" s="954"/>
      <c r="DP1" s="954"/>
      <c r="DQ1" s="954"/>
      <c r="DR1" s="954"/>
      <c r="DS1" s="954"/>
      <c r="DT1" s="954"/>
      <c r="DU1" s="954"/>
      <c r="DV1" s="954"/>
      <c r="DW1" s="954"/>
      <c r="DX1" s="954"/>
      <c r="DY1" s="954"/>
      <c r="DZ1" s="954"/>
      <c r="EA1" s="954"/>
      <c r="EB1" s="954"/>
      <c r="EC1" s="954"/>
      <c r="ED1" s="954"/>
      <c r="EE1" s="954"/>
      <c r="EF1" s="954"/>
      <c r="EG1" s="954"/>
      <c r="EH1" s="954"/>
      <c r="EI1" s="954"/>
      <c r="EJ1" s="954"/>
      <c r="EK1" s="954"/>
      <c r="EL1" s="954"/>
      <c r="EM1" s="954"/>
      <c r="EN1" s="954"/>
      <c r="EO1" s="954"/>
      <c r="EP1" s="954"/>
      <c r="EQ1" s="954"/>
      <c r="ER1" s="954"/>
      <c r="ES1" s="954"/>
      <c r="ET1" s="954"/>
      <c r="EU1" s="954"/>
      <c r="EV1" s="954"/>
      <c r="EW1" s="954"/>
      <c r="EX1" s="954"/>
      <c r="EY1" s="954"/>
      <c r="EZ1" s="954"/>
      <c r="FA1" s="954"/>
      <c r="FB1" s="954"/>
      <c r="FC1" s="954"/>
      <c r="FD1" s="954"/>
      <c r="FE1" s="954"/>
    </row>
    <row r="2" spans="1:161" ht="21" thickBot="1" x14ac:dyDescent="0.4">
      <c r="A2" s="2904"/>
      <c r="D2" s="2905"/>
      <c r="F2" s="2905"/>
      <c r="G2" s="2905"/>
      <c r="I2" s="2905"/>
      <c r="P2" s="2905"/>
      <c r="AC2" s="2905"/>
      <c r="AE2" s="2905"/>
      <c r="AF2" s="2905"/>
      <c r="AK2" s="2905"/>
      <c r="AN2" s="2905"/>
      <c r="AR2" s="2906"/>
      <c r="AV2" s="2906"/>
      <c r="AW2" s="902"/>
      <c r="AX2" s="902"/>
      <c r="AY2" s="902"/>
      <c r="AZ2" s="902"/>
      <c r="BA2" s="902"/>
      <c r="BB2" s="902"/>
      <c r="BC2" s="902"/>
      <c r="BD2" s="902"/>
      <c r="BE2" s="902"/>
      <c r="BF2" s="902"/>
      <c r="BH2" s="902"/>
      <c r="BJ2" s="902"/>
      <c r="BK2" s="902"/>
      <c r="BL2" s="902"/>
      <c r="BN2" s="902"/>
      <c r="BQ2" s="902"/>
      <c r="BR2" s="902"/>
      <c r="BS2" s="902"/>
      <c r="BT2" s="902"/>
      <c r="BU2" s="902"/>
      <c r="BV2" s="902"/>
      <c r="BW2" s="902"/>
      <c r="BX2" s="902"/>
      <c r="BY2" s="902"/>
      <c r="BZ2" s="902"/>
      <c r="CA2" s="902"/>
      <c r="CB2" s="902"/>
      <c r="CC2" s="2907"/>
      <c r="CD2" s="2908"/>
      <c r="CE2" s="2908"/>
      <c r="CF2" s="2908"/>
      <c r="CG2" s="2908"/>
      <c r="CH2" s="2908"/>
      <c r="CI2" s="2907"/>
      <c r="CJ2" s="2907"/>
      <c r="CK2" s="902"/>
      <c r="CL2" s="902"/>
      <c r="CM2" s="902"/>
      <c r="CN2" s="902"/>
      <c r="CO2" s="902"/>
      <c r="CP2" s="902"/>
      <c r="CQ2" s="902"/>
      <c r="DB2" s="2906"/>
      <c r="DE2" s="2906"/>
      <c r="DH2" s="2906"/>
      <c r="DK2" s="2906"/>
      <c r="EB2" s="2906"/>
      <c r="EI2" s="2906"/>
      <c r="EJ2" s="2906"/>
      <c r="EN2" s="2906"/>
      <c r="EP2" s="2906"/>
      <c r="ER2" s="902"/>
      <c r="ES2" s="902"/>
      <c r="ET2" s="902"/>
      <c r="EU2" s="902"/>
      <c r="EV2" s="902"/>
      <c r="EW2" s="902"/>
      <c r="EX2" s="902"/>
      <c r="EY2" s="902"/>
      <c r="EZ2" s="902"/>
      <c r="FA2" s="902"/>
      <c r="FB2" s="902"/>
      <c r="FC2" s="902"/>
      <c r="FD2" s="902"/>
      <c r="FE2" s="902" t="s">
        <v>7</v>
      </c>
    </row>
    <row r="3" spans="1:161" ht="20.25" customHeight="1" thickTop="1" thickBot="1" x14ac:dyDescent="0.4">
      <c r="A3" s="2909" t="s">
        <v>772</v>
      </c>
      <c r="B3" s="2910">
        <v>38504</v>
      </c>
      <c r="C3" s="2910">
        <v>38534</v>
      </c>
      <c r="D3" s="2910">
        <v>38565</v>
      </c>
      <c r="E3" s="2910">
        <v>38596</v>
      </c>
      <c r="F3" s="2910">
        <v>38626</v>
      </c>
      <c r="G3" s="2910">
        <v>38657</v>
      </c>
      <c r="H3" s="2910">
        <v>38687</v>
      </c>
      <c r="I3" s="2910">
        <v>38718</v>
      </c>
      <c r="J3" s="2910">
        <v>38749</v>
      </c>
      <c r="K3" s="2910">
        <v>38777</v>
      </c>
      <c r="L3" s="2910">
        <v>38808</v>
      </c>
      <c r="M3" s="2910">
        <v>38838</v>
      </c>
      <c r="N3" s="2910">
        <v>38869</v>
      </c>
      <c r="O3" s="2910">
        <v>38899</v>
      </c>
      <c r="P3" s="2910">
        <v>38930</v>
      </c>
      <c r="Q3" s="2910">
        <v>38961</v>
      </c>
      <c r="R3" s="2910">
        <v>38991</v>
      </c>
      <c r="S3" s="2910">
        <v>39022</v>
      </c>
      <c r="T3" s="2910">
        <v>39052</v>
      </c>
      <c r="U3" s="2910">
        <v>39083</v>
      </c>
      <c r="V3" s="2910">
        <v>39114</v>
      </c>
      <c r="W3" s="2910">
        <v>39142</v>
      </c>
      <c r="X3" s="2910">
        <v>39173</v>
      </c>
      <c r="Y3" s="2910">
        <v>39203</v>
      </c>
      <c r="Z3" s="2910">
        <v>39234</v>
      </c>
      <c r="AA3" s="2910">
        <v>39264</v>
      </c>
      <c r="AB3" s="2910">
        <v>39295</v>
      </c>
      <c r="AC3" s="2910">
        <v>39326</v>
      </c>
      <c r="AD3" s="2910">
        <v>39356</v>
      </c>
      <c r="AE3" s="2910">
        <v>39387</v>
      </c>
      <c r="AF3" s="2910">
        <v>39417</v>
      </c>
      <c r="AG3" s="2910">
        <v>39448</v>
      </c>
      <c r="AH3" s="2910">
        <v>39479</v>
      </c>
      <c r="AI3" s="2910">
        <v>39508</v>
      </c>
      <c r="AJ3" s="2910">
        <v>39539</v>
      </c>
      <c r="AK3" s="2910">
        <v>39569</v>
      </c>
      <c r="AL3" s="2910">
        <v>39600</v>
      </c>
      <c r="AM3" s="2910">
        <v>39630</v>
      </c>
      <c r="AN3" s="2910">
        <v>39661</v>
      </c>
      <c r="AO3" s="2910">
        <v>39692</v>
      </c>
      <c r="AP3" s="2910">
        <v>39722</v>
      </c>
      <c r="AQ3" s="2910">
        <v>39753</v>
      </c>
      <c r="AR3" s="2910">
        <v>39783</v>
      </c>
      <c r="AS3" s="2910">
        <v>39814</v>
      </c>
      <c r="AT3" s="2910">
        <v>39853</v>
      </c>
      <c r="AU3" s="2910">
        <v>39881</v>
      </c>
      <c r="AV3" s="2910">
        <v>39912</v>
      </c>
      <c r="AW3" s="2910">
        <v>39942</v>
      </c>
      <c r="AX3" s="2910">
        <v>39973</v>
      </c>
      <c r="AY3" s="2910">
        <v>40003</v>
      </c>
      <c r="AZ3" s="2910">
        <v>40034</v>
      </c>
      <c r="BA3" s="2910">
        <v>40065</v>
      </c>
      <c r="BB3" s="2910">
        <v>40095</v>
      </c>
      <c r="BC3" s="2910">
        <v>40126</v>
      </c>
      <c r="BD3" s="2910">
        <v>40156</v>
      </c>
      <c r="BE3" s="2910">
        <v>40187</v>
      </c>
      <c r="BF3" s="2910">
        <v>40218</v>
      </c>
      <c r="BG3" s="2910">
        <v>40246</v>
      </c>
      <c r="BH3" s="2910">
        <v>40277</v>
      </c>
      <c r="BI3" s="2910">
        <v>40307</v>
      </c>
      <c r="BJ3" s="2910">
        <v>40338</v>
      </c>
      <c r="BK3" s="2910">
        <v>40368</v>
      </c>
      <c r="BL3" s="2910">
        <v>40399</v>
      </c>
      <c r="BM3" s="2910">
        <v>40430</v>
      </c>
      <c r="BN3" s="2911" t="s">
        <v>773</v>
      </c>
      <c r="BO3" s="2911" t="s">
        <v>774</v>
      </c>
      <c r="BP3" s="2911" t="s">
        <v>775</v>
      </c>
      <c r="BQ3" s="2911" t="s">
        <v>776</v>
      </c>
      <c r="BR3" s="2911">
        <v>40575</v>
      </c>
      <c r="BS3" s="2911">
        <v>40603</v>
      </c>
      <c r="BT3" s="2911">
        <v>40634</v>
      </c>
      <c r="BU3" s="2911">
        <v>40664</v>
      </c>
      <c r="BV3" s="2911">
        <v>40695</v>
      </c>
      <c r="BW3" s="2911">
        <v>40725</v>
      </c>
      <c r="BX3" s="2911">
        <v>40756</v>
      </c>
      <c r="BY3" s="2911">
        <v>40787</v>
      </c>
      <c r="BZ3" s="2911">
        <v>40817</v>
      </c>
      <c r="CA3" s="2911">
        <v>40848</v>
      </c>
      <c r="CB3" s="2911">
        <v>40878</v>
      </c>
      <c r="CC3" s="2911">
        <v>40909</v>
      </c>
      <c r="CD3" s="2911">
        <v>40940</v>
      </c>
      <c r="CE3" s="2911">
        <v>40969</v>
      </c>
      <c r="CF3" s="2911">
        <v>41000</v>
      </c>
      <c r="CG3" s="2911">
        <v>41030</v>
      </c>
      <c r="CH3" s="2911">
        <v>41061</v>
      </c>
      <c r="CI3" s="2911">
        <v>41091</v>
      </c>
      <c r="CJ3" s="2911">
        <v>41122</v>
      </c>
      <c r="CK3" s="2911">
        <v>41153</v>
      </c>
      <c r="CL3" s="2911">
        <v>41183</v>
      </c>
      <c r="CM3" s="2911">
        <v>41214</v>
      </c>
      <c r="CN3" s="2911">
        <v>41244</v>
      </c>
      <c r="CO3" s="2911">
        <v>41275</v>
      </c>
      <c r="CP3" s="2911">
        <v>41306</v>
      </c>
      <c r="CQ3" s="2911" t="s">
        <v>777</v>
      </c>
      <c r="CR3" s="2911" t="s">
        <v>778</v>
      </c>
      <c r="CS3" s="2911" t="s">
        <v>779</v>
      </c>
      <c r="CT3" s="2911" t="s">
        <v>780</v>
      </c>
      <c r="CU3" s="2911" t="s">
        <v>781</v>
      </c>
      <c r="CV3" s="2911" t="s">
        <v>782</v>
      </c>
      <c r="CW3" s="2911" t="s">
        <v>783</v>
      </c>
      <c r="CX3" s="2911" t="s">
        <v>784</v>
      </c>
      <c r="CY3" s="2911">
        <v>41579</v>
      </c>
      <c r="CZ3" s="2911">
        <v>41609</v>
      </c>
      <c r="DA3" s="2911">
        <v>41640</v>
      </c>
      <c r="DB3" s="2911" t="s">
        <v>785</v>
      </c>
      <c r="DC3" s="2911" t="s">
        <v>786</v>
      </c>
      <c r="DD3" s="2911" t="s">
        <v>787</v>
      </c>
      <c r="DE3" s="2911" t="s">
        <v>788</v>
      </c>
      <c r="DF3" s="2911" t="s">
        <v>789</v>
      </c>
      <c r="DG3" s="2911" t="s">
        <v>790</v>
      </c>
      <c r="DH3" s="2911">
        <v>41865</v>
      </c>
      <c r="DI3" s="2911">
        <v>41896</v>
      </c>
      <c r="DJ3" s="2911">
        <v>41926</v>
      </c>
      <c r="DK3" s="2911">
        <v>41957</v>
      </c>
      <c r="DL3" s="2911">
        <v>41987</v>
      </c>
      <c r="DM3" s="2911">
        <v>42018</v>
      </c>
      <c r="DN3" s="2911">
        <v>42049</v>
      </c>
      <c r="DO3" s="2911">
        <v>42077</v>
      </c>
      <c r="DP3" s="2911">
        <v>42108</v>
      </c>
      <c r="DQ3" s="2911">
        <v>42138</v>
      </c>
      <c r="DR3" s="2911">
        <v>42169</v>
      </c>
      <c r="DS3" s="2911">
        <v>42199</v>
      </c>
      <c r="DT3" s="2911">
        <v>42230</v>
      </c>
      <c r="DU3" s="2911">
        <v>42261</v>
      </c>
      <c r="DV3" s="2911">
        <v>42291</v>
      </c>
      <c r="DW3" s="2911">
        <v>42322</v>
      </c>
      <c r="DX3" s="2911">
        <v>42352</v>
      </c>
      <c r="DY3" s="2911">
        <v>42383</v>
      </c>
      <c r="DZ3" s="2911">
        <v>42414</v>
      </c>
      <c r="EA3" s="2911">
        <v>42443</v>
      </c>
      <c r="EB3" s="2911">
        <v>42474</v>
      </c>
      <c r="EC3" s="2911">
        <v>42504</v>
      </c>
      <c r="ED3" s="2911">
        <v>42535</v>
      </c>
      <c r="EE3" s="2911">
        <v>42565</v>
      </c>
      <c r="EF3" s="2911">
        <v>42596</v>
      </c>
      <c r="EG3" s="2911">
        <v>42627</v>
      </c>
      <c r="EH3" s="2911">
        <v>42657</v>
      </c>
      <c r="EI3" s="2911">
        <v>42688</v>
      </c>
      <c r="EJ3" s="2911">
        <v>42718</v>
      </c>
      <c r="EK3" s="2911">
        <v>42749</v>
      </c>
      <c r="EL3" s="2911">
        <v>42780</v>
      </c>
      <c r="EM3" s="2911">
        <v>42808</v>
      </c>
      <c r="EN3" s="2911">
        <v>42839</v>
      </c>
      <c r="EO3" s="2911">
        <v>42869</v>
      </c>
      <c r="EP3" s="2911">
        <v>42900</v>
      </c>
      <c r="EQ3" s="2911">
        <v>42930</v>
      </c>
      <c r="ER3" s="2911">
        <v>42961</v>
      </c>
      <c r="ES3" s="2911">
        <v>42992</v>
      </c>
      <c r="ET3" s="2911">
        <v>43022</v>
      </c>
      <c r="EU3" s="2911">
        <v>43053</v>
      </c>
      <c r="EV3" s="2912">
        <v>43083</v>
      </c>
      <c r="EW3" s="2913">
        <v>43114</v>
      </c>
      <c r="EX3" s="2913">
        <v>43145</v>
      </c>
      <c r="EY3" s="2913">
        <v>43173</v>
      </c>
      <c r="EZ3" s="2913">
        <v>43204</v>
      </c>
      <c r="FA3" s="2913">
        <v>43234</v>
      </c>
      <c r="FB3" s="2913">
        <v>43265</v>
      </c>
      <c r="FC3" s="2913">
        <v>43295</v>
      </c>
      <c r="FD3" s="2913">
        <v>43326</v>
      </c>
      <c r="FE3" s="925">
        <v>43357</v>
      </c>
    </row>
    <row r="4" spans="1:161" ht="21" customHeight="1" thickTop="1" x14ac:dyDescent="0.35">
      <c r="A4" s="908" t="s">
        <v>791</v>
      </c>
      <c r="B4" s="2914">
        <f>SUM(B6:B14)</f>
        <v>7345.4913986934589</v>
      </c>
      <c r="C4" s="2914">
        <f>SUM(C6:C14)</f>
        <v>7531.8395667485602</v>
      </c>
      <c r="D4" s="2914">
        <f>SUM(D6:D14)</f>
        <v>7335.7852072345695</v>
      </c>
      <c r="E4" s="2914">
        <f>SUM(E6:E14)</f>
        <v>7904.6126914552005</v>
      </c>
      <c r="F4" s="2914">
        <v>7848.7531799304998</v>
      </c>
      <c r="G4" s="2914">
        <v>7623.2581692748108</v>
      </c>
      <c r="H4" s="2914">
        <v>7989.5967294912807</v>
      </c>
      <c r="I4" s="2914">
        <v>7999.8353108993188</v>
      </c>
      <c r="J4" s="2914">
        <v>7598.7227322044992</v>
      </c>
      <c r="K4" s="2914">
        <v>7574.7225746160748</v>
      </c>
      <c r="L4" s="2914">
        <v>7452.7798256555943</v>
      </c>
      <c r="M4" s="2914">
        <v>7438.3021187001723</v>
      </c>
      <c r="N4" s="2914">
        <v>7844.4049486156382</v>
      </c>
      <c r="O4" s="2914">
        <v>8514.6616202365913</v>
      </c>
      <c r="P4" s="2914">
        <v>8540.3393322357224</v>
      </c>
      <c r="Q4" s="2914">
        <v>7870.6834208845994</v>
      </c>
      <c r="R4" s="2914">
        <v>7049.2249522224993</v>
      </c>
      <c r="S4" s="2914">
        <v>7247.5642858422998</v>
      </c>
      <c r="T4" s="2914">
        <v>7736.2856641049993</v>
      </c>
      <c r="U4" s="2914">
        <v>7323.1811838683789</v>
      </c>
      <c r="V4" s="2914">
        <v>7145.0940294786169</v>
      </c>
      <c r="W4" s="2914">
        <v>6723.0958649366003</v>
      </c>
      <c r="X4" s="2914">
        <v>6764.686924614879</v>
      </c>
      <c r="Y4" s="2914">
        <v>6746.6737972092178</v>
      </c>
      <c r="Z4" s="2914">
        <v>6851.7240930283997</v>
      </c>
      <c r="AA4" s="2914">
        <v>7038.2681390582566</v>
      </c>
      <c r="AB4" s="2914">
        <v>7209.1246228901327</v>
      </c>
      <c r="AC4" s="2914">
        <v>6835.0073988716013</v>
      </c>
      <c r="AD4" s="2914">
        <v>7347.0733112097014</v>
      </c>
      <c r="AE4" s="2914">
        <v>7207.6971087416669</v>
      </c>
      <c r="AF4" s="2914">
        <v>9504.8579286612512</v>
      </c>
      <c r="AG4" s="2914">
        <v>9077.6021887352017</v>
      </c>
      <c r="AH4" s="2914">
        <v>8367.9104018260005</v>
      </c>
      <c r="AI4" s="2914">
        <v>8777.3273127571974</v>
      </c>
      <c r="AJ4" s="2914">
        <v>9148.1078086604011</v>
      </c>
      <c r="AK4" s="2914">
        <v>9141.4265807759984</v>
      </c>
      <c r="AL4" s="2914">
        <v>9248.1128217293008</v>
      </c>
      <c r="AM4" s="2914">
        <v>9826.1113371430019</v>
      </c>
      <c r="AN4" s="2914">
        <v>9211.2912869184001</v>
      </c>
      <c r="AO4" s="2914">
        <v>10040.610854071101</v>
      </c>
      <c r="AP4" s="2914">
        <v>11042.825340053099</v>
      </c>
      <c r="AQ4" s="2914">
        <v>11337.249227759512</v>
      </c>
      <c r="AR4" s="2914">
        <v>12033.491818864621</v>
      </c>
      <c r="AS4" s="2914">
        <v>11603.658607119998</v>
      </c>
      <c r="AT4" s="2914">
        <v>10732.4054462524</v>
      </c>
      <c r="AU4" s="2914">
        <v>11768.312493008001</v>
      </c>
      <c r="AV4" s="2914">
        <v>11497.417782589002</v>
      </c>
      <c r="AW4" s="2914">
        <v>11537.362559857598</v>
      </c>
      <c r="AX4" s="2914">
        <v>12221.6180075764</v>
      </c>
      <c r="AY4" s="2914">
        <v>12342.1656849789</v>
      </c>
      <c r="AZ4" s="2914">
        <v>13258.842710158204</v>
      </c>
      <c r="BA4" s="2914">
        <v>12299.813742014601</v>
      </c>
      <c r="BB4" s="2914">
        <v>12388.7715043427</v>
      </c>
      <c r="BC4" s="2914">
        <v>12433.54086759544</v>
      </c>
      <c r="BD4" s="2914">
        <v>12678.566889178202</v>
      </c>
      <c r="BE4" s="2914">
        <v>12967.775489326299</v>
      </c>
      <c r="BF4" s="2914">
        <v>13131.523268157775</v>
      </c>
      <c r="BG4" s="2914">
        <v>13182.25941531872</v>
      </c>
      <c r="BH4" s="2914">
        <v>13063.836328450601</v>
      </c>
      <c r="BI4" s="2914">
        <v>13386.798435317798</v>
      </c>
      <c r="BJ4" s="2914">
        <v>14560.199880812777</v>
      </c>
      <c r="BK4" s="2914">
        <v>12976.340279048389</v>
      </c>
      <c r="BL4" s="2914">
        <v>14172.241080191134</v>
      </c>
      <c r="BM4" s="2914">
        <v>14685.688135307433</v>
      </c>
      <c r="BN4" s="2914">
        <v>15005.716175792335</v>
      </c>
      <c r="BO4" s="2914">
        <v>15003.464583781033</v>
      </c>
      <c r="BP4" s="2914">
        <v>14468.138209593166</v>
      </c>
      <c r="BQ4" s="2914">
        <v>13689.370093494466</v>
      </c>
      <c r="BR4" s="2914">
        <v>13876.200949639491</v>
      </c>
      <c r="BS4" s="2914">
        <v>13919.254869353617</v>
      </c>
      <c r="BT4" s="2914">
        <v>14594.908170461689</v>
      </c>
      <c r="BU4" s="2914">
        <v>14388.642019590179</v>
      </c>
      <c r="BV4" s="2914">
        <v>13726.883930169755</v>
      </c>
      <c r="BW4" s="2914">
        <v>15353.413558884475</v>
      </c>
      <c r="BX4" s="2914">
        <v>15699.156513783499</v>
      </c>
      <c r="BY4" s="2914">
        <v>15795.0750797745</v>
      </c>
      <c r="BZ4" s="2914">
        <v>15878.9</v>
      </c>
      <c r="CA4" s="2914">
        <v>15789.186492460702</v>
      </c>
      <c r="CB4" s="2914">
        <v>16126.0886783144</v>
      </c>
      <c r="CC4" s="2914">
        <v>16599.675062896946</v>
      </c>
      <c r="CD4" s="2914">
        <v>16340.584549594476</v>
      </c>
      <c r="CE4" s="2914">
        <v>15017.889985251633</v>
      </c>
      <c r="CF4" s="2914">
        <v>15029.613866499927</v>
      </c>
      <c r="CG4" s="2914">
        <v>15369.276232010279</v>
      </c>
      <c r="CH4" s="2914">
        <v>15681.410294747</v>
      </c>
      <c r="CI4" s="2914">
        <v>16320.642602344422</v>
      </c>
      <c r="CJ4" s="2914">
        <v>16412.937692386644</v>
      </c>
      <c r="CK4" s="2914">
        <v>16795.060683477899</v>
      </c>
      <c r="CL4" s="2914">
        <v>16473.038777185153</v>
      </c>
      <c r="CM4" s="2914">
        <v>17314.672810717457</v>
      </c>
      <c r="CN4" s="2914">
        <v>18064.141561415308</v>
      </c>
      <c r="CO4" s="2914">
        <v>17507.095010699031</v>
      </c>
      <c r="CP4" s="2914">
        <v>17151.629329744275</v>
      </c>
      <c r="CQ4" s="2914">
        <v>17569.393295721475</v>
      </c>
      <c r="CR4" s="2914">
        <v>17702.011842234984</v>
      </c>
      <c r="CS4" s="2914">
        <v>16881.620324176922</v>
      </c>
      <c r="CT4" s="2914">
        <v>17135.534504086343</v>
      </c>
      <c r="CU4" s="2914">
        <v>17192.939233003413</v>
      </c>
      <c r="CV4" s="2914">
        <v>17767.299772989772</v>
      </c>
      <c r="CW4" s="2914">
        <v>18196.518901591691</v>
      </c>
      <c r="CX4" s="2914">
        <v>18130.254285864259</v>
      </c>
      <c r="CY4" s="2914">
        <v>18560.12981877823</v>
      </c>
      <c r="CZ4" s="2914">
        <v>18963.31411910502</v>
      </c>
      <c r="DA4" s="2914">
        <v>18910.28315050896</v>
      </c>
      <c r="DB4" s="2915">
        <v>19375.502609499152</v>
      </c>
      <c r="DC4" s="2915">
        <v>19662.870553718116</v>
      </c>
      <c r="DD4" s="2915">
        <v>18743.12457340831</v>
      </c>
      <c r="DE4" s="2915">
        <v>18487.378129915021</v>
      </c>
      <c r="DF4" s="2915">
        <v>18347.194333163425</v>
      </c>
      <c r="DG4" s="2915">
        <v>18503.111565147261</v>
      </c>
      <c r="DH4" s="2915">
        <v>18105.364593600923</v>
      </c>
      <c r="DI4" s="2915">
        <v>17563.206395161589</v>
      </c>
      <c r="DJ4" s="2915">
        <v>18087.177848366733</v>
      </c>
      <c r="DK4" s="2915">
        <v>18967.010917435819</v>
      </c>
      <c r="DL4" s="2915">
        <v>19087.746335728185</v>
      </c>
      <c r="DM4" s="2915">
        <v>18868.086467469853</v>
      </c>
      <c r="DN4" s="2915">
        <v>18664.558790564934</v>
      </c>
      <c r="DO4" s="2915">
        <v>17955.571531790854</v>
      </c>
      <c r="DP4" s="2915">
        <v>17635.612176366871</v>
      </c>
      <c r="DQ4" s="2915">
        <v>18380.623903723743</v>
      </c>
      <c r="DR4" s="2915">
        <v>17667.383780248281</v>
      </c>
      <c r="DS4" s="2915">
        <v>18561.518038531474</v>
      </c>
      <c r="DT4" s="2915">
        <v>19125.449849701785</v>
      </c>
      <c r="DU4" s="2915">
        <v>18638.780380054533</v>
      </c>
      <c r="DV4" s="2915">
        <v>18522.58047762045</v>
      </c>
      <c r="DW4" s="2915">
        <v>19619.95166837221</v>
      </c>
      <c r="DX4" s="2915">
        <v>21394.552881111413</v>
      </c>
      <c r="DY4" s="2915">
        <v>21541.067821394976</v>
      </c>
      <c r="DZ4" s="2915">
        <v>22370.900507815961</v>
      </c>
      <c r="EA4" s="2915">
        <v>21566.219271202001</v>
      </c>
      <c r="EB4" s="2915">
        <v>21879.345988237961</v>
      </c>
      <c r="EC4" s="2915">
        <v>20906.283368951743</v>
      </c>
      <c r="ED4" s="2915">
        <v>19555.108465275924</v>
      </c>
      <c r="EE4" s="2915">
        <v>21098.20030439473</v>
      </c>
      <c r="EF4" s="2915">
        <v>20428.067560691612</v>
      </c>
      <c r="EG4" s="2915">
        <v>21183.606692623558</v>
      </c>
      <c r="EH4" s="2915">
        <v>21215.303653382114</v>
      </c>
      <c r="EI4" s="2915">
        <v>20117.698025919653</v>
      </c>
      <c r="EJ4" s="2915">
        <v>21240.302463750035</v>
      </c>
      <c r="EK4" s="2915">
        <v>20995.02937393231</v>
      </c>
      <c r="EL4" s="2915">
        <v>21018.512753331899</v>
      </c>
      <c r="EM4" s="2915">
        <v>20969.993062673359</v>
      </c>
      <c r="EN4" s="2915">
        <v>21879.604685641807</v>
      </c>
      <c r="EO4" s="2915">
        <v>20618.472964480356</v>
      </c>
      <c r="EP4" s="2915">
        <v>20063.711600965304</v>
      </c>
      <c r="EQ4" s="2915">
        <v>21233.537038850707</v>
      </c>
      <c r="ER4" s="2915">
        <v>22206.772999299981</v>
      </c>
      <c r="ES4" s="2915">
        <v>22278.071104783485</v>
      </c>
      <c r="ET4" s="2915">
        <v>22228.784011970143</v>
      </c>
      <c r="EU4" s="2915">
        <v>22120.021043480698</v>
      </c>
      <c r="EV4" s="2916">
        <v>22585.661048988724</v>
      </c>
      <c r="EW4" s="2917">
        <v>22508.418425832111</v>
      </c>
      <c r="EX4" s="2917">
        <v>22414.757121640338</v>
      </c>
      <c r="EY4" s="2917">
        <v>23045.102179237489</v>
      </c>
      <c r="EZ4" s="2917">
        <v>22593.92946345338</v>
      </c>
      <c r="FA4" s="2917">
        <v>22452.008775558137</v>
      </c>
      <c r="FB4" s="2917">
        <v>21573.947428682739</v>
      </c>
      <c r="FC4" s="2917">
        <v>21399.9235666881</v>
      </c>
      <c r="FD4" s="2917">
        <v>21691.387222613572</v>
      </c>
      <c r="FE4" s="2918">
        <v>22492.201371166451</v>
      </c>
    </row>
    <row r="5" spans="1:161" ht="15.95" customHeight="1" x14ac:dyDescent="0.35">
      <c r="A5" s="911" t="s">
        <v>792</v>
      </c>
      <c r="B5" s="2919"/>
      <c r="C5" s="2919"/>
      <c r="D5" s="2919"/>
      <c r="E5" s="2919"/>
      <c r="F5" s="2919"/>
      <c r="G5" s="2919"/>
      <c r="H5" s="2919"/>
      <c r="I5" s="2919"/>
      <c r="J5" s="2919"/>
      <c r="K5" s="2919"/>
      <c r="L5" s="2919"/>
      <c r="M5" s="2919"/>
      <c r="N5" s="2919"/>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4"/>
      <c r="AN5" s="2914"/>
      <c r="AO5" s="2914"/>
      <c r="AP5" s="2914"/>
      <c r="AQ5" s="2914"/>
      <c r="AR5" s="2919"/>
      <c r="AS5" s="2919"/>
      <c r="AT5" s="2919"/>
      <c r="AU5" s="2919"/>
      <c r="AV5" s="2919"/>
      <c r="AW5" s="2919"/>
      <c r="AX5" s="2919"/>
      <c r="AY5" s="2919"/>
      <c r="AZ5" s="2919"/>
      <c r="BA5" s="2919"/>
      <c r="BB5" s="2919"/>
      <c r="BC5" s="2919"/>
      <c r="BD5" s="2919"/>
      <c r="BE5" s="2919"/>
      <c r="BF5" s="2919"/>
      <c r="BG5" s="2919"/>
      <c r="BH5" s="2919"/>
      <c r="BI5" s="2919"/>
      <c r="BJ5" s="2919"/>
      <c r="BK5" s="2919"/>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1"/>
      <c r="EW5" s="2922"/>
      <c r="EX5" s="2922"/>
      <c r="EY5" s="2922"/>
      <c r="EZ5" s="2922"/>
      <c r="FA5" s="2922"/>
      <c r="FB5" s="2922"/>
      <c r="FC5" s="2922"/>
      <c r="FD5" s="2922"/>
      <c r="FE5" s="2923"/>
    </row>
    <row r="6" spans="1:161" ht="15.95" customHeight="1" x14ac:dyDescent="0.35">
      <c r="A6" s="911" t="s">
        <v>793</v>
      </c>
      <c r="B6" s="2919">
        <v>4370.7299203099992</v>
      </c>
      <c r="C6" s="2919">
        <v>4323.8554170199995</v>
      </c>
      <c r="D6" s="2919">
        <v>4292.1159254200002</v>
      </c>
      <c r="E6" s="2919">
        <v>4689.9094079102006</v>
      </c>
      <c r="F6" s="2919">
        <v>4495.6720426616002</v>
      </c>
      <c r="G6" s="2919">
        <v>4366.3040840202875</v>
      </c>
      <c r="H6" s="2919">
        <v>4786.4868422316003</v>
      </c>
      <c r="I6" s="2919">
        <v>4993.8081464247598</v>
      </c>
      <c r="J6" s="2919">
        <v>4790.7005062644994</v>
      </c>
      <c r="K6" s="2919">
        <v>4914.2536862087991</v>
      </c>
      <c r="L6" s="2919">
        <v>4881.4822933305941</v>
      </c>
      <c r="M6" s="2919">
        <v>4854.6419675026727</v>
      </c>
      <c r="N6" s="2919">
        <v>5105.3808355556384</v>
      </c>
      <c r="O6" s="2919">
        <v>5474.2172920265921</v>
      </c>
      <c r="P6" s="2919">
        <v>5536.0967956957229</v>
      </c>
      <c r="Q6" s="2919">
        <v>4862.4684583595999</v>
      </c>
      <c r="R6" s="2919">
        <v>4465.7456297024992</v>
      </c>
      <c r="S6" s="2919">
        <v>4312.9186979797996</v>
      </c>
      <c r="T6" s="2919">
        <v>4556.131249905</v>
      </c>
      <c r="U6" s="2919">
        <v>4720.5797024283802</v>
      </c>
      <c r="V6" s="2919">
        <v>4707.1345624486175</v>
      </c>
      <c r="W6" s="2919">
        <v>4215.6078598466001</v>
      </c>
      <c r="X6" s="2919">
        <v>4272.5918114948781</v>
      </c>
      <c r="Y6" s="2919">
        <v>4035.038303729219</v>
      </c>
      <c r="Z6" s="2919">
        <v>4128.9577768183999</v>
      </c>
      <c r="AA6" s="2919">
        <v>4103.7642567882549</v>
      </c>
      <c r="AB6" s="2919">
        <v>4025.1771553201324</v>
      </c>
      <c r="AC6" s="2919">
        <v>3780.3828302116003</v>
      </c>
      <c r="AD6" s="2919">
        <v>3899.8604576597004</v>
      </c>
      <c r="AE6" s="2919">
        <v>3872.8509141516665</v>
      </c>
      <c r="AF6" s="2919">
        <v>5375.2728675512508</v>
      </c>
      <c r="AG6" s="2919">
        <v>5636.7090192952001</v>
      </c>
      <c r="AH6" s="2919">
        <v>5201.4440444659995</v>
      </c>
      <c r="AI6" s="2919">
        <v>4996.4140955471994</v>
      </c>
      <c r="AJ6" s="2919">
        <v>5390.5534820503999</v>
      </c>
      <c r="AK6" s="2919">
        <v>5377.043477706</v>
      </c>
      <c r="AL6" s="2919">
        <v>5487.7118382393001</v>
      </c>
      <c r="AM6" s="2919">
        <v>5552.1091964430007</v>
      </c>
      <c r="AN6" s="2919">
        <v>5216.9822497083996</v>
      </c>
      <c r="AO6" s="2919">
        <v>5447.3569319177004</v>
      </c>
      <c r="AP6" s="2919">
        <v>5668.3898299978</v>
      </c>
      <c r="AQ6" s="2919">
        <v>5930.9691786439998</v>
      </c>
      <c r="AR6" s="2919">
        <v>6551.8138669764003</v>
      </c>
      <c r="AS6" s="2919">
        <v>6479.8904258999992</v>
      </c>
      <c r="AT6" s="2919">
        <v>6403.119384983599</v>
      </c>
      <c r="AU6" s="2919">
        <v>7157.0655215983998</v>
      </c>
      <c r="AV6" s="2919">
        <v>6882.3367099530014</v>
      </c>
      <c r="AW6" s="2919">
        <v>6613.5759396931999</v>
      </c>
      <c r="AX6" s="2919">
        <v>7036.3608777972004</v>
      </c>
      <c r="AY6" s="2919">
        <v>7009.8077130161009</v>
      </c>
      <c r="AZ6" s="2919">
        <v>7132.8145208325004</v>
      </c>
      <c r="BA6" s="2919">
        <v>6251.2562820278008</v>
      </c>
      <c r="BB6" s="2919">
        <v>6093.6134419927994</v>
      </c>
      <c r="BC6" s="2919">
        <v>6100.6264666391999</v>
      </c>
      <c r="BD6" s="2919">
        <v>6654.8429190156012</v>
      </c>
      <c r="BE6" s="2919">
        <v>6943.3987936104013</v>
      </c>
      <c r="BF6" s="2919">
        <v>6782.731771522499</v>
      </c>
      <c r="BG6" s="2919">
        <v>6807.7454515099998</v>
      </c>
      <c r="BH6" s="2919">
        <v>6475.6326600967004</v>
      </c>
      <c r="BI6" s="2919">
        <v>6500.6610102193008</v>
      </c>
      <c r="BJ6" s="2919">
        <v>6584.1377497066005</v>
      </c>
      <c r="BK6" s="2919">
        <v>6329.3304995195995</v>
      </c>
      <c r="BL6" s="2919">
        <v>6576.4615278647007</v>
      </c>
      <c r="BM6" s="2919">
        <v>6479.6058624232001</v>
      </c>
      <c r="BN6" s="2919">
        <v>6561.3156319817999</v>
      </c>
      <c r="BO6" s="2919">
        <v>6477.0626906327998</v>
      </c>
      <c r="BP6" s="2919">
        <v>6528.7985947214001</v>
      </c>
      <c r="BQ6" s="2919">
        <v>6589.5129304363991</v>
      </c>
      <c r="BR6" s="2919">
        <v>6559.5246140866993</v>
      </c>
      <c r="BS6" s="2919">
        <v>6658.1929827439999</v>
      </c>
      <c r="BT6" s="2919">
        <v>6662.0088622149497</v>
      </c>
      <c r="BU6" s="2919">
        <v>6066.9568600943994</v>
      </c>
      <c r="BV6" s="2919">
        <v>6124.3831808054001</v>
      </c>
      <c r="BW6" s="2919">
        <v>6529.1913200449999</v>
      </c>
      <c r="BX6" s="2919">
        <v>6600.9464487944997</v>
      </c>
      <c r="BY6" s="2919">
        <v>6364.4998691746996</v>
      </c>
      <c r="BZ6" s="2919">
        <v>6349.7</v>
      </c>
      <c r="CA6" s="2919">
        <v>6308.0139900163995</v>
      </c>
      <c r="CB6" s="2919">
        <v>6044.1974124824001</v>
      </c>
      <c r="CC6" s="2919">
        <v>6341.9923835599993</v>
      </c>
      <c r="CD6" s="2919">
        <v>6285.2277418739404</v>
      </c>
      <c r="CE6" s="2919">
        <v>6082.926019859975</v>
      </c>
      <c r="CF6" s="2919">
        <v>6335.7700357709609</v>
      </c>
      <c r="CG6" s="2919">
        <v>6716.4708608245674</v>
      </c>
      <c r="CH6" s="2919">
        <v>7097.3893903238404</v>
      </c>
      <c r="CI6" s="2919">
        <v>7571.9813189940069</v>
      </c>
      <c r="CJ6" s="2919">
        <v>7442.0839899803805</v>
      </c>
      <c r="CK6" s="2919">
        <v>7142.8922370595901</v>
      </c>
      <c r="CL6" s="2919">
        <v>6869.9380813100006</v>
      </c>
      <c r="CM6" s="2919">
        <v>7192.52901587</v>
      </c>
      <c r="CN6" s="2919">
        <v>7114.0137198900002</v>
      </c>
      <c r="CO6" s="2919">
        <v>6883.8815633599988</v>
      </c>
      <c r="CP6" s="2919">
        <v>6810.6534626441999</v>
      </c>
      <c r="CQ6" s="2919">
        <v>7024.7370861399995</v>
      </c>
      <c r="CR6" s="2919">
        <v>7264.7614756800003</v>
      </c>
      <c r="CS6" s="2919">
        <v>7087.1171652499997</v>
      </c>
      <c r="CT6" s="2919">
        <v>7247.2063637399997</v>
      </c>
      <c r="CU6" s="2919">
        <v>6919.0764716300009</v>
      </c>
      <c r="CV6" s="2919">
        <v>6676.0607484399998</v>
      </c>
      <c r="CW6" s="2919">
        <v>6814.6567555399988</v>
      </c>
      <c r="CX6" s="2919">
        <v>6825.7617843899989</v>
      </c>
      <c r="CY6" s="2919">
        <v>6843.997188790001</v>
      </c>
      <c r="CZ6" s="2919">
        <v>7002.1169684299994</v>
      </c>
      <c r="DA6" s="2919">
        <v>7446.1643054899996</v>
      </c>
      <c r="DB6" s="2924">
        <v>7529.3587611499997</v>
      </c>
      <c r="DC6" s="2924">
        <v>7602.34439845</v>
      </c>
      <c r="DD6" s="2924">
        <v>7694.6431382999999</v>
      </c>
      <c r="DE6" s="2924">
        <v>7698.5189493499993</v>
      </c>
      <c r="DF6" s="2924">
        <v>8000.7818561299991</v>
      </c>
      <c r="DG6" s="2924">
        <v>8202.1251248400004</v>
      </c>
      <c r="DH6" s="2924">
        <v>8255.4369417300004</v>
      </c>
      <c r="DI6" s="2924">
        <v>7946.9189571400002</v>
      </c>
      <c r="DJ6" s="2924">
        <v>7872.9595007500002</v>
      </c>
      <c r="DK6" s="2924">
        <v>6973.5069436499998</v>
      </c>
      <c r="DL6" s="2924">
        <v>7360.8988018499995</v>
      </c>
      <c r="DM6" s="2924">
        <v>7234.9400248500006</v>
      </c>
      <c r="DN6" s="2924">
        <v>7117.6037073500011</v>
      </c>
      <c r="DO6" s="2924">
        <v>6951.6137688599993</v>
      </c>
      <c r="DP6" s="2924">
        <v>6759.6659475600009</v>
      </c>
      <c r="DQ6" s="2924">
        <v>6782.1101982500004</v>
      </c>
      <c r="DR6" s="2924">
        <v>7112.6793703900003</v>
      </c>
      <c r="DS6" s="2924">
        <v>7794.8613997000002</v>
      </c>
      <c r="DT6" s="2924">
        <v>7874.5377965600001</v>
      </c>
      <c r="DU6" s="2924">
        <v>7791.6029663600002</v>
      </c>
      <c r="DV6" s="2924">
        <v>8098.8987568899993</v>
      </c>
      <c r="DW6" s="2924">
        <v>8664.5333422399999</v>
      </c>
      <c r="DX6" s="2924">
        <v>9579.4237576199994</v>
      </c>
      <c r="DY6" s="2924">
        <v>10172.190159060001</v>
      </c>
      <c r="DZ6" s="2924">
        <v>11338.307384570002</v>
      </c>
      <c r="EA6" s="2924">
        <v>11319.95574404</v>
      </c>
      <c r="EB6" s="2924">
        <v>11041.06126022</v>
      </c>
      <c r="EC6" s="2924">
        <v>11187.78209814</v>
      </c>
      <c r="ED6" s="2924">
        <v>9998.2942347099997</v>
      </c>
      <c r="EE6" s="2924">
        <v>9921.6884374000001</v>
      </c>
      <c r="EF6" s="2924">
        <v>9955.1045115800007</v>
      </c>
      <c r="EG6" s="2924">
        <v>9957.1440990929023</v>
      </c>
      <c r="EH6" s="2924">
        <v>9852.6351609309004</v>
      </c>
      <c r="EI6" s="2924">
        <v>9471.0525042099998</v>
      </c>
      <c r="EJ6" s="2924">
        <v>10111.4432965957</v>
      </c>
      <c r="EK6" s="2924">
        <v>9337.7835567056009</v>
      </c>
      <c r="EL6" s="2924">
        <v>9315.8002432100002</v>
      </c>
      <c r="EM6" s="2924">
        <v>9175.6132921300014</v>
      </c>
      <c r="EN6" s="2924">
        <v>9377.7317140399991</v>
      </c>
      <c r="EO6" s="2924">
        <v>9126.9185023400005</v>
      </c>
      <c r="EP6" s="2924">
        <v>9331.981240789999</v>
      </c>
      <c r="EQ6" s="2924">
        <v>9150.6414391815997</v>
      </c>
      <c r="ER6" s="2924">
        <v>9742.0959549022264</v>
      </c>
      <c r="ES6" s="2924">
        <v>9971.8416143805516</v>
      </c>
      <c r="ET6" s="2924">
        <v>10195.034313167595</v>
      </c>
      <c r="EU6" s="2924">
        <v>10385.20922398</v>
      </c>
      <c r="EV6" s="2925">
        <v>10570.071136151197</v>
      </c>
      <c r="EW6" s="2926">
        <v>10425.765275856438</v>
      </c>
      <c r="EX6" s="2926">
        <v>10711.447838872438</v>
      </c>
      <c r="EY6" s="2926">
        <v>11290.727853512453</v>
      </c>
      <c r="EZ6" s="2926">
        <v>11454.871558424255</v>
      </c>
      <c r="FA6" s="2926">
        <v>11822.917780752989</v>
      </c>
      <c r="FB6" s="2926">
        <v>11934.594932718088</v>
      </c>
      <c r="FC6" s="2926">
        <v>11597.614052493278</v>
      </c>
      <c r="FD6" s="2926">
        <v>11656.927645861339</v>
      </c>
      <c r="FE6" s="2927">
        <v>12260.312382851305</v>
      </c>
    </row>
    <row r="7" spans="1:161" ht="15.95" customHeight="1" x14ac:dyDescent="0.35">
      <c r="A7" s="911" t="s">
        <v>794</v>
      </c>
      <c r="B7" s="2919">
        <v>947.71407808999993</v>
      </c>
      <c r="C7" s="2919">
        <v>888.25672714999996</v>
      </c>
      <c r="D7" s="2919">
        <v>894.59133156999997</v>
      </c>
      <c r="E7" s="2919">
        <v>808.46376236000015</v>
      </c>
      <c r="F7" s="2919">
        <v>760.30456875999994</v>
      </c>
      <c r="G7" s="2919">
        <v>691.09963296000001</v>
      </c>
      <c r="H7" s="2919">
        <v>703.49796226000001</v>
      </c>
      <c r="I7" s="2919">
        <v>1100.5213783199999</v>
      </c>
      <c r="J7" s="2919">
        <v>846.72288403999994</v>
      </c>
      <c r="K7" s="2919">
        <v>880.52077351000003</v>
      </c>
      <c r="L7" s="2919">
        <v>935.92604272000005</v>
      </c>
      <c r="M7" s="2919">
        <v>722.06079064999994</v>
      </c>
      <c r="N7" s="2919">
        <v>706.18664161000004</v>
      </c>
      <c r="O7" s="2919">
        <v>813.69968423</v>
      </c>
      <c r="P7" s="2919">
        <v>731.17343831999995</v>
      </c>
      <c r="Q7" s="2919">
        <v>743.58479609000005</v>
      </c>
      <c r="R7" s="2919">
        <v>670.50531777999993</v>
      </c>
      <c r="S7" s="2919">
        <v>647.10581165999997</v>
      </c>
      <c r="T7" s="2919">
        <v>899.91180695000003</v>
      </c>
      <c r="U7" s="2919">
        <v>660.67174766999995</v>
      </c>
      <c r="V7" s="2919">
        <v>595.99635827999998</v>
      </c>
      <c r="W7" s="2919">
        <v>790.72846633999995</v>
      </c>
      <c r="X7" s="2919">
        <v>768.83103670000003</v>
      </c>
      <c r="Y7" s="2919">
        <v>760.86141576</v>
      </c>
      <c r="Z7" s="2919">
        <v>608.70071227999995</v>
      </c>
      <c r="AA7" s="2919">
        <v>686.03519133000009</v>
      </c>
      <c r="AB7" s="2919">
        <v>638.57694258000004</v>
      </c>
      <c r="AC7" s="2919">
        <v>625.02238913999997</v>
      </c>
      <c r="AD7" s="2919">
        <v>572.14731293</v>
      </c>
      <c r="AE7" s="2919">
        <v>588.39648282000019</v>
      </c>
      <c r="AF7" s="2919">
        <v>561.94402072000003</v>
      </c>
      <c r="AG7" s="2919">
        <v>491.69037447000005</v>
      </c>
      <c r="AH7" s="2919">
        <v>404.17246085000005</v>
      </c>
      <c r="AI7" s="2919">
        <v>1052.8532324</v>
      </c>
      <c r="AJ7" s="2919">
        <v>1079.00945247</v>
      </c>
      <c r="AK7" s="2919">
        <v>1028.23917175</v>
      </c>
      <c r="AL7" s="2919">
        <v>992.26630272</v>
      </c>
      <c r="AM7" s="2919">
        <v>1010.10531451</v>
      </c>
      <c r="AN7" s="2919">
        <v>1056.9215584400001</v>
      </c>
      <c r="AO7" s="2919">
        <v>1026.3791025200001</v>
      </c>
      <c r="AP7" s="2919">
        <v>1210.84515521</v>
      </c>
      <c r="AQ7" s="2919">
        <v>1417.8552750300003</v>
      </c>
      <c r="AR7" s="2919">
        <v>666.98173649519993</v>
      </c>
      <c r="AS7" s="2919">
        <v>762.87199767999994</v>
      </c>
      <c r="AT7" s="2919">
        <v>736.79466325999999</v>
      </c>
      <c r="AU7" s="2919">
        <v>1016.7911232228</v>
      </c>
      <c r="AV7" s="2919">
        <v>1017.8522659400001</v>
      </c>
      <c r="AW7" s="2919">
        <v>986.7281722724</v>
      </c>
      <c r="AX7" s="2919">
        <v>1090.0841711399999</v>
      </c>
      <c r="AY7" s="2919">
        <v>1117.5570805899999</v>
      </c>
      <c r="AZ7" s="2919">
        <v>1242.1857621718998</v>
      </c>
      <c r="BA7" s="2919">
        <v>1130.6207459157999</v>
      </c>
      <c r="BB7" s="2919">
        <v>1180.9600675199999</v>
      </c>
      <c r="BC7" s="2919">
        <v>1179.2927186999998</v>
      </c>
      <c r="BD7" s="2919">
        <v>1194.4314657499999</v>
      </c>
      <c r="BE7" s="2919">
        <v>1283.3959922957001</v>
      </c>
      <c r="BF7" s="2919">
        <v>1170.1192027449999</v>
      </c>
      <c r="BG7" s="2919">
        <v>1037.2159888900001</v>
      </c>
      <c r="BH7" s="2919">
        <v>977.25371406560009</v>
      </c>
      <c r="BI7" s="2919">
        <v>973.93286234000004</v>
      </c>
      <c r="BJ7" s="2919">
        <v>1609.17291312</v>
      </c>
      <c r="BK7" s="2919">
        <v>1343.6732333334</v>
      </c>
      <c r="BL7" s="2919">
        <v>1380.5472245097001</v>
      </c>
      <c r="BM7" s="2919">
        <v>1585.4924234523999</v>
      </c>
      <c r="BN7" s="2919">
        <v>1401.6625373600002</v>
      </c>
      <c r="BO7" s="2919">
        <v>1356.8478927136002</v>
      </c>
      <c r="BP7" s="2919">
        <v>1259.7261644150999</v>
      </c>
      <c r="BQ7" s="2919">
        <v>1236.5469993167001</v>
      </c>
      <c r="BR7" s="2919">
        <v>1297.8113549047998</v>
      </c>
      <c r="BS7" s="2919">
        <v>1254.7770420416</v>
      </c>
      <c r="BT7" s="2919">
        <v>2359.4374312179998</v>
      </c>
      <c r="BU7" s="2919">
        <v>2492.8735255574061</v>
      </c>
      <c r="BV7" s="2919">
        <v>2596.1876437210285</v>
      </c>
      <c r="BW7" s="2919">
        <v>2592.3674039123198</v>
      </c>
      <c r="BX7" s="2919">
        <v>2737.081852884</v>
      </c>
      <c r="BY7" s="2919">
        <v>2671.7097182817001</v>
      </c>
      <c r="BZ7" s="2919">
        <v>2644.4</v>
      </c>
      <c r="CA7" s="2919">
        <v>2608.12796746</v>
      </c>
      <c r="CB7" s="2919">
        <v>2547.7241215800004</v>
      </c>
      <c r="CC7" s="2919">
        <v>2605.7748322424</v>
      </c>
      <c r="CD7" s="2919">
        <v>2581.5688966204902</v>
      </c>
      <c r="CE7" s="2919">
        <v>1922.9857331599999</v>
      </c>
      <c r="CF7" s="2919">
        <v>1851.1474936136021</v>
      </c>
      <c r="CG7" s="2919">
        <v>1823.2372807956165</v>
      </c>
      <c r="CH7" s="2919">
        <v>1863.3675000000001</v>
      </c>
      <c r="CI7" s="2919">
        <v>1995.3255854899999</v>
      </c>
      <c r="CJ7" s="2919">
        <v>1971.91117252</v>
      </c>
      <c r="CK7" s="2919">
        <v>1869.7525880599999</v>
      </c>
      <c r="CL7" s="2919">
        <v>1778.58311007</v>
      </c>
      <c r="CM7" s="2919">
        <v>1799.8706586599997</v>
      </c>
      <c r="CN7" s="2919">
        <v>1849.45383186</v>
      </c>
      <c r="CO7" s="2919">
        <v>1850.2427751099999</v>
      </c>
      <c r="CP7" s="2919">
        <v>1788.3412914</v>
      </c>
      <c r="CQ7" s="2919">
        <v>1856.30235322</v>
      </c>
      <c r="CR7" s="2919">
        <v>1848.6942909299999</v>
      </c>
      <c r="CS7" s="2919">
        <v>1851.8845406800001</v>
      </c>
      <c r="CT7" s="2919">
        <v>2437.9259930400003</v>
      </c>
      <c r="CU7" s="2919">
        <v>2683.4749029</v>
      </c>
      <c r="CV7" s="2919">
        <v>2873.5351473399996</v>
      </c>
      <c r="CW7" s="2919">
        <v>2863.6323328399999</v>
      </c>
      <c r="CX7" s="2919">
        <v>2932.6817921300003</v>
      </c>
      <c r="CY7" s="2919">
        <v>2892.3364387200004</v>
      </c>
      <c r="CZ7" s="2919">
        <v>3018.0717435300003</v>
      </c>
      <c r="DA7" s="2919">
        <v>3040.81866416</v>
      </c>
      <c r="DB7" s="2924">
        <v>3061.71292352</v>
      </c>
      <c r="DC7" s="2924">
        <v>3017.5393533399997</v>
      </c>
      <c r="DD7" s="2924">
        <v>3036.47316796</v>
      </c>
      <c r="DE7" s="2924">
        <v>3082.6068864899999</v>
      </c>
      <c r="DF7" s="2924">
        <v>2924.1876803240234</v>
      </c>
      <c r="DG7" s="2924">
        <v>3008.8082769877651</v>
      </c>
      <c r="DH7" s="2924">
        <v>3029.8981704463072</v>
      </c>
      <c r="DI7" s="2924">
        <v>3460.9018560058003</v>
      </c>
      <c r="DJ7" s="2924">
        <v>3310.3038027049051</v>
      </c>
      <c r="DK7" s="2924">
        <v>2998.397979581709</v>
      </c>
      <c r="DL7" s="2924">
        <v>2929.3319966965787</v>
      </c>
      <c r="DM7" s="2924">
        <v>3145.4756887137537</v>
      </c>
      <c r="DN7" s="2924">
        <v>3197.1587873879798</v>
      </c>
      <c r="DO7" s="2924">
        <v>3428.7045279499998</v>
      </c>
      <c r="DP7" s="2924">
        <v>3462.4791880799999</v>
      </c>
      <c r="DQ7" s="2924">
        <v>3471.4170574600003</v>
      </c>
      <c r="DR7" s="2924">
        <v>3431.1554657299998</v>
      </c>
      <c r="DS7" s="2924">
        <v>3372.67180822</v>
      </c>
      <c r="DT7" s="2924">
        <v>3354.8645674600002</v>
      </c>
      <c r="DU7" s="2924">
        <v>3404.5860795799999</v>
      </c>
      <c r="DV7" s="2924">
        <v>2519.3904190249</v>
      </c>
      <c r="DW7" s="2924">
        <v>2343.4389200200003</v>
      </c>
      <c r="DX7" s="2924">
        <v>2464.2943949</v>
      </c>
      <c r="DY7" s="2924">
        <v>2455.8135256400005</v>
      </c>
      <c r="DZ7" s="2924">
        <v>2488.4626059966499</v>
      </c>
      <c r="EA7" s="2924">
        <v>2414.8799825100004</v>
      </c>
      <c r="EB7" s="2924">
        <v>2933.4423263992999</v>
      </c>
      <c r="EC7" s="2924">
        <v>2944.0902561225498</v>
      </c>
      <c r="ED7" s="2924">
        <v>2935.3421814600001</v>
      </c>
      <c r="EE7" s="2924">
        <v>3141.3628469021</v>
      </c>
      <c r="EF7" s="2924">
        <v>3159.2603606699995</v>
      </c>
      <c r="EG7" s="2924">
        <v>3083.63763475</v>
      </c>
      <c r="EH7" s="2924">
        <v>3132.4201921699996</v>
      </c>
      <c r="EI7" s="2924">
        <v>3121.7431682999995</v>
      </c>
      <c r="EJ7" s="2924">
        <v>3005.0853428699997</v>
      </c>
      <c r="EK7" s="2924">
        <v>3021.4121326999998</v>
      </c>
      <c r="EL7" s="2924">
        <v>3046.2480727900002</v>
      </c>
      <c r="EM7" s="2924">
        <v>3164.5768433899998</v>
      </c>
      <c r="EN7" s="2924">
        <v>3058.8012249799999</v>
      </c>
      <c r="EO7" s="2924">
        <v>3044.23240842</v>
      </c>
      <c r="EP7" s="2924">
        <v>2849.6842715615498</v>
      </c>
      <c r="EQ7" s="2924">
        <v>2828.0324203800001</v>
      </c>
      <c r="ER7" s="2924">
        <v>2871.6782174299997</v>
      </c>
      <c r="ES7" s="2924">
        <v>2877.6971352699998</v>
      </c>
      <c r="ET7" s="2924">
        <v>2835.8048707800003</v>
      </c>
      <c r="EU7" s="2924">
        <v>2756.5812042699999</v>
      </c>
      <c r="EV7" s="2925">
        <v>2954.05572884</v>
      </c>
      <c r="EW7" s="2926">
        <v>3198.3194332199996</v>
      </c>
      <c r="EX7" s="2926">
        <v>2970.1976855200001</v>
      </c>
      <c r="EY7" s="2926">
        <v>3132.7883174499998</v>
      </c>
      <c r="EZ7" s="2926">
        <v>3084.1303309399996</v>
      </c>
      <c r="FA7" s="2926">
        <v>3046.6403926999997</v>
      </c>
      <c r="FB7" s="2926">
        <v>2868.7136091900002</v>
      </c>
      <c r="FC7" s="2926">
        <v>2791.5772885299998</v>
      </c>
      <c r="FD7" s="2926">
        <v>2845.1644811300002</v>
      </c>
      <c r="FE7" s="2927">
        <v>2906.4036183799999</v>
      </c>
    </row>
    <row r="8" spans="1:161" ht="15.95" customHeight="1" x14ac:dyDescent="0.35">
      <c r="A8" s="911" t="s">
        <v>795</v>
      </c>
      <c r="B8" s="2919">
        <v>14.049424</v>
      </c>
      <c r="C8" s="2919">
        <v>12.630751</v>
      </c>
      <c r="D8" s="2919">
        <v>13.428654000000002</v>
      </c>
      <c r="E8" s="2919">
        <v>15.132339000000002</v>
      </c>
      <c r="F8" s="2919">
        <v>15.919357</v>
      </c>
      <c r="G8" s="2919">
        <v>16.155488000000002</v>
      </c>
      <c r="H8" s="2919">
        <v>18.95864688</v>
      </c>
      <c r="I8" s="2919">
        <v>16.23104</v>
      </c>
      <c r="J8" s="2919">
        <v>18.155421829999998</v>
      </c>
      <c r="K8" s="2919">
        <v>19.179758240000002</v>
      </c>
      <c r="L8" s="2919">
        <v>14.546299400000001</v>
      </c>
      <c r="M8" s="2919">
        <v>18.68868582</v>
      </c>
      <c r="N8" s="2919">
        <v>17.235568000000001</v>
      </c>
      <c r="O8" s="2919">
        <v>19.27239694</v>
      </c>
      <c r="P8" s="2919">
        <v>20.66539998</v>
      </c>
      <c r="Q8" s="2919">
        <v>21.927378019999999</v>
      </c>
      <c r="R8" s="2919">
        <v>22.397614709999999</v>
      </c>
      <c r="S8" s="2919">
        <v>23.981740869999999</v>
      </c>
      <c r="T8" s="2919">
        <v>20.001068149999998</v>
      </c>
      <c r="U8" s="2919">
        <v>24.183884350000003</v>
      </c>
      <c r="V8" s="2919">
        <v>24.915300250000001</v>
      </c>
      <c r="W8" s="2919">
        <v>22.119072719999998</v>
      </c>
      <c r="X8" s="2919">
        <v>21.157603429999998</v>
      </c>
      <c r="Y8" s="2919">
        <v>19.039158240000003</v>
      </c>
      <c r="Z8" s="2919">
        <v>17.498148050000001</v>
      </c>
      <c r="AA8" s="2919">
        <v>19.131903319999999</v>
      </c>
      <c r="AB8" s="2919">
        <v>20.453608450000001</v>
      </c>
      <c r="AC8" s="2919">
        <v>14.772791420000001</v>
      </c>
      <c r="AD8" s="2919">
        <v>15.45467451</v>
      </c>
      <c r="AE8" s="2919">
        <v>17.127844370000002</v>
      </c>
      <c r="AF8" s="2919">
        <v>17.43549646</v>
      </c>
      <c r="AG8" s="2919">
        <v>16.568486069999999</v>
      </c>
      <c r="AH8" s="2919">
        <v>19.166698499999999</v>
      </c>
      <c r="AI8" s="2919">
        <v>18.96211533</v>
      </c>
      <c r="AJ8" s="2919">
        <v>19.512489689999999</v>
      </c>
      <c r="AK8" s="2919">
        <v>19.53939733</v>
      </c>
      <c r="AL8" s="2919">
        <v>18.170410780000001</v>
      </c>
      <c r="AM8" s="2919">
        <v>16.670075489999999</v>
      </c>
      <c r="AN8" s="2919">
        <v>16.5553715</v>
      </c>
      <c r="AO8" s="2919">
        <v>16.17877979</v>
      </c>
      <c r="AP8" s="2919">
        <v>17.015526240000003</v>
      </c>
      <c r="AQ8" s="2919">
        <v>17.004971179999998</v>
      </c>
      <c r="AR8" s="2919">
        <v>16.321624359999998</v>
      </c>
      <c r="AS8" s="2919">
        <v>15.42724069</v>
      </c>
      <c r="AT8" s="2919">
        <v>14.555907769999999</v>
      </c>
      <c r="AU8" s="2919">
        <v>15.6637319</v>
      </c>
      <c r="AV8" s="2919">
        <v>15.142991530000002</v>
      </c>
      <c r="AW8" s="2919">
        <v>62.480838718800001</v>
      </c>
      <c r="AX8" s="2919">
        <v>62.640613819999999</v>
      </c>
      <c r="AY8" s="2919">
        <v>64.983649409999998</v>
      </c>
      <c r="AZ8" s="2919">
        <v>65.705261149999998</v>
      </c>
      <c r="BA8" s="2919">
        <v>65.608467560000008</v>
      </c>
      <c r="BB8" s="2919">
        <v>67.104993690000001</v>
      </c>
      <c r="BC8" s="2919">
        <v>65.936608300000003</v>
      </c>
      <c r="BD8" s="2919">
        <v>66.269063799999998</v>
      </c>
      <c r="BE8" s="2919">
        <v>67.142427653699997</v>
      </c>
      <c r="BF8" s="2919">
        <v>66.769846042500006</v>
      </c>
      <c r="BG8" s="2919">
        <v>16.314983609999999</v>
      </c>
      <c r="BH8" s="2919">
        <v>15.66918912</v>
      </c>
      <c r="BI8" s="2919">
        <v>14.70712675</v>
      </c>
      <c r="BJ8" s="2919">
        <v>14.14735907</v>
      </c>
      <c r="BK8" s="2919">
        <v>12.02554349</v>
      </c>
      <c r="BL8" s="2919">
        <v>11.767226539999999</v>
      </c>
      <c r="BM8" s="2919">
        <v>12.49390421</v>
      </c>
      <c r="BN8" s="2919">
        <v>10.334915929999999</v>
      </c>
      <c r="BO8" s="2919">
        <v>11.426193269999999</v>
      </c>
      <c r="BP8" s="2919">
        <v>11.68602375</v>
      </c>
      <c r="BQ8" s="2919">
        <v>12.068280640000001</v>
      </c>
      <c r="BR8" s="2919">
        <v>11.92550069</v>
      </c>
      <c r="BS8" s="2919">
        <v>11.200466629999999</v>
      </c>
      <c r="BT8" s="2919">
        <v>9.2935320500000014</v>
      </c>
      <c r="BU8" s="2919">
        <v>10.469897289999999</v>
      </c>
      <c r="BV8" s="2919">
        <v>11.684196596219998</v>
      </c>
      <c r="BW8" s="2919">
        <v>11.23606889</v>
      </c>
      <c r="BX8" s="2919">
        <v>10.350129000000001</v>
      </c>
      <c r="BY8" s="2919">
        <v>11.4813106123</v>
      </c>
      <c r="BZ8" s="2919">
        <v>11.5</v>
      </c>
      <c r="CA8" s="2919">
        <v>9.9080165299999994</v>
      </c>
      <c r="CB8" s="2919">
        <v>13.356135</v>
      </c>
      <c r="CC8" s="2919">
        <v>13.194072049727998</v>
      </c>
      <c r="CD8" s="2919">
        <v>13.667905460907999</v>
      </c>
      <c r="CE8" s="2919">
        <v>14.509243358094825</v>
      </c>
      <c r="CF8" s="2919">
        <v>15.483963649663997</v>
      </c>
      <c r="CG8" s="2919">
        <v>12.491698636283333</v>
      </c>
      <c r="CH8" s="2919">
        <v>12.567417749999999</v>
      </c>
      <c r="CI8" s="2919">
        <v>11.97007224</v>
      </c>
      <c r="CJ8" s="2919">
        <v>10.528653850000001</v>
      </c>
      <c r="CK8" s="2919">
        <v>9.1565461500000005</v>
      </c>
      <c r="CL8" s="2919">
        <v>8.4030496899999996</v>
      </c>
      <c r="CM8" s="2919">
        <v>10.43707256442779</v>
      </c>
      <c r="CN8" s="2919">
        <v>12.215941920000001</v>
      </c>
      <c r="CO8" s="2919">
        <v>11.37133736</v>
      </c>
      <c r="CP8" s="2919">
        <v>11.904212170000001</v>
      </c>
      <c r="CQ8" s="2919">
        <v>10.313248960000001</v>
      </c>
      <c r="CR8" s="2919">
        <v>11.145040190000001</v>
      </c>
      <c r="CS8" s="2919">
        <v>10.38853761</v>
      </c>
      <c r="CT8" s="2919">
        <v>10.063368109999999</v>
      </c>
      <c r="CU8" s="2919">
        <v>10.23378862</v>
      </c>
      <c r="CV8" s="2919">
        <v>10.28510065</v>
      </c>
      <c r="CW8" s="2919">
        <v>10.065354390000001</v>
      </c>
      <c r="CX8" s="2919">
        <v>9.8054173999999978</v>
      </c>
      <c r="CY8" s="2919">
        <v>11.144426939999999</v>
      </c>
      <c r="CZ8" s="2919">
        <v>11.79465038</v>
      </c>
      <c r="DA8" s="2919">
        <v>10.78413991</v>
      </c>
      <c r="DB8" s="2924">
        <v>10.59136505</v>
      </c>
      <c r="DC8" s="2924">
        <v>8.2615560000000006</v>
      </c>
      <c r="DD8" s="2924">
        <v>8.154205769999999</v>
      </c>
      <c r="DE8" s="2924">
        <v>8.0235489999999992</v>
      </c>
      <c r="DF8" s="2924">
        <v>8.8039190000000005</v>
      </c>
      <c r="DG8" s="2924">
        <v>7.9038370000000002</v>
      </c>
      <c r="DH8" s="2924">
        <v>8.6971988400000004</v>
      </c>
      <c r="DI8" s="2924">
        <v>9.2084595900000004</v>
      </c>
      <c r="DJ8" s="2924">
        <v>9.1416863399999997</v>
      </c>
      <c r="DK8" s="2924">
        <v>10.513641</v>
      </c>
      <c r="DL8" s="2924">
        <v>9.8508040000000001</v>
      </c>
      <c r="DM8" s="2924">
        <v>10.099980960000002</v>
      </c>
      <c r="DN8" s="2924">
        <v>9.30554989</v>
      </c>
      <c r="DO8" s="2924">
        <v>11.051081</v>
      </c>
      <c r="DP8" s="2924">
        <v>11.42057417</v>
      </c>
      <c r="DQ8" s="2924">
        <v>11.169676190000001</v>
      </c>
      <c r="DR8" s="2924">
        <v>12.1093288</v>
      </c>
      <c r="DS8" s="2924">
        <v>11.49443383</v>
      </c>
      <c r="DT8" s="2924">
        <v>11.830401199999999</v>
      </c>
      <c r="DU8" s="2924">
        <v>11.221654300000001</v>
      </c>
      <c r="DV8" s="2924">
        <v>13.49133159</v>
      </c>
      <c r="DW8" s="2924">
        <v>13.47984705</v>
      </c>
      <c r="DX8" s="2924">
        <v>12.800818699999999</v>
      </c>
      <c r="DY8" s="2924">
        <v>15.9265135</v>
      </c>
      <c r="DZ8" s="2924">
        <v>16.56402843</v>
      </c>
      <c r="EA8" s="2924">
        <v>15.147899429999999</v>
      </c>
      <c r="EB8" s="2924">
        <v>14.61571644</v>
      </c>
      <c r="EC8" s="2924">
        <v>14.13502519</v>
      </c>
      <c r="ED8" s="2924">
        <v>14.8737054</v>
      </c>
      <c r="EE8" s="2924">
        <v>14.867454539999999</v>
      </c>
      <c r="EF8" s="2924">
        <v>15.032001629999998</v>
      </c>
      <c r="EG8" s="2924">
        <v>14.882864870000001</v>
      </c>
      <c r="EH8" s="2924">
        <v>14.72087009</v>
      </c>
      <c r="EI8" s="2924">
        <v>14.122629400000001</v>
      </c>
      <c r="EJ8" s="2924">
        <v>14.58877335</v>
      </c>
      <c r="EK8" s="2924">
        <v>14.26914857</v>
      </c>
      <c r="EL8" s="2924">
        <v>13.683529879999998</v>
      </c>
      <c r="EM8" s="2924">
        <v>13.29628213</v>
      </c>
      <c r="EN8" s="2924">
        <v>16.492197709999999</v>
      </c>
      <c r="EO8" s="2924">
        <v>16.09287707</v>
      </c>
      <c r="EP8" s="2924">
        <v>15.43064319</v>
      </c>
      <c r="EQ8" s="2924">
        <v>15.41998678</v>
      </c>
      <c r="ER8" s="2924">
        <v>19.196027780000001</v>
      </c>
      <c r="ES8" s="2924">
        <v>19.063919649999999</v>
      </c>
      <c r="ET8" s="2924">
        <v>18.546966600000001</v>
      </c>
      <c r="EU8" s="2924">
        <v>18.455040880000002</v>
      </c>
      <c r="EV8" s="2925">
        <v>18.571128550000005</v>
      </c>
      <c r="EW8" s="2926">
        <v>18.478790980000003</v>
      </c>
      <c r="EX8" s="2926">
        <v>18.521297820000001</v>
      </c>
      <c r="EY8" s="2926">
        <v>18.948608280000002</v>
      </c>
      <c r="EZ8" s="2926">
        <v>10.394705720000001</v>
      </c>
      <c r="FA8" s="2926">
        <v>10.886077890000001</v>
      </c>
      <c r="FB8" s="2926">
        <v>10.401919210000001</v>
      </c>
      <c r="FC8" s="2926">
        <v>10.81831775</v>
      </c>
      <c r="FD8" s="2926">
        <v>10.620076750000001</v>
      </c>
      <c r="FE8" s="2927">
        <v>10.737406249999999</v>
      </c>
    </row>
    <row r="9" spans="1:161" ht="15.95" customHeight="1" x14ac:dyDescent="0.35">
      <c r="A9" s="911" t="s">
        <v>796</v>
      </c>
      <c r="B9" s="2919">
        <v>19.434546000000001</v>
      </c>
      <c r="C9" s="2919">
        <v>21.991353700000001</v>
      </c>
      <c r="D9" s="2919">
        <v>24.904605510000003</v>
      </c>
      <c r="E9" s="2919">
        <v>20.44278006</v>
      </c>
      <c r="F9" s="2919">
        <v>26.744178240000004</v>
      </c>
      <c r="G9" s="2919">
        <v>27.471033890000001</v>
      </c>
      <c r="H9" s="2919">
        <v>31.25423623</v>
      </c>
      <c r="I9" s="2919">
        <v>14.37098275</v>
      </c>
      <c r="J9" s="2919">
        <v>14.743625040000001</v>
      </c>
      <c r="K9" s="2919">
        <v>15.38837155</v>
      </c>
      <c r="L9" s="2919">
        <v>14.317133999999999</v>
      </c>
      <c r="M9" s="2919">
        <v>15.369480529999999</v>
      </c>
      <c r="N9" s="2919">
        <v>14.123897019999999</v>
      </c>
      <c r="O9" s="2919">
        <v>13.827830909999999</v>
      </c>
      <c r="P9" s="2919">
        <v>15.908692479999999</v>
      </c>
      <c r="Q9" s="2919">
        <v>14.163014530000002</v>
      </c>
      <c r="R9" s="2919">
        <v>15.938348299999999</v>
      </c>
      <c r="S9" s="2919">
        <v>14.927327640000001</v>
      </c>
      <c r="T9" s="2919">
        <v>15.37474287</v>
      </c>
      <c r="U9" s="2919">
        <v>16.239639539999999</v>
      </c>
      <c r="V9" s="2919">
        <v>15.00314176</v>
      </c>
      <c r="W9" s="2919">
        <v>15.303271949999999</v>
      </c>
      <c r="X9" s="2919">
        <v>13.790674790000001</v>
      </c>
      <c r="Y9" s="2919">
        <v>12.73285454</v>
      </c>
      <c r="Z9" s="2919">
        <v>13.541893530000001</v>
      </c>
      <c r="AA9" s="2919">
        <v>12.95515335</v>
      </c>
      <c r="AB9" s="2919">
        <v>16.082966370000001</v>
      </c>
      <c r="AC9" s="2919">
        <v>14.496600379999999</v>
      </c>
      <c r="AD9" s="2919">
        <v>12.776230910000001</v>
      </c>
      <c r="AE9" s="2919">
        <v>15.368706900000001</v>
      </c>
      <c r="AF9" s="2919">
        <v>13.117615220000001</v>
      </c>
      <c r="AG9" s="2919">
        <v>12.448867310000001</v>
      </c>
      <c r="AH9" s="2919">
        <v>11.553555950000002</v>
      </c>
      <c r="AI9" s="2919">
        <v>13.22084695</v>
      </c>
      <c r="AJ9" s="2919">
        <v>12.993818859999999</v>
      </c>
      <c r="AK9" s="2919">
        <v>11.6259444</v>
      </c>
      <c r="AL9" s="2919">
        <v>9.9342030099999992</v>
      </c>
      <c r="AM9" s="2919">
        <v>8.7160712100000008</v>
      </c>
      <c r="AN9" s="2919">
        <v>9.0718181500000004</v>
      </c>
      <c r="AO9" s="2919">
        <v>8.9005056099999997</v>
      </c>
      <c r="AP9" s="2919">
        <v>9.6434757500000003</v>
      </c>
      <c r="AQ9" s="2919">
        <v>10.434982339999999</v>
      </c>
      <c r="AR9" s="2919">
        <v>11.25451874</v>
      </c>
      <c r="AS9" s="2919">
        <v>17.118735280000003</v>
      </c>
      <c r="AT9" s="2919">
        <v>13.757401400000001</v>
      </c>
      <c r="AU9" s="2919">
        <v>16.082168519999996</v>
      </c>
      <c r="AV9" s="2919">
        <v>17.78960064</v>
      </c>
      <c r="AW9" s="2919">
        <v>20.382275069999999</v>
      </c>
      <c r="AX9" s="2919">
        <v>18.270174609999994</v>
      </c>
      <c r="AY9" s="2919">
        <v>3.2451047400000004</v>
      </c>
      <c r="AZ9" s="2919">
        <v>3.3936212000000001</v>
      </c>
      <c r="BA9" s="2919">
        <v>3.9056801300000004</v>
      </c>
      <c r="BB9" s="2919">
        <v>4.0478866499999997</v>
      </c>
      <c r="BC9" s="2919">
        <v>0.98379643000000006</v>
      </c>
      <c r="BD9" s="2919">
        <v>0.91681897000000001</v>
      </c>
      <c r="BE9" s="2919">
        <v>0.90502258999999996</v>
      </c>
      <c r="BF9" s="2919">
        <v>0.96775080000000002</v>
      </c>
      <c r="BG9" s="2919">
        <v>0.94771501999999996</v>
      </c>
      <c r="BH9" s="2919">
        <v>0.95334095000000008</v>
      </c>
      <c r="BI9" s="2919">
        <v>2.5305252299999998</v>
      </c>
      <c r="BJ9" s="2919">
        <v>2.8388067100000001</v>
      </c>
      <c r="BK9" s="2919">
        <v>3.3241337799999999</v>
      </c>
      <c r="BL9" s="2919">
        <v>3.9113232999999998</v>
      </c>
      <c r="BM9" s="2919">
        <v>3.8188926200000002</v>
      </c>
      <c r="BN9" s="2919">
        <v>4.0777373199999998</v>
      </c>
      <c r="BO9" s="2919">
        <v>2.33587794</v>
      </c>
      <c r="BP9" s="2919">
        <v>2.79008491</v>
      </c>
      <c r="BQ9" s="2919">
        <v>2.7442425799999999</v>
      </c>
      <c r="BR9" s="2919">
        <v>2.8827066400000003</v>
      </c>
      <c r="BS9" s="2919">
        <v>2.5677454800000001</v>
      </c>
      <c r="BT9" s="2919">
        <v>3.3443891299999997</v>
      </c>
      <c r="BU9" s="2919">
        <v>3.4035821400000001</v>
      </c>
      <c r="BV9" s="2919">
        <v>3.2135207000000001</v>
      </c>
      <c r="BW9" s="2919">
        <v>3.0636965799999998</v>
      </c>
      <c r="BX9" s="2919">
        <v>2.8388852999999998</v>
      </c>
      <c r="BY9" s="2919">
        <v>3.4044560099999996</v>
      </c>
      <c r="BZ9" s="2919">
        <v>2.5</v>
      </c>
      <c r="CA9" s="2919">
        <v>0.30669008999999997</v>
      </c>
      <c r="CB9" s="2919">
        <v>0.64684775000000005</v>
      </c>
      <c r="CC9" s="2919">
        <v>2.1253180631701722</v>
      </c>
      <c r="CD9" s="2919">
        <v>1.16510812</v>
      </c>
      <c r="CE9" s="2919">
        <v>2.0125944200000001</v>
      </c>
      <c r="CF9" s="2919">
        <v>1.3303883700000001</v>
      </c>
      <c r="CG9" s="2919">
        <v>5.16278478</v>
      </c>
      <c r="CH9" s="2919">
        <v>5.2631020900000003</v>
      </c>
      <c r="CI9" s="2919">
        <v>4.95825491</v>
      </c>
      <c r="CJ9" s="2919">
        <v>5.3599682500000005</v>
      </c>
      <c r="CK9" s="2919">
        <v>5.4523421099999991</v>
      </c>
      <c r="CL9" s="2919">
        <v>7.8116119999999983E-2</v>
      </c>
      <c r="CM9" s="2919">
        <v>3.4598458700000001</v>
      </c>
      <c r="CN9" s="2919">
        <v>4.1738916999999995</v>
      </c>
      <c r="CO9" s="2919">
        <v>3.9772062699999999</v>
      </c>
      <c r="CP9" s="2919">
        <v>4.1524078800000002</v>
      </c>
      <c r="CQ9" s="2919">
        <v>4.7565606100000002</v>
      </c>
      <c r="CR9" s="2919">
        <v>4.5584625499999998</v>
      </c>
      <c r="CS9" s="2919">
        <v>5.2777096999999999</v>
      </c>
      <c r="CT9" s="2919">
        <v>5.1532224100000006</v>
      </c>
      <c r="CU9" s="2919">
        <v>4.6853471600000001</v>
      </c>
      <c r="CV9" s="2919">
        <v>5.2171206900000007</v>
      </c>
      <c r="CW9" s="2919">
        <v>4.9632806799999996</v>
      </c>
      <c r="CX9" s="2919">
        <v>0.24762703</v>
      </c>
      <c r="CY9" s="2919">
        <v>0.35176181000000001</v>
      </c>
      <c r="CZ9" s="2919">
        <v>1.9020433700000001</v>
      </c>
      <c r="DA9" s="2919">
        <v>2.3745214400000001</v>
      </c>
      <c r="DB9" s="2924">
        <v>2.59855825</v>
      </c>
      <c r="DC9" s="2924">
        <v>2.79837179</v>
      </c>
      <c r="DD9" s="2924">
        <v>2.9983843800000001</v>
      </c>
      <c r="DE9" s="2924">
        <v>3.3022728399999997</v>
      </c>
      <c r="DF9" s="2924">
        <v>3.9923136699999993</v>
      </c>
      <c r="DG9" s="2924">
        <v>0.13833100000000001</v>
      </c>
      <c r="DH9" s="2924">
        <v>0.139875</v>
      </c>
      <c r="DI9" s="2924">
        <v>0.14137976000000002</v>
      </c>
      <c r="DJ9" s="2924">
        <v>0.14307640000000002</v>
      </c>
      <c r="DK9" s="2924">
        <v>0.14447099999999999</v>
      </c>
      <c r="DL9" s="2924">
        <v>0.14605785000000002</v>
      </c>
      <c r="DM9" s="2924">
        <v>0.14765608</v>
      </c>
      <c r="DN9" s="2924">
        <v>0.14910975000000001</v>
      </c>
      <c r="DO9" s="2924">
        <v>0.150729</v>
      </c>
      <c r="DP9" s="2924">
        <v>0.15230769</v>
      </c>
      <c r="DQ9" s="2924">
        <v>0.15394969</v>
      </c>
      <c r="DR9" s="2924">
        <v>0.15554988</v>
      </c>
      <c r="DS9" s="2924">
        <v>0.31970758999999999</v>
      </c>
      <c r="DT9" s="2924">
        <v>0.15889098999999998</v>
      </c>
      <c r="DU9" s="2924">
        <v>0.16244425000000001</v>
      </c>
      <c r="DV9" s="2924">
        <v>0.16222426999999998</v>
      </c>
      <c r="DW9" s="2924">
        <v>0.16388054999999999</v>
      </c>
      <c r="DX9" s="2924">
        <v>0.16560364999999999</v>
      </c>
      <c r="DY9" s="2924">
        <v>0.16733424</v>
      </c>
      <c r="DZ9" s="2924">
        <v>0.16896433999999999</v>
      </c>
      <c r="EA9" s="2924">
        <v>0.17071826000000001</v>
      </c>
      <c r="EB9" s="2924">
        <v>0.17242745000000001</v>
      </c>
      <c r="EC9" s="2924">
        <v>0.17420558</v>
      </c>
      <c r="ED9" s="2924">
        <v>0.17593835999999999</v>
      </c>
      <c r="EE9" s="2924">
        <v>0.17774100000000001</v>
      </c>
      <c r="EF9" s="2924">
        <v>0.27139880999999999</v>
      </c>
      <c r="EG9" s="2924">
        <v>0.18126031000000001</v>
      </c>
      <c r="EH9" s="2924">
        <v>0.18306176999999998</v>
      </c>
      <c r="EI9" s="2924">
        <v>0.18481692000000002</v>
      </c>
      <c r="EJ9" s="2924">
        <v>0.18664247</v>
      </c>
      <c r="EK9" s="2924">
        <v>0.18848528000000001</v>
      </c>
      <c r="EL9" s="2924">
        <v>0.19016119000000001</v>
      </c>
      <c r="EM9" s="2924">
        <v>0.19177582000000001</v>
      </c>
      <c r="EN9" s="2924">
        <v>0.19322212999999999</v>
      </c>
      <c r="EO9" s="2924">
        <v>0.19498046000000002</v>
      </c>
      <c r="EP9" s="2924">
        <v>0.19616294000000001</v>
      </c>
      <c r="EQ9" s="2924">
        <v>0.19775077999999999</v>
      </c>
      <c r="ER9" s="2924">
        <v>0.199242</v>
      </c>
      <c r="ES9" s="2924">
        <v>0.20068464</v>
      </c>
      <c r="ET9" s="2924">
        <v>0.20205956999999999</v>
      </c>
      <c r="EU9" s="2924">
        <v>0.20374358000000001</v>
      </c>
      <c r="EV9" s="2925">
        <v>0.20494446999999999</v>
      </c>
      <c r="EW9" s="2926">
        <v>0.20657312999999999</v>
      </c>
      <c r="EX9" s="2926">
        <v>0.20789878000000003</v>
      </c>
      <c r="EY9" s="2926">
        <v>0.2091993</v>
      </c>
      <c r="EZ9" s="2926">
        <v>0.21061780000000002</v>
      </c>
      <c r="FA9" s="2926">
        <v>0.21208342999999999</v>
      </c>
      <c r="FB9" s="2926">
        <v>0.21208342999999999</v>
      </c>
      <c r="FC9" s="2926">
        <v>0.21496770999999998</v>
      </c>
      <c r="FD9" s="2926">
        <v>0.21643348000000001</v>
      </c>
      <c r="FE9" s="2927">
        <v>0.21785197000000001</v>
      </c>
    </row>
    <row r="10" spans="1:161" ht="15.95" customHeight="1" x14ac:dyDescent="0.35">
      <c r="A10" s="911" t="s">
        <v>797</v>
      </c>
      <c r="B10" s="2919">
        <v>680.74645148000002</v>
      </c>
      <c r="C10" s="2919">
        <v>669.58498656000006</v>
      </c>
      <c r="D10" s="2919">
        <v>721.68721933000006</v>
      </c>
      <c r="E10" s="2919">
        <v>704.17222448999996</v>
      </c>
      <c r="F10" s="2919">
        <v>689.42629768999996</v>
      </c>
      <c r="G10" s="2919">
        <v>678.83808231000012</v>
      </c>
      <c r="H10" s="2919">
        <v>671.85362325000006</v>
      </c>
      <c r="I10" s="2919">
        <v>678.17775860999984</v>
      </c>
      <c r="J10" s="2919">
        <v>659.00284986999998</v>
      </c>
      <c r="K10" s="2919">
        <v>624.54959976999999</v>
      </c>
      <c r="L10" s="2919">
        <v>623.39722935999998</v>
      </c>
      <c r="M10" s="2919">
        <v>635.91024102999995</v>
      </c>
      <c r="N10" s="2919">
        <v>626.03130603</v>
      </c>
      <c r="O10" s="2919">
        <v>654.03063631000009</v>
      </c>
      <c r="P10" s="2919">
        <v>667.06512477000001</v>
      </c>
      <c r="Q10" s="2919">
        <v>637.90905760999999</v>
      </c>
      <c r="R10" s="2919">
        <v>653.09075022000002</v>
      </c>
      <c r="S10" s="2919">
        <v>666.38343436000014</v>
      </c>
      <c r="T10" s="2919">
        <v>734.75414365000006</v>
      </c>
      <c r="U10" s="2919">
        <v>704.01534222999999</v>
      </c>
      <c r="V10" s="2919">
        <v>684.69541763999996</v>
      </c>
      <c r="W10" s="2919">
        <v>691.91620799999998</v>
      </c>
      <c r="X10" s="2919">
        <v>683.57086580999999</v>
      </c>
      <c r="Y10" s="2919">
        <v>698.22884531999989</v>
      </c>
      <c r="Z10" s="2919">
        <v>708.16269356999999</v>
      </c>
      <c r="AA10" s="2919">
        <v>648.46042792000003</v>
      </c>
      <c r="AB10" s="2919">
        <v>616.73928117999992</v>
      </c>
      <c r="AC10" s="2919">
        <v>591.97554236999997</v>
      </c>
      <c r="AD10" s="2919">
        <v>605.11727158000008</v>
      </c>
      <c r="AE10" s="2919">
        <v>610.58692802999997</v>
      </c>
      <c r="AF10" s="2919">
        <v>769.48864221000008</v>
      </c>
      <c r="AG10" s="2919">
        <v>759.57411053999999</v>
      </c>
      <c r="AH10" s="2919">
        <v>701.56265627999994</v>
      </c>
      <c r="AI10" s="2919">
        <v>669.39741194999988</v>
      </c>
      <c r="AJ10" s="2919">
        <v>740.11895875999994</v>
      </c>
      <c r="AK10" s="2919">
        <v>698.99451021000004</v>
      </c>
      <c r="AL10" s="2919">
        <v>692.32486569000002</v>
      </c>
      <c r="AM10" s="2919">
        <v>764.58137678000003</v>
      </c>
      <c r="AN10" s="2919">
        <v>761.36681661000011</v>
      </c>
      <c r="AO10" s="2919">
        <v>796.97338425999999</v>
      </c>
      <c r="AP10" s="2919">
        <v>858.12948381460001</v>
      </c>
      <c r="AQ10" s="2919">
        <v>897.0049568206</v>
      </c>
      <c r="AR10" s="2919">
        <v>1457.9946032740002</v>
      </c>
      <c r="AS10" s="2919">
        <v>1296.6949313599998</v>
      </c>
      <c r="AT10" s="2919">
        <v>1332.3579162115998</v>
      </c>
      <c r="AU10" s="2919">
        <v>1317.9513012627999</v>
      </c>
      <c r="AV10" s="2919">
        <v>1339.421396531</v>
      </c>
      <c r="AW10" s="2919">
        <v>1357.3729559440001</v>
      </c>
      <c r="AX10" s="2919">
        <v>1471.3503510420001</v>
      </c>
      <c r="AY10" s="2919">
        <v>1404.8140691218998</v>
      </c>
      <c r="AZ10" s="2919">
        <v>1434.9690486898999</v>
      </c>
      <c r="BA10" s="2919">
        <v>1380.0718601475999</v>
      </c>
      <c r="BB10" s="2919">
        <v>1407.801637795</v>
      </c>
      <c r="BC10" s="2919">
        <v>1410.7351433904</v>
      </c>
      <c r="BD10" s="2919">
        <v>1357.7031272818001</v>
      </c>
      <c r="BE10" s="2919">
        <v>1425.9896374364002</v>
      </c>
      <c r="BF10" s="2919">
        <v>1394.7213508025</v>
      </c>
      <c r="BG10" s="2919">
        <v>1289.646278312</v>
      </c>
      <c r="BH10" s="2919">
        <v>1279.9922310587999</v>
      </c>
      <c r="BI10" s="2919">
        <v>1333.6415901597002</v>
      </c>
      <c r="BJ10" s="2919">
        <v>1347.8243981810001</v>
      </c>
      <c r="BK10" s="2919">
        <v>1333.1018977438002</v>
      </c>
      <c r="BL10" s="2919">
        <v>1057.4966753783999</v>
      </c>
      <c r="BM10" s="2919">
        <v>1085.7487767309999</v>
      </c>
      <c r="BN10" s="2919">
        <v>1055.0548767943999</v>
      </c>
      <c r="BO10" s="2919">
        <v>1055.8706959776</v>
      </c>
      <c r="BP10" s="2919">
        <v>1062.2065091504001</v>
      </c>
      <c r="BQ10" s="2919">
        <v>934.55127172570008</v>
      </c>
      <c r="BR10" s="2919">
        <v>954.87956761839996</v>
      </c>
      <c r="BS10" s="2919">
        <v>994.19406403279993</v>
      </c>
      <c r="BT10" s="2919">
        <v>996.61983492583488</v>
      </c>
      <c r="BU10" s="2919">
        <v>934.16697285658597</v>
      </c>
      <c r="BV10" s="2919">
        <v>1038.2528140550039</v>
      </c>
      <c r="BW10" s="2919">
        <v>1019.210718515685</v>
      </c>
      <c r="BX10" s="2919">
        <v>982.39189505050001</v>
      </c>
      <c r="BY10" s="2919">
        <v>1000.3535430119</v>
      </c>
      <c r="BZ10" s="2919">
        <v>926.1</v>
      </c>
      <c r="CA10" s="2919">
        <v>911.28902409290004</v>
      </c>
      <c r="CB10" s="2919">
        <v>1415.3755182940001</v>
      </c>
      <c r="CC10" s="2919">
        <v>1411.178157913281</v>
      </c>
      <c r="CD10" s="2919">
        <v>1415.0680699612901</v>
      </c>
      <c r="CE10" s="2919">
        <v>1512.4050718441963</v>
      </c>
      <c r="CF10" s="2919">
        <v>1612.6384349413279</v>
      </c>
      <c r="CG10" s="2919">
        <v>1560.1921296366065</v>
      </c>
      <c r="CH10" s="2919">
        <v>1921.6772129017158</v>
      </c>
      <c r="CI10" s="2919">
        <v>1889.8323416632547</v>
      </c>
      <c r="CJ10" s="2919">
        <v>1929.002978808642</v>
      </c>
      <c r="CK10" s="2919">
        <v>1860.8523967775998</v>
      </c>
      <c r="CL10" s="2919">
        <v>1729.0895120966359</v>
      </c>
      <c r="CM10" s="2919">
        <v>1871.0706141359376</v>
      </c>
      <c r="CN10" s="2919">
        <v>1897.3329362216323</v>
      </c>
      <c r="CO10" s="2919">
        <v>1783.0843833568979</v>
      </c>
      <c r="CP10" s="2919">
        <v>1818.9197389677997</v>
      </c>
      <c r="CQ10" s="2919">
        <v>1820.5650165017969</v>
      </c>
      <c r="CR10" s="2919">
        <v>1905.03961284248</v>
      </c>
      <c r="CS10" s="2919">
        <v>2035.454992654574</v>
      </c>
      <c r="CT10" s="2919">
        <v>1977.9474160685861</v>
      </c>
      <c r="CU10" s="2919">
        <v>2060.6577598549343</v>
      </c>
      <c r="CV10" s="2919">
        <v>1998.1475605456549</v>
      </c>
      <c r="CW10" s="2919">
        <v>1875.1870264667264</v>
      </c>
      <c r="CX10" s="2919">
        <v>1927.302425281245</v>
      </c>
      <c r="CY10" s="2919">
        <v>2040.8718431972336</v>
      </c>
      <c r="CZ10" s="2919">
        <v>1685.5726706356654</v>
      </c>
      <c r="DA10" s="2919">
        <v>1687.2878435593709</v>
      </c>
      <c r="DB10" s="2924">
        <v>1641.9856447748562</v>
      </c>
      <c r="DC10" s="2924">
        <v>1602.3277001903218</v>
      </c>
      <c r="DD10" s="2924">
        <v>1741.4639121718922</v>
      </c>
      <c r="DE10" s="2924">
        <v>1759.3451526683202</v>
      </c>
      <c r="DF10" s="2924">
        <v>1954.2794249108147</v>
      </c>
      <c r="DG10" s="2924">
        <v>1936.7004222544319</v>
      </c>
      <c r="DH10" s="2924">
        <v>1844.8591813064256</v>
      </c>
      <c r="DI10" s="2924">
        <v>1885.1577173768001</v>
      </c>
      <c r="DJ10" s="2924">
        <v>1810.1586972076836</v>
      </c>
      <c r="DK10" s="2924">
        <v>2658.2699941391384</v>
      </c>
      <c r="DL10" s="2924">
        <v>2625.7545606245894</v>
      </c>
      <c r="DM10" s="2924">
        <v>2610.509855099921</v>
      </c>
      <c r="DN10" s="2924">
        <v>2595.2221733924453</v>
      </c>
      <c r="DO10" s="2924">
        <v>2545.9626818540423</v>
      </c>
      <c r="DP10" s="2924">
        <v>2660.2313683960247</v>
      </c>
      <c r="DQ10" s="2924">
        <v>2655.5943279265298</v>
      </c>
      <c r="DR10" s="2924">
        <v>2773.6355953840352</v>
      </c>
      <c r="DS10" s="2924">
        <v>2627.5710560058396</v>
      </c>
      <c r="DT10" s="2924">
        <v>2567.228159759185</v>
      </c>
      <c r="DU10" s="2924">
        <v>2507.9032406951524</v>
      </c>
      <c r="DV10" s="2924">
        <v>2382.2034614028153</v>
      </c>
      <c r="DW10" s="2924">
        <v>2427.4707511407469</v>
      </c>
      <c r="DX10" s="2924">
        <v>2371.4739442288242</v>
      </c>
      <c r="DY10" s="2924">
        <v>2494.1150552459285</v>
      </c>
      <c r="DZ10" s="2924">
        <v>2467.3586957277689</v>
      </c>
      <c r="EA10" s="2924">
        <v>2485.2136870897825</v>
      </c>
      <c r="EB10" s="2924">
        <v>2933.1726098484987</v>
      </c>
      <c r="EC10" s="2924">
        <v>3201.2883032328373</v>
      </c>
      <c r="ED10" s="2924">
        <v>3095.8693394852007</v>
      </c>
      <c r="EE10" s="2924">
        <v>3179.2681389505801</v>
      </c>
      <c r="EF10" s="2924">
        <v>3156.6315344282016</v>
      </c>
      <c r="EG10" s="2924">
        <v>3121.9624345551902</v>
      </c>
      <c r="EH10" s="2924">
        <v>3146.4367850367303</v>
      </c>
      <c r="EI10" s="2924">
        <v>3047.7083325697868</v>
      </c>
      <c r="EJ10" s="2924">
        <v>3027.6195718024574</v>
      </c>
      <c r="EK10" s="2924">
        <v>3020.9882446964352</v>
      </c>
      <c r="EL10" s="2924">
        <v>3107.228403756636</v>
      </c>
      <c r="EM10" s="2924">
        <v>3002.2271992473461</v>
      </c>
      <c r="EN10" s="2924">
        <v>3068.042432010307</v>
      </c>
      <c r="EO10" s="2924">
        <v>3036.7074013921315</v>
      </c>
      <c r="EP10" s="2924">
        <v>3092.3763682577078</v>
      </c>
      <c r="EQ10" s="2924">
        <v>3034.5823421128844</v>
      </c>
      <c r="ER10" s="2924">
        <v>2920.8289193812138</v>
      </c>
      <c r="ES10" s="2924">
        <v>2509.9077553505708</v>
      </c>
      <c r="ET10" s="2924">
        <v>2430.592821497286</v>
      </c>
      <c r="EU10" s="2924">
        <v>2222.0651421671073</v>
      </c>
      <c r="EV10" s="2925">
        <v>2179.0485999371522</v>
      </c>
      <c r="EW10" s="2926">
        <v>2202.415758458862</v>
      </c>
      <c r="EX10" s="2926">
        <v>2288.5187638511852</v>
      </c>
      <c r="EY10" s="2926">
        <v>2148.0577082208006</v>
      </c>
      <c r="EZ10" s="2926">
        <v>2179.0417161535615</v>
      </c>
      <c r="FA10" s="2926">
        <v>1858.3430211661109</v>
      </c>
      <c r="FB10" s="2926">
        <v>1931.2745509387082</v>
      </c>
      <c r="FC10" s="2926">
        <v>1916.2196491246159</v>
      </c>
      <c r="FD10" s="2926">
        <v>1935.6346502731342</v>
      </c>
      <c r="FE10" s="2927">
        <v>1732.8564382875354</v>
      </c>
    </row>
    <row r="11" spans="1:161" ht="15.95" customHeight="1" x14ac:dyDescent="0.35">
      <c r="A11" s="911" t="s">
        <v>798</v>
      </c>
      <c r="B11" s="2919">
        <v>57.798629949999999</v>
      </c>
      <c r="C11" s="2919">
        <v>51.700971169999995</v>
      </c>
      <c r="D11" s="2919">
        <v>49.256198470000008</v>
      </c>
      <c r="E11" s="2919">
        <v>49.36767734</v>
      </c>
      <c r="F11" s="2919">
        <v>50.872078359999996</v>
      </c>
      <c r="G11" s="2919">
        <v>54.562780589999996</v>
      </c>
      <c r="H11" s="2919">
        <v>58.534968980000002</v>
      </c>
      <c r="I11" s="2919">
        <v>59.416303890000002</v>
      </c>
      <c r="J11" s="2919">
        <v>63.125296670000004</v>
      </c>
      <c r="K11" s="2919">
        <v>62.886076810000006</v>
      </c>
      <c r="L11" s="2919">
        <v>50.058069839999987</v>
      </c>
      <c r="M11" s="2919">
        <v>51.92119254</v>
      </c>
      <c r="N11" s="2919">
        <v>48.029054439999996</v>
      </c>
      <c r="O11" s="2919">
        <v>49.198509870000002</v>
      </c>
      <c r="P11" s="2919">
        <v>48.009204990000001</v>
      </c>
      <c r="Q11" s="2919">
        <v>43.050701940000003</v>
      </c>
      <c r="R11" s="2919">
        <v>48.613263120000006</v>
      </c>
      <c r="S11" s="2919">
        <v>47.472828039999996</v>
      </c>
      <c r="T11" s="2919">
        <v>53.312322280000004</v>
      </c>
      <c r="U11" s="2919">
        <v>51.812994189999998</v>
      </c>
      <c r="V11" s="2919">
        <v>51.391255610000002</v>
      </c>
      <c r="W11" s="2919">
        <v>44.031219050000004</v>
      </c>
      <c r="X11" s="2919">
        <v>42.034925229999999</v>
      </c>
      <c r="Y11" s="2919">
        <v>43.431987530000001</v>
      </c>
      <c r="Z11" s="2919">
        <v>52.73871504000001</v>
      </c>
      <c r="AA11" s="2919">
        <v>55.471890520000002</v>
      </c>
      <c r="AB11" s="2919">
        <v>55.895976870000005</v>
      </c>
      <c r="AC11" s="2919">
        <v>53.713909140000005</v>
      </c>
      <c r="AD11" s="2919">
        <v>59.263937799999994</v>
      </c>
      <c r="AE11" s="2919">
        <v>58.65993094000001</v>
      </c>
      <c r="AF11" s="2919">
        <v>62.744424140000007</v>
      </c>
      <c r="AG11" s="2919">
        <v>73.224120570000011</v>
      </c>
      <c r="AH11" s="2919">
        <v>82.383440840000006</v>
      </c>
      <c r="AI11" s="2919">
        <v>92.614042930000011</v>
      </c>
      <c r="AJ11" s="2919">
        <v>96.124649969999993</v>
      </c>
      <c r="AK11" s="2919">
        <v>99.667327090000001</v>
      </c>
      <c r="AL11" s="2919">
        <v>114.18458379999998</v>
      </c>
      <c r="AM11" s="2919">
        <v>110.61494218000001</v>
      </c>
      <c r="AN11" s="2919">
        <v>108.29413239</v>
      </c>
      <c r="AO11" s="2919">
        <v>117.71123702</v>
      </c>
      <c r="AP11" s="2919">
        <v>122.22364185520001</v>
      </c>
      <c r="AQ11" s="2919">
        <v>125.19706089</v>
      </c>
      <c r="AR11" s="2919">
        <v>141.73660931560002</v>
      </c>
      <c r="AS11" s="2919">
        <v>137.56350472</v>
      </c>
      <c r="AT11" s="2919">
        <v>140.07364025999999</v>
      </c>
      <c r="AU11" s="2919">
        <v>132.19475150380001</v>
      </c>
      <c r="AV11" s="2919">
        <v>135.71728740900002</v>
      </c>
      <c r="AW11" s="2919">
        <v>133.7734744384</v>
      </c>
      <c r="AX11" s="2919">
        <v>135.0620454168</v>
      </c>
      <c r="AY11" s="2919">
        <v>132.00445559080001</v>
      </c>
      <c r="AZ11" s="2919">
        <v>130.7704204115</v>
      </c>
      <c r="BA11" s="2919">
        <v>127.47570119480001</v>
      </c>
      <c r="BB11" s="2919">
        <v>127.08448812859999</v>
      </c>
      <c r="BC11" s="2919">
        <v>133.39653014960001</v>
      </c>
      <c r="BD11" s="2919">
        <v>124.53656030579999</v>
      </c>
      <c r="BE11" s="2919">
        <v>127.72038237570001</v>
      </c>
      <c r="BF11" s="2919">
        <v>114.779105735</v>
      </c>
      <c r="BG11" s="2919">
        <v>118.75586125600002</v>
      </c>
      <c r="BH11" s="2919">
        <v>117.03129830920003</v>
      </c>
      <c r="BI11" s="2919">
        <v>121.24610390220001</v>
      </c>
      <c r="BJ11" s="2919">
        <v>138.6959368613</v>
      </c>
      <c r="BK11" s="2919">
        <v>139.9814070255</v>
      </c>
      <c r="BL11" s="2919">
        <v>142.58327622070001</v>
      </c>
      <c r="BM11" s="2919">
        <v>142.02858426219998</v>
      </c>
      <c r="BN11" s="2919">
        <v>211.901367908</v>
      </c>
      <c r="BO11" s="2919">
        <v>216.39152313199997</v>
      </c>
      <c r="BP11" s="2919">
        <v>222.77367906120003</v>
      </c>
      <c r="BQ11" s="2919">
        <v>210.76319128770001</v>
      </c>
      <c r="BR11" s="2919">
        <v>222.58779522530003</v>
      </c>
      <c r="BS11" s="2919">
        <v>216.09899116839995</v>
      </c>
      <c r="BT11" s="2919">
        <v>220.52534513946497</v>
      </c>
      <c r="BU11" s="2919">
        <v>215.80126499413001</v>
      </c>
      <c r="BV11" s="2919">
        <v>215.738260927336</v>
      </c>
      <c r="BW11" s="2919">
        <v>224.41069014882004</v>
      </c>
      <c r="BX11" s="2919">
        <v>231.87547430749999</v>
      </c>
      <c r="BY11" s="2919">
        <v>212.5</v>
      </c>
      <c r="BZ11" s="2919">
        <v>209.4</v>
      </c>
      <c r="CA11" s="2919">
        <v>192.1683350234</v>
      </c>
      <c r="CB11" s="2919">
        <v>192.10295291720001</v>
      </c>
      <c r="CC11" s="2919">
        <v>188.83597411753999</v>
      </c>
      <c r="CD11" s="2919">
        <v>194.081023142324</v>
      </c>
      <c r="CE11" s="2919">
        <v>196.57433001807919</v>
      </c>
      <c r="CF11" s="2919">
        <v>183.32370457449662</v>
      </c>
      <c r="CG11" s="2919">
        <v>187.46372827056564</v>
      </c>
      <c r="CH11" s="2919">
        <v>197.593067813549</v>
      </c>
      <c r="CI11" s="2919">
        <v>191.01849727684083</v>
      </c>
      <c r="CJ11" s="2919">
        <v>176.34674955509598</v>
      </c>
      <c r="CK11" s="2919">
        <v>176.14991748109898</v>
      </c>
      <c r="CL11" s="2919">
        <v>140.219479282344</v>
      </c>
      <c r="CM11" s="2919">
        <v>140.80877388959249</v>
      </c>
      <c r="CN11" s="2919">
        <v>136.64911419256532</v>
      </c>
      <c r="CO11" s="2919">
        <v>169.48792703671199</v>
      </c>
      <c r="CP11" s="2919">
        <v>218.912331893925</v>
      </c>
      <c r="CQ11" s="2919">
        <v>227.78715636140552</v>
      </c>
      <c r="CR11" s="2919">
        <v>190.45751965391005</v>
      </c>
      <c r="CS11" s="2919">
        <v>202.9059953908349</v>
      </c>
      <c r="CT11" s="2919">
        <v>116.58267620582745</v>
      </c>
      <c r="CU11" s="2919">
        <v>119.00965620758149</v>
      </c>
      <c r="CV11" s="2919">
        <v>120.44847847</v>
      </c>
      <c r="CW11" s="2919">
        <v>112.66419506000001</v>
      </c>
      <c r="CX11" s="2919">
        <v>103.52121041750294</v>
      </c>
      <c r="CY11" s="2919">
        <v>102.79530289358992</v>
      </c>
      <c r="CZ11" s="2919">
        <v>114.35201755838585</v>
      </c>
      <c r="DA11" s="2919">
        <v>103.78674190568019</v>
      </c>
      <c r="DB11" s="2924">
        <v>106.66028520171564</v>
      </c>
      <c r="DC11" s="2924">
        <v>120.83106183548647</v>
      </c>
      <c r="DD11" s="2924">
        <v>115.86672542413162</v>
      </c>
      <c r="DE11" s="2924">
        <v>119.90542714872896</v>
      </c>
      <c r="DF11" s="2924">
        <v>119.8113614616951</v>
      </c>
      <c r="DG11" s="2924">
        <v>122.96423357773978</v>
      </c>
      <c r="DH11" s="2924">
        <v>127.06176914244497</v>
      </c>
      <c r="DI11" s="2924">
        <v>128.17230616831932</v>
      </c>
      <c r="DJ11" s="2924">
        <v>125.6215945890438</v>
      </c>
      <c r="DK11" s="2924">
        <v>119.19119082320908</v>
      </c>
      <c r="DL11" s="2924">
        <v>118.25735678999999</v>
      </c>
      <c r="DM11" s="2924">
        <v>118.7753537</v>
      </c>
      <c r="DN11" s="2924">
        <v>113.06764705838269</v>
      </c>
      <c r="DO11" s="2924">
        <v>122.58327354348984</v>
      </c>
      <c r="DP11" s="2924">
        <v>128.39460924057127</v>
      </c>
      <c r="DQ11" s="2924">
        <v>121.47832875385228</v>
      </c>
      <c r="DR11" s="2924">
        <v>126.63001284568</v>
      </c>
      <c r="DS11" s="2924">
        <v>115.72484694261311</v>
      </c>
      <c r="DT11" s="2924">
        <v>117.12983561280471</v>
      </c>
      <c r="DU11" s="2924">
        <v>116.41887350123336</v>
      </c>
      <c r="DV11" s="2924">
        <v>123.31978439607137</v>
      </c>
      <c r="DW11" s="2924">
        <v>120.54419034391877</v>
      </c>
      <c r="DX11" s="2924">
        <v>116.71821837781457</v>
      </c>
      <c r="DY11" s="2924">
        <v>111.80209276331297</v>
      </c>
      <c r="DZ11" s="2924">
        <v>108.86369116336159</v>
      </c>
      <c r="EA11" s="2924">
        <v>110.72521405684805</v>
      </c>
      <c r="EB11" s="2924">
        <v>110.0041448180565</v>
      </c>
      <c r="EC11" s="2924">
        <v>104.63796552547025</v>
      </c>
      <c r="ED11" s="2924">
        <v>103.80463086170289</v>
      </c>
      <c r="EE11" s="2924">
        <v>105.36953706602417</v>
      </c>
      <c r="EF11" s="2924">
        <v>105.95333232738852</v>
      </c>
      <c r="EG11" s="2924">
        <v>96.759296620000001</v>
      </c>
      <c r="EH11" s="2924">
        <v>103.79210361781502</v>
      </c>
      <c r="EI11" s="2924">
        <v>90.685672019999998</v>
      </c>
      <c r="EJ11" s="2924">
        <v>94.793796419999993</v>
      </c>
      <c r="EK11" s="2924">
        <v>105.82012244875652</v>
      </c>
      <c r="EL11" s="2924">
        <v>101.10400172344227</v>
      </c>
      <c r="EM11" s="2924">
        <v>99.864187729999983</v>
      </c>
      <c r="EN11" s="2924">
        <v>113.10520007313551</v>
      </c>
      <c r="EO11" s="2924">
        <v>108.17003739384811</v>
      </c>
      <c r="EP11" s="2924">
        <v>121.80834670770427</v>
      </c>
      <c r="EQ11" s="2924">
        <v>121.95707991704617</v>
      </c>
      <c r="ER11" s="2924">
        <v>123.56793128021276</v>
      </c>
      <c r="ES11" s="2924">
        <v>168.63800739393849</v>
      </c>
      <c r="ET11" s="2924">
        <v>122.872222937925</v>
      </c>
      <c r="EU11" s="2924">
        <v>126.96548293950001</v>
      </c>
      <c r="EV11" s="2925">
        <v>114.22176571182713</v>
      </c>
      <c r="EW11" s="2926">
        <v>107.96969265991868</v>
      </c>
      <c r="EX11" s="2926">
        <v>115.19610792380217</v>
      </c>
      <c r="EY11" s="2926">
        <v>122.39557312158321</v>
      </c>
      <c r="EZ11" s="2926">
        <v>124.83692316635614</v>
      </c>
      <c r="FA11" s="2926">
        <v>130.59764614974384</v>
      </c>
      <c r="FB11" s="2926">
        <v>136.42676193603009</v>
      </c>
      <c r="FC11" s="2926">
        <v>138.86977510820716</v>
      </c>
      <c r="FD11" s="2926">
        <v>141.21080506527525</v>
      </c>
      <c r="FE11" s="2927">
        <v>139.80335409221792</v>
      </c>
    </row>
    <row r="12" spans="1:161" ht="15.95" customHeight="1" x14ac:dyDescent="0.35">
      <c r="A12" s="911" t="s">
        <v>799</v>
      </c>
      <c r="B12" s="2919">
        <v>736.55948827000009</v>
      </c>
      <c r="C12" s="2919">
        <v>733.52918764999993</v>
      </c>
      <c r="D12" s="2919">
        <v>732.15930138999988</v>
      </c>
      <c r="E12" s="2919">
        <v>718.26600730999996</v>
      </c>
      <c r="F12" s="2919">
        <v>741.51070261999996</v>
      </c>
      <c r="G12" s="2919">
        <v>699.68836633000012</v>
      </c>
      <c r="H12" s="2919">
        <v>723.17987817999983</v>
      </c>
      <c r="I12" s="2919">
        <v>715.33115117</v>
      </c>
      <c r="J12" s="2919">
        <v>649.21072432000005</v>
      </c>
      <c r="K12" s="2919">
        <v>662.48318692000009</v>
      </c>
      <c r="L12" s="2919">
        <v>659.55422504000001</v>
      </c>
      <c r="M12" s="2919">
        <v>652.43408654999996</v>
      </c>
      <c r="N12" s="2919">
        <v>684.40910025000005</v>
      </c>
      <c r="O12" s="2919">
        <v>681.76122988999998</v>
      </c>
      <c r="P12" s="2919">
        <v>655.08935042999997</v>
      </c>
      <c r="Q12" s="2919">
        <v>672.50805530000002</v>
      </c>
      <c r="R12" s="2919">
        <v>629.89446720000001</v>
      </c>
      <c r="S12" s="2919">
        <v>642.35362208000004</v>
      </c>
      <c r="T12" s="2919">
        <v>645.46264953999992</v>
      </c>
      <c r="U12" s="2919">
        <v>644.42085243999998</v>
      </c>
      <c r="V12" s="2919">
        <v>659.30571644000008</v>
      </c>
      <c r="W12" s="2919">
        <v>652.08803773</v>
      </c>
      <c r="X12" s="2919">
        <v>666.60781406000001</v>
      </c>
      <c r="Y12" s="2919">
        <v>612.23725543000012</v>
      </c>
      <c r="Z12" s="2919">
        <v>606.74979399000006</v>
      </c>
      <c r="AA12" s="2919">
        <v>658.20387760000017</v>
      </c>
      <c r="AB12" s="2919">
        <v>634.25186406000012</v>
      </c>
      <c r="AC12" s="2919">
        <v>621.77348896000001</v>
      </c>
      <c r="AD12" s="2919">
        <v>597.18443334000017</v>
      </c>
      <c r="AE12" s="2919">
        <v>604.06508178000001</v>
      </c>
      <c r="AF12" s="2919">
        <v>592.73015972999997</v>
      </c>
      <c r="AG12" s="2919">
        <v>586.53402099000004</v>
      </c>
      <c r="AH12" s="2919">
        <v>559.58719701999996</v>
      </c>
      <c r="AI12" s="2919">
        <v>476.72935605999993</v>
      </c>
      <c r="AJ12" s="2919">
        <v>502.93494873999998</v>
      </c>
      <c r="AK12" s="2919">
        <v>537.31934782999997</v>
      </c>
      <c r="AL12" s="2919">
        <v>553.25571288000003</v>
      </c>
      <c r="AM12" s="2919">
        <v>540.59114454999997</v>
      </c>
      <c r="AN12" s="2919">
        <v>534.92488765999997</v>
      </c>
      <c r="AO12" s="2919">
        <v>563.67607465000003</v>
      </c>
      <c r="AP12" s="2919">
        <v>572.62253351940001</v>
      </c>
      <c r="AQ12" s="2919">
        <v>620.83133577800004</v>
      </c>
      <c r="AR12" s="2919">
        <v>635.01948180479997</v>
      </c>
      <c r="AS12" s="2919">
        <v>629.05823623000003</v>
      </c>
      <c r="AT12" s="2919">
        <v>636.79703982039985</v>
      </c>
      <c r="AU12" s="2919">
        <v>647.02661767480004</v>
      </c>
      <c r="AV12" s="2919">
        <v>684.62955795499988</v>
      </c>
      <c r="AW12" s="2919">
        <v>719.73253946999989</v>
      </c>
      <c r="AX12" s="2919">
        <v>742.39140043880013</v>
      </c>
      <c r="AY12" s="2919">
        <v>731.42000312129994</v>
      </c>
      <c r="AZ12" s="2919">
        <v>744.22710117619999</v>
      </c>
      <c r="BA12" s="2919">
        <v>739.24643505360007</v>
      </c>
      <c r="BB12" s="2919">
        <v>770.79922536080005</v>
      </c>
      <c r="BC12" s="2919">
        <v>705.54872499199985</v>
      </c>
      <c r="BD12" s="2919">
        <v>740.56789657180002</v>
      </c>
      <c r="BE12" s="2919">
        <v>708.05870449049996</v>
      </c>
      <c r="BF12" s="2919">
        <v>747.56181083499996</v>
      </c>
      <c r="BG12" s="2919">
        <v>707.116794196</v>
      </c>
      <c r="BH12" s="2919">
        <v>749.76267161210001</v>
      </c>
      <c r="BI12" s="2919">
        <v>725.81760791569991</v>
      </c>
      <c r="BJ12" s="2919">
        <v>709.43820582499995</v>
      </c>
      <c r="BK12" s="2919">
        <v>712.46557459990015</v>
      </c>
      <c r="BL12" s="2919">
        <v>725.25088453220008</v>
      </c>
      <c r="BM12" s="2919">
        <v>727.1123359828</v>
      </c>
      <c r="BN12" s="2919">
        <v>725.70540007039995</v>
      </c>
      <c r="BO12" s="2919">
        <v>717.79814981079994</v>
      </c>
      <c r="BP12" s="2919">
        <v>687.52573383869992</v>
      </c>
      <c r="BQ12" s="2919">
        <v>702.98647806710005</v>
      </c>
      <c r="BR12" s="2919">
        <v>715.6634967798999</v>
      </c>
      <c r="BS12" s="2919">
        <v>670.98375989599992</v>
      </c>
      <c r="BT12" s="2919">
        <v>682.25407335522493</v>
      </c>
      <c r="BU12" s="2919">
        <v>648.51952493912597</v>
      </c>
      <c r="BV12" s="2919">
        <v>680.94136569235604</v>
      </c>
      <c r="BW12" s="2919">
        <v>668.99178862628514</v>
      </c>
      <c r="BX12" s="2919">
        <v>672.07739708100007</v>
      </c>
      <c r="BY12" s="2919">
        <v>668.64570158989989</v>
      </c>
      <c r="BZ12" s="2919">
        <v>649.6</v>
      </c>
      <c r="CA12" s="2919">
        <v>660.89445722499988</v>
      </c>
      <c r="CB12" s="2919">
        <v>680.24610450759997</v>
      </c>
      <c r="CC12" s="2919">
        <v>678.06300706501997</v>
      </c>
      <c r="CD12" s="2919">
        <v>664.99371280055595</v>
      </c>
      <c r="CE12" s="2919">
        <v>682.06778971792824</v>
      </c>
      <c r="CF12" s="2919">
        <v>768.32163354912802</v>
      </c>
      <c r="CG12" s="2919">
        <v>806.29086588268001</v>
      </c>
      <c r="CH12" s="2919">
        <v>820.32353652082361</v>
      </c>
      <c r="CI12" s="2919">
        <v>819.4342101903311</v>
      </c>
      <c r="CJ12" s="2919">
        <v>842.94216275869996</v>
      </c>
      <c r="CK12" s="2919">
        <v>879.73007721813997</v>
      </c>
      <c r="CL12" s="2919">
        <v>982.22519685475902</v>
      </c>
      <c r="CM12" s="2919">
        <v>1034.298166190423</v>
      </c>
      <c r="CN12" s="2919">
        <v>1036.6675062895583</v>
      </c>
      <c r="CO12" s="2919">
        <v>1005.5915681087619</v>
      </c>
      <c r="CP12" s="2919">
        <v>891.66864325229983</v>
      </c>
      <c r="CQ12" s="2919">
        <v>875.46833347534846</v>
      </c>
      <c r="CR12" s="2919">
        <v>906.30182693497989</v>
      </c>
      <c r="CS12" s="2919">
        <v>914.29830622496991</v>
      </c>
      <c r="CT12" s="2919">
        <v>898.70724081440994</v>
      </c>
      <c r="CU12" s="2919">
        <v>950.05777717988053</v>
      </c>
      <c r="CV12" s="2919">
        <v>951.42601543539502</v>
      </c>
      <c r="CW12" s="2919">
        <v>935.31379661003177</v>
      </c>
      <c r="CX12" s="2919">
        <v>973.72164043961288</v>
      </c>
      <c r="CY12" s="2919">
        <v>970.40394054576996</v>
      </c>
      <c r="CZ12" s="2919">
        <v>1007.5184488307416</v>
      </c>
      <c r="DA12" s="2919">
        <v>999.96493527729262</v>
      </c>
      <c r="DB12" s="2924">
        <v>960.50794897962146</v>
      </c>
      <c r="DC12" s="2924">
        <v>988.4980782215996</v>
      </c>
      <c r="DD12" s="2924">
        <v>950.58382686681318</v>
      </c>
      <c r="DE12" s="2924">
        <v>947.97168910487039</v>
      </c>
      <c r="DF12" s="2924">
        <v>992.63086626953668</v>
      </c>
      <c r="DG12" s="2924">
        <v>974.95889274269439</v>
      </c>
      <c r="DH12" s="2924">
        <v>962.81158473508174</v>
      </c>
      <c r="DI12" s="2924">
        <v>938.3828113152266</v>
      </c>
      <c r="DJ12" s="2924">
        <v>992.87891214469539</v>
      </c>
      <c r="DK12" s="2924">
        <v>1017.1025718131103</v>
      </c>
      <c r="DL12" s="2924">
        <v>1034.2513457203527</v>
      </c>
      <c r="DM12" s="2924">
        <v>985.77481133666811</v>
      </c>
      <c r="DN12" s="2924">
        <v>949.95254809438882</v>
      </c>
      <c r="DO12" s="2924">
        <v>891.19758090999983</v>
      </c>
      <c r="DP12" s="2924">
        <v>914.24748335558752</v>
      </c>
      <c r="DQ12" s="2924">
        <v>887.29418059602199</v>
      </c>
      <c r="DR12" s="2924">
        <v>863.12850195491001</v>
      </c>
      <c r="DS12" s="2924">
        <v>850.04507472066018</v>
      </c>
      <c r="DT12" s="2924">
        <v>828.03391909770221</v>
      </c>
      <c r="DU12" s="2924">
        <v>857.04645372989944</v>
      </c>
      <c r="DV12" s="2924">
        <v>893.44635477454995</v>
      </c>
      <c r="DW12" s="2924">
        <v>882.87033434691932</v>
      </c>
      <c r="DX12" s="2924">
        <v>867.37951788574674</v>
      </c>
      <c r="DY12" s="2924">
        <v>843.00776550006401</v>
      </c>
      <c r="DZ12" s="2924">
        <v>843.04670227855036</v>
      </c>
      <c r="EA12" s="2924">
        <v>810.1623284399999</v>
      </c>
      <c r="EB12" s="2924">
        <v>798.57371261000003</v>
      </c>
      <c r="EC12" s="2924">
        <v>786.71290134057756</v>
      </c>
      <c r="ED12" s="2924">
        <v>790.71957405605599</v>
      </c>
      <c r="EE12" s="2924">
        <v>740.79050966857449</v>
      </c>
      <c r="EF12" s="2924">
        <v>698.04941660961538</v>
      </c>
      <c r="EG12" s="2924">
        <v>723.3815841899999</v>
      </c>
      <c r="EH12" s="2924">
        <v>795.04898806999995</v>
      </c>
      <c r="EI12" s="2924">
        <v>761.09938359000012</v>
      </c>
      <c r="EJ12" s="2924">
        <v>763.23046841999997</v>
      </c>
      <c r="EK12" s="2924">
        <v>709.47003290999999</v>
      </c>
      <c r="EL12" s="2924">
        <v>724.41731686000003</v>
      </c>
      <c r="EM12" s="2924">
        <v>715.75086545999989</v>
      </c>
      <c r="EN12" s="2924">
        <v>737.08539195000003</v>
      </c>
      <c r="EO12" s="2924">
        <v>668.28456046000008</v>
      </c>
      <c r="EP12" s="2924">
        <v>740.65276091999999</v>
      </c>
      <c r="EQ12" s="2924">
        <v>713.37642900000003</v>
      </c>
      <c r="ER12" s="2924">
        <v>763.29133412999988</v>
      </c>
      <c r="ES12" s="2924">
        <v>700.66037601999994</v>
      </c>
      <c r="ET12" s="2924">
        <v>700.66736270000001</v>
      </c>
      <c r="EU12" s="2924">
        <v>704.14527255000019</v>
      </c>
      <c r="EV12" s="2925">
        <v>691.65898542999992</v>
      </c>
      <c r="EW12" s="2926">
        <v>616.57032422204168</v>
      </c>
      <c r="EX12" s="2926">
        <v>709.92660086951707</v>
      </c>
      <c r="EY12" s="2926">
        <v>725.90881276670962</v>
      </c>
      <c r="EZ12" s="2926">
        <v>659.00446031682554</v>
      </c>
      <c r="FA12" s="2926">
        <v>663.55751552367542</v>
      </c>
      <c r="FB12" s="2926">
        <v>669.79752497264781</v>
      </c>
      <c r="FC12" s="2926">
        <v>725.91271195169497</v>
      </c>
      <c r="FD12" s="2926">
        <v>744.37616672829154</v>
      </c>
      <c r="FE12" s="2927">
        <v>728.58899258538497</v>
      </c>
    </row>
    <row r="13" spans="1:161" ht="15.95" customHeight="1" x14ac:dyDescent="0.35">
      <c r="A13" s="911" t="s">
        <v>800</v>
      </c>
      <c r="B13" s="2919">
        <v>124.99176263000001</v>
      </c>
      <c r="C13" s="2919">
        <v>100.59934063</v>
      </c>
      <c r="D13" s="2919">
        <v>96.104119199999985</v>
      </c>
      <c r="E13" s="2919">
        <v>96.434326549999994</v>
      </c>
      <c r="F13" s="2919">
        <v>102.57009767999999</v>
      </c>
      <c r="G13" s="2919">
        <v>111.20738567000002</v>
      </c>
      <c r="H13" s="2919">
        <v>108.26677868</v>
      </c>
      <c r="I13" s="2919">
        <v>95.878963939999991</v>
      </c>
      <c r="J13" s="2919">
        <v>96.056776199999987</v>
      </c>
      <c r="K13" s="2919">
        <v>82.736083859999979</v>
      </c>
      <c r="L13" s="2919">
        <v>94.30735731</v>
      </c>
      <c r="M13" s="2919">
        <v>85.249180559999999</v>
      </c>
      <c r="N13" s="2919">
        <v>84.315589570000014</v>
      </c>
      <c r="O13" s="2919">
        <v>81.524654609999999</v>
      </c>
      <c r="P13" s="2919">
        <v>81.552380179999986</v>
      </c>
      <c r="Q13" s="2919">
        <v>70.030845889999995</v>
      </c>
      <c r="R13" s="2919">
        <v>82.14990997999999</v>
      </c>
      <c r="S13" s="2919">
        <v>95.893809729999987</v>
      </c>
      <c r="T13" s="2919">
        <v>99.634526409999992</v>
      </c>
      <c r="U13" s="2919">
        <v>82.180210620000011</v>
      </c>
      <c r="V13" s="2919">
        <v>85.123405480000002</v>
      </c>
      <c r="W13" s="2919">
        <v>82.378181710000007</v>
      </c>
      <c r="X13" s="2919">
        <v>83.383140409999996</v>
      </c>
      <c r="Y13" s="2919">
        <v>83.189585030000003</v>
      </c>
      <c r="Z13" s="2919">
        <v>203.43200723999999</v>
      </c>
      <c r="AA13" s="2919">
        <v>210.60283288999997</v>
      </c>
      <c r="AB13" s="2919">
        <v>327.30192291999998</v>
      </c>
      <c r="AC13" s="2919">
        <v>340.70001848999999</v>
      </c>
      <c r="AD13" s="2919">
        <v>364.2029410099999</v>
      </c>
      <c r="AE13" s="2919">
        <v>414.12622721000002</v>
      </c>
      <c r="AF13" s="2919">
        <v>366.37088190999998</v>
      </c>
      <c r="AG13" s="2919">
        <v>366.22597855000004</v>
      </c>
      <c r="AH13" s="2919">
        <v>376.10401789999997</v>
      </c>
      <c r="AI13" s="2919">
        <v>261.87489035999999</v>
      </c>
      <c r="AJ13" s="2919">
        <v>258.90894800000001</v>
      </c>
      <c r="AK13" s="2919">
        <v>267.37542157000001</v>
      </c>
      <c r="AL13" s="2919">
        <v>253.91107115</v>
      </c>
      <c r="AM13" s="2919">
        <v>306.93055080999994</v>
      </c>
      <c r="AN13" s="2919">
        <v>310.25036755000002</v>
      </c>
      <c r="AO13" s="2919">
        <v>304.63853637</v>
      </c>
      <c r="AP13" s="2919">
        <v>381.22095930250003</v>
      </c>
      <c r="AQ13" s="2919">
        <v>375.82525960859999</v>
      </c>
      <c r="AR13" s="2919">
        <v>397.97667611240007</v>
      </c>
      <c r="AS13" s="2919">
        <v>345.01958476999999</v>
      </c>
      <c r="AT13" s="2919">
        <v>383.71042763759999</v>
      </c>
      <c r="AU13" s="2919">
        <v>392.25145249920001</v>
      </c>
      <c r="AV13" s="2919">
        <v>394.06686827499999</v>
      </c>
      <c r="AW13" s="2919">
        <v>396.89350050080003</v>
      </c>
      <c r="AX13" s="2919">
        <v>381.26019078359997</v>
      </c>
      <c r="AY13" s="2919">
        <v>432.2654234963</v>
      </c>
      <c r="AZ13" s="2919">
        <v>462.09608323589998</v>
      </c>
      <c r="BA13" s="2919">
        <v>432.05621180100002</v>
      </c>
      <c r="BB13" s="2919">
        <v>432.62795254669999</v>
      </c>
      <c r="BC13" s="2919">
        <v>424.6698621004</v>
      </c>
      <c r="BD13" s="2919">
        <v>422.19112018859994</v>
      </c>
      <c r="BE13" s="2919">
        <v>418.29761927589999</v>
      </c>
      <c r="BF13" s="2919">
        <v>427.33094676999997</v>
      </c>
      <c r="BG13" s="2919">
        <v>424.25368464000013</v>
      </c>
      <c r="BH13" s="2919">
        <v>431.18664024780003</v>
      </c>
      <c r="BI13" s="2919">
        <v>421.68830201479994</v>
      </c>
      <c r="BJ13" s="2919">
        <v>404.74183823589999</v>
      </c>
      <c r="BK13" s="2919">
        <v>382.35444202460002</v>
      </c>
      <c r="BL13" s="2919">
        <v>367.32697576689992</v>
      </c>
      <c r="BM13" s="2919">
        <v>369.04821826259996</v>
      </c>
      <c r="BN13" s="2919">
        <v>367.74702733149934</v>
      </c>
      <c r="BO13" s="2919">
        <v>353.2147062528</v>
      </c>
      <c r="BP13" s="2919">
        <v>361.21162379259999</v>
      </c>
      <c r="BQ13" s="2919">
        <v>360.46925125820002</v>
      </c>
      <c r="BR13" s="2919">
        <v>364.30881772500004</v>
      </c>
      <c r="BS13" s="2919">
        <v>364.58810433759999</v>
      </c>
      <c r="BT13" s="2919">
        <v>349.76246279848658</v>
      </c>
      <c r="BU13" s="2919">
        <v>371.95163168112396</v>
      </c>
      <c r="BV13" s="2919">
        <v>355.24788302362998</v>
      </c>
      <c r="BW13" s="2919">
        <v>358.34234129950005</v>
      </c>
      <c r="BX13" s="2919">
        <v>349.4097120655</v>
      </c>
      <c r="BY13" s="2919">
        <v>342.20560558789998</v>
      </c>
      <c r="BZ13" s="2919">
        <v>331.7</v>
      </c>
      <c r="CA13" s="2919">
        <v>339.21530205670007</v>
      </c>
      <c r="CB13" s="2919">
        <v>313.04275183919992</v>
      </c>
      <c r="CC13" s="2919">
        <v>421.38628428000004</v>
      </c>
      <c r="CD13" s="2919">
        <v>431.76649684064597</v>
      </c>
      <c r="CE13" s="2919">
        <v>412.15124626731057</v>
      </c>
      <c r="CF13" s="2919">
        <v>443.99343500499992</v>
      </c>
      <c r="CG13" s="2919">
        <v>435.97044923314991</v>
      </c>
      <c r="CH13" s="2919">
        <v>390.56419416065233</v>
      </c>
      <c r="CI13" s="2919">
        <v>376.15364261080305</v>
      </c>
      <c r="CJ13" s="2919">
        <v>371.62584581360994</v>
      </c>
      <c r="CK13" s="2919">
        <v>365.94107834347204</v>
      </c>
      <c r="CL13" s="2919">
        <v>395.12587268021218</v>
      </c>
      <c r="CM13" s="2919">
        <v>397.74819277674101</v>
      </c>
      <c r="CN13" s="2919">
        <v>366.99379088711333</v>
      </c>
      <c r="CO13" s="2919">
        <v>422.02499986979905</v>
      </c>
      <c r="CP13" s="2919">
        <v>413.503276135075</v>
      </c>
      <c r="CQ13" s="2919">
        <v>423.90404593540893</v>
      </c>
      <c r="CR13" s="2919">
        <v>433.22844366882498</v>
      </c>
      <c r="CS13" s="2919">
        <v>440.91617557981198</v>
      </c>
      <c r="CT13" s="2919">
        <v>423.43850975871959</v>
      </c>
      <c r="CU13" s="2919">
        <v>431.39361691292703</v>
      </c>
      <c r="CV13" s="2919">
        <v>412.19564667041578</v>
      </c>
      <c r="CW13" s="2919">
        <v>412.30273892722812</v>
      </c>
      <c r="CX13" s="2919">
        <v>414.38086648057794</v>
      </c>
      <c r="CY13" s="2919">
        <v>416.19998192350062</v>
      </c>
      <c r="CZ13" s="2919">
        <v>417.25254964791799</v>
      </c>
      <c r="DA13" s="2919">
        <v>413.08895877299142</v>
      </c>
      <c r="DB13" s="2924">
        <v>412.49198634627476</v>
      </c>
      <c r="DC13" s="2924">
        <v>408.00137499597787</v>
      </c>
      <c r="DD13" s="2924">
        <v>409.91363689839898</v>
      </c>
      <c r="DE13" s="2924">
        <v>403.39275494376005</v>
      </c>
      <c r="DF13" s="2924">
        <v>399.48887823892949</v>
      </c>
      <c r="DG13" s="2924">
        <v>393.7657895479054</v>
      </c>
      <c r="DH13" s="2924">
        <v>390.00805050497604</v>
      </c>
      <c r="DI13" s="2924">
        <v>384.52409409626671</v>
      </c>
      <c r="DJ13" s="2924">
        <v>381.84007063397235</v>
      </c>
      <c r="DK13" s="2924">
        <v>337.90875849061797</v>
      </c>
      <c r="DL13" s="2924">
        <v>327.59980410638173</v>
      </c>
      <c r="DM13" s="2924">
        <v>317.11926855910798</v>
      </c>
      <c r="DN13" s="2924">
        <v>359.67576656216494</v>
      </c>
      <c r="DO13" s="2924">
        <v>294.87254833666339</v>
      </c>
      <c r="DP13" s="2924">
        <v>245.05960490818751</v>
      </c>
      <c r="DQ13" s="2924">
        <v>241.09421751891699</v>
      </c>
      <c r="DR13" s="2924">
        <v>234.02470287958349</v>
      </c>
      <c r="DS13" s="2924">
        <v>233.59004879927835</v>
      </c>
      <c r="DT13" s="2924">
        <v>279.62682295734993</v>
      </c>
      <c r="DU13" s="2924">
        <v>259.99438039</v>
      </c>
      <c r="DV13" s="2924">
        <v>255.27056271999996</v>
      </c>
      <c r="DW13" s="2924">
        <v>250.81978692000001</v>
      </c>
      <c r="DX13" s="2924">
        <v>250.57649771000001</v>
      </c>
      <c r="DY13" s="2924">
        <v>250.11633612134142</v>
      </c>
      <c r="DZ13" s="2924">
        <v>242.7960085713531</v>
      </c>
      <c r="EA13" s="2924">
        <v>245.82959550270667</v>
      </c>
      <c r="EB13" s="2924">
        <v>239.07567952000005</v>
      </c>
      <c r="EC13" s="2924">
        <v>234.48188629379442</v>
      </c>
      <c r="ED13" s="2924">
        <v>234.80466942930153</v>
      </c>
      <c r="EE13" s="2924">
        <v>251.53086305145069</v>
      </c>
      <c r="EF13" s="2924">
        <v>246.6504909580903</v>
      </c>
      <c r="EG13" s="2924">
        <v>245.73418118000004</v>
      </c>
      <c r="EH13" s="2924">
        <v>260.66774453000005</v>
      </c>
      <c r="EI13" s="2924">
        <v>251.52789562000001</v>
      </c>
      <c r="EJ13" s="2924">
        <v>327.38016220000003</v>
      </c>
      <c r="EK13" s="2924">
        <v>393.56483283999995</v>
      </c>
      <c r="EL13" s="2924">
        <v>390.82392906000001</v>
      </c>
      <c r="EM13" s="2924">
        <v>133.88862458000006</v>
      </c>
      <c r="EN13" s="2924">
        <v>110.74244027000003</v>
      </c>
      <c r="EO13" s="2924">
        <v>137.86418752</v>
      </c>
      <c r="EP13" s="2924">
        <v>86.526133200000018</v>
      </c>
      <c r="EQ13" s="2924">
        <v>82.260203320000016</v>
      </c>
      <c r="ER13" s="2924">
        <v>201.93832201000001</v>
      </c>
      <c r="ES13" s="2924">
        <v>199.04034681000007</v>
      </c>
      <c r="ET13" s="2924">
        <v>204.60656497000002</v>
      </c>
      <c r="EU13" s="2924">
        <v>210.73678336000006</v>
      </c>
      <c r="EV13" s="2925">
        <v>212.18652292000002</v>
      </c>
      <c r="EW13" s="2926">
        <v>207.91712206884341</v>
      </c>
      <c r="EX13" s="2926">
        <v>218.08771993270852</v>
      </c>
      <c r="EY13" s="2926">
        <v>215.93011572175462</v>
      </c>
      <c r="EZ13" s="2926">
        <v>221.75411091610056</v>
      </c>
      <c r="FA13" s="2926">
        <v>220.2318356169861</v>
      </c>
      <c r="FB13" s="2926">
        <v>225.51430332789354</v>
      </c>
      <c r="FC13" s="2926">
        <v>231.22160316509783</v>
      </c>
      <c r="FD13" s="2926">
        <v>233.98672812399278</v>
      </c>
      <c r="FE13" s="2927">
        <v>237.10582645838502</v>
      </c>
    </row>
    <row r="14" spans="1:161" ht="15.95" customHeight="1" x14ac:dyDescent="0.35">
      <c r="A14" s="911" t="s">
        <v>628</v>
      </c>
      <c r="B14" s="2919">
        <v>393.46709796345954</v>
      </c>
      <c r="C14" s="2919">
        <v>729.69083186856005</v>
      </c>
      <c r="D14" s="2919">
        <v>511.53785234457001</v>
      </c>
      <c r="E14" s="2919">
        <v>802.42416643500007</v>
      </c>
      <c r="F14" s="2919">
        <v>965.73385734999999</v>
      </c>
      <c r="G14" s="2919">
        <v>977.93131550452119</v>
      </c>
      <c r="H14" s="2919">
        <v>887.56379279967996</v>
      </c>
      <c r="I14" s="2919">
        <v>326.09958579455997</v>
      </c>
      <c r="J14" s="2919">
        <v>461.00464797000001</v>
      </c>
      <c r="K14" s="2919">
        <v>312.725037747275</v>
      </c>
      <c r="L14" s="2919">
        <v>179.191174655</v>
      </c>
      <c r="M14" s="2919">
        <v>402.0264935175</v>
      </c>
      <c r="N14" s="2919">
        <v>558.69295613999998</v>
      </c>
      <c r="O14" s="2919">
        <v>727.12938545000009</v>
      </c>
      <c r="P14" s="2919">
        <v>784.7789453900001</v>
      </c>
      <c r="Q14" s="2919">
        <v>805.04111314499994</v>
      </c>
      <c r="R14" s="2919">
        <v>460.8896512099999</v>
      </c>
      <c r="S14" s="2919">
        <v>796.52701348250002</v>
      </c>
      <c r="T14" s="2919">
        <v>711.70315434999998</v>
      </c>
      <c r="U14" s="2919">
        <v>419.0768104</v>
      </c>
      <c r="V14" s="2919">
        <v>321.52887156999998</v>
      </c>
      <c r="W14" s="2919">
        <v>208.92354759</v>
      </c>
      <c r="X14" s="2919">
        <v>212.71905268999998</v>
      </c>
      <c r="Y14" s="2919">
        <v>481.91439163000001</v>
      </c>
      <c r="Z14" s="2919">
        <v>511.94235250999998</v>
      </c>
      <c r="AA14" s="2919">
        <v>643.64260533999993</v>
      </c>
      <c r="AB14" s="2919">
        <v>874.64490513999988</v>
      </c>
      <c r="AC14" s="2919">
        <v>792.16982875999997</v>
      </c>
      <c r="AD14" s="2919">
        <v>1221.0660514700003</v>
      </c>
      <c r="AE14" s="2919">
        <v>1026.5149925400001</v>
      </c>
      <c r="AF14" s="2919">
        <v>1745.7538207200002</v>
      </c>
      <c r="AG14" s="2919">
        <v>1134.6272109400002</v>
      </c>
      <c r="AH14" s="2919">
        <v>1011.93633002</v>
      </c>
      <c r="AI14" s="2919">
        <v>1195.26132123</v>
      </c>
      <c r="AJ14" s="2919">
        <v>1047.95106012</v>
      </c>
      <c r="AK14" s="2919">
        <v>1101.6219828899998</v>
      </c>
      <c r="AL14" s="2919">
        <v>1126.35383346</v>
      </c>
      <c r="AM14" s="2919">
        <v>1515.79266517</v>
      </c>
      <c r="AN14" s="2919">
        <v>1196.9240849099999</v>
      </c>
      <c r="AO14" s="2919">
        <v>1758.7963019334002</v>
      </c>
      <c r="AP14" s="2919">
        <v>2202.7347343635997</v>
      </c>
      <c r="AQ14" s="2919">
        <v>1942.12620746831</v>
      </c>
      <c r="AR14" s="2919">
        <v>2154.3927017862202</v>
      </c>
      <c r="AS14" s="2919">
        <v>1920.0139504899998</v>
      </c>
      <c r="AT14" s="2919">
        <v>1071.2390649091999</v>
      </c>
      <c r="AU14" s="2919">
        <v>1073.2858248262</v>
      </c>
      <c r="AV14" s="2919">
        <v>1010.4611043560001</v>
      </c>
      <c r="AW14" s="2919">
        <v>1246.42286375</v>
      </c>
      <c r="AX14" s="2919">
        <v>1284.198182528</v>
      </c>
      <c r="AY14" s="2919">
        <v>1446.0681858925</v>
      </c>
      <c r="AZ14" s="2919">
        <v>2042.6808912903</v>
      </c>
      <c r="BA14" s="2919">
        <v>2169.5723581840002</v>
      </c>
      <c r="BB14" s="2919">
        <v>2304.7318106588</v>
      </c>
      <c r="BC14" s="2919">
        <v>2412.351016893841</v>
      </c>
      <c r="BD14" s="2919">
        <v>2117.1079172946002</v>
      </c>
      <c r="BE14" s="2919">
        <v>1992.8669095979999</v>
      </c>
      <c r="BF14" s="2919">
        <v>2426.5414829052747</v>
      </c>
      <c r="BG14" s="2919">
        <v>2780.2626578847203</v>
      </c>
      <c r="BH14" s="2919">
        <v>3016.3545829903978</v>
      </c>
      <c r="BI14" s="2919">
        <v>3292.5733067860956</v>
      </c>
      <c r="BJ14" s="2919">
        <v>3749.202673102976</v>
      </c>
      <c r="BK14" s="2919">
        <v>2720.0835475315939</v>
      </c>
      <c r="BL14" s="2919">
        <v>3906.8959660785349</v>
      </c>
      <c r="BM14" s="2919">
        <v>4280.3391373632367</v>
      </c>
      <c r="BN14" s="2919">
        <v>4667.9166810962361</v>
      </c>
      <c r="BO14" s="2919">
        <v>4812.5168540514314</v>
      </c>
      <c r="BP14" s="2919">
        <v>4331.4197959537687</v>
      </c>
      <c r="BQ14" s="2919">
        <v>3639.7274481826666</v>
      </c>
      <c r="BR14" s="2919">
        <v>3746.6170959693918</v>
      </c>
      <c r="BS14" s="2919">
        <v>3746.651713023216</v>
      </c>
      <c r="BT14" s="2919">
        <v>3311.6622396297294</v>
      </c>
      <c r="BU14" s="2919">
        <v>3644.4987600374097</v>
      </c>
      <c r="BV14" s="2919">
        <v>2701.1350646487799</v>
      </c>
      <c r="BW14" s="2919">
        <v>3946.4995308668658</v>
      </c>
      <c r="BX14" s="2919">
        <v>4112.0847193005002</v>
      </c>
      <c r="BY14" s="2919">
        <v>4520.2751633702992</v>
      </c>
      <c r="BZ14" s="2919">
        <v>4753.8999999999996</v>
      </c>
      <c r="CA14" s="2919">
        <v>4759.2627099663005</v>
      </c>
      <c r="CB14" s="2919">
        <v>4919.3968339439998</v>
      </c>
      <c r="CC14" s="2919">
        <v>4937.1250336058083</v>
      </c>
      <c r="CD14" s="2919">
        <v>4753.0455947743221</v>
      </c>
      <c r="CE14" s="2919">
        <v>4192.2579566060494</v>
      </c>
      <c r="CF14" s="2919">
        <v>3817.6047770257474</v>
      </c>
      <c r="CG14" s="2919">
        <v>3821.9964339508133</v>
      </c>
      <c r="CH14" s="2919">
        <v>3372.6648731864179</v>
      </c>
      <c r="CI14" s="2919">
        <v>3459.9686789691864</v>
      </c>
      <c r="CJ14" s="2919">
        <v>3663.1361708502159</v>
      </c>
      <c r="CK14" s="2919">
        <v>4485.1335002779979</v>
      </c>
      <c r="CL14" s="2919">
        <v>4569.3763590812014</v>
      </c>
      <c r="CM14" s="2919">
        <v>4864.4504707603373</v>
      </c>
      <c r="CN14" s="2919">
        <v>5646.6408284544377</v>
      </c>
      <c r="CO14" s="2919">
        <v>5377.4332502268617</v>
      </c>
      <c r="CP14" s="2919">
        <v>5193.5739654009749</v>
      </c>
      <c r="CQ14" s="2919">
        <v>5325.5594945175153</v>
      </c>
      <c r="CR14" s="2919">
        <v>5137.82516978479</v>
      </c>
      <c r="CS14" s="2919">
        <v>4333.3769010867318</v>
      </c>
      <c r="CT14" s="2919">
        <v>4018.5097139388017</v>
      </c>
      <c r="CU14" s="2919">
        <v>4014.3499125380899</v>
      </c>
      <c r="CV14" s="2919">
        <v>4719.9839547483089</v>
      </c>
      <c r="CW14" s="2919">
        <v>5167.7334210777035</v>
      </c>
      <c r="CX14" s="2919">
        <v>4942.8315222953206</v>
      </c>
      <c r="CY14" s="2919">
        <v>5282.0289339581359</v>
      </c>
      <c r="CZ14" s="2919">
        <v>5704.7330267223051</v>
      </c>
      <c r="DA14" s="2919">
        <v>5206.0130399936243</v>
      </c>
      <c r="DB14" s="2924">
        <v>5649.5951362266851</v>
      </c>
      <c r="DC14" s="2924">
        <v>5912.2686588947299</v>
      </c>
      <c r="DD14" s="2924">
        <v>4783.0275756370729</v>
      </c>
      <c r="DE14" s="2924">
        <v>4464.3114483693407</v>
      </c>
      <c r="DF14" s="2924">
        <v>3943.2180331584295</v>
      </c>
      <c r="DG14" s="2924">
        <v>3855.7466571967225</v>
      </c>
      <c r="DH14" s="2924">
        <v>3486.451821895686</v>
      </c>
      <c r="DI14" s="2924">
        <v>2809.7988137091788</v>
      </c>
      <c r="DJ14" s="2924">
        <v>3584.1305075964351</v>
      </c>
      <c r="DK14" s="2924">
        <v>4851.9753669380352</v>
      </c>
      <c r="DL14" s="2924">
        <v>4681.6556080902801</v>
      </c>
      <c r="DM14" s="2924">
        <v>4445.2438281704008</v>
      </c>
      <c r="DN14" s="2924">
        <v>4322.4235010795737</v>
      </c>
      <c r="DO14" s="2924">
        <v>3709.4353403366622</v>
      </c>
      <c r="DP14" s="2924">
        <v>3453.9610929664991</v>
      </c>
      <c r="DQ14" s="2924">
        <v>4210.3119673384235</v>
      </c>
      <c r="DR14" s="2924">
        <v>3113.8652523840701</v>
      </c>
      <c r="DS14" s="2924">
        <v>3555.2396627230837</v>
      </c>
      <c r="DT14" s="2924">
        <v>4092.0394560647446</v>
      </c>
      <c r="DU14" s="2924">
        <v>3689.8442872482469</v>
      </c>
      <c r="DV14" s="2924">
        <v>4236.3975825521138</v>
      </c>
      <c r="DW14" s="2924">
        <v>4916.6306157606277</v>
      </c>
      <c r="DX14" s="2924">
        <v>5731.7201280390273</v>
      </c>
      <c r="DY14" s="2924">
        <v>5197.9290393243282</v>
      </c>
      <c r="DZ14" s="2924">
        <v>4865.3324267382732</v>
      </c>
      <c r="EA14" s="2924">
        <v>4164.1341018726571</v>
      </c>
      <c r="EB14" s="2924">
        <v>3809.2281109321079</v>
      </c>
      <c r="EC14" s="2924">
        <v>2432.9807275265171</v>
      </c>
      <c r="ED14" s="2924">
        <v>2381.2241915136628</v>
      </c>
      <c r="EE14" s="2924">
        <v>3743.1447758159975</v>
      </c>
      <c r="EF14" s="2924">
        <v>3091.1145136783161</v>
      </c>
      <c r="EG14" s="2924">
        <v>3939.9233370554598</v>
      </c>
      <c r="EH14" s="2924">
        <v>3909.3987471666665</v>
      </c>
      <c r="EI14" s="2924">
        <v>3359.5736232898707</v>
      </c>
      <c r="EJ14" s="2924">
        <v>3895.9744096218747</v>
      </c>
      <c r="EK14" s="2924">
        <v>4391.5328177815136</v>
      </c>
      <c r="EL14" s="2924">
        <v>4319.0170948618197</v>
      </c>
      <c r="EM14" s="2924">
        <v>4664.5839921860133</v>
      </c>
      <c r="EN14" s="2924">
        <v>5397.4108624783648</v>
      </c>
      <c r="EO14" s="2924">
        <v>4480.0080094243731</v>
      </c>
      <c r="EP14" s="2924">
        <v>3825.0556733983408</v>
      </c>
      <c r="EQ14" s="2924">
        <v>5287.0693873791761</v>
      </c>
      <c r="ER14" s="2924">
        <v>5563.9770503863274</v>
      </c>
      <c r="ES14" s="2924">
        <v>5831.0212652684268</v>
      </c>
      <c r="ET14" s="2924">
        <v>5720.4568297473352</v>
      </c>
      <c r="EU14" s="2924">
        <v>5695.6591497540894</v>
      </c>
      <c r="EV14" s="2925">
        <v>5845.642236978546</v>
      </c>
      <c r="EW14" s="2926">
        <v>5730.7754552360084</v>
      </c>
      <c r="EX14" s="2926">
        <v>5382.6532080706875</v>
      </c>
      <c r="EY14" s="2926">
        <v>5390.1359908641834</v>
      </c>
      <c r="EZ14" s="2926">
        <v>4859.6850400162848</v>
      </c>
      <c r="FA14" s="2926">
        <v>4698.6224223286308</v>
      </c>
      <c r="FB14" s="2926">
        <v>3797.0117429593738</v>
      </c>
      <c r="FC14" s="2926">
        <v>3987.4752008552055</v>
      </c>
      <c r="FD14" s="2926">
        <v>4123.2502352015426</v>
      </c>
      <c r="FE14" s="2927">
        <v>4476.1755002916234</v>
      </c>
    </row>
    <row r="15" spans="1:161" ht="7.7" customHeight="1" x14ac:dyDescent="0.35">
      <c r="A15" s="908"/>
      <c r="B15" s="2914"/>
      <c r="C15" s="2914"/>
      <c r="D15" s="2914"/>
      <c r="E15" s="2914"/>
      <c r="F15" s="2914"/>
      <c r="G15" s="2914"/>
      <c r="H15" s="2919"/>
      <c r="I15" s="2919"/>
      <c r="J15" s="2919"/>
      <c r="K15" s="2919"/>
      <c r="L15" s="2919"/>
      <c r="M15" s="2919"/>
      <c r="N15" s="2919"/>
      <c r="O15" s="2919"/>
      <c r="P15" s="2919"/>
      <c r="Q15" s="2919"/>
      <c r="R15" s="2919"/>
      <c r="S15" s="2919"/>
      <c r="T15" s="2919"/>
      <c r="U15" s="2919"/>
      <c r="V15" s="2919"/>
      <c r="W15" s="2919"/>
      <c r="X15" s="2919"/>
      <c r="Y15" s="2919"/>
      <c r="Z15" s="2919"/>
      <c r="AA15" s="2919"/>
      <c r="AB15" s="2919"/>
      <c r="AC15" s="2919"/>
      <c r="AD15" s="2919"/>
      <c r="AE15" s="2919"/>
      <c r="AF15" s="2919"/>
      <c r="AG15" s="2919"/>
      <c r="AH15" s="2919"/>
      <c r="AI15" s="2919"/>
      <c r="AJ15" s="2919"/>
      <c r="AK15" s="2919"/>
      <c r="AL15" s="2919"/>
      <c r="AM15" s="2914"/>
      <c r="AN15" s="2914"/>
      <c r="AO15" s="2914"/>
      <c r="AP15" s="2914"/>
      <c r="AQ15" s="2914"/>
      <c r="AR15" s="2914"/>
      <c r="AS15" s="2914"/>
      <c r="AT15" s="2914"/>
      <c r="AU15" s="2914"/>
      <c r="AV15" s="2914"/>
      <c r="AW15" s="2914"/>
      <c r="AX15" s="2914"/>
      <c r="AY15" s="2914"/>
      <c r="AZ15" s="2914"/>
      <c r="BA15" s="2914"/>
      <c r="BB15" s="2914"/>
      <c r="BC15" s="2914"/>
      <c r="BD15" s="2914"/>
      <c r="BE15" s="2914"/>
      <c r="BF15" s="2914"/>
      <c r="BG15" s="2914"/>
      <c r="BH15" s="2914"/>
      <c r="BI15" s="2914"/>
      <c r="BJ15" s="2914"/>
      <c r="BK15" s="2914"/>
      <c r="BL15" s="2914"/>
      <c r="BM15" s="2914"/>
      <c r="BN15" s="2914"/>
      <c r="BO15" s="2914"/>
      <c r="BP15" s="2914"/>
      <c r="BQ15" s="2914"/>
      <c r="BR15" s="2914"/>
      <c r="BS15" s="2914"/>
      <c r="BT15" s="2914"/>
      <c r="BU15" s="2914"/>
      <c r="BV15" s="2914"/>
      <c r="BW15" s="2914"/>
      <c r="BX15" s="2914"/>
      <c r="BY15" s="2914"/>
      <c r="BZ15" s="2914"/>
      <c r="CA15" s="2914"/>
      <c r="CB15" s="2914"/>
      <c r="CC15" s="2914"/>
      <c r="CD15" s="2914"/>
      <c r="CE15" s="2914"/>
      <c r="CF15" s="2914"/>
      <c r="CG15" s="2914"/>
      <c r="CH15" s="2914"/>
      <c r="CI15" s="2914"/>
      <c r="CJ15" s="2914"/>
      <c r="CK15" s="2914"/>
      <c r="CL15" s="2914"/>
      <c r="CM15" s="2914"/>
      <c r="CN15" s="2914"/>
      <c r="CO15" s="2914"/>
      <c r="CP15" s="2914"/>
      <c r="CQ15" s="2914"/>
      <c r="CR15" s="2914"/>
      <c r="CS15" s="2914"/>
      <c r="CT15" s="2914"/>
      <c r="CU15" s="2914"/>
      <c r="CV15" s="2914"/>
      <c r="CW15" s="2914"/>
      <c r="CX15" s="2914"/>
      <c r="CY15" s="2914"/>
      <c r="CZ15" s="2914"/>
      <c r="DA15" s="2914"/>
      <c r="DB15" s="2924"/>
      <c r="DC15" s="2924"/>
      <c r="DD15" s="2924"/>
      <c r="DE15" s="2924"/>
      <c r="DF15" s="2924"/>
      <c r="DG15" s="2924"/>
      <c r="DH15" s="2924"/>
      <c r="DI15" s="2924"/>
      <c r="DJ15" s="2924"/>
      <c r="DK15" s="2924"/>
      <c r="DL15" s="2924"/>
      <c r="DM15" s="2924"/>
      <c r="DN15" s="2924"/>
      <c r="DO15" s="2924"/>
      <c r="DP15" s="2924"/>
      <c r="DQ15" s="2924"/>
      <c r="DR15" s="2924"/>
      <c r="DS15" s="2924"/>
      <c r="DT15" s="2924"/>
      <c r="DU15" s="2924"/>
      <c r="DV15" s="2924"/>
      <c r="DW15" s="2924"/>
      <c r="DX15" s="2924"/>
      <c r="DY15" s="2924"/>
      <c r="DZ15" s="2924"/>
      <c r="EA15" s="2924"/>
      <c r="EB15" s="2924"/>
      <c r="EC15" s="2924"/>
      <c r="ED15" s="2924"/>
      <c r="EE15" s="2924"/>
      <c r="EF15" s="2924"/>
      <c r="EG15" s="2924"/>
      <c r="EH15" s="2924"/>
      <c r="EI15" s="2924"/>
      <c r="EJ15" s="2924"/>
      <c r="EK15" s="2924"/>
      <c r="EL15" s="2924"/>
      <c r="EM15" s="2924"/>
      <c r="EN15" s="2924"/>
      <c r="EO15" s="2924"/>
      <c r="EP15" s="2924"/>
      <c r="EQ15" s="2924"/>
      <c r="ER15" s="2924"/>
      <c r="ES15" s="2924"/>
      <c r="ET15" s="2924"/>
      <c r="EU15" s="2924"/>
      <c r="EV15" s="2925"/>
      <c r="EW15" s="2926"/>
      <c r="EX15" s="2926"/>
      <c r="EY15" s="2926"/>
      <c r="EZ15" s="2926"/>
      <c r="FA15" s="2926"/>
      <c r="FB15" s="2926"/>
      <c r="FC15" s="2926"/>
      <c r="FD15" s="2926"/>
      <c r="FE15" s="2927"/>
    </row>
    <row r="16" spans="1:161" x14ac:dyDescent="0.35">
      <c r="A16" s="908" t="s">
        <v>256</v>
      </c>
      <c r="B16" s="2914">
        <f>SUM(B18:B34)</f>
        <v>14397.702758701704</v>
      </c>
      <c r="C16" s="2914">
        <f>SUM(C18:C34)</f>
        <v>14563.462937684602</v>
      </c>
      <c r="D16" s="2914">
        <f>SUM(D18:D34)</f>
        <v>14472.510563321543</v>
      </c>
      <c r="E16" s="2914">
        <f>SUM(E18:E34)</f>
        <v>14474.722307242801</v>
      </c>
      <c r="F16" s="2914">
        <v>14676.282794245801</v>
      </c>
      <c r="G16" s="2914">
        <v>14528.859925789762</v>
      </c>
      <c r="H16" s="2914">
        <v>14752.448025040005</v>
      </c>
      <c r="I16" s="2914">
        <v>14765.763216959047</v>
      </c>
      <c r="J16" s="2914">
        <v>14912.580981303501</v>
      </c>
      <c r="K16" s="2914">
        <v>14682.895543182678</v>
      </c>
      <c r="L16" s="2914">
        <v>14882.106521112893</v>
      </c>
      <c r="M16" s="2914">
        <v>15050.517765799295</v>
      </c>
      <c r="N16" s="2914">
        <v>14975.836911448299</v>
      </c>
      <c r="O16" s="2914">
        <v>15133.933188828225</v>
      </c>
      <c r="P16" s="2914">
        <v>15122.114728785033</v>
      </c>
      <c r="Q16" s="2914">
        <v>15077.721255990416</v>
      </c>
      <c r="R16" s="2914">
        <v>15025.212989781701</v>
      </c>
      <c r="S16" s="2914">
        <v>15041.424354925799</v>
      </c>
      <c r="T16" s="2914">
        <v>15217.004064520437</v>
      </c>
      <c r="U16" s="2914">
        <v>15241.599663304485</v>
      </c>
      <c r="V16" s="2914">
        <v>15498.465158734349</v>
      </c>
      <c r="W16" s="2914">
        <v>15270.149565517795</v>
      </c>
      <c r="X16" s="2914">
        <v>15615.984538204531</v>
      </c>
      <c r="Y16" s="2914">
        <v>15224.697446500923</v>
      </c>
      <c r="Z16" s="2914">
        <v>14944.946969909397</v>
      </c>
      <c r="AA16" s="2914">
        <v>14548.691784253941</v>
      </c>
      <c r="AB16" s="2914">
        <v>14921.44589574569</v>
      </c>
      <c r="AC16" s="2914">
        <v>14607.599237262431</v>
      </c>
      <c r="AD16" s="2914">
        <v>15290.082207660482</v>
      </c>
      <c r="AE16" s="2914">
        <v>15167.591749738871</v>
      </c>
      <c r="AF16" s="2914">
        <v>16091.480954991712</v>
      </c>
      <c r="AG16" s="2914">
        <v>16556.187443218758</v>
      </c>
      <c r="AH16" s="2914">
        <v>16794.42328766064</v>
      </c>
      <c r="AI16" s="2914">
        <v>17055.484155719409</v>
      </c>
      <c r="AJ16" s="2914">
        <v>17284.657231407644</v>
      </c>
      <c r="AK16" s="2914">
        <v>17240.73411076728</v>
      </c>
      <c r="AL16" s="2914">
        <v>17304.474743809158</v>
      </c>
      <c r="AM16" s="2914">
        <v>17566.017126143288</v>
      </c>
      <c r="AN16" s="2914">
        <v>17744.17903489892</v>
      </c>
      <c r="AO16" s="2914">
        <v>17813.335701909473</v>
      </c>
      <c r="AP16" s="2914">
        <v>18173.430967658791</v>
      </c>
      <c r="AQ16" s="2914">
        <v>17710.176963903075</v>
      </c>
      <c r="AR16" s="2914">
        <v>18312.458554939876</v>
      </c>
      <c r="AS16" s="2914">
        <v>18362.431617292001</v>
      </c>
      <c r="AT16" s="2914">
        <v>18040.682518560487</v>
      </c>
      <c r="AU16" s="2914">
        <v>18332.824024042882</v>
      </c>
      <c r="AV16" s="2914">
        <v>18418.686036869203</v>
      </c>
      <c r="AW16" s="2914">
        <v>18304.094176246159</v>
      </c>
      <c r="AX16" s="2914">
        <v>18042.488859817357</v>
      </c>
      <c r="AY16" s="2914">
        <v>18380.367824377303</v>
      </c>
      <c r="AZ16" s="2914">
        <v>17689.675412525783</v>
      </c>
      <c r="BA16" s="2914">
        <v>16794.68587281249</v>
      </c>
      <c r="BB16" s="2914">
        <v>16663.181123100254</v>
      </c>
      <c r="BC16" s="2914">
        <v>16832.802247679443</v>
      </c>
      <c r="BD16" s="2914">
        <v>17641.896696754182</v>
      </c>
      <c r="BE16" s="2914">
        <v>17337.28331738713</v>
      </c>
      <c r="BF16" s="2914">
        <v>17027.196857685653</v>
      </c>
      <c r="BG16" s="2914">
        <v>17208.825495829649</v>
      </c>
      <c r="BH16" s="2914">
        <v>17328.763866388719</v>
      </c>
      <c r="BI16" s="2914">
        <v>17732.235850287918</v>
      </c>
      <c r="BJ16" s="2914">
        <v>17667.271328935018</v>
      </c>
      <c r="BK16" s="2914">
        <v>17368.374724600464</v>
      </c>
      <c r="BL16" s="2914">
        <v>17439.685550028644</v>
      </c>
      <c r="BM16" s="2914">
        <v>16571.563763933595</v>
      </c>
      <c r="BN16" s="2914">
        <v>16581.344802860585</v>
      </c>
      <c r="BO16" s="2914">
        <v>17318.910047721074</v>
      </c>
      <c r="BP16" s="2914">
        <v>17889.427473524574</v>
      </c>
      <c r="BQ16" s="2914">
        <v>17666.337489129019</v>
      </c>
      <c r="BR16" s="2914">
        <v>17897.869212677637</v>
      </c>
      <c r="BS16" s="2914">
        <v>17239.688573105897</v>
      </c>
      <c r="BT16" s="2914">
        <v>17689.790007494168</v>
      </c>
      <c r="BU16" s="2914">
        <v>17370.685373160471</v>
      </c>
      <c r="BV16" s="2914">
        <v>18187.009044939608</v>
      </c>
      <c r="BW16" s="2914">
        <v>17969.011446690689</v>
      </c>
      <c r="BX16" s="2914">
        <v>17894.282418790499</v>
      </c>
      <c r="BY16" s="2914">
        <v>17887.590081791597</v>
      </c>
      <c r="BZ16" s="2914">
        <v>17730.8</v>
      </c>
      <c r="CA16" s="2914">
        <v>18238.233616766498</v>
      </c>
      <c r="CB16" s="2914">
        <v>18200.154738766221</v>
      </c>
      <c r="CC16" s="2914">
        <v>18225.265376002375</v>
      </c>
      <c r="CD16" s="2914">
        <v>17911.535468539587</v>
      </c>
      <c r="CE16" s="2928">
        <v>18336.599999999999</v>
      </c>
      <c r="CF16" s="2928">
        <v>18860.857220203667</v>
      </c>
      <c r="CG16" s="2928">
        <v>18724.284276744344</v>
      </c>
      <c r="CH16" s="2928">
        <v>18993.828575017273</v>
      </c>
      <c r="CI16" s="2928">
        <v>18856.082224317812</v>
      </c>
      <c r="CJ16" s="2928">
        <v>18226.248924643169</v>
      </c>
      <c r="CK16" s="2928">
        <v>17922.009393716118</v>
      </c>
      <c r="CL16" s="2928">
        <v>18449.240533725009</v>
      </c>
      <c r="CM16" s="2928">
        <v>18406.742793950925</v>
      </c>
      <c r="CN16" s="2928">
        <v>18851.370357228552</v>
      </c>
      <c r="CO16" s="2928">
        <v>18820.777822266718</v>
      </c>
      <c r="CP16" s="2928">
        <v>18693.191711211723</v>
      </c>
      <c r="CQ16" s="2928">
        <v>18183.992482762478</v>
      </c>
      <c r="CR16" s="2928">
        <v>17877.751643222364</v>
      </c>
      <c r="CS16" s="2928">
        <v>17823.429700260869</v>
      </c>
      <c r="CT16" s="2928">
        <v>18351.830482071215</v>
      </c>
      <c r="CU16" s="2928">
        <v>18598.848188523989</v>
      </c>
      <c r="CV16" s="2928">
        <v>18379.344708436111</v>
      </c>
      <c r="CW16" s="2928">
        <v>18330.238589575372</v>
      </c>
      <c r="CX16" s="2928">
        <v>18440.358206516274</v>
      </c>
      <c r="CY16" s="2928">
        <v>18894.183212561518</v>
      </c>
      <c r="CZ16" s="2928">
        <v>19259.761815730901</v>
      </c>
      <c r="DA16" s="2928">
        <v>18997.031180972597</v>
      </c>
      <c r="DB16" s="2915">
        <v>18898.470708671637</v>
      </c>
      <c r="DC16" s="2915">
        <v>18945.616429488109</v>
      </c>
      <c r="DD16" s="2915">
        <v>17912.264895579603</v>
      </c>
      <c r="DE16" s="2915">
        <v>17496.837767628309</v>
      </c>
      <c r="DF16" s="2915">
        <v>18108.74757185343</v>
      </c>
      <c r="DG16" s="2915">
        <v>17934.633366012738</v>
      </c>
      <c r="DH16" s="2915">
        <v>17838.11865534055</v>
      </c>
      <c r="DI16" s="2915">
        <v>18132.965736516107</v>
      </c>
      <c r="DJ16" s="2915">
        <v>18449.287691422407</v>
      </c>
      <c r="DK16" s="2915">
        <v>18492.855223703871</v>
      </c>
      <c r="DL16" s="2915">
        <v>18835.989325802708</v>
      </c>
      <c r="DM16" s="2915">
        <v>18868.702648661667</v>
      </c>
      <c r="DN16" s="2915">
        <v>19001.087390248966</v>
      </c>
      <c r="DO16" s="2915">
        <v>21134.499541008798</v>
      </c>
      <c r="DP16" s="2915">
        <v>19943.899495790978</v>
      </c>
      <c r="DQ16" s="2915">
        <v>19496.039510610968</v>
      </c>
      <c r="DR16" s="2915">
        <v>19952.488031717963</v>
      </c>
      <c r="DS16" s="2915">
        <v>21091.691666615228</v>
      </c>
      <c r="DT16" s="2915">
        <v>20545.925762574661</v>
      </c>
      <c r="DU16" s="2915">
        <v>19987.724283096344</v>
      </c>
      <c r="DV16" s="2915">
        <v>20199.802640320384</v>
      </c>
      <c r="DW16" s="2915">
        <v>19939.904107656854</v>
      </c>
      <c r="DX16" s="2915">
        <v>21095.665118913937</v>
      </c>
      <c r="DY16" s="2915">
        <v>21044.482617984482</v>
      </c>
      <c r="DZ16" s="2915">
        <v>20908.397786204023</v>
      </c>
      <c r="EA16" s="2915">
        <v>21880.519754925848</v>
      </c>
      <c r="EB16" s="2915">
        <v>21645.206207473715</v>
      </c>
      <c r="EC16" s="2915">
        <v>20664.690239785421</v>
      </c>
      <c r="ED16" s="2915">
        <v>21496.379371226139</v>
      </c>
      <c r="EE16" s="2915">
        <v>21579.595351716674</v>
      </c>
      <c r="EF16" s="2915">
        <v>20981.896713968552</v>
      </c>
      <c r="EG16" s="2915">
        <v>21399.983601571756</v>
      </c>
      <c r="EH16" s="2915">
        <v>21089.747359280595</v>
      </c>
      <c r="EI16" s="2915">
        <v>20379.685716762546</v>
      </c>
      <c r="EJ16" s="2915">
        <v>20270.964488600421</v>
      </c>
      <c r="EK16" s="2915">
        <v>21153.966951177848</v>
      </c>
      <c r="EL16" s="2915">
        <v>21295.129079104852</v>
      </c>
      <c r="EM16" s="2915">
        <v>21057.269978860335</v>
      </c>
      <c r="EN16" s="2915">
        <v>20552.022869199249</v>
      </c>
      <c r="EO16" s="2915">
        <v>21609.847788442126</v>
      </c>
      <c r="EP16" s="2915">
        <v>22565.046220464763</v>
      </c>
      <c r="EQ16" s="2915">
        <v>22155.720961935374</v>
      </c>
      <c r="ER16" s="2915">
        <v>22093.068791202022</v>
      </c>
      <c r="ES16" s="2915">
        <v>21704.809275009546</v>
      </c>
      <c r="ET16" s="2915">
        <v>21569.918067466158</v>
      </c>
      <c r="EU16" s="2915">
        <v>22392.161710558052</v>
      </c>
      <c r="EV16" s="2916">
        <v>23602.557169549425</v>
      </c>
      <c r="EW16" s="2917">
        <v>23422.784269722804</v>
      </c>
      <c r="EX16" s="2917">
        <v>23424.981988344367</v>
      </c>
      <c r="EY16" s="2917">
        <v>22795.018815484902</v>
      </c>
      <c r="EZ16" s="2917">
        <v>23339.572090281828</v>
      </c>
      <c r="FA16" s="2917">
        <v>22852.567915292988</v>
      </c>
      <c r="FB16" s="2917">
        <v>23699.839556948831</v>
      </c>
      <c r="FC16" s="2917">
        <v>23369.958901162106</v>
      </c>
      <c r="FD16" s="2917">
        <v>23568.486811645133</v>
      </c>
      <c r="FE16" s="2918">
        <v>23367.364072667504</v>
      </c>
    </row>
    <row r="17" spans="1:161" ht="15.95" customHeight="1" x14ac:dyDescent="0.35">
      <c r="A17" s="911" t="s">
        <v>792</v>
      </c>
      <c r="B17" s="2914"/>
      <c r="C17" s="2914"/>
      <c r="D17" s="2914"/>
      <c r="E17" s="2914"/>
      <c r="F17" s="2914"/>
      <c r="G17" s="2914"/>
      <c r="H17" s="2919"/>
      <c r="I17" s="2919"/>
      <c r="J17" s="2919"/>
      <c r="K17" s="2919"/>
      <c r="L17" s="2919"/>
      <c r="M17" s="2919"/>
      <c r="N17" s="2919"/>
      <c r="O17" s="2919"/>
      <c r="P17" s="2919"/>
      <c r="Q17" s="2919"/>
      <c r="R17" s="2919"/>
      <c r="S17" s="2919"/>
      <c r="T17" s="2919"/>
      <c r="U17" s="2919"/>
      <c r="V17" s="2919"/>
      <c r="W17" s="2919"/>
      <c r="X17" s="2919"/>
      <c r="Y17" s="2919"/>
      <c r="Z17" s="2919"/>
      <c r="AA17" s="2919"/>
      <c r="AB17" s="2919"/>
      <c r="AC17" s="2919"/>
      <c r="AD17" s="2919"/>
      <c r="AE17" s="2919"/>
      <c r="AF17" s="2919"/>
      <c r="AG17" s="2919"/>
      <c r="AH17" s="2919"/>
      <c r="AI17" s="2919"/>
      <c r="AJ17" s="2919"/>
      <c r="AK17" s="2919"/>
      <c r="AL17" s="2919"/>
      <c r="AM17" s="2914"/>
      <c r="AN17" s="2914"/>
      <c r="AO17" s="2914"/>
      <c r="AP17" s="2914"/>
      <c r="AQ17" s="2914"/>
      <c r="AR17" s="2914"/>
      <c r="AS17" s="2914"/>
      <c r="AT17" s="2914"/>
      <c r="AU17" s="2914"/>
      <c r="AV17" s="2914"/>
      <c r="AW17" s="2914"/>
      <c r="AX17" s="2914"/>
      <c r="AY17" s="2914"/>
      <c r="AZ17" s="2914"/>
      <c r="BA17" s="2914"/>
      <c r="BB17" s="2914"/>
      <c r="BC17" s="2914"/>
      <c r="BD17" s="2914"/>
      <c r="BE17" s="2914"/>
      <c r="BF17" s="2914"/>
      <c r="BG17" s="2914"/>
      <c r="BH17" s="2914"/>
      <c r="BI17" s="2914"/>
      <c r="BJ17" s="2914"/>
      <c r="BK17" s="2914"/>
      <c r="BL17" s="2914"/>
      <c r="BM17" s="2914"/>
      <c r="BN17" s="2914"/>
      <c r="BO17" s="2914"/>
      <c r="BP17" s="2914"/>
      <c r="BQ17" s="2914"/>
      <c r="BR17" s="2914"/>
      <c r="BS17" s="2914"/>
      <c r="BT17" s="2914"/>
      <c r="BU17" s="2914"/>
      <c r="BV17" s="2914"/>
      <c r="BW17" s="2914"/>
      <c r="BX17" s="2914"/>
      <c r="BY17" s="2914"/>
      <c r="BZ17" s="2914"/>
      <c r="CA17" s="2914"/>
      <c r="CB17" s="2914"/>
      <c r="CC17" s="2914"/>
      <c r="CD17" s="2914"/>
      <c r="CE17" s="2914"/>
      <c r="CF17" s="2914"/>
      <c r="CG17" s="2914"/>
      <c r="CH17" s="2914"/>
      <c r="CI17" s="2914"/>
      <c r="CJ17" s="2914"/>
      <c r="CK17" s="2914"/>
      <c r="CL17" s="2914"/>
      <c r="CM17" s="2914"/>
      <c r="CN17" s="2914"/>
      <c r="CO17" s="2914"/>
      <c r="CP17" s="2914"/>
      <c r="CQ17" s="2914"/>
      <c r="CR17" s="2914"/>
      <c r="CS17" s="2914"/>
      <c r="CT17" s="2914"/>
      <c r="CU17" s="2914"/>
      <c r="CV17" s="2914"/>
      <c r="CW17" s="2914"/>
      <c r="CX17" s="2914"/>
      <c r="CY17" s="2914"/>
      <c r="CZ17" s="2914"/>
      <c r="DA17" s="2914"/>
      <c r="DB17" s="2924"/>
      <c r="DC17" s="2924"/>
      <c r="DD17" s="2924"/>
      <c r="DE17" s="2924"/>
      <c r="DF17" s="2924"/>
      <c r="DG17" s="2924"/>
      <c r="DH17" s="2924"/>
      <c r="DI17" s="2924"/>
      <c r="DJ17" s="2924"/>
      <c r="DK17" s="2924"/>
      <c r="DL17" s="2924"/>
      <c r="DM17" s="2924"/>
      <c r="DN17" s="2924"/>
      <c r="DO17" s="2924"/>
      <c r="DP17" s="2924"/>
      <c r="DQ17" s="2924"/>
      <c r="DR17" s="2924"/>
      <c r="DS17" s="2924"/>
      <c r="DT17" s="2924"/>
      <c r="DU17" s="2924"/>
      <c r="DV17" s="2924"/>
      <c r="DW17" s="2924"/>
      <c r="DX17" s="2924"/>
      <c r="DY17" s="2924"/>
      <c r="DZ17" s="2924"/>
      <c r="EA17" s="2924"/>
      <c r="EB17" s="2924"/>
      <c r="EC17" s="2924"/>
      <c r="ED17" s="2924"/>
      <c r="EE17" s="2924"/>
      <c r="EF17" s="2924"/>
      <c r="EG17" s="2924"/>
      <c r="EH17" s="2924"/>
      <c r="EI17" s="2924"/>
      <c r="EJ17" s="2924"/>
      <c r="EK17" s="2924"/>
      <c r="EL17" s="2924"/>
      <c r="EM17" s="2924"/>
      <c r="EN17" s="2924"/>
      <c r="EO17" s="2924"/>
      <c r="EP17" s="2924"/>
      <c r="EQ17" s="2924"/>
      <c r="ER17" s="2924"/>
      <c r="ES17" s="2924"/>
      <c r="ET17" s="2924"/>
      <c r="EU17" s="2924"/>
      <c r="EV17" s="2925"/>
      <c r="EW17" s="2926"/>
      <c r="EX17" s="2926"/>
      <c r="EY17" s="2926"/>
      <c r="EZ17" s="2926"/>
      <c r="FA17" s="2926"/>
      <c r="FB17" s="2926"/>
      <c r="FC17" s="2926"/>
      <c r="FD17" s="2926"/>
      <c r="FE17" s="2927"/>
    </row>
    <row r="18" spans="1:161" ht="15.95" customHeight="1" x14ac:dyDescent="0.35">
      <c r="A18" s="911" t="s">
        <v>801</v>
      </c>
      <c r="B18" s="2919">
        <v>6421.5669358070018</v>
      </c>
      <c r="C18" s="2919">
        <v>6324.8184922919991</v>
      </c>
      <c r="D18" s="2919">
        <v>6371.0477290004001</v>
      </c>
      <c r="E18" s="2919">
        <v>6554.8259338320004</v>
      </c>
      <c r="F18" s="2919">
        <v>6648.9115428212008</v>
      </c>
      <c r="G18" s="2919">
        <v>6566.3850310941998</v>
      </c>
      <c r="H18" s="2919">
        <v>6642.6921455748006</v>
      </c>
      <c r="I18" s="2919">
        <v>6604.9865242252445</v>
      </c>
      <c r="J18" s="2919">
        <v>6822.0359224335007</v>
      </c>
      <c r="K18" s="2919">
        <v>6689.3096847376</v>
      </c>
      <c r="L18" s="2919">
        <v>6721.9565971809998</v>
      </c>
      <c r="M18" s="2919">
        <v>6862.5780050755002</v>
      </c>
      <c r="N18" s="2919">
        <v>6820.5352194177094</v>
      </c>
      <c r="O18" s="2919">
        <v>6819.1119500296691</v>
      </c>
      <c r="P18" s="2919">
        <v>6886.3012160430526</v>
      </c>
      <c r="Q18" s="2919">
        <v>6843.6949376955008</v>
      </c>
      <c r="R18" s="2919">
        <v>6554.6688527165006</v>
      </c>
      <c r="S18" s="2919">
        <v>6517.0629405798009</v>
      </c>
      <c r="T18" s="2919">
        <v>6568.8573449567493</v>
      </c>
      <c r="U18" s="2919">
        <v>6516.1230905130424</v>
      </c>
      <c r="V18" s="2919">
        <v>6520.1931501356066</v>
      </c>
      <c r="W18" s="2919">
        <v>6629.6218291027453</v>
      </c>
      <c r="X18" s="2919">
        <v>6810.5689520588994</v>
      </c>
      <c r="Y18" s="2919">
        <v>6700.0719927361843</v>
      </c>
      <c r="Z18" s="2919">
        <v>6548.0026839607963</v>
      </c>
      <c r="AA18" s="2919">
        <v>6314.7983003977479</v>
      </c>
      <c r="AB18" s="2919">
        <v>6408.6252358217107</v>
      </c>
      <c r="AC18" s="2919">
        <v>6255.3272419045661</v>
      </c>
      <c r="AD18" s="2919">
        <v>6429.6105864651399</v>
      </c>
      <c r="AE18" s="2919">
        <v>6357.2907393572859</v>
      </c>
      <c r="AF18" s="2919">
        <v>7361.6034084000376</v>
      </c>
      <c r="AG18" s="2919">
        <v>7270.1615865240356</v>
      </c>
      <c r="AH18" s="2919">
        <v>7623.1731606270005</v>
      </c>
      <c r="AI18" s="2919">
        <v>8037.3410016076441</v>
      </c>
      <c r="AJ18" s="2919">
        <v>8212.9837632107647</v>
      </c>
      <c r="AK18" s="2919">
        <v>8161.7759606005493</v>
      </c>
      <c r="AL18" s="2919">
        <v>8152.5967676630316</v>
      </c>
      <c r="AM18" s="2919">
        <v>8059.8936745689307</v>
      </c>
      <c r="AN18" s="2919">
        <v>8031.350902160355</v>
      </c>
      <c r="AO18" s="2919">
        <v>7974.3109327657749</v>
      </c>
      <c r="AP18" s="2919">
        <v>7821.4871787800812</v>
      </c>
      <c r="AQ18" s="2919">
        <v>7787.2960040641483</v>
      </c>
      <c r="AR18" s="2919">
        <v>7867.5998575879366</v>
      </c>
      <c r="AS18" s="2919">
        <v>8061.4666057450013</v>
      </c>
      <c r="AT18" s="2919">
        <v>7780.0449218222884</v>
      </c>
      <c r="AU18" s="2919">
        <v>8106.7174095898663</v>
      </c>
      <c r="AV18" s="2919">
        <v>7937.2986054946632</v>
      </c>
      <c r="AW18" s="2919">
        <v>8007.4023657049584</v>
      </c>
      <c r="AX18" s="2919">
        <v>7529.9051182653884</v>
      </c>
      <c r="AY18" s="2919">
        <v>7214.8248920225087</v>
      </c>
      <c r="AZ18" s="2919">
        <v>6927.5923620349549</v>
      </c>
      <c r="BA18" s="2919">
        <v>5994.527374635627</v>
      </c>
      <c r="BB18" s="2919">
        <v>6045.0747059950345</v>
      </c>
      <c r="BC18" s="2919">
        <v>6085.9102960288637</v>
      </c>
      <c r="BD18" s="2919">
        <v>6405.9975328534301</v>
      </c>
      <c r="BE18" s="2919">
        <v>6244.6843003303948</v>
      </c>
      <c r="BF18" s="2919">
        <v>6397.8654384449483</v>
      </c>
      <c r="BG18" s="2919">
        <v>6226.9517763919494</v>
      </c>
      <c r="BH18" s="2919">
        <v>6190.4963562449038</v>
      </c>
      <c r="BI18" s="2919">
        <v>6810.3479113568246</v>
      </c>
      <c r="BJ18" s="2919">
        <v>6590.4276584183735</v>
      </c>
      <c r="BK18" s="2919">
        <v>6442.2696922167615</v>
      </c>
      <c r="BL18" s="2919">
        <v>6455.2528551067753</v>
      </c>
      <c r="BM18" s="2919">
        <v>5759.2007563906336</v>
      </c>
      <c r="BN18" s="2919">
        <v>5721.1899039115324</v>
      </c>
      <c r="BO18" s="2919">
        <v>5817.4626954150817</v>
      </c>
      <c r="BP18" s="2919">
        <v>5971.2514640402314</v>
      </c>
      <c r="BQ18" s="2919">
        <v>5788.0685281992774</v>
      </c>
      <c r="BR18" s="2919">
        <v>6156.854308899965</v>
      </c>
      <c r="BS18" s="2919">
        <v>5401.1851574942084</v>
      </c>
      <c r="BT18" s="2919">
        <v>5531.6975477769574</v>
      </c>
      <c r="BU18" s="2919">
        <v>5626.458207612528</v>
      </c>
      <c r="BV18" s="2919">
        <v>5766.7220968955589</v>
      </c>
      <c r="BW18" s="2919">
        <v>5590.0182437192234</v>
      </c>
      <c r="BX18" s="2919">
        <v>5567.5620432105006</v>
      </c>
      <c r="BY18" s="2919">
        <v>5364.3451603548001</v>
      </c>
      <c r="BZ18" s="2919">
        <v>5557.7</v>
      </c>
      <c r="CA18" s="2919">
        <v>5629.8125112545495</v>
      </c>
      <c r="CB18" s="2919">
        <v>5588.2290762989933</v>
      </c>
      <c r="CC18" s="2919">
        <v>5999.9534053156622</v>
      </c>
      <c r="CD18" s="2919">
        <v>6027.8838510367423</v>
      </c>
      <c r="CE18" s="2919">
        <v>6017.9516201170054</v>
      </c>
      <c r="CF18" s="2919">
        <v>5970.0875244988547</v>
      </c>
      <c r="CG18" s="2919">
        <v>6078.982363871939</v>
      </c>
      <c r="CH18" s="2919">
        <v>5906.6396216331241</v>
      </c>
      <c r="CI18" s="2919">
        <v>5754.7191249039515</v>
      </c>
      <c r="CJ18" s="2919">
        <v>5437.9036514713725</v>
      </c>
      <c r="CK18" s="2919">
        <v>5522.3246382217003</v>
      </c>
      <c r="CL18" s="2919">
        <v>5409.1874846480841</v>
      </c>
      <c r="CM18" s="2919">
        <v>5621.3093491614281</v>
      </c>
      <c r="CN18" s="2919">
        <v>5628.5579339821779</v>
      </c>
      <c r="CO18" s="2919">
        <v>5577.9067141799442</v>
      </c>
      <c r="CP18" s="2919">
        <v>5846.4138055297499</v>
      </c>
      <c r="CQ18" s="2919">
        <v>5376.6466365788601</v>
      </c>
      <c r="CR18" s="2919">
        <v>5268.9813880271158</v>
      </c>
      <c r="CS18" s="2919">
        <v>5515.3447045863149</v>
      </c>
      <c r="CT18" s="2919">
        <v>5332.0431792948821</v>
      </c>
      <c r="CU18" s="2919">
        <v>5548.9957340258079</v>
      </c>
      <c r="CV18" s="2919">
        <v>5240.8112366379055</v>
      </c>
      <c r="CW18" s="2919">
        <v>5508.0639393387619</v>
      </c>
      <c r="CX18" s="2919">
        <v>5845.6062411162366</v>
      </c>
      <c r="CY18" s="2919">
        <v>5716.2689330805952</v>
      </c>
      <c r="CZ18" s="2919">
        <v>5987.1794932808461</v>
      </c>
      <c r="DA18" s="2919">
        <v>5943.3327978067628</v>
      </c>
      <c r="DB18" s="2924">
        <v>6022.3232889861911</v>
      </c>
      <c r="DC18" s="2924">
        <v>6014.3638641690941</v>
      </c>
      <c r="DD18" s="2924">
        <v>5640.1668837138841</v>
      </c>
      <c r="DE18" s="2924">
        <v>5477.9973898309509</v>
      </c>
      <c r="DF18" s="2924">
        <v>5507.6387590288032</v>
      </c>
      <c r="DG18" s="2924">
        <v>5475.6829797614246</v>
      </c>
      <c r="DH18" s="2924">
        <v>5316.795482217678</v>
      </c>
      <c r="DI18" s="2924">
        <v>5502.443078696213</v>
      </c>
      <c r="DJ18" s="2924">
        <v>5700.9788599859075</v>
      </c>
      <c r="DK18" s="2924">
        <v>5685.2054800530332</v>
      </c>
      <c r="DL18" s="2924">
        <v>5691.5172930590652</v>
      </c>
      <c r="DM18" s="2924">
        <v>5733.2722162396058</v>
      </c>
      <c r="DN18" s="2924">
        <v>5736.2876202191928</v>
      </c>
      <c r="DO18" s="2924">
        <v>6145.5599656222976</v>
      </c>
      <c r="DP18" s="2924">
        <v>5626.3476017651483</v>
      </c>
      <c r="DQ18" s="2924">
        <v>5736.8161179448589</v>
      </c>
      <c r="DR18" s="2924">
        <v>5559.9406235019305</v>
      </c>
      <c r="DS18" s="2924">
        <v>6366.5892743927934</v>
      </c>
      <c r="DT18" s="2924">
        <v>5670.2415534521715</v>
      </c>
      <c r="DU18" s="2924">
        <v>5367.7798787482143</v>
      </c>
      <c r="DV18" s="2924">
        <v>5409.0630519975166</v>
      </c>
      <c r="DW18" s="2924">
        <v>5163.5030410404916</v>
      </c>
      <c r="DX18" s="2924">
        <v>5457.1100087304558</v>
      </c>
      <c r="DY18" s="2924">
        <v>5603.2119470043881</v>
      </c>
      <c r="DZ18" s="2924">
        <v>5518.2768032938884</v>
      </c>
      <c r="EA18" s="2924">
        <v>5380.2569896405903</v>
      </c>
      <c r="EB18" s="2924">
        <v>5198.5015207757569</v>
      </c>
      <c r="EC18" s="2924">
        <v>4898.5994728706955</v>
      </c>
      <c r="ED18" s="2924">
        <v>5647.937459258198</v>
      </c>
      <c r="EE18" s="2924">
        <v>5642.739888895182</v>
      </c>
      <c r="EF18" s="2924">
        <v>5452.1713003986588</v>
      </c>
      <c r="EG18" s="2924">
        <v>5624.8744938947202</v>
      </c>
      <c r="EH18" s="2924">
        <v>5384.0326873773483</v>
      </c>
      <c r="EI18" s="2924">
        <v>5277.7658773028716</v>
      </c>
      <c r="EJ18" s="2924">
        <v>5582.6754804621232</v>
      </c>
      <c r="EK18" s="2924">
        <v>5423.6101793560256</v>
      </c>
      <c r="EL18" s="2924">
        <v>5393.9354371218742</v>
      </c>
      <c r="EM18" s="2924">
        <v>5372.0099783929327</v>
      </c>
      <c r="EN18" s="2924">
        <v>5512.6055073233238</v>
      </c>
      <c r="EO18" s="2924">
        <v>5728.062404740599</v>
      </c>
      <c r="EP18" s="2924">
        <v>5965.0886420334318</v>
      </c>
      <c r="EQ18" s="2924">
        <v>5646.4357994254706</v>
      </c>
      <c r="ER18" s="2924">
        <v>5696.8166010132945</v>
      </c>
      <c r="ES18" s="2924">
        <v>5700.3160932401161</v>
      </c>
      <c r="ET18" s="2924">
        <v>5806.8510676430242</v>
      </c>
      <c r="EU18" s="2924">
        <v>5735.2561135788592</v>
      </c>
      <c r="EV18" s="2925">
        <v>5988.7822089115925</v>
      </c>
      <c r="EW18" s="2926">
        <v>5911.1270233508985</v>
      </c>
      <c r="EX18" s="2926">
        <v>5849.3585934696985</v>
      </c>
      <c r="EY18" s="2926">
        <v>5913.2667143486251</v>
      </c>
      <c r="EZ18" s="2926">
        <v>6287.5874918709242</v>
      </c>
      <c r="FA18" s="2926">
        <v>7060.5461163913442</v>
      </c>
      <c r="FB18" s="2926">
        <v>7451.1400300602672</v>
      </c>
      <c r="FC18" s="2926">
        <v>7401.7458538612482</v>
      </c>
      <c r="FD18" s="2926">
        <v>7938.1484750268646</v>
      </c>
      <c r="FE18" s="2927">
        <v>7445.1075820307542</v>
      </c>
    </row>
    <row r="19" spans="1:161" ht="15.95" customHeight="1" x14ac:dyDescent="0.35">
      <c r="A19" s="911" t="s">
        <v>802</v>
      </c>
      <c r="B19" s="2919">
        <v>138.85489210999998</v>
      </c>
      <c r="C19" s="2919">
        <v>148.27613513999998</v>
      </c>
      <c r="D19" s="2919">
        <v>134.61671380000001</v>
      </c>
      <c r="E19" s="2919">
        <v>212.21990994000004</v>
      </c>
      <c r="F19" s="2919">
        <v>203.86604867000003</v>
      </c>
      <c r="G19" s="2919">
        <v>195.07282011000001</v>
      </c>
      <c r="H19" s="2919">
        <v>194.46434327</v>
      </c>
      <c r="I19" s="2919">
        <v>182.35921720000002</v>
      </c>
      <c r="J19" s="2919">
        <v>187.11961367000001</v>
      </c>
      <c r="K19" s="2919">
        <v>186.248871044634</v>
      </c>
      <c r="L19" s="2919">
        <v>186.83081534621698</v>
      </c>
      <c r="M19" s="2919">
        <v>261.26687662272701</v>
      </c>
      <c r="N19" s="2919">
        <v>251.97590023405999</v>
      </c>
      <c r="O19" s="2919">
        <v>250.42081688153598</v>
      </c>
      <c r="P19" s="2919">
        <v>245.74961753455798</v>
      </c>
      <c r="Q19" s="2919">
        <v>253.9876882717553</v>
      </c>
      <c r="R19" s="2919">
        <v>246.27251674849072</v>
      </c>
      <c r="S19" s="2919">
        <v>258.24201954692779</v>
      </c>
      <c r="T19" s="2919">
        <v>285.54596537306321</v>
      </c>
      <c r="U19" s="2919">
        <v>291.70370172516505</v>
      </c>
      <c r="V19" s="2919">
        <v>289.30634968537498</v>
      </c>
      <c r="W19" s="2919">
        <v>281.54203621612021</v>
      </c>
      <c r="X19" s="2919">
        <v>277.71979933924433</v>
      </c>
      <c r="Y19" s="2919">
        <v>273.06253809039998</v>
      </c>
      <c r="Z19" s="2919">
        <v>275.55471638</v>
      </c>
      <c r="AA19" s="2919">
        <v>279.48515727999995</v>
      </c>
      <c r="AB19" s="2919">
        <v>273.79721754000002</v>
      </c>
      <c r="AC19" s="2919">
        <v>274.85158557</v>
      </c>
      <c r="AD19" s="2919">
        <v>277.61515961999999</v>
      </c>
      <c r="AE19" s="2919">
        <v>280.64877481000002</v>
      </c>
      <c r="AF19" s="2919">
        <v>259.23729545999998</v>
      </c>
      <c r="AG19" s="2919">
        <v>263.80886972000002</v>
      </c>
      <c r="AH19" s="2919">
        <v>278.75498353999996</v>
      </c>
      <c r="AI19" s="2919">
        <v>272.14435952999997</v>
      </c>
      <c r="AJ19" s="2919">
        <v>284.53463255999998</v>
      </c>
      <c r="AK19" s="2919">
        <v>292.99033835</v>
      </c>
      <c r="AL19" s="2919">
        <v>301.15040127000003</v>
      </c>
      <c r="AM19" s="2919">
        <v>303.41409723999999</v>
      </c>
      <c r="AN19" s="2919">
        <v>313.75466595999995</v>
      </c>
      <c r="AO19" s="2919">
        <v>333.50107079999998</v>
      </c>
      <c r="AP19" s="2919">
        <v>333.93883268000002</v>
      </c>
      <c r="AQ19" s="2919">
        <v>336.66601273999999</v>
      </c>
      <c r="AR19" s="2919">
        <v>347.86006934999995</v>
      </c>
      <c r="AS19" s="2919">
        <v>343.27714986000001</v>
      </c>
      <c r="AT19" s="2919">
        <v>351.28159313999998</v>
      </c>
      <c r="AU19" s="2919">
        <v>353.17584396999996</v>
      </c>
      <c r="AV19" s="2919">
        <v>329.26821924000001</v>
      </c>
      <c r="AW19" s="2919">
        <v>319.52140267999999</v>
      </c>
      <c r="AX19" s="2919">
        <v>318.31586227999998</v>
      </c>
      <c r="AY19" s="2919">
        <v>299.70672017999999</v>
      </c>
      <c r="AZ19" s="2919">
        <v>296.46223694999998</v>
      </c>
      <c r="BA19" s="2919">
        <v>346.90650737999999</v>
      </c>
      <c r="BB19" s="2919">
        <v>334.84625619000008</v>
      </c>
      <c r="BC19" s="2919">
        <v>332.80006118000006</v>
      </c>
      <c r="BD19" s="2919">
        <v>328.18962663000002</v>
      </c>
      <c r="BE19" s="2919">
        <v>329.87078210999994</v>
      </c>
      <c r="BF19" s="2919">
        <v>330.90261285000003</v>
      </c>
      <c r="BG19" s="2919">
        <v>321.10917204000003</v>
      </c>
      <c r="BH19" s="2919">
        <v>313.49613416000005</v>
      </c>
      <c r="BI19" s="2919">
        <v>318.70521374000003</v>
      </c>
      <c r="BJ19" s="2919">
        <v>319.53355345000006</v>
      </c>
      <c r="BK19" s="2919">
        <v>323.04984411999999</v>
      </c>
      <c r="BL19" s="2919">
        <v>316.07159110000003</v>
      </c>
      <c r="BM19" s="2919">
        <v>312.38706424999998</v>
      </c>
      <c r="BN19" s="2919">
        <v>304.43262015000005</v>
      </c>
      <c r="BO19" s="2919">
        <v>319.20538561000001</v>
      </c>
      <c r="BP19" s="2919">
        <v>313.23055116</v>
      </c>
      <c r="BQ19" s="2919">
        <v>308.35861617</v>
      </c>
      <c r="BR19" s="2919">
        <v>305.43852349000002</v>
      </c>
      <c r="BS19" s="2919">
        <v>292.23232858999995</v>
      </c>
      <c r="BT19" s="2919">
        <v>314.92990200999998</v>
      </c>
      <c r="BU19" s="2919">
        <v>303.39258532999997</v>
      </c>
      <c r="BV19" s="2919">
        <v>302.99810619000004</v>
      </c>
      <c r="BW19" s="2919">
        <v>308.04860961000003</v>
      </c>
      <c r="BX19" s="2919">
        <v>300.13066400000002</v>
      </c>
      <c r="BY19" s="2919">
        <v>298.19146899999998</v>
      </c>
      <c r="BZ19" s="2919">
        <v>300.2</v>
      </c>
      <c r="CA19" s="2919">
        <v>290.87225574000001</v>
      </c>
      <c r="CB19" s="2919">
        <v>298.00061706999998</v>
      </c>
      <c r="CC19" s="2919">
        <v>308.50319135000007</v>
      </c>
      <c r="CD19" s="2919">
        <v>280.54186390000007</v>
      </c>
      <c r="CE19" s="2919">
        <v>277.91630965339851</v>
      </c>
      <c r="CF19" s="2919">
        <v>280.25982320999998</v>
      </c>
      <c r="CG19" s="2919">
        <v>287.12474550000007</v>
      </c>
      <c r="CH19" s="2919">
        <v>290.47107575000001</v>
      </c>
      <c r="CI19" s="2919">
        <v>280.67816888999999</v>
      </c>
      <c r="CJ19" s="2919">
        <v>289.21275774999998</v>
      </c>
      <c r="CK19" s="2919">
        <v>293.32046170000001</v>
      </c>
      <c r="CL19" s="2919">
        <v>290.97091080000001</v>
      </c>
      <c r="CM19" s="2919">
        <v>337.16702921000001</v>
      </c>
      <c r="CN19" s="2919">
        <v>332.18999671</v>
      </c>
      <c r="CO19" s="2919">
        <v>320.54604092999995</v>
      </c>
      <c r="CP19" s="2919">
        <v>332.86818944999999</v>
      </c>
      <c r="CQ19" s="2919">
        <v>336.57144024000002</v>
      </c>
      <c r="CR19" s="2919">
        <v>335.99884419</v>
      </c>
      <c r="CS19" s="2919">
        <v>328.35041749999999</v>
      </c>
      <c r="CT19" s="2919">
        <v>333.62281708</v>
      </c>
      <c r="CU19" s="2919">
        <v>343.08930430000004</v>
      </c>
      <c r="CV19" s="2919">
        <v>341.66049967000004</v>
      </c>
      <c r="CW19" s="2919">
        <v>421.73452457000002</v>
      </c>
      <c r="CX19" s="2919">
        <v>396.39289667795003</v>
      </c>
      <c r="CY19" s="2919">
        <v>360.80222709000077</v>
      </c>
      <c r="CZ19" s="2919">
        <v>355.14369025999997</v>
      </c>
      <c r="DA19" s="2919">
        <v>355.13411808999996</v>
      </c>
      <c r="DB19" s="2924">
        <v>344.58496890999999</v>
      </c>
      <c r="DC19" s="2924">
        <v>343.31268928999998</v>
      </c>
      <c r="DD19" s="2924">
        <v>345.48150771999997</v>
      </c>
      <c r="DE19" s="2924">
        <v>345.53046938</v>
      </c>
      <c r="DF19" s="2924">
        <v>439.13224400809634</v>
      </c>
      <c r="DG19" s="2924">
        <v>442.54314749936265</v>
      </c>
      <c r="DH19" s="2924">
        <v>443.90767742808902</v>
      </c>
      <c r="DI19" s="2924">
        <v>433.72441759523326</v>
      </c>
      <c r="DJ19" s="2924">
        <v>441.12266202745661</v>
      </c>
      <c r="DK19" s="2924">
        <v>438.34322847324336</v>
      </c>
      <c r="DL19" s="2924">
        <v>421.1729382495663</v>
      </c>
      <c r="DM19" s="2924">
        <v>407.23393486603999</v>
      </c>
      <c r="DN19" s="2924">
        <v>395.86789376091997</v>
      </c>
      <c r="DO19" s="2924">
        <v>257.68350261850395</v>
      </c>
      <c r="DP19" s="2924">
        <v>306.81398545748505</v>
      </c>
      <c r="DQ19" s="2924">
        <v>255.92058400706927</v>
      </c>
      <c r="DR19" s="2924">
        <v>259.40996277034458</v>
      </c>
      <c r="DS19" s="2924">
        <v>333.95997922293293</v>
      </c>
      <c r="DT19" s="2924">
        <v>331.62472249156997</v>
      </c>
      <c r="DU19" s="2924">
        <v>324.88841950647384</v>
      </c>
      <c r="DV19" s="2924">
        <v>348.67474229461004</v>
      </c>
      <c r="DW19" s="2924">
        <v>446.57172680502498</v>
      </c>
      <c r="DX19" s="2924">
        <v>312.4096835865235</v>
      </c>
      <c r="DY19" s="2924">
        <v>294.126452076764</v>
      </c>
      <c r="DZ19" s="2924">
        <v>317.18841981121034</v>
      </c>
      <c r="EA19" s="2924">
        <v>593.50854840680881</v>
      </c>
      <c r="EB19" s="2924">
        <v>673.71432012833031</v>
      </c>
      <c r="EC19" s="2924">
        <v>707.31869925199646</v>
      </c>
      <c r="ED19" s="2924">
        <v>752.22323243297956</v>
      </c>
      <c r="EE19" s="2924">
        <v>762.07901379071996</v>
      </c>
      <c r="EF19" s="2924">
        <v>782.14378054899157</v>
      </c>
      <c r="EG19" s="2924">
        <v>770.5067582534416</v>
      </c>
      <c r="EH19" s="2924">
        <v>794.08201542451718</v>
      </c>
      <c r="EI19" s="2924">
        <v>803.03803514267338</v>
      </c>
      <c r="EJ19" s="2924">
        <v>866.64651095741146</v>
      </c>
      <c r="EK19" s="2924">
        <v>927.05429926423528</v>
      </c>
      <c r="EL19" s="2924">
        <v>926.57152899730897</v>
      </c>
      <c r="EM19" s="2924">
        <v>901.29965277049996</v>
      </c>
      <c r="EN19" s="2924">
        <v>846.03912037976988</v>
      </c>
      <c r="EO19" s="2924">
        <v>845.97604978192476</v>
      </c>
      <c r="EP19" s="2924">
        <v>823.99244673598741</v>
      </c>
      <c r="EQ19" s="2924">
        <v>801.73186016457987</v>
      </c>
      <c r="ER19" s="2924">
        <v>807.02377933639093</v>
      </c>
      <c r="ES19" s="2924">
        <v>785.75850110729345</v>
      </c>
      <c r="ET19" s="2924">
        <v>869.72960130952333</v>
      </c>
      <c r="EU19" s="2924">
        <v>844.80354845676391</v>
      </c>
      <c r="EV19" s="2925">
        <v>771.92215995261529</v>
      </c>
      <c r="EW19" s="2926">
        <v>799.93081141904452</v>
      </c>
      <c r="EX19" s="2926">
        <v>809.61058807472966</v>
      </c>
      <c r="EY19" s="2926">
        <v>635.99767636332581</v>
      </c>
      <c r="EZ19" s="2926">
        <v>714.06880344604804</v>
      </c>
      <c r="FA19" s="2926">
        <v>693.92230243779636</v>
      </c>
      <c r="FB19" s="2926">
        <v>697.2599345866322</v>
      </c>
      <c r="FC19" s="2926">
        <v>662.6622606668102</v>
      </c>
      <c r="FD19" s="2926">
        <v>661.84671914100659</v>
      </c>
      <c r="FE19" s="2927">
        <v>656.62704815458676</v>
      </c>
    </row>
    <row r="20" spans="1:161" ht="15.95" customHeight="1" x14ac:dyDescent="0.35">
      <c r="A20" s="911" t="s">
        <v>803</v>
      </c>
      <c r="B20" s="2919">
        <v>276.44491083000003</v>
      </c>
      <c r="C20" s="2919">
        <v>306.37750648000002</v>
      </c>
      <c r="D20" s="2919">
        <v>243.57221333999999</v>
      </c>
      <c r="E20" s="2919">
        <v>312.08794169000004</v>
      </c>
      <c r="F20" s="2919">
        <v>257.62005626000001</v>
      </c>
      <c r="G20" s="2919">
        <v>258.52928133999995</v>
      </c>
      <c r="H20" s="2919">
        <v>241.98951268000002</v>
      </c>
      <c r="I20" s="2919">
        <v>268.19179783999999</v>
      </c>
      <c r="J20" s="2919">
        <v>271.56523262999997</v>
      </c>
      <c r="K20" s="2919">
        <v>275.36472774999999</v>
      </c>
      <c r="L20" s="2919">
        <v>273.00855947000002</v>
      </c>
      <c r="M20" s="2919">
        <v>251.21573462999999</v>
      </c>
      <c r="N20" s="2919">
        <v>261.69274497999999</v>
      </c>
      <c r="O20" s="2919">
        <v>244.57882626999998</v>
      </c>
      <c r="P20" s="2919">
        <v>247.15877481999999</v>
      </c>
      <c r="Q20" s="2919">
        <v>242.4983488</v>
      </c>
      <c r="R20" s="2919">
        <v>215.29967088999999</v>
      </c>
      <c r="S20" s="2919">
        <v>231.59919538999998</v>
      </c>
      <c r="T20" s="2919">
        <v>221.87802015</v>
      </c>
      <c r="U20" s="2919">
        <v>221.94243396999997</v>
      </c>
      <c r="V20" s="2919">
        <v>218.45564302999998</v>
      </c>
      <c r="W20" s="2919">
        <v>225.60243971</v>
      </c>
      <c r="X20" s="2919">
        <v>243.12970761999998</v>
      </c>
      <c r="Y20" s="2919">
        <v>208.83149059000002</v>
      </c>
      <c r="Z20" s="2919">
        <v>213.14265925999999</v>
      </c>
      <c r="AA20" s="2919">
        <v>193.02688688999999</v>
      </c>
      <c r="AB20" s="2919">
        <v>184.71315658999998</v>
      </c>
      <c r="AC20" s="2919">
        <v>184.38120856</v>
      </c>
      <c r="AD20" s="2919">
        <v>196.54537557</v>
      </c>
      <c r="AE20" s="2919">
        <v>175.26371760000001</v>
      </c>
      <c r="AF20" s="2919">
        <v>180.53157415999999</v>
      </c>
      <c r="AG20" s="2919">
        <v>176.39680085000001</v>
      </c>
      <c r="AH20" s="2919">
        <v>161.96219213000001</v>
      </c>
      <c r="AI20" s="2919">
        <v>146.83943991000001</v>
      </c>
      <c r="AJ20" s="2919">
        <v>140.25392563</v>
      </c>
      <c r="AK20" s="2919">
        <v>169.75915180999999</v>
      </c>
      <c r="AL20" s="2919">
        <v>122.29730456999999</v>
      </c>
      <c r="AM20" s="2919">
        <v>129.57640012000002</v>
      </c>
      <c r="AN20" s="2919">
        <v>138.44886511999999</v>
      </c>
      <c r="AO20" s="2919">
        <v>131.93976994000002</v>
      </c>
      <c r="AP20" s="2919">
        <v>190.75842560640001</v>
      </c>
      <c r="AQ20" s="2919">
        <v>145.63941756559998</v>
      </c>
      <c r="AR20" s="2919">
        <v>180.75238203399999</v>
      </c>
      <c r="AS20" s="2919">
        <v>199.89060917</v>
      </c>
      <c r="AT20" s="2919">
        <v>157.22392909279998</v>
      </c>
      <c r="AU20" s="2919">
        <v>148.55100460719999</v>
      </c>
      <c r="AV20" s="2919">
        <v>141.68522031500001</v>
      </c>
      <c r="AW20" s="2919">
        <v>138.00797469919996</v>
      </c>
      <c r="AX20" s="2919">
        <v>144.03070833840002</v>
      </c>
      <c r="AY20" s="2919">
        <v>132.16810322700002</v>
      </c>
      <c r="AZ20" s="2919">
        <v>132.93069107860001</v>
      </c>
      <c r="BA20" s="2919">
        <v>120.0495119334</v>
      </c>
      <c r="BB20" s="2919">
        <v>143.6611872606</v>
      </c>
      <c r="BC20" s="2919">
        <v>125.2573348836</v>
      </c>
      <c r="BD20" s="2919">
        <v>129.90427214179999</v>
      </c>
      <c r="BE20" s="2919">
        <v>131.7232828464</v>
      </c>
      <c r="BF20" s="2919">
        <v>138.23574976499998</v>
      </c>
      <c r="BG20" s="2919">
        <v>134.48523317600001</v>
      </c>
      <c r="BH20" s="2919">
        <v>131.6389728966</v>
      </c>
      <c r="BI20" s="2919">
        <v>133.76119466109998</v>
      </c>
      <c r="BJ20" s="2919">
        <v>132.67537961599999</v>
      </c>
      <c r="BK20" s="2919">
        <v>122.1311442624</v>
      </c>
      <c r="BL20" s="2919">
        <v>120.9588318551</v>
      </c>
      <c r="BM20" s="2919">
        <v>165.34910955439997</v>
      </c>
      <c r="BN20" s="2919">
        <v>127.77340628764999</v>
      </c>
      <c r="BO20" s="2919">
        <v>141.08880407999999</v>
      </c>
      <c r="BP20" s="2919">
        <v>133.22813752940002</v>
      </c>
      <c r="BQ20" s="2919">
        <v>146.51341037620003</v>
      </c>
      <c r="BR20" s="2919">
        <v>127.8827389123</v>
      </c>
      <c r="BS20" s="2919">
        <v>105.11272488319999</v>
      </c>
      <c r="BT20" s="2919">
        <v>136.940728540815</v>
      </c>
      <c r="BU20" s="2919">
        <v>136.51535997118</v>
      </c>
      <c r="BV20" s="2919">
        <v>106.550901257608</v>
      </c>
      <c r="BW20" s="2919">
        <v>102.339795572185</v>
      </c>
      <c r="BX20" s="2919">
        <v>155.47867213699999</v>
      </c>
      <c r="BY20" s="2919">
        <v>91.68703838479999</v>
      </c>
      <c r="BZ20" s="2919">
        <v>98.7</v>
      </c>
      <c r="CA20" s="2919">
        <v>128.0294903315</v>
      </c>
      <c r="CB20" s="2919">
        <v>137.38499084599999</v>
      </c>
      <c r="CC20" s="2919">
        <v>114.37812670229999</v>
      </c>
      <c r="CD20" s="2919">
        <v>117.72582863228601</v>
      </c>
      <c r="CE20" s="2919">
        <v>172.62476131544253</v>
      </c>
      <c r="CF20" s="2919">
        <v>175.64843573153996</v>
      </c>
      <c r="CG20" s="2919">
        <v>181.36596354</v>
      </c>
      <c r="CH20" s="2919">
        <v>170.23130646999999</v>
      </c>
      <c r="CI20" s="2919">
        <v>184.36512755999996</v>
      </c>
      <c r="CJ20" s="2919">
        <v>173.68868190999999</v>
      </c>
      <c r="CK20" s="2919">
        <v>143.40061158999998</v>
      </c>
      <c r="CL20" s="2919">
        <v>149.84601866</v>
      </c>
      <c r="CM20" s="2919">
        <v>136.75497342</v>
      </c>
      <c r="CN20" s="2919">
        <v>134.60706868</v>
      </c>
      <c r="CO20" s="2919">
        <v>135.42411009</v>
      </c>
      <c r="CP20" s="2919">
        <v>135.70315432000001</v>
      </c>
      <c r="CQ20" s="2919">
        <v>136.04548943</v>
      </c>
      <c r="CR20" s="2919">
        <v>137.84617222999998</v>
      </c>
      <c r="CS20" s="2919">
        <v>124.14902909</v>
      </c>
      <c r="CT20" s="2919">
        <v>41.954821370000005</v>
      </c>
      <c r="CU20" s="2919">
        <v>38.448148930000002</v>
      </c>
      <c r="CV20" s="2919">
        <v>43.288369060000001</v>
      </c>
      <c r="CW20" s="2919">
        <v>49.770474329999999</v>
      </c>
      <c r="CX20" s="2919">
        <v>39.737164829999998</v>
      </c>
      <c r="CY20" s="2919">
        <v>44.202998799999996</v>
      </c>
      <c r="CZ20" s="2919">
        <v>48.233946809999999</v>
      </c>
      <c r="DA20" s="2919">
        <v>50.665850950000006</v>
      </c>
      <c r="DB20" s="2924">
        <v>43.092771230000004</v>
      </c>
      <c r="DC20" s="2924">
        <v>41.055546120000002</v>
      </c>
      <c r="DD20" s="2924">
        <v>40.725070420000002</v>
      </c>
      <c r="DE20" s="2924">
        <v>39.299167329999996</v>
      </c>
      <c r="DF20" s="2924">
        <v>43.473477240000001</v>
      </c>
      <c r="DG20" s="2924">
        <v>45.722003590000007</v>
      </c>
      <c r="DH20" s="2924">
        <v>42.850456940000001</v>
      </c>
      <c r="DI20" s="2924">
        <v>45.012002590000002</v>
      </c>
      <c r="DJ20" s="2924">
        <v>46.455348220000005</v>
      </c>
      <c r="DK20" s="2924">
        <v>48.546400900000009</v>
      </c>
      <c r="DL20" s="2924">
        <v>49.771376500000002</v>
      </c>
      <c r="DM20" s="2924">
        <v>51.029372330000001</v>
      </c>
      <c r="DN20" s="2924">
        <v>44.618266010000006</v>
      </c>
      <c r="DO20" s="2924">
        <v>41.573568359999996</v>
      </c>
      <c r="DP20" s="2924">
        <v>40.741067739999991</v>
      </c>
      <c r="DQ20" s="2924">
        <v>39.801693089999993</v>
      </c>
      <c r="DR20" s="2924">
        <v>37.776185460000001</v>
      </c>
      <c r="DS20" s="2924">
        <v>33.13616416</v>
      </c>
      <c r="DT20" s="2924">
        <v>31.83018066</v>
      </c>
      <c r="DU20" s="2924">
        <v>34.40576446</v>
      </c>
      <c r="DV20" s="2924">
        <v>33.567489269999996</v>
      </c>
      <c r="DW20" s="2924">
        <v>125.5227692903085</v>
      </c>
      <c r="DX20" s="2924">
        <v>36.857536329999995</v>
      </c>
      <c r="DY20" s="2924">
        <v>31.436744189999999</v>
      </c>
      <c r="DZ20" s="2924">
        <v>30.927613390000001</v>
      </c>
      <c r="EA20" s="2924">
        <v>29.415668310000001</v>
      </c>
      <c r="EB20" s="2924">
        <v>33.809596939999999</v>
      </c>
      <c r="EC20" s="2924">
        <v>31.650279390000001</v>
      </c>
      <c r="ED20" s="2924">
        <v>33.69390069</v>
      </c>
      <c r="EE20" s="2924">
        <v>30.394030559999997</v>
      </c>
      <c r="EF20" s="2924">
        <v>29.880778600000003</v>
      </c>
      <c r="EG20" s="2924">
        <v>22.205462079999997</v>
      </c>
      <c r="EH20" s="2924">
        <v>21.264065670000001</v>
      </c>
      <c r="EI20" s="2924">
        <v>22.507244060000001</v>
      </c>
      <c r="EJ20" s="2924">
        <v>22.060355650000002</v>
      </c>
      <c r="EK20" s="2924">
        <v>22.682507210000001</v>
      </c>
      <c r="EL20" s="2924">
        <v>26.566042339999999</v>
      </c>
      <c r="EM20" s="2924">
        <v>27.942674530000001</v>
      </c>
      <c r="EN20" s="2924">
        <v>27.982896069999999</v>
      </c>
      <c r="EO20" s="2924">
        <v>22.735541780000002</v>
      </c>
      <c r="EP20" s="2924">
        <v>25.097035490000003</v>
      </c>
      <c r="EQ20" s="2924">
        <v>22.9419425</v>
      </c>
      <c r="ER20" s="2924">
        <v>19.634696830000003</v>
      </c>
      <c r="ES20" s="2924">
        <v>19.58953185</v>
      </c>
      <c r="ET20" s="2924">
        <v>18.848903710000002</v>
      </c>
      <c r="EU20" s="2924">
        <v>20.956546149999998</v>
      </c>
      <c r="EV20" s="2925">
        <v>15.1969616</v>
      </c>
      <c r="EW20" s="2926">
        <v>15.73444514</v>
      </c>
      <c r="EX20" s="2926">
        <v>14.94577952</v>
      </c>
      <c r="EY20" s="2926">
        <v>12.77951242</v>
      </c>
      <c r="EZ20" s="2926">
        <v>15.31088334</v>
      </c>
      <c r="FA20" s="2926">
        <v>17.3445325</v>
      </c>
      <c r="FB20" s="2926">
        <v>18.036308500000001</v>
      </c>
      <c r="FC20" s="2926">
        <v>18.087564860000001</v>
      </c>
      <c r="FD20" s="2926">
        <v>19.893530999999999</v>
      </c>
      <c r="FE20" s="2927">
        <v>17.880364</v>
      </c>
    </row>
    <row r="21" spans="1:161" ht="15.95" customHeight="1" x14ac:dyDescent="0.35">
      <c r="A21" s="911" t="s">
        <v>804</v>
      </c>
      <c r="B21" s="2919">
        <v>104.40851929999999</v>
      </c>
      <c r="C21" s="2919">
        <v>104.55040751</v>
      </c>
      <c r="D21" s="2919">
        <v>99.609989259999992</v>
      </c>
      <c r="E21" s="2919">
        <v>105.21279042999998</v>
      </c>
      <c r="F21" s="2919">
        <v>106.52636661</v>
      </c>
      <c r="G21" s="2919">
        <v>101.78248473000001</v>
      </c>
      <c r="H21" s="2919">
        <v>88.594561300000009</v>
      </c>
      <c r="I21" s="2919">
        <v>88.440827249999998</v>
      </c>
      <c r="J21" s="2919">
        <v>93.159487220000003</v>
      </c>
      <c r="K21" s="2919">
        <v>90.942473019999994</v>
      </c>
      <c r="L21" s="2919">
        <v>92.302947590000002</v>
      </c>
      <c r="M21" s="2919">
        <v>86.172839010000004</v>
      </c>
      <c r="N21" s="2919">
        <v>89.038623099999995</v>
      </c>
      <c r="O21" s="2919">
        <v>89.623108579999993</v>
      </c>
      <c r="P21" s="2919">
        <v>90.958911860000001</v>
      </c>
      <c r="Q21" s="2919">
        <v>92.694062560000006</v>
      </c>
      <c r="R21" s="2919">
        <v>101.79013646000001</v>
      </c>
      <c r="S21" s="2919">
        <v>105.82229007000001</v>
      </c>
      <c r="T21" s="2919">
        <v>101.88911985999999</v>
      </c>
      <c r="U21" s="2919">
        <v>103.65953629999998</v>
      </c>
      <c r="V21" s="2919">
        <v>105.28219946000002</v>
      </c>
      <c r="W21" s="2919">
        <v>103.44274334000001</v>
      </c>
      <c r="X21" s="2919">
        <v>117.68621528999999</v>
      </c>
      <c r="Y21" s="2919">
        <v>116.94500146999999</v>
      </c>
      <c r="Z21" s="2919">
        <v>107.16600543000001</v>
      </c>
      <c r="AA21" s="2919">
        <v>120.31747409011601</v>
      </c>
      <c r="AB21" s="2919">
        <v>104.43781644999999</v>
      </c>
      <c r="AC21" s="2919">
        <v>105.22339774000001</v>
      </c>
      <c r="AD21" s="2919">
        <v>113.11469551999998</v>
      </c>
      <c r="AE21" s="2919">
        <v>106.51552876</v>
      </c>
      <c r="AF21" s="2919">
        <v>99.130529420000016</v>
      </c>
      <c r="AG21" s="2919">
        <v>90.549549930000012</v>
      </c>
      <c r="AH21" s="2919">
        <v>103.08974633</v>
      </c>
      <c r="AI21" s="2919">
        <v>104.77013700000001</v>
      </c>
      <c r="AJ21" s="2919">
        <v>103.78381627999998</v>
      </c>
      <c r="AK21" s="2919">
        <v>106.40519684</v>
      </c>
      <c r="AL21" s="2919">
        <v>110.62750362</v>
      </c>
      <c r="AM21" s="2919">
        <v>109.99691215999999</v>
      </c>
      <c r="AN21" s="2919">
        <v>119.24129906</v>
      </c>
      <c r="AO21" s="2919">
        <v>126.19268574000002</v>
      </c>
      <c r="AP21" s="2919">
        <v>130.19509137890003</v>
      </c>
      <c r="AQ21" s="2919">
        <v>137.41955950100001</v>
      </c>
      <c r="AR21" s="2919">
        <v>134.95348494439997</v>
      </c>
      <c r="AS21" s="2919">
        <v>119.36787475999999</v>
      </c>
      <c r="AT21" s="2919">
        <v>138.80503167159998</v>
      </c>
      <c r="AU21" s="2919">
        <v>160.85609504920001</v>
      </c>
      <c r="AV21" s="2919">
        <v>187.89963060700001</v>
      </c>
      <c r="AW21" s="2919">
        <v>198.8907039792</v>
      </c>
      <c r="AX21" s="2919">
        <v>208.31462698159999</v>
      </c>
      <c r="AY21" s="2919">
        <v>214.79564748409999</v>
      </c>
      <c r="AZ21" s="2919">
        <v>223.45061589190004</v>
      </c>
      <c r="BA21" s="2919">
        <v>240.51518051020003</v>
      </c>
      <c r="BB21" s="2919">
        <v>242.07196230279999</v>
      </c>
      <c r="BC21" s="2919">
        <v>262.89564620319999</v>
      </c>
      <c r="BD21" s="2919">
        <v>263.97111212239997</v>
      </c>
      <c r="BE21" s="2919">
        <v>153.41545305390002</v>
      </c>
      <c r="BF21" s="2919">
        <v>187.27949836500002</v>
      </c>
      <c r="BG21" s="2919">
        <v>185.63011042000002</v>
      </c>
      <c r="BH21" s="2919">
        <v>221.1950818848</v>
      </c>
      <c r="BI21" s="2919">
        <v>233.47199871740003</v>
      </c>
      <c r="BJ21" s="2919">
        <v>253.37233183610002</v>
      </c>
      <c r="BK21" s="2919">
        <v>310.5742006365</v>
      </c>
      <c r="BL21" s="2919">
        <v>339.23365504960003</v>
      </c>
      <c r="BM21" s="2919">
        <v>328.87973178179999</v>
      </c>
      <c r="BN21" s="2919">
        <v>302.32173629719995</v>
      </c>
      <c r="BO21" s="2919">
        <v>293.95450070480001</v>
      </c>
      <c r="BP21" s="2919">
        <v>297.48632536280002</v>
      </c>
      <c r="BQ21" s="2919">
        <v>324.12527294900002</v>
      </c>
      <c r="BR21" s="2919">
        <v>316.87560830360002</v>
      </c>
      <c r="BS21" s="2919">
        <v>330.63767776919997</v>
      </c>
      <c r="BT21" s="2919">
        <v>327.65265361113501</v>
      </c>
      <c r="BU21" s="2919">
        <v>331.20310557582002</v>
      </c>
      <c r="BV21" s="2919">
        <v>334.06467780099598</v>
      </c>
      <c r="BW21" s="2919">
        <v>330.22554825527504</v>
      </c>
      <c r="BX21" s="2919">
        <v>330.05576037399999</v>
      </c>
      <c r="BY21" s="2919">
        <v>312.96608815159993</v>
      </c>
      <c r="BZ21" s="2919">
        <v>297.39999999999998</v>
      </c>
      <c r="CA21" s="2919">
        <v>299.28382770249993</v>
      </c>
      <c r="CB21" s="2919">
        <v>199.54072833200001</v>
      </c>
      <c r="CC21" s="2919">
        <v>194.22678723857496</v>
      </c>
      <c r="CD21" s="2919">
        <v>200.81396609369997</v>
      </c>
      <c r="CE21" s="2919">
        <v>282.79977310974158</v>
      </c>
      <c r="CF21" s="2919">
        <v>288.90716723071398</v>
      </c>
      <c r="CG21" s="2919">
        <v>284.26708552843002</v>
      </c>
      <c r="CH21" s="2919">
        <v>285.86565267000003</v>
      </c>
      <c r="CI21" s="2919">
        <v>316.78720421000003</v>
      </c>
      <c r="CJ21" s="2919">
        <v>318.78490196999996</v>
      </c>
      <c r="CK21" s="2919">
        <v>322.03550030999997</v>
      </c>
      <c r="CL21" s="2919">
        <v>317.66498896000002</v>
      </c>
      <c r="CM21" s="2919">
        <v>290.90532217999998</v>
      </c>
      <c r="CN21" s="2919">
        <v>279.58508832000001</v>
      </c>
      <c r="CO21" s="2919">
        <v>292.5331597</v>
      </c>
      <c r="CP21" s="2919">
        <v>280.61683574</v>
      </c>
      <c r="CQ21" s="2919">
        <v>283.48370676000002</v>
      </c>
      <c r="CR21" s="2919">
        <v>283.52283692999998</v>
      </c>
      <c r="CS21" s="2919">
        <v>269.65853236000004</v>
      </c>
      <c r="CT21" s="2919">
        <v>260.40572817999998</v>
      </c>
      <c r="CU21" s="2919">
        <v>283.00367335999999</v>
      </c>
      <c r="CV21" s="2919">
        <v>280.90835049999998</v>
      </c>
      <c r="CW21" s="2919">
        <v>313.37198799999999</v>
      </c>
      <c r="CX21" s="2919">
        <v>276.44471893999997</v>
      </c>
      <c r="CY21" s="2919">
        <v>240.29859966000004</v>
      </c>
      <c r="CZ21" s="2919">
        <v>229.32059407999998</v>
      </c>
      <c r="DA21" s="2919">
        <v>227.33415633000001</v>
      </c>
      <c r="DB21" s="2924">
        <v>249.40577575999998</v>
      </c>
      <c r="DC21" s="2924">
        <v>247.17154316000003</v>
      </c>
      <c r="DD21" s="2924">
        <v>226.72742823999997</v>
      </c>
      <c r="DE21" s="2924">
        <v>233.86841428000002</v>
      </c>
      <c r="DF21" s="2924">
        <v>251.12313660999999</v>
      </c>
      <c r="DG21" s="2924">
        <v>229.80023698999997</v>
      </c>
      <c r="DH21" s="2924">
        <v>243.52353178999999</v>
      </c>
      <c r="DI21" s="2924">
        <v>245.38884014000004</v>
      </c>
      <c r="DJ21" s="2924">
        <v>243.96969350000001</v>
      </c>
      <c r="DK21" s="2924">
        <v>250.17133093999999</v>
      </c>
      <c r="DL21" s="2924">
        <v>253.95410601999998</v>
      </c>
      <c r="DM21" s="2924">
        <v>238.99940998000002</v>
      </c>
      <c r="DN21" s="2924">
        <v>240.78370261999999</v>
      </c>
      <c r="DO21" s="2924">
        <v>261.42797278</v>
      </c>
      <c r="DP21" s="2924">
        <v>299.81998456999997</v>
      </c>
      <c r="DQ21" s="2924">
        <v>307.97452128999998</v>
      </c>
      <c r="DR21" s="2924">
        <v>309.43285763</v>
      </c>
      <c r="DS21" s="2924">
        <v>282.42922734000001</v>
      </c>
      <c r="DT21" s="2924">
        <v>284.68367923</v>
      </c>
      <c r="DU21" s="2924">
        <v>276.99551163000001</v>
      </c>
      <c r="DV21" s="2924">
        <v>303.86035009999995</v>
      </c>
      <c r="DW21" s="2924">
        <v>307.31160074000002</v>
      </c>
      <c r="DX21" s="2924">
        <v>315.54354321</v>
      </c>
      <c r="DY21" s="2924">
        <v>291.84511737000003</v>
      </c>
      <c r="DZ21" s="2924">
        <v>262.15763551999999</v>
      </c>
      <c r="EA21" s="2924">
        <v>295.88632398999999</v>
      </c>
      <c r="EB21" s="2924">
        <v>276.69602832000004</v>
      </c>
      <c r="EC21" s="2924">
        <v>288.25017064709999</v>
      </c>
      <c r="ED21" s="2924">
        <v>236.63501475225002</v>
      </c>
      <c r="EE21" s="2924">
        <v>230.51492338554999</v>
      </c>
      <c r="EF21" s="2924">
        <v>228.41164670499998</v>
      </c>
      <c r="EG21" s="2924">
        <v>224.67970540999997</v>
      </c>
      <c r="EH21" s="2924">
        <v>245.67305720999997</v>
      </c>
      <c r="EI21" s="2924">
        <v>239.97148505999999</v>
      </c>
      <c r="EJ21" s="2924">
        <v>236.55731844000002</v>
      </c>
      <c r="EK21" s="2924">
        <v>239.63443042000003</v>
      </c>
      <c r="EL21" s="2924">
        <v>241.06204001999996</v>
      </c>
      <c r="EM21" s="2924">
        <v>239.82591179999997</v>
      </c>
      <c r="EN21" s="2924">
        <v>137.96039211999999</v>
      </c>
      <c r="EO21" s="2924">
        <v>161.68416630354724</v>
      </c>
      <c r="EP21" s="2924">
        <v>162.61146483529001</v>
      </c>
      <c r="EQ21" s="2924">
        <v>133.83782966383993</v>
      </c>
      <c r="ER21" s="2924">
        <v>151.00771614814133</v>
      </c>
      <c r="ES21" s="2924">
        <v>152.62556277555896</v>
      </c>
      <c r="ET21" s="2924">
        <v>185.75256321799452</v>
      </c>
      <c r="EU21" s="2924">
        <v>204.76095364546995</v>
      </c>
      <c r="EV21" s="2925">
        <v>182.00860254515933</v>
      </c>
      <c r="EW21" s="2926">
        <v>185.70677901374745</v>
      </c>
      <c r="EX21" s="2926">
        <v>182.55753865477791</v>
      </c>
      <c r="EY21" s="2926">
        <v>167.03103459682092</v>
      </c>
      <c r="EZ21" s="2926">
        <v>160.92738878348308</v>
      </c>
      <c r="FA21" s="2926">
        <v>138.10250005990306</v>
      </c>
      <c r="FB21" s="2926">
        <v>151.41356319638601</v>
      </c>
      <c r="FC21" s="2926">
        <v>153.09294277684776</v>
      </c>
      <c r="FD21" s="2926">
        <v>158.99445375356814</v>
      </c>
      <c r="FE21" s="2927">
        <v>175.98548561935598</v>
      </c>
    </row>
    <row r="22" spans="1:161" ht="15.95" customHeight="1" x14ac:dyDescent="0.35">
      <c r="A22" s="911" t="s">
        <v>805</v>
      </c>
      <c r="B22" s="2919">
        <v>0.80228100000000002</v>
      </c>
      <c r="C22" s="2919">
        <v>30.47741418</v>
      </c>
      <c r="D22" s="2919">
        <v>28.236809300000001</v>
      </c>
      <c r="E22" s="2919">
        <v>34.175090300000001</v>
      </c>
      <c r="F22" s="2919">
        <v>34.517989890000003</v>
      </c>
      <c r="G22" s="2919">
        <v>30.331252599999999</v>
      </c>
      <c r="H22" s="2919">
        <v>6.4989061799999996</v>
      </c>
      <c r="I22" s="2919">
        <v>0.82735038000000005</v>
      </c>
      <c r="J22" s="2919">
        <v>0.83010527000000001</v>
      </c>
      <c r="K22" s="2919">
        <v>0.84329633999999998</v>
      </c>
      <c r="L22" s="2919">
        <v>2.6548009999999997E-2</v>
      </c>
      <c r="M22" s="2919">
        <v>0</v>
      </c>
      <c r="N22" s="2919">
        <v>1.0000000000000001E-5</v>
      </c>
      <c r="O22" s="2919">
        <v>1.0000000000000001E-5</v>
      </c>
      <c r="P22" s="2919">
        <v>1.0000000000000001E-5</v>
      </c>
      <c r="Q22" s="2919">
        <v>1.0000000000000001E-5</v>
      </c>
      <c r="R22" s="2919">
        <v>1.0000000000000001E-5</v>
      </c>
      <c r="S22" s="2919">
        <v>0</v>
      </c>
      <c r="T22" s="2919">
        <v>0</v>
      </c>
      <c r="U22" s="2919">
        <v>1.0000000000000001E-5</v>
      </c>
      <c r="V22" s="2919">
        <v>0</v>
      </c>
      <c r="W22" s="2919">
        <v>0</v>
      </c>
      <c r="X22" s="2919">
        <v>1.9000000000000001E-5</v>
      </c>
      <c r="Y22" s="2919">
        <v>4.5000000000000003E-5</v>
      </c>
      <c r="Z22" s="2919">
        <v>1.0000000000000001E-5</v>
      </c>
      <c r="AA22" s="2919">
        <v>1.0000000000000001E-5</v>
      </c>
      <c r="AB22" s="2919">
        <v>1.0000000000000001E-5</v>
      </c>
      <c r="AC22" s="2919">
        <v>1.0000000000000001E-5</v>
      </c>
      <c r="AD22" s="2919">
        <v>6.0000000000000002E-5</v>
      </c>
      <c r="AE22" s="2919">
        <v>1.0000000000000001E-5</v>
      </c>
      <c r="AF22" s="2919">
        <v>1.0000000000000001E-5</v>
      </c>
      <c r="AG22" s="2919">
        <v>1.3000100000000001</v>
      </c>
      <c r="AH22" s="2919">
        <v>1.8382238500000001</v>
      </c>
      <c r="AI22" s="2919">
        <v>1.7880243399999998</v>
      </c>
      <c r="AJ22" s="2919">
        <v>1.8053049500000002</v>
      </c>
      <c r="AK22" s="2919">
        <v>1.7497909599999999</v>
      </c>
      <c r="AL22" s="2919">
        <v>1.7736643999999999</v>
      </c>
      <c r="AM22" s="2919">
        <v>1.75069304</v>
      </c>
      <c r="AN22" s="2919">
        <v>2.4556074100000003</v>
      </c>
      <c r="AO22" s="2919">
        <v>1.6972376400000002</v>
      </c>
      <c r="AP22" s="2919">
        <v>1.6654160999999998</v>
      </c>
      <c r="AQ22" s="2919">
        <v>1.6799050499999999</v>
      </c>
      <c r="AR22" s="2919">
        <v>1.63032793</v>
      </c>
      <c r="AS22" s="2919">
        <v>1.59566527</v>
      </c>
      <c r="AT22" s="2919">
        <v>3.4489414299999996</v>
      </c>
      <c r="AU22" s="2919">
        <v>5.1512396599999999</v>
      </c>
      <c r="AV22" s="2919">
        <v>5.2326767599999995</v>
      </c>
      <c r="AW22" s="2919">
        <v>5.2159201699999995</v>
      </c>
      <c r="AX22" s="2919">
        <v>5.04778196</v>
      </c>
      <c r="AY22" s="2919">
        <v>5.0302559599999999</v>
      </c>
      <c r="AZ22" s="2919">
        <v>4.765384870000001</v>
      </c>
      <c r="BA22" s="2919">
        <v>4.8406996500000004</v>
      </c>
      <c r="BB22" s="2919">
        <v>3.6540787400000001</v>
      </c>
      <c r="BC22" s="2919">
        <v>3.2082282000000002</v>
      </c>
      <c r="BD22" s="2919">
        <v>3.4738220000000002</v>
      </c>
      <c r="BE22" s="2919">
        <v>3.8759674699999995</v>
      </c>
      <c r="BF22" s="2919">
        <v>3.3882234799999997</v>
      </c>
      <c r="BG22" s="2919">
        <v>2.5465515700000001</v>
      </c>
      <c r="BH22" s="2919">
        <v>2.5474292000000003</v>
      </c>
      <c r="BI22" s="2919">
        <v>2.56356121</v>
      </c>
      <c r="BJ22" s="2919">
        <v>2.4115855900000001</v>
      </c>
      <c r="BK22" s="2919">
        <v>3.73856067</v>
      </c>
      <c r="BL22" s="2919">
        <v>2.7912285300000002</v>
      </c>
      <c r="BM22" s="2919">
        <v>2.5167162800000002</v>
      </c>
      <c r="BN22" s="2919">
        <v>2.2000520799999999</v>
      </c>
      <c r="BO22" s="2919">
        <v>2.3533573399999996</v>
      </c>
      <c r="BP22" s="2919">
        <v>1.7544579100000002</v>
      </c>
      <c r="BQ22" s="2919">
        <v>2.2750947699999999</v>
      </c>
      <c r="BR22" s="2919">
        <v>1.76657446</v>
      </c>
      <c r="BS22" s="2919">
        <v>1.2005348900000001</v>
      </c>
      <c r="BT22" s="2919">
        <v>1.19714582</v>
      </c>
      <c r="BU22" s="2919">
        <v>1.2018406500000001</v>
      </c>
      <c r="BV22" s="2919">
        <v>1.15193429</v>
      </c>
      <c r="BW22" s="2919">
        <v>1.1729191800000001</v>
      </c>
      <c r="BX22" s="2919">
        <v>1.1391100000000001</v>
      </c>
      <c r="BY22" s="2919">
        <v>0.97723400000000005</v>
      </c>
      <c r="BZ22" s="2919">
        <v>1</v>
      </c>
      <c r="CA22" s="2919">
        <v>0.96363017000000006</v>
      </c>
      <c r="CB22" s="2919">
        <v>5.1566000000000001E-2</v>
      </c>
      <c r="CC22" s="2919">
        <v>2.5902000000000001E-2</v>
      </c>
      <c r="CD22" s="2919">
        <v>0.65682448000000004</v>
      </c>
      <c r="CE22" s="2919">
        <v>0.64907747999999998</v>
      </c>
      <c r="CF22" s="2919">
        <v>0.64907747999999998</v>
      </c>
      <c r="CG22" s="2919">
        <v>0.64907747999999998</v>
      </c>
      <c r="CH22" s="2919">
        <v>9.9999999999999995E-7</v>
      </c>
      <c r="CI22" s="2919">
        <v>9.9999999999999995E-7</v>
      </c>
      <c r="CJ22" s="2919">
        <v>9.9999999999999995E-7</v>
      </c>
      <c r="CK22" s="2919">
        <v>9.9999999999999995E-7</v>
      </c>
      <c r="CL22" s="2919">
        <v>9.9999999999999995E-7</v>
      </c>
      <c r="CM22" s="2919">
        <v>9.9999999999999995E-7</v>
      </c>
      <c r="CN22" s="2919">
        <v>9.9999999999999995E-7</v>
      </c>
      <c r="CO22" s="2919">
        <v>9.9999999999999995E-7</v>
      </c>
      <c r="CP22" s="2919">
        <v>9.9999999999999995E-7</v>
      </c>
      <c r="CQ22" s="2919">
        <v>9.9999999999999995E-7</v>
      </c>
      <c r="CR22" s="2919">
        <v>9.9999999999999995E-7</v>
      </c>
      <c r="CS22" s="2919">
        <v>9.9999999999999995E-7</v>
      </c>
      <c r="CT22" s="2919">
        <v>9.9999999999999995E-7</v>
      </c>
      <c r="CU22" s="2919">
        <v>9.9999999999999995E-7</v>
      </c>
      <c r="CV22" s="2919">
        <v>9.9999999999999995E-7</v>
      </c>
      <c r="CW22" s="2919">
        <v>0</v>
      </c>
      <c r="CX22" s="2919">
        <v>0</v>
      </c>
      <c r="CY22" s="2919">
        <v>0</v>
      </c>
      <c r="CZ22" s="2919">
        <v>0</v>
      </c>
      <c r="DA22" s="2919">
        <v>0</v>
      </c>
      <c r="DB22" s="2924">
        <v>0</v>
      </c>
      <c r="DC22" s="2924">
        <v>0</v>
      </c>
      <c r="DD22" s="2924">
        <v>2.0100000000000001E-4</v>
      </c>
      <c r="DE22" s="2924">
        <v>2.0100000000000001E-4</v>
      </c>
      <c r="DF22" s="2924">
        <v>4.0099999999999999E-4</v>
      </c>
      <c r="DG22" s="2924">
        <v>5.0100000000000003E-4</v>
      </c>
      <c r="DH22" s="2924">
        <v>5.0100000000000003E-4</v>
      </c>
      <c r="DI22" s="2924">
        <v>7.0100000000000002E-4</v>
      </c>
      <c r="DJ22" s="2924">
        <v>8.0099999999999995E-4</v>
      </c>
      <c r="DK22" s="2924">
        <v>8.0099999999999995E-4</v>
      </c>
      <c r="DL22" s="2924">
        <v>1.0009999999999999E-3</v>
      </c>
      <c r="DM22" s="2924">
        <v>1.0009999999999999E-3</v>
      </c>
      <c r="DN22" s="2924">
        <v>1.101E-3</v>
      </c>
      <c r="DO22" s="2924">
        <v>1.3010000000000001E-3</v>
      </c>
      <c r="DP22" s="2924">
        <v>1.5009999999999999E-3</v>
      </c>
      <c r="DQ22" s="2924">
        <v>1.5009999999999999E-3</v>
      </c>
      <c r="DR22" s="2924">
        <v>1.9009999999999999E-3</v>
      </c>
      <c r="DS22" s="2924">
        <v>2.101E-3</v>
      </c>
      <c r="DT22" s="2924">
        <v>2.3010000000000001E-3</v>
      </c>
      <c r="DU22" s="2924">
        <v>2.5010000000000002E-3</v>
      </c>
      <c r="DV22" s="2924">
        <v>2.5010000000000002E-3</v>
      </c>
      <c r="DW22" s="2924">
        <v>2.9009999999999999E-3</v>
      </c>
      <c r="DX22" s="2924">
        <v>3.101E-3</v>
      </c>
      <c r="DY22" s="2924">
        <v>3.101E-3</v>
      </c>
      <c r="DZ22" s="2924">
        <v>3.5010000000000002E-3</v>
      </c>
      <c r="EA22" s="2924">
        <v>3.7009999999999999E-3</v>
      </c>
      <c r="EB22" s="2929">
        <v>0</v>
      </c>
      <c r="EC22" s="2929">
        <v>0</v>
      </c>
      <c r="ED22" s="2929">
        <v>0</v>
      </c>
      <c r="EE22" s="2929">
        <v>0</v>
      </c>
      <c r="EF22" s="2929">
        <v>0</v>
      </c>
      <c r="EG22" s="2929">
        <v>0</v>
      </c>
      <c r="EH22" s="2929">
        <v>0</v>
      </c>
      <c r="EI22" s="2929">
        <v>0</v>
      </c>
      <c r="EJ22" s="2929">
        <v>0</v>
      </c>
      <c r="EK22" s="2929">
        <v>0</v>
      </c>
      <c r="EL22" s="2929">
        <v>0</v>
      </c>
      <c r="EM22" s="2929">
        <v>0</v>
      </c>
      <c r="EN22" s="2929">
        <v>0</v>
      </c>
      <c r="EO22" s="2929">
        <v>0</v>
      </c>
      <c r="EP22" s="2929">
        <v>0</v>
      </c>
      <c r="EQ22" s="2929">
        <v>0</v>
      </c>
      <c r="ER22" s="2929">
        <v>0</v>
      </c>
      <c r="ES22" s="2929">
        <v>9.9999999999999995E-7</v>
      </c>
      <c r="ET22" s="2929">
        <v>0</v>
      </c>
      <c r="EU22" s="2929">
        <v>0</v>
      </c>
      <c r="EV22" s="2930">
        <v>0</v>
      </c>
      <c r="EW22" s="2931">
        <v>0</v>
      </c>
      <c r="EX22" s="2931">
        <v>0</v>
      </c>
      <c r="EY22" s="2931">
        <v>0</v>
      </c>
      <c r="EZ22" s="2931">
        <v>0</v>
      </c>
      <c r="FA22" s="2931">
        <v>0</v>
      </c>
      <c r="FB22" s="2931">
        <v>0</v>
      </c>
      <c r="FC22" s="2931">
        <v>9.9999999999999995E-7</v>
      </c>
      <c r="FD22" s="2931">
        <v>9.9999999999999995E-7</v>
      </c>
      <c r="FE22" s="2932">
        <v>0</v>
      </c>
    </row>
    <row r="23" spans="1:161" ht="15.95" customHeight="1" x14ac:dyDescent="0.35">
      <c r="A23" s="911" t="s">
        <v>806</v>
      </c>
      <c r="B23" s="2919">
        <v>397.37325458999999</v>
      </c>
      <c r="C23" s="2919">
        <v>440.0416755466</v>
      </c>
      <c r="D23" s="2919">
        <v>416.84627105280003</v>
      </c>
      <c r="E23" s="2919">
        <v>403.43990376530002</v>
      </c>
      <c r="F23" s="2919">
        <v>389.61606318360003</v>
      </c>
      <c r="G23" s="2919">
        <v>387.40364539940271</v>
      </c>
      <c r="H23" s="2919">
        <v>380.80788193368005</v>
      </c>
      <c r="I23" s="2919">
        <v>401.92548791999991</v>
      </c>
      <c r="J23" s="2919">
        <v>417.49977844</v>
      </c>
      <c r="K23" s="2919">
        <v>411.77040956999991</v>
      </c>
      <c r="L23" s="2919">
        <v>421.01123243000001</v>
      </c>
      <c r="M23" s="2919">
        <v>414.16137191000001</v>
      </c>
      <c r="N23" s="2919">
        <v>406.80213193999998</v>
      </c>
      <c r="O23" s="2919">
        <v>448.87123583999994</v>
      </c>
      <c r="P23" s="2919">
        <v>434.71602054999994</v>
      </c>
      <c r="Q23" s="2919">
        <v>439.26353495000001</v>
      </c>
      <c r="R23" s="2919">
        <v>446.04778716999999</v>
      </c>
      <c r="S23" s="2919">
        <v>424.80619050000007</v>
      </c>
      <c r="T23" s="2919">
        <v>386.41341379999994</v>
      </c>
      <c r="U23" s="2919">
        <v>404.75871373000001</v>
      </c>
      <c r="V23" s="2919">
        <v>451.34536354999995</v>
      </c>
      <c r="W23" s="2919">
        <v>432.90256550999999</v>
      </c>
      <c r="X23" s="2919">
        <v>433.91339428000009</v>
      </c>
      <c r="Y23" s="2919">
        <v>430.06845709000004</v>
      </c>
      <c r="Z23" s="2919">
        <v>451.58788683000006</v>
      </c>
      <c r="AA23" s="2919">
        <v>462.30552366000006</v>
      </c>
      <c r="AB23" s="2919">
        <v>476.50485927999989</v>
      </c>
      <c r="AC23" s="2919">
        <v>487.83124775000005</v>
      </c>
      <c r="AD23" s="2919">
        <v>474.28347342000006</v>
      </c>
      <c r="AE23" s="2919">
        <v>481.91130635000002</v>
      </c>
      <c r="AF23" s="2919">
        <v>450.66651252000003</v>
      </c>
      <c r="AG23" s="2919">
        <v>476.29153692999995</v>
      </c>
      <c r="AH23" s="2919">
        <v>481.82690164999997</v>
      </c>
      <c r="AI23" s="2919">
        <v>450.63480302999994</v>
      </c>
      <c r="AJ23" s="2919">
        <v>456.31691065000007</v>
      </c>
      <c r="AK23" s="2919">
        <v>442.74806686999995</v>
      </c>
      <c r="AL23" s="2919">
        <v>435.75535047000011</v>
      </c>
      <c r="AM23" s="2919">
        <v>434.12344214999996</v>
      </c>
      <c r="AN23" s="2919">
        <v>392.83384061000004</v>
      </c>
      <c r="AO23" s="2919">
        <v>300.06065562000009</v>
      </c>
      <c r="AP23" s="2919">
        <v>313.47057155270005</v>
      </c>
      <c r="AQ23" s="2919">
        <v>301.66235242680006</v>
      </c>
      <c r="AR23" s="2919">
        <v>289.3890851868</v>
      </c>
      <c r="AS23" s="2919">
        <v>299.20155597000002</v>
      </c>
      <c r="AT23" s="2919">
        <v>307.84168060039997</v>
      </c>
      <c r="AU23" s="2919">
        <v>315.39379493960013</v>
      </c>
      <c r="AV23" s="2919">
        <v>329.30126683200001</v>
      </c>
      <c r="AW23" s="2919">
        <v>288.9383625808</v>
      </c>
      <c r="AX23" s="2919">
        <v>285.6641759904</v>
      </c>
      <c r="AY23" s="2919">
        <v>285.52321575740001</v>
      </c>
      <c r="AZ23" s="2919">
        <v>265.38096317279997</v>
      </c>
      <c r="BA23" s="2919">
        <v>273.23339098180008</v>
      </c>
      <c r="BB23" s="2919">
        <v>253.19607303139998</v>
      </c>
      <c r="BC23" s="2919">
        <v>255.30524102480001</v>
      </c>
      <c r="BD23" s="2919">
        <v>237.30354997120003</v>
      </c>
      <c r="BE23" s="2919">
        <v>229.02613880929994</v>
      </c>
      <c r="BF23" s="2919">
        <v>235.64916328749999</v>
      </c>
      <c r="BG23" s="2919">
        <v>253.051802662</v>
      </c>
      <c r="BH23" s="2919">
        <v>264.62823741969999</v>
      </c>
      <c r="BI23" s="2919">
        <v>271.7334230427</v>
      </c>
      <c r="BJ23" s="2919">
        <v>294.55360238010002</v>
      </c>
      <c r="BK23" s="2919">
        <v>289.9087328201</v>
      </c>
      <c r="BL23" s="2919">
        <v>274.11675496870004</v>
      </c>
      <c r="BM23" s="2919">
        <v>271.40652114020003</v>
      </c>
      <c r="BN23" s="2919">
        <v>285.87902104239998</v>
      </c>
      <c r="BO23" s="2919">
        <v>293.76630642160001</v>
      </c>
      <c r="BP23" s="2919">
        <v>265.2829050583</v>
      </c>
      <c r="BQ23" s="2919">
        <v>275.26740752710003</v>
      </c>
      <c r="BR23" s="2919">
        <v>270.47845282630004</v>
      </c>
      <c r="BS23" s="2919">
        <v>271.17107371319997</v>
      </c>
      <c r="BT23" s="2919">
        <v>266.89291761395998</v>
      </c>
      <c r="BU23" s="2919">
        <v>260.05588035618399</v>
      </c>
      <c r="BV23" s="2919">
        <v>246.45162972027003</v>
      </c>
      <c r="BW23" s="2919">
        <v>236.05168733431498</v>
      </c>
      <c r="BX23" s="2919">
        <v>229.08141812849999</v>
      </c>
      <c r="BY23" s="2919">
        <v>212.44440123770002</v>
      </c>
      <c r="BZ23" s="2919">
        <v>204.2</v>
      </c>
      <c r="CA23" s="2919">
        <v>205.43826764050002</v>
      </c>
      <c r="CB23" s="2919">
        <v>207.23729352519996</v>
      </c>
      <c r="CC23" s="2919">
        <v>207.67818392268404</v>
      </c>
      <c r="CD23" s="2919">
        <v>228.54023590715195</v>
      </c>
      <c r="CE23" s="2919">
        <v>225.77899969316297</v>
      </c>
      <c r="CF23" s="2919">
        <v>232.17427038175236</v>
      </c>
      <c r="CG23" s="2919">
        <v>220.97420564333663</v>
      </c>
      <c r="CH23" s="2919">
        <v>236.23857048615312</v>
      </c>
      <c r="CI23" s="2919">
        <v>235.40662781709332</v>
      </c>
      <c r="CJ23" s="2919">
        <v>219.78260889760602</v>
      </c>
      <c r="CK23" s="2919">
        <v>231.18659102806001</v>
      </c>
      <c r="CL23" s="2919">
        <v>232.779097414874</v>
      </c>
      <c r="CM23" s="2919">
        <v>243.011401699998</v>
      </c>
      <c r="CN23" s="2919">
        <v>224.30223216611734</v>
      </c>
      <c r="CO23" s="2919">
        <v>249.46328228032903</v>
      </c>
      <c r="CP23" s="2919">
        <v>240.853246802375</v>
      </c>
      <c r="CQ23" s="2919">
        <v>234.42752488128596</v>
      </c>
      <c r="CR23" s="2919">
        <v>232.81053519210499</v>
      </c>
      <c r="CS23" s="2919">
        <v>225.98361406514533</v>
      </c>
      <c r="CT23" s="2919">
        <v>225.7539971593485</v>
      </c>
      <c r="CU23" s="2919">
        <v>217.62427764800339</v>
      </c>
      <c r="CV23" s="2919">
        <v>215.38199068759542</v>
      </c>
      <c r="CW23" s="2919">
        <v>211.58169805915267</v>
      </c>
      <c r="CX23" s="2919">
        <v>221.3002667419012</v>
      </c>
      <c r="CY23" s="2919">
        <v>265.31517758185714</v>
      </c>
      <c r="CZ23" s="2919">
        <v>223.53915568379665</v>
      </c>
      <c r="DA23" s="2919">
        <v>218.79633464507259</v>
      </c>
      <c r="DB23" s="2924">
        <v>226.54181846133767</v>
      </c>
      <c r="DC23" s="2924">
        <v>224.82256488914118</v>
      </c>
      <c r="DD23" s="2924">
        <v>211.09492027164794</v>
      </c>
      <c r="DE23" s="2924">
        <v>221.8107750668749</v>
      </c>
      <c r="DF23" s="2924">
        <v>235.47768227692043</v>
      </c>
      <c r="DG23" s="2924">
        <v>252.11700100580603</v>
      </c>
      <c r="DH23" s="2924">
        <v>239.8205302032419</v>
      </c>
      <c r="DI23" s="2924">
        <v>248.62359251307635</v>
      </c>
      <c r="DJ23" s="2924">
        <v>238.42571844306445</v>
      </c>
      <c r="DK23" s="2924">
        <v>231.80700658670455</v>
      </c>
      <c r="DL23" s="2924">
        <v>237.26394013946205</v>
      </c>
      <c r="DM23" s="2924">
        <v>291.32520541461258</v>
      </c>
      <c r="DN23" s="2924">
        <v>281.89895708522806</v>
      </c>
      <c r="DO23" s="2924">
        <v>283.80377589865128</v>
      </c>
      <c r="DP23" s="2924">
        <v>281.59054073125907</v>
      </c>
      <c r="DQ23" s="2924">
        <v>267.09574313314465</v>
      </c>
      <c r="DR23" s="2924">
        <v>286.15104023893576</v>
      </c>
      <c r="DS23" s="2924">
        <v>267.75559230615937</v>
      </c>
      <c r="DT23" s="2924">
        <v>284.46689265458036</v>
      </c>
      <c r="DU23" s="2924">
        <v>284.30444668009915</v>
      </c>
      <c r="DV23" s="2924">
        <v>283.98495509175876</v>
      </c>
      <c r="DW23" s="2924">
        <v>278.12615736697643</v>
      </c>
      <c r="DX23" s="2924">
        <v>270.17619370764584</v>
      </c>
      <c r="DY23" s="2924">
        <v>296.16713896298614</v>
      </c>
      <c r="DZ23" s="2924">
        <v>300.7343475066728</v>
      </c>
      <c r="EA23" s="2924">
        <v>278.26457759833198</v>
      </c>
      <c r="EB23" s="2924">
        <v>267.68267241893705</v>
      </c>
      <c r="EC23" s="2924">
        <v>261.99564781120989</v>
      </c>
      <c r="ED23" s="2924">
        <v>296.6882486074382</v>
      </c>
      <c r="EE23" s="2924">
        <v>287.55597600697121</v>
      </c>
      <c r="EF23" s="2924">
        <v>290.36409717092471</v>
      </c>
      <c r="EG23" s="2924">
        <v>288.65348019027948</v>
      </c>
      <c r="EH23" s="2924">
        <v>305.83672349126465</v>
      </c>
      <c r="EI23" s="2924">
        <v>295.16940820869462</v>
      </c>
      <c r="EJ23" s="2924">
        <v>274.87936951458352</v>
      </c>
      <c r="EK23" s="2924">
        <v>235.33284852843519</v>
      </c>
      <c r="EL23" s="2924">
        <v>235.63765075865541</v>
      </c>
      <c r="EM23" s="2924">
        <v>241.8447156224496</v>
      </c>
      <c r="EN23" s="2924">
        <v>248.91124397828034</v>
      </c>
      <c r="EO23" s="2924">
        <v>252.13311583732897</v>
      </c>
      <c r="EP23" s="2924">
        <v>242.1847853172672</v>
      </c>
      <c r="EQ23" s="2924">
        <v>258.01641083206238</v>
      </c>
      <c r="ER23" s="2924">
        <v>258.90202129042297</v>
      </c>
      <c r="ES23" s="2924">
        <v>268.39295890186429</v>
      </c>
      <c r="ET23" s="2924">
        <v>286.09640680913026</v>
      </c>
      <c r="EU23" s="2924">
        <v>282.80365791348459</v>
      </c>
      <c r="EV23" s="2925">
        <v>275.3734437511103</v>
      </c>
      <c r="EW23" s="2926">
        <v>284.87421092478411</v>
      </c>
      <c r="EX23" s="2926">
        <v>286.64689017508249</v>
      </c>
      <c r="EY23" s="2926">
        <v>302.84677749060353</v>
      </c>
      <c r="EZ23" s="2926">
        <v>296.83233520551772</v>
      </c>
      <c r="FA23" s="2926">
        <v>278.16524979735567</v>
      </c>
      <c r="FB23" s="2926">
        <v>266.13367195067889</v>
      </c>
      <c r="FC23" s="2926">
        <v>293.50657781129854</v>
      </c>
      <c r="FD23" s="2926">
        <v>286.60076410336285</v>
      </c>
      <c r="FE23" s="2927">
        <v>285.49215131162759</v>
      </c>
    </row>
    <row r="24" spans="1:161" ht="15.95" customHeight="1" x14ac:dyDescent="0.35">
      <c r="A24" s="911" t="s">
        <v>807</v>
      </c>
      <c r="B24" s="2919">
        <v>910.52295066000011</v>
      </c>
      <c r="C24" s="2919">
        <v>946.23703324999997</v>
      </c>
      <c r="D24" s="2919">
        <v>946.07028086000003</v>
      </c>
      <c r="E24" s="2919">
        <v>778.97302276999994</v>
      </c>
      <c r="F24" s="2919">
        <v>780.76738892999992</v>
      </c>
      <c r="G24" s="2919">
        <v>836.92314060000001</v>
      </c>
      <c r="H24" s="2919">
        <v>853.03320702999997</v>
      </c>
      <c r="I24" s="2919">
        <v>899.80568004999998</v>
      </c>
      <c r="J24" s="2919">
        <v>913.01527264000015</v>
      </c>
      <c r="K24" s="2919">
        <v>895.70124750000025</v>
      </c>
      <c r="L24" s="2919">
        <v>879.75268698000014</v>
      </c>
      <c r="M24" s="2919">
        <v>873.79155099000002</v>
      </c>
      <c r="N24" s="2919">
        <v>854.11602243000004</v>
      </c>
      <c r="O24" s="2919">
        <v>871.43537901000013</v>
      </c>
      <c r="P24" s="2919">
        <v>836.13967690999993</v>
      </c>
      <c r="Q24" s="2919">
        <v>807.90934457999992</v>
      </c>
      <c r="R24" s="2919">
        <v>795.93072956000003</v>
      </c>
      <c r="S24" s="2919">
        <v>769.29634325999996</v>
      </c>
      <c r="T24" s="2919">
        <v>790.82085855000003</v>
      </c>
      <c r="U24" s="2919">
        <v>813.43019205999997</v>
      </c>
      <c r="V24" s="2919">
        <v>804.49209078000013</v>
      </c>
      <c r="W24" s="2919">
        <v>772.5942690600001</v>
      </c>
      <c r="X24" s="2919">
        <v>754.09949637999989</v>
      </c>
      <c r="Y24" s="2919">
        <v>711.97998602999996</v>
      </c>
      <c r="Z24" s="2919">
        <v>713.79004568000005</v>
      </c>
      <c r="AA24" s="2919">
        <v>750.02149987999996</v>
      </c>
      <c r="AB24" s="2919">
        <v>736.94564173999993</v>
      </c>
      <c r="AC24" s="2919">
        <v>724.60248029999991</v>
      </c>
      <c r="AD24" s="2919">
        <v>711.62751149999986</v>
      </c>
      <c r="AE24" s="2919">
        <v>714.89963088999991</v>
      </c>
      <c r="AF24" s="2919">
        <v>724.10077414</v>
      </c>
      <c r="AG24" s="2919">
        <v>713.7732903399999</v>
      </c>
      <c r="AH24" s="2919">
        <v>693.68404306000002</v>
      </c>
      <c r="AI24" s="2919">
        <v>649.31595695999999</v>
      </c>
      <c r="AJ24" s="2919">
        <v>658.43852566999999</v>
      </c>
      <c r="AK24" s="2919">
        <v>616.49682905999987</v>
      </c>
      <c r="AL24" s="2919">
        <v>614.57651317999978</v>
      </c>
      <c r="AM24" s="2919">
        <v>602.62944450999998</v>
      </c>
      <c r="AN24" s="2919">
        <v>626.56622527000002</v>
      </c>
      <c r="AO24" s="2919">
        <v>641.2660831799999</v>
      </c>
      <c r="AP24" s="2919">
        <v>814.35686249420007</v>
      </c>
      <c r="AQ24" s="2919">
        <v>793.48873911499993</v>
      </c>
      <c r="AR24" s="2919">
        <v>824.42682403920003</v>
      </c>
      <c r="AS24" s="2919">
        <v>805.64309489999982</v>
      </c>
      <c r="AT24" s="2919">
        <v>807.38785070400002</v>
      </c>
      <c r="AU24" s="2919">
        <v>806.47307684359987</v>
      </c>
      <c r="AV24" s="2919">
        <v>853.60913497000001</v>
      </c>
      <c r="AW24" s="2919">
        <v>830.17530601880003</v>
      </c>
      <c r="AX24" s="2919">
        <v>832.71961218279989</v>
      </c>
      <c r="AY24" s="2919">
        <v>812.25391012479997</v>
      </c>
      <c r="AZ24" s="2919">
        <v>807.95125932830001</v>
      </c>
      <c r="BA24" s="2919">
        <v>817.13474315760004</v>
      </c>
      <c r="BB24" s="2919">
        <v>790.40151680539998</v>
      </c>
      <c r="BC24" s="2919">
        <v>819.53788119359979</v>
      </c>
      <c r="BD24" s="2919">
        <v>971.62186614059999</v>
      </c>
      <c r="BE24" s="2919">
        <v>982.66974293440001</v>
      </c>
      <c r="BF24" s="2919">
        <v>990.1482344499999</v>
      </c>
      <c r="BG24" s="2919">
        <v>955.79545839400009</v>
      </c>
      <c r="BH24" s="2919">
        <v>1022.5976903499001</v>
      </c>
      <c r="BI24" s="2919">
        <v>1038.2356263586</v>
      </c>
      <c r="BJ24" s="2919">
        <v>1008.6153885551998</v>
      </c>
      <c r="BK24" s="2919">
        <v>999.80705009930011</v>
      </c>
      <c r="BL24" s="2919">
        <v>1033.5171342601004</v>
      </c>
      <c r="BM24" s="2919">
        <v>1043.3940282200001</v>
      </c>
      <c r="BN24" s="2919">
        <v>1023.3434777845001</v>
      </c>
      <c r="BO24" s="2919">
        <v>1035.3106493512003</v>
      </c>
      <c r="BP24" s="2919">
        <v>1031.3313668433</v>
      </c>
      <c r="BQ24" s="2919">
        <v>1033.5339158576999</v>
      </c>
      <c r="BR24" s="2919">
        <v>1015.1898079394</v>
      </c>
      <c r="BS24" s="2919">
        <v>1011.87914269</v>
      </c>
      <c r="BT24" s="2919">
        <v>1033.8272659149718</v>
      </c>
      <c r="BU24" s="2919">
        <v>1018.5757075495941</v>
      </c>
      <c r="BV24" s="2919">
        <v>1018.850536995846</v>
      </c>
      <c r="BW24" s="2919">
        <v>1041.345205824035</v>
      </c>
      <c r="BX24" s="2919">
        <v>1077.4130218140001</v>
      </c>
      <c r="BY24" s="2919">
        <v>1065.3526947838</v>
      </c>
      <c r="BZ24" s="2919">
        <v>1076.7</v>
      </c>
      <c r="CA24" s="2919">
        <v>1053.2084324807001</v>
      </c>
      <c r="CB24" s="2919">
        <v>1033.8153763808</v>
      </c>
      <c r="CC24" s="2919">
        <v>1056.9001107786103</v>
      </c>
      <c r="CD24" s="2919">
        <v>1053.8271978771359</v>
      </c>
      <c r="CE24" s="2919">
        <v>1101.8588021599999</v>
      </c>
      <c r="CF24" s="2919">
        <v>1101.7069342499999</v>
      </c>
      <c r="CG24" s="2919">
        <v>1131.2434705999999</v>
      </c>
      <c r="CH24" s="2919">
        <v>1139.5048297899996</v>
      </c>
      <c r="CI24" s="2919">
        <v>1170.7630978100001</v>
      </c>
      <c r="CJ24" s="2919">
        <v>1213.6160808700001</v>
      </c>
      <c r="CK24" s="2919">
        <v>1243.3684314300003</v>
      </c>
      <c r="CL24" s="2919">
        <v>1203.81601452</v>
      </c>
      <c r="CM24" s="2919">
        <v>1119.0341412</v>
      </c>
      <c r="CN24" s="2919">
        <v>1106.4422757700002</v>
      </c>
      <c r="CO24" s="2919">
        <v>1109.2194839599999</v>
      </c>
      <c r="CP24" s="2919">
        <v>1068.0377483500001</v>
      </c>
      <c r="CQ24" s="2919">
        <v>1049.9934026000001</v>
      </c>
      <c r="CR24" s="2919">
        <v>1052.3091175100001</v>
      </c>
      <c r="CS24" s="2919">
        <v>1051.8807513100001</v>
      </c>
      <c r="CT24" s="2919">
        <v>1040.2209888</v>
      </c>
      <c r="CU24" s="2919">
        <v>1067.7482000000002</v>
      </c>
      <c r="CV24" s="2919">
        <v>1193.76401728</v>
      </c>
      <c r="CW24" s="2919">
        <v>1216.6512270200001</v>
      </c>
      <c r="CX24" s="2919">
        <v>1196.33047756</v>
      </c>
      <c r="CY24" s="2919">
        <v>1151.7621939100002</v>
      </c>
      <c r="CZ24" s="2919">
        <v>1102.8077466399998</v>
      </c>
      <c r="DA24" s="2919">
        <v>1115.8683898799998</v>
      </c>
      <c r="DB24" s="2924">
        <v>1147.7219951100001</v>
      </c>
      <c r="DC24" s="2924">
        <v>1120.0761980699999</v>
      </c>
      <c r="DD24" s="2924">
        <v>1094.9677360900002</v>
      </c>
      <c r="DE24" s="2924">
        <v>1109.09746969</v>
      </c>
      <c r="DF24" s="2924">
        <v>1114.30152838</v>
      </c>
      <c r="DG24" s="2924">
        <v>1124.7106745300002</v>
      </c>
      <c r="DH24" s="2924">
        <v>1124.6005343799998</v>
      </c>
      <c r="DI24" s="2924">
        <v>1108.7673913699998</v>
      </c>
      <c r="DJ24" s="2924">
        <v>1037.69693983</v>
      </c>
      <c r="DK24" s="2924">
        <v>1019.5419440699999</v>
      </c>
      <c r="DL24" s="2924">
        <v>1030.6387722123</v>
      </c>
      <c r="DM24" s="2924">
        <v>1049.4093345413501</v>
      </c>
      <c r="DN24" s="2924">
        <v>1075.5484436628999</v>
      </c>
      <c r="DO24" s="2924">
        <v>1113.2290759383002</v>
      </c>
      <c r="DP24" s="2924">
        <v>962.56847029699998</v>
      </c>
      <c r="DQ24" s="2924">
        <v>970.74857952000013</v>
      </c>
      <c r="DR24" s="2924">
        <v>931.78617411999994</v>
      </c>
      <c r="DS24" s="2924">
        <v>938.28862791999995</v>
      </c>
      <c r="DT24" s="2924">
        <v>938.49974880000002</v>
      </c>
      <c r="DU24" s="2924">
        <v>937.55656529999987</v>
      </c>
      <c r="DV24" s="2924">
        <v>924.60281097000006</v>
      </c>
      <c r="DW24" s="2924">
        <v>846.01675934566026</v>
      </c>
      <c r="DX24" s="2924">
        <v>840.01868298999989</v>
      </c>
      <c r="DY24" s="2924">
        <v>792.5517537799999</v>
      </c>
      <c r="DZ24" s="2924">
        <v>784.23861486999988</v>
      </c>
      <c r="EA24" s="2924">
        <v>767.32447072000002</v>
      </c>
      <c r="EB24" s="2924">
        <v>788.15217333559997</v>
      </c>
      <c r="EC24" s="2924">
        <v>791.96849042655003</v>
      </c>
      <c r="ED24" s="2924">
        <v>824.56484534459992</v>
      </c>
      <c r="EE24" s="2924">
        <v>811.24633205714997</v>
      </c>
      <c r="EF24" s="2924">
        <v>828.6529925264</v>
      </c>
      <c r="EG24" s="2924">
        <v>844.64653551184358</v>
      </c>
      <c r="EH24" s="2924">
        <v>869.3114878319584</v>
      </c>
      <c r="EI24" s="2924">
        <v>846.09736139999995</v>
      </c>
      <c r="EJ24" s="2924">
        <v>870.8616852900002</v>
      </c>
      <c r="EK24" s="2924">
        <v>865.14113024000005</v>
      </c>
      <c r="EL24" s="2924">
        <v>854.32316958999991</v>
      </c>
      <c r="EM24" s="2924">
        <v>858.84396934000006</v>
      </c>
      <c r="EN24" s="2924">
        <v>878.36835211292009</v>
      </c>
      <c r="EO24" s="2924">
        <v>889.70898610650102</v>
      </c>
      <c r="EP24" s="2924">
        <v>864.06163287342986</v>
      </c>
      <c r="EQ24" s="2924">
        <v>917.12480463083898</v>
      </c>
      <c r="ER24" s="2924">
        <v>907.73410154371402</v>
      </c>
      <c r="ES24" s="2924">
        <v>909.6926035567293</v>
      </c>
      <c r="ET24" s="2924">
        <v>945.55711581353216</v>
      </c>
      <c r="EU24" s="2924">
        <v>928.28177743748245</v>
      </c>
      <c r="EV24" s="2925">
        <v>1109.254272608345</v>
      </c>
      <c r="EW24" s="2926">
        <v>1110.0307337824715</v>
      </c>
      <c r="EX24" s="2926">
        <v>1090.8606445368623</v>
      </c>
      <c r="EY24" s="2926">
        <v>1135.406366513708</v>
      </c>
      <c r="EZ24" s="2926">
        <v>1303.5428466418891</v>
      </c>
      <c r="FA24" s="2926">
        <v>1315.9237635283096</v>
      </c>
      <c r="FB24" s="2926">
        <v>1316.3100121872471</v>
      </c>
      <c r="FC24" s="2926">
        <v>1329.7894329047035</v>
      </c>
      <c r="FD24" s="2926">
        <v>1348.5196542123083</v>
      </c>
      <c r="FE24" s="2927">
        <v>1381.2596463802681</v>
      </c>
    </row>
    <row r="25" spans="1:161" ht="15.95" customHeight="1" x14ac:dyDescent="0.35">
      <c r="A25" s="911" t="s">
        <v>808</v>
      </c>
      <c r="B25" s="2919">
        <v>349.5838636200001</v>
      </c>
      <c r="C25" s="2919">
        <v>381.58419513000007</v>
      </c>
      <c r="D25" s="2919">
        <v>345.22730449000005</v>
      </c>
      <c r="E25" s="2919">
        <v>364.20730191000001</v>
      </c>
      <c r="F25" s="2919">
        <v>392.64291809999997</v>
      </c>
      <c r="G25" s="2919">
        <v>371.64065326000002</v>
      </c>
      <c r="H25" s="2919">
        <v>386.69017022000003</v>
      </c>
      <c r="I25" s="2919">
        <v>389.08370517999992</v>
      </c>
      <c r="J25" s="2919">
        <v>388.04698978000005</v>
      </c>
      <c r="K25" s="2919">
        <v>374.94031618000002</v>
      </c>
      <c r="L25" s="2919">
        <v>387.34871066000011</v>
      </c>
      <c r="M25" s="2919">
        <v>391.21954827000002</v>
      </c>
      <c r="N25" s="2919">
        <v>394.95257374000005</v>
      </c>
      <c r="O25" s="2919">
        <v>449.73408968000001</v>
      </c>
      <c r="P25" s="2919">
        <v>425.44409610000002</v>
      </c>
      <c r="Q25" s="2919">
        <v>419.98520794000001</v>
      </c>
      <c r="R25" s="2919">
        <v>448.72128531999999</v>
      </c>
      <c r="S25" s="2919">
        <v>499.72984506</v>
      </c>
      <c r="T25" s="2919">
        <v>444.33647447999994</v>
      </c>
      <c r="U25" s="2919">
        <v>476.79070765</v>
      </c>
      <c r="V25" s="2919">
        <v>474.86611438000006</v>
      </c>
      <c r="W25" s="2919">
        <v>434.19925030000007</v>
      </c>
      <c r="X25" s="2919">
        <v>387.23735848999996</v>
      </c>
      <c r="Y25" s="2919">
        <v>398.30967823999993</v>
      </c>
      <c r="Z25" s="2919">
        <v>394.06549207</v>
      </c>
      <c r="AA25" s="2919">
        <v>419.92197926999989</v>
      </c>
      <c r="AB25" s="2919">
        <v>347.96323026000005</v>
      </c>
      <c r="AC25" s="2919">
        <v>344.51752061000008</v>
      </c>
      <c r="AD25" s="2919">
        <v>330.12536820000003</v>
      </c>
      <c r="AE25" s="2919">
        <v>341.35883003999999</v>
      </c>
      <c r="AF25" s="2919">
        <v>345.52169050999998</v>
      </c>
      <c r="AG25" s="2919">
        <v>392.53185898999999</v>
      </c>
      <c r="AH25" s="2919">
        <v>394.26805704999992</v>
      </c>
      <c r="AI25" s="2919">
        <v>444.21185464000001</v>
      </c>
      <c r="AJ25" s="2919">
        <v>440.41348549000003</v>
      </c>
      <c r="AK25" s="2919">
        <v>452.15205901899998</v>
      </c>
      <c r="AL25" s="2919">
        <v>449.38061389329999</v>
      </c>
      <c r="AM25" s="2919">
        <v>459.80072096712502</v>
      </c>
      <c r="AN25" s="2919">
        <v>446.795973086728</v>
      </c>
      <c r="AO25" s="2919">
        <v>503.21548736248496</v>
      </c>
      <c r="AP25" s="2919">
        <v>533.62951280253299</v>
      </c>
      <c r="AQ25" s="2919">
        <v>560.89018828217399</v>
      </c>
      <c r="AR25" s="2919">
        <v>634.15570742199998</v>
      </c>
      <c r="AS25" s="2919">
        <v>627.16898501300011</v>
      </c>
      <c r="AT25" s="2919">
        <v>674.09105965683204</v>
      </c>
      <c r="AU25" s="2919">
        <v>640.58055344027207</v>
      </c>
      <c r="AV25" s="2919">
        <v>629.07751012096014</v>
      </c>
      <c r="AW25" s="2919">
        <v>575.82417927239999</v>
      </c>
      <c r="AX25" s="2919">
        <v>575.22101026040002</v>
      </c>
      <c r="AY25" s="2919">
        <v>661.61724320280007</v>
      </c>
      <c r="AZ25" s="2919">
        <v>630.88827327939998</v>
      </c>
      <c r="BA25" s="2919">
        <v>645.15228053479996</v>
      </c>
      <c r="BB25" s="2919">
        <v>676.26767594210003</v>
      </c>
      <c r="BC25" s="2919">
        <v>650.42292694159994</v>
      </c>
      <c r="BD25" s="2919">
        <v>711.52481523260008</v>
      </c>
      <c r="BE25" s="2919">
        <v>778.96898550130004</v>
      </c>
      <c r="BF25" s="2919">
        <v>813.61437877499998</v>
      </c>
      <c r="BG25" s="2919">
        <v>801.08239368400007</v>
      </c>
      <c r="BH25" s="2919">
        <v>846.6308202936001</v>
      </c>
      <c r="BI25" s="2919">
        <v>880.04170309370022</v>
      </c>
      <c r="BJ25" s="2919">
        <v>916.31820387300002</v>
      </c>
      <c r="BK25" s="2919">
        <v>847.34622856279998</v>
      </c>
      <c r="BL25" s="2919">
        <v>858.13637922550004</v>
      </c>
      <c r="BM25" s="2919">
        <v>865.50869905139996</v>
      </c>
      <c r="BN25" s="2919">
        <v>838.35208333573848</v>
      </c>
      <c r="BO25" s="2919">
        <v>840.41745006050007</v>
      </c>
      <c r="BP25" s="2919">
        <v>786.84377799060007</v>
      </c>
      <c r="BQ25" s="2919">
        <v>878.99880511160018</v>
      </c>
      <c r="BR25" s="2919">
        <v>902.82385893909998</v>
      </c>
      <c r="BS25" s="2919">
        <v>932.54664263200004</v>
      </c>
      <c r="BT25" s="2919">
        <v>945.32580996797503</v>
      </c>
      <c r="BU25" s="2919">
        <v>993.57863903124598</v>
      </c>
      <c r="BV25" s="2919">
        <v>977.37493899353012</v>
      </c>
      <c r="BW25" s="2919">
        <v>951.70568371354011</v>
      </c>
      <c r="BX25" s="2919">
        <v>948.21345411100003</v>
      </c>
      <c r="BY25" s="2919">
        <v>982.79033317299991</v>
      </c>
      <c r="BZ25" s="2919">
        <v>997.9</v>
      </c>
      <c r="CA25" s="2919">
        <v>999.75565409100011</v>
      </c>
      <c r="CB25" s="2919">
        <v>998.83943063159995</v>
      </c>
      <c r="CC25" s="2919">
        <v>1009.7262123204999</v>
      </c>
      <c r="CD25" s="2919">
        <v>992.10993666511797</v>
      </c>
      <c r="CE25" s="2919">
        <v>1153.702097918572</v>
      </c>
      <c r="CF25" s="2919">
        <v>1160.0101035208684</v>
      </c>
      <c r="CG25" s="2919">
        <v>1208.7401356203966</v>
      </c>
      <c r="CH25" s="2919">
        <v>1342.8787727604213</v>
      </c>
      <c r="CI25" s="2919">
        <v>1192.2574060846823</v>
      </c>
      <c r="CJ25" s="2919">
        <v>1194.5438976470539</v>
      </c>
      <c r="CK25" s="2919">
        <v>1193.9307357339412</v>
      </c>
      <c r="CL25" s="2919">
        <v>1359.3799376390964</v>
      </c>
      <c r="CM25" s="2919">
        <v>1341.8404377858965</v>
      </c>
      <c r="CN25" s="2919">
        <v>1355.0331538285266</v>
      </c>
      <c r="CO25" s="2919">
        <v>1403.395074962842</v>
      </c>
      <c r="CP25" s="2919">
        <v>1372.7892620637001</v>
      </c>
      <c r="CQ25" s="2919">
        <v>1351.5578419620574</v>
      </c>
      <c r="CR25" s="2919">
        <v>1357.68229224014</v>
      </c>
      <c r="CS25" s="2919">
        <v>1548.1253335600945</v>
      </c>
      <c r="CT25" s="2919">
        <v>1561.7792182682738</v>
      </c>
      <c r="CU25" s="2919">
        <v>1535.1447297524569</v>
      </c>
      <c r="CV25" s="2919">
        <v>1524.9667740184552</v>
      </c>
      <c r="CW25" s="2919">
        <v>1513.8188471687711</v>
      </c>
      <c r="CX25" s="2919">
        <v>1596.0035096327615</v>
      </c>
      <c r="CY25" s="2919">
        <v>1611.2110725925545</v>
      </c>
      <c r="CZ25" s="2919">
        <v>1580.435413418664</v>
      </c>
      <c r="DA25" s="2919">
        <v>1603.0743669590804</v>
      </c>
      <c r="DB25" s="2924">
        <v>1545.7193157950067</v>
      </c>
      <c r="DC25" s="2924">
        <v>1577.4558771907261</v>
      </c>
      <c r="DD25" s="2924">
        <v>1616.0253295947994</v>
      </c>
      <c r="DE25" s="2924">
        <v>1574.7389989473122</v>
      </c>
      <c r="DF25" s="2924">
        <v>1701.9029612204668</v>
      </c>
      <c r="DG25" s="2924">
        <v>1612.7876255358742</v>
      </c>
      <c r="DH25" s="2924">
        <v>1541.7515389311986</v>
      </c>
      <c r="DI25" s="2924">
        <v>1511.0818421079566</v>
      </c>
      <c r="DJ25" s="2924">
        <v>1529.026986458651</v>
      </c>
      <c r="DK25" s="2924">
        <v>1532.7701826212365</v>
      </c>
      <c r="DL25" s="2924">
        <v>1516.1132513570849</v>
      </c>
      <c r="DM25" s="2924">
        <v>1545.7152734518277</v>
      </c>
      <c r="DN25" s="2924">
        <v>1713.8740349852628</v>
      </c>
      <c r="DO25" s="2924">
        <v>1762.386245872565</v>
      </c>
      <c r="DP25" s="2924">
        <v>1627.8640205633487</v>
      </c>
      <c r="DQ25" s="2924">
        <v>1587.7692974319041</v>
      </c>
      <c r="DR25" s="2924">
        <v>1577.5652863222695</v>
      </c>
      <c r="DS25" s="2924">
        <v>1757.5324039900736</v>
      </c>
      <c r="DT25" s="2924">
        <v>1608.4647488040457</v>
      </c>
      <c r="DU25" s="2924">
        <v>1596.7098639595965</v>
      </c>
      <c r="DV25" s="2924">
        <v>1609.764881786404</v>
      </c>
      <c r="DW25" s="2924">
        <v>1604.6335836085364</v>
      </c>
      <c r="DX25" s="2924">
        <v>1645.7448510875058</v>
      </c>
      <c r="DY25" s="2924">
        <v>1631.4171776238868</v>
      </c>
      <c r="DZ25" s="2924">
        <v>1903.211354679504</v>
      </c>
      <c r="EA25" s="2924">
        <v>2388.621873167664</v>
      </c>
      <c r="EB25" s="2924">
        <v>2073.7731134321293</v>
      </c>
      <c r="EC25" s="2924">
        <v>1958.8360998693311</v>
      </c>
      <c r="ED25" s="2924">
        <v>1975.3641805042691</v>
      </c>
      <c r="EE25" s="2924">
        <v>1915.4210524868345</v>
      </c>
      <c r="EF25" s="2924">
        <v>1536.5174973807636</v>
      </c>
      <c r="EG25" s="2924">
        <v>1462.0695899103334</v>
      </c>
      <c r="EH25" s="2924">
        <v>1586.9984690278905</v>
      </c>
      <c r="EI25" s="2924">
        <v>1413.9710280543984</v>
      </c>
      <c r="EJ25" s="2924">
        <v>1455.2845246563154</v>
      </c>
      <c r="EK25" s="2924">
        <v>1484.722752255054</v>
      </c>
      <c r="EL25" s="2924">
        <v>1615.4883531648586</v>
      </c>
      <c r="EM25" s="2924">
        <v>1505.9169451254174</v>
      </c>
      <c r="EN25" s="2924">
        <v>1403.0568087933593</v>
      </c>
      <c r="EO25" s="2924">
        <v>1445.2415650236694</v>
      </c>
      <c r="EP25" s="2924">
        <v>1450.769078524417</v>
      </c>
      <c r="EQ25" s="2924">
        <v>1518.6063867546786</v>
      </c>
      <c r="ER25" s="2924">
        <v>1478.4533514649777</v>
      </c>
      <c r="ES25" s="2924">
        <v>1483.559324136138</v>
      </c>
      <c r="ET25" s="2924">
        <v>1441.8014271548991</v>
      </c>
      <c r="EU25" s="2924">
        <v>1451.9424216354325</v>
      </c>
      <c r="EV25" s="2925">
        <v>1397.2769380156083</v>
      </c>
      <c r="EW25" s="2926">
        <v>1427.3050368891418</v>
      </c>
      <c r="EX25" s="2926">
        <v>1450.6799563669149</v>
      </c>
      <c r="EY25" s="2926">
        <v>1512.5793667436133</v>
      </c>
      <c r="EZ25" s="2926">
        <v>1522.5132047783115</v>
      </c>
      <c r="FA25" s="2926">
        <v>1568.2198253838285</v>
      </c>
      <c r="FB25" s="2926">
        <v>1541.4409608532394</v>
      </c>
      <c r="FC25" s="2926">
        <v>1533.4351690472686</v>
      </c>
      <c r="FD25" s="2926">
        <v>1584.7372603900162</v>
      </c>
      <c r="FE25" s="2927">
        <v>1633.6071576895561</v>
      </c>
    </row>
    <row r="26" spans="1:161" ht="15.95" customHeight="1" x14ac:dyDescent="0.35">
      <c r="A26" s="911" t="s">
        <v>809</v>
      </c>
      <c r="B26" s="2919">
        <v>2363.6979685556757</v>
      </c>
      <c r="C26" s="2919">
        <v>2490.2006593228002</v>
      </c>
      <c r="D26" s="2919">
        <v>2384.9380532999999</v>
      </c>
      <c r="E26" s="2919">
        <v>2443.5400831499996</v>
      </c>
      <c r="F26" s="2919">
        <v>2562.59365411</v>
      </c>
      <c r="G26" s="2919">
        <v>2515.3131755599998</v>
      </c>
      <c r="H26" s="2919">
        <v>2857.7457099200001</v>
      </c>
      <c r="I26" s="2919">
        <v>2727.07123512</v>
      </c>
      <c r="J26" s="2919">
        <v>2572.29923285</v>
      </c>
      <c r="K26" s="2919">
        <v>2523.8280641275001</v>
      </c>
      <c r="L26" s="2919">
        <v>2714.2746140874997</v>
      </c>
      <c r="M26" s="2919">
        <v>2690.15770634</v>
      </c>
      <c r="N26" s="2919">
        <v>2779.1720238299999</v>
      </c>
      <c r="O26" s="2919">
        <v>2758.4331251500003</v>
      </c>
      <c r="P26" s="2919">
        <v>2663.0990472900003</v>
      </c>
      <c r="Q26" s="2919">
        <v>2641.1541482299999</v>
      </c>
      <c r="R26" s="2919">
        <v>2748.5789794799998</v>
      </c>
      <c r="S26" s="2919">
        <v>2778.9492123799996</v>
      </c>
      <c r="T26" s="2919">
        <v>2893.6518598800003</v>
      </c>
      <c r="U26" s="2919">
        <v>2871.17907255</v>
      </c>
      <c r="V26" s="2919">
        <v>2932.26702097</v>
      </c>
      <c r="W26" s="2919">
        <v>2754.9733427299993</v>
      </c>
      <c r="X26" s="2919">
        <v>2871.3124255999996</v>
      </c>
      <c r="Y26" s="2919">
        <v>2711.0704768999999</v>
      </c>
      <c r="Z26" s="2919">
        <v>2760.9661566299997</v>
      </c>
      <c r="AA26" s="2919">
        <v>2454.5476632399996</v>
      </c>
      <c r="AB26" s="2919">
        <v>2717.0946421299996</v>
      </c>
      <c r="AC26" s="2919">
        <v>2681.1607323600001</v>
      </c>
      <c r="AD26" s="2919">
        <v>3040.2554009700002</v>
      </c>
      <c r="AE26" s="2919">
        <v>3101.2892397099999</v>
      </c>
      <c r="AF26" s="2919">
        <v>3079.2995641399998</v>
      </c>
      <c r="AG26" s="2919">
        <v>3400.1454348299999</v>
      </c>
      <c r="AH26" s="2919">
        <v>3340.8715155300001</v>
      </c>
      <c r="AI26" s="2919">
        <v>3483.7399008900002</v>
      </c>
      <c r="AJ26" s="2919">
        <v>3433.9557724599999</v>
      </c>
      <c r="AK26" s="2919">
        <v>3370.6981678899997</v>
      </c>
      <c r="AL26" s="2919">
        <v>3418.6193387499993</v>
      </c>
      <c r="AM26" s="2919">
        <v>3644.5871086299994</v>
      </c>
      <c r="AN26" s="2919">
        <v>3768.7207680599995</v>
      </c>
      <c r="AO26" s="2919">
        <v>3737.56939121</v>
      </c>
      <c r="AP26" s="2919">
        <v>3941.5406501008006</v>
      </c>
      <c r="AQ26" s="2919">
        <v>3536.4350238832008</v>
      </c>
      <c r="AR26" s="2919">
        <v>3642.5338103963995</v>
      </c>
      <c r="AS26" s="2919">
        <v>3493.7771045</v>
      </c>
      <c r="AT26" s="2919">
        <v>3340.7957776932003</v>
      </c>
      <c r="AU26" s="2919">
        <v>3203.9466502721998</v>
      </c>
      <c r="AV26" s="2919">
        <v>3312.9222928489994</v>
      </c>
      <c r="AW26" s="2919">
        <v>3211.3458633143996</v>
      </c>
      <c r="AX26" s="2919">
        <v>3178.7274950044002</v>
      </c>
      <c r="AY26" s="2919">
        <v>3599.6290979411001</v>
      </c>
      <c r="AZ26" s="2919">
        <v>3441.4286314036003</v>
      </c>
      <c r="BA26" s="2919">
        <v>3381.0350028454</v>
      </c>
      <c r="BB26" s="2919">
        <v>3292.3944738406994</v>
      </c>
      <c r="BC26" s="2919">
        <v>3237.7080664887999</v>
      </c>
      <c r="BD26" s="2919">
        <v>3380.7336175388004</v>
      </c>
      <c r="BE26" s="2919">
        <v>3206.1246475112002</v>
      </c>
      <c r="BF26" s="2919">
        <v>2809.5316792800004</v>
      </c>
      <c r="BG26" s="2919">
        <v>3048.3363028500003</v>
      </c>
      <c r="BH26" s="2919">
        <v>2944.4484472599001</v>
      </c>
      <c r="BI26" s="2919">
        <v>2888.7957699859999</v>
      </c>
      <c r="BJ26" s="2919">
        <v>3219.7583810821002</v>
      </c>
      <c r="BK26" s="2919">
        <v>3046.9909263137001</v>
      </c>
      <c r="BL26" s="2919">
        <v>2938.3740002628997</v>
      </c>
      <c r="BM26" s="2919">
        <v>2696.1059933732004</v>
      </c>
      <c r="BN26" s="2919">
        <v>2804.6461911065003</v>
      </c>
      <c r="BO26" s="2919">
        <v>3142.0902128212001</v>
      </c>
      <c r="BP26" s="2919">
        <v>3583.8641318090999</v>
      </c>
      <c r="BQ26" s="2919">
        <v>3358.4287600749003</v>
      </c>
      <c r="BR26" s="2919">
        <v>3252.1962490735</v>
      </c>
      <c r="BS26" s="2919">
        <v>3189.3708814188003</v>
      </c>
      <c r="BT26" s="2919">
        <v>3330.9031613059201</v>
      </c>
      <c r="BU26" s="2919">
        <v>2957.3563713709837</v>
      </c>
      <c r="BV26" s="2919">
        <v>3671.0438955459963</v>
      </c>
      <c r="BW26" s="2919">
        <v>3606.6569796742206</v>
      </c>
      <c r="BX26" s="2919">
        <v>3521.8149184145</v>
      </c>
      <c r="BY26" s="2919">
        <v>3594.8836878897991</v>
      </c>
      <c r="BZ26" s="2919">
        <v>3544.1</v>
      </c>
      <c r="CA26" s="2919">
        <v>3773.1625763252996</v>
      </c>
      <c r="CB26" s="2919">
        <v>3865.0737581836001</v>
      </c>
      <c r="CC26" s="2919">
        <v>3630.7657072709767</v>
      </c>
      <c r="CD26" s="2919">
        <v>3369.4383622078481</v>
      </c>
      <c r="CE26" s="2919">
        <v>3358.6691236622587</v>
      </c>
      <c r="CF26" s="2919">
        <v>3647.6030256101285</v>
      </c>
      <c r="CG26" s="2919">
        <v>3618.3747553283333</v>
      </c>
      <c r="CH26" s="2919">
        <v>3995.4466879357951</v>
      </c>
      <c r="CI26" s="2919">
        <v>3935.4932035916463</v>
      </c>
      <c r="CJ26" s="2919">
        <v>3711.3314375502018</v>
      </c>
      <c r="CK26" s="2919">
        <v>3370.778237534686</v>
      </c>
      <c r="CL26" s="2919">
        <v>3663.2413532621367</v>
      </c>
      <c r="CM26" s="2919">
        <v>3553.5031679239587</v>
      </c>
      <c r="CN26" s="2919">
        <v>4054.7225420760014</v>
      </c>
      <c r="CO26" s="2919">
        <v>3961.2851472260427</v>
      </c>
      <c r="CP26" s="2919">
        <v>3514.6277913910003</v>
      </c>
      <c r="CQ26" s="2919">
        <v>3395.0508909787372</v>
      </c>
      <c r="CR26" s="2919">
        <v>3286.4115694819352</v>
      </c>
      <c r="CS26" s="2919">
        <v>3284.5306978335675</v>
      </c>
      <c r="CT26" s="2919">
        <v>3854.945034659464</v>
      </c>
      <c r="CU26" s="2919">
        <v>3852.9279532701771</v>
      </c>
      <c r="CV26" s="2919">
        <v>3862.3376215499575</v>
      </c>
      <c r="CW26" s="2919">
        <v>3562.0088421948308</v>
      </c>
      <c r="CX26" s="2919">
        <v>3314.0402051890119</v>
      </c>
      <c r="CY26" s="2919">
        <v>3856.8173349844351</v>
      </c>
      <c r="CZ26" s="2919">
        <v>3865.8997007998619</v>
      </c>
      <c r="DA26" s="2919">
        <v>3435.0737026536722</v>
      </c>
      <c r="DB26" s="2924">
        <v>3246.1208150499324</v>
      </c>
      <c r="DC26" s="2924">
        <v>3381.2584374390499</v>
      </c>
      <c r="DD26" s="2924">
        <v>3050.9555620400602</v>
      </c>
      <c r="DE26" s="2924">
        <v>2889.8700172028862</v>
      </c>
      <c r="DF26" s="2924">
        <v>3098.1481756435619</v>
      </c>
      <c r="DG26" s="2924">
        <v>3105.1762265985735</v>
      </c>
      <c r="DH26" s="2924">
        <v>3300.2915916613856</v>
      </c>
      <c r="DI26" s="2924">
        <v>3481.7353471842739</v>
      </c>
      <c r="DJ26" s="2924">
        <v>3448.5251477085753</v>
      </c>
      <c r="DK26" s="2924">
        <v>3474.1193927422119</v>
      </c>
      <c r="DL26" s="2924">
        <v>3595.5056784613625</v>
      </c>
      <c r="DM26" s="2924">
        <v>3381.3036645910297</v>
      </c>
      <c r="DN26" s="2924">
        <v>3230.4361388177213</v>
      </c>
      <c r="DO26" s="2924">
        <v>4828.3798538658157</v>
      </c>
      <c r="DP26" s="2924">
        <v>4808.0132349915993</v>
      </c>
      <c r="DQ26" s="2924">
        <v>4439.4842631616639</v>
      </c>
      <c r="DR26" s="2924">
        <v>4805.6545975926647</v>
      </c>
      <c r="DS26" s="2924">
        <v>5007.9330696243187</v>
      </c>
      <c r="DT26" s="2924">
        <v>5088.901639001434</v>
      </c>
      <c r="DU26" s="2924">
        <v>4836.9117213258514</v>
      </c>
      <c r="DV26" s="2924">
        <v>4888.7988985666234</v>
      </c>
      <c r="DW26" s="2924">
        <v>4747.9274298103746</v>
      </c>
      <c r="DX26" s="2924">
        <v>4974.9763837577575</v>
      </c>
      <c r="DY26" s="2924">
        <v>4685.8247730194962</v>
      </c>
      <c r="DZ26" s="2924">
        <v>4309.3485019522459</v>
      </c>
      <c r="EA26" s="2924">
        <v>4907.8379870256349</v>
      </c>
      <c r="EB26" s="2924">
        <v>5278.1022856593663</v>
      </c>
      <c r="EC26" s="2924">
        <v>4833.4729291157028</v>
      </c>
      <c r="ED26" s="2924">
        <v>4885.4329451383128</v>
      </c>
      <c r="EE26" s="2924">
        <v>5004.77102336183</v>
      </c>
      <c r="EF26" s="2924">
        <v>4901.5545799426864</v>
      </c>
      <c r="EG26" s="2924">
        <v>5236.7628199209421</v>
      </c>
      <c r="EH26" s="2924">
        <v>5043.1559781520245</v>
      </c>
      <c r="EI26" s="2924">
        <v>4806.8602179501495</v>
      </c>
      <c r="EJ26" s="2924">
        <v>5001.7728553552979</v>
      </c>
      <c r="EK26" s="2924">
        <v>4983.2997972805515</v>
      </c>
      <c r="EL26" s="2924">
        <v>4905.1773306599925</v>
      </c>
      <c r="EM26" s="2924">
        <v>5040.8147169026861</v>
      </c>
      <c r="EN26" s="2924">
        <v>4806.8555743161214</v>
      </c>
      <c r="EO26" s="2924">
        <v>5176.4182202082857</v>
      </c>
      <c r="EP26" s="2924">
        <v>5353.32235306649</v>
      </c>
      <c r="EQ26" s="2924">
        <v>5088.8854867304599</v>
      </c>
      <c r="ER26" s="2924">
        <v>5008.1349054145639</v>
      </c>
      <c r="ES26" s="2924">
        <v>4792.7139683942514</v>
      </c>
      <c r="ET26" s="2924">
        <v>4412.4008491106752</v>
      </c>
      <c r="EU26" s="2924">
        <v>5367.7357414998914</v>
      </c>
      <c r="EV26" s="2925">
        <v>6121.3009020021937</v>
      </c>
      <c r="EW26" s="2926">
        <v>5795.1286427765417</v>
      </c>
      <c r="EX26" s="2926">
        <v>5794.14361426301</v>
      </c>
      <c r="EY26" s="2926">
        <v>5039.3255750729541</v>
      </c>
      <c r="EZ26" s="2926">
        <v>5115.9261389716339</v>
      </c>
      <c r="FA26" s="2926">
        <v>4442.230701073835</v>
      </c>
      <c r="FB26" s="2926">
        <v>4788.5157179831476</v>
      </c>
      <c r="FC26" s="2926">
        <v>4798.1812146125667</v>
      </c>
      <c r="FD26" s="2926">
        <v>4622.391260035296</v>
      </c>
      <c r="FE26" s="2927">
        <v>4763.9039215995554</v>
      </c>
    </row>
    <row r="27" spans="1:161" ht="15.95" customHeight="1" x14ac:dyDescent="0.35">
      <c r="A27" s="911" t="s">
        <v>810</v>
      </c>
      <c r="B27" s="2919">
        <v>176.59226850081083</v>
      </c>
      <c r="C27" s="2919">
        <v>201.93284895424</v>
      </c>
      <c r="D27" s="2919">
        <v>193.29467437603</v>
      </c>
      <c r="E27" s="2919">
        <v>168.56809528800002</v>
      </c>
      <c r="F27" s="2919">
        <v>189.21288308400003</v>
      </c>
      <c r="G27" s="2919">
        <v>185.95629152000001</v>
      </c>
      <c r="H27" s="2919">
        <v>183.29567885000003</v>
      </c>
      <c r="I27" s="2919">
        <v>203.48886256660001</v>
      </c>
      <c r="J27" s="2919">
        <v>207.32335457999997</v>
      </c>
      <c r="K27" s="2919">
        <v>203.12131497559997</v>
      </c>
      <c r="L27" s="2919">
        <v>179.06845641000001</v>
      </c>
      <c r="M27" s="2919">
        <v>184.52059422899998</v>
      </c>
      <c r="N27" s="2919">
        <v>172.58193402000001</v>
      </c>
      <c r="O27" s="2919">
        <v>189.47010082</v>
      </c>
      <c r="P27" s="2919">
        <v>182.45768701</v>
      </c>
      <c r="Q27" s="2919">
        <v>189.07941648300002</v>
      </c>
      <c r="R27" s="2919">
        <v>196.66622902899999</v>
      </c>
      <c r="S27" s="2919">
        <v>209.51591063000001</v>
      </c>
      <c r="T27" s="2919">
        <v>226.54121509000001</v>
      </c>
      <c r="U27" s="2919">
        <v>210.21094289800001</v>
      </c>
      <c r="V27" s="2919">
        <v>220.83309419999995</v>
      </c>
      <c r="W27" s="2919">
        <v>207.80221347999998</v>
      </c>
      <c r="X27" s="2919">
        <v>204.10965881999999</v>
      </c>
      <c r="Y27" s="2919">
        <v>198.33765414999996</v>
      </c>
      <c r="Z27" s="2919">
        <v>192.41302737999999</v>
      </c>
      <c r="AA27" s="2919">
        <v>196.42294497</v>
      </c>
      <c r="AB27" s="2919">
        <v>194.26834905000001</v>
      </c>
      <c r="AC27" s="2919">
        <v>197.66117403000001</v>
      </c>
      <c r="AD27" s="2919">
        <v>189.06569009999998</v>
      </c>
      <c r="AE27" s="2919">
        <v>194.87130588999997</v>
      </c>
      <c r="AF27" s="2919">
        <v>188.29923076000003</v>
      </c>
      <c r="AG27" s="2919">
        <v>181.17597109999997</v>
      </c>
      <c r="AH27" s="2919">
        <v>163.04760561000001</v>
      </c>
      <c r="AI27" s="2919">
        <v>154.31566275999998</v>
      </c>
      <c r="AJ27" s="2919">
        <v>150.55489198000001</v>
      </c>
      <c r="AK27" s="2919">
        <v>149.15617316000004</v>
      </c>
      <c r="AL27" s="2919">
        <v>150.49432431</v>
      </c>
      <c r="AM27" s="2919">
        <v>139.38545445</v>
      </c>
      <c r="AN27" s="2919">
        <v>151.17183906</v>
      </c>
      <c r="AO27" s="2919">
        <v>175.53539634999998</v>
      </c>
      <c r="AP27" s="2919">
        <v>180.67720570170002</v>
      </c>
      <c r="AQ27" s="2919">
        <v>183.02640676960002</v>
      </c>
      <c r="AR27" s="2919">
        <v>180.7005194756</v>
      </c>
      <c r="AS27" s="2919">
        <v>192.51933147000003</v>
      </c>
      <c r="AT27" s="2919">
        <v>182.59103222439998</v>
      </c>
      <c r="AU27" s="2919">
        <v>197.28146025260003</v>
      </c>
      <c r="AV27" s="2919">
        <v>190.64512558999996</v>
      </c>
      <c r="AW27" s="2919">
        <v>191.7951092644</v>
      </c>
      <c r="AX27" s="2919">
        <v>186.0658834372</v>
      </c>
      <c r="AY27" s="2919">
        <v>198.6709644133</v>
      </c>
      <c r="AZ27" s="2919">
        <v>195.74388839629998</v>
      </c>
      <c r="BA27" s="2919">
        <v>190.36370776880003</v>
      </c>
      <c r="BB27" s="2919">
        <v>192.79535142199998</v>
      </c>
      <c r="BC27" s="2919">
        <v>190.22880498879999</v>
      </c>
      <c r="BD27" s="2919">
        <v>199.1007554434</v>
      </c>
      <c r="BE27" s="2919">
        <v>201.48615796489997</v>
      </c>
      <c r="BF27" s="2919">
        <v>240.0386187</v>
      </c>
      <c r="BG27" s="2919">
        <v>236.60507316599998</v>
      </c>
      <c r="BH27" s="2919">
        <v>233.8183665544</v>
      </c>
      <c r="BI27" s="2919">
        <v>232.86536036460001</v>
      </c>
      <c r="BJ27" s="2919">
        <v>222.36638881499997</v>
      </c>
      <c r="BK27" s="2919">
        <v>237.55416839999998</v>
      </c>
      <c r="BL27" s="2919">
        <v>226.73996263000001</v>
      </c>
      <c r="BM27" s="2919">
        <v>243.52150372</v>
      </c>
      <c r="BN27" s="2919">
        <v>235.20743038524998</v>
      </c>
      <c r="BO27" s="2919">
        <v>234.94317896000001</v>
      </c>
      <c r="BP27" s="2919">
        <v>246.85239048</v>
      </c>
      <c r="BQ27" s="2919">
        <v>238.83289897999995</v>
      </c>
      <c r="BR27" s="2919">
        <v>238.23718378000001</v>
      </c>
      <c r="BS27" s="2919">
        <v>242.02547070000003</v>
      </c>
      <c r="BT27" s="2919">
        <v>281.36017123190999</v>
      </c>
      <c r="BU27" s="2919">
        <v>233.26205171999999</v>
      </c>
      <c r="BV27" s="2919">
        <v>223.61475667000002</v>
      </c>
      <c r="BW27" s="2919">
        <v>224.39622494999998</v>
      </c>
      <c r="BX27" s="2919">
        <v>235.83869653999997</v>
      </c>
      <c r="BY27" s="2919">
        <v>232.04889793000001</v>
      </c>
      <c r="BZ27" s="2919">
        <v>237.3</v>
      </c>
      <c r="CA27" s="2919">
        <v>235.64973496999997</v>
      </c>
      <c r="CB27" s="2919">
        <v>231.13577302000002</v>
      </c>
      <c r="CC27" s="2919">
        <v>239.42636635000002</v>
      </c>
      <c r="CD27" s="2919">
        <v>238.94853953280798</v>
      </c>
      <c r="CE27" s="2919">
        <v>243.15800648000001</v>
      </c>
      <c r="CF27" s="2919">
        <v>234.10488827270771</v>
      </c>
      <c r="CG27" s="2919">
        <v>226.54181328858999</v>
      </c>
      <c r="CH27" s="2919">
        <v>213.95242040521168</v>
      </c>
      <c r="CI27" s="2919">
        <v>233.84193406841652</v>
      </c>
      <c r="CJ27" s="2919">
        <v>235.38473750784399</v>
      </c>
      <c r="CK27" s="2919">
        <v>247.05226537561902</v>
      </c>
      <c r="CL27" s="2919">
        <v>238.09755187232236</v>
      </c>
      <c r="CM27" s="2919">
        <v>244.24631655819704</v>
      </c>
      <c r="CN27" s="2919">
        <v>240.59277677735736</v>
      </c>
      <c r="CO27" s="2919">
        <v>240.18387720309801</v>
      </c>
      <c r="CP27" s="2919">
        <v>237.31509417252502</v>
      </c>
      <c r="CQ27" s="2919">
        <v>236.13402552341648</v>
      </c>
      <c r="CR27" s="2919">
        <v>229.12621355739995</v>
      </c>
      <c r="CS27" s="2919">
        <v>237.77774410023397</v>
      </c>
      <c r="CT27" s="2919">
        <v>240.14683632467603</v>
      </c>
      <c r="CU27" s="2919">
        <v>250.64360829185699</v>
      </c>
      <c r="CV27" s="2919">
        <v>237.3238288733651</v>
      </c>
      <c r="CW27" s="2919">
        <v>235.45631769599035</v>
      </c>
      <c r="CX27" s="2919">
        <v>241.2083515181024</v>
      </c>
      <c r="CY27" s="2919">
        <v>248.37719486737072</v>
      </c>
      <c r="CZ27" s="2919">
        <v>248.777935416605</v>
      </c>
      <c r="DA27" s="2919">
        <v>255.72849986560851</v>
      </c>
      <c r="DB27" s="2924">
        <v>258.46664286352035</v>
      </c>
      <c r="DC27" s="2924">
        <v>268.15224447709295</v>
      </c>
      <c r="DD27" s="2924">
        <v>258.85357965145022</v>
      </c>
      <c r="DE27" s="2924">
        <v>252.15356645662189</v>
      </c>
      <c r="DF27" s="2924">
        <v>265.38474106099841</v>
      </c>
      <c r="DG27" s="2924">
        <v>279.50727439680429</v>
      </c>
      <c r="DH27" s="2924">
        <v>267.24002134032065</v>
      </c>
      <c r="DI27" s="2924">
        <v>272.89562751600369</v>
      </c>
      <c r="DJ27" s="2924">
        <v>303.88852701252961</v>
      </c>
      <c r="DK27" s="2924">
        <v>307.765795164726</v>
      </c>
      <c r="DL27" s="2924">
        <v>311.75583311421724</v>
      </c>
      <c r="DM27" s="2924">
        <v>308.83849788305366</v>
      </c>
      <c r="DN27" s="2924">
        <v>329.58059812951143</v>
      </c>
      <c r="DO27" s="2924">
        <v>349.24091370234504</v>
      </c>
      <c r="DP27" s="2924">
        <v>327.70410822192201</v>
      </c>
      <c r="DQ27" s="2924">
        <v>324.54169016975857</v>
      </c>
      <c r="DR27" s="2924">
        <v>318.46366263060986</v>
      </c>
      <c r="DS27" s="2924">
        <v>316.21627298351598</v>
      </c>
      <c r="DT27" s="2924">
        <v>316.53006359011812</v>
      </c>
      <c r="DU27" s="2924">
        <v>329.21990758446992</v>
      </c>
      <c r="DV27" s="2924">
        <v>326.30474563015093</v>
      </c>
      <c r="DW27" s="2924">
        <v>325.16391292372469</v>
      </c>
      <c r="DX27" s="2924">
        <v>336.09542218614348</v>
      </c>
      <c r="DY27" s="2924">
        <v>339.72029089684446</v>
      </c>
      <c r="DZ27" s="2924">
        <v>357.32100536254165</v>
      </c>
      <c r="EA27" s="2924">
        <v>340.42262424901651</v>
      </c>
      <c r="EB27" s="2924">
        <v>327.20406745780525</v>
      </c>
      <c r="EC27" s="2924">
        <v>311.55269408261989</v>
      </c>
      <c r="ED27" s="2924">
        <v>316.13771993633418</v>
      </c>
      <c r="EE27" s="2924">
        <v>313.27048798357197</v>
      </c>
      <c r="EF27" s="2924">
        <v>311.43085187436469</v>
      </c>
      <c r="EG27" s="2924">
        <v>328.05749979737357</v>
      </c>
      <c r="EH27" s="2924">
        <v>334.49500668649256</v>
      </c>
      <c r="EI27" s="2924">
        <v>339.79666347335217</v>
      </c>
      <c r="EJ27" s="2924">
        <v>355.36918727225469</v>
      </c>
      <c r="EK27" s="2924">
        <v>377.73819075200856</v>
      </c>
      <c r="EL27" s="2924">
        <v>358.05172346604314</v>
      </c>
      <c r="EM27" s="2924">
        <v>353.02983713110876</v>
      </c>
      <c r="EN27" s="2924">
        <v>362.965811060585</v>
      </c>
      <c r="EO27" s="2924">
        <v>371.24700858627835</v>
      </c>
      <c r="EP27" s="2924">
        <v>375.61398659639036</v>
      </c>
      <c r="EQ27" s="2924">
        <v>370.08427808799956</v>
      </c>
      <c r="ER27" s="2924">
        <v>346.09378610486777</v>
      </c>
      <c r="ES27" s="2924">
        <v>356.19226900034926</v>
      </c>
      <c r="ET27" s="2924">
        <v>344.8774833982647</v>
      </c>
      <c r="EU27" s="2924">
        <v>349.13058572788765</v>
      </c>
      <c r="EV27" s="2925">
        <v>337.3353174107333</v>
      </c>
      <c r="EW27" s="2926">
        <v>355.81751397403076</v>
      </c>
      <c r="EX27" s="2926">
        <v>345.60931744146905</v>
      </c>
      <c r="EY27" s="2926">
        <v>332.59172668729877</v>
      </c>
      <c r="EZ27" s="2926">
        <v>338.13740085414372</v>
      </c>
      <c r="FA27" s="2926">
        <v>364.37659164484018</v>
      </c>
      <c r="FB27" s="2926">
        <v>372.47941197391873</v>
      </c>
      <c r="FC27" s="2926">
        <v>434.00796879160004</v>
      </c>
      <c r="FD27" s="2926">
        <v>438.1286367509191</v>
      </c>
      <c r="FE27" s="2927">
        <v>438.7770800822978</v>
      </c>
    </row>
    <row r="28" spans="1:161" ht="15.95" customHeight="1" x14ac:dyDescent="0.35">
      <c r="A28" s="911" t="s">
        <v>811</v>
      </c>
      <c r="B28" s="2919">
        <v>97.614408969999999</v>
      </c>
      <c r="C28" s="2919">
        <v>102.61530317999998</v>
      </c>
      <c r="D28" s="2919">
        <v>100.63026966999999</v>
      </c>
      <c r="E28" s="2919">
        <v>102.4541332</v>
      </c>
      <c r="F28" s="2919">
        <v>98.261361329999986</v>
      </c>
      <c r="G28" s="2919">
        <v>104.39886517000001</v>
      </c>
      <c r="H28" s="2919">
        <v>96.68848552</v>
      </c>
      <c r="I28" s="2919">
        <v>94.396002659999994</v>
      </c>
      <c r="J28" s="2919">
        <v>89.32269466999999</v>
      </c>
      <c r="K28" s="2919">
        <v>81.484388158517987</v>
      </c>
      <c r="L28" s="2919">
        <v>75.448553338173994</v>
      </c>
      <c r="M28" s="2919">
        <v>81.411835095809991</v>
      </c>
      <c r="N28" s="2919">
        <v>69.397369005400989</v>
      </c>
      <c r="O28" s="2919">
        <v>68.996006079051995</v>
      </c>
      <c r="P28" s="2919">
        <v>72.817767338860008</v>
      </c>
      <c r="Q28" s="2919">
        <v>78.667016665579737</v>
      </c>
      <c r="R28" s="2919">
        <v>97.081972062534604</v>
      </c>
      <c r="S28" s="2919">
        <v>104.36980495326826</v>
      </c>
      <c r="T28" s="2919">
        <v>115.9669075457704</v>
      </c>
      <c r="U28" s="2919">
        <v>118.1064868258315</v>
      </c>
      <c r="V28" s="2919">
        <v>115.329142452735</v>
      </c>
      <c r="W28" s="2919">
        <v>112.71279911566002</v>
      </c>
      <c r="X28" s="2919">
        <v>105.90337220691613</v>
      </c>
      <c r="Y28" s="2919">
        <v>106.497880595642</v>
      </c>
      <c r="Z28" s="2919">
        <v>119.02716917999999</v>
      </c>
      <c r="AA28" s="2919">
        <v>125.65828155000001</v>
      </c>
      <c r="AB28" s="2919">
        <v>126.07304412000001</v>
      </c>
      <c r="AC28" s="2919">
        <v>148.01151609999999</v>
      </c>
      <c r="AD28" s="2919">
        <v>155.50539436999998</v>
      </c>
      <c r="AE28" s="2919">
        <v>147.91883977000001</v>
      </c>
      <c r="AF28" s="2919">
        <v>137.37193866999999</v>
      </c>
      <c r="AG28" s="2919">
        <v>138.02645962</v>
      </c>
      <c r="AH28" s="2919">
        <v>120.93262728000001</v>
      </c>
      <c r="AI28" s="2919">
        <v>115.23435868999999</v>
      </c>
      <c r="AJ28" s="2919">
        <v>120.96642899</v>
      </c>
      <c r="AK28" s="2919">
        <v>144.77964678999999</v>
      </c>
      <c r="AL28" s="2919">
        <v>166.28851318</v>
      </c>
      <c r="AM28" s="2919">
        <v>155.64705203</v>
      </c>
      <c r="AN28" s="2919">
        <v>159.43504797000003</v>
      </c>
      <c r="AO28" s="2919">
        <v>151.59736138999997</v>
      </c>
      <c r="AP28" s="2919">
        <v>162.76476494720001</v>
      </c>
      <c r="AQ28" s="2919">
        <v>175.5978102096</v>
      </c>
      <c r="AR28" s="2919">
        <v>149.589691042</v>
      </c>
      <c r="AS28" s="2919">
        <v>154.38243273</v>
      </c>
      <c r="AT28" s="2919">
        <v>142.1745302052</v>
      </c>
      <c r="AU28" s="2919">
        <v>142.09732212081599</v>
      </c>
      <c r="AV28" s="2919">
        <v>146.78131220914</v>
      </c>
      <c r="AW28" s="2919">
        <v>148.30031303519601</v>
      </c>
      <c r="AX28" s="2919">
        <v>149.59228796914999</v>
      </c>
      <c r="AY28" s="2919">
        <v>144.36546618389499</v>
      </c>
      <c r="AZ28" s="2919">
        <v>145.10835226846902</v>
      </c>
      <c r="BA28" s="2919">
        <v>151.332670290512</v>
      </c>
      <c r="BB28" s="2919">
        <v>133.33978002792</v>
      </c>
      <c r="BC28" s="2919">
        <v>166.03203548303097</v>
      </c>
      <c r="BD28" s="2919">
        <v>178.78367809125101</v>
      </c>
      <c r="BE28" s="2919">
        <v>225.96230681309402</v>
      </c>
      <c r="BF28" s="2919">
        <v>227.16183024827802</v>
      </c>
      <c r="BG28" s="2919">
        <v>228.466386159861</v>
      </c>
      <c r="BH28" s="2919">
        <v>231.975137686571</v>
      </c>
      <c r="BI28" s="2919">
        <v>220.78901456923998</v>
      </c>
      <c r="BJ28" s="2919">
        <v>273.459613137948</v>
      </c>
      <c r="BK28" s="2919">
        <v>242.30585754926801</v>
      </c>
      <c r="BL28" s="2919">
        <v>241.97609148436001</v>
      </c>
      <c r="BM28" s="2919">
        <v>264.13208734438797</v>
      </c>
      <c r="BN28" s="2919">
        <v>321.51504282691394</v>
      </c>
      <c r="BO28" s="2919">
        <v>312.21540729697</v>
      </c>
      <c r="BP28" s="2919">
        <v>311.20258982125802</v>
      </c>
      <c r="BQ28" s="2919">
        <v>155.43094604219999</v>
      </c>
      <c r="BR28" s="2919">
        <v>234.17691871757603</v>
      </c>
      <c r="BS28" s="2919">
        <v>176.49389632339202</v>
      </c>
      <c r="BT28" s="2919">
        <v>158.48801209582498</v>
      </c>
      <c r="BU28" s="2919">
        <v>192.56512307616799</v>
      </c>
      <c r="BV28" s="2919">
        <v>182.60654381780202</v>
      </c>
      <c r="BW28" s="2919">
        <v>239.76565439396501</v>
      </c>
      <c r="BX28" s="2919">
        <v>233.75830020199999</v>
      </c>
      <c r="BY28" s="2919">
        <v>228.1199880129</v>
      </c>
      <c r="BZ28" s="2919">
        <v>307.10000000000002</v>
      </c>
      <c r="CA28" s="2919">
        <v>279.69326941025304</v>
      </c>
      <c r="CB28" s="2919">
        <v>163.05112389999999</v>
      </c>
      <c r="CC28" s="2919">
        <v>157.77436983561</v>
      </c>
      <c r="CD28" s="2919">
        <v>101.504619756536</v>
      </c>
      <c r="CE28" s="2919">
        <v>94.444437270082744</v>
      </c>
      <c r="CF28" s="2919">
        <v>103.94835462019299</v>
      </c>
      <c r="CG28" s="2919">
        <v>90.655576233880012</v>
      </c>
      <c r="CH28" s="2919">
        <v>106.57304295735817</v>
      </c>
      <c r="CI28" s="2919">
        <v>219.18467607100317</v>
      </c>
      <c r="CJ28" s="2919">
        <v>100.46505482277</v>
      </c>
      <c r="CK28" s="2919">
        <v>89.28311561999999</v>
      </c>
      <c r="CL28" s="2919">
        <v>89.054852999999994</v>
      </c>
      <c r="CM28" s="2919">
        <v>92.464651038802998</v>
      </c>
      <c r="CN28" s="2919">
        <v>91.468189580000001</v>
      </c>
      <c r="CO28" s="2919">
        <v>91.641846270000002</v>
      </c>
      <c r="CP28" s="2919">
        <v>88.927837643325006</v>
      </c>
      <c r="CQ28" s="2919">
        <v>83.293491148742987</v>
      </c>
      <c r="CR28" s="2919">
        <v>86.37146728148501</v>
      </c>
      <c r="CS28" s="2919">
        <v>84.604642524098864</v>
      </c>
      <c r="CT28" s="2919">
        <v>78.325160029454892</v>
      </c>
      <c r="CU28" s="2919">
        <v>76.659233949262713</v>
      </c>
      <c r="CV28" s="2919">
        <v>95.28988166783536</v>
      </c>
      <c r="CW28" s="2919">
        <v>80.692297490560861</v>
      </c>
      <c r="CX28" s="2919">
        <v>75.559578036523376</v>
      </c>
      <c r="CY28" s="2919">
        <v>74.012151978450106</v>
      </c>
      <c r="CZ28" s="2919">
        <v>77.740551126647702</v>
      </c>
      <c r="DA28" s="2919">
        <v>74.174897989999991</v>
      </c>
      <c r="DB28" s="2924">
        <v>74.180511122816867</v>
      </c>
      <c r="DC28" s="2924">
        <v>74.911465481918825</v>
      </c>
      <c r="DD28" s="2924">
        <v>78.385737314623597</v>
      </c>
      <c r="DE28" s="2924">
        <v>77.681668107964796</v>
      </c>
      <c r="DF28" s="2924">
        <v>170.95752902302027</v>
      </c>
      <c r="DG28" s="2924">
        <v>197.09340777883978</v>
      </c>
      <c r="DH28" s="2924">
        <v>241.77566960492067</v>
      </c>
      <c r="DI28" s="2924">
        <v>270.47061073999998</v>
      </c>
      <c r="DJ28" s="2924">
        <v>260.31001548</v>
      </c>
      <c r="DK28" s="2924">
        <v>252.42348912</v>
      </c>
      <c r="DL28" s="2924">
        <v>235.5096548767338</v>
      </c>
      <c r="DM28" s="2924">
        <v>241.15517149633391</v>
      </c>
      <c r="DN28" s="2924">
        <v>239.36306235795448</v>
      </c>
      <c r="DO28" s="2924">
        <v>223.90959444652412</v>
      </c>
      <c r="DP28" s="2924">
        <v>222.83760097908254</v>
      </c>
      <c r="DQ28" s="2924">
        <v>215.3263150130874</v>
      </c>
      <c r="DR28" s="2924">
        <v>212.00304744132853</v>
      </c>
      <c r="DS28" s="2924">
        <v>211.04228776915514</v>
      </c>
      <c r="DT28" s="2924">
        <v>221.93974978350252</v>
      </c>
      <c r="DU28" s="2924">
        <v>237.96517945967574</v>
      </c>
      <c r="DV28" s="2924">
        <v>206.48948081584851</v>
      </c>
      <c r="DW28" s="2924">
        <v>214.78387510218934</v>
      </c>
      <c r="DX28" s="2924">
        <v>239.40221216727338</v>
      </c>
      <c r="DY28" s="2924">
        <v>231.17991569611783</v>
      </c>
      <c r="DZ28" s="2924">
        <v>226.7357244653372</v>
      </c>
      <c r="EA28" s="2924">
        <v>222.43099204288364</v>
      </c>
      <c r="EB28" s="2924">
        <v>237.45443807221622</v>
      </c>
      <c r="EC28" s="2924">
        <v>252.24202600993931</v>
      </c>
      <c r="ED28" s="2924">
        <v>249.521310419</v>
      </c>
      <c r="EE28" s="2924">
        <v>270.58157351656672</v>
      </c>
      <c r="EF28" s="2924">
        <v>249.5473196612333</v>
      </c>
      <c r="EG28" s="2924">
        <v>266.23544189450001</v>
      </c>
      <c r="EH28" s="2924">
        <v>275.24592463903332</v>
      </c>
      <c r="EI28" s="2924">
        <v>264.23855122200001</v>
      </c>
      <c r="EJ28" s="2924">
        <v>363.16889943303818</v>
      </c>
      <c r="EK28" s="2924">
        <v>323.23941115380518</v>
      </c>
      <c r="EL28" s="2924">
        <v>324.89125521961319</v>
      </c>
      <c r="EM28" s="2924">
        <v>295.73457463403946</v>
      </c>
      <c r="EN28" s="2924">
        <v>295.13022221053018</v>
      </c>
      <c r="EO28" s="2924">
        <v>737.42414375506451</v>
      </c>
      <c r="EP28" s="2924">
        <v>731.74988873777363</v>
      </c>
      <c r="EQ28" s="2924">
        <v>742.519721284046</v>
      </c>
      <c r="ER28" s="2924">
        <v>752.83690654129339</v>
      </c>
      <c r="ES28" s="2924">
        <v>739.80144612031449</v>
      </c>
      <c r="ET28" s="2924">
        <v>743.06482413555921</v>
      </c>
      <c r="EU28" s="2924">
        <v>763.82738588064478</v>
      </c>
      <c r="EV28" s="2925">
        <v>797.2925607126316</v>
      </c>
      <c r="EW28" s="2926">
        <v>821.886416344434</v>
      </c>
      <c r="EX28" s="2926">
        <v>835.15744909245007</v>
      </c>
      <c r="EY28" s="2926">
        <v>768.45948940014478</v>
      </c>
      <c r="EZ28" s="2926">
        <v>737.69388326892647</v>
      </c>
      <c r="FA28" s="2926">
        <v>773.22459077696169</v>
      </c>
      <c r="FB28" s="2926">
        <v>773.81670650302749</v>
      </c>
      <c r="FC28" s="2926">
        <v>748.10967543410379</v>
      </c>
      <c r="FD28" s="2926">
        <v>775.93599094745571</v>
      </c>
      <c r="FE28" s="2927">
        <v>771.72017781089232</v>
      </c>
    </row>
    <row r="29" spans="1:161" ht="15.95" customHeight="1" x14ac:dyDescent="0.35">
      <c r="A29" s="911" t="s">
        <v>812</v>
      </c>
      <c r="B29" s="2919">
        <v>166.19704274497298</v>
      </c>
      <c r="C29" s="2919">
        <v>172.17080784207999</v>
      </c>
      <c r="D29" s="2919">
        <v>179.12270492087004</v>
      </c>
      <c r="E29" s="2919">
        <v>180.71681740500003</v>
      </c>
      <c r="F29" s="2919">
        <v>170.08206123760999</v>
      </c>
      <c r="G29" s="2919">
        <v>168.39414530846761</v>
      </c>
      <c r="H29" s="2919">
        <v>175.04574935152002</v>
      </c>
      <c r="I29" s="2919">
        <v>142.68633977999997</v>
      </c>
      <c r="J29" s="2919">
        <v>149.98749404</v>
      </c>
      <c r="K29" s="2919">
        <v>167.39403020999998</v>
      </c>
      <c r="L29" s="2919">
        <v>173.93170000999999</v>
      </c>
      <c r="M29" s="2919">
        <v>166.93003911000002</v>
      </c>
      <c r="N29" s="2919">
        <v>164.45018951000003</v>
      </c>
      <c r="O29" s="2919">
        <v>169.52541997999998</v>
      </c>
      <c r="P29" s="2919">
        <v>164.11554416999999</v>
      </c>
      <c r="Q29" s="2919">
        <v>158.92107231</v>
      </c>
      <c r="R29" s="2919">
        <v>157.57832245000003</v>
      </c>
      <c r="S29" s="2919">
        <v>159.66678271999999</v>
      </c>
      <c r="T29" s="2919">
        <v>158.43417059000001</v>
      </c>
      <c r="U29" s="2919">
        <v>148.98419639999997</v>
      </c>
      <c r="V29" s="2919">
        <v>145.69541749000001</v>
      </c>
      <c r="W29" s="2919">
        <v>151.70839975999999</v>
      </c>
      <c r="X29" s="2919">
        <v>154.88993690999999</v>
      </c>
      <c r="Y29" s="2919">
        <v>156.73571521</v>
      </c>
      <c r="Z29" s="2919">
        <v>158.66221405999997</v>
      </c>
      <c r="AA29" s="2919">
        <v>166.25601868999999</v>
      </c>
      <c r="AB29" s="2919">
        <v>203.69923205000001</v>
      </c>
      <c r="AC29" s="2919">
        <v>222.09392018</v>
      </c>
      <c r="AD29" s="2919">
        <v>221.21474542000001</v>
      </c>
      <c r="AE29" s="2919">
        <v>229.97076128999998</v>
      </c>
      <c r="AF29" s="2919">
        <v>219.86278774000002</v>
      </c>
      <c r="AG29" s="2919">
        <v>206.73097761</v>
      </c>
      <c r="AH29" s="2919">
        <v>207.45089675</v>
      </c>
      <c r="AI29" s="2919">
        <v>228.74573941999998</v>
      </c>
      <c r="AJ29" s="2919">
        <v>235.40451213999998</v>
      </c>
      <c r="AK29" s="2919">
        <v>248.82441001000001</v>
      </c>
      <c r="AL29" s="2919">
        <v>240.50498970999999</v>
      </c>
      <c r="AM29" s="2919">
        <v>237.53441811000002</v>
      </c>
      <c r="AN29" s="2919">
        <v>237.93872151160198</v>
      </c>
      <c r="AO29" s="2919">
        <v>234.29789789324701</v>
      </c>
      <c r="AP29" s="2919">
        <v>236.76174675454897</v>
      </c>
      <c r="AQ29" s="2919">
        <v>232.39989971261201</v>
      </c>
      <c r="AR29" s="2919">
        <v>234.41904848554404</v>
      </c>
      <c r="AS29" s="2919">
        <v>226.38333418600001</v>
      </c>
      <c r="AT29" s="2919">
        <v>234.40558189483201</v>
      </c>
      <c r="AU29" s="2919">
        <v>228.90864242174399</v>
      </c>
      <c r="AV29" s="2919">
        <v>242.15599978544</v>
      </c>
      <c r="AW29" s="2919">
        <v>237.31196294</v>
      </c>
      <c r="AX29" s="2919">
        <v>222.030499754</v>
      </c>
      <c r="AY29" s="2919">
        <v>210.6999863307</v>
      </c>
      <c r="AZ29" s="2919">
        <v>210.64698154450002</v>
      </c>
      <c r="BA29" s="2919">
        <v>214.69306681180001</v>
      </c>
      <c r="BB29" s="2919">
        <v>211.62983704960001</v>
      </c>
      <c r="BC29" s="2919">
        <v>212.70703092239998</v>
      </c>
      <c r="BD29" s="2919">
        <v>203.26102331419997</v>
      </c>
      <c r="BE29" s="2919">
        <v>196.8062958955</v>
      </c>
      <c r="BF29" s="2919">
        <v>196.95560420499999</v>
      </c>
      <c r="BG29" s="2919">
        <v>203.14865280199999</v>
      </c>
      <c r="BH29" s="2919">
        <v>205.22739991490002</v>
      </c>
      <c r="BI29" s="2919">
        <v>203.74167113570002</v>
      </c>
      <c r="BJ29" s="2919">
        <v>201.1387947593</v>
      </c>
      <c r="BK29" s="2919">
        <v>199.17181670080001</v>
      </c>
      <c r="BL29" s="2919">
        <v>203.9138402696</v>
      </c>
      <c r="BM29" s="2919">
        <v>204.63651916440003</v>
      </c>
      <c r="BN29" s="2919">
        <v>187.30917504936059</v>
      </c>
      <c r="BO29" s="2919">
        <v>197.30556455520002</v>
      </c>
      <c r="BP29" s="2919">
        <v>190.96195821379999</v>
      </c>
      <c r="BQ29" s="2919">
        <v>190.21708224679998</v>
      </c>
      <c r="BR29" s="2919">
        <v>204.50356904449998</v>
      </c>
      <c r="BS29" s="2919">
        <v>204.16064116319998</v>
      </c>
      <c r="BT29" s="2919">
        <v>202.40325971591045</v>
      </c>
      <c r="BU29" s="2919">
        <v>191.91422424306998</v>
      </c>
      <c r="BV29" s="2919">
        <v>198.93572764233602</v>
      </c>
      <c r="BW29" s="2919">
        <v>186.67733187299996</v>
      </c>
      <c r="BX29" s="2919">
        <v>186.13670978050001</v>
      </c>
      <c r="BY29" s="2919">
        <v>170.72531497759999</v>
      </c>
      <c r="BZ29" s="2919">
        <v>174.2</v>
      </c>
      <c r="CA29" s="2919">
        <v>175.72022050890001</v>
      </c>
      <c r="CB29" s="2919">
        <v>172.9238295376</v>
      </c>
      <c r="CC29" s="2919">
        <v>151.24261553140002</v>
      </c>
      <c r="CD29" s="2919">
        <v>147.76887805701799</v>
      </c>
      <c r="CE29" s="2919">
        <v>150.49005479997493</v>
      </c>
      <c r="CF29" s="2919">
        <v>151.04853066215151</v>
      </c>
      <c r="CG29" s="2919">
        <v>153.8064803165</v>
      </c>
      <c r="CH29" s="2919">
        <v>147.176259327541</v>
      </c>
      <c r="CI29" s="2919">
        <v>154.8723973091775</v>
      </c>
      <c r="CJ29" s="2919">
        <v>152.72713881596999</v>
      </c>
      <c r="CK29" s="2919">
        <v>144.51623770646103</v>
      </c>
      <c r="CL29" s="2919">
        <v>144.85359327990568</v>
      </c>
      <c r="CM29" s="2919">
        <v>146.01853128330151</v>
      </c>
      <c r="CN29" s="2919">
        <v>149.53044461211601</v>
      </c>
      <c r="CO29" s="2919">
        <v>143.01418972859099</v>
      </c>
      <c r="CP29" s="2919">
        <v>146.05616104077501</v>
      </c>
      <c r="CQ29" s="2919">
        <v>153.39006734371299</v>
      </c>
      <c r="CR29" s="2919">
        <v>157.48527970151002</v>
      </c>
      <c r="CS29" s="2919">
        <v>154.73402935232829</v>
      </c>
      <c r="CT29" s="2919">
        <v>156.30114293017243</v>
      </c>
      <c r="CU29" s="2919">
        <v>153.12732666375427</v>
      </c>
      <c r="CV29" s="2919">
        <v>153.20968241351756</v>
      </c>
      <c r="CW29" s="2919">
        <v>154.62467975861063</v>
      </c>
      <c r="CX29" s="2919">
        <v>153.88933391233158</v>
      </c>
      <c r="CY29" s="2919">
        <v>149.91052194756287</v>
      </c>
      <c r="CZ29" s="2919">
        <v>147.61246405443111</v>
      </c>
      <c r="DA29" s="2919">
        <v>147.46936847641601</v>
      </c>
      <c r="DB29" s="2924">
        <v>146.0543154212904</v>
      </c>
      <c r="DC29" s="2924">
        <v>147.20626726667223</v>
      </c>
      <c r="DD29" s="2924">
        <v>149.97467618072361</v>
      </c>
      <c r="DE29" s="2924">
        <v>149.20641940096641</v>
      </c>
      <c r="DF29" s="2924">
        <v>148.79178085881293</v>
      </c>
      <c r="DG29" s="2924">
        <v>152.68437142358493</v>
      </c>
      <c r="DH29" s="2924">
        <v>148.72149711194263</v>
      </c>
      <c r="DI29" s="2924">
        <v>150.45792386767334</v>
      </c>
      <c r="DJ29" s="2924">
        <v>155.25069889884332</v>
      </c>
      <c r="DK29" s="2924">
        <v>152.61133205235384</v>
      </c>
      <c r="DL29" s="2924">
        <v>148.57791865215898</v>
      </c>
      <c r="DM29" s="2924">
        <v>149.5826498072424</v>
      </c>
      <c r="DN29" s="2924">
        <v>155.27922484997799</v>
      </c>
      <c r="DO29" s="2924">
        <v>157.90602460664417</v>
      </c>
      <c r="DP29" s="2924">
        <v>153.25886968801376</v>
      </c>
      <c r="DQ29" s="2924">
        <v>156.11862083206591</v>
      </c>
      <c r="DR29" s="2924">
        <v>148.46452964585009</v>
      </c>
      <c r="DS29" s="2924">
        <v>148.34892304836367</v>
      </c>
      <c r="DT29" s="2924">
        <v>147.36077853597976</v>
      </c>
      <c r="DU29" s="2924">
        <v>151.81115420271115</v>
      </c>
      <c r="DV29" s="2924">
        <v>153.50893030142896</v>
      </c>
      <c r="DW29" s="2924">
        <v>146.36245426999997</v>
      </c>
      <c r="DX29" s="2924">
        <v>137.42093181632754</v>
      </c>
      <c r="DY29" s="2924">
        <v>139.80665185785324</v>
      </c>
      <c r="DZ29" s="2924">
        <v>132.5885906288529</v>
      </c>
      <c r="EA29" s="2924">
        <v>139.16767038236154</v>
      </c>
      <c r="EB29" s="2924">
        <v>129.11338223696509</v>
      </c>
      <c r="EC29" s="2924">
        <v>122.41669863121167</v>
      </c>
      <c r="ED29" s="2924">
        <v>130.06438843528449</v>
      </c>
      <c r="EE29" s="2924">
        <v>129.05632087898815</v>
      </c>
      <c r="EF29" s="2924">
        <v>122.31538051991812</v>
      </c>
      <c r="EG29" s="2924">
        <v>124.60444150566673</v>
      </c>
      <c r="EH29" s="2924">
        <v>119.05017074000001</v>
      </c>
      <c r="EI29" s="2924">
        <v>120.29009453035333</v>
      </c>
      <c r="EJ29" s="2924">
        <v>117.11893484646608</v>
      </c>
      <c r="EK29" s="2924">
        <v>115.2777651976776</v>
      </c>
      <c r="EL29" s="2924">
        <v>117.27124322073165</v>
      </c>
      <c r="EM29" s="2924">
        <v>130.53578452397323</v>
      </c>
      <c r="EN29" s="2924">
        <v>126.96889979720096</v>
      </c>
      <c r="EO29" s="2924">
        <v>125.47581571238489</v>
      </c>
      <c r="EP29" s="2924">
        <v>121.91230048172073</v>
      </c>
      <c r="EQ29" s="2924">
        <v>126.2335804749296</v>
      </c>
      <c r="ER29" s="2924">
        <v>122.55534371678141</v>
      </c>
      <c r="ES29" s="2924">
        <v>120.19035210013119</v>
      </c>
      <c r="ET29" s="2924">
        <v>121.10874121089407</v>
      </c>
      <c r="EU29" s="2924">
        <v>124.28919568197395</v>
      </c>
      <c r="EV29" s="2925">
        <v>114.51957392479906</v>
      </c>
      <c r="EW29" s="2926">
        <v>117.79230116433197</v>
      </c>
      <c r="EX29" s="2926">
        <v>121.33567679764097</v>
      </c>
      <c r="EY29" s="2926">
        <v>119.1698853957532</v>
      </c>
      <c r="EZ29" s="2926">
        <v>119.60947826159155</v>
      </c>
      <c r="FA29" s="2926">
        <v>113.26089435546379</v>
      </c>
      <c r="FB29" s="2926">
        <v>118.37773491163424</v>
      </c>
      <c r="FC29" s="2926">
        <v>116.19813909079373</v>
      </c>
      <c r="FD29" s="2926">
        <v>111.366921445141</v>
      </c>
      <c r="FE29" s="2927">
        <v>110.64967066584684</v>
      </c>
    </row>
    <row r="30" spans="1:161" ht="15.95" customHeight="1" x14ac:dyDescent="0.35">
      <c r="A30" s="911" t="s">
        <v>813</v>
      </c>
      <c r="B30" s="2919">
        <v>107.05617068000001</v>
      </c>
      <c r="C30" s="2919">
        <v>108.93011505999999</v>
      </c>
      <c r="D30" s="2919">
        <v>113.39572072</v>
      </c>
      <c r="E30" s="2919">
        <v>113.43588736000001</v>
      </c>
      <c r="F30" s="2919">
        <v>112.66284388</v>
      </c>
      <c r="G30" s="2919">
        <v>100.35393292999997</v>
      </c>
      <c r="H30" s="2919">
        <v>90.524277550000008</v>
      </c>
      <c r="I30" s="2919">
        <v>90.827012930000009</v>
      </c>
      <c r="J30" s="2919">
        <v>88.998793969999994</v>
      </c>
      <c r="K30" s="2919">
        <v>93.634986659999996</v>
      </c>
      <c r="L30" s="2919">
        <v>95.818290009999984</v>
      </c>
      <c r="M30" s="2919">
        <v>90.924419810000003</v>
      </c>
      <c r="N30" s="2919">
        <v>89.465531080000019</v>
      </c>
      <c r="O30" s="2919">
        <v>87.017192260000002</v>
      </c>
      <c r="P30" s="2919">
        <v>97.94841670000001</v>
      </c>
      <c r="Q30" s="2919">
        <v>94.414618800000014</v>
      </c>
      <c r="R30" s="2919">
        <v>103.72423058</v>
      </c>
      <c r="S30" s="2919">
        <v>104.63281302999999</v>
      </c>
      <c r="T30" s="2919">
        <v>104.79314769</v>
      </c>
      <c r="U30" s="2919">
        <v>107.6631656</v>
      </c>
      <c r="V30" s="2919">
        <v>111.43260396000001</v>
      </c>
      <c r="W30" s="2919">
        <v>114.40807389999999</v>
      </c>
      <c r="X30" s="2919">
        <v>115.29542647999999</v>
      </c>
      <c r="Y30" s="2919">
        <v>115.11089678</v>
      </c>
      <c r="Z30" s="2919">
        <v>118.30599309</v>
      </c>
      <c r="AA30" s="2919">
        <v>121.27700214000002</v>
      </c>
      <c r="AB30" s="2919">
        <v>135.58144806999999</v>
      </c>
      <c r="AC30" s="2919">
        <v>142.86493009999998</v>
      </c>
      <c r="AD30" s="2919">
        <v>169.72970027</v>
      </c>
      <c r="AE30" s="2919">
        <v>175.88312285000001</v>
      </c>
      <c r="AF30" s="2919">
        <v>173.10405279</v>
      </c>
      <c r="AG30" s="2919">
        <v>170.34762260000002</v>
      </c>
      <c r="AH30" s="2919">
        <v>160.21634463000001</v>
      </c>
      <c r="AI30" s="2919">
        <v>69.774889770000016</v>
      </c>
      <c r="AJ30" s="2919">
        <v>68.284423019999991</v>
      </c>
      <c r="AK30" s="2919">
        <v>71.220660969999997</v>
      </c>
      <c r="AL30" s="2919">
        <v>69.166733960000002</v>
      </c>
      <c r="AM30" s="2919">
        <v>70.189227939999995</v>
      </c>
      <c r="AN30" s="2919">
        <v>72.921444230000006</v>
      </c>
      <c r="AO30" s="2919">
        <v>72.971721670000008</v>
      </c>
      <c r="AP30" s="2919">
        <v>73.985624639999997</v>
      </c>
      <c r="AQ30" s="2919">
        <v>94.544895410000009</v>
      </c>
      <c r="AR30" s="2919">
        <v>126.34180978000001</v>
      </c>
      <c r="AS30" s="2919">
        <v>128.09277563000001</v>
      </c>
      <c r="AT30" s="2919">
        <v>129.84127587</v>
      </c>
      <c r="AU30" s="2919">
        <v>132.82563729</v>
      </c>
      <c r="AV30" s="2919">
        <v>135.14218713</v>
      </c>
      <c r="AW30" s="2919">
        <v>137.93477261000001</v>
      </c>
      <c r="AX30" s="2919">
        <v>136.91163017000002</v>
      </c>
      <c r="AY30" s="2919">
        <v>148.69408185000003</v>
      </c>
      <c r="AZ30" s="2919">
        <v>142.45097073000002</v>
      </c>
      <c r="BA30" s="2919">
        <v>123.94744793</v>
      </c>
      <c r="BB30" s="2919">
        <v>121.95530051000001</v>
      </c>
      <c r="BC30" s="2919">
        <v>122.74004037</v>
      </c>
      <c r="BD30" s="2919">
        <v>134.92717345</v>
      </c>
      <c r="BE30" s="2919">
        <v>145.6838238</v>
      </c>
      <c r="BF30" s="2919">
        <v>150.76304543000001</v>
      </c>
      <c r="BG30" s="2919">
        <v>148.29760101999997</v>
      </c>
      <c r="BH30" s="2919">
        <v>143.33968397000004</v>
      </c>
      <c r="BI30" s="2919">
        <v>141.68004776999999</v>
      </c>
      <c r="BJ30" s="2919">
        <v>145.97479647000003</v>
      </c>
      <c r="BK30" s="2919">
        <v>140.78666691000001</v>
      </c>
      <c r="BL30" s="2919">
        <v>134.30451740999999</v>
      </c>
      <c r="BM30" s="2919">
        <v>101.19061445</v>
      </c>
      <c r="BN30" s="2919">
        <v>95.298990035000003</v>
      </c>
      <c r="BO30" s="2919">
        <v>93.261003739999992</v>
      </c>
      <c r="BP30" s="2919">
        <v>101.6658759645</v>
      </c>
      <c r="BQ30" s="2919">
        <v>106.93296581</v>
      </c>
      <c r="BR30" s="2919">
        <v>107.00747396509999</v>
      </c>
      <c r="BS30" s="2919">
        <v>106.97144995279999</v>
      </c>
      <c r="BT30" s="2919">
        <v>99.167376590000003</v>
      </c>
      <c r="BU30" s="2919">
        <v>101.09709640999999</v>
      </c>
      <c r="BV30" s="2919">
        <v>119.36422509293199</v>
      </c>
      <c r="BW30" s="2919">
        <v>140.93557837685498</v>
      </c>
      <c r="BX30" s="2919">
        <v>135.07382787749998</v>
      </c>
      <c r="BY30" s="2919">
        <v>122.99443790000001</v>
      </c>
      <c r="BZ30" s="2919">
        <v>128.1</v>
      </c>
      <c r="CA30" s="2919">
        <v>137.3546411996</v>
      </c>
      <c r="CB30" s="2919">
        <v>169.12147708320001</v>
      </c>
      <c r="CC30" s="2919">
        <v>190.72459717737001</v>
      </c>
      <c r="CD30" s="2919">
        <v>180.44956415000001</v>
      </c>
      <c r="CE30" s="2919">
        <v>174.68730865236961</v>
      </c>
      <c r="CF30" s="2919">
        <v>190.66209004645998</v>
      </c>
      <c r="CG30" s="2919">
        <v>184.70920149082335</v>
      </c>
      <c r="CH30" s="2919">
        <v>183.93004421749197</v>
      </c>
      <c r="CI30" s="2919">
        <v>162.67965234715564</v>
      </c>
      <c r="CJ30" s="2919">
        <v>185.53134688473202</v>
      </c>
      <c r="CK30" s="2919">
        <v>189.60304870303099</v>
      </c>
      <c r="CL30" s="2919">
        <v>180.33724069675984</v>
      </c>
      <c r="CM30" s="2919">
        <v>171.552213982414</v>
      </c>
      <c r="CN30" s="2919">
        <v>200.69722438833335</v>
      </c>
      <c r="CO30" s="2919">
        <v>189.94621802061098</v>
      </c>
      <c r="CP30" s="2919">
        <v>212.01689140925001</v>
      </c>
      <c r="CQ30" s="2919">
        <v>230.7074109253555</v>
      </c>
      <c r="CR30" s="2919">
        <v>219.75381403593502</v>
      </c>
      <c r="CS30" s="2919">
        <v>207.3773747911886</v>
      </c>
      <c r="CT30" s="2919">
        <v>212.71430301606202</v>
      </c>
      <c r="CU30" s="2919">
        <v>204.04919331571153</v>
      </c>
      <c r="CV30" s="2919">
        <v>208.85902242130322</v>
      </c>
      <c r="CW30" s="2919">
        <v>203.35630842974692</v>
      </c>
      <c r="CX30" s="2919">
        <v>216.33333592894729</v>
      </c>
      <c r="CY30" s="2919">
        <v>217.50065759838878</v>
      </c>
      <c r="CZ30" s="2919">
        <v>204.99283890157344</v>
      </c>
      <c r="DA30" s="2919">
        <v>201.56493766462546</v>
      </c>
      <c r="DB30" s="2924">
        <v>191.37446692838139</v>
      </c>
      <c r="DC30" s="2924">
        <v>195.9792965428056</v>
      </c>
      <c r="DD30" s="2924">
        <v>191.17219434187692</v>
      </c>
      <c r="DE30" s="2924">
        <v>183.483586938624</v>
      </c>
      <c r="DF30" s="2924">
        <v>195.84589353909578</v>
      </c>
      <c r="DG30" s="2924">
        <v>194.90484247874761</v>
      </c>
      <c r="DH30" s="2924">
        <v>191.32610357999999</v>
      </c>
      <c r="DI30" s="2924">
        <v>175.49887980645335</v>
      </c>
      <c r="DJ30" s="2924">
        <v>192.75273477815125</v>
      </c>
      <c r="DK30" s="2924">
        <v>71.701365969114747</v>
      </c>
      <c r="DL30" s="2924">
        <v>70.596200430875257</v>
      </c>
      <c r="DM30" s="2924">
        <v>69.268624629999991</v>
      </c>
      <c r="DN30" s="2924">
        <v>71.9164691</v>
      </c>
      <c r="DO30" s="2924">
        <v>70.646511236210813</v>
      </c>
      <c r="DP30" s="2924">
        <v>73.515980659730019</v>
      </c>
      <c r="DQ30" s="2924">
        <v>72.5125025047642</v>
      </c>
      <c r="DR30" s="2924">
        <v>72.815012122797555</v>
      </c>
      <c r="DS30" s="2924">
        <v>65.922800289116154</v>
      </c>
      <c r="DT30" s="2924">
        <v>65.328942992470999</v>
      </c>
      <c r="DU30" s="2924">
        <v>64.413063789999995</v>
      </c>
      <c r="DV30" s="2924">
        <v>55.353894419999996</v>
      </c>
      <c r="DW30" s="2924">
        <v>62.437432524032999</v>
      </c>
      <c r="DX30" s="2924">
        <v>61.694743041641885</v>
      </c>
      <c r="DY30" s="2924">
        <v>62.495124946246207</v>
      </c>
      <c r="DZ30" s="2924">
        <v>55.803127179999997</v>
      </c>
      <c r="EA30" s="2924">
        <v>59.301496520000001</v>
      </c>
      <c r="EB30" s="2924">
        <v>53.925816929999989</v>
      </c>
      <c r="EC30" s="2924">
        <v>58.041689560000009</v>
      </c>
      <c r="ED30" s="2924">
        <v>63.018241279999998</v>
      </c>
      <c r="EE30" s="2924">
        <v>56.696199839999998</v>
      </c>
      <c r="EF30" s="2924">
        <v>57.011321270000003</v>
      </c>
      <c r="EG30" s="2924">
        <v>56.083986469999999</v>
      </c>
      <c r="EH30" s="2924">
        <v>54.152456160000007</v>
      </c>
      <c r="EI30" s="2924">
        <v>49.011956789999999</v>
      </c>
      <c r="EJ30" s="2924">
        <v>52.686713900000001</v>
      </c>
      <c r="EK30" s="2924">
        <v>56.696561120000005</v>
      </c>
      <c r="EL30" s="2924">
        <v>61.353560309999999</v>
      </c>
      <c r="EM30" s="2924">
        <v>54.877719310000003</v>
      </c>
      <c r="EN30" s="2924">
        <v>52.638820889999998</v>
      </c>
      <c r="EO30" s="2924">
        <v>55.670415679999991</v>
      </c>
      <c r="EP30" s="2924">
        <v>51.887539340000004</v>
      </c>
      <c r="EQ30" s="2924">
        <v>48.841415120000008</v>
      </c>
      <c r="ER30" s="2924">
        <v>50.583919390000005</v>
      </c>
      <c r="ES30" s="2924">
        <v>49.963729180000009</v>
      </c>
      <c r="ET30" s="2924">
        <v>40.702441520000001</v>
      </c>
      <c r="EU30" s="2924">
        <v>69.028702460000005</v>
      </c>
      <c r="EV30" s="2925">
        <v>81.387326849999994</v>
      </c>
      <c r="EW30" s="2926">
        <v>82.688207879999993</v>
      </c>
      <c r="EX30" s="2926">
        <v>82.949273900000009</v>
      </c>
      <c r="EY30" s="2926">
        <v>75.392922889999994</v>
      </c>
      <c r="EZ30" s="2926">
        <v>58.466528240000002</v>
      </c>
      <c r="FA30" s="2926">
        <v>60.927957050000003</v>
      </c>
      <c r="FB30" s="2926">
        <v>62.688632649999995</v>
      </c>
      <c r="FC30" s="2926">
        <v>63.95747489</v>
      </c>
      <c r="FD30" s="2926">
        <v>24.389610609999998</v>
      </c>
      <c r="FE30" s="2927">
        <v>59.990707640000004</v>
      </c>
    </row>
    <row r="31" spans="1:161" ht="15.95" customHeight="1" x14ac:dyDescent="0.35">
      <c r="A31" s="911" t="s">
        <v>814</v>
      </c>
      <c r="B31" s="2919">
        <v>51.244430170000001</v>
      </c>
      <c r="C31" s="2919">
        <v>52.259572419999991</v>
      </c>
      <c r="D31" s="2919">
        <v>55.850058779999998</v>
      </c>
      <c r="E31" s="2919">
        <v>64.938542740000003</v>
      </c>
      <c r="F31" s="2919">
        <v>57.690338689999997</v>
      </c>
      <c r="G31" s="2919">
        <v>60.792891959999999</v>
      </c>
      <c r="H31" s="2919">
        <v>57.187647950000006</v>
      </c>
      <c r="I31" s="2919">
        <v>57.002124610000003</v>
      </c>
      <c r="J31" s="2919">
        <v>52.75685172</v>
      </c>
      <c r="K31" s="2919">
        <v>50.617907880000004</v>
      </c>
      <c r="L31" s="2919">
        <v>50.973789340000003</v>
      </c>
      <c r="M31" s="2919">
        <v>53.15350952</v>
      </c>
      <c r="N31" s="2919">
        <v>52.918427860000001</v>
      </c>
      <c r="O31" s="2919">
        <v>51.789400890000003</v>
      </c>
      <c r="P31" s="2919">
        <v>54.673898159999993</v>
      </c>
      <c r="Q31" s="2919">
        <v>58.030201310000002</v>
      </c>
      <c r="R31" s="2919">
        <v>52.78444219</v>
      </c>
      <c r="S31" s="2919">
        <v>50.81987359</v>
      </c>
      <c r="T31" s="2919">
        <v>50.275459620000007</v>
      </c>
      <c r="U31" s="2919">
        <v>52.116784420000002</v>
      </c>
      <c r="V31" s="2919">
        <v>70.011760819999992</v>
      </c>
      <c r="W31" s="2919">
        <v>72.804523000000003</v>
      </c>
      <c r="X31" s="2919">
        <v>71.0182681</v>
      </c>
      <c r="Y31" s="2919">
        <v>75.792336219999996</v>
      </c>
      <c r="Z31" s="2919">
        <v>74.007369260000004</v>
      </c>
      <c r="AA31" s="2919">
        <v>75.371005949999997</v>
      </c>
      <c r="AB31" s="2919">
        <v>75.791591480000008</v>
      </c>
      <c r="AC31" s="2919">
        <v>76.099601019999994</v>
      </c>
      <c r="AD31" s="2919">
        <v>80.89745090000001</v>
      </c>
      <c r="AE31" s="2919">
        <v>84.26285489</v>
      </c>
      <c r="AF31" s="2919">
        <v>79.066404750000004</v>
      </c>
      <c r="AG31" s="2919">
        <v>76.952264539999987</v>
      </c>
      <c r="AH31" s="2919">
        <v>73.470780099999999</v>
      </c>
      <c r="AI31" s="2919">
        <v>72.317518210000003</v>
      </c>
      <c r="AJ31" s="2919">
        <v>71.387064080000002</v>
      </c>
      <c r="AK31" s="2919">
        <v>77.403741479999994</v>
      </c>
      <c r="AL31" s="2919">
        <v>80.801302740000011</v>
      </c>
      <c r="AM31" s="2919">
        <v>103.04885627050001</v>
      </c>
      <c r="AN31" s="2919">
        <v>101.03159974</v>
      </c>
      <c r="AO31" s="2919">
        <v>101.11206374805001</v>
      </c>
      <c r="AP31" s="2919">
        <v>99.920416457800002</v>
      </c>
      <c r="AQ31" s="2919">
        <v>103.72492347599999</v>
      </c>
      <c r="AR31" s="2919">
        <v>100.04347389719999</v>
      </c>
      <c r="AS31" s="2919">
        <v>97.498390549999982</v>
      </c>
      <c r="AT31" s="2919">
        <v>88.57160101720001</v>
      </c>
      <c r="AU31" s="2919">
        <v>85.758259624899992</v>
      </c>
      <c r="AV31" s="2919">
        <v>88.088845417999991</v>
      </c>
      <c r="AW31" s="2919">
        <v>83.108534426000006</v>
      </c>
      <c r="AX31" s="2919">
        <v>81.602117080399992</v>
      </c>
      <c r="AY31" s="2919">
        <v>96.570214322500007</v>
      </c>
      <c r="AZ31" s="2919">
        <v>100.32021284420001</v>
      </c>
      <c r="BA31" s="2919">
        <v>103.4731487116</v>
      </c>
      <c r="BB31" s="2919">
        <v>106.7594048097</v>
      </c>
      <c r="BC31" s="2919">
        <v>101.09695687239999</v>
      </c>
      <c r="BD31" s="2919">
        <v>89.513401830199996</v>
      </c>
      <c r="BE31" s="2919">
        <v>90.987898324099987</v>
      </c>
      <c r="BF31" s="2919">
        <v>73.457811110000009</v>
      </c>
      <c r="BG31" s="2919">
        <v>81.837080082</v>
      </c>
      <c r="BH31" s="2919">
        <v>87.269428949000002</v>
      </c>
      <c r="BI31" s="2919">
        <v>94.546593384399998</v>
      </c>
      <c r="BJ31" s="2919">
        <v>97.070399299599998</v>
      </c>
      <c r="BK31" s="2919">
        <v>88.831011635099998</v>
      </c>
      <c r="BL31" s="2919">
        <v>111.79761309450001</v>
      </c>
      <c r="BM31" s="2919">
        <v>83.810003458400004</v>
      </c>
      <c r="BN31" s="2919">
        <v>72.488846315455191</v>
      </c>
      <c r="BO31" s="2919">
        <v>65.051982602799995</v>
      </c>
      <c r="BP31" s="2919">
        <v>62.706798494200001</v>
      </c>
      <c r="BQ31" s="2919">
        <v>56.307619406699999</v>
      </c>
      <c r="BR31" s="2919">
        <v>55.847667190599999</v>
      </c>
      <c r="BS31" s="2919">
        <v>60.101927183999997</v>
      </c>
      <c r="BT31" s="2919">
        <v>59.37408370464</v>
      </c>
      <c r="BU31" s="2919">
        <v>58.578465504831996</v>
      </c>
      <c r="BV31" s="2919">
        <v>58.771804737976005</v>
      </c>
      <c r="BW31" s="2919">
        <v>56.812968732910008</v>
      </c>
      <c r="BX31" s="2919">
        <v>53.268025104499998</v>
      </c>
      <c r="BY31" s="2919">
        <v>63.678511868399994</v>
      </c>
      <c r="BZ31" s="2919">
        <v>60.8</v>
      </c>
      <c r="CA31" s="2919">
        <v>63.449577165699992</v>
      </c>
      <c r="CB31" s="2919">
        <v>65.775833495599997</v>
      </c>
      <c r="CC31" s="2919">
        <v>55.707913117559997</v>
      </c>
      <c r="CD31" s="2919">
        <v>55.460364584503999</v>
      </c>
      <c r="CE31" s="2919">
        <v>57.715432643515427</v>
      </c>
      <c r="CF31" s="2919">
        <v>65.822877396079335</v>
      </c>
      <c r="CG31" s="2919">
        <v>61.149913132750001</v>
      </c>
      <c r="CH31" s="2919">
        <v>62.690629086446492</v>
      </c>
      <c r="CI31" s="2919">
        <v>59.540902473701507</v>
      </c>
      <c r="CJ31" s="2919">
        <v>60.721167989892002</v>
      </c>
      <c r="CK31" s="2919">
        <v>61.232735219925999</v>
      </c>
      <c r="CL31" s="2919">
        <v>56.305574611556999</v>
      </c>
      <c r="CM31" s="2919">
        <v>59.155351571200001</v>
      </c>
      <c r="CN31" s="2919">
        <v>61.881898985633335</v>
      </c>
      <c r="CO31" s="2919">
        <v>59.018678339357997</v>
      </c>
      <c r="CP31" s="2919">
        <v>61.782659743824993</v>
      </c>
      <c r="CQ31" s="2919">
        <v>59.376520035877576</v>
      </c>
      <c r="CR31" s="2919">
        <v>57.075425318355158</v>
      </c>
      <c r="CS31" s="2919">
        <v>56.524977312472998</v>
      </c>
      <c r="CT31" s="2919">
        <v>58.02565279372849</v>
      </c>
      <c r="CU31" s="2919">
        <v>61.08911059853363</v>
      </c>
      <c r="CV31" s="2919">
        <v>57.740576343036395</v>
      </c>
      <c r="CW31" s="2919">
        <v>66.188946406192088</v>
      </c>
      <c r="CX31" s="2919">
        <v>57.945527815372387</v>
      </c>
      <c r="CY31" s="2919">
        <v>63.953598953473104</v>
      </c>
      <c r="CZ31" s="2919">
        <v>66.558794424839789</v>
      </c>
      <c r="DA31" s="2919">
        <v>64.627054264546928</v>
      </c>
      <c r="DB31" s="2924">
        <v>71.116894091025685</v>
      </c>
      <c r="DC31" s="2924">
        <v>71.378071404544997</v>
      </c>
      <c r="DD31" s="2924">
        <v>70.375754979827093</v>
      </c>
      <c r="DE31" s="2924">
        <v>74.329612756589114</v>
      </c>
      <c r="DF31" s="2924">
        <v>74.541864790504505</v>
      </c>
      <c r="DG31" s="2924">
        <v>75.63880394290095</v>
      </c>
      <c r="DH31" s="2924">
        <v>81.837586041798872</v>
      </c>
      <c r="DI31" s="2924">
        <v>76.890252947610648</v>
      </c>
      <c r="DJ31" s="2924">
        <v>85.494191749348232</v>
      </c>
      <c r="DK31" s="2924">
        <v>90.937781435718975</v>
      </c>
      <c r="DL31" s="2924">
        <v>78.675503694750489</v>
      </c>
      <c r="DM31" s="2924">
        <v>72.96462862718171</v>
      </c>
      <c r="DN31" s="2924">
        <v>77.688579810000007</v>
      </c>
      <c r="DO31" s="2924">
        <v>83.925388949999999</v>
      </c>
      <c r="DP31" s="2924">
        <v>81.843995339999992</v>
      </c>
      <c r="DQ31" s="2924">
        <v>83.275110204200004</v>
      </c>
      <c r="DR31" s="2924">
        <v>90.325263011520008</v>
      </c>
      <c r="DS31" s="2924">
        <v>94.290679214370002</v>
      </c>
      <c r="DT31" s="2924">
        <v>95.315808950199994</v>
      </c>
      <c r="DU31" s="2924">
        <v>97.55690987025001</v>
      </c>
      <c r="DV31" s="2924">
        <v>103.85128297015999</v>
      </c>
      <c r="DW31" s="2924">
        <v>102.77985009135</v>
      </c>
      <c r="DX31" s="2924">
        <v>91.480773463000006</v>
      </c>
      <c r="DY31" s="2924">
        <v>103.16057094813</v>
      </c>
      <c r="DZ31" s="2924">
        <v>102.05493669700002</v>
      </c>
      <c r="EA31" s="2924">
        <v>100.9823888511</v>
      </c>
      <c r="EB31" s="2924">
        <v>93.326283079999996</v>
      </c>
      <c r="EC31" s="2924">
        <v>84.548529260000009</v>
      </c>
      <c r="ED31" s="2924">
        <v>86.037834840000002</v>
      </c>
      <c r="EE31" s="2924">
        <v>87.843171407599996</v>
      </c>
      <c r="EF31" s="2924">
        <v>93.425696039999991</v>
      </c>
      <c r="EG31" s="2924">
        <v>98.42596726636323</v>
      </c>
      <c r="EH31" s="2924">
        <v>65.688832332962463</v>
      </c>
      <c r="EI31" s="2924">
        <v>69.723178323840003</v>
      </c>
      <c r="EJ31" s="2924">
        <v>68.226054231970011</v>
      </c>
      <c r="EK31" s="2924">
        <v>61.017547141119991</v>
      </c>
      <c r="EL31" s="2924">
        <v>64.437502880299988</v>
      </c>
      <c r="EM31" s="2924">
        <v>55.871056140599997</v>
      </c>
      <c r="EN31" s="2924">
        <v>54.477559017699996</v>
      </c>
      <c r="EO31" s="2924">
        <v>56.629802185280006</v>
      </c>
      <c r="EP31" s="2924">
        <v>57.392353089999986</v>
      </c>
      <c r="EQ31" s="2924">
        <v>62.937505570100001</v>
      </c>
      <c r="ER31" s="2924">
        <v>60.451097196957996</v>
      </c>
      <c r="ES31" s="2924">
        <v>61.548703170533997</v>
      </c>
      <c r="ET31" s="2924">
        <v>58.376375905513996</v>
      </c>
      <c r="EU31" s="2924">
        <v>61.030363024716998</v>
      </c>
      <c r="EV31" s="2925">
        <v>56.409812900365502</v>
      </c>
      <c r="EW31" s="2926">
        <v>48.659363995088995</v>
      </c>
      <c r="EX31" s="2926">
        <v>57.363202060845005</v>
      </c>
      <c r="EY31" s="2926">
        <v>65.680102477568994</v>
      </c>
      <c r="EZ31" s="2926">
        <v>88.046020959939995</v>
      </c>
      <c r="FA31" s="2926">
        <v>85.12676282197998</v>
      </c>
      <c r="FB31" s="2926">
        <v>90.646612659013996</v>
      </c>
      <c r="FC31" s="2926">
        <v>89.935677629638008</v>
      </c>
      <c r="FD31" s="2926">
        <v>92.327962474858992</v>
      </c>
      <c r="FE31" s="2927">
        <v>91.370465187299999</v>
      </c>
    </row>
    <row r="32" spans="1:161" ht="15.95" customHeight="1" x14ac:dyDescent="0.35">
      <c r="A32" s="911" t="s">
        <v>815</v>
      </c>
      <c r="B32" s="2919">
        <v>137.22029699999999</v>
      </c>
      <c r="C32" s="2919">
        <v>150.77954341</v>
      </c>
      <c r="D32" s="2919">
        <v>155.00799566000001</v>
      </c>
      <c r="E32" s="2919">
        <v>147.51578659</v>
      </c>
      <c r="F32" s="2919">
        <v>138.49188716</v>
      </c>
      <c r="G32" s="2919">
        <v>139.75762038000002</v>
      </c>
      <c r="H32" s="2919">
        <v>146.47286763</v>
      </c>
      <c r="I32" s="2919">
        <v>160.47393908999999</v>
      </c>
      <c r="J32" s="2919">
        <v>152.11909307999997</v>
      </c>
      <c r="K32" s="2919">
        <v>150.24947868999999</v>
      </c>
      <c r="L32" s="2919">
        <v>145.54792584</v>
      </c>
      <c r="M32" s="2919">
        <v>145.53761368000002</v>
      </c>
      <c r="N32" s="2919">
        <v>131.09612285</v>
      </c>
      <c r="O32" s="2919">
        <v>135.01779162</v>
      </c>
      <c r="P32" s="2919">
        <v>186.80955642739201</v>
      </c>
      <c r="Q32" s="2919">
        <v>191.99598179079999</v>
      </c>
      <c r="R32" s="2919">
        <v>198.23690170609999</v>
      </c>
      <c r="S32" s="2919">
        <v>196.62209035220002</v>
      </c>
      <c r="T32" s="2919">
        <v>192.70914635999998</v>
      </c>
      <c r="U32" s="2919">
        <v>208.26788869524802</v>
      </c>
      <c r="V32" s="2919">
        <v>208.90080498292198</v>
      </c>
      <c r="W32" s="2919">
        <v>214.59797326069997</v>
      </c>
      <c r="X32" s="2919">
        <v>205.83065559184203</v>
      </c>
      <c r="Y32" s="2919">
        <v>204.08373970267499</v>
      </c>
      <c r="Z32" s="2919">
        <v>198.62210499682402</v>
      </c>
      <c r="AA32" s="2919">
        <v>204.67757639345797</v>
      </c>
      <c r="AB32" s="2919">
        <v>197.09025105275003</v>
      </c>
      <c r="AC32" s="2919">
        <v>196.51090954755301</v>
      </c>
      <c r="AD32" s="2919">
        <v>202.63536832102901</v>
      </c>
      <c r="AE32" s="2919">
        <v>201.05450663677868</v>
      </c>
      <c r="AF32" s="2919">
        <v>206.01312511168751</v>
      </c>
      <c r="AG32" s="2919">
        <v>214.68709359682001</v>
      </c>
      <c r="AH32" s="2919">
        <v>199.77982239619999</v>
      </c>
      <c r="AI32" s="2919">
        <v>218.47805708356799</v>
      </c>
      <c r="AJ32" s="2919">
        <v>205.72549899401599</v>
      </c>
      <c r="AK32" s="2919">
        <v>205.96792474167</v>
      </c>
      <c r="AL32" s="2919">
        <v>198.92989336639999</v>
      </c>
      <c r="AM32" s="2919">
        <v>198.35554558512001</v>
      </c>
      <c r="AN32" s="2919">
        <v>202.11933296262799</v>
      </c>
      <c r="AO32" s="2919">
        <v>189.88258895100404</v>
      </c>
      <c r="AP32" s="2919">
        <v>178.39323592220498</v>
      </c>
      <c r="AQ32" s="2919">
        <v>181.692723829774</v>
      </c>
      <c r="AR32" s="2919">
        <v>188.77173291461997</v>
      </c>
      <c r="AS32" s="2919">
        <v>197.94253344000001</v>
      </c>
      <c r="AT32" s="2919">
        <v>188.270279378016</v>
      </c>
      <c r="AU32" s="2919">
        <v>196.19810038999998</v>
      </c>
      <c r="AV32" s="2919">
        <v>180.07128118</v>
      </c>
      <c r="AW32" s="2919">
        <v>172.62117612</v>
      </c>
      <c r="AX32" s="2919">
        <v>166.05414146999999</v>
      </c>
      <c r="AY32" s="2919">
        <v>170.11233213</v>
      </c>
      <c r="AZ32" s="2919">
        <v>178.84907192000003</v>
      </c>
      <c r="BA32" s="2919">
        <v>171.59122252999998</v>
      </c>
      <c r="BB32" s="2919">
        <v>169.97594788999999</v>
      </c>
      <c r="BC32" s="2919">
        <v>167.26369274000001</v>
      </c>
      <c r="BD32" s="2919">
        <v>176.57161114000002</v>
      </c>
      <c r="BE32" s="2919">
        <v>164.85178373000002</v>
      </c>
      <c r="BF32" s="2919">
        <v>169.87015441999998</v>
      </c>
      <c r="BG32" s="2919">
        <v>158.78019934392</v>
      </c>
      <c r="BH32" s="2919">
        <v>162.19544779000003</v>
      </c>
      <c r="BI32" s="2919">
        <v>168.97571375999999</v>
      </c>
      <c r="BJ32" s="2919">
        <v>177.64796829000002</v>
      </c>
      <c r="BK32" s="2919">
        <v>177.23504173000001</v>
      </c>
      <c r="BL32" s="2919">
        <v>173.6722761</v>
      </c>
      <c r="BM32" s="2919">
        <v>162.47436128999999</v>
      </c>
      <c r="BN32" s="2919">
        <v>160.43448423000001</v>
      </c>
      <c r="BO32" s="2919">
        <v>161.53261053999998</v>
      </c>
      <c r="BP32" s="2919">
        <v>128.07402870000001</v>
      </c>
      <c r="BQ32" s="2919">
        <v>125.85005543</v>
      </c>
      <c r="BR32" s="2919">
        <v>121.80793532000003</v>
      </c>
      <c r="BS32" s="2919">
        <v>130.39338036000001</v>
      </c>
      <c r="BT32" s="2919">
        <v>138.66813169999998</v>
      </c>
      <c r="BU32" s="2919">
        <v>138.07241931000002</v>
      </c>
      <c r="BV32" s="2919">
        <v>158.78189895</v>
      </c>
      <c r="BW32" s="2919">
        <v>132.5531411</v>
      </c>
      <c r="BX32" s="2919">
        <v>124.66669349999998</v>
      </c>
      <c r="BY32" s="2919">
        <v>113.60830847</v>
      </c>
      <c r="BZ32" s="2919">
        <v>123.5</v>
      </c>
      <c r="CA32" s="2919">
        <v>164.95755005999999</v>
      </c>
      <c r="CB32" s="2919">
        <v>177.2015864</v>
      </c>
      <c r="CC32" s="2919">
        <v>193.26253732000001</v>
      </c>
      <c r="CD32" s="2919">
        <v>192.88159967999997</v>
      </c>
      <c r="CE32" s="2919">
        <v>184.51640113999997</v>
      </c>
      <c r="CF32" s="2919">
        <v>198.47289294392198</v>
      </c>
      <c r="CG32" s="2919">
        <v>199.83347336999998</v>
      </c>
      <c r="CH32" s="2919">
        <v>192.72449817999996</v>
      </c>
      <c r="CI32" s="2919">
        <v>216.83481277000001</v>
      </c>
      <c r="CJ32" s="2919">
        <v>210.47897127999997</v>
      </c>
      <c r="CK32" s="2919">
        <v>194.58624557000002</v>
      </c>
      <c r="CL32" s="2919">
        <v>199.75987399000002</v>
      </c>
      <c r="CM32" s="2919">
        <v>203.09809205000002</v>
      </c>
      <c r="CN32" s="2919">
        <v>204.64999940999999</v>
      </c>
      <c r="CO32" s="2919">
        <v>221.03937699000002</v>
      </c>
      <c r="CP32" s="2919">
        <v>221.95142896999999</v>
      </c>
      <c r="CQ32" s="2919">
        <v>224.63160335000001</v>
      </c>
      <c r="CR32" s="2919">
        <v>255.37537333200001</v>
      </c>
      <c r="CS32" s="2919">
        <v>243.13694783</v>
      </c>
      <c r="CT32" s="2919">
        <v>254.88248366999997</v>
      </c>
      <c r="CU32" s="2919">
        <v>229.26020974000002</v>
      </c>
      <c r="CV32" s="2919">
        <v>223.86129384999998</v>
      </c>
      <c r="CW32" s="2919">
        <v>218.31627356999999</v>
      </c>
      <c r="CX32" s="2919">
        <v>243.72593791000003</v>
      </c>
      <c r="CY32" s="2919">
        <v>230.09221882</v>
      </c>
      <c r="CZ32" s="2919">
        <v>217.97998961000002</v>
      </c>
      <c r="DA32" s="2919">
        <v>227.18946084999999</v>
      </c>
      <c r="DB32" s="2924">
        <v>225.41342435000001</v>
      </c>
      <c r="DC32" s="2924">
        <v>229.84339907999998</v>
      </c>
      <c r="DD32" s="2924">
        <v>219.78456971</v>
      </c>
      <c r="DE32" s="2924">
        <v>229.35001772000004</v>
      </c>
      <c r="DF32" s="2924">
        <v>218.35158142000003</v>
      </c>
      <c r="DG32" s="2924">
        <v>136.84479168000001</v>
      </c>
      <c r="DH32" s="2924">
        <v>113.54816340000001</v>
      </c>
      <c r="DI32" s="2924">
        <v>114.42968809</v>
      </c>
      <c r="DJ32" s="2924">
        <v>147.18651021999997</v>
      </c>
      <c r="DK32" s="2924">
        <v>123.86807395</v>
      </c>
      <c r="DL32" s="2924">
        <v>104.30948324000001</v>
      </c>
      <c r="DM32" s="2924">
        <v>116.28419409</v>
      </c>
      <c r="DN32" s="2924">
        <v>114.05336359</v>
      </c>
      <c r="DO32" s="2924">
        <v>76.192870389999996</v>
      </c>
      <c r="DP32" s="2924">
        <v>100.06703791</v>
      </c>
      <c r="DQ32" s="2924">
        <v>107.21346042</v>
      </c>
      <c r="DR32" s="2924">
        <v>112.57178802000001</v>
      </c>
      <c r="DS32" s="2924">
        <v>136.72672969999999</v>
      </c>
      <c r="DT32" s="2924">
        <v>158.78688453000001</v>
      </c>
      <c r="DU32" s="2924">
        <v>139.30092685000002</v>
      </c>
      <c r="DV32" s="2924">
        <v>157.35036982999998</v>
      </c>
      <c r="DW32" s="2924">
        <v>159.46481009999999</v>
      </c>
      <c r="DX32" s="2924">
        <v>142.53913288999999</v>
      </c>
      <c r="DY32" s="2924">
        <v>138.02243579</v>
      </c>
      <c r="DZ32" s="2924">
        <v>155.34140682</v>
      </c>
      <c r="EA32" s="2924">
        <v>146.90757117000001</v>
      </c>
      <c r="EB32" s="2924">
        <v>120.13824843</v>
      </c>
      <c r="EC32" s="2924">
        <v>144.57967333000002</v>
      </c>
      <c r="ED32" s="2924">
        <v>145.68205325</v>
      </c>
      <c r="EE32" s="2924">
        <v>145.63874274</v>
      </c>
      <c r="EF32" s="2924">
        <v>76.029999239999995</v>
      </c>
      <c r="EG32" s="2924">
        <v>64.796222560000004</v>
      </c>
      <c r="EH32" s="2924">
        <v>102.60703546000001</v>
      </c>
      <c r="EI32" s="2924">
        <v>92.382095109999995</v>
      </c>
      <c r="EJ32" s="2924">
        <v>82.441503909999994</v>
      </c>
      <c r="EK32" s="2924">
        <v>112.39716389</v>
      </c>
      <c r="EL32" s="2924">
        <v>101.32560507000001</v>
      </c>
      <c r="EM32" s="2924">
        <v>107.91036920000001</v>
      </c>
      <c r="EN32" s="2924">
        <v>104.97044170000001</v>
      </c>
      <c r="EO32" s="2924">
        <v>80.933676739999996</v>
      </c>
      <c r="EP32" s="2924">
        <v>102.09090949</v>
      </c>
      <c r="EQ32" s="2924">
        <v>90.684609049999992</v>
      </c>
      <c r="ER32" s="2924">
        <v>88.179077669999998</v>
      </c>
      <c r="ES32" s="2924">
        <v>88.671949910000009</v>
      </c>
      <c r="ET32" s="2924">
        <v>90.92166675</v>
      </c>
      <c r="EU32" s="2924">
        <v>91.52650426999999</v>
      </c>
      <c r="EV32" s="2925">
        <v>80.90324588</v>
      </c>
      <c r="EW32" s="2926">
        <v>92.434132889999987</v>
      </c>
      <c r="EX32" s="2926">
        <v>78.479345420000001</v>
      </c>
      <c r="EY32" s="2926">
        <v>72.035096019999997</v>
      </c>
      <c r="EZ32" s="2926">
        <v>67.38928919</v>
      </c>
      <c r="FA32" s="2926">
        <v>75.342115520000007</v>
      </c>
      <c r="FB32" s="2926">
        <v>83.573326900219826</v>
      </c>
      <c r="FC32" s="2926">
        <v>79.264473257162521</v>
      </c>
      <c r="FD32" s="2926">
        <v>70.003747490765392</v>
      </c>
      <c r="FE32" s="2927">
        <v>70.959593418475194</v>
      </c>
    </row>
    <row r="33" spans="1:161" ht="15.95" customHeight="1" x14ac:dyDescent="0.35">
      <c r="A33" s="911" t="s">
        <v>816</v>
      </c>
      <c r="B33" s="2919">
        <v>114.45344073000001</v>
      </c>
      <c r="C33" s="2919">
        <v>99.704000000000008</v>
      </c>
      <c r="D33" s="2919">
        <v>86.748277700000003</v>
      </c>
      <c r="E33" s="2919">
        <v>82.708195869999997</v>
      </c>
      <c r="F33" s="2919">
        <v>98.616503129999998</v>
      </c>
      <c r="G33" s="2919">
        <v>72.055042009999994</v>
      </c>
      <c r="H33" s="2919">
        <v>43.372793119999997</v>
      </c>
      <c r="I33" s="2919">
        <v>90.011262909999999</v>
      </c>
      <c r="J33" s="2919">
        <v>105.01609831</v>
      </c>
      <c r="K33" s="2919">
        <v>71.645405640000007</v>
      </c>
      <c r="L33" s="2919">
        <v>86.211463520000009</v>
      </c>
      <c r="M33" s="2919">
        <v>56.909129269999994</v>
      </c>
      <c r="N33" s="2919">
        <v>41.822000000000003</v>
      </c>
      <c r="O33" s="2919">
        <v>50.652037480000004</v>
      </c>
      <c r="P33" s="2919">
        <v>55.632497480000005</v>
      </c>
      <c r="Q33" s="2919">
        <v>57.427219749999999</v>
      </c>
      <c r="R33" s="2919">
        <v>116.56919108</v>
      </c>
      <c r="S33" s="2919">
        <v>49.010033799999995</v>
      </c>
      <c r="T33" s="2919">
        <v>35.470640850000002</v>
      </c>
      <c r="U33" s="2919">
        <v>69.31536444999999</v>
      </c>
      <c r="V33" s="2919">
        <v>64.461098680000006</v>
      </c>
      <c r="W33" s="2919">
        <v>40.931335730000001</v>
      </c>
      <c r="X33" s="2919">
        <v>48.409954450000001</v>
      </c>
      <c r="Y33" s="2919">
        <v>33.191553720000002</v>
      </c>
      <c r="Z33" s="2919">
        <v>117.00602423000001</v>
      </c>
      <c r="AA33" s="2919">
        <v>139.04881968000001</v>
      </c>
      <c r="AB33" s="2919">
        <v>44.717543369999994</v>
      </c>
      <c r="AC33" s="2919">
        <v>72.287639599999991</v>
      </c>
      <c r="AD33" s="2919">
        <v>22.558524139999999</v>
      </c>
      <c r="AE33" s="2919">
        <v>42.715292739999995</v>
      </c>
      <c r="AF33" s="2919">
        <v>85.7283233</v>
      </c>
      <c r="AG33" s="2919">
        <v>110.01511720000001</v>
      </c>
      <c r="AH33" s="2919">
        <v>80.515078219999992</v>
      </c>
      <c r="AI33" s="2919">
        <v>87.519785420000005</v>
      </c>
      <c r="AJ33" s="2919">
        <v>107.78356589000001</v>
      </c>
      <c r="AK33" s="2919">
        <v>136.71970745000002</v>
      </c>
      <c r="AL33" s="2919">
        <v>117.87130501999999</v>
      </c>
      <c r="AM33" s="2919">
        <v>137.54589321</v>
      </c>
      <c r="AN33" s="2919">
        <v>104.18372838000001</v>
      </c>
      <c r="AO33" s="2919">
        <v>107.08101313000002</v>
      </c>
      <c r="AP33" s="2919">
        <v>111.35514560999999</v>
      </c>
      <c r="AQ33" s="2919">
        <v>118.06027586999998</v>
      </c>
      <c r="AR33" s="2919">
        <v>106.88014185</v>
      </c>
      <c r="AS33" s="2919">
        <v>104.64156715</v>
      </c>
      <c r="AT33" s="2919">
        <v>102.31124568999999</v>
      </c>
      <c r="AU33" s="2919">
        <v>118.17537926999999</v>
      </c>
      <c r="AV33" s="2919">
        <v>100.572051836</v>
      </c>
      <c r="AW33" s="2919">
        <v>101.0723290116</v>
      </c>
      <c r="AX33" s="2919">
        <v>101.48423714</v>
      </c>
      <c r="AY33" s="2919">
        <v>200.88283938000001</v>
      </c>
      <c r="AZ33" s="2919">
        <v>101.39260682</v>
      </c>
      <c r="BA33" s="2919">
        <v>98.940275439999994</v>
      </c>
      <c r="BB33" s="2919">
        <v>106.68135240000001</v>
      </c>
      <c r="BC33" s="2919">
        <v>99.991705420000002</v>
      </c>
      <c r="BD33" s="2919">
        <v>100.63581572</v>
      </c>
      <c r="BE33" s="2919">
        <v>101.26156373000001</v>
      </c>
      <c r="BF33" s="2919">
        <v>102.27182934999999</v>
      </c>
      <c r="BG33" s="2919">
        <v>101.06587696000001</v>
      </c>
      <c r="BH33" s="2919">
        <v>100.36830617</v>
      </c>
      <c r="BI33" s="2919">
        <v>99.469764060000003</v>
      </c>
      <c r="BJ33" s="2919">
        <v>105.04198081</v>
      </c>
      <c r="BK33" s="2919">
        <v>105.77165236000002</v>
      </c>
      <c r="BL33" s="2919">
        <v>110.50747477</v>
      </c>
      <c r="BM33" s="2919">
        <v>110.77199189999999</v>
      </c>
      <c r="BN33" s="2919">
        <v>104.68397661000002</v>
      </c>
      <c r="BO33" s="2919">
        <v>179.63714135999999</v>
      </c>
      <c r="BP33" s="2919">
        <v>179.14162669000001</v>
      </c>
      <c r="BQ33" s="2919">
        <v>191.25821807</v>
      </c>
      <c r="BR33" s="2919">
        <v>177.85861935000003</v>
      </c>
      <c r="BS33" s="2919">
        <v>176.03233316000001</v>
      </c>
      <c r="BT33" s="2919">
        <v>173.98821156</v>
      </c>
      <c r="BU33" s="2919">
        <v>173.79330754000003</v>
      </c>
      <c r="BV33" s="2919">
        <v>186.29218322</v>
      </c>
      <c r="BW33" s="2919">
        <v>166.32805578</v>
      </c>
      <c r="BX33" s="2919">
        <v>96.300700399999997</v>
      </c>
      <c r="BY33" s="2919">
        <v>96.555892209999996</v>
      </c>
      <c r="BZ33" s="2919">
        <v>117</v>
      </c>
      <c r="CA33" s="2919">
        <v>327.16980612190002</v>
      </c>
      <c r="CB33" s="2919">
        <v>315.83441252520004</v>
      </c>
      <c r="CC33" s="2919">
        <v>97.244355690000006</v>
      </c>
      <c r="CD33" s="2919">
        <v>97.144225640000016</v>
      </c>
      <c r="CE33" s="2919">
        <v>130.09404003999998</v>
      </c>
      <c r="CF33" s="2919">
        <v>148.77235172000002</v>
      </c>
      <c r="CG33" s="2919">
        <v>105.11936122</v>
      </c>
      <c r="CH33" s="2919">
        <v>121.50673423000001</v>
      </c>
      <c r="CI33" s="2919">
        <v>124.21850848</v>
      </c>
      <c r="CJ33" s="2919">
        <v>122.63656034</v>
      </c>
      <c r="CK33" s="2919">
        <v>140.47484263999999</v>
      </c>
      <c r="CL33" s="2919">
        <v>105.70575474</v>
      </c>
      <c r="CM33" s="2919">
        <v>114.89270558</v>
      </c>
      <c r="CN33" s="2919">
        <v>126.83694008999998</v>
      </c>
      <c r="CO33" s="2919">
        <v>110.64921754</v>
      </c>
      <c r="CP33" s="2919">
        <v>99.145994840000014</v>
      </c>
      <c r="CQ33" s="2919">
        <v>179.94994226999998</v>
      </c>
      <c r="CR33" s="2919">
        <v>160.92463586999997</v>
      </c>
      <c r="CS33" s="2919">
        <v>135.09033431999998</v>
      </c>
      <c r="CT33" s="2919">
        <v>140.67405260999999</v>
      </c>
      <c r="CU33" s="2919">
        <v>151.003748</v>
      </c>
      <c r="CV33" s="2919">
        <v>146.03221798000001</v>
      </c>
      <c r="CW33" s="2919">
        <v>203.79691233000003</v>
      </c>
      <c r="CX33" s="2919">
        <v>151.72788442000001</v>
      </c>
      <c r="CY33" s="2919">
        <v>143.42008215999999</v>
      </c>
      <c r="CZ33" s="2919">
        <v>102.26512584000001</v>
      </c>
      <c r="DA33" s="2919">
        <v>119.23910370000002</v>
      </c>
      <c r="DB33" s="2924">
        <v>86.268810970000004</v>
      </c>
      <c r="DC33" s="2924">
        <v>80.582246189999992</v>
      </c>
      <c r="DD33" s="2924">
        <v>86.03819999000001</v>
      </c>
      <c r="DE33" s="2924">
        <v>149.34097087000001</v>
      </c>
      <c r="DF33" s="2924">
        <v>126.11912100000001</v>
      </c>
      <c r="DG33" s="2924">
        <v>110.53387240000001</v>
      </c>
      <c r="DH33" s="2924">
        <v>59.015373770000004</v>
      </c>
      <c r="DI33" s="2924">
        <v>92.048594280000003</v>
      </c>
      <c r="DJ33" s="2924">
        <v>62.764448790000003</v>
      </c>
      <c r="DK33" s="2924">
        <v>126.25569025</v>
      </c>
      <c r="DL33" s="2924">
        <v>74.628025680000007</v>
      </c>
      <c r="DM33" s="2924">
        <v>65.917897359999998</v>
      </c>
      <c r="DN33" s="2924">
        <v>112.38806081000001</v>
      </c>
      <c r="DO33" s="2924">
        <v>91.573648689999999</v>
      </c>
      <c r="DP33" s="2924">
        <v>73.369487679999992</v>
      </c>
      <c r="DQ33" s="2924">
        <v>41.788475520000006</v>
      </c>
      <c r="DR33" s="2924">
        <v>65.313737979999999</v>
      </c>
      <c r="DS33" s="2924">
        <v>59.793046109999999</v>
      </c>
      <c r="DT33" s="2924">
        <v>129.31287355000001</v>
      </c>
      <c r="DU33" s="2924">
        <v>129.97698156999999</v>
      </c>
      <c r="DV33" s="2924">
        <v>86.69772485999998</v>
      </c>
      <c r="DW33" s="2924">
        <v>62.931069030000003</v>
      </c>
      <c r="DX33" s="2924">
        <v>74.562955509999995</v>
      </c>
      <c r="DY33" s="2924">
        <v>104.84351746999999</v>
      </c>
      <c r="DZ33" s="2924">
        <v>104.34421483999999</v>
      </c>
      <c r="EA33" s="2924">
        <v>61.079368879999997</v>
      </c>
      <c r="EB33" s="2924">
        <v>102.46350220000001</v>
      </c>
      <c r="EC33" s="2924">
        <v>55.075876559999998</v>
      </c>
      <c r="ED33" s="2924">
        <v>42.541531560000003</v>
      </c>
      <c r="EE33" s="2924">
        <v>103.85646876999999</v>
      </c>
      <c r="EF33" s="2924">
        <v>142.37864443999999</v>
      </c>
      <c r="EG33" s="2924">
        <v>121.63569293</v>
      </c>
      <c r="EH33" s="2924">
        <v>52.563565740000001</v>
      </c>
      <c r="EI33" s="2924">
        <v>49.899605399999999</v>
      </c>
      <c r="EJ33" s="2924">
        <v>187.74344924000002</v>
      </c>
      <c r="EK33" s="2924">
        <v>186.62417241000003</v>
      </c>
      <c r="EL33" s="2924">
        <v>177.48192721999999</v>
      </c>
      <c r="EM33" s="2924">
        <v>108.79224887999999</v>
      </c>
      <c r="EN33" s="2924">
        <v>173.59687211000002</v>
      </c>
      <c r="EO33" s="2924">
        <v>156.71266249000001</v>
      </c>
      <c r="EP33" s="2924">
        <v>146.61136728</v>
      </c>
      <c r="EQ33" s="2924">
        <v>119.79660928</v>
      </c>
      <c r="ER33" s="2924">
        <v>102.29555146000001</v>
      </c>
      <c r="ES33" s="2924">
        <v>117.9647988</v>
      </c>
      <c r="ET33" s="2924">
        <v>74.490195069999999</v>
      </c>
      <c r="EU33" s="2924">
        <v>68.07372070000001</v>
      </c>
      <c r="EV33" s="2925">
        <v>182.49409918000001</v>
      </c>
      <c r="EW33" s="2926">
        <v>185.20827037999999</v>
      </c>
      <c r="EX33" s="2926">
        <v>191.93333656000001</v>
      </c>
      <c r="EY33" s="2926">
        <v>179.38747985000003</v>
      </c>
      <c r="EZ33" s="2926">
        <v>165.45513862999999</v>
      </c>
      <c r="FA33" s="2926">
        <v>173.85542667000001</v>
      </c>
      <c r="FB33" s="2926">
        <v>188.47350443000002</v>
      </c>
      <c r="FC33" s="2926">
        <v>173.89584897999998</v>
      </c>
      <c r="FD33" s="2926">
        <v>134.10154978</v>
      </c>
      <c r="FE33" s="2927">
        <v>244.43934708</v>
      </c>
    </row>
    <row r="34" spans="1:161" ht="15.95" customHeight="1" x14ac:dyDescent="0.35">
      <c r="A34" s="911" t="s">
        <v>628</v>
      </c>
      <c r="B34" s="2919">
        <v>2584.0691234332435</v>
      </c>
      <c r="C34" s="2919">
        <v>2502.5072279668798</v>
      </c>
      <c r="D34" s="2919">
        <v>2618.2954970914407</v>
      </c>
      <c r="E34" s="2919">
        <v>2405.7028710025006</v>
      </c>
      <c r="F34" s="2919">
        <v>2434.2028871593898</v>
      </c>
      <c r="G34" s="2919">
        <v>2433.7696518176899</v>
      </c>
      <c r="H34" s="2919">
        <v>2307.3440869599999</v>
      </c>
      <c r="I34" s="2919">
        <v>2364.1858472471995</v>
      </c>
      <c r="J34" s="2919">
        <v>2401.484966</v>
      </c>
      <c r="K34" s="2919">
        <v>2415.7989406988281</v>
      </c>
      <c r="L34" s="2919">
        <v>2398.59363089</v>
      </c>
      <c r="M34" s="2919">
        <v>2440.5669922362563</v>
      </c>
      <c r="N34" s="2919">
        <v>2395.8200874511281</v>
      </c>
      <c r="O34" s="2919">
        <v>2449.2566982579679</v>
      </c>
      <c r="P34" s="2919">
        <v>2478.0919903911681</v>
      </c>
      <c r="Q34" s="2919">
        <v>2507.9984458537829</v>
      </c>
      <c r="R34" s="2919">
        <v>2545.2617323390746</v>
      </c>
      <c r="S34" s="2919">
        <v>2581.279009063604</v>
      </c>
      <c r="T34" s="2919">
        <v>2639.4203197248521</v>
      </c>
      <c r="U34" s="2919">
        <v>2627.3473755171958</v>
      </c>
      <c r="V34" s="2919">
        <v>2765.5933041577105</v>
      </c>
      <c r="W34" s="2919">
        <v>2720.3057713025714</v>
      </c>
      <c r="X34" s="2919">
        <v>2814.8598975876303</v>
      </c>
      <c r="Y34" s="2919">
        <v>2784.6080039760236</v>
      </c>
      <c r="Z34" s="2919">
        <v>2502.6274114717762</v>
      </c>
      <c r="AA34" s="2919">
        <v>2525.5556401726199</v>
      </c>
      <c r="AB34" s="2919">
        <v>2694.1426267412303</v>
      </c>
      <c r="AC34" s="2919">
        <v>2494.1741218903121</v>
      </c>
      <c r="AD34" s="2919">
        <v>2675.2977028743107</v>
      </c>
      <c r="AE34" s="2919">
        <v>2531.7372881548072</v>
      </c>
      <c r="AF34" s="2919">
        <v>2501.9437331199874</v>
      </c>
      <c r="AG34" s="2919">
        <v>2673.2929988378964</v>
      </c>
      <c r="AH34" s="2919">
        <v>2709.54130890744</v>
      </c>
      <c r="AI34" s="2919">
        <v>2518.3126664581964</v>
      </c>
      <c r="AJ34" s="2919">
        <v>2592.0647094128644</v>
      </c>
      <c r="AK34" s="2919">
        <v>2591.8862847660598</v>
      </c>
      <c r="AL34" s="2919">
        <v>2673.6402237064299</v>
      </c>
      <c r="AM34" s="2919">
        <v>2778.5381851616107</v>
      </c>
      <c r="AN34" s="2919">
        <v>2875.209174307608</v>
      </c>
      <c r="AO34" s="2919">
        <v>3031.1043445189084</v>
      </c>
      <c r="AP34" s="2919">
        <v>3048.5302861297232</v>
      </c>
      <c r="AQ34" s="2919">
        <v>3019.9528259975668</v>
      </c>
      <c r="AR34" s="2919">
        <v>3302.4105886041725</v>
      </c>
      <c r="AS34" s="2919">
        <v>3309.5826069479999</v>
      </c>
      <c r="AT34" s="2919">
        <v>3411.5961864697115</v>
      </c>
      <c r="AU34" s="2919">
        <v>3490.7335543008844</v>
      </c>
      <c r="AV34" s="2919">
        <v>3608.9346765320006</v>
      </c>
      <c r="AW34" s="2919">
        <v>3656.6279004192002</v>
      </c>
      <c r="AX34" s="2919">
        <v>3920.8016715332169</v>
      </c>
      <c r="AY34" s="2919">
        <v>3984.822853867201</v>
      </c>
      <c r="AZ34" s="2919">
        <v>3884.3129099927596</v>
      </c>
      <c r="BA34" s="2919">
        <v>3916.9496417009495</v>
      </c>
      <c r="BB34" s="2919">
        <v>3838.476218883</v>
      </c>
      <c r="BC34" s="2919">
        <v>3999.696298738349</v>
      </c>
      <c r="BD34" s="2919">
        <v>4126.3830231343045</v>
      </c>
      <c r="BE34" s="2919">
        <v>4149.8841865626473</v>
      </c>
      <c r="BF34" s="2919">
        <v>3960.0629855249244</v>
      </c>
      <c r="BG34" s="2919">
        <v>4121.63582510792</v>
      </c>
      <c r="BH34" s="2919">
        <v>4226.890925644444</v>
      </c>
      <c r="BI34" s="2919">
        <v>3992.5112830776552</v>
      </c>
      <c r="BJ34" s="2919">
        <v>3706.9053025522962</v>
      </c>
      <c r="BK34" s="2919">
        <v>3790.9021296137357</v>
      </c>
      <c r="BL34" s="2919">
        <v>3898.3213439115116</v>
      </c>
      <c r="BM34" s="2919">
        <v>3956.278062564772</v>
      </c>
      <c r="BN34" s="2919">
        <v>3994.268365413086</v>
      </c>
      <c r="BO34" s="2919">
        <v>4189.313796861722</v>
      </c>
      <c r="BP34" s="2919">
        <v>4284.5490874570824</v>
      </c>
      <c r="BQ34" s="2919">
        <v>4485.9378921075404</v>
      </c>
      <c r="BR34" s="2919">
        <v>4408.9237224656945</v>
      </c>
      <c r="BS34" s="2919">
        <v>4608.1733101818927</v>
      </c>
      <c r="BT34" s="2919">
        <v>4686.9736283341472</v>
      </c>
      <c r="BU34" s="2919">
        <v>4653.0649879088678</v>
      </c>
      <c r="BV34" s="2919">
        <v>4633.4331871187578</v>
      </c>
      <c r="BW34" s="2919">
        <v>4653.9778186011654</v>
      </c>
      <c r="BX34" s="2919">
        <v>4698.3504031965003</v>
      </c>
      <c r="BY34" s="2919">
        <v>4936.2206234471996</v>
      </c>
      <c r="BZ34" s="2919">
        <v>4504.8999999999996</v>
      </c>
      <c r="CA34" s="2919">
        <v>4473.7121715940957</v>
      </c>
      <c r="CB34" s="2919">
        <v>4576.9378655364262</v>
      </c>
      <c r="CC34" s="2919">
        <v>4617.7249940811307</v>
      </c>
      <c r="CD34" s="2919">
        <v>4625.8396103387422</v>
      </c>
      <c r="CE34" s="2919">
        <v>4709.4976142422802</v>
      </c>
      <c r="CF34" s="2919">
        <v>4910.9788726282986</v>
      </c>
      <c r="CG34" s="2919">
        <v>4690.746654579365</v>
      </c>
      <c r="CH34" s="2919">
        <v>4597.9984281177312</v>
      </c>
      <c r="CI34" s="2919">
        <v>4614.4393789309843</v>
      </c>
      <c r="CJ34" s="2919">
        <v>4599.4399279357258</v>
      </c>
      <c r="CK34" s="2919">
        <v>4534.9156943326952</v>
      </c>
      <c r="CL34" s="2919">
        <v>4808.2402846302748</v>
      </c>
      <c r="CM34" s="2919">
        <v>4731.7891083057284</v>
      </c>
      <c r="CN34" s="2919">
        <v>4660.2725908522871</v>
      </c>
      <c r="CO34" s="2919">
        <v>4715.511403845906</v>
      </c>
      <c r="CP34" s="2919">
        <v>4834.0856087451948</v>
      </c>
      <c r="CQ34" s="2919">
        <v>4852.7324877344299</v>
      </c>
      <c r="CR34" s="2919">
        <v>4756.0766773243795</v>
      </c>
      <c r="CS34" s="2919">
        <v>4356.1605687254214</v>
      </c>
      <c r="CT34" s="2919">
        <v>4560.0350648851509</v>
      </c>
      <c r="CU34" s="2919">
        <v>4586.0337356784257</v>
      </c>
      <c r="CV34" s="2919">
        <v>4553.9093444831387</v>
      </c>
      <c r="CW34" s="2919">
        <v>4370.8053132127534</v>
      </c>
      <c r="CX34" s="2919">
        <v>4414.112776287132</v>
      </c>
      <c r="CY34" s="2919">
        <v>4520.2382485368289</v>
      </c>
      <c r="CZ34" s="2919">
        <v>4801.2743753836294</v>
      </c>
      <c r="DA34" s="2919">
        <v>4957.7581408468159</v>
      </c>
      <c r="DB34" s="2924">
        <v>5020.0848936221382</v>
      </c>
      <c r="DC34" s="2924">
        <v>4928.0467187170652</v>
      </c>
      <c r="DD34" s="2924">
        <v>4631.5355443207081</v>
      </c>
      <c r="DE34" s="2924">
        <v>4489.0790226495164</v>
      </c>
      <c r="DF34" s="2924">
        <v>4517.5566947531479</v>
      </c>
      <c r="DG34" s="2924">
        <v>4498.8856054008156</v>
      </c>
      <c r="DH34" s="2924">
        <v>4481.1123959399729</v>
      </c>
      <c r="DI34" s="2924">
        <v>4403.4969460716084</v>
      </c>
      <c r="DJ34" s="2924">
        <v>4555.4384073198817</v>
      </c>
      <c r="DK34" s="2924">
        <v>4686.7859283755261</v>
      </c>
      <c r="DL34" s="2924">
        <v>5015.9983491151324</v>
      </c>
      <c r="DM34" s="2924">
        <v>5146.4015723533857</v>
      </c>
      <c r="DN34" s="2924">
        <v>5181.5018734402993</v>
      </c>
      <c r="DO34" s="2924">
        <v>5387.0593270309428</v>
      </c>
      <c r="DP34" s="2924">
        <v>4957.5420081963885</v>
      </c>
      <c r="DQ34" s="2924">
        <v>4889.6510353684507</v>
      </c>
      <c r="DR34" s="2924">
        <v>5164.8123622297144</v>
      </c>
      <c r="DS34" s="2924">
        <v>5071.7244875444258</v>
      </c>
      <c r="DT34" s="2924">
        <v>5172.6351945485912</v>
      </c>
      <c r="DU34" s="2924">
        <v>5177.9254871589983</v>
      </c>
      <c r="DV34" s="2924">
        <v>5307.9265304158789</v>
      </c>
      <c r="DW34" s="2924">
        <v>5346.364734608178</v>
      </c>
      <c r="DX34" s="2924">
        <v>6159.6289634396662</v>
      </c>
      <c r="DY34" s="2924">
        <v>6298.6699053517723</v>
      </c>
      <c r="DZ34" s="2924">
        <v>6348.1219881867673</v>
      </c>
      <c r="EA34" s="2924">
        <v>6169.1075029714566</v>
      </c>
      <c r="EB34" s="2924">
        <v>5991.1487580566081</v>
      </c>
      <c r="EC34" s="2924">
        <v>5864.1412629690649</v>
      </c>
      <c r="ED34" s="2924">
        <v>5810.8364647774742</v>
      </c>
      <c r="EE34" s="2924">
        <v>5787.930146035711</v>
      </c>
      <c r="EF34" s="2924">
        <v>5880.0608276496068</v>
      </c>
      <c r="EG34" s="2924">
        <v>5865.7455039762935</v>
      </c>
      <c r="EH34" s="2924">
        <v>5835.5898833371057</v>
      </c>
      <c r="EI34" s="2924">
        <v>5688.9629147342121</v>
      </c>
      <c r="EJ34" s="2924">
        <v>4733.4716454409572</v>
      </c>
      <c r="EK34" s="2924">
        <v>5739.4981949589355</v>
      </c>
      <c r="EL34" s="2924">
        <v>5891.5547090654727</v>
      </c>
      <c r="EM34" s="2924">
        <v>5762.0198245566271</v>
      </c>
      <c r="EN34" s="2924">
        <v>5519.494347319458</v>
      </c>
      <c r="EO34" s="2924">
        <v>5503.7942135112626</v>
      </c>
      <c r="EP34" s="2924">
        <v>6090.6604365725661</v>
      </c>
      <c r="EQ34" s="2924">
        <v>6207.0427223663664</v>
      </c>
      <c r="ER34" s="2924">
        <v>6242.3659360806159</v>
      </c>
      <c r="ES34" s="2924">
        <v>6057.8274817662659</v>
      </c>
      <c r="ET34" s="2924">
        <v>6129.3384047071495</v>
      </c>
      <c r="EU34" s="2924">
        <v>6028.7144924954409</v>
      </c>
      <c r="EV34" s="2925">
        <v>6091.0997433042721</v>
      </c>
      <c r="EW34" s="2926">
        <v>6188.4603797982891</v>
      </c>
      <c r="EX34" s="2926">
        <v>6233.3507820108871</v>
      </c>
      <c r="EY34" s="2926">
        <v>6463.069089214483</v>
      </c>
      <c r="EZ34" s="2926">
        <v>6348.0652578394229</v>
      </c>
      <c r="FA34" s="2926">
        <v>5691.9985852813688</v>
      </c>
      <c r="FB34" s="2926">
        <v>5779.5334276034146</v>
      </c>
      <c r="FC34" s="2926">
        <v>5474.0886255480646</v>
      </c>
      <c r="FD34" s="2926">
        <v>5301.1002734835702</v>
      </c>
      <c r="FE34" s="2927">
        <v>5219.5936739969784</v>
      </c>
    </row>
    <row r="35" spans="1:161" ht="7.7" customHeight="1" x14ac:dyDescent="0.35">
      <c r="A35" s="911"/>
      <c r="B35" s="2914"/>
      <c r="C35" s="2914"/>
      <c r="D35" s="2914"/>
      <c r="E35" s="2914"/>
      <c r="F35" s="2914"/>
      <c r="G35" s="2914"/>
      <c r="H35" s="2919"/>
      <c r="I35" s="2919"/>
      <c r="J35" s="2919"/>
      <c r="K35" s="2919"/>
      <c r="L35" s="2919"/>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4"/>
      <c r="AN35" s="2914"/>
      <c r="AO35" s="2914"/>
      <c r="AP35" s="2914"/>
      <c r="AQ35" s="2914"/>
      <c r="AR35" s="2914"/>
      <c r="AS35" s="2914"/>
      <c r="AT35" s="2914"/>
      <c r="AU35" s="2914"/>
      <c r="AV35" s="2914"/>
      <c r="AW35" s="2914"/>
      <c r="AX35" s="2914"/>
      <c r="AY35" s="2914"/>
      <c r="AZ35" s="2914"/>
      <c r="BA35" s="2914"/>
      <c r="BB35" s="2914"/>
      <c r="BC35" s="2914"/>
      <c r="BD35" s="2914"/>
      <c r="BE35" s="2914"/>
      <c r="BF35" s="2914"/>
      <c r="BG35" s="2914"/>
      <c r="BH35" s="2914"/>
      <c r="BI35" s="2914"/>
      <c r="BJ35" s="2914"/>
      <c r="BK35" s="2914"/>
      <c r="BL35" s="2914"/>
      <c r="BM35" s="2914"/>
      <c r="BN35" s="2914"/>
      <c r="BO35" s="2914"/>
      <c r="BP35" s="2914"/>
      <c r="BQ35" s="2914"/>
      <c r="BR35" s="2914"/>
      <c r="BS35" s="2914"/>
      <c r="BT35" s="2914"/>
      <c r="BU35" s="2914"/>
      <c r="BV35" s="2914"/>
      <c r="BW35" s="2914"/>
      <c r="BX35" s="2914"/>
      <c r="BY35" s="2914"/>
      <c r="BZ35" s="2914"/>
      <c r="CA35" s="2914"/>
      <c r="CB35" s="2914"/>
      <c r="CC35" s="2914"/>
      <c r="CD35" s="2914"/>
      <c r="CE35" s="2914"/>
      <c r="CF35" s="2914"/>
      <c r="CG35" s="2914"/>
      <c r="CH35" s="2914"/>
      <c r="CI35" s="2914"/>
      <c r="CJ35" s="2914"/>
      <c r="CK35" s="2914"/>
      <c r="CL35" s="2914"/>
      <c r="CM35" s="2914"/>
      <c r="CN35" s="2914"/>
      <c r="CO35" s="2914"/>
      <c r="CP35" s="2914"/>
      <c r="CQ35" s="2914"/>
      <c r="CR35" s="2914"/>
      <c r="CS35" s="2914"/>
      <c r="CT35" s="2914"/>
      <c r="CU35" s="2914"/>
      <c r="CV35" s="2914"/>
      <c r="CW35" s="2914"/>
      <c r="CX35" s="2914"/>
      <c r="CY35" s="2914"/>
      <c r="CZ35" s="2914"/>
      <c r="DA35" s="2914"/>
      <c r="DB35" s="2924"/>
      <c r="DC35" s="2924"/>
      <c r="DD35" s="2924"/>
      <c r="DE35" s="2924"/>
      <c r="DF35" s="2924"/>
      <c r="DG35" s="2924"/>
      <c r="DH35" s="2924"/>
      <c r="DI35" s="2924"/>
      <c r="DJ35" s="2924"/>
      <c r="DK35" s="2924"/>
      <c r="DL35" s="2924"/>
      <c r="DM35" s="2924"/>
      <c r="DN35" s="2924"/>
      <c r="DO35" s="2924"/>
      <c r="DP35" s="2924"/>
      <c r="DQ35" s="2924"/>
      <c r="DR35" s="2924"/>
      <c r="DS35" s="2924"/>
      <c r="DT35" s="2924"/>
      <c r="DU35" s="2924"/>
      <c r="DV35" s="2924"/>
      <c r="DW35" s="2924"/>
      <c r="DX35" s="2924"/>
      <c r="DY35" s="2924"/>
      <c r="DZ35" s="2924"/>
      <c r="EA35" s="2924"/>
      <c r="EB35" s="2924"/>
      <c r="EC35" s="2924"/>
      <c r="ED35" s="2924"/>
      <c r="EE35" s="2924"/>
      <c r="EF35" s="2924"/>
      <c r="EG35" s="2924"/>
      <c r="EH35" s="2924"/>
      <c r="EI35" s="2924"/>
      <c r="EJ35" s="2924"/>
      <c r="EK35" s="2924"/>
      <c r="EL35" s="2924"/>
      <c r="EM35" s="2924"/>
      <c r="EN35" s="2924"/>
      <c r="EO35" s="2924"/>
      <c r="EP35" s="2924"/>
      <c r="EQ35" s="2924"/>
      <c r="ER35" s="2924"/>
      <c r="ES35" s="2924"/>
      <c r="ET35" s="2924"/>
      <c r="EU35" s="2924"/>
      <c r="EV35" s="2925"/>
      <c r="EW35" s="2926"/>
      <c r="EX35" s="2926"/>
      <c r="EY35" s="2926"/>
      <c r="EZ35" s="2926"/>
      <c r="FA35" s="2926"/>
      <c r="FB35" s="2926"/>
      <c r="FC35" s="2926"/>
      <c r="FD35" s="2926"/>
      <c r="FE35" s="2927"/>
    </row>
    <row r="36" spans="1:161" x14ac:dyDescent="0.35">
      <c r="A36" s="908" t="s">
        <v>817</v>
      </c>
      <c r="B36" s="2914">
        <f>SUM(B38:B44)</f>
        <v>15116.942524435231</v>
      </c>
      <c r="C36" s="2914">
        <f>SUM(C38:C44)</f>
        <v>15340.222457769232</v>
      </c>
      <c r="D36" s="2914">
        <f>SUM(D38:D44)</f>
        <v>15436.7207706386</v>
      </c>
      <c r="E36" s="2914">
        <f>SUM(E38:E44)</f>
        <v>15692.966629632501</v>
      </c>
      <c r="F36" s="2914">
        <v>15896.994440702552</v>
      </c>
      <c r="G36" s="2914">
        <v>15813.534849207481</v>
      </c>
      <c r="H36" s="2914">
        <v>16155.643936807443</v>
      </c>
      <c r="I36" s="2914">
        <v>15698.908377838319</v>
      </c>
      <c r="J36" s="2914">
        <v>15609.721732529999</v>
      </c>
      <c r="K36" s="2914">
        <v>15277.935578577499</v>
      </c>
      <c r="L36" s="2914">
        <v>15313.442857202497</v>
      </c>
      <c r="M36" s="2914">
        <v>15684.186930290001</v>
      </c>
      <c r="N36" s="2914">
        <v>15340.489823020771</v>
      </c>
      <c r="O36" s="2914">
        <v>15862.4246946275</v>
      </c>
      <c r="P36" s="2914">
        <v>15831.258217189999</v>
      </c>
      <c r="Q36" s="2914">
        <v>16036.405133759001</v>
      </c>
      <c r="R36" s="2914">
        <v>16714.162621351337</v>
      </c>
      <c r="S36" s="2914">
        <v>16902.897127363605</v>
      </c>
      <c r="T36" s="2914">
        <v>17958.848678855</v>
      </c>
      <c r="U36" s="2914">
        <v>17862.567996480313</v>
      </c>
      <c r="V36" s="2914">
        <v>18648.170724910793</v>
      </c>
      <c r="W36" s="2914">
        <v>18184.048520572302</v>
      </c>
      <c r="X36" s="2914">
        <v>17971.699280649998</v>
      </c>
      <c r="Y36" s="2914">
        <v>17763.138895170996</v>
      </c>
      <c r="Z36" s="2914">
        <v>17882.814975919999</v>
      </c>
      <c r="AA36" s="2914">
        <v>17333.195110600001</v>
      </c>
      <c r="AB36" s="2914">
        <v>19013.070763780001</v>
      </c>
      <c r="AC36" s="2914">
        <v>18597.881258420002</v>
      </c>
      <c r="AD36" s="2914">
        <v>20126.91926720001</v>
      </c>
      <c r="AE36" s="2914">
        <v>20737.70626599</v>
      </c>
      <c r="AF36" s="2914">
        <v>21339.073223082003</v>
      </c>
      <c r="AG36" s="2914">
        <v>21726.624711916276</v>
      </c>
      <c r="AH36" s="2914">
        <v>21976.713323428557</v>
      </c>
      <c r="AI36" s="2914">
        <v>22073.532365816147</v>
      </c>
      <c r="AJ36" s="2914">
        <v>22743.688729123929</v>
      </c>
      <c r="AK36" s="2914">
        <v>23623.890787420289</v>
      </c>
      <c r="AL36" s="2914">
        <v>24037.577134998959</v>
      </c>
      <c r="AM36" s="2914">
        <v>24911.486120716982</v>
      </c>
      <c r="AN36" s="2914">
        <v>25441.509448169909</v>
      </c>
      <c r="AO36" s="2914">
        <v>26831.381436573607</v>
      </c>
      <c r="AP36" s="2914">
        <v>27969.412402886199</v>
      </c>
      <c r="AQ36" s="2914">
        <v>29204.06130761261</v>
      </c>
      <c r="AR36" s="2914">
        <v>30061.478746890338</v>
      </c>
      <c r="AS36" s="2914">
        <v>30013.07777618412</v>
      </c>
      <c r="AT36" s="2914">
        <v>30240.192163557422</v>
      </c>
      <c r="AU36" s="2914">
        <v>30493.290275353091</v>
      </c>
      <c r="AV36" s="2914">
        <v>29986.643425269827</v>
      </c>
      <c r="AW36" s="2914">
        <v>30192.637866626181</v>
      </c>
      <c r="AX36" s="2914">
        <v>30133.677872429409</v>
      </c>
      <c r="AY36" s="2914">
        <v>30471.485060851031</v>
      </c>
      <c r="AZ36" s="2914">
        <v>30814.396110226819</v>
      </c>
      <c r="BA36" s="2914">
        <v>31102.514827486215</v>
      </c>
      <c r="BB36" s="2914">
        <v>31324.312980510891</v>
      </c>
      <c r="BC36" s="2914">
        <v>31735.331435496766</v>
      </c>
      <c r="BD36" s="2914">
        <v>32669.055944429387</v>
      </c>
      <c r="BE36" s="2914">
        <v>32063.951929540497</v>
      </c>
      <c r="BF36" s="2914">
        <v>32456.412352301537</v>
      </c>
      <c r="BG36" s="2914">
        <v>32873.883856290136</v>
      </c>
      <c r="BH36" s="2914">
        <v>33648.244522643181</v>
      </c>
      <c r="BI36" s="2914">
        <v>34850.645398997061</v>
      </c>
      <c r="BJ36" s="2914">
        <v>35310.939554479104</v>
      </c>
      <c r="BK36" s="2914">
        <v>36406.38836048833</v>
      </c>
      <c r="BL36" s="2914">
        <v>37340.338138703453</v>
      </c>
      <c r="BM36" s="2914">
        <v>38538.254944416709</v>
      </c>
      <c r="BN36" s="2914">
        <v>39024.947403573518</v>
      </c>
      <c r="BO36" s="2914">
        <v>39583.737789667422</v>
      </c>
      <c r="BP36" s="2914">
        <v>40380.426747892197</v>
      </c>
      <c r="BQ36" s="2914">
        <v>40096.49645331646</v>
      </c>
      <c r="BR36" s="2914">
        <v>40715.427971786092</v>
      </c>
      <c r="BS36" s="2914">
        <v>40250.810220386367</v>
      </c>
      <c r="BT36" s="2914">
        <v>40391.272727638607</v>
      </c>
      <c r="BU36" s="2914">
        <v>40962.521936381578</v>
      </c>
      <c r="BV36" s="2914">
        <v>42205.435526976828</v>
      </c>
      <c r="BW36" s="2914">
        <v>42550.799013972035</v>
      </c>
      <c r="BX36" s="2914">
        <v>43118.261591039991</v>
      </c>
      <c r="BY36" s="2914">
        <v>43289.48516640289</v>
      </c>
      <c r="BZ36" s="2914">
        <v>43572</v>
      </c>
      <c r="CA36" s="2914">
        <v>43444.522447301875</v>
      </c>
      <c r="CB36" s="2914">
        <v>43029.902938804204</v>
      </c>
      <c r="CC36" s="2914">
        <v>42472.792006511074</v>
      </c>
      <c r="CD36" s="2914">
        <v>42379.602888459645</v>
      </c>
      <c r="CE36" s="2914">
        <v>42130.619052599061</v>
      </c>
      <c r="CF36" s="2914">
        <v>41879.675503155711</v>
      </c>
      <c r="CG36" s="2914">
        <v>42072.724455766023</v>
      </c>
      <c r="CH36" s="2914">
        <v>43325.198968531164</v>
      </c>
      <c r="CI36" s="2914">
        <v>43253.540572116843</v>
      </c>
      <c r="CJ36" s="2914">
        <v>43570.095512344735</v>
      </c>
      <c r="CK36" s="2914">
        <v>43992.604062785947</v>
      </c>
      <c r="CL36" s="2914">
        <v>44659.551017516926</v>
      </c>
      <c r="CM36" s="2914">
        <v>44737.278299508798</v>
      </c>
      <c r="CN36" s="2914">
        <v>44805.743884943127</v>
      </c>
      <c r="CO36" s="2914">
        <v>45123.066840000254</v>
      </c>
      <c r="CP36" s="2914">
        <v>45279.146631420466</v>
      </c>
      <c r="CQ36" s="2914">
        <v>44971.320502872113</v>
      </c>
      <c r="CR36" s="2914">
        <v>45202.129109198577</v>
      </c>
      <c r="CS36" s="2914">
        <v>44989.868385167581</v>
      </c>
      <c r="CT36" s="2914">
        <v>45940.266697205188</v>
      </c>
      <c r="CU36" s="2914">
        <v>45591.969206117072</v>
      </c>
      <c r="CV36" s="2914">
        <v>46371.272110202131</v>
      </c>
      <c r="CW36" s="2914">
        <v>48123.760424358501</v>
      </c>
      <c r="CX36" s="2914">
        <v>47365.641809494336</v>
      </c>
      <c r="CY36" s="2914">
        <v>46953.146010267134</v>
      </c>
      <c r="CZ36" s="2914">
        <v>48756.074992337381</v>
      </c>
      <c r="DA36" s="2914">
        <v>48370.2747426356</v>
      </c>
      <c r="DB36" s="2915">
        <v>48262.782983742021</v>
      </c>
      <c r="DC36" s="2915">
        <v>48080.005765923037</v>
      </c>
      <c r="DD36" s="2915">
        <v>47946.41567659648</v>
      </c>
      <c r="DE36" s="2915">
        <v>47011.860843169496</v>
      </c>
      <c r="DF36" s="2915">
        <v>48211.463707805138</v>
      </c>
      <c r="DG36" s="2915">
        <v>47451.245688336901</v>
      </c>
      <c r="DH36" s="2915">
        <v>47074.766595301735</v>
      </c>
      <c r="DI36" s="2915">
        <v>47308.654934858081</v>
      </c>
      <c r="DJ36" s="2915">
        <v>47230.104163937431</v>
      </c>
      <c r="DK36" s="2915">
        <v>47233.082972101809</v>
      </c>
      <c r="DL36" s="2915">
        <v>47561.8531385553</v>
      </c>
      <c r="DM36" s="2915">
        <v>46295.188279658156</v>
      </c>
      <c r="DN36" s="2915">
        <v>46208.976783235143</v>
      </c>
      <c r="DO36" s="2915">
        <v>46396.32935767922</v>
      </c>
      <c r="DP36" s="2915">
        <v>45966.468991512796</v>
      </c>
      <c r="DQ36" s="2915">
        <v>46806.99148102005</v>
      </c>
      <c r="DR36" s="2915">
        <v>47536.385280782612</v>
      </c>
      <c r="DS36" s="2915">
        <v>46230.592650292077</v>
      </c>
      <c r="DT36" s="2915">
        <v>47414.384471721263</v>
      </c>
      <c r="DU36" s="2915">
        <v>48168.189038257427</v>
      </c>
      <c r="DV36" s="2915">
        <v>47778.882680371258</v>
      </c>
      <c r="DW36" s="2915">
        <v>47764.572085554886</v>
      </c>
      <c r="DX36" s="2915">
        <v>48227.693074419323</v>
      </c>
      <c r="DY36" s="2915">
        <v>47961.33651625771</v>
      </c>
      <c r="DZ36" s="2915">
        <v>47896.823959201618</v>
      </c>
      <c r="EA36" s="2915">
        <v>47158.858752580192</v>
      </c>
      <c r="EB36" s="2915">
        <v>47009.239468564308</v>
      </c>
      <c r="EC36" s="2915">
        <v>47074.08544559485</v>
      </c>
      <c r="ED36" s="2915">
        <v>47461.264602055649</v>
      </c>
      <c r="EE36" s="2915">
        <v>48180.297845123787</v>
      </c>
      <c r="EF36" s="2915">
        <v>47939.939094677844</v>
      </c>
      <c r="EG36" s="2915">
        <v>48288.002200700794</v>
      </c>
      <c r="EH36" s="2915">
        <v>48535.886508315991</v>
      </c>
      <c r="EI36" s="2915">
        <v>45408.875130053617</v>
      </c>
      <c r="EJ36" s="2915">
        <v>42966.186667539587</v>
      </c>
      <c r="EK36" s="2915">
        <v>42687.06112481968</v>
      </c>
      <c r="EL36" s="2915">
        <v>41266.013093037283</v>
      </c>
      <c r="EM36" s="2915">
        <v>40270.055745694495</v>
      </c>
      <c r="EN36" s="2915">
        <v>39543.90704570504</v>
      </c>
      <c r="EO36" s="2915">
        <v>40414.927202255101</v>
      </c>
      <c r="EP36" s="2915">
        <v>40745.483826639203</v>
      </c>
      <c r="EQ36" s="2915">
        <v>41456.876013619869</v>
      </c>
      <c r="ER36" s="2915">
        <v>40598.449441552213</v>
      </c>
      <c r="ES36" s="2915">
        <v>42940.507673381086</v>
      </c>
      <c r="ET36" s="2915">
        <v>44177.409253478552</v>
      </c>
      <c r="EU36" s="2915">
        <v>43784.373289394811</v>
      </c>
      <c r="EV36" s="2916">
        <v>43550.669307153723</v>
      </c>
      <c r="EW36" s="2917">
        <v>43430.808246636356</v>
      </c>
      <c r="EX36" s="2917">
        <v>43580.014822398953</v>
      </c>
      <c r="EY36" s="2917">
        <v>43437.96178721964</v>
      </c>
      <c r="EZ36" s="2917">
        <v>43714.297068862135</v>
      </c>
      <c r="FA36" s="2917">
        <v>42745.428636907469</v>
      </c>
      <c r="FB36" s="2917">
        <v>43780.204536576755</v>
      </c>
      <c r="FC36" s="2917">
        <v>44003.722471908943</v>
      </c>
      <c r="FD36" s="2917">
        <v>44371.216066506546</v>
      </c>
      <c r="FE36" s="2918">
        <v>45807.106731700056</v>
      </c>
    </row>
    <row r="37" spans="1:161" x14ac:dyDescent="0.35">
      <c r="A37" s="911" t="s">
        <v>792</v>
      </c>
      <c r="B37" s="2919"/>
      <c r="C37" s="2919"/>
      <c r="D37" s="2919"/>
      <c r="E37" s="2919"/>
      <c r="F37" s="2919"/>
      <c r="G37" s="2919"/>
      <c r="H37" s="2919"/>
      <c r="I37" s="2919"/>
      <c r="J37" s="2919"/>
      <c r="K37" s="2919"/>
      <c r="L37" s="2919"/>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4"/>
      <c r="AN37" s="2914"/>
      <c r="AO37" s="2914"/>
      <c r="AP37" s="2914"/>
      <c r="AQ37" s="2914"/>
      <c r="AR37" s="2919"/>
      <c r="AS37" s="2919"/>
      <c r="AT37" s="2919"/>
      <c r="AU37" s="2919"/>
      <c r="AV37" s="2919"/>
      <c r="AW37" s="2919"/>
      <c r="AX37" s="2919"/>
      <c r="AY37" s="2919"/>
      <c r="AZ37" s="2919"/>
      <c r="BA37" s="2919"/>
      <c r="BB37" s="2919"/>
      <c r="BC37" s="2919"/>
      <c r="BD37" s="2919"/>
      <c r="BE37" s="2919"/>
      <c r="BF37" s="2919"/>
      <c r="BG37" s="2919"/>
      <c r="BH37" s="2919"/>
      <c r="BI37" s="2919"/>
      <c r="BJ37" s="2919"/>
      <c r="BK37" s="2919"/>
      <c r="BL37" s="2914"/>
      <c r="BM37" s="2914"/>
      <c r="BN37" s="2914"/>
      <c r="BO37" s="2914"/>
      <c r="BP37" s="2914"/>
      <c r="BQ37" s="2914"/>
      <c r="BR37" s="2914"/>
      <c r="BS37" s="2914"/>
      <c r="BT37" s="2914"/>
      <c r="BU37" s="2914"/>
      <c r="BV37" s="2914"/>
      <c r="BW37" s="2914"/>
      <c r="BX37" s="2914"/>
      <c r="BY37" s="2914"/>
      <c r="BZ37" s="2914"/>
      <c r="CA37" s="2914"/>
      <c r="CB37" s="2914"/>
      <c r="CC37" s="2914"/>
      <c r="CD37" s="2914"/>
      <c r="CE37" s="2914"/>
      <c r="CF37" s="2914"/>
      <c r="CG37" s="2914"/>
      <c r="CH37" s="2914"/>
      <c r="CI37" s="2914"/>
      <c r="CJ37" s="2914"/>
      <c r="CK37" s="2914"/>
      <c r="CL37" s="2914"/>
      <c r="CM37" s="2914"/>
      <c r="CN37" s="2914"/>
      <c r="CO37" s="2914"/>
      <c r="CP37" s="2914"/>
      <c r="CQ37" s="2914"/>
      <c r="CR37" s="2914"/>
      <c r="CS37" s="2914">
        <v>0</v>
      </c>
      <c r="CT37" s="2914"/>
      <c r="CU37" s="2914"/>
      <c r="CV37" s="2914"/>
      <c r="CW37" s="2914"/>
      <c r="CX37" s="2914"/>
      <c r="CY37" s="2914"/>
      <c r="CZ37" s="2914"/>
      <c r="DA37" s="2914"/>
      <c r="DB37" s="2924"/>
      <c r="DC37" s="2924"/>
      <c r="DD37" s="2924"/>
      <c r="DE37" s="2924"/>
      <c r="DF37" s="2924"/>
      <c r="DG37" s="2924"/>
      <c r="DH37" s="2924"/>
      <c r="DI37" s="2924"/>
      <c r="DJ37" s="2924"/>
      <c r="DK37" s="2924"/>
      <c r="DL37" s="2924"/>
      <c r="DM37" s="2924"/>
      <c r="DN37" s="2924"/>
      <c r="DO37" s="2924"/>
      <c r="DP37" s="2924"/>
      <c r="DQ37" s="2924"/>
      <c r="DR37" s="2924"/>
      <c r="DS37" s="2924"/>
      <c r="DT37" s="2924"/>
      <c r="DU37" s="2924"/>
      <c r="DV37" s="2924"/>
      <c r="DW37" s="2924"/>
      <c r="DX37" s="2924"/>
      <c r="DY37" s="2924"/>
      <c r="DZ37" s="2924"/>
      <c r="EA37" s="2924"/>
      <c r="EB37" s="2924"/>
      <c r="EC37" s="2924"/>
      <c r="ED37" s="2924"/>
      <c r="EE37" s="2924"/>
      <c r="EF37" s="2924"/>
      <c r="EG37" s="2924"/>
      <c r="EH37" s="2924"/>
      <c r="EI37" s="2924"/>
      <c r="EJ37" s="2924"/>
      <c r="EK37" s="2924"/>
      <c r="EL37" s="2924"/>
      <c r="EM37" s="2924"/>
      <c r="EN37" s="2924"/>
      <c r="EO37" s="2924"/>
      <c r="EP37" s="2924"/>
      <c r="EQ37" s="2924"/>
      <c r="ER37" s="2924"/>
      <c r="ES37" s="2924"/>
      <c r="ET37" s="2924"/>
      <c r="EU37" s="2924"/>
      <c r="EV37" s="2925"/>
      <c r="EW37" s="2926"/>
      <c r="EX37" s="2926"/>
      <c r="EY37" s="2926"/>
      <c r="EZ37" s="2926"/>
      <c r="FA37" s="2926"/>
      <c r="FB37" s="2926"/>
      <c r="FC37" s="2926"/>
      <c r="FD37" s="2926"/>
      <c r="FE37" s="2927"/>
    </row>
    <row r="38" spans="1:161" ht="15.95" customHeight="1" x14ac:dyDescent="0.35">
      <c r="A38" s="911" t="s">
        <v>818</v>
      </c>
      <c r="B38" s="2919">
        <v>6444.7886749252302</v>
      </c>
      <c r="C38" s="2919">
        <v>6305.295456699233</v>
      </c>
      <c r="D38" s="2919">
        <v>6304.5127371385997</v>
      </c>
      <c r="E38" s="2919">
        <v>6633.5494685125004</v>
      </c>
      <c r="F38" s="2919">
        <v>6802.7288730225509</v>
      </c>
      <c r="G38" s="2919">
        <v>6864.8700624874791</v>
      </c>
      <c r="H38" s="2919">
        <v>6978.3594197274397</v>
      </c>
      <c r="I38" s="2919">
        <v>6987.2388921083193</v>
      </c>
      <c r="J38" s="2919">
        <v>6761.2236051799991</v>
      </c>
      <c r="K38" s="2919">
        <v>6734.2435406175</v>
      </c>
      <c r="L38" s="2919">
        <v>6713.6977799124988</v>
      </c>
      <c r="M38" s="2919">
        <v>6979.0847059800008</v>
      </c>
      <c r="N38" s="2919">
        <v>6742.9449578507702</v>
      </c>
      <c r="O38" s="2919">
        <v>7096.4184074800014</v>
      </c>
      <c r="P38" s="2919">
        <v>6874.2981054499996</v>
      </c>
      <c r="Q38" s="2919">
        <v>7106.2051660289999</v>
      </c>
      <c r="R38" s="2919">
        <v>7294.6279957313354</v>
      </c>
      <c r="S38" s="2919">
        <v>7911.1575664936008</v>
      </c>
      <c r="T38" s="2919">
        <v>8601.8289462249995</v>
      </c>
      <c r="U38" s="2919">
        <v>8680.0621483603136</v>
      </c>
      <c r="V38" s="2919">
        <v>9125.3628209747385</v>
      </c>
      <c r="W38" s="2919">
        <v>8643.6008820922998</v>
      </c>
      <c r="X38" s="2919">
        <v>9004.5649159299992</v>
      </c>
      <c r="Y38" s="2919">
        <v>8562.4102878900012</v>
      </c>
      <c r="Z38" s="2919">
        <v>9077.0496576200003</v>
      </c>
      <c r="AA38" s="2919">
        <v>8186.5770525300004</v>
      </c>
      <c r="AB38" s="2919">
        <v>10182.628594440001</v>
      </c>
      <c r="AC38" s="2919">
        <v>9753.3952551399998</v>
      </c>
      <c r="AD38" s="2919">
        <v>11114.291857820001</v>
      </c>
      <c r="AE38" s="2919">
        <v>11580.200298870001</v>
      </c>
      <c r="AF38" s="2919">
        <v>12269.380826312001</v>
      </c>
      <c r="AG38" s="2919">
        <v>12691.389133246279</v>
      </c>
      <c r="AH38" s="2919">
        <v>12567.320152738559</v>
      </c>
      <c r="AI38" s="2919">
        <v>12600.402771576149</v>
      </c>
      <c r="AJ38" s="2919">
        <v>12635.541921993929</v>
      </c>
      <c r="AK38" s="2919">
        <v>13169.436488200285</v>
      </c>
      <c r="AL38" s="2919">
        <v>13628.700497694255</v>
      </c>
      <c r="AM38" s="2919">
        <v>13485.89982990036</v>
      </c>
      <c r="AN38" s="2919">
        <v>13978.265567046956</v>
      </c>
      <c r="AO38" s="2919">
        <v>14770.230000431471</v>
      </c>
      <c r="AP38" s="2919">
        <v>15384.684646477044</v>
      </c>
      <c r="AQ38" s="2919">
        <v>16418.186102116582</v>
      </c>
      <c r="AR38" s="2919">
        <v>16819.744095303337</v>
      </c>
      <c r="AS38" s="2919">
        <v>16483.991348237902</v>
      </c>
      <c r="AT38" s="2919">
        <v>16997.548346971635</v>
      </c>
      <c r="AU38" s="2919">
        <v>17113.250938400091</v>
      </c>
      <c r="AV38" s="2919">
        <v>17171.710921446</v>
      </c>
      <c r="AW38" s="2919">
        <v>17073.678888538001</v>
      </c>
      <c r="AX38" s="2919">
        <v>17095.034753902684</v>
      </c>
      <c r="AY38" s="2919">
        <v>17817.152225681199</v>
      </c>
      <c r="AZ38" s="2919">
        <v>17906.253474518988</v>
      </c>
      <c r="BA38" s="2919">
        <v>17692.894974183557</v>
      </c>
      <c r="BB38" s="2919">
        <v>17980.276590711997</v>
      </c>
      <c r="BC38" s="2919">
        <v>18345.873784902757</v>
      </c>
      <c r="BD38" s="2919">
        <v>18664.111806376735</v>
      </c>
      <c r="BE38" s="2919">
        <v>18299.297011773768</v>
      </c>
      <c r="BF38" s="2919">
        <v>18849.5629346938</v>
      </c>
      <c r="BG38" s="2919">
        <v>18237.742267949303</v>
      </c>
      <c r="BH38" s="2919">
        <v>18532.403376099646</v>
      </c>
      <c r="BI38" s="2919">
        <v>20876.439979044691</v>
      </c>
      <c r="BJ38" s="2919">
        <v>20612.104700710323</v>
      </c>
      <c r="BK38" s="2919">
        <v>21015.164096153771</v>
      </c>
      <c r="BL38" s="2919">
        <v>21812.39123293119</v>
      </c>
      <c r="BM38" s="2919">
        <v>23286.924846593422</v>
      </c>
      <c r="BN38" s="2919">
        <v>23244.365210886339</v>
      </c>
      <c r="BO38" s="2919">
        <v>23903.763452114505</v>
      </c>
      <c r="BP38" s="2919">
        <v>24311.55523149221</v>
      </c>
      <c r="BQ38" s="2919">
        <v>24170.292192276418</v>
      </c>
      <c r="BR38" s="2919">
        <v>24605.413468120329</v>
      </c>
      <c r="BS38" s="2919">
        <v>24504.204618881635</v>
      </c>
      <c r="BT38" s="2919">
        <v>24251.901324765495</v>
      </c>
      <c r="BU38" s="2919">
        <v>24886.096967351834</v>
      </c>
      <c r="BV38" s="2919">
        <v>25722.640854484063</v>
      </c>
      <c r="BW38" s="2919">
        <v>26319.272506515608</v>
      </c>
      <c r="BX38" s="2919">
        <v>26496.494134091485</v>
      </c>
      <c r="BY38" s="2919">
        <v>26638.718733664795</v>
      </c>
      <c r="BZ38" s="2919">
        <v>26592.3</v>
      </c>
      <c r="CA38" s="2919">
        <v>26509.758805633959</v>
      </c>
      <c r="CB38" s="2919">
        <v>26176.510753525828</v>
      </c>
      <c r="CC38" s="2919">
        <v>25726.591426780855</v>
      </c>
      <c r="CD38" s="2919">
        <v>25832.408048005036</v>
      </c>
      <c r="CE38" s="2919">
        <v>25465.192956973882</v>
      </c>
      <c r="CF38" s="2919">
        <v>25309.266102489641</v>
      </c>
      <c r="CG38" s="2919">
        <v>25368.739889411077</v>
      </c>
      <c r="CH38" s="2919">
        <v>26254.089162531789</v>
      </c>
      <c r="CI38" s="2919">
        <v>26126.17752316855</v>
      </c>
      <c r="CJ38" s="2919">
        <v>26059.490091299824</v>
      </c>
      <c r="CK38" s="2919">
        <v>26240.89264214713</v>
      </c>
      <c r="CL38" s="2919">
        <v>26830.54477783191</v>
      </c>
      <c r="CM38" s="2919">
        <v>26935.095087198326</v>
      </c>
      <c r="CN38" s="2919">
        <v>26758.256683495547</v>
      </c>
      <c r="CO38" s="2919">
        <v>27000.954808954735</v>
      </c>
      <c r="CP38" s="2919">
        <v>27169.520695239342</v>
      </c>
      <c r="CQ38" s="2919">
        <v>26860.117312605362</v>
      </c>
      <c r="CR38" s="2919">
        <v>26766.511737936911</v>
      </c>
      <c r="CS38" s="2919">
        <v>27147.929035312554</v>
      </c>
      <c r="CT38" s="2919">
        <v>28186.185109815851</v>
      </c>
      <c r="CU38" s="2919">
        <v>28050.464175337242</v>
      </c>
      <c r="CV38" s="2919">
        <v>28771.391896985078</v>
      </c>
      <c r="CW38" s="2919">
        <v>28839.786654959</v>
      </c>
      <c r="CX38" s="2919">
        <v>28854.741656711511</v>
      </c>
      <c r="CY38" s="2919">
        <v>28577.440321043345</v>
      </c>
      <c r="CZ38" s="2919">
        <v>28894.929750472991</v>
      </c>
      <c r="DA38" s="2919">
        <v>28637.703148636876</v>
      </c>
      <c r="DB38" s="2924">
        <v>28594.815648361047</v>
      </c>
      <c r="DC38" s="2924">
        <v>28958.834719601771</v>
      </c>
      <c r="DD38" s="2924">
        <v>28258.371856886795</v>
      </c>
      <c r="DE38" s="2924">
        <v>28039.123374428847</v>
      </c>
      <c r="DF38" s="2924">
        <v>28587.809284866391</v>
      </c>
      <c r="DG38" s="2924">
        <v>27813.386176080621</v>
      </c>
      <c r="DH38" s="2924">
        <v>28135.79659020765</v>
      </c>
      <c r="DI38" s="2924">
        <v>27684.040180411594</v>
      </c>
      <c r="DJ38" s="2924">
        <v>27720.801449251783</v>
      </c>
      <c r="DK38" s="2924">
        <v>28078.089967427513</v>
      </c>
      <c r="DL38" s="2924">
        <v>28198.470894678732</v>
      </c>
      <c r="DM38" s="2924">
        <v>27834.960120266045</v>
      </c>
      <c r="DN38" s="2924">
        <v>28411.561630678178</v>
      </c>
      <c r="DO38" s="2924">
        <v>28381.759875903426</v>
      </c>
      <c r="DP38" s="2924">
        <v>27948.293318443055</v>
      </c>
      <c r="DQ38" s="2924">
        <v>27608.212119793006</v>
      </c>
      <c r="DR38" s="2924">
        <v>27877.083280596609</v>
      </c>
      <c r="DS38" s="2924">
        <v>27182.275194393922</v>
      </c>
      <c r="DT38" s="2924">
        <v>27549.480853916313</v>
      </c>
      <c r="DU38" s="2924">
        <v>28457.088770426049</v>
      </c>
      <c r="DV38" s="2924">
        <v>28530.012024427542</v>
      </c>
      <c r="DW38" s="2924">
        <v>28356.353089864187</v>
      </c>
      <c r="DX38" s="2924">
        <v>28325.442330554644</v>
      </c>
      <c r="DY38" s="2924">
        <v>28154.064930009052</v>
      </c>
      <c r="DZ38" s="2924">
        <v>27950.808394374755</v>
      </c>
      <c r="EA38" s="2924">
        <v>27817.517398400199</v>
      </c>
      <c r="EB38" s="2924">
        <v>25971.417488266914</v>
      </c>
      <c r="EC38" s="2924">
        <v>27286.765373550119</v>
      </c>
      <c r="ED38" s="2924">
        <v>27714.811160459954</v>
      </c>
      <c r="EE38" s="2924">
        <v>27976.363410950929</v>
      </c>
      <c r="EF38" s="2924">
        <v>27975.93123826629</v>
      </c>
      <c r="EG38" s="2924">
        <v>27944.171625869218</v>
      </c>
      <c r="EH38" s="2924">
        <v>28078.603190557802</v>
      </c>
      <c r="EI38" s="2924">
        <v>28929.643226998345</v>
      </c>
      <c r="EJ38" s="2924">
        <v>28008.447852825495</v>
      </c>
      <c r="EK38" s="2924">
        <v>27860.838758990005</v>
      </c>
      <c r="EL38" s="2924">
        <v>27061.609938420363</v>
      </c>
      <c r="EM38" s="2924">
        <v>26203.368075202146</v>
      </c>
      <c r="EN38" s="2924">
        <v>25714.277376673494</v>
      </c>
      <c r="EO38" s="2924">
        <v>26624.996873326501</v>
      </c>
      <c r="EP38" s="2924">
        <v>26942.430097309196</v>
      </c>
      <c r="EQ38" s="2924">
        <v>28069.99081083732</v>
      </c>
      <c r="ER38" s="2924">
        <v>27533.168848261703</v>
      </c>
      <c r="ES38" s="2924">
        <v>29760.263586959321</v>
      </c>
      <c r="ET38" s="2924">
        <v>30849.539074040229</v>
      </c>
      <c r="EU38" s="2924">
        <v>30253.815386042766</v>
      </c>
      <c r="EV38" s="2925">
        <v>30617.263614064592</v>
      </c>
      <c r="EW38" s="2926">
        <v>30258.725157355635</v>
      </c>
      <c r="EX38" s="2926">
        <v>30358.212899582461</v>
      </c>
      <c r="EY38" s="2926">
        <v>30145.237349037878</v>
      </c>
      <c r="EZ38" s="2926">
        <v>29967.42801972622</v>
      </c>
      <c r="FA38" s="2926">
        <v>29365.63447671595</v>
      </c>
      <c r="FB38" s="2926">
        <v>30514.239195629645</v>
      </c>
      <c r="FC38" s="2926">
        <v>30291.170680253774</v>
      </c>
      <c r="FD38" s="2926">
        <v>30480.318591907057</v>
      </c>
      <c r="FE38" s="2927">
        <v>31885.762459003814</v>
      </c>
    </row>
    <row r="39" spans="1:161" ht="15.95" customHeight="1" x14ac:dyDescent="0.35">
      <c r="A39" s="911" t="s">
        <v>819</v>
      </c>
      <c r="B39" s="2919">
        <v>468.60798435999999</v>
      </c>
      <c r="C39" s="2919">
        <v>470.24154758999998</v>
      </c>
      <c r="D39" s="2919">
        <v>479.68038003999999</v>
      </c>
      <c r="E39" s="2919">
        <v>479.50442501999999</v>
      </c>
      <c r="F39" s="2919">
        <v>481.58261557000003</v>
      </c>
      <c r="G39" s="2919">
        <v>466.51204041</v>
      </c>
      <c r="H39" s="2919">
        <v>457.62590590999997</v>
      </c>
      <c r="I39" s="2919">
        <v>472.24705354000002</v>
      </c>
      <c r="J39" s="2919">
        <v>481.09773373000002</v>
      </c>
      <c r="K39" s="2919">
        <v>472.07193341999999</v>
      </c>
      <c r="L39" s="2919">
        <v>496.24646680000001</v>
      </c>
      <c r="M39" s="2919">
        <v>511.45445789000007</v>
      </c>
      <c r="N39" s="2919">
        <v>497.24813764999999</v>
      </c>
      <c r="O39" s="2919">
        <v>528.41465094750004</v>
      </c>
      <c r="P39" s="2919">
        <v>539.2068761700001</v>
      </c>
      <c r="Q39" s="2919">
        <v>522.09401614000001</v>
      </c>
      <c r="R39" s="2919">
        <v>526.45380634000003</v>
      </c>
      <c r="S39" s="2919">
        <v>542.46389465000004</v>
      </c>
      <c r="T39" s="2919">
        <v>526.12812516000008</v>
      </c>
      <c r="U39" s="2919">
        <v>512.83819185000004</v>
      </c>
      <c r="V39" s="2919">
        <v>551.53457698</v>
      </c>
      <c r="W39" s="2919">
        <v>501.04487133999999</v>
      </c>
      <c r="X39" s="2919">
        <v>538.73533246</v>
      </c>
      <c r="Y39" s="2919">
        <v>498.29035831000004</v>
      </c>
      <c r="Z39" s="2919">
        <v>466.64985055999995</v>
      </c>
      <c r="AA39" s="2919">
        <v>456.69155274000002</v>
      </c>
      <c r="AB39" s="2919">
        <v>465.46625001000001</v>
      </c>
      <c r="AC39" s="2919">
        <v>468.15293301999992</v>
      </c>
      <c r="AD39" s="2919">
        <v>484.50061353999996</v>
      </c>
      <c r="AE39" s="2919">
        <v>434.89408147000006</v>
      </c>
      <c r="AF39" s="2919">
        <v>442.82866725000002</v>
      </c>
      <c r="AG39" s="2919">
        <v>454.39573581999997</v>
      </c>
      <c r="AH39" s="2919">
        <v>458.74458886000002</v>
      </c>
      <c r="AI39" s="2919">
        <v>550.66283559999988</v>
      </c>
      <c r="AJ39" s="2919">
        <v>536.79151089000004</v>
      </c>
      <c r="AK39" s="2919">
        <v>525.15368693000005</v>
      </c>
      <c r="AL39" s="2919">
        <v>528.87499480999998</v>
      </c>
      <c r="AM39" s="2919">
        <v>736.25263270507548</v>
      </c>
      <c r="AN39" s="2919">
        <v>767.22931738944737</v>
      </c>
      <c r="AO39" s="2919">
        <v>762.64465607813838</v>
      </c>
      <c r="AP39" s="2919">
        <v>778.36642598808839</v>
      </c>
      <c r="AQ39" s="2919">
        <v>828.78973730421194</v>
      </c>
      <c r="AR39" s="2919">
        <v>814.34787147140003</v>
      </c>
      <c r="AS39" s="2919">
        <v>821.1324246622188</v>
      </c>
      <c r="AT39" s="2919">
        <v>845.13113745280009</v>
      </c>
      <c r="AU39" s="2919">
        <v>843.87320631766488</v>
      </c>
      <c r="AV39" s="2919">
        <v>780.63020521483008</v>
      </c>
      <c r="AW39" s="2919">
        <v>835.71731479097934</v>
      </c>
      <c r="AX39" s="2919">
        <v>808.23524528150836</v>
      </c>
      <c r="AY39" s="2919">
        <v>864.52464495352797</v>
      </c>
      <c r="AZ39" s="2919">
        <v>835.01464383940811</v>
      </c>
      <c r="BA39" s="2919">
        <v>852.48664039232472</v>
      </c>
      <c r="BB39" s="2919">
        <v>820.18542898882708</v>
      </c>
      <c r="BC39" s="2919">
        <v>783.24904743539662</v>
      </c>
      <c r="BD39" s="2919">
        <v>854.49531804243452</v>
      </c>
      <c r="BE39" s="2919">
        <v>866.56678217700005</v>
      </c>
      <c r="BF39" s="2919">
        <v>863.93197241999985</v>
      </c>
      <c r="BG39" s="2919">
        <v>1163.252797892</v>
      </c>
      <c r="BH39" s="2919">
        <v>935.63231437349998</v>
      </c>
      <c r="BI39" s="2919">
        <v>960.24258202700014</v>
      </c>
      <c r="BJ39" s="2919">
        <v>929.53932955300002</v>
      </c>
      <c r="BK39" s="2919">
        <v>895.58478828299997</v>
      </c>
      <c r="BL39" s="2919">
        <v>918.33535403909991</v>
      </c>
      <c r="BM39" s="2919">
        <v>626.41958018500009</v>
      </c>
      <c r="BN39" s="2919">
        <v>628.84846234835004</v>
      </c>
      <c r="BO39" s="2919">
        <v>597.69785010359988</v>
      </c>
      <c r="BP39" s="2919">
        <v>645.54345992879996</v>
      </c>
      <c r="BQ39" s="2919">
        <v>655.9961158003</v>
      </c>
      <c r="BR39" s="2919">
        <v>672.19210213769998</v>
      </c>
      <c r="BS39" s="2919">
        <v>665.46477013560002</v>
      </c>
      <c r="BT39" s="2919">
        <v>673.46223828982511</v>
      </c>
      <c r="BU39" s="2919">
        <v>629.98539596748401</v>
      </c>
      <c r="BV39" s="2919">
        <v>639.71141224889197</v>
      </c>
      <c r="BW39" s="2919">
        <v>656.70469074235007</v>
      </c>
      <c r="BX39" s="2919">
        <v>642.20342627750006</v>
      </c>
      <c r="BY39" s="2919">
        <v>637.97542089280012</v>
      </c>
      <c r="BZ39" s="2919">
        <v>660.6</v>
      </c>
      <c r="CA39" s="2919">
        <v>670.19315308</v>
      </c>
      <c r="CB39" s="2919">
        <v>641.55011064440009</v>
      </c>
      <c r="CC39" s="2919">
        <v>628.59565935428998</v>
      </c>
      <c r="CD39" s="2919">
        <v>587.39318120709595</v>
      </c>
      <c r="CE39" s="2919">
        <v>529.7320594299124</v>
      </c>
      <c r="CF39" s="2919">
        <v>577.35060364858953</v>
      </c>
      <c r="CG39" s="2919">
        <v>620.21793431018</v>
      </c>
      <c r="CH39" s="2919">
        <v>557.35959204843937</v>
      </c>
      <c r="CI39" s="2919">
        <v>555.70872516225609</v>
      </c>
      <c r="CJ39" s="2919">
        <v>567.088139485488</v>
      </c>
      <c r="CK39" s="2919">
        <v>567.92160093380994</v>
      </c>
      <c r="CL39" s="2919">
        <v>559.07335459969693</v>
      </c>
      <c r="CM39" s="2919">
        <v>577.10916266942399</v>
      </c>
      <c r="CN39" s="2919">
        <v>568.76678335682527</v>
      </c>
      <c r="CO39" s="2919">
        <v>536.68980986636302</v>
      </c>
      <c r="CP39" s="2919">
        <v>530.40994925872496</v>
      </c>
      <c r="CQ39" s="2919">
        <v>503.35971517609994</v>
      </c>
      <c r="CR39" s="2919">
        <v>893.4442050251148</v>
      </c>
      <c r="CS39" s="2919">
        <v>525.79527575947463</v>
      </c>
      <c r="CT39" s="2919">
        <v>526.75451270656254</v>
      </c>
      <c r="CU39" s="2919">
        <v>559.72252891158973</v>
      </c>
      <c r="CV39" s="2919">
        <v>535.2708489375608</v>
      </c>
      <c r="CW39" s="2919">
        <v>606.2287633817183</v>
      </c>
      <c r="CX39" s="2919">
        <v>527.37181324143694</v>
      </c>
      <c r="CY39" s="2919">
        <v>538.04903418306469</v>
      </c>
      <c r="CZ39" s="2919">
        <v>561.18108326248193</v>
      </c>
      <c r="DA39" s="2919">
        <v>595.73253880975585</v>
      </c>
      <c r="DB39" s="2924">
        <v>572.32306120790713</v>
      </c>
      <c r="DC39" s="2924">
        <v>552.5160099109097</v>
      </c>
      <c r="DD39" s="2924">
        <v>593.88835595285502</v>
      </c>
      <c r="DE39" s="2924">
        <v>555.75434125584161</v>
      </c>
      <c r="DF39" s="2924">
        <v>572.52122886067286</v>
      </c>
      <c r="DG39" s="2924">
        <v>572.48772209297852</v>
      </c>
      <c r="DH39" s="2924">
        <v>543.66750878321102</v>
      </c>
      <c r="DI39" s="2924">
        <v>551.40942668385264</v>
      </c>
      <c r="DJ39" s="2924">
        <v>558.34322405259184</v>
      </c>
      <c r="DK39" s="2924">
        <v>537.61300739832973</v>
      </c>
      <c r="DL39" s="2924">
        <v>562.08599884938053</v>
      </c>
      <c r="DM39" s="2924">
        <v>507.76910443117595</v>
      </c>
      <c r="DN39" s="2924">
        <v>532.29789359968618</v>
      </c>
      <c r="DO39" s="2924">
        <v>508.98341436963398</v>
      </c>
      <c r="DP39" s="2924">
        <v>514.80131731125937</v>
      </c>
      <c r="DQ39" s="2924">
        <v>513.01671767011567</v>
      </c>
      <c r="DR39" s="2924">
        <v>505.83727816239627</v>
      </c>
      <c r="DS39" s="2924">
        <v>483.23901673941265</v>
      </c>
      <c r="DT39" s="2924">
        <v>489.32309548883842</v>
      </c>
      <c r="DU39" s="2924">
        <v>444.08857239277205</v>
      </c>
      <c r="DV39" s="2924">
        <v>435.97883156011824</v>
      </c>
      <c r="DW39" s="2924">
        <v>458.71604199692592</v>
      </c>
      <c r="DX39" s="2924">
        <v>437.49802077527795</v>
      </c>
      <c r="DY39" s="2924">
        <v>420.06169667808797</v>
      </c>
      <c r="DZ39" s="2924">
        <v>432.81626805888629</v>
      </c>
      <c r="EA39" s="2924">
        <v>435.79182204165517</v>
      </c>
      <c r="EB39" s="2924">
        <v>1830.1227810380849</v>
      </c>
      <c r="EC39" s="2924">
        <v>450.30178894585015</v>
      </c>
      <c r="ED39" s="2924">
        <v>432.14887151976387</v>
      </c>
      <c r="EE39" s="2924">
        <v>432.3282698502785</v>
      </c>
      <c r="EF39" s="2924">
        <v>450.31813334545558</v>
      </c>
      <c r="EG39" s="2924">
        <v>430.95566277999995</v>
      </c>
      <c r="EH39" s="2924">
        <v>462.68857582278008</v>
      </c>
      <c r="EI39" s="2924">
        <v>476.01319446089894</v>
      </c>
      <c r="EJ39" s="2924">
        <v>477.10907601032346</v>
      </c>
      <c r="EK39" s="2924">
        <v>440.06263985545542</v>
      </c>
      <c r="EL39" s="2924">
        <v>468.2593045009661</v>
      </c>
      <c r="EM39" s="2924">
        <v>402.53638242272831</v>
      </c>
      <c r="EN39" s="2924">
        <v>416.96499596578843</v>
      </c>
      <c r="EO39" s="2924">
        <v>432.35111873337479</v>
      </c>
      <c r="EP39" s="2924">
        <v>412.18896748562366</v>
      </c>
      <c r="EQ39" s="2924">
        <v>435.54265618791925</v>
      </c>
      <c r="ER39" s="2924">
        <v>405.14106759363443</v>
      </c>
      <c r="ES39" s="2924">
        <v>371.00091946422293</v>
      </c>
      <c r="ET39" s="2924">
        <v>366.44840856461315</v>
      </c>
      <c r="EU39" s="2924">
        <v>373.3853717698475</v>
      </c>
      <c r="EV39" s="2925">
        <v>489.50186423784544</v>
      </c>
      <c r="EW39" s="2926">
        <v>486.89483063941719</v>
      </c>
      <c r="EX39" s="2926">
        <v>465.10101415653838</v>
      </c>
      <c r="EY39" s="2926">
        <v>460.63034423337496</v>
      </c>
      <c r="EZ39" s="2926">
        <v>441.1378179214696</v>
      </c>
      <c r="FA39" s="2926">
        <v>423.4297444945127</v>
      </c>
      <c r="FB39" s="2926">
        <v>472.45355899524372</v>
      </c>
      <c r="FC39" s="2926">
        <v>426.87796152822665</v>
      </c>
      <c r="FD39" s="2926">
        <v>430.44988246736563</v>
      </c>
      <c r="FE39" s="2927">
        <v>448.27893722430736</v>
      </c>
    </row>
    <row r="40" spans="1:161" ht="15.95" customHeight="1" x14ac:dyDescent="0.35">
      <c r="A40" s="911" t="s">
        <v>820</v>
      </c>
      <c r="B40" s="2919">
        <v>1162.9356793799998</v>
      </c>
      <c r="C40" s="2919">
        <v>1131.2907618199997</v>
      </c>
      <c r="D40" s="2919">
        <v>1166.2176899599999</v>
      </c>
      <c r="E40" s="2919">
        <v>1158.4819639699997</v>
      </c>
      <c r="F40" s="2919">
        <v>1175.7612312900001</v>
      </c>
      <c r="G40" s="2919">
        <v>941.65728150000007</v>
      </c>
      <c r="H40" s="2919">
        <v>993.87810414</v>
      </c>
      <c r="I40" s="2919">
        <v>1003.72506273</v>
      </c>
      <c r="J40" s="2919">
        <v>1215.0490695599999</v>
      </c>
      <c r="K40" s="2919">
        <v>972.94413888000008</v>
      </c>
      <c r="L40" s="2919">
        <v>965.11932878000005</v>
      </c>
      <c r="M40" s="2919">
        <v>916.70504654000001</v>
      </c>
      <c r="N40" s="2919">
        <v>802.31248841000001</v>
      </c>
      <c r="O40" s="2919">
        <v>872.13641170000005</v>
      </c>
      <c r="P40" s="2919">
        <v>818.36552984999992</v>
      </c>
      <c r="Q40" s="2919">
        <v>815.95914462000007</v>
      </c>
      <c r="R40" s="2919">
        <v>861.96423044000005</v>
      </c>
      <c r="S40" s="2919">
        <v>765.58609545000002</v>
      </c>
      <c r="T40" s="2919">
        <v>853.47303348000003</v>
      </c>
      <c r="U40" s="2919">
        <v>787.78583042999992</v>
      </c>
      <c r="V40" s="2919">
        <v>785.84849853000014</v>
      </c>
      <c r="W40" s="2919">
        <v>753.37836473999994</v>
      </c>
      <c r="X40" s="2919">
        <v>662.78097652999998</v>
      </c>
      <c r="Y40" s="2919">
        <v>981.96627690000003</v>
      </c>
      <c r="Z40" s="2919">
        <v>1062.5459337100001</v>
      </c>
      <c r="AA40" s="2919">
        <v>1204.6879438000001</v>
      </c>
      <c r="AB40" s="2919">
        <v>797.69432051000001</v>
      </c>
      <c r="AC40" s="2919">
        <v>774.26449505999994</v>
      </c>
      <c r="AD40" s="2919">
        <v>782.88061094000011</v>
      </c>
      <c r="AE40" s="2919">
        <v>1094.8615553599998</v>
      </c>
      <c r="AF40" s="2919">
        <v>977.44120275000012</v>
      </c>
      <c r="AG40" s="2919">
        <v>1001.5621306699999</v>
      </c>
      <c r="AH40" s="2919">
        <v>933.60571980999998</v>
      </c>
      <c r="AI40" s="2919">
        <v>635.71753233000004</v>
      </c>
      <c r="AJ40" s="2919">
        <v>766.06467996999993</v>
      </c>
      <c r="AK40" s="2919">
        <v>746.91647439999997</v>
      </c>
      <c r="AL40" s="2919">
        <v>897.7234989399999</v>
      </c>
      <c r="AM40" s="2919">
        <v>1213.30374869</v>
      </c>
      <c r="AN40" s="2919">
        <v>1192.29668277</v>
      </c>
      <c r="AO40" s="2919">
        <v>1131.4506496000001</v>
      </c>
      <c r="AP40" s="2919">
        <v>967.05194824000012</v>
      </c>
      <c r="AQ40" s="2919">
        <v>949.13341641739999</v>
      </c>
      <c r="AR40" s="2919">
        <v>984.64917747160007</v>
      </c>
      <c r="AS40" s="2919">
        <v>1308.4414925600001</v>
      </c>
      <c r="AT40" s="2919">
        <v>927.91836048920004</v>
      </c>
      <c r="AU40" s="2919">
        <v>865.270856181</v>
      </c>
      <c r="AV40" s="2919">
        <v>844.4362185760001</v>
      </c>
      <c r="AW40" s="2919">
        <v>902.59995982999988</v>
      </c>
      <c r="AX40" s="2919">
        <v>870.88403972080005</v>
      </c>
      <c r="AY40" s="2919">
        <v>869.90900274839998</v>
      </c>
      <c r="AZ40" s="2919">
        <v>647.2437888157001</v>
      </c>
      <c r="BA40" s="2919">
        <v>659.70122256280001</v>
      </c>
      <c r="BB40" s="2919">
        <v>649.53919179190007</v>
      </c>
      <c r="BC40" s="2919">
        <v>657.1281703308</v>
      </c>
      <c r="BD40" s="2919">
        <v>721.66498546460014</v>
      </c>
      <c r="BE40" s="2919">
        <v>619.60441126160003</v>
      </c>
      <c r="BF40" s="2919">
        <v>689.23127576000002</v>
      </c>
      <c r="BG40" s="2919">
        <v>746.58323857000005</v>
      </c>
      <c r="BH40" s="2919">
        <v>816.38891534779998</v>
      </c>
      <c r="BI40" s="2919">
        <v>822.91521183569989</v>
      </c>
      <c r="BJ40" s="2919">
        <v>660.33382583529999</v>
      </c>
      <c r="BK40" s="2919">
        <v>890.3417324400001</v>
      </c>
      <c r="BL40" s="2919">
        <v>912.81419984490014</v>
      </c>
      <c r="BM40" s="2919">
        <v>907.34752255759997</v>
      </c>
      <c r="BN40" s="2919">
        <v>1103.4293905640002</v>
      </c>
      <c r="BO40" s="2919">
        <v>1098.8190824791998</v>
      </c>
      <c r="BP40" s="2919">
        <v>1086.2779939989002</v>
      </c>
      <c r="BQ40" s="2919">
        <v>1102.7416683502001</v>
      </c>
      <c r="BR40" s="2919">
        <v>1017.9662629621</v>
      </c>
      <c r="BS40" s="2919">
        <v>1047.2683423904</v>
      </c>
      <c r="BT40" s="2919">
        <v>1222.7016199096752</v>
      </c>
      <c r="BU40" s="2919">
        <v>1038.192572284026</v>
      </c>
      <c r="BV40" s="2919">
        <v>1070.0801470244</v>
      </c>
      <c r="BW40" s="2919">
        <v>1050.290249135955</v>
      </c>
      <c r="BX40" s="2919">
        <v>1023.9510717104999</v>
      </c>
      <c r="BY40" s="2919">
        <v>1025.6176749312001</v>
      </c>
      <c r="BZ40" s="2919">
        <v>1102.7</v>
      </c>
      <c r="CA40" s="2919">
        <v>1173.2575775100001</v>
      </c>
      <c r="CB40" s="2919">
        <v>1229.0083955999999</v>
      </c>
      <c r="CC40" s="2919">
        <v>1241.0590705384</v>
      </c>
      <c r="CD40" s="2919">
        <v>1160.4138999592342</v>
      </c>
      <c r="CE40" s="2919">
        <v>1114.8627421571664</v>
      </c>
      <c r="CF40" s="2919">
        <v>1151.6871802734861</v>
      </c>
      <c r="CG40" s="2919">
        <v>1215.5913640822532</v>
      </c>
      <c r="CH40" s="2919">
        <v>1156.1124858719008</v>
      </c>
      <c r="CI40" s="2919">
        <v>1166.4370581979306</v>
      </c>
      <c r="CJ40" s="2919">
        <v>1187.873294201248</v>
      </c>
      <c r="CK40" s="2919">
        <v>1227.9908151867189</v>
      </c>
      <c r="CL40" s="2919">
        <v>1212.3295438793812</v>
      </c>
      <c r="CM40" s="2919">
        <v>1113.2806808999999</v>
      </c>
      <c r="CN40" s="2919">
        <v>1246.6045088000001</v>
      </c>
      <c r="CO40" s="2919">
        <v>1282.6906904670659</v>
      </c>
      <c r="CP40" s="2919">
        <v>1251.0547616700001</v>
      </c>
      <c r="CQ40" s="2919">
        <v>1290.3787855500002</v>
      </c>
      <c r="CR40" s="2919">
        <v>1284.99398152</v>
      </c>
      <c r="CS40" s="2919">
        <v>1257.0662896100002</v>
      </c>
      <c r="CT40" s="2919">
        <v>1203.95263019</v>
      </c>
      <c r="CU40" s="2919">
        <v>1227.5464195999998</v>
      </c>
      <c r="CV40" s="2919">
        <v>1231.8452086700001</v>
      </c>
      <c r="CW40" s="2919">
        <v>1253.55208881</v>
      </c>
      <c r="CX40" s="2919">
        <v>1245.5277986599999</v>
      </c>
      <c r="CY40" s="2919">
        <v>1252.1333085700003</v>
      </c>
      <c r="CZ40" s="2919">
        <v>1254.5425171500001</v>
      </c>
      <c r="DA40" s="2919">
        <v>1237.0136824099998</v>
      </c>
      <c r="DB40" s="2924">
        <v>1261.8882919499999</v>
      </c>
      <c r="DC40" s="2924">
        <v>1098.98831421</v>
      </c>
      <c r="DD40" s="2924">
        <v>1108.71473808</v>
      </c>
      <c r="DE40" s="2924">
        <v>1131.55235146</v>
      </c>
      <c r="DF40" s="2924">
        <v>1213.81598981</v>
      </c>
      <c r="DG40" s="2924">
        <v>1084.14678626</v>
      </c>
      <c r="DH40" s="2924">
        <v>1023.7717210300001</v>
      </c>
      <c r="DI40" s="2924">
        <v>1038.11641773</v>
      </c>
      <c r="DJ40" s="2924">
        <v>1078.24625874</v>
      </c>
      <c r="DK40" s="2924">
        <v>1095.8367682999999</v>
      </c>
      <c r="DL40" s="2924">
        <v>1160.0948921900001</v>
      </c>
      <c r="DM40" s="2924">
        <v>1038.98491782</v>
      </c>
      <c r="DN40" s="2924">
        <v>1008.1067244299999</v>
      </c>
      <c r="DO40" s="2924">
        <v>1036.5537718799999</v>
      </c>
      <c r="DP40" s="2924">
        <v>1051.03016372</v>
      </c>
      <c r="DQ40" s="2924">
        <v>1029.0173099600001</v>
      </c>
      <c r="DR40" s="2924">
        <v>1087.07250673</v>
      </c>
      <c r="DS40" s="2924">
        <v>1085.8868631099999</v>
      </c>
      <c r="DT40" s="2924">
        <v>1132.42842544</v>
      </c>
      <c r="DU40" s="2924">
        <v>1191.2075010399999</v>
      </c>
      <c r="DV40" s="2924">
        <v>1176.04277073</v>
      </c>
      <c r="DW40" s="2924">
        <v>1121.4244135399999</v>
      </c>
      <c r="DX40" s="2924">
        <v>1154.4734286300002</v>
      </c>
      <c r="DY40" s="2924">
        <v>1228.81845258</v>
      </c>
      <c r="DZ40" s="2924">
        <v>1191.45487381</v>
      </c>
      <c r="EA40" s="2924">
        <v>1218.7412026599998</v>
      </c>
      <c r="EB40" s="2924">
        <v>1223.9099037999999</v>
      </c>
      <c r="EC40" s="2924">
        <v>1184.60574303</v>
      </c>
      <c r="ED40" s="2924">
        <v>1269.4600179000001</v>
      </c>
      <c r="EE40" s="2924">
        <v>1291.3575625500002</v>
      </c>
      <c r="EF40" s="2924">
        <v>1093.2899683099999</v>
      </c>
      <c r="EG40" s="2924">
        <v>1102.1223163263999</v>
      </c>
      <c r="EH40" s="2924">
        <v>1258.6576706256999</v>
      </c>
      <c r="EI40" s="2924">
        <v>889.95560919999991</v>
      </c>
      <c r="EJ40" s="2924">
        <v>1248.8639113175</v>
      </c>
      <c r="EK40" s="2924">
        <v>1252.5029211331998</v>
      </c>
      <c r="EL40" s="2924">
        <v>1238.6448648372</v>
      </c>
      <c r="EM40" s="2924">
        <v>1102.2192755941001</v>
      </c>
      <c r="EN40" s="2924">
        <v>1088.5117864535998</v>
      </c>
      <c r="EO40" s="2924">
        <v>1098.6375384210492</v>
      </c>
      <c r="EP40" s="2924">
        <v>1183.6423842500001</v>
      </c>
      <c r="EQ40" s="2924">
        <v>951.91972452490006</v>
      </c>
      <c r="ER40" s="2924">
        <v>941.89173655276898</v>
      </c>
      <c r="ES40" s="2924">
        <v>943.09297103975791</v>
      </c>
      <c r="ET40" s="2924">
        <v>1148.161928026816</v>
      </c>
      <c r="EU40" s="2924">
        <v>1085.1010588972622</v>
      </c>
      <c r="EV40" s="2925">
        <v>993.35544601773529</v>
      </c>
      <c r="EW40" s="2926">
        <v>1159.7594004856417</v>
      </c>
      <c r="EX40" s="2926">
        <v>1184.8702391292127</v>
      </c>
      <c r="EY40" s="2926">
        <v>1239.1248036529685</v>
      </c>
      <c r="EZ40" s="2926">
        <v>1244.8969681897527</v>
      </c>
      <c r="FA40" s="2926">
        <v>1206.9374304353435</v>
      </c>
      <c r="FB40" s="2926">
        <v>1175.9664316616554</v>
      </c>
      <c r="FC40" s="2926">
        <v>1181.0685480174741</v>
      </c>
      <c r="FD40" s="2926">
        <v>1113.9531505156879</v>
      </c>
      <c r="FE40" s="2927">
        <v>1122.8127030029511</v>
      </c>
    </row>
    <row r="41" spans="1:161" ht="15.95" customHeight="1" x14ac:dyDescent="0.35">
      <c r="A41" s="911" t="s">
        <v>821</v>
      </c>
      <c r="B41" s="2919">
        <v>6302.0155715999999</v>
      </c>
      <c r="C41" s="2919">
        <v>6680.7657261099994</v>
      </c>
      <c r="D41" s="2919">
        <v>6724.97390103</v>
      </c>
      <c r="E41" s="2919">
        <v>6641.7870406299999</v>
      </c>
      <c r="F41" s="2919">
        <v>6619.2726597399997</v>
      </c>
      <c r="G41" s="2919">
        <v>6682.9836608900005</v>
      </c>
      <c r="H41" s="2919">
        <v>7002.9131673500005</v>
      </c>
      <c r="I41" s="2919">
        <v>6496.2261887800005</v>
      </c>
      <c r="J41" s="2919">
        <v>6387.5204919999996</v>
      </c>
      <c r="K41" s="2919">
        <v>6324.3398256299997</v>
      </c>
      <c r="L41" s="2919">
        <v>6275.8983495599996</v>
      </c>
      <c r="M41" s="2919">
        <v>6446.1536180599996</v>
      </c>
      <c r="N41" s="2919">
        <v>6381.1979789400002</v>
      </c>
      <c r="O41" s="2919">
        <v>6373.0213946099993</v>
      </c>
      <c r="P41" s="2919">
        <v>6637.4945316800004</v>
      </c>
      <c r="Q41" s="2919">
        <v>6604.8001880299998</v>
      </c>
      <c r="R41" s="2919">
        <v>7131.5605834400003</v>
      </c>
      <c r="S41" s="2919">
        <v>6885.8107046000005</v>
      </c>
      <c r="T41" s="2919">
        <v>6880.0402745700003</v>
      </c>
      <c r="U41" s="2919">
        <v>6897.9790052099988</v>
      </c>
      <c r="V41" s="2919">
        <v>7111.6080771899997</v>
      </c>
      <c r="W41" s="2919">
        <v>7272.3038766100008</v>
      </c>
      <c r="X41" s="2919">
        <v>6765.3666168500004</v>
      </c>
      <c r="Y41" s="2919">
        <v>6613.9897949399983</v>
      </c>
      <c r="Z41" s="2919">
        <v>6511.3408801600008</v>
      </c>
      <c r="AA41" s="2919">
        <v>6720.2382139600013</v>
      </c>
      <c r="AB41" s="2919">
        <v>6799.8022695700001</v>
      </c>
      <c r="AC41" s="2919">
        <v>6831.4908400600007</v>
      </c>
      <c r="AD41" s="2919">
        <v>6968.8469247900011</v>
      </c>
      <c r="AE41" s="2919">
        <v>6848.1601100899998</v>
      </c>
      <c r="AF41" s="2919">
        <v>6873.1524102100011</v>
      </c>
      <c r="AG41" s="2919">
        <v>6801.7794347700001</v>
      </c>
      <c r="AH41" s="2919">
        <v>7214.9492784000004</v>
      </c>
      <c r="AI41" s="2919">
        <v>7402.2263905499995</v>
      </c>
      <c r="AJ41" s="2919">
        <v>7896.7884714799993</v>
      </c>
      <c r="AK41" s="2919">
        <v>8124.274790559999</v>
      </c>
      <c r="AL41" s="2919">
        <v>7858.4080253399998</v>
      </c>
      <c r="AM41" s="2919">
        <v>8373.366120409999</v>
      </c>
      <c r="AN41" s="2919">
        <v>8360.8378858800006</v>
      </c>
      <c r="AO41" s="2919">
        <v>8991.8658315800003</v>
      </c>
      <c r="AP41" s="2919">
        <v>9712.5298214499999</v>
      </c>
      <c r="AQ41" s="2919">
        <v>9883.7314959899995</v>
      </c>
      <c r="AR41" s="2919">
        <v>10251.246496</v>
      </c>
      <c r="AS41" s="2919">
        <v>10210.12844561</v>
      </c>
      <c r="AT41" s="2919">
        <v>10274.11542903</v>
      </c>
      <c r="AU41" s="2919">
        <v>10468.837709490001</v>
      </c>
      <c r="AV41" s="2919">
        <v>9958.9733252599981</v>
      </c>
      <c r="AW41" s="2919">
        <v>10147.86294008</v>
      </c>
      <c r="AX41" s="2919">
        <v>10126.988990459999</v>
      </c>
      <c r="AY41" s="2919">
        <v>9803.2966179199993</v>
      </c>
      <c r="AZ41" s="2919">
        <v>10097.500459539999</v>
      </c>
      <c r="BA41" s="2919">
        <v>10765.053340660001</v>
      </c>
      <c r="BB41" s="2919">
        <v>10735.642151260001</v>
      </c>
      <c r="BC41" s="2919">
        <v>10856.389915900001</v>
      </c>
      <c r="BD41" s="2919">
        <v>11348.335393660002</v>
      </c>
      <c r="BE41" s="2919">
        <v>11034.58892355</v>
      </c>
      <c r="BF41" s="2919">
        <v>10951.950675990001</v>
      </c>
      <c r="BG41" s="2919">
        <v>11418.877000849998</v>
      </c>
      <c r="BH41" s="2919">
        <v>11740.11639187</v>
      </c>
      <c r="BI41" s="2919">
        <v>10661.107172099999</v>
      </c>
      <c r="BJ41" s="2919">
        <v>11233.356511910002</v>
      </c>
      <c r="BK41" s="2919">
        <v>11698.912610020001</v>
      </c>
      <c r="BL41" s="2919">
        <v>11690.901640940001</v>
      </c>
      <c r="BM41" s="2919">
        <v>11656.34252584</v>
      </c>
      <c r="BN41" s="2919">
        <v>11898.459281705294</v>
      </c>
      <c r="BO41" s="2919">
        <v>11841.779248340001</v>
      </c>
      <c r="BP41" s="2919">
        <v>12119.461163170001</v>
      </c>
      <c r="BQ41" s="2919">
        <v>11959.263320089998</v>
      </c>
      <c r="BR41" s="2919">
        <v>12033.299451299999</v>
      </c>
      <c r="BS41" s="2919">
        <v>11849.029915270001</v>
      </c>
      <c r="BT41" s="2919">
        <v>12049.735481350001</v>
      </c>
      <c r="BU41" s="2919">
        <v>12237.623585720001</v>
      </c>
      <c r="BV41" s="2919">
        <v>12771.87269471</v>
      </c>
      <c r="BW41" s="2919">
        <v>12604.712873370001</v>
      </c>
      <c r="BX41" s="2919">
        <v>13016.858134540002</v>
      </c>
      <c r="BY41" s="2919">
        <v>12913.63105928</v>
      </c>
      <c r="BZ41" s="2919">
        <v>13147</v>
      </c>
      <c r="CA41" s="2919">
        <v>13118.937917528101</v>
      </c>
      <c r="CB41" s="2919">
        <v>12808.987533569998</v>
      </c>
      <c r="CC41" s="2919">
        <v>12699.294463599999</v>
      </c>
      <c r="CD41" s="2919">
        <v>12887.268928355456</v>
      </c>
      <c r="CE41" s="2919">
        <v>13032.068816149102</v>
      </c>
      <c r="CF41" s="2919">
        <v>12804.429970065301</v>
      </c>
      <c r="CG41" s="2919">
        <v>12694.494009423945</v>
      </c>
      <c r="CH41" s="2919">
        <v>13143.762891464403</v>
      </c>
      <c r="CI41" s="2919">
        <v>13157.813962058814</v>
      </c>
      <c r="CJ41" s="2919">
        <v>13578.577021504259</v>
      </c>
      <c r="CK41" s="2919">
        <v>13771.555092289998</v>
      </c>
      <c r="CL41" s="2919">
        <v>13816.512786643209</v>
      </c>
      <c r="CM41" s="2919">
        <v>13818.975094050335</v>
      </c>
      <c r="CN41" s="2919">
        <v>14040.205881303198</v>
      </c>
      <c r="CO41" s="2919">
        <v>13791.420592661387</v>
      </c>
      <c r="CP41" s="2919">
        <v>13684.788208897575</v>
      </c>
      <c r="CQ41" s="2919">
        <v>13653.218557851666</v>
      </c>
      <c r="CR41" s="2919">
        <v>13819.905715428018</v>
      </c>
      <c r="CS41" s="2919">
        <v>13578.924258505071</v>
      </c>
      <c r="CT41" s="2919">
        <v>13540.770921264202</v>
      </c>
      <c r="CU41" s="2919">
        <v>13252.521961602872</v>
      </c>
      <c r="CV41" s="2919">
        <v>13339.61738405</v>
      </c>
      <c r="CW41" s="2919">
        <v>14916.01824416616</v>
      </c>
      <c r="CX41" s="2919">
        <v>14210.609696606305</v>
      </c>
      <c r="CY41" s="2919">
        <v>14041.001154581307</v>
      </c>
      <c r="CZ41" s="2919">
        <v>15296.923382857789</v>
      </c>
      <c r="DA41" s="2919">
        <v>15173.13869887598</v>
      </c>
      <c r="DB41" s="2924">
        <v>15018.263919378927</v>
      </c>
      <c r="DC41" s="2924">
        <v>14742.938335681563</v>
      </c>
      <c r="DD41" s="2924">
        <v>14956.65082925991</v>
      </c>
      <c r="DE41" s="2924">
        <v>14510.333934833619</v>
      </c>
      <c r="DF41" s="2924">
        <v>15056.144897588718</v>
      </c>
      <c r="DG41" s="2924">
        <v>15171.647123741199</v>
      </c>
      <c r="DH41" s="2924">
        <v>14684.66835321</v>
      </c>
      <c r="DI41" s="2924">
        <v>14947.0771968399</v>
      </c>
      <c r="DJ41" s="2924">
        <v>14747.006277055696</v>
      </c>
      <c r="DK41" s="2924">
        <v>14524.393285685514</v>
      </c>
      <c r="DL41" s="2924">
        <v>14876.722076687709</v>
      </c>
      <c r="DM41" s="2924">
        <v>14133.162113865214</v>
      </c>
      <c r="DN41" s="2924">
        <v>13722.938397867038</v>
      </c>
      <c r="DO41" s="2924">
        <v>13658.474553252863</v>
      </c>
      <c r="DP41" s="2924">
        <v>13713.560803010605</v>
      </c>
      <c r="DQ41" s="2924">
        <v>14901.813395452662</v>
      </c>
      <c r="DR41" s="2924">
        <v>15284.337361634822</v>
      </c>
      <c r="DS41" s="2924">
        <v>14878.836361205525</v>
      </c>
      <c r="DT41" s="2924">
        <v>15665.437764636736</v>
      </c>
      <c r="DU41" s="2924">
        <v>15500.379455365288</v>
      </c>
      <c r="DV41" s="2924">
        <v>15165.218060984998</v>
      </c>
      <c r="DW41" s="2924">
        <v>15358.027073609961</v>
      </c>
      <c r="DX41" s="2924">
        <v>15843.72896821836</v>
      </c>
      <c r="DY41" s="2924">
        <v>15531.822249046802</v>
      </c>
      <c r="DZ41" s="2924">
        <v>15707.421114782263</v>
      </c>
      <c r="EA41" s="2924">
        <v>15497.614728930559</v>
      </c>
      <c r="EB41" s="2924">
        <v>15725.909426230339</v>
      </c>
      <c r="EC41" s="2924">
        <v>15881.050669382561</v>
      </c>
      <c r="ED41" s="2924">
        <v>15810.293413881202</v>
      </c>
      <c r="EE41" s="2924">
        <v>16288.814558512751</v>
      </c>
      <c r="EF41" s="2924">
        <v>16367.180242354269</v>
      </c>
      <c r="EG41" s="2924">
        <v>16772.7220125846</v>
      </c>
      <c r="EH41" s="2924">
        <v>16692.307028561998</v>
      </c>
      <c r="EI41" s="2924">
        <v>13146.206215366301</v>
      </c>
      <c r="EJ41" s="2924">
        <v>11296.01096170112</v>
      </c>
      <c r="EK41" s="2924">
        <v>11230.284017903579</v>
      </c>
      <c r="EL41" s="2924">
        <v>10618.087607406949</v>
      </c>
      <c r="EM41" s="2924">
        <v>10613.788752279079</v>
      </c>
      <c r="EN41" s="2924">
        <v>10370.461174444148</v>
      </c>
      <c r="EO41" s="2924">
        <v>10321.357064558808</v>
      </c>
      <c r="EP41" s="2924">
        <v>10265.4853919002</v>
      </c>
      <c r="EQ41" s="2924">
        <v>10068.1525220352</v>
      </c>
      <c r="ER41" s="2924">
        <v>9819.7713384643503</v>
      </c>
      <c r="ES41" s="2924">
        <v>9946.8712513352584</v>
      </c>
      <c r="ET41" s="2924">
        <v>9951.8735812463219</v>
      </c>
      <c r="EU41" s="2924">
        <v>10289.991518472718</v>
      </c>
      <c r="EV41" s="2925">
        <v>9718.0270819976286</v>
      </c>
      <c r="EW41" s="2926">
        <v>9807.6727666209754</v>
      </c>
      <c r="EX41" s="2926">
        <v>9836.4026199908603</v>
      </c>
      <c r="EY41" s="2926">
        <v>9828.6074397492303</v>
      </c>
      <c r="EZ41" s="2926">
        <v>10274.889815177326</v>
      </c>
      <c r="FA41" s="2926">
        <v>10006.844882541969</v>
      </c>
      <c r="FB41" s="2926">
        <v>9845.6127262176215</v>
      </c>
      <c r="FC41" s="2926">
        <v>10241.54829850062</v>
      </c>
      <c r="FD41" s="2926">
        <v>10455.761169201978</v>
      </c>
      <c r="FE41" s="2927">
        <v>10430.395773621365</v>
      </c>
    </row>
    <row r="42" spans="1:161" ht="15.95" customHeight="1" x14ac:dyDescent="0.35">
      <c r="A42" s="911" t="s">
        <v>822</v>
      </c>
      <c r="B42" s="2919">
        <v>189.6872918</v>
      </c>
      <c r="C42" s="2919">
        <v>192.32956038000003</v>
      </c>
      <c r="D42" s="2919">
        <v>187.63579283999997</v>
      </c>
      <c r="E42" s="2919">
        <v>186.83519117999998</v>
      </c>
      <c r="F42" s="2919">
        <v>190.58374953999999</v>
      </c>
      <c r="G42" s="2919">
        <v>189.64591591999999</v>
      </c>
      <c r="H42" s="2919">
        <v>186.66834541000003</v>
      </c>
      <c r="I42" s="2919">
        <v>187.36985098000002</v>
      </c>
      <c r="J42" s="2919">
        <v>185.50251247999998</v>
      </c>
      <c r="K42" s="2919">
        <v>189.50261290999995</v>
      </c>
      <c r="L42" s="2919">
        <v>245.97233521000004</v>
      </c>
      <c r="M42" s="2919">
        <v>236.67397958000001</v>
      </c>
      <c r="N42" s="2919">
        <v>240.47186411999999</v>
      </c>
      <c r="O42" s="2919">
        <v>237.13085701</v>
      </c>
      <c r="P42" s="2919">
        <v>240.56629139000003</v>
      </c>
      <c r="Q42" s="2919">
        <v>232.90897743999994</v>
      </c>
      <c r="R42" s="2919">
        <v>233.20169378999998</v>
      </c>
      <c r="S42" s="2919">
        <v>228.62220969000003</v>
      </c>
      <c r="T42" s="2919">
        <v>230.02197689000002</v>
      </c>
      <c r="U42" s="2919">
        <v>224.88639358999998</v>
      </c>
      <c r="V42" s="2919">
        <v>223.13200476</v>
      </c>
      <c r="W42" s="2919">
        <v>229.63675009000002</v>
      </c>
      <c r="X42" s="2919">
        <v>230.63354143999996</v>
      </c>
      <c r="Y42" s="2919">
        <v>231.76835582999999</v>
      </c>
      <c r="Z42" s="2919">
        <v>232.92954629000002</v>
      </c>
      <c r="AA42" s="2919">
        <v>227.12856425000001</v>
      </c>
      <c r="AB42" s="2919">
        <v>225.40608684999998</v>
      </c>
      <c r="AC42" s="2919">
        <v>222.93032299000001</v>
      </c>
      <c r="AD42" s="2919">
        <v>225.67875407999998</v>
      </c>
      <c r="AE42" s="2919">
        <v>220.07457709000002</v>
      </c>
      <c r="AF42" s="2919">
        <v>217.45503998000001</v>
      </c>
      <c r="AG42" s="2919">
        <v>212.09023410000003</v>
      </c>
      <c r="AH42" s="2919">
        <v>216.46422154999999</v>
      </c>
      <c r="AI42" s="2919">
        <v>262.10546948000001</v>
      </c>
      <c r="AJ42" s="2919">
        <v>250.27184975</v>
      </c>
      <c r="AK42" s="2919">
        <v>246.37631425000006</v>
      </c>
      <c r="AL42" s="2919">
        <v>252.57374556470003</v>
      </c>
      <c r="AM42" s="2919">
        <v>266.12989082154002</v>
      </c>
      <c r="AN42" s="2919">
        <v>262.62759897350799</v>
      </c>
      <c r="AO42" s="2919">
        <v>258.93287238400001</v>
      </c>
      <c r="AP42" s="2919">
        <v>258.21758849066197</v>
      </c>
      <c r="AQ42" s="2919">
        <v>259.120777493216</v>
      </c>
      <c r="AR42" s="2919">
        <v>254.30588637480002</v>
      </c>
      <c r="AS42" s="2919">
        <v>266.04407790399995</v>
      </c>
      <c r="AT42" s="2919">
        <v>274.803833884992</v>
      </c>
      <c r="AU42" s="2919">
        <v>272.57093989853598</v>
      </c>
      <c r="AV42" s="2919">
        <v>267.98756963200003</v>
      </c>
      <c r="AW42" s="2919">
        <v>264.32966434080004</v>
      </c>
      <c r="AX42" s="2919">
        <v>265.01099268001599</v>
      </c>
      <c r="AY42" s="2919">
        <v>271.85899290409992</v>
      </c>
      <c r="AZ42" s="2919">
        <v>274.65470752433197</v>
      </c>
      <c r="BA42" s="2919">
        <v>279.41477370823003</v>
      </c>
      <c r="BB42" s="2919">
        <v>277.1825085653</v>
      </c>
      <c r="BC42" s="2919">
        <v>277.09952837940563</v>
      </c>
      <c r="BD42" s="2919">
        <v>275.55134261480589</v>
      </c>
      <c r="BE42" s="2919">
        <v>273.70802355509903</v>
      </c>
      <c r="BF42" s="2919">
        <v>268.14331030472505</v>
      </c>
      <c r="BG42" s="2919">
        <v>269.02164397112</v>
      </c>
      <c r="BH42" s="2919">
        <v>731.10729746381207</v>
      </c>
      <c r="BI42" s="2919">
        <v>791.4426735720939</v>
      </c>
      <c r="BJ42" s="2919">
        <v>831.26537429648999</v>
      </c>
      <c r="BK42" s="2919">
        <v>830.56692355338316</v>
      </c>
      <c r="BL42" s="2919">
        <v>837.41173247365589</v>
      </c>
      <c r="BM42" s="2919">
        <v>889.69365506415386</v>
      </c>
      <c r="BN42" s="2919">
        <v>902.07250825924405</v>
      </c>
      <c r="BO42" s="2919">
        <v>964.38526821359596</v>
      </c>
      <c r="BP42" s="2919">
        <v>952.33906185976116</v>
      </c>
      <c r="BQ42" s="2919">
        <v>934.85561663628698</v>
      </c>
      <c r="BR42" s="2919">
        <v>930.74407377235798</v>
      </c>
      <c r="BS42" s="2919">
        <v>896.93220265692787</v>
      </c>
      <c r="BT42" s="2919">
        <v>891.44318436327978</v>
      </c>
      <c r="BU42" s="2919">
        <v>872.35668540845006</v>
      </c>
      <c r="BV42" s="2919">
        <v>883.20447421792983</v>
      </c>
      <c r="BW42" s="2919">
        <v>855.66444331264495</v>
      </c>
      <c r="BX42" s="2919">
        <v>852.46329929900003</v>
      </c>
      <c r="BY42" s="2919">
        <v>850.37503405889993</v>
      </c>
      <c r="BZ42" s="2919">
        <v>842.7</v>
      </c>
      <c r="CA42" s="2919">
        <v>843.82739237395106</v>
      </c>
      <c r="CB42" s="2919">
        <v>823.68528307794395</v>
      </c>
      <c r="CC42" s="2919">
        <v>835.41973142809604</v>
      </c>
      <c r="CD42" s="2919">
        <v>806.93081357865594</v>
      </c>
      <c r="CE42" s="2919">
        <v>826.45568050751604</v>
      </c>
      <c r="CF42" s="2919">
        <v>829.50856398211704</v>
      </c>
      <c r="CG42" s="2919">
        <v>841.19152755898278</v>
      </c>
      <c r="CH42" s="2919">
        <v>828.68114600926219</v>
      </c>
      <c r="CI42" s="2919">
        <v>836.14533475577196</v>
      </c>
      <c r="CJ42" s="2919">
        <v>832.7422997703361</v>
      </c>
      <c r="CK42" s="2919">
        <v>829.79129939327083</v>
      </c>
      <c r="CL42" s="2919">
        <v>826.88951937407182</v>
      </c>
      <c r="CM42" s="2919">
        <v>808.0384836316731</v>
      </c>
      <c r="CN42" s="2919">
        <v>849.70204623608936</v>
      </c>
      <c r="CO42" s="2919">
        <v>1019.243693077647</v>
      </c>
      <c r="CP42" s="2919">
        <v>992.75879927492508</v>
      </c>
      <c r="CQ42" s="2919">
        <v>1011.2587461904056</v>
      </c>
      <c r="CR42" s="2919">
        <v>1010.3461376177301</v>
      </c>
      <c r="CS42" s="2919">
        <v>1055.8751111770673</v>
      </c>
      <c r="CT42" s="2919">
        <v>1089.1370878063594</v>
      </c>
      <c r="CU42" s="2919">
        <v>1089.0781982112446</v>
      </c>
      <c r="CV42" s="2919">
        <v>1076.6301543840375</v>
      </c>
      <c r="CW42" s="2919">
        <v>1071.6646437035176</v>
      </c>
      <c r="CX42" s="2919">
        <v>1073.0638386189773</v>
      </c>
      <c r="CY42" s="2919">
        <v>1080.2455569395288</v>
      </c>
      <c r="CZ42" s="2919">
        <v>1058.4495861952448</v>
      </c>
      <c r="DA42" s="2919">
        <v>1075.185473917325</v>
      </c>
      <c r="DB42" s="2924">
        <v>1086.4122225771741</v>
      </c>
      <c r="DC42" s="2924">
        <v>1065.1949677377149</v>
      </c>
      <c r="DD42" s="2924">
        <v>1053.1878796096657</v>
      </c>
      <c r="DE42" s="2924">
        <v>1056.691897941708</v>
      </c>
      <c r="DF42" s="2924">
        <v>1041.954267578139</v>
      </c>
      <c r="DG42" s="2924">
        <v>1055.6092499684667</v>
      </c>
      <c r="DH42" s="2924">
        <v>1053.4909313176813</v>
      </c>
      <c r="DI42" s="2924">
        <v>1069.2609083370446</v>
      </c>
      <c r="DJ42" s="2924">
        <v>1074.5658869293459</v>
      </c>
      <c r="DK42" s="2924">
        <v>1030.2013596104518</v>
      </c>
      <c r="DL42" s="2924">
        <v>1019.7488581844905</v>
      </c>
      <c r="DM42" s="2924">
        <v>1030.8291177600097</v>
      </c>
      <c r="DN42" s="2924">
        <v>1045.0473905015949</v>
      </c>
      <c r="DO42" s="2924">
        <v>1089.0937252589822</v>
      </c>
      <c r="DP42" s="2924">
        <v>1059.8335857086604</v>
      </c>
      <c r="DQ42" s="2924">
        <v>1064.4531311722003</v>
      </c>
      <c r="DR42" s="2924">
        <v>1050.7963260873644</v>
      </c>
      <c r="DS42" s="2924">
        <v>1055.6784994519082</v>
      </c>
      <c r="DT42" s="2924">
        <v>1037.2959551731622</v>
      </c>
      <c r="DU42" s="2924">
        <v>1051.8783190217714</v>
      </c>
      <c r="DV42" s="2924">
        <v>1054.9642732351963</v>
      </c>
      <c r="DW42" s="2924">
        <v>1055.0420912415609</v>
      </c>
      <c r="DX42" s="2924">
        <v>1049.6800157578698</v>
      </c>
      <c r="DY42" s="2924">
        <v>1038.4137723563063</v>
      </c>
      <c r="DZ42" s="2924">
        <v>1022.5789859037511</v>
      </c>
      <c r="EA42" s="2924">
        <v>671.51554664980881</v>
      </c>
      <c r="EB42" s="2924">
        <v>688.87981079449253</v>
      </c>
      <c r="EC42" s="2924">
        <v>647.603464185235</v>
      </c>
      <c r="ED42" s="2924">
        <v>653.40540885492396</v>
      </c>
      <c r="EE42" s="2924">
        <v>641.54325376485133</v>
      </c>
      <c r="EF42" s="2924">
        <v>640.78724431223065</v>
      </c>
      <c r="EG42" s="2924">
        <v>644.06762697469571</v>
      </c>
      <c r="EH42" s="2924">
        <v>648.90846140942961</v>
      </c>
      <c r="EI42" s="2924">
        <v>665.71218130899331</v>
      </c>
      <c r="EJ42" s="2924">
        <v>662.5489567950184</v>
      </c>
      <c r="EK42" s="2924">
        <v>647.86185180844211</v>
      </c>
      <c r="EL42" s="2924">
        <v>642.54918221249795</v>
      </c>
      <c r="EM42" s="2924">
        <v>660.55018073186102</v>
      </c>
      <c r="EN42" s="2924">
        <v>655.269587349473</v>
      </c>
      <c r="EO42" s="2924">
        <v>632.22445406539134</v>
      </c>
      <c r="EP42" s="2924">
        <v>629.5125604326978</v>
      </c>
      <c r="EQ42" s="2924">
        <v>622.26359059413255</v>
      </c>
      <c r="ER42" s="2924">
        <v>618.77463983848008</v>
      </c>
      <c r="ES42" s="2924">
        <v>624.08271494862333</v>
      </c>
      <c r="ET42" s="2924">
        <v>645.96139649760403</v>
      </c>
      <c r="EU42" s="2924">
        <v>630.13516416837354</v>
      </c>
      <c r="EV42" s="2925">
        <v>632.17200813868965</v>
      </c>
      <c r="EW42" s="2926">
        <v>611.70825254218687</v>
      </c>
      <c r="EX42" s="2926">
        <v>622.75292387612387</v>
      </c>
      <c r="EY42" s="2926">
        <v>606.30209645799994</v>
      </c>
      <c r="EZ42" s="2926">
        <v>645.08380782800009</v>
      </c>
      <c r="FA42" s="2926">
        <v>592.76066532800007</v>
      </c>
      <c r="FB42" s="2926">
        <v>604.08524765249092</v>
      </c>
      <c r="FC42" s="2926">
        <v>614.82031902722997</v>
      </c>
      <c r="FD42" s="2926">
        <v>623.43251389747309</v>
      </c>
      <c r="FE42" s="2927">
        <v>637.50871054597496</v>
      </c>
    </row>
    <row r="43" spans="1:161" ht="15.95" customHeight="1" x14ac:dyDescent="0.35">
      <c r="A43" s="911" t="s">
        <v>823</v>
      </c>
      <c r="B43" s="2919">
        <v>9.1179679999999994</v>
      </c>
      <c r="C43" s="2919">
        <v>11.717330350000001</v>
      </c>
      <c r="D43" s="2919">
        <v>7.9930430399999999</v>
      </c>
      <c r="E43" s="2919">
        <v>11.861389920000001</v>
      </c>
      <c r="F43" s="2919">
        <v>9.7494911799999997</v>
      </c>
      <c r="G43" s="2919">
        <v>10.30769705</v>
      </c>
      <c r="H43" s="2919">
        <v>9.1355911999999986</v>
      </c>
      <c r="I43" s="2919">
        <v>9.0528145999999996</v>
      </c>
      <c r="J43" s="2919">
        <v>10.624908900000001</v>
      </c>
      <c r="K43" s="2919">
        <v>10.878828310000001</v>
      </c>
      <c r="L43" s="2919">
        <v>11.046060539999999</v>
      </c>
      <c r="M43" s="2919">
        <v>11.032120429999997</v>
      </c>
      <c r="N43" s="2919">
        <v>11.822817200000003</v>
      </c>
      <c r="O43" s="2919">
        <v>10.679816880000001</v>
      </c>
      <c r="P43" s="2919">
        <v>10.692720060000001</v>
      </c>
      <c r="Q43" s="2919">
        <v>11.146156640000001</v>
      </c>
      <c r="R43" s="2919">
        <v>8.5388528500000014</v>
      </c>
      <c r="S43" s="2919">
        <v>8.4781432800000012</v>
      </c>
      <c r="T43" s="2919">
        <v>8.530895189999999</v>
      </c>
      <c r="U43" s="2919">
        <v>7.4263485899999999</v>
      </c>
      <c r="V43" s="2919">
        <v>13.55000566</v>
      </c>
      <c r="W43" s="2919">
        <v>13.858574460000002</v>
      </c>
      <c r="X43" s="2919">
        <v>14.853204540000002</v>
      </c>
      <c r="Y43" s="2919">
        <v>15.98460249</v>
      </c>
      <c r="Z43" s="2919">
        <v>16.775565620000002</v>
      </c>
      <c r="AA43" s="2919">
        <v>21.351797350000002</v>
      </c>
      <c r="AB43" s="2919">
        <v>18.04752336</v>
      </c>
      <c r="AC43" s="2919">
        <v>17.801968250000002</v>
      </c>
      <c r="AD43" s="2919">
        <v>23.587131700000004</v>
      </c>
      <c r="AE43" s="2919">
        <v>23.747023110000001</v>
      </c>
      <c r="AF43" s="2919">
        <v>24.5029425</v>
      </c>
      <c r="AG43" s="2919">
        <v>28.635337280000002</v>
      </c>
      <c r="AH43" s="2919">
        <v>28.349896670000003</v>
      </c>
      <c r="AI43" s="2919">
        <v>27.042128439999999</v>
      </c>
      <c r="AJ43" s="2919">
        <v>27.353368019999998</v>
      </c>
      <c r="AK43" s="2919">
        <v>29.129719699999999</v>
      </c>
      <c r="AL43" s="2919">
        <v>54.231304629999997</v>
      </c>
      <c r="AM43" s="2919">
        <v>36.303846450000002</v>
      </c>
      <c r="AN43" s="2919">
        <v>34.53936684</v>
      </c>
      <c r="AO43" s="2919">
        <v>35.051417840000006</v>
      </c>
      <c r="AP43" s="2919">
        <v>34.887700359999997</v>
      </c>
      <c r="AQ43" s="2919">
        <v>34.210978850000004</v>
      </c>
      <c r="AR43" s="2919">
        <v>40.022331689999987</v>
      </c>
      <c r="AS43" s="2919">
        <v>32.492058</v>
      </c>
      <c r="AT43" s="2919">
        <v>31.745576939999992</v>
      </c>
      <c r="AU43" s="2919">
        <v>31.953326220000005</v>
      </c>
      <c r="AV43" s="2919">
        <v>31.040383429999999</v>
      </c>
      <c r="AW43" s="2919">
        <v>30.791606260000005</v>
      </c>
      <c r="AX43" s="2919">
        <v>31.402356489999995</v>
      </c>
      <c r="AY43" s="2919">
        <v>30.432792489999997</v>
      </c>
      <c r="AZ43" s="2919">
        <v>30.363027689999999</v>
      </c>
      <c r="BA43" s="2919">
        <v>30.000618639999995</v>
      </c>
      <c r="BB43" s="2919">
        <v>29.035494579999998</v>
      </c>
      <c r="BC43" s="2919">
        <v>28.41835571</v>
      </c>
      <c r="BD43" s="2919">
        <v>26.344219199999994</v>
      </c>
      <c r="BE43" s="2919">
        <v>26.544093340000003</v>
      </c>
      <c r="BF43" s="2919">
        <v>27.0836316</v>
      </c>
      <c r="BG43" s="2919">
        <v>28.204045580000003</v>
      </c>
      <c r="BH43" s="2919">
        <v>27.007360149999993</v>
      </c>
      <c r="BI43" s="2919">
        <v>25.730599300000002</v>
      </c>
      <c r="BJ43" s="2919">
        <v>24.559592890000001</v>
      </c>
      <c r="BK43" s="2919">
        <v>25.746821460000003</v>
      </c>
      <c r="BL43" s="2919">
        <v>25.202615220000002</v>
      </c>
      <c r="BM43" s="2919">
        <v>25.036359859999994</v>
      </c>
      <c r="BN43" s="2919">
        <v>25.760922540000006</v>
      </c>
      <c r="BO43" s="2919">
        <v>25.63661763</v>
      </c>
      <c r="BP43" s="2919">
        <v>33.795003980000004</v>
      </c>
      <c r="BQ43" s="2919">
        <v>34.978401329999997</v>
      </c>
      <c r="BR43" s="2919">
        <v>34.664465499999999</v>
      </c>
      <c r="BS43" s="2919">
        <v>34.285675879999992</v>
      </c>
      <c r="BT43" s="2919">
        <v>33.907771889999999</v>
      </c>
      <c r="BU43" s="2919">
        <v>34.581127389999992</v>
      </c>
      <c r="BV43" s="2919">
        <v>53.388415217228001</v>
      </c>
      <c r="BW43" s="2919">
        <v>34.210427230000001</v>
      </c>
      <c r="BX43" s="2919">
        <v>33.95963038</v>
      </c>
      <c r="BY43" s="2919">
        <v>34.358752379999999</v>
      </c>
      <c r="BZ43" s="2919">
        <v>33.200000000000003</v>
      </c>
      <c r="CA43" s="2919">
        <v>34.69655899</v>
      </c>
      <c r="CB43" s="2919">
        <v>11.339506000000002</v>
      </c>
      <c r="CC43" s="2919">
        <v>14.406287180000001</v>
      </c>
      <c r="CD43" s="2919">
        <v>27.876087310000003</v>
      </c>
      <c r="CE43" s="2919">
        <v>37.507127600000011</v>
      </c>
      <c r="CF43" s="2919">
        <v>36.770421140000003</v>
      </c>
      <c r="CG43" s="2919">
        <v>36.755045270000004</v>
      </c>
      <c r="CH43" s="2919">
        <v>36.217659510000004</v>
      </c>
      <c r="CI43" s="2919">
        <v>36.527300359999998</v>
      </c>
      <c r="CJ43" s="2919">
        <v>37.783368440000004</v>
      </c>
      <c r="CK43" s="2919">
        <v>39.791675770000005</v>
      </c>
      <c r="CL43" s="2919">
        <v>40.09645939</v>
      </c>
      <c r="CM43" s="2919">
        <v>39.640578560000009</v>
      </c>
      <c r="CN43" s="2919">
        <v>38.382180340000005</v>
      </c>
      <c r="CO43" s="2919">
        <v>36.287515649999996</v>
      </c>
      <c r="CP43" s="2919">
        <v>37.44355109</v>
      </c>
      <c r="CQ43" s="2919">
        <v>36.432409760000006</v>
      </c>
      <c r="CR43" s="2919">
        <v>34.820023059999997</v>
      </c>
      <c r="CS43" s="2919">
        <v>35.05335419</v>
      </c>
      <c r="CT43" s="2919">
        <v>33.86718071</v>
      </c>
      <c r="CU43" s="2919">
        <v>31.920368870000001</v>
      </c>
      <c r="CV43" s="2919">
        <v>30.837736710000001</v>
      </c>
      <c r="CW43" s="2919">
        <v>31.309508759999996</v>
      </c>
      <c r="CX43" s="2919">
        <v>30.176052100000003</v>
      </c>
      <c r="CY43" s="2919">
        <v>30.069471799999999</v>
      </c>
      <c r="CZ43" s="2919">
        <v>29.548265860000004</v>
      </c>
      <c r="DA43" s="2919">
        <v>20.06854435</v>
      </c>
      <c r="DB43" s="2924">
        <v>20.878156080000004</v>
      </c>
      <c r="DC43" s="2924">
        <v>23.398656950000003</v>
      </c>
      <c r="DD43" s="2924">
        <v>22.655865349999999</v>
      </c>
      <c r="DE43" s="2924">
        <v>21.614540089999998</v>
      </c>
      <c r="DF43" s="2924">
        <v>23.019424740000002</v>
      </c>
      <c r="DG43" s="2924">
        <v>22.647824300000003</v>
      </c>
      <c r="DH43" s="2924">
        <v>22.115520080000003</v>
      </c>
      <c r="DI43" s="2924">
        <v>20.775751170000003</v>
      </c>
      <c r="DJ43" s="2924">
        <v>21.204948660000003</v>
      </c>
      <c r="DK43" s="2924">
        <v>21.575062930000001</v>
      </c>
      <c r="DL43" s="2924">
        <v>20.594526470000002</v>
      </c>
      <c r="DM43" s="2924">
        <v>21.167052450000003</v>
      </c>
      <c r="DN43" s="2924">
        <v>21.115338100000002</v>
      </c>
      <c r="DO43" s="2924">
        <v>21.578165970000004</v>
      </c>
      <c r="DP43" s="2924">
        <v>21.695333580000003</v>
      </c>
      <c r="DQ43" s="2924">
        <v>21.669164370000001</v>
      </c>
      <c r="DR43" s="2924">
        <v>23.04923586</v>
      </c>
      <c r="DS43" s="2924">
        <v>17.908949009999997</v>
      </c>
      <c r="DT43" s="2924">
        <v>18.448866600000002</v>
      </c>
      <c r="DU43" s="2924">
        <v>17.715637390000001</v>
      </c>
      <c r="DV43" s="2924">
        <v>17.346502749999999</v>
      </c>
      <c r="DW43" s="2924">
        <v>16.8446067</v>
      </c>
      <c r="DX43" s="2924">
        <v>17.280281039999998</v>
      </c>
      <c r="DY43" s="2924">
        <v>17.593123070000001</v>
      </c>
      <c r="DZ43" s="2924">
        <v>18.023299530000003</v>
      </c>
      <c r="EA43" s="2924">
        <v>17.931411710000003</v>
      </c>
      <c r="EB43" s="2924">
        <v>17.801758929999998</v>
      </c>
      <c r="EC43" s="2924">
        <v>19.968730250000004</v>
      </c>
      <c r="ED43" s="2924">
        <v>16.390673470000003</v>
      </c>
      <c r="EE43" s="2924">
        <v>16.243408420000002</v>
      </c>
      <c r="EF43" s="2924">
        <v>16.031403390000001</v>
      </c>
      <c r="EG43" s="2924">
        <v>15.959644150000003</v>
      </c>
      <c r="EH43" s="2924">
        <v>16.241150229999999</v>
      </c>
      <c r="EI43" s="2924">
        <v>16.428389310000004</v>
      </c>
      <c r="EJ43" s="2924">
        <v>15.58982035</v>
      </c>
      <c r="EK43" s="2924">
        <v>16.071109170000003</v>
      </c>
      <c r="EL43" s="2924">
        <v>15.785094950000001</v>
      </c>
      <c r="EM43" s="2924">
        <v>16.235378319999999</v>
      </c>
      <c r="EN43" s="2924">
        <v>15.935269650000002</v>
      </c>
      <c r="EO43" s="2924">
        <v>16.004762880000001</v>
      </c>
      <c r="EP43" s="2924">
        <v>16.172009790000001</v>
      </c>
      <c r="EQ43" s="2924">
        <v>16.666094219999998</v>
      </c>
      <c r="ER43" s="2924">
        <v>16.291956040000002</v>
      </c>
      <c r="ES43" s="2924">
        <v>17.464577469999998</v>
      </c>
      <c r="ET43" s="2924">
        <v>20.000339789999998</v>
      </c>
      <c r="EU43" s="2924">
        <v>15.76053868</v>
      </c>
      <c r="EV43" s="2925">
        <v>16.31976216</v>
      </c>
      <c r="EW43" s="2926">
        <v>16.443672880000001</v>
      </c>
      <c r="EX43" s="2926">
        <v>15.52079217</v>
      </c>
      <c r="EY43" s="2926">
        <v>11.875496119999999</v>
      </c>
      <c r="EZ43" s="2926">
        <v>11.80434075</v>
      </c>
      <c r="FA43" s="2926">
        <v>11.77424675</v>
      </c>
      <c r="FB43" s="2926">
        <v>1.9945510399999999</v>
      </c>
      <c r="FC43" s="2926">
        <v>2.21051704</v>
      </c>
      <c r="FD43" s="2926">
        <v>2.2917543599999997</v>
      </c>
      <c r="FE43" s="2927">
        <v>1.9186777699999999</v>
      </c>
    </row>
    <row r="44" spans="1:161" ht="15.95" customHeight="1" x14ac:dyDescent="0.35">
      <c r="A44" s="911" t="s">
        <v>628</v>
      </c>
      <c r="B44" s="2919">
        <v>539.78935437000007</v>
      </c>
      <c r="C44" s="2919">
        <v>548.58207482</v>
      </c>
      <c r="D44" s="2919">
        <v>565.70722658999989</v>
      </c>
      <c r="E44" s="2919">
        <v>580.94715040000006</v>
      </c>
      <c r="F44" s="2919">
        <v>617.31582035999998</v>
      </c>
      <c r="G44" s="2919">
        <v>657.55819094999993</v>
      </c>
      <c r="H44" s="2919">
        <v>527.06340307000005</v>
      </c>
      <c r="I44" s="2919">
        <v>543.04851510000003</v>
      </c>
      <c r="J44" s="2919">
        <v>568.70341068000005</v>
      </c>
      <c r="K44" s="2919">
        <v>573.9546988100002</v>
      </c>
      <c r="L44" s="2919">
        <v>605.46253640000009</v>
      </c>
      <c r="M44" s="2919">
        <v>583.08300181000004</v>
      </c>
      <c r="N44" s="2919">
        <v>664.49157885</v>
      </c>
      <c r="O44" s="2919">
        <v>744.62315599999999</v>
      </c>
      <c r="P44" s="2919">
        <v>710.63416259000007</v>
      </c>
      <c r="Q44" s="2919">
        <v>743.29148486000008</v>
      </c>
      <c r="R44" s="2919">
        <v>657.81545875999996</v>
      </c>
      <c r="S44" s="2919">
        <v>560.77851320000002</v>
      </c>
      <c r="T44" s="2919">
        <v>858.82542734000003</v>
      </c>
      <c r="U44" s="2919">
        <v>751.59007845000008</v>
      </c>
      <c r="V44" s="2919">
        <v>837.13474081605693</v>
      </c>
      <c r="W44" s="2919">
        <v>770.22520124000005</v>
      </c>
      <c r="X44" s="2919">
        <v>754.7646929</v>
      </c>
      <c r="Y44" s="2919">
        <v>858.72921881100001</v>
      </c>
      <c r="Z44" s="2919">
        <v>515.52354195999999</v>
      </c>
      <c r="AA44" s="2919">
        <v>516.51998596999988</v>
      </c>
      <c r="AB44" s="2919">
        <v>524.02571904000001</v>
      </c>
      <c r="AC44" s="2919">
        <v>529.84544390000008</v>
      </c>
      <c r="AD44" s="2919">
        <v>527.13337433000004</v>
      </c>
      <c r="AE44" s="2919">
        <v>535.76862000000017</v>
      </c>
      <c r="AF44" s="2919">
        <v>534.31213407999996</v>
      </c>
      <c r="AG44" s="2919">
        <v>536.77270602999999</v>
      </c>
      <c r="AH44" s="2919">
        <v>557.27946539999994</v>
      </c>
      <c r="AI44" s="2919">
        <v>595.37523784000018</v>
      </c>
      <c r="AJ44" s="2919">
        <v>630.87692701999993</v>
      </c>
      <c r="AK44" s="2919">
        <v>782.60331338000015</v>
      </c>
      <c r="AL44" s="2919">
        <v>817.06506802000013</v>
      </c>
      <c r="AM44" s="2919">
        <v>800.23005174000002</v>
      </c>
      <c r="AN44" s="2919">
        <v>845.71302927000011</v>
      </c>
      <c r="AO44" s="2919">
        <v>881.20600865999984</v>
      </c>
      <c r="AP44" s="2919">
        <v>833.67427188040006</v>
      </c>
      <c r="AQ44" s="2919">
        <v>830.88879944120004</v>
      </c>
      <c r="AR44" s="2919">
        <v>897.16288857920006</v>
      </c>
      <c r="AS44" s="2919">
        <v>890.84792920999996</v>
      </c>
      <c r="AT44" s="2919">
        <v>888.9294787888</v>
      </c>
      <c r="AU44" s="2919">
        <v>897.53329884579978</v>
      </c>
      <c r="AV44" s="2919">
        <v>931.86480171099993</v>
      </c>
      <c r="AW44" s="2919">
        <v>937.65749278639987</v>
      </c>
      <c r="AX44" s="2919">
        <v>936.12149389440003</v>
      </c>
      <c r="AY44" s="2919">
        <v>814.3107841538</v>
      </c>
      <c r="AZ44" s="2919">
        <v>1023.3660082983939</v>
      </c>
      <c r="BA44" s="2919">
        <v>822.96325733930382</v>
      </c>
      <c r="BB44" s="2919">
        <v>832.45161461286375</v>
      </c>
      <c r="BC44" s="2919">
        <v>787.17263283840714</v>
      </c>
      <c r="BD44" s="2919">
        <v>778.55287907080799</v>
      </c>
      <c r="BE44" s="2919">
        <v>943.64268388303014</v>
      </c>
      <c r="BF44" s="2919">
        <v>806.508551533012</v>
      </c>
      <c r="BG44" s="2919">
        <v>1010.202861477715</v>
      </c>
      <c r="BH44" s="2919">
        <v>865.58886733841814</v>
      </c>
      <c r="BI44" s="2919">
        <v>712.76718111757691</v>
      </c>
      <c r="BJ44" s="2919">
        <v>1019.780219283983</v>
      </c>
      <c r="BK44" s="2919">
        <v>1050.0713885781711</v>
      </c>
      <c r="BL44" s="2919">
        <v>1143.281363254599</v>
      </c>
      <c r="BM44" s="2919">
        <v>1146.490454316526</v>
      </c>
      <c r="BN44" s="2919">
        <v>1222.0116272702887</v>
      </c>
      <c r="BO44" s="2919">
        <v>1151.6562707865241</v>
      </c>
      <c r="BP44" s="2919">
        <v>1231.4548334625169</v>
      </c>
      <c r="BQ44" s="2919">
        <v>1238.36913883326</v>
      </c>
      <c r="BR44" s="2919">
        <v>1421.1481479936172</v>
      </c>
      <c r="BS44" s="2919">
        <v>1253.6246951718081</v>
      </c>
      <c r="BT44" s="2919">
        <v>1268.1211070703273</v>
      </c>
      <c r="BU44" s="2919">
        <v>1263.6856022597819</v>
      </c>
      <c r="BV44" s="2919">
        <v>1064.5375290743139</v>
      </c>
      <c r="BW44" s="2919">
        <v>1029.9438236654751</v>
      </c>
      <c r="BX44" s="2919">
        <v>1052.3318947415</v>
      </c>
      <c r="BY44" s="2919">
        <v>1188.8084911952001</v>
      </c>
      <c r="BZ44" s="2919">
        <v>1193.5</v>
      </c>
      <c r="CA44" s="2919">
        <v>1093.851042185868</v>
      </c>
      <c r="CB44" s="2919">
        <v>1338.8213563860361</v>
      </c>
      <c r="CC44" s="2919">
        <v>1327.4253676294302</v>
      </c>
      <c r="CD44" s="2919">
        <v>1077.311930044164</v>
      </c>
      <c r="CE44" s="2919">
        <v>1124.7996697814765</v>
      </c>
      <c r="CF44" s="2919">
        <v>1170.6626615565724</v>
      </c>
      <c r="CG44" s="2919">
        <v>1295.7346857095865</v>
      </c>
      <c r="CH44" s="2919">
        <v>1348.9760310953716</v>
      </c>
      <c r="CI44" s="2919">
        <v>1374.7306684135169</v>
      </c>
      <c r="CJ44" s="2919">
        <v>1306.5412976435859</v>
      </c>
      <c r="CK44" s="2919">
        <v>1314.6609370650281</v>
      </c>
      <c r="CL44" s="2919">
        <v>1374.1045757986594</v>
      </c>
      <c r="CM44" s="2919">
        <v>1445.1392124990352</v>
      </c>
      <c r="CN44" s="2919">
        <v>1303.8258014114747</v>
      </c>
      <c r="CO44" s="2919">
        <v>1455.7797293230619</v>
      </c>
      <c r="CP44" s="2919">
        <v>1613.1706659899</v>
      </c>
      <c r="CQ44" s="2919">
        <v>1616.5549757385822</v>
      </c>
      <c r="CR44" s="2919">
        <v>1392.1073086108049</v>
      </c>
      <c r="CS44" s="2919">
        <v>1389.2250606134035</v>
      </c>
      <c r="CT44" s="2919">
        <v>1359.5992547122089</v>
      </c>
      <c r="CU44" s="2919">
        <v>1380.7155535841237</v>
      </c>
      <c r="CV44" s="2919">
        <v>1385.6788804654577</v>
      </c>
      <c r="CW44" s="2919">
        <v>1405.2005205780999</v>
      </c>
      <c r="CX44" s="2919">
        <v>1424.1509535561054</v>
      </c>
      <c r="CY44" s="2919">
        <v>1434.2071631498834</v>
      </c>
      <c r="CZ44" s="2919">
        <v>1660.5004065388732</v>
      </c>
      <c r="DA44" s="2919">
        <v>1631.4326556356568</v>
      </c>
      <c r="DB44" s="2924">
        <v>1708.2016841869631</v>
      </c>
      <c r="DC44" s="2924">
        <v>1638.1347618310799</v>
      </c>
      <c r="DD44" s="2924">
        <v>1952.9461514572563</v>
      </c>
      <c r="DE44" s="2924">
        <v>1696.790403159481</v>
      </c>
      <c r="DF44" s="2924">
        <v>1716.1986143612187</v>
      </c>
      <c r="DG44" s="2924">
        <v>1731.320805893633</v>
      </c>
      <c r="DH44" s="2924">
        <v>1611.2559706731968</v>
      </c>
      <c r="DI44" s="2924">
        <v>1997.9750536856909</v>
      </c>
      <c r="DJ44" s="2924">
        <v>2029.9361192480214</v>
      </c>
      <c r="DK44" s="2924">
        <v>1945.3735207500033</v>
      </c>
      <c r="DL44" s="2924">
        <v>1724.1358914949783</v>
      </c>
      <c r="DM44" s="2924">
        <v>1728.3158530657181</v>
      </c>
      <c r="DN44" s="2924">
        <v>1467.9094080586544</v>
      </c>
      <c r="DO44" s="2924">
        <v>1699.8858510443158</v>
      </c>
      <c r="DP44" s="2924">
        <v>1657.2544697392059</v>
      </c>
      <c r="DQ44" s="2924">
        <v>1668.8096426020575</v>
      </c>
      <c r="DR44" s="2924">
        <v>1708.209291711418</v>
      </c>
      <c r="DS44" s="2924">
        <v>1526.767766381299</v>
      </c>
      <c r="DT44" s="2924">
        <v>1521.9695104662087</v>
      </c>
      <c r="DU44" s="2924">
        <v>1505.8307826215514</v>
      </c>
      <c r="DV44" s="2924">
        <v>1399.3202166833994</v>
      </c>
      <c r="DW44" s="2924">
        <v>1398.1647686022488</v>
      </c>
      <c r="DX44" s="2924">
        <v>1399.5900294431679</v>
      </c>
      <c r="DY44" s="2924">
        <v>1570.5622925174641</v>
      </c>
      <c r="DZ44" s="2924">
        <v>1573.7210227419566</v>
      </c>
      <c r="EA44" s="2924">
        <v>1499.7466421879649</v>
      </c>
      <c r="EB44" s="2924">
        <v>1551.1982995044675</v>
      </c>
      <c r="EC44" s="2924">
        <v>1603.7896762510929</v>
      </c>
      <c r="ED44" s="2924">
        <v>1564.7550559698009</v>
      </c>
      <c r="EE44" s="2924">
        <v>1533.6473810749781</v>
      </c>
      <c r="EF44" s="2924">
        <v>1396.4008646995933</v>
      </c>
      <c r="EG44" s="2924">
        <v>1378.003312015878</v>
      </c>
      <c r="EH44" s="2924">
        <v>1378.4804311082839</v>
      </c>
      <c r="EI44" s="2924">
        <v>1284.9163134090891</v>
      </c>
      <c r="EJ44" s="2924">
        <v>1257.6160885401277</v>
      </c>
      <c r="EK44" s="2924">
        <v>1239.4398259589987</v>
      </c>
      <c r="EL44" s="2924">
        <v>1221.0771007093044</v>
      </c>
      <c r="EM44" s="2924">
        <v>1271.3577011445846</v>
      </c>
      <c r="EN44" s="2924">
        <v>1282.4868551685297</v>
      </c>
      <c r="EO44" s="2924">
        <v>1289.3553902699823</v>
      </c>
      <c r="EP44" s="2924">
        <v>1296.0524154714833</v>
      </c>
      <c r="EQ44" s="2924">
        <v>1292.3406152203986</v>
      </c>
      <c r="ER44" s="2924">
        <v>1263.4098548012767</v>
      </c>
      <c r="ES44" s="2924">
        <v>1277.7316521639127</v>
      </c>
      <c r="ET44" s="2924">
        <v>1195.4245253129664</v>
      </c>
      <c r="EU44" s="2924">
        <v>1136.1842513638437</v>
      </c>
      <c r="EV44" s="2925">
        <v>1084.0295305372315</v>
      </c>
      <c r="EW44" s="2926">
        <v>1089.6041661124946</v>
      </c>
      <c r="EX44" s="2926">
        <v>1097.1543334937687</v>
      </c>
      <c r="EY44" s="2926">
        <v>1146.1842579681938</v>
      </c>
      <c r="EZ44" s="2926">
        <v>1129.056299269366</v>
      </c>
      <c r="FA44" s="2926">
        <v>1138.0471906416924</v>
      </c>
      <c r="FB44" s="2926">
        <v>1165.8528253800939</v>
      </c>
      <c r="FC44" s="2926">
        <v>1246.0261475416178</v>
      </c>
      <c r="FD44" s="2926">
        <v>1265.0090041569854</v>
      </c>
      <c r="FE44" s="2927">
        <v>1280.4294705316472</v>
      </c>
    </row>
    <row r="45" spans="1:161" ht="7.7" customHeight="1" x14ac:dyDescent="0.35">
      <c r="A45" s="911"/>
      <c r="B45" s="2914"/>
      <c r="C45" s="2914"/>
      <c r="D45" s="2914"/>
      <c r="E45" s="2914"/>
      <c r="F45" s="2914"/>
      <c r="G45" s="2914"/>
      <c r="H45" s="2919"/>
      <c r="I45" s="2919"/>
      <c r="J45" s="2919"/>
      <c r="K45" s="2919"/>
      <c r="L45" s="2919"/>
      <c r="M45" s="2919"/>
      <c r="N45" s="2919"/>
      <c r="O45" s="2919"/>
      <c r="P45" s="2919"/>
      <c r="Q45" s="2919"/>
      <c r="R45" s="2919"/>
      <c r="S45" s="2919"/>
      <c r="T45" s="2919"/>
      <c r="U45" s="2919"/>
      <c r="V45" s="2919"/>
      <c r="W45" s="2919"/>
      <c r="X45" s="2919"/>
      <c r="Y45" s="2919"/>
      <c r="Z45" s="2919"/>
      <c r="AA45" s="2919"/>
      <c r="AB45" s="2919"/>
      <c r="AC45" s="2919"/>
      <c r="AD45" s="2919"/>
      <c r="AE45" s="2919"/>
      <c r="AF45" s="2919"/>
      <c r="AG45" s="2919"/>
      <c r="AH45" s="2919"/>
      <c r="AI45" s="2919"/>
      <c r="AJ45" s="2919"/>
      <c r="AK45" s="2919"/>
      <c r="AL45" s="2919"/>
      <c r="AM45" s="2914"/>
      <c r="AN45" s="2914"/>
      <c r="AO45" s="2914"/>
      <c r="AP45" s="2914"/>
      <c r="AQ45" s="2914"/>
      <c r="AR45" s="2914"/>
      <c r="AS45" s="2914"/>
      <c r="AT45" s="2914"/>
      <c r="AU45" s="2914"/>
      <c r="AV45" s="2914"/>
      <c r="AW45" s="2914"/>
      <c r="AX45" s="2914"/>
      <c r="AY45" s="2914"/>
      <c r="AZ45" s="2914"/>
      <c r="BA45" s="2914"/>
      <c r="BB45" s="2914"/>
      <c r="BC45" s="2914"/>
      <c r="BD45" s="2914"/>
      <c r="BE45" s="2914"/>
      <c r="BF45" s="2914"/>
      <c r="BG45" s="2914"/>
      <c r="BH45" s="2914"/>
      <c r="BI45" s="2914"/>
      <c r="BJ45" s="2914"/>
      <c r="BK45" s="2914"/>
      <c r="BL45" s="2914"/>
      <c r="BM45" s="2914"/>
      <c r="BN45" s="2914"/>
      <c r="BO45" s="2914"/>
      <c r="BP45" s="2914"/>
      <c r="BQ45" s="2914"/>
      <c r="BR45" s="2914"/>
      <c r="BS45" s="2914"/>
      <c r="BT45" s="2914"/>
      <c r="BU45" s="2914"/>
      <c r="BV45" s="2914"/>
      <c r="BW45" s="2914"/>
      <c r="BX45" s="2914"/>
      <c r="BY45" s="2914"/>
      <c r="BZ45" s="2914"/>
      <c r="CA45" s="2914"/>
      <c r="CB45" s="2914"/>
      <c r="CC45" s="2914"/>
      <c r="CD45" s="2914"/>
      <c r="CE45" s="2914"/>
      <c r="CF45" s="2914"/>
      <c r="CG45" s="2914"/>
      <c r="CH45" s="2914"/>
      <c r="CI45" s="2914"/>
      <c r="CJ45" s="2914"/>
      <c r="CK45" s="2914"/>
      <c r="CL45" s="2914"/>
      <c r="CM45" s="2914"/>
      <c r="CN45" s="2914"/>
      <c r="CO45" s="2914"/>
      <c r="CP45" s="2914"/>
      <c r="CQ45" s="2914"/>
      <c r="CR45" s="2914"/>
      <c r="CS45" s="2914"/>
      <c r="CT45" s="2914"/>
      <c r="CU45" s="2914"/>
      <c r="CV45" s="2914"/>
      <c r="CW45" s="2914"/>
      <c r="CX45" s="2914"/>
      <c r="CY45" s="2914"/>
      <c r="CZ45" s="2914"/>
      <c r="DA45" s="2914"/>
      <c r="DB45" s="2924"/>
      <c r="DC45" s="2924"/>
      <c r="DD45" s="2924"/>
      <c r="DE45" s="2924"/>
      <c r="DF45" s="2924"/>
      <c r="DG45" s="2924"/>
      <c r="DH45" s="2924"/>
      <c r="DI45" s="2924"/>
      <c r="DJ45" s="2924"/>
      <c r="DK45" s="2924"/>
      <c r="DL45" s="2924"/>
      <c r="DM45" s="2924"/>
      <c r="DN45" s="2924"/>
      <c r="DO45" s="2924"/>
      <c r="DP45" s="2924"/>
      <c r="DQ45" s="2924"/>
      <c r="DR45" s="2924"/>
      <c r="DS45" s="2924"/>
      <c r="DT45" s="2924"/>
      <c r="DU45" s="2924"/>
      <c r="DV45" s="2924"/>
      <c r="DW45" s="2924"/>
      <c r="DX45" s="2924"/>
      <c r="DY45" s="2924"/>
      <c r="DZ45" s="2924"/>
      <c r="EA45" s="2924"/>
      <c r="EB45" s="2924"/>
      <c r="EC45" s="2924"/>
      <c r="ED45" s="2924"/>
      <c r="EE45" s="2924"/>
      <c r="EF45" s="2924"/>
      <c r="EG45" s="2924"/>
      <c r="EH45" s="2924"/>
      <c r="EI45" s="2924"/>
      <c r="EJ45" s="2924"/>
      <c r="EK45" s="2924"/>
      <c r="EL45" s="2924"/>
      <c r="EM45" s="2924"/>
      <c r="EN45" s="2924"/>
      <c r="EO45" s="2924"/>
      <c r="EP45" s="2924"/>
      <c r="EQ45" s="2924"/>
      <c r="ER45" s="2924"/>
      <c r="ES45" s="2924"/>
      <c r="ET45" s="2924"/>
      <c r="EU45" s="2924"/>
      <c r="EV45" s="2925"/>
      <c r="EW45" s="2926"/>
      <c r="EX45" s="2926"/>
      <c r="EY45" s="2926"/>
      <c r="EZ45" s="2926"/>
      <c r="FA45" s="2926"/>
      <c r="FB45" s="2926"/>
      <c r="FC45" s="2926"/>
      <c r="FD45" s="2926"/>
      <c r="FE45" s="2927"/>
    </row>
    <row r="46" spans="1:161" x14ac:dyDescent="0.35">
      <c r="A46" s="908" t="s">
        <v>824</v>
      </c>
      <c r="B46" s="2914">
        <f>SUM(B48:B51)</f>
        <v>1507.9093747049999</v>
      </c>
      <c r="C46" s="2914">
        <f>SUM(C48:C51)</f>
        <v>1542.6106689406001</v>
      </c>
      <c r="D46" s="2914">
        <f>SUM(D48:D51)</f>
        <v>1583.4084174880493</v>
      </c>
      <c r="E46" s="2914">
        <f>SUM(E48:E51)</f>
        <v>1626.3693852657998</v>
      </c>
      <c r="F46" s="2914">
        <v>1663.8525117079998</v>
      </c>
      <c r="G46" s="2914">
        <v>1614.8310764131245</v>
      </c>
      <c r="H46" s="2914">
        <v>1667.2594229967999</v>
      </c>
      <c r="I46" s="2914">
        <v>1769.0401730732001</v>
      </c>
      <c r="J46" s="2914">
        <v>1804.5943364356999</v>
      </c>
      <c r="K46" s="2914">
        <v>1678.8298993211999</v>
      </c>
      <c r="L46" s="2914">
        <v>1662.1322985980821</v>
      </c>
      <c r="M46" s="2914">
        <v>1785.5782674136215</v>
      </c>
      <c r="N46" s="2914">
        <v>1681.4720079152601</v>
      </c>
      <c r="O46" s="2914">
        <v>1820.0241912598135</v>
      </c>
      <c r="P46" s="2914">
        <v>1812.3416303069812</v>
      </c>
      <c r="Q46" s="2914">
        <v>1827.0150746129</v>
      </c>
      <c r="R46" s="2914">
        <v>1919.5849163169003</v>
      </c>
      <c r="S46" s="2914">
        <v>1952.2230894799998</v>
      </c>
      <c r="T46" s="2914">
        <v>1856.6156807300003</v>
      </c>
      <c r="U46" s="2914">
        <v>1977.1131353615121</v>
      </c>
      <c r="V46" s="2914">
        <v>1861.3632187131373</v>
      </c>
      <c r="W46" s="2914">
        <v>1956.3038161931001</v>
      </c>
      <c r="X46" s="2914">
        <v>1792.8484450167871</v>
      </c>
      <c r="Y46" s="2914">
        <v>1725.8792000850983</v>
      </c>
      <c r="Z46" s="2914">
        <v>1771.6303483495999</v>
      </c>
      <c r="AA46" s="2914">
        <v>1737.0364231145425</v>
      </c>
      <c r="AB46" s="2914">
        <v>1830.4835457123991</v>
      </c>
      <c r="AC46" s="2914">
        <v>1724.685240899641</v>
      </c>
      <c r="AD46" s="2914">
        <v>1617.174472785402</v>
      </c>
      <c r="AE46" s="2914">
        <v>1777.4779295824446</v>
      </c>
      <c r="AF46" s="2914">
        <v>1694.0516297244874</v>
      </c>
      <c r="AG46" s="2914">
        <v>1654.2610520060198</v>
      </c>
      <c r="AH46" s="2914">
        <v>1658.2851287218</v>
      </c>
      <c r="AI46" s="2914">
        <v>938.44709902960005</v>
      </c>
      <c r="AJ46" s="2914">
        <v>963.12456160599993</v>
      </c>
      <c r="AK46" s="2914">
        <v>941.76839496353796</v>
      </c>
      <c r="AL46" s="2914">
        <v>955.7033265435</v>
      </c>
      <c r="AM46" s="2914">
        <v>980.575431761</v>
      </c>
      <c r="AN46" s="2914">
        <v>1001.0715535640001</v>
      </c>
      <c r="AO46" s="2914">
        <v>927.05793905559995</v>
      </c>
      <c r="AP46" s="2914">
        <v>921.34814051230001</v>
      </c>
      <c r="AQ46" s="2914">
        <v>892.4363466512001</v>
      </c>
      <c r="AR46" s="2914">
        <v>923.02037885880009</v>
      </c>
      <c r="AS46" s="2914">
        <v>916.22181783999986</v>
      </c>
      <c r="AT46" s="2914">
        <v>905.41333493799993</v>
      </c>
      <c r="AU46" s="2914">
        <v>949.14829496160007</v>
      </c>
      <c r="AV46" s="2914">
        <v>939.06861706099983</v>
      </c>
      <c r="AW46" s="2914">
        <v>912.93765191879993</v>
      </c>
      <c r="AX46" s="2914">
        <v>925.995011342</v>
      </c>
      <c r="AY46" s="2914">
        <v>960.29696690539993</v>
      </c>
      <c r="AZ46" s="2914">
        <v>934.98670990359994</v>
      </c>
      <c r="BA46" s="2914">
        <v>908.54786906720017</v>
      </c>
      <c r="BB46" s="2914">
        <v>880.95928618500011</v>
      </c>
      <c r="BC46" s="2914">
        <v>1182.3216355915999</v>
      </c>
      <c r="BD46" s="2914">
        <v>1291.5596564333998</v>
      </c>
      <c r="BE46" s="2914">
        <v>1459.6132228096001</v>
      </c>
      <c r="BF46" s="2914">
        <v>1508.6980156499999</v>
      </c>
      <c r="BG46" s="2914">
        <v>1576.4000073539999</v>
      </c>
      <c r="BH46" s="2914">
        <v>1669.276943266</v>
      </c>
      <c r="BI46" s="2914">
        <v>1714.2501894193999</v>
      </c>
      <c r="BJ46" s="2914">
        <v>2130.3798480984001</v>
      </c>
      <c r="BK46" s="2914">
        <v>2130.9766963754</v>
      </c>
      <c r="BL46" s="2914">
        <v>2124.7131121046</v>
      </c>
      <c r="BM46" s="2914">
        <v>1919.7031620385999</v>
      </c>
      <c r="BN46" s="2914">
        <v>2139.9908942567999</v>
      </c>
      <c r="BO46" s="2914">
        <v>1979.6257813911996</v>
      </c>
      <c r="BP46" s="2914">
        <v>1929.9581157287002</v>
      </c>
      <c r="BQ46" s="2914">
        <v>1917.0757610645003</v>
      </c>
      <c r="BR46" s="2914">
        <v>2110.1857642009995</v>
      </c>
      <c r="BS46" s="2914">
        <v>2153.995801178</v>
      </c>
      <c r="BT46" s="2914">
        <v>2221.6448039146399</v>
      </c>
      <c r="BU46" s="2914">
        <v>2123.0465997910583</v>
      </c>
      <c r="BV46" s="2914">
        <v>2185.3274773613061</v>
      </c>
      <c r="BW46" s="2914">
        <v>2268.61197455911</v>
      </c>
      <c r="BX46" s="2914">
        <v>2319.2034742375004</v>
      </c>
      <c r="BY46" s="2914">
        <v>3297.2032739027004</v>
      </c>
      <c r="BZ46" s="2914">
        <v>3265.6</v>
      </c>
      <c r="CA46" s="2914">
        <v>3336.5099523131139</v>
      </c>
      <c r="CB46" s="2914">
        <v>3505.6020483344705</v>
      </c>
      <c r="CC46" s="2914">
        <v>3459.5745631502427</v>
      </c>
      <c r="CD46" s="2914">
        <v>3567.9617293124252</v>
      </c>
      <c r="CE46" s="2914">
        <v>3705.6423364928482</v>
      </c>
      <c r="CF46" s="2914">
        <v>3768.1641562168265</v>
      </c>
      <c r="CG46" s="2914">
        <v>4007.778879563331</v>
      </c>
      <c r="CH46" s="2914">
        <v>4015.5889194642682</v>
      </c>
      <c r="CI46" s="2914">
        <v>4043.8246799860426</v>
      </c>
      <c r="CJ46" s="2914">
        <v>4300.7694414525959</v>
      </c>
      <c r="CK46" s="2914">
        <v>4278.0939740936938</v>
      </c>
      <c r="CL46" s="2914">
        <v>4438.2500715873912</v>
      </c>
      <c r="CM46" s="2914">
        <v>4434.0652768987893</v>
      </c>
      <c r="CN46" s="2914">
        <v>4421.5741084767305</v>
      </c>
      <c r="CO46" s="2914">
        <v>4840.7333554418246</v>
      </c>
      <c r="CP46" s="2914">
        <v>4840.4834598963689</v>
      </c>
      <c r="CQ46" s="2914">
        <v>5221.2109160230448</v>
      </c>
      <c r="CR46" s="2914">
        <v>5285.6659995523341</v>
      </c>
      <c r="CS46" s="2914">
        <v>5546.0505323107327</v>
      </c>
      <c r="CT46" s="2914">
        <v>5742.7612063646493</v>
      </c>
      <c r="CU46" s="2914">
        <v>5763.4106785542881</v>
      </c>
      <c r="CV46" s="2914">
        <v>5952.4672051919415</v>
      </c>
      <c r="CW46" s="2914">
        <v>5407.5054550513532</v>
      </c>
      <c r="CX46" s="2914">
        <v>5076.4188202309106</v>
      </c>
      <c r="CY46" s="2914">
        <v>5069.4760642529491</v>
      </c>
      <c r="CZ46" s="2914">
        <v>5073.6850784515491</v>
      </c>
      <c r="DA46" s="2914">
        <v>5037.2817862240263</v>
      </c>
      <c r="DB46" s="2915">
        <v>5062.0853891866773</v>
      </c>
      <c r="DC46" s="2915">
        <v>4934.7934899748871</v>
      </c>
      <c r="DD46" s="2915">
        <v>4888.697599094513</v>
      </c>
      <c r="DE46" s="2915">
        <v>4866.6009464590852</v>
      </c>
      <c r="DF46" s="2915">
        <v>4873.2559770024518</v>
      </c>
      <c r="DG46" s="2915">
        <v>4859.6898492807641</v>
      </c>
      <c r="DH46" s="2915">
        <v>4857.2830702823103</v>
      </c>
      <c r="DI46" s="2915">
        <v>5072.3364803462009</v>
      </c>
      <c r="DJ46" s="2915">
        <v>4853.2962917835976</v>
      </c>
      <c r="DK46" s="2915">
        <v>5176.9814997007852</v>
      </c>
      <c r="DL46" s="2915">
        <v>5119.1796923904722</v>
      </c>
      <c r="DM46" s="2915">
        <v>5094.0095550088708</v>
      </c>
      <c r="DN46" s="2915">
        <v>5142.2198042987156</v>
      </c>
      <c r="DO46" s="2915">
        <v>5155.0729298079068</v>
      </c>
      <c r="DP46" s="2915">
        <v>4735.6512792034227</v>
      </c>
      <c r="DQ46" s="2915">
        <v>4968.4990040309185</v>
      </c>
      <c r="DR46" s="2915">
        <v>4924.9213877894263</v>
      </c>
      <c r="DS46" s="2915">
        <v>4907.756108271059</v>
      </c>
      <c r="DT46" s="2915">
        <v>4858.8639560386928</v>
      </c>
      <c r="DU46" s="2915">
        <v>4780.0312381439771</v>
      </c>
      <c r="DV46" s="2915">
        <v>4482.7787671602628</v>
      </c>
      <c r="DW46" s="2915">
        <v>4500.8154517760649</v>
      </c>
      <c r="DX46" s="2915">
        <v>4475.7035913552027</v>
      </c>
      <c r="DY46" s="2915">
        <v>4439.049259110946</v>
      </c>
      <c r="DZ46" s="2915">
        <v>4417.6809844410864</v>
      </c>
      <c r="EA46" s="2915">
        <v>4429.2866320720605</v>
      </c>
      <c r="EB46" s="2915">
        <v>4356.5079494317552</v>
      </c>
      <c r="EC46" s="2915">
        <v>4373.580056158371</v>
      </c>
      <c r="ED46" s="2915">
        <v>4390.0845946461641</v>
      </c>
      <c r="EE46" s="2915">
        <v>4307.6435139867663</v>
      </c>
      <c r="EF46" s="2915">
        <v>4153.0512503589798</v>
      </c>
      <c r="EG46" s="2915">
        <v>4143.76585937664</v>
      </c>
      <c r="EH46" s="2915">
        <v>4206.9408883498782</v>
      </c>
      <c r="EI46" s="2915">
        <v>4227.9063724636108</v>
      </c>
      <c r="EJ46" s="2915">
        <v>4168.7508232528535</v>
      </c>
      <c r="EK46" s="2915">
        <v>4140.4114807500018</v>
      </c>
      <c r="EL46" s="2915">
        <v>4163.6548535271413</v>
      </c>
      <c r="EM46" s="2915">
        <v>4141.1214562256628</v>
      </c>
      <c r="EN46" s="2915">
        <v>4094.4500894567427</v>
      </c>
      <c r="EO46" s="2915">
        <v>4011.0865097951687</v>
      </c>
      <c r="EP46" s="2915">
        <v>3930.2062016483183</v>
      </c>
      <c r="EQ46" s="2915">
        <v>3937.244182808302</v>
      </c>
      <c r="ER46" s="2915">
        <v>3941.7810714504694</v>
      </c>
      <c r="ES46" s="2915">
        <v>3974.1744803451929</v>
      </c>
      <c r="ET46" s="2915">
        <v>4044.2883287287873</v>
      </c>
      <c r="EU46" s="2915">
        <v>4009.2816366060829</v>
      </c>
      <c r="EV46" s="2916">
        <v>3921.7196979939104</v>
      </c>
      <c r="EW46" s="2917">
        <v>3908.7639530161377</v>
      </c>
      <c r="EX46" s="2917">
        <v>3871.1579136079349</v>
      </c>
      <c r="EY46" s="2917">
        <v>3990.650815300055</v>
      </c>
      <c r="EZ46" s="2917">
        <v>4059.9815540269155</v>
      </c>
      <c r="FA46" s="2917">
        <v>4028.6013086990051</v>
      </c>
      <c r="FB46" s="2917">
        <v>4077.7641825492638</v>
      </c>
      <c r="FC46" s="2917">
        <v>4071.6548399252015</v>
      </c>
      <c r="FD46" s="2917">
        <v>4091.707160181787</v>
      </c>
      <c r="FE46" s="2918">
        <v>4102.3412991837204</v>
      </c>
    </row>
    <row r="47" spans="1:161" ht="15.95" customHeight="1" x14ac:dyDescent="0.35">
      <c r="A47" s="911" t="s">
        <v>792</v>
      </c>
      <c r="B47" s="2914"/>
      <c r="C47" s="2914"/>
      <c r="D47" s="2914"/>
      <c r="E47" s="2914"/>
      <c r="F47" s="2914"/>
      <c r="G47" s="2914"/>
      <c r="H47" s="2919"/>
      <c r="I47" s="2919"/>
      <c r="J47" s="2919"/>
      <c r="K47" s="2919"/>
      <c r="L47" s="2919"/>
      <c r="M47" s="2919"/>
      <c r="N47" s="2919"/>
      <c r="O47" s="2919"/>
      <c r="P47" s="2919"/>
      <c r="Q47" s="2919"/>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4"/>
      <c r="AN47" s="2914"/>
      <c r="AO47" s="2914"/>
      <c r="AP47" s="2914"/>
      <c r="AQ47" s="2914"/>
      <c r="AR47" s="2914"/>
      <c r="AS47" s="2914"/>
      <c r="AT47" s="2914"/>
      <c r="AU47" s="2914"/>
      <c r="AV47" s="2914"/>
      <c r="AW47" s="2914"/>
      <c r="AX47" s="2914"/>
      <c r="AY47" s="2914"/>
      <c r="AZ47" s="2914"/>
      <c r="BA47" s="2914"/>
      <c r="BB47" s="2914"/>
      <c r="BC47" s="2914"/>
      <c r="BD47" s="2914"/>
      <c r="BE47" s="2914"/>
      <c r="BF47" s="2914"/>
      <c r="BG47" s="2914"/>
      <c r="BH47" s="2914"/>
      <c r="BI47" s="2914"/>
      <c r="BJ47" s="2914"/>
      <c r="BK47" s="2914"/>
      <c r="BL47" s="2914"/>
      <c r="BM47" s="2914"/>
      <c r="BN47" s="2914"/>
      <c r="BO47" s="2914"/>
      <c r="BP47" s="2914"/>
      <c r="BQ47" s="2914"/>
      <c r="BR47" s="2914"/>
      <c r="BS47" s="2914"/>
      <c r="BT47" s="2914"/>
      <c r="BU47" s="2914"/>
      <c r="BV47" s="2914"/>
      <c r="BW47" s="2914"/>
      <c r="BX47" s="2914"/>
      <c r="BY47" s="2914"/>
      <c r="BZ47" s="2914"/>
      <c r="CA47" s="2914"/>
      <c r="CB47" s="2914"/>
      <c r="CC47" s="2914"/>
      <c r="CD47" s="2914"/>
      <c r="CE47" s="2914"/>
      <c r="CF47" s="2914"/>
      <c r="CG47" s="2914"/>
      <c r="CH47" s="2914"/>
      <c r="CI47" s="2914"/>
      <c r="CJ47" s="2914"/>
      <c r="CK47" s="2914"/>
      <c r="CL47" s="2914"/>
      <c r="CM47" s="2914"/>
      <c r="CN47" s="2914"/>
      <c r="CO47" s="2914"/>
      <c r="CP47" s="2914"/>
      <c r="CQ47" s="2914"/>
      <c r="CR47" s="2914"/>
      <c r="CS47" s="2914">
        <v>0</v>
      </c>
      <c r="CT47" s="2914"/>
      <c r="CU47" s="2914"/>
      <c r="CV47" s="2914"/>
      <c r="CW47" s="2914"/>
      <c r="CX47" s="2914"/>
      <c r="CY47" s="2914"/>
      <c r="CZ47" s="2914"/>
      <c r="DA47" s="2914"/>
      <c r="DB47" s="2924"/>
      <c r="DC47" s="2924"/>
      <c r="DD47" s="2924"/>
      <c r="DE47" s="2924"/>
      <c r="DF47" s="2924"/>
      <c r="DG47" s="2924"/>
      <c r="DH47" s="2924"/>
      <c r="DI47" s="2924"/>
      <c r="DJ47" s="2924"/>
      <c r="DK47" s="2924"/>
      <c r="DL47" s="2924"/>
      <c r="DM47" s="2924"/>
      <c r="DN47" s="2924"/>
      <c r="DO47" s="2924"/>
      <c r="DP47" s="2924"/>
      <c r="DQ47" s="2924"/>
      <c r="DR47" s="2924"/>
      <c r="DS47" s="2924"/>
      <c r="DT47" s="2924"/>
      <c r="DU47" s="2924"/>
      <c r="DV47" s="2924"/>
      <c r="DW47" s="2924"/>
      <c r="DX47" s="2924"/>
      <c r="DY47" s="2924"/>
      <c r="DZ47" s="2924"/>
      <c r="EA47" s="2924"/>
      <c r="EB47" s="2924"/>
      <c r="EC47" s="2924"/>
      <c r="ED47" s="2924"/>
      <c r="EE47" s="2924"/>
      <c r="EF47" s="2924"/>
      <c r="EG47" s="2924"/>
      <c r="EH47" s="2924"/>
      <c r="EI47" s="2924"/>
      <c r="EJ47" s="2924"/>
      <c r="EK47" s="2924"/>
      <c r="EL47" s="2924"/>
      <c r="EM47" s="2924"/>
      <c r="EN47" s="2924"/>
      <c r="EO47" s="2924"/>
      <c r="EP47" s="2924"/>
      <c r="EQ47" s="2924"/>
      <c r="ER47" s="2924"/>
      <c r="ES47" s="2924"/>
      <c r="ET47" s="2924"/>
      <c r="EU47" s="2924"/>
      <c r="EV47" s="2925"/>
      <c r="EW47" s="2926"/>
      <c r="EX47" s="2926"/>
      <c r="EY47" s="2926"/>
      <c r="EZ47" s="2926"/>
      <c r="FA47" s="2926"/>
      <c r="FB47" s="2926"/>
      <c r="FC47" s="2926"/>
      <c r="FD47" s="2926"/>
      <c r="FE47" s="2927"/>
    </row>
    <row r="48" spans="1:161" ht="15.95" customHeight="1" x14ac:dyDescent="0.35">
      <c r="A48" s="911" t="s">
        <v>825</v>
      </c>
      <c r="B48" s="2919">
        <v>121.17322364500001</v>
      </c>
      <c r="C48" s="2919">
        <v>117.4633105006</v>
      </c>
      <c r="D48" s="2919">
        <v>125.03939343804929</v>
      </c>
      <c r="E48" s="2919">
        <v>125.54506668579999</v>
      </c>
      <c r="F48" s="2919">
        <v>125.27401128799998</v>
      </c>
      <c r="G48" s="2919">
        <v>126.67563216312438</v>
      </c>
      <c r="H48" s="2919">
        <v>151.48260432680001</v>
      </c>
      <c r="I48" s="2919">
        <v>201.16842844319999</v>
      </c>
      <c r="J48" s="2919">
        <v>128.35201362570001</v>
      </c>
      <c r="K48" s="2919">
        <v>193.9740906712</v>
      </c>
      <c r="L48" s="2919">
        <v>123.26249872808201</v>
      </c>
      <c r="M48" s="2919">
        <v>127.12964537362157</v>
      </c>
      <c r="N48" s="2919">
        <v>126.43328192526</v>
      </c>
      <c r="O48" s="2919">
        <v>128.60003137981329</v>
      </c>
      <c r="P48" s="2919">
        <v>129.88669074698112</v>
      </c>
      <c r="Q48" s="2919">
        <v>126.5889943529</v>
      </c>
      <c r="R48" s="2919">
        <v>132.5971678249</v>
      </c>
      <c r="S48" s="2919">
        <v>134.28707810999998</v>
      </c>
      <c r="T48" s="2919">
        <v>127.003450035</v>
      </c>
      <c r="U48" s="2919">
        <v>128.7248377288123</v>
      </c>
      <c r="V48" s="2919">
        <v>133.41657370083729</v>
      </c>
      <c r="W48" s="2919">
        <v>126.26888202410001</v>
      </c>
      <c r="X48" s="2919">
        <v>126.77286703278709</v>
      </c>
      <c r="Y48" s="2919">
        <v>119.06022324409828</v>
      </c>
      <c r="Z48" s="2919">
        <v>113.976159647</v>
      </c>
      <c r="AA48" s="2919">
        <v>112.30709044309702</v>
      </c>
      <c r="AB48" s="2919">
        <v>0.38184947786950002</v>
      </c>
      <c r="AC48" s="2919">
        <v>0.31743612524099996</v>
      </c>
      <c r="AD48" s="2919">
        <v>0.16328285000000001</v>
      </c>
      <c r="AE48" s="2919">
        <v>0.23409455000000001</v>
      </c>
      <c r="AF48" s="2919">
        <v>19.876087868512499</v>
      </c>
      <c r="AG48" s="2919">
        <v>20.314017166020001</v>
      </c>
      <c r="AH48" s="2919">
        <v>19.613877931800001</v>
      </c>
      <c r="AI48" s="2919">
        <v>68.625680779599989</v>
      </c>
      <c r="AJ48" s="2919">
        <v>17.311338226</v>
      </c>
      <c r="AK48" s="2919">
        <v>19.431968013538</v>
      </c>
      <c r="AL48" s="2919">
        <v>15.825867713500001</v>
      </c>
      <c r="AM48" s="2919">
        <v>15.555103070999998</v>
      </c>
      <c r="AN48" s="2919">
        <v>16.552579523999999</v>
      </c>
      <c r="AO48" s="2919">
        <v>14.2012344556</v>
      </c>
      <c r="AP48" s="2919">
        <v>16.1156662305</v>
      </c>
      <c r="AQ48" s="2919">
        <v>16.309751422800002</v>
      </c>
      <c r="AR48" s="2919">
        <v>13.330433422799999</v>
      </c>
      <c r="AS48" s="2919">
        <v>13.632782760000001</v>
      </c>
      <c r="AT48" s="2919">
        <v>14.344382147200001</v>
      </c>
      <c r="AU48" s="2919">
        <v>11.2572636052</v>
      </c>
      <c r="AV48" s="2919">
        <v>11.377227720999999</v>
      </c>
      <c r="AW48" s="2919">
        <v>11.028664036</v>
      </c>
      <c r="AX48" s="2919">
        <v>8.2448177095999995</v>
      </c>
      <c r="AY48" s="2919">
        <v>8.1846173972000003</v>
      </c>
      <c r="AZ48" s="2919">
        <v>8.1574042544999994</v>
      </c>
      <c r="BA48" s="2919">
        <v>5.2947322399999992</v>
      </c>
      <c r="BB48" s="2919">
        <v>5.2175274803000002</v>
      </c>
      <c r="BC48" s="2919">
        <v>5.1230328963999998</v>
      </c>
      <c r="BD48" s="2919">
        <v>4.2031622136000006</v>
      </c>
      <c r="BE48" s="2919">
        <v>4.2523481134000001</v>
      </c>
      <c r="BF48" s="2919">
        <v>3.2048692549999998</v>
      </c>
      <c r="BG48" s="2919">
        <v>0.49862291999999997</v>
      </c>
      <c r="BH48" s="2919">
        <v>0.48834907</v>
      </c>
      <c r="BI48" s="2919">
        <v>0.47792414</v>
      </c>
      <c r="BJ48" s="2919">
        <v>0.46863289999999996</v>
      </c>
      <c r="BK48" s="2919">
        <v>0.45917784</v>
      </c>
      <c r="BL48" s="2919">
        <v>0.44613126000000003</v>
      </c>
      <c r="BM48" s="2919">
        <v>0.43413981000000001</v>
      </c>
      <c r="BN48" s="2919">
        <v>0.43844742000000003</v>
      </c>
      <c r="BO48" s="2919">
        <v>0.42529168000000001</v>
      </c>
      <c r="BP48" s="2919">
        <v>0.40273591999999997</v>
      </c>
      <c r="BQ48" s="2919">
        <v>0.39130946</v>
      </c>
      <c r="BR48" s="2919">
        <v>0.38013506999999996</v>
      </c>
      <c r="BS48" s="2919">
        <v>0.37314378000000004</v>
      </c>
      <c r="BT48" s="2919">
        <v>0.39314418000000001</v>
      </c>
      <c r="BU48" s="2919">
        <v>0.35357022999999999</v>
      </c>
      <c r="BV48" s="2919">
        <v>0.34247577000000001</v>
      </c>
      <c r="BW48" s="2919">
        <v>0.44046540000000001</v>
      </c>
      <c r="BX48" s="2919">
        <v>0.35170699999999999</v>
      </c>
      <c r="BY48" s="2919">
        <v>0.31195299999999998</v>
      </c>
      <c r="BZ48" s="2919">
        <v>0.3</v>
      </c>
      <c r="CA48" s="2919">
        <v>0.32200321999999998</v>
      </c>
      <c r="CB48" s="2919">
        <v>0.30612271999999996</v>
      </c>
      <c r="CC48" s="2919">
        <v>0.27535892000000001</v>
      </c>
      <c r="CD48" s="2919">
        <v>0.24302926000000002</v>
      </c>
      <c r="CE48" s="2919">
        <v>0.23515056000000001</v>
      </c>
      <c r="CF48" s="2919">
        <v>0.55016276999999991</v>
      </c>
      <c r="CG48" s="2919">
        <v>51.019435363900001</v>
      </c>
      <c r="CH48" s="2919">
        <v>51.026158820537667</v>
      </c>
      <c r="CI48" s="2919">
        <v>50.676937289999991</v>
      </c>
      <c r="CJ48" s="2919">
        <v>306.95244534159997</v>
      </c>
      <c r="CK48" s="2919">
        <v>200.32280321999997</v>
      </c>
      <c r="CL48" s="2919">
        <v>200.22235778999999</v>
      </c>
      <c r="CM48" s="2919">
        <v>188.22624014000002</v>
      </c>
      <c r="CN48" s="2919">
        <v>142.18418964000003</v>
      </c>
      <c r="CO48" s="2919">
        <v>400.78878169000001</v>
      </c>
      <c r="CP48" s="2919">
        <v>376.48303644999999</v>
      </c>
      <c r="CQ48" s="2919">
        <v>653.16252959000008</v>
      </c>
      <c r="CR48" s="2919">
        <v>520.60099739999998</v>
      </c>
      <c r="CS48" s="2919">
        <v>739.61699841000006</v>
      </c>
      <c r="CT48" s="2919">
        <v>736.02888789658198</v>
      </c>
      <c r="CU48" s="2919">
        <v>735.45134996352795</v>
      </c>
      <c r="CV48" s="2919">
        <v>883.35165545927293</v>
      </c>
      <c r="CW48" s="2919">
        <v>306.28056159571702</v>
      </c>
      <c r="CX48" s="2919">
        <v>0.80499456124799995</v>
      </c>
      <c r="CY48" s="2919">
        <v>0.82229567064600007</v>
      </c>
      <c r="CZ48" s="2919">
        <v>4.3952242890160003</v>
      </c>
      <c r="DA48" s="2919">
        <v>0.78059800724200001</v>
      </c>
      <c r="DB48" s="2924">
        <v>13.826349221184</v>
      </c>
      <c r="DC48" s="2924">
        <v>27.341703737713999</v>
      </c>
      <c r="DD48" s="2924">
        <v>27.263662261935004</v>
      </c>
      <c r="DE48" s="2924">
        <v>29.856411870000002</v>
      </c>
      <c r="DF48" s="2924">
        <v>39.215129560000001</v>
      </c>
      <c r="DG48" s="2924">
        <v>39.408166239999993</v>
      </c>
      <c r="DH48" s="2924">
        <v>39.548095650000008</v>
      </c>
      <c r="DI48" s="2924">
        <v>196.45556246999999</v>
      </c>
      <c r="DJ48" s="2924">
        <v>37.276421929999998</v>
      </c>
      <c r="DK48" s="2924">
        <v>36.819299640000004</v>
      </c>
      <c r="DL48" s="2924">
        <v>120.79901968999999</v>
      </c>
      <c r="DM48" s="2924">
        <v>46.826453069999999</v>
      </c>
      <c r="DN48" s="2924">
        <v>47.09912568</v>
      </c>
      <c r="DO48" s="2924">
        <v>49.657724269999996</v>
      </c>
      <c r="DP48" s="2924">
        <v>48.417031350000002</v>
      </c>
      <c r="DQ48" s="2924">
        <v>48.094671420000005</v>
      </c>
      <c r="DR48" s="2924">
        <v>48.009040090000006</v>
      </c>
      <c r="DS48" s="2924">
        <v>47.455142250000002</v>
      </c>
      <c r="DT48" s="2924">
        <v>47.410324150000001</v>
      </c>
      <c r="DU48" s="2924">
        <v>47.522781730000005</v>
      </c>
      <c r="DV48" s="2924">
        <v>47.58797955</v>
      </c>
      <c r="DW48" s="2924">
        <v>47.419827700000006</v>
      </c>
      <c r="DX48" s="2924">
        <v>47.100536270000006</v>
      </c>
      <c r="DY48" s="2924">
        <v>46.957123199999998</v>
      </c>
      <c r="DZ48" s="2924">
        <v>46.521567579999996</v>
      </c>
      <c r="EA48" s="2924">
        <v>46.200456250000002</v>
      </c>
      <c r="EB48" s="2924">
        <v>46.105124560299998</v>
      </c>
      <c r="EC48" s="2924">
        <v>45.970449789999996</v>
      </c>
      <c r="ED48" s="2924">
        <v>46.049217790000007</v>
      </c>
      <c r="EE48" s="2924">
        <v>45.556444590000005</v>
      </c>
      <c r="EF48" s="2924">
        <v>45.163566659999994</v>
      </c>
      <c r="EG48" s="2924">
        <v>75.989772770200005</v>
      </c>
      <c r="EH48" s="2924">
        <v>77.630060149199991</v>
      </c>
      <c r="EI48" s="2924">
        <v>77.444134840581995</v>
      </c>
      <c r="EJ48" s="2924">
        <v>74.264527989800001</v>
      </c>
      <c r="EK48" s="2924">
        <v>73.808923735400001</v>
      </c>
      <c r="EL48" s="2924">
        <v>73.946263256914833</v>
      </c>
      <c r="EM48" s="2924">
        <v>96.441551723925187</v>
      </c>
      <c r="EN48" s="2924">
        <v>123.54193976054169</v>
      </c>
      <c r="EO48" s="2924">
        <v>122.02600191907986</v>
      </c>
      <c r="EP48" s="2924">
        <v>67.713874076538545</v>
      </c>
      <c r="EQ48" s="2924">
        <v>65.133224357349008</v>
      </c>
      <c r="ER48" s="2924">
        <v>63.611987304280966</v>
      </c>
      <c r="ES48" s="2924">
        <v>64.362661379446706</v>
      </c>
      <c r="ET48" s="2924">
        <v>65.174989551375475</v>
      </c>
      <c r="EU48" s="2924">
        <v>67.047527656171027</v>
      </c>
      <c r="EV48" s="2925">
        <v>16.678305059820524</v>
      </c>
      <c r="EW48" s="2926">
        <v>16.025769382332722</v>
      </c>
      <c r="EX48" s="2926">
        <v>16.025731838039878</v>
      </c>
      <c r="EY48" s="2926">
        <v>16.508040485516908</v>
      </c>
      <c r="EZ48" s="2926">
        <v>10.050266957021</v>
      </c>
      <c r="FA48" s="2926">
        <v>9.8827212494729864</v>
      </c>
      <c r="FB48" s="2926">
        <v>11.606291221250002</v>
      </c>
      <c r="FC48" s="2926">
        <v>4.5387199827328102</v>
      </c>
      <c r="FD48" s="2926">
        <v>4.9231634350628601</v>
      </c>
      <c r="FE48" s="2927">
        <v>12.28024314499646</v>
      </c>
    </row>
    <row r="49" spans="1:161" ht="15.95" customHeight="1" x14ac:dyDescent="0.35">
      <c r="A49" s="911" t="s">
        <v>826</v>
      </c>
      <c r="B49" s="2919">
        <v>507.54847455999999</v>
      </c>
      <c r="C49" s="2919">
        <v>534.38730736000002</v>
      </c>
      <c r="D49" s="2919">
        <v>533.10752549999995</v>
      </c>
      <c r="E49" s="2919">
        <v>535.68649546999995</v>
      </c>
      <c r="F49" s="2919">
        <v>514.11718714999995</v>
      </c>
      <c r="G49" s="2919">
        <v>510.21445197000003</v>
      </c>
      <c r="H49" s="2919">
        <v>515.92904474999989</v>
      </c>
      <c r="I49" s="2919">
        <v>531.06953074</v>
      </c>
      <c r="J49" s="2919">
        <v>543.76172939000014</v>
      </c>
      <c r="K49" s="2919">
        <v>510.86398545999998</v>
      </c>
      <c r="L49" s="2919">
        <v>518.80954241000006</v>
      </c>
      <c r="M49" s="2919">
        <v>524.67912213999989</v>
      </c>
      <c r="N49" s="2919">
        <v>530.07749957999999</v>
      </c>
      <c r="O49" s="2919">
        <v>512.89938427000004</v>
      </c>
      <c r="P49" s="2919">
        <v>508.17511687000001</v>
      </c>
      <c r="Q49" s="2919">
        <v>529.87699651000003</v>
      </c>
      <c r="R49" s="2919">
        <v>524.11147857200001</v>
      </c>
      <c r="S49" s="2919">
        <v>548.23914734999994</v>
      </c>
      <c r="T49" s="2919">
        <v>527.57176253500006</v>
      </c>
      <c r="U49" s="2919">
        <v>532.58436669269997</v>
      </c>
      <c r="V49" s="2919">
        <v>525.28818061230004</v>
      </c>
      <c r="W49" s="2919">
        <v>516.972804709</v>
      </c>
      <c r="X49" s="2919">
        <v>519.45464767400006</v>
      </c>
      <c r="Y49" s="2919">
        <v>510.53690606099997</v>
      </c>
      <c r="Z49" s="2919">
        <v>507.48219906999992</v>
      </c>
      <c r="AA49" s="2919">
        <v>497.80900733000004</v>
      </c>
      <c r="AB49" s="2919">
        <v>514.77851161000001</v>
      </c>
      <c r="AC49" s="2919">
        <v>513.01341176999995</v>
      </c>
      <c r="AD49" s="2919">
        <v>441.82454226999999</v>
      </c>
      <c r="AE49" s="2919">
        <v>433.79901856999999</v>
      </c>
      <c r="AF49" s="2919">
        <v>439.86383197000004</v>
      </c>
      <c r="AG49" s="2919">
        <v>462.33400525000002</v>
      </c>
      <c r="AH49" s="2919">
        <v>437.10574437000002</v>
      </c>
      <c r="AI49" s="2919">
        <v>425.35228107</v>
      </c>
      <c r="AJ49" s="2919">
        <v>495.45644657999992</v>
      </c>
      <c r="AK49" s="2919">
        <v>480.65615361999994</v>
      </c>
      <c r="AL49" s="2919">
        <v>494.05869306</v>
      </c>
      <c r="AM49" s="2919">
        <v>440.11755986000003</v>
      </c>
      <c r="AN49" s="2919">
        <v>450.12266341000003</v>
      </c>
      <c r="AO49" s="2919">
        <v>472.33017360999992</v>
      </c>
      <c r="AP49" s="2919">
        <v>487.41348440210004</v>
      </c>
      <c r="AQ49" s="2919">
        <v>477.56983896459997</v>
      </c>
      <c r="AR49" s="2919">
        <v>487.50161368160002</v>
      </c>
      <c r="AS49" s="2919">
        <v>474.14054139000001</v>
      </c>
      <c r="AT49" s="2919">
        <v>470.93412921440006</v>
      </c>
      <c r="AU49" s="2919">
        <v>532.00935312900003</v>
      </c>
      <c r="AV49" s="2919">
        <v>545.45349353300003</v>
      </c>
      <c r="AW49" s="2919">
        <v>508.91583365839995</v>
      </c>
      <c r="AX49" s="2919">
        <v>502.35672048040004</v>
      </c>
      <c r="AY49" s="2919">
        <v>510.1608699139</v>
      </c>
      <c r="AZ49" s="2919">
        <v>507.93466959810002</v>
      </c>
      <c r="BA49" s="2919">
        <v>483.90914832900006</v>
      </c>
      <c r="BB49" s="2919">
        <v>451.96586207109993</v>
      </c>
      <c r="BC49" s="2919">
        <v>502.69084410839997</v>
      </c>
      <c r="BD49" s="2919">
        <v>627.32506972660008</v>
      </c>
      <c r="BE49" s="2919">
        <v>650.23067224890008</v>
      </c>
      <c r="BF49" s="2919">
        <v>703.43716654499997</v>
      </c>
      <c r="BG49" s="2919">
        <v>705.85525806400005</v>
      </c>
      <c r="BH49" s="2919">
        <v>738.44342374580003</v>
      </c>
      <c r="BI49" s="2919">
        <v>738.07546235560005</v>
      </c>
      <c r="BJ49" s="2919">
        <v>995.65472151299991</v>
      </c>
      <c r="BK49" s="2919">
        <v>1021.0162897853002</v>
      </c>
      <c r="BL49" s="2919">
        <v>1045.7498007909999</v>
      </c>
      <c r="BM49" s="2919">
        <v>1214.2437328763999</v>
      </c>
      <c r="BN49" s="2919">
        <v>1057.185312476</v>
      </c>
      <c r="BO49" s="2919">
        <v>1027.8132620667998</v>
      </c>
      <c r="BP49" s="2919">
        <v>994.70713553430016</v>
      </c>
      <c r="BQ49" s="2919">
        <v>964.54613446280018</v>
      </c>
      <c r="BR49" s="2919">
        <v>1010.8161767218999</v>
      </c>
      <c r="BS49" s="2919">
        <v>1046.9849281648001</v>
      </c>
      <c r="BT49" s="2919">
        <v>1051.71683088242</v>
      </c>
      <c r="BU49" s="2919">
        <v>1043.98467572241</v>
      </c>
      <c r="BV49" s="2919">
        <v>1064.1954917062517</v>
      </c>
      <c r="BW49" s="2919">
        <v>1203.1556141887897</v>
      </c>
      <c r="BX49" s="2919">
        <v>1246.9945894355001</v>
      </c>
      <c r="BY49" s="2919">
        <v>1207.0229809558</v>
      </c>
      <c r="BZ49" s="2919">
        <v>1227.2</v>
      </c>
      <c r="CA49" s="2919">
        <v>1234.2619580675021</v>
      </c>
      <c r="CB49" s="2919">
        <v>1407.6981253471899</v>
      </c>
      <c r="CC49" s="2919">
        <v>1376.7455781905799</v>
      </c>
      <c r="CD49" s="2919">
        <v>1465.1711743046449</v>
      </c>
      <c r="CE49" s="2919">
        <v>1421.1265655754539</v>
      </c>
      <c r="CF49" s="2919">
        <v>1437.3370094740815</v>
      </c>
      <c r="CG49" s="2919">
        <v>1435.5787284728158</v>
      </c>
      <c r="CH49" s="2919">
        <v>1446.7812150210457</v>
      </c>
      <c r="CI49" s="2919">
        <v>1539.6543685586546</v>
      </c>
      <c r="CJ49" s="2919">
        <v>1530.143122406836</v>
      </c>
      <c r="CK49" s="2919">
        <v>1566.1568176581829</v>
      </c>
      <c r="CL49" s="2919">
        <v>1518.9516153316176</v>
      </c>
      <c r="CM49" s="2919">
        <v>1523.3226632283763</v>
      </c>
      <c r="CN49" s="2919">
        <v>1594.8239741814821</v>
      </c>
      <c r="CO49" s="2919">
        <v>1582.5900338316658</v>
      </c>
      <c r="CP49" s="2919">
        <v>1561.1155162008929</v>
      </c>
      <c r="CQ49" s="2919">
        <v>1602.8477377866013</v>
      </c>
      <c r="CR49" s="2919">
        <v>1568.9197283952069</v>
      </c>
      <c r="CS49" s="2919">
        <v>1574.4628411982783</v>
      </c>
      <c r="CT49" s="2919">
        <v>1741.3783405595595</v>
      </c>
      <c r="CU49" s="2919">
        <v>1766.4894027804448</v>
      </c>
      <c r="CV49" s="2919">
        <v>1744.111531855699</v>
      </c>
      <c r="CW49" s="2919">
        <v>1773.5621450337817</v>
      </c>
      <c r="CX49" s="2919">
        <v>1785.1847942973798</v>
      </c>
      <c r="CY49" s="2919">
        <v>1759.5876124095553</v>
      </c>
      <c r="CZ49" s="2919">
        <v>1797.2836353513669</v>
      </c>
      <c r="DA49" s="2919">
        <v>1825.2113814627276</v>
      </c>
      <c r="DB49" s="2924">
        <v>1904.7842322961994</v>
      </c>
      <c r="DC49" s="2924">
        <v>1779.787398695061</v>
      </c>
      <c r="DD49" s="2924">
        <v>1715.1109499809329</v>
      </c>
      <c r="DE49" s="2924">
        <v>1665.9679205892053</v>
      </c>
      <c r="DF49" s="2924">
        <v>1710.7035326637899</v>
      </c>
      <c r="DG49" s="2924">
        <v>1700.3940898348667</v>
      </c>
      <c r="DH49" s="2924">
        <v>1684.5649433549015</v>
      </c>
      <c r="DI49" s="2924">
        <v>1631.0804196436736</v>
      </c>
      <c r="DJ49" s="2924">
        <v>1583.7513705658564</v>
      </c>
      <c r="DK49" s="2924">
        <v>1491.7975057960125</v>
      </c>
      <c r="DL49" s="2924">
        <v>1536.2057367729608</v>
      </c>
      <c r="DM49" s="2924">
        <v>1532.3433994929321</v>
      </c>
      <c r="DN49" s="2924">
        <v>1551.556082833564</v>
      </c>
      <c r="DO49" s="2924">
        <v>1526.2430831784322</v>
      </c>
      <c r="DP49" s="2924">
        <v>1488.5816115394373</v>
      </c>
      <c r="DQ49" s="2924">
        <v>1445.4032294796743</v>
      </c>
      <c r="DR49" s="2924">
        <v>1445.1018567370006</v>
      </c>
      <c r="DS49" s="2924">
        <v>1431.0308931424438</v>
      </c>
      <c r="DT49" s="2924">
        <v>1420.324231763788</v>
      </c>
      <c r="DU49" s="2924">
        <v>1422.2614329161479</v>
      </c>
      <c r="DV49" s="2924">
        <v>1416.9453166162498</v>
      </c>
      <c r="DW49" s="2924">
        <v>1374.8043493690454</v>
      </c>
      <c r="DX49" s="2924">
        <v>1390.882387071691</v>
      </c>
      <c r="DY49" s="2924">
        <v>1366.8325200391703</v>
      </c>
      <c r="DZ49" s="2924">
        <v>1359.8517948869455</v>
      </c>
      <c r="EA49" s="2924">
        <v>1431.7202243803411</v>
      </c>
      <c r="EB49" s="2924">
        <v>1391.2045697226206</v>
      </c>
      <c r="EC49" s="2924">
        <v>1398.4127977755447</v>
      </c>
      <c r="ED49" s="2924">
        <v>1395.1442347158318</v>
      </c>
      <c r="EE49" s="2924">
        <v>1390.1745501895032</v>
      </c>
      <c r="EF49" s="2924">
        <v>1388.9785070440037</v>
      </c>
      <c r="EG49" s="2924">
        <v>1366.004416254932</v>
      </c>
      <c r="EH49" s="2924">
        <v>1468.1244085230057</v>
      </c>
      <c r="EI49" s="2924">
        <v>1484.7906257825543</v>
      </c>
      <c r="EJ49" s="2924">
        <v>1434.8728622546589</v>
      </c>
      <c r="EK49" s="2924">
        <v>1385.9629123021432</v>
      </c>
      <c r="EL49" s="2924">
        <v>1405.9227394540821</v>
      </c>
      <c r="EM49" s="2924">
        <v>1388.573894846003</v>
      </c>
      <c r="EN49" s="2924">
        <v>1361.3369993720476</v>
      </c>
      <c r="EO49" s="2924">
        <v>1354.9112217326017</v>
      </c>
      <c r="EP49" s="2924">
        <v>1320.1675910227159</v>
      </c>
      <c r="EQ49" s="2924">
        <v>1340.9570447436399</v>
      </c>
      <c r="ER49" s="2924">
        <v>1341.2861358709631</v>
      </c>
      <c r="ES49" s="2924">
        <v>1374.8266015914546</v>
      </c>
      <c r="ET49" s="2924">
        <v>1362.1231773395675</v>
      </c>
      <c r="EU49" s="2924">
        <v>1365.3779185613942</v>
      </c>
      <c r="EV49" s="2925">
        <v>1355.9700075184953</v>
      </c>
      <c r="EW49" s="2926">
        <v>1359.8607638974456</v>
      </c>
      <c r="EX49" s="2926">
        <v>1357.5489419559756</v>
      </c>
      <c r="EY49" s="2926">
        <v>1351.8324862533602</v>
      </c>
      <c r="EZ49" s="2926">
        <v>1377.3670278186028</v>
      </c>
      <c r="FA49" s="2926">
        <v>1370.872294487649</v>
      </c>
      <c r="FB49" s="2926">
        <v>1362.0408797735593</v>
      </c>
      <c r="FC49" s="2926">
        <v>1411.1463911045139</v>
      </c>
      <c r="FD49" s="2926">
        <v>1459.137239644577</v>
      </c>
      <c r="FE49" s="2927">
        <v>1473.0722500779425</v>
      </c>
    </row>
    <row r="50" spans="1:161" ht="15.95" customHeight="1" x14ac:dyDescent="0.35">
      <c r="A50" s="911" t="s">
        <v>827</v>
      </c>
      <c r="B50" s="2919">
        <v>800.67035246</v>
      </c>
      <c r="C50" s="2919">
        <v>808.56296842000006</v>
      </c>
      <c r="D50" s="2919">
        <v>841.41922830999988</v>
      </c>
      <c r="E50" s="2919">
        <v>873.47965551999994</v>
      </c>
      <c r="F50" s="2919">
        <v>925.60352292999994</v>
      </c>
      <c r="G50" s="2919">
        <v>879.11398844999997</v>
      </c>
      <c r="H50" s="2919">
        <v>897.57070291000002</v>
      </c>
      <c r="I50" s="2919">
        <v>934.35997793999991</v>
      </c>
      <c r="J50" s="2919">
        <v>1011.65965513</v>
      </c>
      <c r="K50" s="2919">
        <v>863.23549319000006</v>
      </c>
      <c r="L50" s="2919">
        <v>908.08296893000011</v>
      </c>
      <c r="M50" s="2919">
        <v>1016.49113919</v>
      </c>
      <c r="N50" s="2919">
        <v>908.87572714999999</v>
      </c>
      <c r="O50" s="2919">
        <v>1047.9109509100001</v>
      </c>
      <c r="P50" s="2919">
        <v>1028.6153852699999</v>
      </c>
      <c r="Q50" s="2919">
        <v>1030.30544897</v>
      </c>
      <c r="R50" s="2919">
        <v>1133.06177123</v>
      </c>
      <c r="S50" s="2919">
        <v>1142.2191067000001</v>
      </c>
      <c r="T50" s="2919">
        <v>1075.4286125900001</v>
      </c>
      <c r="U50" s="2919">
        <v>1181.3909853800001</v>
      </c>
      <c r="V50" s="2919">
        <v>1076.16600954</v>
      </c>
      <c r="W50" s="2919">
        <v>1142.6851542200002</v>
      </c>
      <c r="X50" s="2919">
        <v>1000.69624092</v>
      </c>
      <c r="Y50" s="2919">
        <v>953.33285511999998</v>
      </c>
      <c r="Z50" s="2919">
        <v>1011.7812152825999</v>
      </c>
      <c r="AA50" s="2919">
        <v>997.46350264144542</v>
      </c>
      <c r="AB50" s="2919">
        <v>999.30777877452942</v>
      </c>
      <c r="AC50" s="2919">
        <v>1030.3537023644001</v>
      </c>
      <c r="AD50" s="2919">
        <v>986.48503761000006</v>
      </c>
      <c r="AE50" s="2919">
        <v>973.07567543999994</v>
      </c>
      <c r="AF50" s="2919">
        <v>1030.4855312499999</v>
      </c>
      <c r="AG50" s="2919">
        <v>982.09662201000003</v>
      </c>
      <c r="AH50" s="2919">
        <v>1012.27234241</v>
      </c>
      <c r="AI50" s="2919">
        <v>234.65022605999999</v>
      </c>
      <c r="AJ50" s="2919">
        <v>237.58207231</v>
      </c>
      <c r="AK50" s="2919">
        <v>232.46548077</v>
      </c>
      <c r="AL50" s="2919">
        <v>221.17238394</v>
      </c>
      <c r="AM50" s="2919">
        <v>255.72488759000001</v>
      </c>
      <c r="AN50" s="2919">
        <v>264.73567824000003</v>
      </c>
      <c r="AO50" s="2919">
        <v>204.48534537999998</v>
      </c>
      <c r="AP50" s="2919">
        <v>175.78601790020005</v>
      </c>
      <c r="AQ50" s="2919">
        <v>171.52351467439999</v>
      </c>
      <c r="AR50" s="2919">
        <v>192.96406364719999</v>
      </c>
      <c r="AS50" s="2919">
        <v>200.56795803</v>
      </c>
      <c r="AT50" s="2919">
        <v>198.12007794839997</v>
      </c>
      <c r="AU50" s="2919">
        <v>197.68527840379997</v>
      </c>
      <c r="AV50" s="2919">
        <v>193.00205201700001</v>
      </c>
      <c r="AW50" s="2919">
        <v>201.92732059959999</v>
      </c>
      <c r="AX50" s="2919">
        <v>211.41103093759997</v>
      </c>
      <c r="AY50" s="2919">
        <v>217.41678958939997</v>
      </c>
      <c r="AZ50" s="2919">
        <v>205.60549545969999</v>
      </c>
      <c r="BA50" s="2919">
        <v>213.6180533166</v>
      </c>
      <c r="BB50" s="2919">
        <v>213.45801860020003</v>
      </c>
      <c r="BC50" s="2919">
        <v>446.21426186799999</v>
      </c>
      <c r="BD50" s="2919">
        <v>457.19438025220001</v>
      </c>
      <c r="BE50" s="2919">
        <v>592.54671001780002</v>
      </c>
      <c r="BF50" s="2919">
        <v>586.01590018999991</v>
      </c>
      <c r="BG50" s="2919">
        <v>648.75167599799988</v>
      </c>
      <c r="BH50" s="2919">
        <v>638.07311253360012</v>
      </c>
      <c r="BI50" s="2919">
        <v>668.26277533529992</v>
      </c>
      <c r="BJ50" s="2919">
        <v>777.32772620410014</v>
      </c>
      <c r="BK50" s="2919">
        <v>728.1921877402001</v>
      </c>
      <c r="BL50" s="2919">
        <v>748.91507040400006</v>
      </c>
      <c r="BM50" s="2919">
        <v>363.02680725260001</v>
      </c>
      <c r="BN50" s="2919">
        <v>704.02618942799995</v>
      </c>
      <c r="BO50" s="2919">
        <v>560.68545875399991</v>
      </c>
      <c r="BP50" s="2919">
        <v>540.95918747689996</v>
      </c>
      <c r="BQ50" s="2919">
        <v>533.54776136119995</v>
      </c>
      <c r="BR50" s="2919">
        <v>661.91159293379997</v>
      </c>
      <c r="BS50" s="2919">
        <v>658.25103103319998</v>
      </c>
      <c r="BT50" s="2919">
        <v>746.66477259257999</v>
      </c>
      <c r="BU50" s="2919">
        <v>748.94509818690801</v>
      </c>
      <c r="BV50" s="2919">
        <v>755.38870356691586</v>
      </c>
      <c r="BW50" s="2919">
        <v>753.49449337349984</v>
      </c>
      <c r="BX50" s="2919">
        <v>757.70398554349993</v>
      </c>
      <c r="BY50" s="2919">
        <v>1860.8561574349999</v>
      </c>
      <c r="BZ50" s="2919">
        <v>1799.5</v>
      </c>
      <c r="CA50" s="2919">
        <v>1802.1084911854118</v>
      </c>
      <c r="CB50" s="2919">
        <v>1777.55624514448</v>
      </c>
      <c r="CC50" s="2919">
        <v>1276.33308250242</v>
      </c>
      <c r="CD50" s="2919">
        <v>1760.8075623621858</v>
      </c>
      <c r="CE50" s="2919">
        <v>1423.2592570714698</v>
      </c>
      <c r="CF50" s="2919">
        <v>1446.5895150786639</v>
      </c>
      <c r="CG50" s="2919">
        <v>1491.922942845066</v>
      </c>
      <c r="CH50" s="2919">
        <v>1500.702861273503</v>
      </c>
      <c r="CI50" s="2919">
        <v>1492.965468468132</v>
      </c>
      <c r="CJ50" s="2919">
        <v>1523.3779494401638</v>
      </c>
      <c r="CK50" s="2919">
        <v>1551.4343488479062</v>
      </c>
      <c r="CL50" s="2919">
        <v>1569.677375490515</v>
      </c>
      <c r="CM50" s="2919">
        <v>1636.7278030446926</v>
      </c>
      <c r="CN50" s="2919">
        <v>1635.7455231831848</v>
      </c>
      <c r="CO50" s="2919">
        <v>1683.9972574357485</v>
      </c>
      <c r="CP50" s="2919">
        <v>1720.0004798627012</v>
      </c>
      <c r="CQ50" s="2919">
        <v>1763.9266837787245</v>
      </c>
      <c r="CR50" s="2919">
        <v>1773.8872658459263</v>
      </c>
      <c r="CS50" s="2919">
        <v>2196.38239387462</v>
      </c>
      <c r="CT50" s="2919">
        <v>1777.2715546148031</v>
      </c>
      <c r="CU50" s="2919">
        <v>1771.784704359962</v>
      </c>
      <c r="CV50" s="2919">
        <v>1848.5128650750896</v>
      </c>
      <c r="CW50" s="2919">
        <v>2444.7769641753816</v>
      </c>
      <c r="CX50" s="2919">
        <v>2411.7553060800392</v>
      </c>
      <c r="CY50" s="2919">
        <v>2438.7405000370663</v>
      </c>
      <c r="CZ50" s="2919">
        <v>2438.1035085890198</v>
      </c>
      <c r="DA50" s="2919">
        <v>2293.5998544851132</v>
      </c>
      <c r="DB50" s="2924">
        <v>2301.3725390042932</v>
      </c>
      <c r="DC50" s="2924">
        <v>2282.7547022879794</v>
      </c>
      <c r="DD50" s="2924">
        <v>2265.4928805069912</v>
      </c>
      <c r="DE50" s="2924">
        <v>2255.1160885064101</v>
      </c>
      <c r="DF50" s="2924">
        <v>2256.5674218528316</v>
      </c>
      <c r="DG50" s="2924">
        <v>2272.1863212247372</v>
      </c>
      <c r="DH50" s="2924">
        <v>2679.0062713662651</v>
      </c>
      <c r="DI50" s="2924">
        <v>2731.2983930693244</v>
      </c>
      <c r="DJ50" s="2924">
        <v>2721.9094145378062</v>
      </c>
      <c r="DK50" s="2924">
        <v>3066.9227058761662</v>
      </c>
      <c r="DL50" s="2924">
        <v>3040.1083880265892</v>
      </c>
      <c r="DM50" s="2924">
        <v>3092.6312256789179</v>
      </c>
      <c r="DN50" s="2924">
        <v>3125.5486305173354</v>
      </c>
      <c r="DO50" s="2924">
        <v>3163.1552251429252</v>
      </c>
      <c r="DP50" s="2924">
        <v>2834.4182895510685</v>
      </c>
      <c r="DQ50" s="2924">
        <v>3111.084586937136</v>
      </c>
      <c r="DR50" s="2924">
        <v>3075.136553313122</v>
      </c>
      <c r="DS50" s="2924">
        <v>3059.4855515770396</v>
      </c>
      <c r="DT50" s="2924">
        <v>3031.3086942451155</v>
      </c>
      <c r="DU50" s="2924">
        <v>2034.7806946055105</v>
      </c>
      <c r="DV50" s="2924">
        <v>2695.3703532962877</v>
      </c>
      <c r="DW50" s="2924">
        <v>2716.4694469563119</v>
      </c>
      <c r="DX50" s="2924">
        <v>2674.6750816738672</v>
      </c>
      <c r="DY50" s="2924">
        <v>2656.9185110471476</v>
      </c>
      <c r="DZ50" s="2924">
        <v>2650.985294650372</v>
      </c>
      <c r="EA50" s="2924">
        <v>2643.4958814830429</v>
      </c>
      <c r="EB50" s="2924">
        <v>2610.4288719761448</v>
      </c>
      <c r="EC50" s="2924">
        <v>2623.980833506751</v>
      </c>
      <c r="ED50" s="2924">
        <v>2630.7197261511669</v>
      </c>
      <c r="EE50" s="2924">
        <v>2574.0985296541598</v>
      </c>
      <c r="EF50" s="2924">
        <v>2426.0420319217101</v>
      </c>
      <c r="EG50" s="2924">
        <v>2419.4251367606489</v>
      </c>
      <c r="EH50" s="2924">
        <v>2384.4298921074037</v>
      </c>
      <c r="EI50" s="2924">
        <v>2383.6146861159209</v>
      </c>
      <c r="EJ50" s="2924">
        <v>2368.7648698888461</v>
      </c>
      <c r="EK50" s="2924">
        <v>2381.877329998551</v>
      </c>
      <c r="EL50" s="2924">
        <v>2370.0938784386522</v>
      </c>
      <c r="EM50" s="2924">
        <v>2338.2286716518001</v>
      </c>
      <c r="EN50" s="2924">
        <v>2288.4956339196201</v>
      </c>
      <c r="EO50" s="2924">
        <v>2215.0021393795405</v>
      </c>
      <c r="EP50" s="2924">
        <v>2241.1959904206342</v>
      </c>
      <c r="EQ50" s="2924">
        <v>2218.1530531837166</v>
      </c>
      <c r="ER50" s="2924">
        <v>2190.4725324627198</v>
      </c>
      <c r="ES50" s="2924">
        <v>2189.8108634686678</v>
      </c>
      <c r="ET50" s="2924">
        <v>2224.000919687222</v>
      </c>
      <c r="EU50" s="2924">
        <v>2190.6076464891107</v>
      </c>
      <c r="EV50" s="2925">
        <v>2158.7047397658826</v>
      </c>
      <c r="EW50" s="2926">
        <v>2145.2579269341268</v>
      </c>
      <c r="EX50" s="2926">
        <v>2115.4589249290543</v>
      </c>
      <c r="EY50" s="2926">
        <v>2224.6232383119623</v>
      </c>
      <c r="EZ50" s="2926">
        <v>2271.9285411168112</v>
      </c>
      <c r="FA50" s="2926">
        <v>2247.8131585442388</v>
      </c>
      <c r="FB50" s="2926">
        <v>2268.3439940615285</v>
      </c>
      <c r="FC50" s="2926">
        <v>2220.7256186583372</v>
      </c>
      <c r="FD50" s="2926">
        <v>2192.7817361147854</v>
      </c>
      <c r="FE50" s="2927">
        <v>2211.1862737373649</v>
      </c>
    </row>
    <row r="51" spans="1:161" ht="15.95" customHeight="1" x14ac:dyDescent="0.35">
      <c r="A51" s="911" t="s">
        <v>628</v>
      </c>
      <c r="B51" s="2919">
        <v>78.517324039999991</v>
      </c>
      <c r="C51" s="2919">
        <v>82.197082660000007</v>
      </c>
      <c r="D51" s="2919">
        <v>83.842270240000005</v>
      </c>
      <c r="E51" s="2919">
        <v>91.658167589999991</v>
      </c>
      <c r="F51" s="2919">
        <v>98.857790340000008</v>
      </c>
      <c r="G51" s="2919">
        <v>98.827003829999995</v>
      </c>
      <c r="H51" s="2919">
        <v>102.27707100999999</v>
      </c>
      <c r="I51" s="2919">
        <v>102.44223595</v>
      </c>
      <c r="J51" s="2919">
        <v>120.82093828999999</v>
      </c>
      <c r="K51" s="2919">
        <v>110.75632999999999</v>
      </c>
      <c r="L51" s="2919">
        <v>111.97728853</v>
      </c>
      <c r="M51" s="2919">
        <v>117.27836070999997</v>
      </c>
      <c r="N51" s="2919">
        <v>116.08549926000001</v>
      </c>
      <c r="O51" s="2919">
        <v>130.61382469999998</v>
      </c>
      <c r="P51" s="2919">
        <v>145.66443742000001</v>
      </c>
      <c r="Q51" s="2919">
        <v>140.24363478000001</v>
      </c>
      <c r="R51" s="2919">
        <v>129.81449869000002</v>
      </c>
      <c r="S51" s="2919">
        <v>127.47775731999999</v>
      </c>
      <c r="T51" s="2919">
        <v>126.61185557000002</v>
      </c>
      <c r="U51" s="2919">
        <v>134.41294555999997</v>
      </c>
      <c r="V51" s="2919">
        <v>126.49245486000001</v>
      </c>
      <c r="W51" s="2919">
        <v>170.37697523999998</v>
      </c>
      <c r="X51" s="2919">
        <v>145.92468939</v>
      </c>
      <c r="Y51" s="2919">
        <v>142.94921565999996</v>
      </c>
      <c r="Z51" s="2919">
        <v>138.39077434999999</v>
      </c>
      <c r="AA51" s="2919">
        <v>129.4568227</v>
      </c>
      <c r="AB51" s="2919">
        <v>316.01540585000004</v>
      </c>
      <c r="AC51" s="2919">
        <v>181.00069063999999</v>
      </c>
      <c r="AD51" s="2919">
        <v>188.701610055402</v>
      </c>
      <c r="AE51" s="2919">
        <v>370.36914102244464</v>
      </c>
      <c r="AF51" s="2919">
        <v>203.826178635975</v>
      </c>
      <c r="AG51" s="2919">
        <v>189.51640757999999</v>
      </c>
      <c r="AH51" s="2919">
        <v>189.29316401000003</v>
      </c>
      <c r="AI51" s="2919">
        <v>209.81891111999997</v>
      </c>
      <c r="AJ51" s="2919">
        <v>212.77470448999998</v>
      </c>
      <c r="AK51" s="2919">
        <v>209.21479256000001</v>
      </c>
      <c r="AL51" s="2919">
        <v>224.64638183</v>
      </c>
      <c r="AM51" s="2919">
        <v>269.17788124000003</v>
      </c>
      <c r="AN51" s="2919">
        <v>269.66063238999999</v>
      </c>
      <c r="AO51" s="2919">
        <v>236.04118561000001</v>
      </c>
      <c r="AP51" s="2919">
        <v>242.03297197949999</v>
      </c>
      <c r="AQ51" s="2919">
        <v>227.03324158940001</v>
      </c>
      <c r="AR51" s="2919">
        <v>229.22426810720003</v>
      </c>
      <c r="AS51" s="2919">
        <v>227.88053565999996</v>
      </c>
      <c r="AT51" s="2919">
        <v>222.01474562799999</v>
      </c>
      <c r="AU51" s="2919">
        <v>208.19639982360002</v>
      </c>
      <c r="AV51" s="2919">
        <v>189.23584379000002</v>
      </c>
      <c r="AW51" s="2919">
        <v>191.06583362480004</v>
      </c>
      <c r="AX51" s="2919">
        <v>203.98244221440001</v>
      </c>
      <c r="AY51" s="2919">
        <v>224.5346900049</v>
      </c>
      <c r="AZ51" s="2919">
        <v>213.2891405913</v>
      </c>
      <c r="BA51" s="2919">
        <v>205.72593518160002</v>
      </c>
      <c r="BB51" s="2919">
        <v>210.31787803340004</v>
      </c>
      <c r="BC51" s="2919">
        <v>228.29349671880001</v>
      </c>
      <c r="BD51" s="2919">
        <v>202.837044241</v>
      </c>
      <c r="BE51" s="2919">
        <v>212.58349242950004</v>
      </c>
      <c r="BF51" s="2919">
        <v>216.04007966</v>
      </c>
      <c r="BG51" s="2919">
        <v>221.294450372</v>
      </c>
      <c r="BH51" s="2919">
        <v>292.27205791659998</v>
      </c>
      <c r="BI51" s="2919">
        <v>307.43402758849999</v>
      </c>
      <c r="BJ51" s="2919">
        <v>356.92876748129999</v>
      </c>
      <c r="BK51" s="2919">
        <v>381.3090410099</v>
      </c>
      <c r="BL51" s="2919">
        <v>329.60210964959998</v>
      </c>
      <c r="BM51" s="2919">
        <v>341.99848209960004</v>
      </c>
      <c r="BN51" s="2919">
        <v>378.34094493279997</v>
      </c>
      <c r="BO51" s="2919">
        <v>390.70176889039999</v>
      </c>
      <c r="BP51" s="2919">
        <v>393.88905679750002</v>
      </c>
      <c r="BQ51" s="2919">
        <v>418.59055578050004</v>
      </c>
      <c r="BR51" s="2919">
        <v>437.07785947529993</v>
      </c>
      <c r="BS51" s="2919">
        <v>448.38669820000001</v>
      </c>
      <c r="BT51" s="2919">
        <v>422.87005625964002</v>
      </c>
      <c r="BU51" s="2919">
        <v>329.76325565174</v>
      </c>
      <c r="BV51" s="2919">
        <v>365.40080631813794</v>
      </c>
      <c r="BW51" s="2919">
        <v>311.52140159682</v>
      </c>
      <c r="BX51" s="2919">
        <v>314.15319225849998</v>
      </c>
      <c r="BY51" s="2919">
        <v>229.01218251190002</v>
      </c>
      <c r="BZ51" s="2919">
        <v>238.5</v>
      </c>
      <c r="CA51" s="2919">
        <v>299.81749984019996</v>
      </c>
      <c r="CB51" s="2919">
        <v>320.04155512280005</v>
      </c>
      <c r="CC51" s="2919">
        <v>806.22054353724297</v>
      </c>
      <c r="CD51" s="2919">
        <v>341.73996338559402</v>
      </c>
      <c r="CE51" s="2919">
        <v>861.02136328592474</v>
      </c>
      <c r="CF51" s="2919">
        <v>883.68746889408112</v>
      </c>
      <c r="CG51" s="2919">
        <v>1029.2577728815495</v>
      </c>
      <c r="CH51" s="2919">
        <v>1017.0786843491817</v>
      </c>
      <c r="CI51" s="2919">
        <v>960.52790566925614</v>
      </c>
      <c r="CJ51" s="2919">
        <v>940.29592426399608</v>
      </c>
      <c r="CK51" s="2919">
        <v>960.18000436760508</v>
      </c>
      <c r="CL51" s="2919">
        <v>1149.3987229752588</v>
      </c>
      <c r="CM51" s="2919">
        <v>1085.7885704857206</v>
      </c>
      <c r="CN51" s="2919">
        <v>1048.820421472064</v>
      </c>
      <c r="CO51" s="2919">
        <v>1173.3572824844098</v>
      </c>
      <c r="CP51" s="2919">
        <v>1182.8844273827749</v>
      </c>
      <c r="CQ51" s="2919">
        <v>1201.2739648677184</v>
      </c>
      <c r="CR51" s="2919">
        <v>1422.2580079112001</v>
      </c>
      <c r="CS51" s="2919">
        <v>1035.5882988278338</v>
      </c>
      <c r="CT51" s="2919">
        <v>1488.0824232937052</v>
      </c>
      <c r="CU51" s="2919">
        <v>1489.6852214503531</v>
      </c>
      <c r="CV51" s="2919">
        <v>1476.4911528018797</v>
      </c>
      <c r="CW51" s="2919">
        <v>882.88578424647301</v>
      </c>
      <c r="CX51" s="2919">
        <v>878.67372529224349</v>
      </c>
      <c r="CY51" s="2919">
        <v>870.32565613568067</v>
      </c>
      <c r="CZ51" s="2919">
        <v>833.90271022214733</v>
      </c>
      <c r="DA51" s="2919">
        <v>917.68995226894356</v>
      </c>
      <c r="DB51" s="2924">
        <v>842.10226866500022</v>
      </c>
      <c r="DC51" s="2924">
        <v>844.90968525413223</v>
      </c>
      <c r="DD51" s="2924">
        <v>880.83010634465325</v>
      </c>
      <c r="DE51" s="2924">
        <v>915.66052549346966</v>
      </c>
      <c r="DF51" s="2924">
        <v>866.76989292583062</v>
      </c>
      <c r="DG51" s="2924">
        <v>847.70127198115927</v>
      </c>
      <c r="DH51" s="2924">
        <v>454.16375991114364</v>
      </c>
      <c r="DI51" s="2924">
        <v>513.50210516320237</v>
      </c>
      <c r="DJ51" s="2924">
        <v>510.35908474993522</v>
      </c>
      <c r="DK51" s="2924">
        <v>581.44198838860734</v>
      </c>
      <c r="DL51" s="2924">
        <v>422.0665479009221</v>
      </c>
      <c r="DM51" s="2924">
        <v>422.20847676702112</v>
      </c>
      <c r="DN51" s="2924">
        <v>418.0159652678164</v>
      </c>
      <c r="DO51" s="2924">
        <v>416.01689721654947</v>
      </c>
      <c r="DP51" s="2924">
        <v>364.2343467629164</v>
      </c>
      <c r="DQ51" s="2924">
        <v>363.91651619410754</v>
      </c>
      <c r="DR51" s="2924">
        <v>356.67393764930307</v>
      </c>
      <c r="DS51" s="2924">
        <v>369.7845213015753</v>
      </c>
      <c r="DT51" s="2924">
        <v>359.82070587978978</v>
      </c>
      <c r="DU51" s="2924">
        <v>1275.4663288923186</v>
      </c>
      <c r="DV51" s="2924">
        <v>322.8751176977259</v>
      </c>
      <c r="DW51" s="2924">
        <v>362.12182775070761</v>
      </c>
      <c r="DX51" s="2924">
        <v>363.0455863396445</v>
      </c>
      <c r="DY51" s="2924">
        <v>368.34110482462785</v>
      </c>
      <c r="DZ51" s="2924">
        <v>360.32232732376974</v>
      </c>
      <c r="EA51" s="2924">
        <v>307.87006995867688</v>
      </c>
      <c r="EB51" s="2924">
        <v>308.76938317268912</v>
      </c>
      <c r="EC51" s="2924">
        <v>305.21597508607505</v>
      </c>
      <c r="ED51" s="2924">
        <v>318.17141598916544</v>
      </c>
      <c r="EE51" s="2924">
        <v>297.81398955310249</v>
      </c>
      <c r="EF51" s="2924">
        <v>292.86714473326577</v>
      </c>
      <c r="EG51" s="2924">
        <v>282.34653359085883</v>
      </c>
      <c r="EH51" s="2924">
        <v>276.75652757026864</v>
      </c>
      <c r="EI51" s="2924">
        <v>282.05692572455308</v>
      </c>
      <c r="EJ51" s="2924">
        <v>290.84856311954894</v>
      </c>
      <c r="EK51" s="2924">
        <v>298.76231471390832</v>
      </c>
      <c r="EL51" s="2924">
        <v>313.69197237749211</v>
      </c>
      <c r="EM51" s="2924">
        <v>317.87733800393465</v>
      </c>
      <c r="EN51" s="2924">
        <v>321.07551640453346</v>
      </c>
      <c r="EO51" s="2924">
        <v>319.14714676394703</v>
      </c>
      <c r="EP51" s="2924">
        <v>301.12874612842961</v>
      </c>
      <c r="EQ51" s="2924">
        <v>313.0008605235962</v>
      </c>
      <c r="ER51" s="2924">
        <v>346.41041581250516</v>
      </c>
      <c r="ES51" s="2924">
        <v>345.1743539056236</v>
      </c>
      <c r="ET51" s="2924">
        <v>392.98924215062237</v>
      </c>
      <c r="EU51" s="2924">
        <v>386.2485438994064</v>
      </c>
      <c r="EV51" s="2925">
        <v>390.36664564971215</v>
      </c>
      <c r="EW51" s="2926">
        <v>387.61949280223246</v>
      </c>
      <c r="EX51" s="2926">
        <v>382.12431488486533</v>
      </c>
      <c r="EY51" s="2926">
        <v>397.68705024921559</v>
      </c>
      <c r="EZ51" s="2926">
        <v>400.63571813448044</v>
      </c>
      <c r="FA51" s="2926">
        <v>400.03313441764402</v>
      </c>
      <c r="FB51" s="2926">
        <v>435.77301749292587</v>
      </c>
      <c r="FC51" s="2926">
        <v>435.24411017961791</v>
      </c>
      <c r="FD51" s="2926">
        <v>434.86502098736173</v>
      </c>
      <c r="FE51" s="2927">
        <v>405.80253222341702</v>
      </c>
    </row>
    <row r="52" spans="1:161" ht="7.7" customHeight="1" x14ac:dyDescent="0.35">
      <c r="A52" s="911"/>
      <c r="B52" s="2914"/>
      <c r="C52" s="2914"/>
      <c r="D52" s="2914"/>
      <c r="E52" s="2914"/>
      <c r="F52" s="2914"/>
      <c r="G52" s="2914"/>
      <c r="H52" s="2919"/>
      <c r="I52" s="2919"/>
      <c r="J52" s="2919"/>
      <c r="K52" s="2919"/>
      <c r="L52" s="2919"/>
      <c r="M52" s="2919"/>
      <c r="N52" s="2919"/>
      <c r="O52" s="2919"/>
      <c r="P52" s="2919"/>
      <c r="Q52" s="2919"/>
      <c r="R52" s="2919"/>
      <c r="S52" s="2919"/>
      <c r="T52" s="2919"/>
      <c r="U52" s="2919"/>
      <c r="V52" s="2919"/>
      <c r="W52" s="2919"/>
      <c r="X52" s="2919"/>
      <c r="Y52" s="2919"/>
      <c r="Z52" s="2919"/>
      <c r="AA52" s="2919"/>
      <c r="AB52" s="2919"/>
      <c r="AC52" s="2919"/>
      <c r="AD52" s="2919"/>
      <c r="AE52" s="2919"/>
      <c r="AF52" s="2919"/>
      <c r="AG52" s="2919"/>
      <c r="AH52" s="2919"/>
      <c r="AI52" s="2919"/>
      <c r="AJ52" s="2919"/>
      <c r="AK52" s="2919"/>
      <c r="AL52" s="2919"/>
      <c r="AM52" s="2914"/>
      <c r="AN52" s="2914"/>
      <c r="AO52" s="2914"/>
      <c r="AP52" s="2914"/>
      <c r="AQ52" s="2914"/>
      <c r="AR52" s="2914"/>
      <c r="AS52" s="2914"/>
      <c r="AT52" s="2914"/>
      <c r="AU52" s="2914"/>
      <c r="AV52" s="2914"/>
      <c r="AW52" s="2914"/>
      <c r="AX52" s="2914"/>
      <c r="AY52" s="2914"/>
      <c r="AZ52" s="2914"/>
      <c r="BA52" s="2914"/>
      <c r="BB52" s="2914"/>
      <c r="BC52" s="2914"/>
      <c r="BD52" s="2914"/>
      <c r="BE52" s="2914"/>
      <c r="BF52" s="2914"/>
      <c r="BG52" s="2914"/>
      <c r="BH52" s="2914"/>
      <c r="BI52" s="2914"/>
      <c r="BJ52" s="2914"/>
      <c r="BK52" s="2914"/>
      <c r="BL52" s="2914"/>
      <c r="BM52" s="2914"/>
      <c r="BN52" s="2914"/>
      <c r="BO52" s="2914"/>
      <c r="BP52" s="2914"/>
      <c r="BQ52" s="2914"/>
      <c r="BR52" s="2914"/>
      <c r="BS52" s="2914"/>
      <c r="BT52" s="2914"/>
      <c r="BU52" s="2914"/>
      <c r="BV52" s="2914"/>
      <c r="BW52" s="2914"/>
      <c r="BX52" s="2914"/>
      <c r="BY52" s="2914"/>
      <c r="BZ52" s="2914"/>
      <c r="CA52" s="2914"/>
      <c r="CB52" s="2914"/>
      <c r="CC52" s="2914"/>
      <c r="CD52" s="2914"/>
      <c r="CE52" s="2914"/>
      <c r="CF52" s="2914"/>
      <c r="CG52" s="2914"/>
      <c r="CH52" s="2914"/>
      <c r="CI52" s="2914"/>
      <c r="CJ52" s="2914"/>
      <c r="CK52" s="2914"/>
      <c r="CL52" s="2914"/>
      <c r="CM52" s="2914"/>
      <c r="CN52" s="2914"/>
      <c r="CO52" s="2914"/>
      <c r="CP52" s="2914"/>
      <c r="CQ52" s="2914"/>
      <c r="CR52" s="2914"/>
      <c r="CS52" s="2914"/>
      <c r="CT52" s="2914"/>
      <c r="CU52" s="2914"/>
      <c r="CV52" s="2914"/>
      <c r="CW52" s="2914"/>
      <c r="CX52" s="2914"/>
      <c r="CY52" s="2914"/>
      <c r="CZ52" s="2914"/>
      <c r="DA52" s="2914"/>
      <c r="DB52" s="2924"/>
      <c r="DC52" s="2924"/>
      <c r="DD52" s="2924"/>
      <c r="DE52" s="2924"/>
      <c r="DF52" s="2924"/>
      <c r="DG52" s="2924"/>
      <c r="DH52" s="2924"/>
      <c r="DI52" s="2924"/>
      <c r="DJ52" s="2924"/>
      <c r="DK52" s="2924"/>
      <c r="DL52" s="2924"/>
      <c r="DM52" s="2924"/>
      <c r="DN52" s="2924"/>
      <c r="DO52" s="2924"/>
      <c r="DP52" s="2924"/>
      <c r="DQ52" s="2924"/>
      <c r="DR52" s="2924"/>
      <c r="DS52" s="2924"/>
      <c r="DT52" s="2924"/>
      <c r="DU52" s="2924"/>
      <c r="DV52" s="2924"/>
      <c r="DW52" s="2924"/>
      <c r="DX52" s="2924"/>
      <c r="DY52" s="2924"/>
      <c r="DZ52" s="2924"/>
      <c r="EA52" s="2924"/>
      <c r="EB52" s="2924"/>
      <c r="EC52" s="2924"/>
      <c r="ED52" s="2924"/>
      <c r="EE52" s="2924"/>
      <c r="EF52" s="2924"/>
      <c r="EG52" s="2924"/>
      <c r="EH52" s="2924"/>
      <c r="EI52" s="2924"/>
      <c r="EJ52" s="2924"/>
      <c r="EK52" s="2924"/>
      <c r="EL52" s="2924"/>
      <c r="EM52" s="2924"/>
      <c r="EN52" s="2924"/>
      <c r="EO52" s="2924"/>
      <c r="EP52" s="2924"/>
      <c r="EQ52" s="2924"/>
      <c r="ER52" s="2924"/>
      <c r="ES52" s="2924"/>
      <c r="ET52" s="2924"/>
      <c r="EU52" s="2924"/>
      <c r="EV52" s="2925"/>
      <c r="EW52" s="2926"/>
      <c r="EX52" s="2926"/>
      <c r="EY52" s="2926"/>
      <c r="EZ52" s="2926"/>
      <c r="FA52" s="2926"/>
      <c r="FB52" s="2926"/>
      <c r="FC52" s="2926"/>
      <c r="FD52" s="2926"/>
      <c r="FE52" s="2927"/>
    </row>
    <row r="53" spans="1:161" x14ac:dyDescent="0.35">
      <c r="A53" s="908" t="s">
        <v>257</v>
      </c>
      <c r="B53" s="2914">
        <f>SUM(B55:B65)</f>
        <v>16990.770859912001</v>
      </c>
      <c r="C53" s="2914">
        <f>SUM(C55:C65)</f>
        <v>17310.9315240588</v>
      </c>
      <c r="D53" s="2914">
        <f>SUM(D55:D65)</f>
        <v>17346.032475530996</v>
      </c>
      <c r="E53" s="2914">
        <f>SUM(E55:E65)</f>
        <v>17954.744655414204</v>
      </c>
      <c r="F53" s="2914">
        <v>17976.906065687599</v>
      </c>
      <c r="G53" s="2914">
        <v>18527.796913256403</v>
      </c>
      <c r="H53" s="2914">
        <v>18645.6117551924</v>
      </c>
      <c r="I53" s="2914">
        <v>18719.495500201701</v>
      </c>
      <c r="J53" s="2914">
        <v>19091.433327080202</v>
      </c>
      <c r="K53" s="2914">
        <v>18954.300387692128</v>
      </c>
      <c r="L53" s="2914">
        <v>19085.768436934395</v>
      </c>
      <c r="M53" s="2914">
        <v>19231.214198037494</v>
      </c>
      <c r="N53" s="2914">
        <v>19474.871003599106</v>
      </c>
      <c r="O53" s="2914">
        <v>19720.828944791039</v>
      </c>
      <c r="P53" s="2914">
        <v>20013.660322607866</v>
      </c>
      <c r="Q53" s="2914">
        <v>20150.930694602914</v>
      </c>
      <c r="R53" s="2914">
        <v>20356.845855016498</v>
      </c>
      <c r="S53" s="2914">
        <v>20624.320483097625</v>
      </c>
      <c r="T53" s="2914">
        <v>20886.617807907493</v>
      </c>
      <c r="U53" s="2914">
        <v>21041.873812462269</v>
      </c>
      <c r="V53" s="2914">
        <v>21217.155206081181</v>
      </c>
      <c r="W53" s="2914">
        <v>21283.659952479091</v>
      </c>
      <c r="X53" s="2914">
        <v>21530.443758434369</v>
      </c>
      <c r="Y53" s="2914">
        <v>22034.858371704075</v>
      </c>
      <c r="Z53" s="2914">
        <v>22917.108495875229</v>
      </c>
      <c r="AA53" s="2914">
        <v>23472.503346618119</v>
      </c>
      <c r="AB53" s="2914">
        <v>23645.990745813444</v>
      </c>
      <c r="AC53" s="2914">
        <v>23840.447057358597</v>
      </c>
      <c r="AD53" s="2914">
        <v>24313.156131338932</v>
      </c>
      <c r="AE53" s="2914">
        <v>24999.104064233412</v>
      </c>
      <c r="AF53" s="2914">
        <v>25775.811589871726</v>
      </c>
      <c r="AG53" s="2914">
        <v>25999.904792880436</v>
      </c>
      <c r="AH53" s="2914">
        <v>26466.654325882209</v>
      </c>
      <c r="AI53" s="2914">
        <v>28452.200095983248</v>
      </c>
      <c r="AJ53" s="2914">
        <v>28825.492281500017</v>
      </c>
      <c r="AK53" s="2914">
        <v>29506.865354146335</v>
      </c>
      <c r="AL53" s="2914">
        <v>29957.044211511147</v>
      </c>
      <c r="AM53" s="2914">
        <v>30427.232776953602</v>
      </c>
      <c r="AN53" s="2914">
        <v>31689.037685944993</v>
      </c>
      <c r="AO53" s="2914">
        <v>32176.055919459548</v>
      </c>
      <c r="AP53" s="2914">
        <v>33669.468212295869</v>
      </c>
      <c r="AQ53" s="2914">
        <v>34967.100029061112</v>
      </c>
      <c r="AR53" s="2914">
        <v>36632.316590243208</v>
      </c>
      <c r="AS53" s="2914">
        <v>36514.817651008794</v>
      </c>
      <c r="AT53" s="2914">
        <v>37574.413266897463</v>
      </c>
      <c r="AU53" s="2914">
        <v>37487.526267559617</v>
      </c>
      <c r="AV53" s="2914">
        <v>37524.678754273329</v>
      </c>
      <c r="AW53" s="2914">
        <v>37813.737107254747</v>
      </c>
      <c r="AX53" s="2914">
        <v>38248.185484632231</v>
      </c>
      <c r="AY53" s="2914">
        <v>38625.665272349353</v>
      </c>
      <c r="AZ53" s="2914">
        <v>39326.578509166757</v>
      </c>
      <c r="BA53" s="2914">
        <v>39477.443049147871</v>
      </c>
      <c r="BB53" s="2914">
        <v>38496.869958017356</v>
      </c>
      <c r="BC53" s="2914">
        <v>38818.603955031482</v>
      </c>
      <c r="BD53" s="2914">
        <v>39707.824481412878</v>
      </c>
      <c r="BE53" s="2914">
        <v>40087.577761240347</v>
      </c>
      <c r="BF53" s="2914">
        <v>40564.75152945357</v>
      </c>
      <c r="BG53" s="2914">
        <v>41542.602911537659</v>
      </c>
      <c r="BH53" s="2914">
        <v>41925.274973629654</v>
      </c>
      <c r="BI53" s="2914">
        <v>42568.812208498959</v>
      </c>
      <c r="BJ53" s="2914">
        <v>43400.767533250699</v>
      </c>
      <c r="BK53" s="2914">
        <v>44205.476697762111</v>
      </c>
      <c r="BL53" s="2914">
        <v>44658.830570820232</v>
      </c>
      <c r="BM53" s="2914">
        <v>44994.294556872803</v>
      </c>
      <c r="BN53" s="2914">
        <v>45478.35091409093</v>
      </c>
      <c r="BO53" s="2914">
        <v>46063.861643931567</v>
      </c>
      <c r="BP53" s="2914">
        <v>46352.533114643666</v>
      </c>
      <c r="BQ53" s="2914">
        <v>47256.197363090076</v>
      </c>
      <c r="BR53" s="2914">
        <v>47704.437785278154</v>
      </c>
      <c r="BS53" s="2914">
        <v>48100.15109016496</v>
      </c>
      <c r="BT53" s="2914">
        <v>48940.006639378684</v>
      </c>
      <c r="BU53" s="2914">
        <v>49393.226651524499</v>
      </c>
      <c r="BV53" s="2914">
        <v>49696.47636815672</v>
      </c>
      <c r="BW53" s="2914">
        <v>50625.741040967718</v>
      </c>
      <c r="BX53" s="2914">
        <v>51407.415269239493</v>
      </c>
      <c r="BY53" s="2914">
        <v>52129.049325204593</v>
      </c>
      <c r="BZ53" s="2914">
        <v>53258.7</v>
      </c>
      <c r="CA53" s="2914">
        <v>54230.565500798963</v>
      </c>
      <c r="CB53" s="2914">
        <v>54835.496015499768</v>
      </c>
      <c r="CC53" s="2914">
        <v>55042.507419952402</v>
      </c>
      <c r="CD53" s="2914">
        <v>56438.492236593651</v>
      </c>
      <c r="CE53" s="2914">
        <v>58842.130366483325</v>
      </c>
      <c r="CF53" s="2914">
        <v>59883.057920301173</v>
      </c>
      <c r="CG53" s="2914">
        <v>60939.928073488096</v>
      </c>
      <c r="CH53" s="2914">
        <v>61872.251101487185</v>
      </c>
      <c r="CI53" s="2914">
        <v>63054.157526923358</v>
      </c>
      <c r="CJ53" s="2914">
        <v>64434.159200605187</v>
      </c>
      <c r="CK53" s="2914">
        <v>65087.629544874522</v>
      </c>
      <c r="CL53" s="2914">
        <v>65970.32982040316</v>
      </c>
      <c r="CM53" s="2914">
        <v>66928.517470165854</v>
      </c>
      <c r="CN53" s="2914">
        <v>67646.337440151518</v>
      </c>
      <c r="CO53" s="2914">
        <v>68328.913047515409</v>
      </c>
      <c r="CP53" s="2914">
        <v>69069.910154226716</v>
      </c>
      <c r="CQ53" s="2914">
        <v>69791.405682801633</v>
      </c>
      <c r="CR53" s="2914">
        <v>68890.581430815524</v>
      </c>
      <c r="CS53" s="2914">
        <v>71226.076824215183</v>
      </c>
      <c r="CT53" s="2914">
        <v>71988.501343857279</v>
      </c>
      <c r="CU53" s="2914">
        <v>72446.428138634292</v>
      </c>
      <c r="CV53" s="2914">
        <v>72750.85004516771</v>
      </c>
      <c r="CW53" s="2914">
        <v>73445.915764452642</v>
      </c>
      <c r="CX53" s="2914">
        <v>73829.917829877639</v>
      </c>
      <c r="CY53" s="2914">
        <v>74371.000768151513</v>
      </c>
      <c r="CZ53" s="2914">
        <v>75124.118767836087</v>
      </c>
      <c r="DA53" s="2914">
        <v>74832.571626108052</v>
      </c>
      <c r="DB53" s="2915">
        <v>75434.952415685373</v>
      </c>
      <c r="DC53" s="2915">
        <v>75642.331594170639</v>
      </c>
      <c r="DD53" s="2915">
        <v>75630.053600675426</v>
      </c>
      <c r="DE53" s="2915">
        <v>75896.23943064679</v>
      </c>
      <c r="DF53" s="2915">
        <v>76698.153910500507</v>
      </c>
      <c r="DG53" s="2915">
        <v>77047.506473127782</v>
      </c>
      <c r="DH53" s="2915">
        <v>77216.060722339971</v>
      </c>
      <c r="DI53" s="2915">
        <v>77584.48499115408</v>
      </c>
      <c r="DJ53" s="2915">
        <v>78101.025438796583</v>
      </c>
      <c r="DK53" s="2915">
        <v>79120.695375713622</v>
      </c>
      <c r="DL53" s="2915">
        <v>80201.711846030172</v>
      </c>
      <c r="DM53" s="2915">
        <v>80732.300145706584</v>
      </c>
      <c r="DN53" s="2915">
        <v>81559.639399055086</v>
      </c>
      <c r="DO53" s="2915">
        <v>82170.016857585477</v>
      </c>
      <c r="DP53" s="2915">
        <v>82309.96615366482</v>
      </c>
      <c r="DQ53" s="2915">
        <v>82630.714379197845</v>
      </c>
      <c r="DR53" s="2915">
        <v>83190.506574618776</v>
      </c>
      <c r="DS53" s="2915">
        <v>83845.954490463628</v>
      </c>
      <c r="DT53" s="2915">
        <v>84451.388866244466</v>
      </c>
      <c r="DU53" s="2915">
        <v>84973.468970980801</v>
      </c>
      <c r="DV53" s="2915">
        <v>85566.694303374054</v>
      </c>
      <c r="DW53" s="2915">
        <v>86597.219454591526</v>
      </c>
      <c r="DX53" s="2915">
        <v>86109.580979778155</v>
      </c>
      <c r="DY53" s="2915">
        <v>86033.175193049552</v>
      </c>
      <c r="DZ53" s="2915">
        <v>85932.071429250922</v>
      </c>
      <c r="EA53" s="2915">
        <v>85623.423147246795</v>
      </c>
      <c r="EB53" s="2915">
        <v>85647.976547746526</v>
      </c>
      <c r="EC53" s="2915">
        <v>85554.609945206277</v>
      </c>
      <c r="ED53" s="2915">
        <v>86410.651869238383</v>
      </c>
      <c r="EE53" s="2915">
        <v>86076.428737600814</v>
      </c>
      <c r="EF53" s="2915">
        <v>86017.204328645501</v>
      </c>
      <c r="EG53" s="2915">
        <v>86335.86066107807</v>
      </c>
      <c r="EH53" s="2915">
        <v>86614.269368541514</v>
      </c>
      <c r="EI53" s="2915">
        <v>87017.096140508293</v>
      </c>
      <c r="EJ53" s="2915">
        <v>87182.000179516617</v>
      </c>
      <c r="EK53" s="2915">
        <v>87359.211661871217</v>
      </c>
      <c r="EL53" s="2915">
        <v>87613.99005859482</v>
      </c>
      <c r="EM53" s="2915">
        <v>87649.932889119198</v>
      </c>
      <c r="EN53" s="2915">
        <v>88538.902730701346</v>
      </c>
      <c r="EO53" s="2915">
        <v>88564.391028592145</v>
      </c>
      <c r="EP53" s="2915">
        <v>89927.613954233297</v>
      </c>
      <c r="EQ53" s="2915">
        <v>90196.075363415628</v>
      </c>
      <c r="ER53" s="2915">
        <v>91356.542578465174</v>
      </c>
      <c r="ES53" s="2915">
        <v>91107.145331291715</v>
      </c>
      <c r="ET53" s="2915">
        <v>92041.478235135844</v>
      </c>
      <c r="EU53" s="2915">
        <v>92407.178601619991</v>
      </c>
      <c r="EV53" s="2916">
        <v>93142.819115295992</v>
      </c>
      <c r="EW53" s="2917">
        <v>93002.40839938377</v>
      </c>
      <c r="EX53" s="2917">
        <v>95230.356142099859</v>
      </c>
      <c r="EY53" s="2917">
        <v>96050.099416200275</v>
      </c>
      <c r="EZ53" s="2917">
        <v>97220.231013935161</v>
      </c>
      <c r="FA53" s="2917">
        <v>98056.223565724635</v>
      </c>
      <c r="FB53" s="2917">
        <v>98633.468258676847</v>
      </c>
      <c r="FC53" s="2917">
        <v>98970.543790494266</v>
      </c>
      <c r="FD53" s="2917">
        <v>99335.658926838383</v>
      </c>
      <c r="FE53" s="2918">
        <v>100162.49643441857</v>
      </c>
    </row>
    <row r="54" spans="1:161" ht="15.95" customHeight="1" x14ac:dyDescent="0.35">
      <c r="A54" s="911" t="s">
        <v>792</v>
      </c>
      <c r="B54" s="2914"/>
      <c r="C54" s="2914"/>
      <c r="D54" s="2914"/>
      <c r="E54" s="2914"/>
      <c r="F54" s="2914"/>
      <c r="G54" s="2914"/>
      <c r="H54" s="2919"/>
      <c r="I54" s="2919"/>
      <c r="J54" s="2919"/>
      <c r="K54" s="2919"/>
      <c r="L54" s="2919"/>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4"/>
      <c r="AN54" s="2914"/>
      <c r="AO54" s="2914"/>
      <c r="AP54" s="2914"/>
      <c r="AQ54" s="2914"/>
      <c r="AR54" s="2914"/>
      <c r="AS54" s="2914"/>
      <c r="AT54" s="2914"/>
      <c r="AU54" s="2914"/>
      <c r="AV54" s="2914"/>
      <c r="AW54" s="2914"/>
      <c r="AX54" s="2914"/>
      <c r="AY54" s="2914"/>
      <c r="AZ54" s="2914"/>
      <c r="BA54" s="2914"/>
      <c r="BB54" s="2914"/>
      <c r="BC54" s="2914"/>
      <c r="BD54" s="2914"/>
      <c r="BE54" s="2914"/>
      <c r="BF54" s="2914"/>
      <c r="BG54" s="2914"/>
      <c r="BH54" s="2914"/>
      <c r="BI54" s="2914"/>
      <c r="BJ54" s="2914"/>
      <c r="BK54" s="2914"/>
      <c r="BL54" s="2914"/>
      <c r="BM54" s="2914"/>
      <c r="BN54" s="2914"/>
      <c r="BO54" s="2914"/>
      <c r="BP54" s="2914"/>
      <c r="BQ54" s="2914"/>
      <c r="BR54" s="2914"/>
      <c r="BS54" s="2914"/>
      <c r="BT54" s="2914"/>
      <c r="BU54" s="2914"/>
      <c r="BV54" s="2914"/>
      <c r="BW54" s="2914"/>
      <c r="BX54" s="2914"/>
      <c r="BY54" s="2914"/>
      <c r="BZ54" s="2914"/>
      <c r="CA54" s="2914"/>
      <c r="CB54" s="2914"/>
      <c r="CC54" s="2914"/>
      <c r="CD54" s="2914"/>
      <c r="CE54" s="2914"/>
      <c r="CF54" s="2914"/>
      <c r="CG54" s="2914"/>
      <c r="CH54" s="2914"/>
      <c r="CI54" s="2914"/>
      <c r="CJ54" s="2914"/>
      <c r="CK54" s="2914"/>
      <c r="CL54" s="2914"/>
      <c r="CM54" s="2914"/>
      <c r="CN54" s="2914"/>
      <c r="CO54" s="2914"/>
      <c r="CP54" s="2914"/>
      <c r="CQ54" s="2914"/>
      <c r="CR54" s="2914"/>
      <c r="CS54" s="2914"/>
      <c r="CT54" s="2914"/>
      <c r="CU54" s="2914"/>
      <c r="CV54" s="2914"/>
      <c r="CW54" s="2914"/>
      <c r="CX54" s="2914"/>
      <c r="CY54" s="2914"/>
      <c r="CZ54" s="2914"/>
      <c r="DA54" s="2914"/>
      <c r="DB54" s="2924"/>
      <c r="DC54" s="2924"/>
      <c r="DD54" s="2924"/>
      <c r="DE54" s="2924"/>
      <c r="DF54" s="2924"/>
      <c r="DG54" s="2924"/>
      <c r="DH54" s="2924"/>
      <c r="DI54" s="2924"/>
      <c r="DJ54" s="2924"/>
      <c r="DK54" s="2924"/>
      <c r="DL54" s="2924"/>
      <c r="DM54" s="2924"/>
      <c r="DN54" s="2924"/>
      <c r="DO54" s="2924"/>
      <c r="DP54" s="2924"/>
      <c r="DQ54" s="2924"/>
      <c r="DR54" s="2924"/>
      <c r="DS54" s="2924"/>
      <c r="DT54" s="2924"/>
      <c r="DU54" s="2924"/>
      <c r="DV54" s="2924"/>
      <c r="DW54" s="2924"/>
      <c r="DX54" s="2924"/>
      <c r="DY54" s="2924"/>
      <c r="DZ54" s="2924"/>
      <c r="EA54" s="2924"/>
      <c r="EB54" s="2924"/>
      <c r="EC54" s="2924"/>
      <c r="ED54" s="2924"/>
      <c r="EE54" s="2924"/>
      <c r="EF54" s="2924"/>
      <c r="EG54" s="2924"/>
      <c r="EH54" s="2924"/>
      <c r="EI54" s="2924"/>
      <c r="EJ54" s="2924"/>
      <c r="EK54" s="2924"/>
      <c r="EL54" s="2924"/>
      <c r="EM54" s="2924"/>
      <c r="EN54" s="2924"/>
      <c r="EO54" s="2924"/>
      <c r="EP54" s="2924"/>
      <c r="EQ54" s="2924"/>
      <c r="ER54" s="2924"/>
      <c r="ES54" s="2924"/>
      <c r="ET54" s="2924"/>
      <c r="EU54" s="2924"/>
      <c r="EV54" s="2925"/>
      <c r="EW54" s="2926"/>
      <c r="EX54" s="2926"/>
      <c r="EY54" s="2926"/>
      <c r="EZ54" s="2926"/>
      <c r="FA54" s="2926"/>
      <c r="FB54" s="2926"/>
      <c r="FC54" s="2926"/>
      <c r="FD54" s="2926"/>
      <c r="FE54" s="2927"/>
    </row>
    <row r="55" spans="1:161" ht="15.95" customHeight="1" x14ac:dyDescent="0.35">
      <c r="A55" s="911" t="s">
        <v>828</v>
      </c>
      <c r="B55" s="2919">
        <v>1703.5168410699998</v>
      </c>
      <c r="C55" s="2919">
        <v>1667.48697778</v>
      </c>
      <c r="D55" s="2919">
        <v>1661.7562241699998</v>
      </c>
      <c r="E55" s="2919">
        <v>1705.4120344800001</v>
      </c>
      <c r="F55" s="2919">
        <v>1705.9493097899999</v>
      </c>
      <c r="G55" s="2919">
        <v>1691.9955020999998</v>
      </c>
      <c r="H55" s="2919">
        <v>1545.8629860100002</v>
      </c>
      <c r="I55" s="2919">
        <v>1620.6617531099998</v>
      </c>
      <c r="J55" s="2919">
        <v>1777.9612701199999</v>
      </c>
      <c r="K55" s="2919">
        <v>1770.1400560500001</v>
      </c>
      <c r="L55" s="2919">
        <v>1685.9139380800002</v>
      </c>
      <c r="M55" s="2919">
        <v>1629.9566338300001</v>
      </c>
      <c r="N55" s="2919">
        <v>1574.8059123</v>
      </c>
      <c r="O55" s="2919">
        <v>1594.4855227099999</v>
      </c>
      <c r="P55" s="2919">
        <v>1696.9955438699999</v>
      </c>
      <c r="Q55" s="2919">
        <v>1694.69309795</v>
      </c>
      <c r="R55" s="2919">
        <v>1697.4641178899999</v>
      </c>
      <c r="S55" s="2919">
        <v>1670.7677218199999</v>
      </c>
      <c r="T55" s="2919">
        <v>1681.42759907</v>
      </c>
      <c r="U55" s="2919">
        <v>1645.7320682</v>
      </c>
      <c r="V55" s="2919">
        <v>1706.4805101900001</v>
      </c>
      <c r="W55" s="2919">
        <v>1684.9427416800002</v>
      </c>
      <c r="X55" s="2919">
        <v>1690.6768397999999</v>
      </c>
      <c r="Y55" s="2919">
        <v>1664.3503350000001</v>
      </c>
      <c r="Z55" s="2919">
        <v>1540.4170351100001</v>
      </c>
      <c r="AA55" s="2919">
        <v>1595.55022433</v>
      </c>
      <c r="AB55" s="2919">
        <v>1594.0091191399999</v>
      </c>
      <c r="AC55" s="2919">
        <v>1631.0120076300002</v>
      </c>
      <c r="AD55" s="2919">
        <v>1538.7090692500001</v>
      </c>
      <c r="AE55" s="2919">
        <v>1645.3291321000002</v>
      </c>
      <c r="AF55" s="2919">
        <v>1572.7505806400002</v>
      </c>
      <c r="AG55" s="2919">
        <v>1553.6544383000003</v>
      </c>
      <c r="AH55" s="2919">
        <v>1632.5942457000001</v>
      </c>
      <c r="AI55" s="2919">
        <v>1493.2156489099998</v>
      </c>
      <c r="AJ55" s="2919">
        <v>1522.5460142600002</v>
      </c>
      <c r="AK55" s="2919">
        <v>1617.1927430799999</v>
      </c>
      <c r="AL55" s="2919">
        <v>1587.7562758499998</v>
      </c>
      <c r="AM55" s="2919">
        <v>1607.9971628600001</v>
      </c>
      <c r="AN55" s="2919">
        <v>1640.62458184</v>
      </c>
      <c r="AO55" s="2919">
        <v>1708.74232667</v>
      </c>
      <c r="AP55" s="2919">
        <v>1612.5914442467999</v>
      </c>
      <c r="AQ55" s="2919">
        <v>1633.8267005505998</v>
      </c>
      <c r="AR55" s="2919">
        <v>1519.4963002048</v>
      </c>
      <c r="AS55" s="2919">
        <v>1470.5025475099999</v>
      </c>
      <c r="AT55" s="2919">
        <v>1507.49048021</v>
      </c>
      <c r="AU55" s="2919">
        <v>1485.9416241719998</v>
      </c>
      <c r="AV55" s="2919">
        <v>1562.1708126570002</v>
      </c>
      <c r="AW55" s="2919">
        <v>1568.3009001152</v>
      </c>
      <c r="AX55" s="2919">
        <v>1609.4369561307999</v>
      </c>
      <c r="AY55" s="2919">
        <v>1504.4555740129001</v>
      </c>
      <c r="AZ55" s="2919">
        <v>1535.4914448654999</v>
      </c>
      <c r="BA55" s="2919">
        <v>1549.7753377923998</v>
      </c>
      <c r="BB55" s="2919">
        <v>1401.6678407822999</v>
      </c>
      <c r="BC55" s="2919">
        <v>1546.0777856960001</v>
      </c>
      <c r="BD55" s="2919">
        <v>1763.3919846222</v>
      </c>
      <c r="BE55" s="2919">
        <v>1609.0982713096002</v>
      </c>
      <c r="BF55" s="2919">
        <v>1569.9114551200003</v>
      </c>
      <c r="BG55" s="2919">
        <v>1640.400353578</v>
      </c>
      <c r="BH55" s="2919">
        <v>1645.4479065085</v>
      </c>
      <c r="BI55" s="2919">
        <v>1619.6103379081999</v>
      </c>
      <c r="BJ55" s="2919">
        <v>1705.9283776083003</v>
      </c>
      <c r="BK55" s="2919">
        <v>1895.0080960635003</v>
      </c>
      <c r="BL55" s="2919">
        <v>1802.8477726194001</v>
      </c>
      <c r="BM55" s="2919">
        <v>1796.2621740450004</v>
      </c>
      <c r="BN55" s="2919">
        <v>1918.4197671179998</v>
      </c>
      <c r="BO55" s="2919">
        <v>1825.1166806228</v>
      </c>
      <c r="BP55" s="2919">
        <v>1940.1952077745998</v>
      </c>
      <c r="BQ55" s="2919">
        <v>2097.7048947519002</v>
      </c>
      <c r="BR55" s="2919">
        <v>2243.2512883203003</v>
      </c>
      <c r="BS55" s="2919">
        <v>2178.3100403208005</v>
      </c>
      <c r="BT55" s="2919">
        <v>2167.8786704667496</v>
      </c>
      <c r="BU55" s="2919">
        <v>2259.2301837479345</v>
      </c>
      <c r="BV55" s="2919">
        <v>2251.733822091092</v>
      </c>
      <c r="BW55" s="2919">
        <v>2198.2134562885003</v>
      </c>
      <c r="BX55" s="2919">
        <v>2179.3626134329998</v>
      </c>
      <c r="BY55" s="2919">
        <v>1851.8332938256001</v>
      </c>
      <c r="BZ55" s="2919">
        <v>1834.9</v>
      </c>
      <c r="CA55" s="2919">
        <v>1907.5042333698</v>
      </c>
      <c r="CB55" s="2919">
        <v>1998.1906784936002</v>
      </c>
      <c r="CC55" s="2919">
        <v>1987.8912893275999</v>
      </c>
      <c r="CD55" s="2919">
        <v>2175.1036625325823</v>
      </c>
      <c r="CE55" s="2919">
        <v>2080.2410300655492</v>
      </c>
      <c r="CF55" s="2919">
        <v>2116.6489087231457</v>
      </c>
      <c r="CG55" s="2919">
        <v>2217.4506931106234</v>
      </c>
      <c r="CH55" s="2919">
        <v>2061.7262615651457</v>
      </c>
      <c r="CI55" s="2919">
        <v>2068.0837510276742</v>
      </c>
      <c r="CJ55" s="2919">
        <v>2087.081989396946</v>
      </c>
      <c r="CK55" s="2919">
        <v>2064.0744169051222</v>
      </c>
      <c r="CL55" s="2919">
        <v>2129.4509004205233</v>
      </c>
      <c r="CM55" s="2919">
        <v>2212.5829138430254</v>
      </c>
      <c r="CN55" s="2919">
        <v>2158.4389556632905</v>
      </c>
      <c r="CO55" s="2919">
        <v>2172.2381578465443</v>
      </c>
      <c r="CP55" s="2919">
        <v>2314.5718388532496</v>
      </c>
      <c r="CQ55" s="2919">
        <v>2393.9210115383235</v>
      </c>
      <c r="CR55" s="2919">
        <v>2363.7193288048102</v>
      </c>
      <c r="CS55" s="2919">
        <v>2472.0645565760237</v>
      </c>
      <c r="CT55" s="2919">
        <v>2330.9486906231959</v>
      </c>
      <c r="CU55" s="2919">
        <v>2405.3084911562246</v>
      </c>
      <c r="CV55" s="2919">
        <v>2299.8712997877337</v>
      </c>
      <c r="CW55" s="2919">
        <v>2362.5635054950994</v>
      </c>
      <c r="CX55" s="2919">
        <v>2406.5559122739919</v>
      </c>
      <c r="CY55" s="2919">
        <v>2313.4998768566452</v>
      </c>
      <c r="CZ55" s="2919">
        <v>2413.4560482765523</v>
      </c>
      <c r="DA55" s="2919">
        <v>2416.7546667293614</v>
      </c>
      <c r="DB55" s="2924">
        <v>2529.1695671177267</v>
      </c>
      <c r="DC55" s="2924">
        <v>2703.1720937330688</v>
      </c>
      <c r="DD55" s="2924">
        <v>2703.0615968835928</v>
      </c>
      <c r="DE55" s="2924">
        <v>2657.9965599061861</v>
      </c>
      <c r="DF55" s="2924">
        <v>2717.891853269799</v>
      </c>
      <c r="DG55" s="2924">
        <v>2813.6684548588432</v>
      </c>
      <c r="DH55" s="2924">
        <v>2721.4804944024791</v>
      </c>
      <c r="DI55" s="2924">
        <v>2819.0677013645682</v>
      </c>
      <c r="DJ55" s="2924">
        <v>2848.4187961458583</v>
      </c>
      <c r="DK55" s="2924">
        <v>2958.0443370774833</v>
      </c>
      <c r="DL55" s="2924">
        <v>2873.4968583843056</v>
      </c>
      <c r="DM55" s="2924">
        <v>2850.44187463956</v>
      </c>
      <c r="DN55" s="2924">
        <v>2995.2504491697746</v>
      </c>
      <c r="DO55" s="2924">
        <v>2980.0682443515866</v>
      </c>
      <c r="DP55" s="2924">
        <v>3052.9403663969783</v>
      </c>
      <c r="DQ55" s="2924">
        <v>3037.5556252421438</v>
      </c>
      <c r="DR55" s="2924">
        <v>3066.0706694065898</v>
      </c>
      <c r="DS55" s="2924">
        <v>3002.3060374917013</v>
      </c>
      <c r="DT55" s="2924">
        <v>3005.2916723477183</v>
      </c>
      <c r="DU55" s="2924">
        <v>3054.4812716018682</v>
      </c>
      <c r="DV55" s="2924">
        <v>3138.2906277468524</v>
      </c>
      <c r="DW55" s="2924">
        <v>3133.4783779642726</v>
      </c>
      <c r="DX55" s="2924">
        <v>3191.367982643314</v>
      </c>
      <c r="DY55" s="2924">
        <v>3158.2236514987758</v>
      </c>
      <c r="DZ55" s="2924">
        <v>3185.7381770428424</v>
      </c>
      <c r="EA55" s="2924">
        <v>3034.0961673535326</v>
      </c>
      <c r="EB55" s="2924">
        <v>3057.6035931883694</v>
      </c>
      <c r="EC55" s="2924">
        <v>3014.4201109817332</v>
      </c>
      <c r="ED55" s="2924">
        <v>2820.3923826810378</v>
      </c>
      <c r="EE55" s="2924">
        <v>2771.444935585102</v>
      </c>
      <c r="EF55" s="2924">
        <v>2702.0376543519724</v>
      </c>
      <c r="EG55" s="2924">
        <v>2760.3137479572092</v>
      </c>
      <c r="EH55" s="2924">
        <v>2874.5943546735962</v>
      </c>
      <c r="EI55" s="2924">
        <v>3024.4220630957366</v>
      </c>
      <c r="EJ55" s="2924">
        <v>2866.3669441124007</v>
      </c>
      <c r="EK55" s="2924">
        <v>2802.4989638263464</v>
      </c>
      <c r="EL55" s="2924">
        <v>2976.257297329741</v>
      </c>
      <c r="EM55" s="2924">
        <v>2803.7936867321278</v>
      </c>
      <c r="EN55" s="2924">
        <v>2660.2694033708594</v>
      </c>
      <c r="EO55" s="2924">
        <v>2572.0330728195709</v>
      </c>
      <c r="EP55" s="2924">
        <v>2532.8952060938482</v>
      </c>
      <c r="EQ55" s="2924">
        <v>2532.8161585638386</v>
      </c>
      <c r="ER55" s="2924">
        <v>2476.9618976627098</v>
      </c>
      <c r="ES55" s="2924">
        <v>2503.6185948756097</v>
      </c>
      <c r="ET55" s="2924">
        <v>2480.71903309762</v>
      </c>
      <c r="EU55" s="2924">
        <v>2484.7994715181608</v>
      </c>
      <c r="EV55" s="2925">
        <v>2465.725231037643</v>
      </c>
      <c r="EW55" s="2926">
        <v>2580.211268490144</v>
      </c>
      <c r="EX55" s="2926">
        <v>2632.4116076381943</v>
      </c>
      <c r="EY55" s="2926">
        <v>2700.9023208093099</v>
      </c>
      <c r="EZ55" s="2926">
        <v>2857.5938081491454</v>
      </c>
      <c r="FA55" s="2926">
        <v>3264.4773770333377</v>
      </c>
      <c r="FB55" s="2926">
        <v>3438.9263857148499</v>
      </c>
      <c r="FC55" s="2926">
        <v>3355.7522887516561</v>
      </c>
      <c r="FD55" s="2926">
        <v>3331.1338804395955</v>
      </c>
      <c r="FE55" s="2927">
        <v>3433.997019740214</v>
      </c>
    </row>
    <row r="56" spans="1:161" ht="15.95" customHeight="1" x14ac:dyDescent="0.35">
      <c r="A56" s="911" t="s">
        <v>829</v>
      </c>
      <c r="B56" s="2919">
        <v>1566.2622638099999</v>
      </c>
      <c r="C56" s="2919">
        <v>1531.7355509000001</v>
      </c>
      <c r="D56" s="2919">
        <v>1480.9899711300002</v>
      </c>
      <c r="E56" s="2919">
        <v>1509.5370252</v>
      </c>
      <c r="F56" s="2919">
        <v>1399.6322762400002</v>
      </c>
      <c r="G56" s="2919">
        <v>1574.8851512800002</v>
      </c>
      <c r="H56" s="2919">
        <v>1592.0664303799997</v>
      </c>
      <c r="I56" s="2919">
        <v>1604.3418368000002</v>
      </c>
      <c r="J56" s="2919">
        <v>1616.6536442600002</v>
      </c>
      <c r="K56" s="2919">
        <v>1397.6034185000001</v>
      </c>
      <c r="L56" s="2919">
        <v>1413.0447133499999</v>
      </c>
      <c r="M56" s="2919">
        <v>1405.9051855599998</v>
      </c>
      <c r="N56" s="2919">
        <v>1422.7458716399999</v>
      </c>
      <c r="O56" s="2919">
        <v>1399.8823031900004</v>
      </c>
      <c r="P56" s="2919">
        <v>1490.062487343072</v>
      </c>
      <c r="Q56" s="2919">
        <v>1455.2937506486001</v>
      </c>
      <c r="R56" s="2919">
        <v>1440.2298126000001</v>
      </c>
      <c r="S56" s="2919">
        <v>1504.8786693673999</v>
      </c>
      <c r="T56" s="2919">
        <v>1563.0391757350001</v>
      </c>
      <c r="U56" s="2919">
        <v>1563.3051408258368</v>
      </c>
      <c r="V56" s="2919">
        <v>1594.3383725296349</v>
      </c>
      <c r="W56" s="2919">
        <v>1588.0825185805002</v>
      </c>
      <c r="X56" s="2919">
        <v>1646.9043621899998</v>
      </c>
      <c r="Y56" s="2919">
        <v>1884.9417942299999</v>
      </c>
      <c r="Z56" s="2919">
        <v>1881.7743529000113</v>
      </c>
      <c r="AA56" s="2919">
        <v>2134.2113199099999</v>
      </c>
      <c r="AB56" s="2919">
        <v>2276.8956580296735</v>
      </c>
      <c r="AC56" s="2919">
        <v>2325.8508313611242</v>
      </c>
      <c r="AD56" s="2919">
        <v>2531.1441753206004</v>
      </c>
      <c r="AE56" s="2919">
        <v>2626.164427995142</v>
      </c>
      <c r="AF56" s="2919">
        <v>2753.4232723566643</v>
      </c>
      <c r="AG56" s="2919">
        <v>2777.084564852049</v>
      </c>
      <c r="AH56" s="2919">
        <v>2706.8398072124105</v>
      </c>
      <c r="AI56" s="2919">
        <v>3792.0184282425444</v>
      </c>
      <c r="AJ56" s="2919">
        <v>3829.6012439856991</v>
      </c>
      <c r="AK56" s="2919">
        <v>4149.0226086412713</v>
      </c>
      <c r="AL56" s="2919">
        <v>4165.0506336005756</v>
      </c>
      <c r="AM56" s="2919">
        <v>4272.5715158456724</v>
      </c>
      <c r="AN56" s="2919">
        <v>4562.3505181211121</v>
      </c>
      <c r="AO56" s="2919">
        <v>4636.2372954465636</v>
      </c>
      <c r="AP56" s="2919">
        <v>5010.4701210429675</v>
      </c>
      <c r="AQ56" s="2919">
        <v>5748.2683752771691</v>
      </c>
      <c r="AR56" s="2919">
        <v>5443.9517062232007</v>
      </c>
      <c r="AS56" s="2919">
        <v>5450.8960268687988</v>
      </c>
      <c r="AT56" s="2919">
        <v>5968.2017388641871</v>
      </c>
      <c r="AU56" s="2919">
        <v>5961.7218153548183</v>
      </c>
      <c r="AV56" s="2919">
        <v>5997.204256061339</v>
      </c>
      <c r="AW56" s="2919">
        <v>5959.0393518775409</v>
      </c>
      <c r="AX56" s="2919">
        <v>6402.8197630342129</v>
      </c>
      <c r="AY56" s="2919">
        <v>6533.5225808880414</v>
      </c>
      <c r="AZ56" s="2919">
        <v>6708.3524122662539</v>
      </c>
      <c r="BA56" s="2919">
        <v>6837.3582112271397</v>
      </c>
      <c r="BB56" s="2919">
        <v>6652.6271805244578</v>
      </c>
      <c r="BC56" s="2919">
        <v>6617.8851017674579</v>
      </c>
      <c r="BD56" s="2919">
        <v>6583.9676465180737</v>
      </c>
      <c r="BE56" s="2919">
        <v>6631.2531014145152</v>
      </c>
      <c r="BF56" s="2919">
        <v>6925.8505582460912</v>
      </c>
      <c r="BG56" s="2919">
        <v>6751.9981268280999</v>
      </c>
      <c r="BH56" s="2919">
        <v>6876.1655090733348</v>
      </c>
      <c r="BI56" s="2919">
        <v>6946.1621289767763</v>
      </c>
      <c r="BJ56" s="2919">
        <v>6846.2399812526864</v>
      </c>
      <c r="BK56" s="2919">
        <v>7181.7258415506685</v>
      </c>
      <c r="BL56" s="2919">
        <v>7304.9543537676909</v>
      </c>
      <c r="BM56" s="2919">
        <v>7062.88359449575</v>
      </c>
      <c r="BN56" s="2919">
        <v>7161.5564283267231</v>
      </c>
      <c r="BO56" s="2919">
        <v>7183.794132799886</v>
      </c>
      <c r="BP56" s="2919">
        <v>6812.7885968926239</v>
      </c>
      <c r="BQ56" s="2919">
        <v>6666.6104976179295</v>
      </c>
      <c r="BR56" s="2919">
        <v>6758.7563611538581</v>
      </c>
      <c r="BS56" s="2919">
        <v>6852.0285764284181</v>
      </c>
      <c r="BT56" s="2919">
        <v>6844.879226694723</v>
      </c>
      <c r="BU56" s="2919">
        <v>6760.4413757508555</v>
      </c>
      <c r="BV56" s="2919">
        <v>7001.649657477732</v>
      </c>
      <c r="BW56" s="2919">
        <v>6972.0043839220643</v>
      </c>
      <c r="BX56" s="2919">
        <v>7178.0116337104982</v>
      </c>
      <c r="BY56" s="2919">
        <v>7129.9206409353001</v>
      </c>
      <c r="BZ56" s="2919">
        <v>7202.3</v>
      </c>
      <c r="CA56" s="2919">
        <v>7257.6438286813172</v>
      </c>
      <c r="CB56" s="2919">
        <v>9231.2591131296867</v>
      </c>
      <c r="CC56" s="2919">
        <v>8883.6745443411037</v>
      </c>
      <c r="CD56" s="2919">
        <v>9470.6598835068762</v>
      </c>
      <c r="CE56" s="2919">
        <v>11192.246052263228</v>
      </c>
      <c r="CF56" s="2919">
        <v>11329.015390783961</v>
      </c>
      <c r="CG56" s="2919">
        <v>11700.572314512288</v>
      </c>
      <c r="CH56" s="2919">
        <v>11697.831977097459</v>
      </c>
      <c r="CI56" s="2919">
        <v>11992.786581141494</v>
      </c>
      <c r="CJ56" s="2919">
        <v>12208.284283884432</v>
      </c>
      <c r="CK56" s="2919">
        <v>12457.029866708373</v>
      </c>
      <c r="CL56" s="2919">
        <v>12728.823514301599</v>
      </c>
      <c r="CM56" s="2919">
        <v>12827.465229980042</v>
      </c>
      <c r="CN56" s="2919">
        <v>13037.736085659824</v>
      </c>
      <c r="CO56" s="2919">
        <v>13235.864578678416</v>
      </c>
      <c r="CP56" s="2919">
        <v>13498.855750430224</v>
      </c>
      <c r="CQ56" s="2919">
        <v>13490.761829445366</v>
      </c>
      <c r="CR56" s="2919">
        <v>13787.716057873602</v>
      </c>
      <c r="CS56" s="2919">
        <v>14327.360273678913</v>
      </c>
      <c r="CT56" s="2919">
        <v>14269.084939308781</v>
      </c>
      <c r="CU56" s="2919">
        <v>14214.311252855296</v>
      </c>
      <c r="CV56" s="2919">
        <v>14068.469117132332</v>
      </c>
      <c r="CW56" s="2919">
        <v>14174.067024497041</v>
      </c>
      <c r="CX56" s="2919">
        <v>14065.019300594067</v>
      </c>
      <c r="CY56" s="2919">
        <v>14151.109350088293</v>
      </c>
      <c r="CZ56" s="2919">
        <v>14228.70234031387</v>
      </c>
      <c r="DA56" s="2919">
        <v>14104.770334073473</v>
      </c>
      <c r="DB56" s="2924">
        <v>14283.255333046203</v>
      </c>
      <c r="DC56" s="2924">
        <v>13989.018947829045</v>
      </c>
      <c r="DD56" s="2924">
        <v>14003.35124109553</v>
      </c>
      <c r="DE56" s="2924">
        <v>13535.784060306049</v>
      </c>
      <c r="DF56" s="2924">
        <v>14023.347963637516</v>
      </c>
      <c r="DG56" s="2924">
        <v>14151.250519593021</v>
      </c>
      <c r="DH56" s="2924">
        <v>14038.437753419723</v>
      </c>
      <c r="DI56" s="2924">
        <v>13969.679819357556</v>
      </c>
      <c r="DJ56" s="2924">
        <v>13942.023416984321</v>
      </c>
      <c r="DK56" s="2924">
        <v>14076.956671803824</v>
      </c>
      <c r="DL56" s="2924">
        <v>14179.719330055588</v>
      </c>
      <c r="DM56" s="2924">
        <v>14318.252459184703</v>
      </c>
      <c r="DN56" s="2924">
        <v>14280.478116616074</v>
      </c>
      <c r="DO56" s="2924">
        <v>14403.502797588842</v>
      </c>
      <c r="DP56" s="2924">
        <v>14142.748051410535</v>
      </c>
      <c r="DQ56" s="2924">
        <v>14190.261901405107</v>
      </c>
      <c r="DR56" s="2924">
        <v>13967.64007949933</v>
      </c>
      <c r="DS56" s="2924">
        <v>13981.046989066735</v>
      </c>
      <c r="DT56" s="2924">
        <v>14081.986929979576</v>
      </c>
      <c r="DU56" s="2924">
        <v>13771.498096728192</v>
      </c>
      <c r="DV56" s="2924">
        <v>13921.385655162621</v>
      </c>
      <c r="DW56" s="2924">
        <v>14649.166800415267</v>
      </c>
      <c r="DX56" s="2924">
        <v>13975.760119077333</v>
      </c>
      <c r="DY56" s="2924">
        <v>14006.418268556406</v>
      </c>
      <c r="DZ56" s="2924">
        <v>13805.477582469248</v>
      </c>
      <c r="EA56" s="2924">
        <v>13650.582536117641</v>
      </c>
      <c r="EB56" s="2924">
        <v>13165.207832305077</v>
      </c>
      <c r="EC56" s="2924">
        <v>12937.418228455514</v>
      </c>
      <c r="ED56" s="2924">
        <v>13437.234268190592</v>
      </c>
      <c r="EE56" s="2924">
        <v>13167.462303183998</v>
      </c>
      <c r="EF56" s="2924">
        <v>12829.793529753571</v>
      </c>
      <c r="EG56" s="2924">
        <v>12772.141908124426</v>
      </c>
      <c r="EH56" s="2924">
        <v>12749.906275264004</v>
      </c>
      <c r="EI56" s="2924">
        <v>12801.490940341673</v>
      </c>
      <c r="EJ56" s="2924">
        <v>12347.979251744258</v>
      </c>
      <c r="EK56" s="2924">
        <v>12579.413898507406</v>
      </c>
      <c r="EL56" s="2924">
        <v>12429.607025968822</v>
      </c>
      <c r="EM56" s="2924">
        <v>12569.18489819641</v>
      </c>
      <c r="EN56" s="2924">
        <v>13350.442047493991</v>
      </c>
      <c r="EO56" s="2924">
        <v>12876.853036385464</v>
      </c>
      <c r="EP56" s="2924">
        <v>13133.19079376958</v>
      </c>
      <c r="EQ56" s="2924">
        <v>13253.826927907863</v>
      </c>
      <c r="ER56" s="2924">
        <v>13409.054823992999</v>
      </c>
      <c r="ES56" s="2924">
        <v>13478.640275538288</v>
      </c>
      <c r="ET56" s="2924">
        <v>13551.336453774124</v>
      </c>
      <c r="EU56" s="2924">
        <v>13523.577306013774</v>
      </c>
      <c r="EV56" s="2925">
        <v>13709.074642936514</v>
      </c>
      <c r="EW56" s="2926">
        <v>13636.620688973138</v>
      </c>
      <c r="EX56" s="2926">
        <v>15242.285677319098</v>
      </c>
      <c r="EY56" s="2926">
        <v>15313.563506904455</v>
      </c>
      <c r="EZ56" s="2926">
        <v>15511.542193646574</v>
      </c>
      <c r="FA56" s="2926">
        <v>15547.800337690847</v>
      </c>
      <c r="FB56" s="2926">
        <v>16047.339937391722</v>
      </c>
      <c r="FC56" s="2926">
        <v>16237.957955620815</v>
      </c>
      <c r="FD56" s="2926">
        <v>16122.122718141654</v>
      </c>
      <c r="FE56" s="2927">
        <v>16399.951291775255</v>
      </c>
    </row>
    <row r="57" spans="1:161" ht="15.95" customHeight="1" x14ac:dyDescent="0.35">
      <c r="A57" s="911" t="s">
        <v>830</v>
      </c>
      <c r="B57" s="2919">
        <v>365.25931791999994</v>
      </c>
      <c r="C57" s="2919">
        <v>361.8610913</v>
      </c>
      <c r="D57" s="2919">
        <v>330.61473683000003</v>
      </c>
      <c r="E57" s="2919">
        <v>314.90546927999998</v>
      </c>
      <c r="F57" s="2919">
        <v>464.41541280000001</v>
      </c>
      <c r="G57" s="2919">
        <v>535.98596038000005</v>
      </c>
      <c r="H57" s="2919">
        <v>507.23144483999999</v>
      </c>
      <c r="I57" s="2919">
        <v>347.07756746000001</v>
      </c>
      <c r="J57" s="2919">
        <v>353.24814714999997</v>
      </c>
      <c r="K57" s="2919">
        <v>315.71153032999996</v>
      </c>
      <c r="L57" s="2919">
        <v>286.45032800999996</v>
      </c>
      <c r="M57" s="2919">
        <v>296.84140921999995</v>
      </c>
      <c r="N57" s="2919">
        <v>373.34096868</v>
      </c>
      <c r="O57" s="2919">
        <v>426.75881396000005</v>
      </c>
      <c r="P57" s="2919">
        <v>438.14999667999996</v>
      </c>
      <c r="Q57" s="2919">
        <v>411.17036044999998</v>
      </c>
      <c r="R57" s="2919">
        <v>384.22773477999999</v>
      </c>
      <c r="S57" s="2919">
        <v>418.06079294</v>
      </c>
      <c r="T57" s="2919">
        <v>468.96860088000005</v>
      </c>
      <c r="U57" s="2919">
        <v>502.07161587999997</v>
      </c>
      <c r="V57" s="2919">
        <v>528.95760298000005</v>
      </c>
      <c r="W57" s="2919">
        <v>526.10731516999999</v>
      </c>
      <c r="X57" s="2919">
        <v>496.37015414000001</v>
      </c>
      <c r="Y57" s="2919">
        <v>589.43051039000011</v>
      </c>
      <c r="Z57" s="2919">
        <v>1156.8335474600001</v>
      </c>
      <c r="AA57" s="2919">
        <v>1177.13001171</v>
      </c>
      <c r="AB57" s="2919">
        <v>1113.1167142447498</v>
      </c>
      <c r="AC57" s="2919">
        <v>969.76560168740593</v>
      </c>
      <c r="AD57" s="2919">
        <v>973.69890130710792</v>
      </c>
      <c r="AE57" s="2919">
        <v>1236.8878697847424</v>
      </c>
      <c r="AF57" s="2919">
        <v>1602.1795898133626</v>
      </c>
      <c r="AG57" s="2919">
        <v>1628.0579894203997</v>
      </c>
      <c r="AH57" s="2919">
        <v>1773.3762698780004</v>
      </c>
      <c r="AI57" s="2919">
        <v>2484.4017611039994</v>
      </c>
      <c r="AJ57" s="2919">
        <v>2601.5383576075997</v>
      </c>
      <c r="AK57" s="2919">
        <v>2602.822615416947</v>
      </c>
      <c r="AL57" s="2919">
        <v>2653.6676484889003</v>
      </c>
      <c r="AM57" s="2919">
        <v>2572.226221905501</v>
      </c>
      <c r="AN57" s="2919">
        <v>2282.8665573268004</v>
      </c>
      <c r="AO57" s="2919">
        <v>2243.6455807148996</v>
      </c>
      <c r="AP57" s="2919">
        <v>2775.3329753995008</v>
      </c>
      <c r="AQ57" s="2919">
        <v>2721.7722397025996</v>
      </c>
      <c r="AR57" s="2919">
        <v>3140.2743375971995</v>
      </c>
      <c r="AS57" s="2919">
        <v>3144.39203013</v>
      </c>
      <c r="AT57" s="2919">
        <v>3374.4094140080006</v>
      </c>
      <c r="AU57" s="2919">
        <v>3069.0888371211995</v>
      </c>
      <c r="AV57" s="2919">
        <v>3175.7602510850002</v>
      </c>
      <c r="AW57" s="2919">
        <v>3071.2505823612005</v>
      </c>
      <c r="AX57" s="2919">
        <v>2829.7099757651999</v>
      </c>
      <c r="AY57" s="2919">
        <v>2962.6516576695994</v>
      </c>
      <c r="AZ57" s="2919">
        <v>3155.7950217121993</v>
      </c>
      <c r="BA57" s="2919">
        <v>3083.3067973611996</v>
      </c>
      <c r="BB57" s="2919">
        <v>3098.1781908583002</v>
      </c>
      <c r="BC57" s="2919">
        <v>3080.8709042392561</v>
      </c>
      <c r="BD57" s="2919">
        <v>3236.1291461471997</v>
      </c>
      <c r="BE57" s="2919">
        <v>3200.0435941173</v>
      </c>
      <c r="BF57" s="2919">
        <v>3406.4396988600001</v>
      </c>
      <c r="BG57" s="2919">
        <v>4010.6163298287502</v>
      </c>
      <c r="BH57" s="2919">
        <v>4048.8770797860002</v>
      </c>
      <c r="BI57" s="2919">
        <v>4249.4890301041496</v>
      </c>
      <c r="BJ57" s="2919">
        <v>4366.0857084736454</v>
      </c>
      <c r="BK57" s="2919">
        <v>4196.8353017531881</v>
      </c>
      <c r="BL57" s="2919">
        <v>4175.0032077067381</v>
      </c>
      <c r="BM57" s="2919">
        <v>4318.9534405538288</v>
      </c>
      <c r="BN57" s="2919">
        <v>4266.0638341539534</v>
      </c>
      <c r="BO57" s="2919">
        <v>4273.167770528009</v>
      </c>
      <c r="BP57" s="2919">
        <v>4680.1058535568773</v>
      </c>
      <c r="BQ57" s="2919">
        <v>4755.0914769556639</v>
      </c>
      <c r="BR57" s="2919">
        <v>4753.0898666692474</v>
      </c>
      <c r="BS57" s="2919">
        <v>4584.9775715098785</v>
      </c>
      <c r="BT57" s="2919">
        <v>4501.4529993351462</v>
      </c>
      <c r="BU57" s="2919">
        <v>4521.3052740861467</v>
      </c>
      <c r="BV57" s="2919">
        <v>3773.3878464071295</v>
      </c>
      <c r="BW57" s="2919">
        <v>3768.8798634102004</v>
      </c>
      <c r="BX57" s="2919">
        <v>3581.8004133934996</v>
      </c>
      <c r="BY57" s="2919">
        <v>3436.5117452528002</v>
      </c>
      <c r="BZ57" s="2919">
        <v>3628.3</v>
      </c>
      <c r="CA57" s="2919">
        <v>3653.2146243049747</v>
      </c>
      <c r="CB57" s="2919">
        <v>3679.6065133077082</v>
      </c>
      <c r="CC57" s="2919">
        <v>3753.78241073139</v>
      </c>
      <c r="CD57" s="2919">
        <v>3811.1887786942375</v>
      </c>
      <c r="CE57" s="2919">
        <v>4216.3972755197501</v>
      </c>
      <c r="CF57" s="2919">
        <v>4517.2079026743013</v>
      </c>
      <c r="CG57" s="2919">
        <v>4321.9724095641668</v>
      </c>
      <c r="CH57" s="2919">
        <v>4621.9124639954071</v>
      </c>
      <c r="CI57" s="2919">
        <v>4583.5186320270868</v>
      </c>
      <c r="CJ57" s="2919">
        <v>4936.0520529810428</v>
      </c>
      <c r="CK57" s="2919">
        <v>4887.997586059988</v>
      </c>
      <c r="CL57" s="2919">
        <v>4738.5123581679145</v>
      </c>
      <c r="CM57" s="2919">
        <v>4787.6559034815509</v>
      </c>
      <c r="CN57" s="2919">
        <v>4835.5571228939607</v>
      </c>
      <c r="CO57" s="2919">
        <v>4782.5281280997242</v>
      </c>
      <c r="CP57" s="2919">
        <v>4889.6314433460257</v>
      </c>
      <c r="CQ57" s="2919">
        <v>4863.2096224159477</v>
      </c>
      <c r="CR57" s="2919">
        <v>4868.1167274606532</v>
      </c>
      <c r="CS57" s="2919">
        <v>5781.7471291037145</v>
      </c>
      <c r="CT57" s="2919">
        <v>5946.3894674063804</v>
      </c>
      <c r="CU57" s="2919">
        <v>6039.2969397134093</v>
      </c>
      <c r="CV57" s="2919">
        <v>6127.3308193212852</v>
      </c>
      <c r="CW57" s="2919">
        <v>6238.4139421177924</v>
      </c>
      <c r="CX57" s="2919">
        <v>6295.2484385337111</v>
      </c>
      <c r="CY57" s="2919">
        <v>6438.386264329908</v>
      </c>
      <c r="CZ57" s="2919">
        <v>6614.641769967865</v>
      </c>
      <c r="DA57" s="2919">
        <v>6709.3929162919712</v>
      </c>
      <c r="DB57" s="2924">
        <v>6633.7018496885212</v>
      </c>
      <c r="DC57" s="2924">
        <v>6629.0415436781104</v>
      </c>
      <c r="DD57" s="2924">
        <v>6629.0532004636552</v>
      </c>
      <c r="DE57" s="2924">
        <v>6914.0349647435132</v>
      </c>
      <c r="DF57" s="2924">
        <v>7027.0305327276265</v>
      </c>
      <c r="DG57" s="2924">
        <v>6971.8492813514613</v>
      </c>
      <c r="DH57" s="2924">
        <v>6913.2915323759753</v>
      </c>
      <c r="DI57" s="2924">
        <v>6951.0073782601421</v>
      </c>
      <c r="DJ57" s="2924">
        <v>7096.0306372476562</v>
      </c>
      <c r="DK57" s="2924">
        <v>7125.3008688811742</v>
      </c>
      <c r="DL57" s="2924">
        <v>7260.7686894476356</v>
      </c>
      <c r="DM57" s="2924">
        <v>7286.2241392485548</v>
      </c>
      <c r="DN57" s="2924">
        <v>7288.3412067171312</v>
      </c>
      <c r="DO57" s="2924">
        <v>7477.4503683619541</v>
      </c>
      <c r="DP57" s="2924">
        <v>7617.8844568376935</v>
      </c>
      <c r="DQ57" s="2924">
        <v>7541.6890427976532</v>
      </c>
      <c r="DR57" s="2924">
        <v>7844.8428868799938</v>
      </c>
      <c r="DS57" s="2924">
        <v>7929.7772793921285</v>
      </c>
      <c r="DT57" s="2924">
        <v>8092.1826418052497</v>
      </c>
      <c r="DU57" s="2924">
        <v>8206.6209204832776</v>
      </c>
      <c r="DV57" s="2924">
        <v>8213.5279977459322</v>
      </c>
      <c r="DW57" s="2924">
        <v>8535.9226253418728</v>
      </c>
      <c r="DX57" s="2924">
        <v>8097.6465438760879</v>
      </c>
      <c r="DY57" s="2924">
        <v>7836.9431935430785</v>
      </c>
      <c r="DZ57" s="2924">
        <v>7756.4315854646384</v>
      </c>
      <c r="EA57" s="2924">
        <v>7423.8342744444835</v>
      </c>
      <c r="EB57" s="2924">
        <v>7789.4882237452202</v>
      </c>
      <c r="EC57" s="2924">
        <v>7852.9150582711618</v>
      </c>
      <c r="ED57" s="2924">
        <v>7946.5256725931376</v>
      </c>
      <c r="EE57" s="2924">
        <v>7890.3959770983074</v>
      </c>
      <c r="EF57" s="2924">
        <v>8195.0677984205213</v>
      </c>
      <c r="EG57" s="2924">
        <v>7866.3576670326556</v>
      </c>
      <c r="EH57" s="2924">
        <v>7868.3994857614462</v>
      </c>
      <c r="EI57" s="2924">
        <v>7717.6230975774515</v>
      </c>
      <c r="EJ57" s="2924">
        <v>8314.0847945826117</v>
      </c>
      <c r="EK57" s="2924">
        <v>8038.2688781877905</v>
      </c>
      <c r="EL57" s="2924">
        <v>8101.106706920219</v>
      </c>
      <c r="EM57" s="2924">
        <v>8002.0439482570073</v>
      </c>
      <c r="EN57" s="2924">
        <v>7890.0698076051794</v>
      </c>
      <c r="EO57" s="2924">
        <v>7940.5142565086189</v>
      </c>
      <c r="EP57" s="2924">
        <v>7943.0993204016886</v>
      </c>
      <c r="EQ57" s="2924">
        <v>7843.7160994208843</v>
      </c>
      <c r="ER57" s="2924">
        <v>7902.6165385296999</v>
      </c>
      <c r="ES57" s="2924">
        <v>7405.7299252298062</v>
      </c>
      <c r="ET57" s="2924">
        <v>7586.4492037368636</v>
      </c>
      <c r="EU57" s="2924">
        <v>7412.2649554380523</v>
      </c>
      <c r="EV57" s="2925">
        <v>7519.8636812910481</v>
      </c>
      <c r="EW57" s="2926">
        <v>7383.2622559960773</v>
      </c>
      <c r="EX57" s="2926">
        <v>7565.3173471907166</v>
      </c>
      <c r="EY57" s="2926">
        <v>7428.6784824953702</v>
      </c>
      <c r="EZ57" s="2926">
        <v>7586.4364969598046</v>
      </c>
      <c r="FA57" s="2926">
        <v>7578.8470524715112</v>
      </c>
      <c r="FB57" s="2926">
        <v>7579.4615424191488</v>
      </c>
      <c r="FC57" s="2926">
        <v>7595.7496638127759</v>
      </c>
      <c r="FD57" s="2926">
        <v>7510.8263186379818</v>
      </c>
      <c r="FE57" s="2927">
        <v>7589.3787941694845</v>
      </c>
    </row>
    <row r="58" spans="1:161" ht="15.95" customHeight="1" x14ac:dyDescent="0.35">
      <c r="A58" s="911" t="s">
        <v>831</v>
      </c>
      <c r="B58" s="2919">
        <v>185.01832108000002</v>
      </c>
      <c r="C58" s="2919">
        <v>188.02759985999998</v>
      </c>
      <c r="D58" s="2919">
        <v>185.79252209999999</v>
      </c>
      <c r="E58" s="2919">
        <v>188.77633824999998</v>
      </c>
      <c r="F58" s="2919">
        <v>173.52918373999998</v>
      </c>
      <c r="G58" s="2919">
        <v>170.86455001999997</v>
      </c>
      <c r="H58" s="2919">
        <v>177.21621038999999</v>
      </c>
      <c r="I58" s="2919">
        <v>172.39015129999999</v>
      </c>
      <c r="J58" s="2919">
        <v>163.98166129000001</v>
      </c>
      <c r="K58" s="2919">
        <v>155.2508359</v>
      </c>
      <c r="L58" s="2919">
        <v>157.08504078000001</v>
      </c>
      <c r="M58" s="2919">
        <v>151.11976501000001</v>
      </c>
      <c r="N58" s="2919">
        <v>149.10142345</v>
      </c>
      <c r="O58" s="2919">
        <v>148.56610813</v>
      </c>
      <c r="P58" s="2919">
        <v>147.10318639000002</v>
      </c>
      <c r="Q58" s="2919">
        <v>147.99634651000002</v>
      </c>
      <c r="R58" s="2919">
        <v>143.11690654999998</v>
      </c>
      <c r="S58" s="2919">
        <v>138.49085228000001</v>
      </c>
      <c r="T58" s="2919">
        <v>129.73006006</v>
      </c>
      <c r="U58" s="2919">
        <v>115.05742584000001</v>
      </c>
      <c r="V58" s="2919">
        <v>112.83151508</v>
      </c>
      <c r="W58" s="2919">
        <v>111.92142265999999</v>
      </c>
      <c r="X58" s="2919">
        <v>108.78448612000001</v>
      </c>
      <c r="Y58" s="2919">
        <v>116.90564415999999</v>
      </c>
      <c r="Z58" s="2919">
        <v>161.84540453000002</v>
      </c>
      <c r="AA58" s="2919">
        <v>156.20870775</v>
      </c>
      <c r="AB58" s="2919">
        <v>165.79524011000001</v>
      </c>
      <c r="AC58" s="2919">
        <v>168.96227317999998</v>
      </c>
      <c r="AD58" s="2919">
        <v>168.01764791999997</v>
      </c>
      <c r="AE58" s="2919">
        <v>159.68267114000002</v>
      </c>
      <c r="AF58" s="2919">
        <v>190.50501496999999</v>
      </c>
      <c r="AG58" s="2919">
        <v>233.15144351999999</v>
      </c>
      <c r="AH58" s="2919">
        <v>216.99954342000001</v>
      </c>
      <c r="AI58" s="2919">
        <v>224.34562079000003</v>
      </c>
      <c r="AJ58" s="2919">
        <v>230.09703388</v>
      </c>
      <c r="AK58" s="2919">
        <v>233.99931191000002</v>
      </c>
      <c r="AL58" s="2919">
        <v>233.34379166999997</v>
      </c>
      <c r="AM58" s="2919">
        <v>237.02058398</v>
      </c>
      <c r="AN58" s="2919">
        <v>235.18330778999999</v>
      </c>
      <c r="AO58" s="2919">
        <v>243.87884038999999</v>
      </c>
      <c r="AP58" s="2919">
        <v>245.6496106699</v>
      </c>
      <c r="AQ58" s="2919">
        <v>300.94986768080003</v>
      </c>
      <c r="AR58" s="2919">
        <v>284.67342759159999</v>
      </c>
      <c r="AS58" s="2919">
        <v>295.83519516000001</v>
      </c>
      <c r="AT58" s="2919">
        <v>343.10847842040005</v>
      </c>
      <c r="AU58" s="2919">
        <v>348.44781476719999</v>
      </c>
      <c r="AV58" s="2919">
        <v>366.56424704199998</v>
      </c>
      <c r="AW58" s="2919">
        <v>370.25325306600007</v>
      </c>
      <c r="AX58" s="2919">
        <v>341.53584922200002</v>
      </c>
      <c r="AY58" s="2919">
        <v>301.03869963569997</v>
      </c>
      <c r="AZ58" s="2919">
        <v>302.83691266939996</v>
      </c>
      <c r="BA58" s="2919">
        <v>285.45340182220002</v>
      </c>
      <c r="BB58" s="2919">
        <v>278.9340786994</v>
      </c>
      <c r="BC58" s="2919">
        <v>387.72219233239997</v>
      </c>
      <c r="BD58" s="2919">
        <v>399.49902651399998</v>
      </c>
      <c r="BE58" s="2919">
        <v>387.53493809939999</v>
      </c>
      <c r="BF58" s="2919">
        <v>372.10580253750004</v>
      </c>
      <c r="BG58" s="2919">
        <v>354.61298036199997</v>
      </c>
      <c r="BH58" s="2919">
        <v>338.5783693674</v>
      </c>
      <c r="BI58" s="2919">
        <v>362.51120013490004</v>
      </c>
      <c r="BJ58" s="2919">
        <v>372.89365641310002</v>
      </c>
      <c r="BK58" s="2919">
        <v>373.49857941569996</v>
      </c>
      <c r="BL58" s="2919">
        <v>383.47908149759996</v>
      </c>
      <c r="BM58" s="2919">
        <v>400.63592047720005</v>
      </c>
      <c r="BN58" s="2919">
        <v>382.30440203199998</v>
      </c>
      <c r="BO58" s="2919">
        <v>385.29415467400003</v>
      </c>
      <c r="BP58" s="2919">
        <v>382.37777938580001</v>
      </c>
      <c r="BQ58" s="2919">
        <v>376.40373162290001</v>
      </c>
      <c r="BR58" s="2919">
        <v>378.61753864740001</v>
      </c>
      <c r="BS58" s="2919">
        <v>378.26848467960002</v>
      </c>
      <c r="BT58" s="2919">
        <v>377.98667100259001</v>
      </c>
      <c r="BU58" s="2919">
        <v>397.65755499401405</v>
      </c>
      <c r="BV58" s="2919">
        <v>306.79572368844794</v>
      </c>
      <c r="BW58" s="2919">
        <v>534.24886212453498</v>
      </c>
      <c r="BX58" s="2919">
        <v>503.44883088400002</v>
      </c>
      <c r="BY58" s="2919">
        <v>433.1538485035</v>
      </c>
      <c r="BZ58" s="2919">
        <v>525.29999999999995</v>
      </c>
      <c r="CA58" s="2919">
        <v>542.36689110520001</v>
      </c>
      <c r="CB58" s="2919">
        <v>491.09251104545001</v>
      </c>
      <c r="CC58" s="2919">
        <v>446.38961586896994</v>
      </c>
      <c r="CD58" s="2919">
        <v>454.80505154457001</v>
      </c>
      <c r="CE58" s="2919">
        <v>474.52672758221394</v>
      </c>
      <c r="CF58" s="2919">
        <v>498.53803474263162</v>
      </c>
      <c r="CG58" s="2919">
        <v>960.66736685659669</v>
      </c>
      <c r="CH58" s="2919">
        <v>993.93150187717856</v>
      </c>
      <c r="CI58" s="2919">
        <v>1130.2070446361984</v>
      </c>
      <c r="CJ58" s="2919">
        <v>1208.549435976513</v>
      </c>
      <c r="CK58" s="2919">
        <v>1237.9194519800601</v>
      </c>
      <c r="CL58" s="2919">
        <v>1320.8475223581036</v>
      </c>
      <c r="CM58" s="2919">
        <v>1394.5520880896916</v>
      </c>
      <c r="CN58" s="2919">
        <v>1447.021055491567</v>
      </c>
      <c r="CO58" s="2919">
        <v>1475.0202552448577</v>
      </c>
      <c r="CP58" s="2919">
        <v>1562.380050573425</v>
      </c>
      <c r="CQ58" s="2919">
        <v>1585.1295592091374</v>
      </c>
      <c r="CR58" s="2919">
        <v>1581.5899117100548</v>
      </c>
      <c r="CS58" s="2919">
        <v>1596.1008058982159</v>
      </c>
      <c r="CT58" s="2919">
        <v>1584.2864089168208</v>
      </c>
      <c r="CU58" s="2919">
        <v>1531.2978367070261</v>
      </c>
      <c r="CV58" s="2919">
        <v>1422.6789150511049</v>
      </c>
      <c r="CW58" s="2919">
        <v>1359.0071309955845</v>
      </c>
      <c r="CX58" s="2919">
        <v>1273.2068672698365</v>
      </c>
      <c r="CY58" s="2919">
        <v>1238.3095816902833</v>
      </c>
      <c r="CZ58" s="2919">
        <v>1220.1803695549781</v>
      </c>
      <c r="DA58" s="2919">
        <v>1161.1948348075357</v>
      </c>
      <c r="DB58" s="2924">
        <v>1181.4424501755905</v>
      </c>
      <c r="DC58" s="2924">
        <v>1434.3044549933954</v>
      </c>
      <c r="DD58" s="2924">
        <v>1437.6126339054933</v>
      </c>
      <c r="DE58" s="2924">
        <v>1469.1744700138879</v>
      </c>
      <c r="DF58" s="2924">
        <v>1465.786055043181</v>
      </c>
      <c r="DG58" s="2924">
        <v>1327.2655153438986</v>
      </c>
      <c r="DH58" s="2924">
        <v>1460.0679870881681</v>
      </c>
      <c r="DI58" s="2924">
        <v>1485.4333558033334</v>
      </c>
      <c r="DJ58" s="2924">
        <v>1557.4034850834807</v>
      </c>
      <c r="DK58" s="2924">
        <v>1732.2509636414379</v>
      </c>
      <c r="DL58" s="2924">
        <v>1738.430130508719</v>
      </c>
      <c r="DM58" s="2924">
        <v>1947.8348126454291</v>
      </c>
      <c r="DN58" s="2924">
        <v>1976.7141045429548</v>
      </c>
      <c r="DO58" s="2924">
        <v>2030.0560282009883</v>
      </c>
      <c r="DP58" s="2924">
        <v>2033.83576062415</v>
      </c>
      <c r="DQ58" s="2924">
        <v>2044.7451785450908</v>
      </c>
      <c r="DR58" s="2924">
        <v>1972.8287922690022</v>
      </c>
      <c r="DS58" s="2924">
        <v>2021.4346235514879</v>
      </c>
      <c r="DT58" s="2924">
        <v>2042.1334944837151</v>
      </c>
      <c r="DU58" s="2924">
        <v>2091.6059019475806</v>
      </c>
      <c r="DV58" s="2924">
        <v>2108.3823234128613</v>
      </c>
      <c r="DW58" s="2924">
        <v>2088.1006296771202</v>
      </c>
      <c r="DX58" s="2924">
        <v>2028.8638459767647</v>
      </c>
      <c r="DY58" s="2924">
        <v>2031.8150822724858</v>
      </c>
      <c r="DZ58" s="2924">
        <v>1995.8575634097429</v>
      </c>
      <c r="EA58" s="2924">
        <v>2006.0666841545103</v>
      </c>
      <c r="EB58" s="2924">
        <v>2006.2163751131</v>
      </c>
      <c r="EC58" s="2924">
        <v>1916.8220677200002</v>
      </c>
      <c r="ED58" s="2924">
        <v>1932.0722032365502</v>
      </c>
      <c r="EE58" s="2924">
        <v>1939.8904783158503</v>
      </c>
      <c r="EF58" s="2924">
        <v>1931.5590951541997</v>
      </c>
      <c r="EG58" s="2924">
        <v>1918.9947559700001</v>
      </c>
      <c r="EH58" s="2924">
        <v>1958.78878571</v>
      </c>
      <c r="EI58" s="2924">
        <v>2028.29846574</v>
      </c>
      <c r="EJ58" s="2924">
        <v>2011.2761435500001</v>
      </c>
      <c r="EK58" s="2924">
        <v>2066.4964417199999</v>
      </c>
      <c r="EL58" s="2924">
        <v>2068.70102804</v>
      </c>
      <c r="EM58" s="2924">
        <v>1953.1651672799997</v>
      </c>
      <c r="EN58" s="2924">
        <v>1871.6002273299998</v>
      </c>
      <c r="EO58" s="2924">
        <v>1858.39471862</v>
      </c>
      <c r="EP58" s="2924">
        <v>1837.7786038706192</v>
      </c>
      <c r="EQ58" s="2924">
        <v>1941.1612251887664</v>
      </c>
      <c r="ER58" s="2924">
        <v>1840.6459141507294</v>
      </c>
      <c r="ES58" s="2924">
        <v>1817.0622618300672</v>
      </c>
      <c r="ET58" s="2924">
        <v>1805.4507619352903</v>
      </c>
      <c r="EU58" s="2924">
        <v>1915.9619168327572</v>
      </c>
      <c r="EV58" s="2925">
        <v>1932.0471434166072</v>
      </c>
      <c r="EW58" s="2926">
        <v>1844.8025812225646</v>
      </c>
      <c r="EX58" s="2926">
        <v>1925.5387375438465</v>
      </c>
      <c r="EY58" s="2926">
        <v>1936.8197102116017</v>
      </c>
      <c r="EZ58" s="2926">
        <v>2185.3846668046695</v>
      </c>
      <c r="FA58" s="2926">
        <v>2244.8996481297941</v>
      </c>
      <c r="FB58" s="2926">
        <v>2238.7208996187023</v>
      </c>
      <c r="FC58" s="2926">
        <v>2330.1186731695439</v>
      </c>
      <c r="FD58" s="2926">
        <v>2297.4386470381337</v>
      </c>
      <c r="FE58" s="2927">
        <v>2320.9286921683924</v>
      </c>
    </row>
    <row r="59" spans="1:161" s="897" customFormat="1" ht="15.95" customHeight="1" x14ac:dyDescent="0.35">
      <c r="A59" s="911" t="s">
        <v>832</v>
      </c>
      <c r="B59" s="2933">
        <v>11010.618627710001</v>
      </c>
      <c r="C59" s="2933">
        <v>11202.324978660003</v>
      </c>
      <c r="D59" s="2933">
        <v>11392.66895213</v>
      </c>
      <c r="E59" s="2933">
        <v>11612.441834360001</v>
      </c>
      <c r="F59" s="2933">
        <v>11835.078289169998</v>
      </c>
      <c r="G59" s="2933">
        <v>12010.31649066</v>
      </c>
      <c r="H59" s="2933">
        <v>12223.067262169998</v>
      </c>
      <c r="I59" s="2933">
        <v>12383.631140320003</v>
      </c>
      <c r="J59" s="2933">
        <v>12495.888205270001</v>
      </c>
      <c r="K59" s="2933">
        <v>12703.43300549</v>
      </c>
      <c r="L59" s="2933">
        <v>12889.349938979996</v>
      </c>
      <c r="M59" s="2933">
        <v>13057.569455209992</v>
      </c>
      <c r="N59" s="2933">
        <v>13273.510894790004</v>
      </c>
      <c r="O59" s="2933">
        <v>13386.098248070011</v>
      </c>
      <c r="P59" s="2933">
        <v>13517.619478389994</v>
      </c>
      <c r="Q59" s="2933">
        <v>13631.621207400012</v>
      </c>
      <c r="R59" s="2933">
        <v>13790.01204564</v>
      </c>
      <c r="S59" s="2933">
        <v>13962.252826749997</v>
      </c>
      <c r="T59" s="2933">
        <v>14046.401857769995</v>
      </c>
      <c r="U59" s="2933">
        <v>14128.511417380003</v>
      </c>
      <c r="V59" s="2933">
        <v>14179.680991970003</v>
      </c>
      <c r="W59" s="2933">
        <v>14332.369292889995</v>
      </c>
      <c r="X59" s="2933">
        <v>14469.207694979992</v>
      </c>
      <c r="Y59" s="2933">
        <v>14681.818957656398</v>
      </c>
      <c r="Z59" s="2933">
        <v>14867.699041133901</v>
      </c>
      <c r="AA59" s="2933">
        <v>15082.746113438385</v>
      </c>
      <c r="AB59" s="2933">
        <v>15240.438459331968</v>
      </c>
      <c r="AC59" s="2933">
        <v>15420.251653239993</v>
      </c>
      <c r="AD59" s="2933">
        <v>15573.803864928304</v>
      </c>
      <c r="AE59" s="2933">
        <v>15743.442259409143</v>
      </c>
      <c r="AF59" s="2933">
        <v>15947.154507084686</v>
      </c>
      <c r="AG59" s="2933">
        <v>16025.25354351721</v>
      </c>
      <c r="AH59" s="2933">
        <v>16286.830751029996</v>
      </c>
      <c r="AI59" s="2933">
        <v>16554.392915754779</v>
      </c>
      <c r="AJ59" s="2933">
        <v>16762.523575996387</v>
      </c>
      <c r="AK59" s="2933">
        <v>16989.085144613597</v>
      </c>
      <c r="AL59" s="2933">
        <v>17189.504357741349</v>
      </c>
      <c r="AM59" s="2933">
        <v>17458.849659500502</v>
      </c>
      <c r="AN59" s="2933">
        <v>17531.998178534421</v>
      </c>
      <c r="AO59" s="2933">
        <v>17706.625259815803</v>
      </c>
      <c r="AP59" s="2933">
        <v>18343.053950757694</v>
      </c>
      <c r="AQ59" s="2933">
        <v>18638.270237909608</v>
      </c>
      <c r="AR59" s="2933">
        <v>19332.854220664809</v>
      </c>
      <c r="AS59" s="2933">
        <v>19240.58847106</v>
      </c>
      <c r="AT59" s="2933">
        <v>19478.913626610411</v>
      </c>
      <c r="AU59" s="2933">
        <v>19650.556629893399</v>
      </c>
      <c r="AV59" s="2933">
        <v>19719.546707906989</v>
      </c>
      <c r="AW59" s="2933">
        <v>19725.976171224804</v>
      </c>
      <c r="AX59" s="2933">
        <v>19860.443059875994</v>
      </c>
      <c r="AY59" s="2933">
        <v>20053.6256522699</v>
      </c>
      <c r="AZ59" s="2933">
        <v>20191.790771405998</v>
      </c>
      <c r="BA59" s="2933">
        <v>20402.60927109421</v>
      </c>
      <c r="BB59" s="2933">
        <v>20743.580143666008</v>
      </c>
      <c r="BC59" s="2933">
        <v>20957.054775260396</v>
      </c>
      <c r="BD59" s="2933">
        <v>21247.133820976604</v>
      </c>
      <c r="BE59" s="2933">
        <v>21578.14483334959</v>
      </c>
      <c r="BF59" s="2933">
        <v>21724.611324630001</v>
      </c>
      <c r="BG59" s="2933">
        <v>21944.392615133998</v>
      </c>
      <c r="BH59" s="2933">
        <v>22327.888310330909</v>
      </c>
      <c r="BI59" s="2933">
        <v>22581.253492929201</v>
      </c>
      <c r="BJ59" s="2933">
        <v>22928.326913878809</v>
      </c>
      <c r="BK59" s="2933">
        <v>23372.214273920097</v>
      </c>
      <c r="BL59" s="2933">
        <v>23809.493949092102</v>
      </c>
      <c r="BM59" s="2933">
        <v>24204.688039687207</v>
      </c>
      <c r="BN59" s="2933">
        <v>24518.506815144989</v>
      </c>
      <c r="BO59" s="2933">
        <v>25009.841098352797</v>
      </c>
      <c r="BP59" s="2933">
        <v>25330.8556352944</v>
      </c>
      <c r="BQ59" s="2933">
        <v>25621.873178296599</v>
      </c>
      <c r="BR59" s="2933">
        <v>25880.753915547804</v>
      </c>
      <c r="BS59" s="2933">
        <v>26134.063912338792</v>
      </c>
      <c r="BT59" s="2933">
        <v>26783.442174754564</v>
      </c>
      <c r="BU59" s="2933">
        <v>27231.678537588177</v>
      </c>
      <c r="BV59" s="2933">
        <v>27868.145133442464</v>
      </c>
      <c r="BW59" s="2933">
        <v>28417.323148484262</v>
      </c>
      <c r="BX59" s="2933">
        <v>29061.201910298005</v>
      </c>
      <c r="BY59" s="2933">
        <v>30054.974832489399</v>
      </c>
      <c r="BZ59" s="2933">
        <v>30466.1</v>
      </c>
      <c r="CA59" s="2933">
        <v>30977.842405780913</v>
      </c>
      <c r="CB59" s="2933">
        <v>31490.903773928971</v>
      </c>
      <c r="CC59" s="2933">
        <v>31970.670609225093</v>
      </c>
      <c r="CD59" s="2933">
        <v>32384.092497791309</v>
      </c>
      <c r="CE59" s="2933">
        <v>32870.359955996508</v>
      </c>
      <c r="CF59" s="2933">
        <v>33378.686694493044</v>
      </c>
      <c r="CG59" s="2933">
        <v>33891.799166235971</v>
      </c>
      <c r="CH59" s="2933">
        <v>34311.464803678777</v>
      </c>
      <c r="CI59" s="2933">
        <v>34917.457011666367</v>
      </c>
      <c r="CJ59" s="2933">
        <v>35605.307711334113</v>
      </c>
      <c r="CK59" s="2933">
        <v>36025.001647723097</v>
      </c>
      <c r="CL59" s="2933">
        <v>36562.461381562331</v>
      </c>
      <c r="CM59" s="2933">
        <v>37169.659161722098</v>
      </c>
      <c r="CN59" s="2933">
        <v>37592.635690536277</v>
      </c>
      <c r="CO59" s="2933">
        <v>38009.922146942183</v>
      </c>
      <c r="CP59" s="2933">
        <v>38360.681111363403</v>
      </c>
      <c r="CQ59" s="2933">
        <v>38858.583398625604</v>
      </c>
      <c r="CR59" s="2933">
        <v>37716.308529555099</v>
      </c>
      <c r="CS59" s="2933">
        <v>38425.795412666463</v>
      </c>
      <c r="CT59" s="2933">
        <v>39054.022377341382</v>
      </c>
      <c r="CU59" s="2933">
        <v>39601.024353011329</v>
      </c>
      <c r="CV59" s="2933">
        <v>40132.044547241152</v>
      </c>
      <c r="CW59" s="2933">
        <v>40584.967509081253</v>
      </c>
      <c r="CX59" s="2933">
        <v>41070.72339519221</v>
      </c>
      <c r="CY59" s="2933">
        <v>41427.67088187582</v>
      </c>
      <c r="CZ59" s="2933">
        <v>41810.227177622</v>
      </c>
      <c r="DA59" s="2933">
        <v>41838.392578658539</v>
      </c>
      <c r="DB59" s="2934">
        <v>42150.554228513916</v>
      </c>
      <c r="DC59" s="2934">
        <v>42396.253214705474</v>
      </c>
      <c r="DD59" s="2934">
        <v>42669.093034207937</v>
      </c>
      <c r="DE59" s="2934">
        <v>42960.795226602189</v>
      </c>
      <c r="DF59" s="2934">
        <v>43266.288489871513</v>
      </c>
      <c r="DG59" s="2934">
        <v>43498.826902024579</v>
      </c>
      <c r="DH59" s="2934">
        <v>43835.019040197796</v>
      </c>
      <c r="DI59" s="2934">
        <v>44045.162786366738</v>
      </c>
      <c r="DJ59" s="2934">
        <v>44436.816716778318</v>
      </c>
      <c r="DK59" s="2934">
        <v>44830.796096489481</v>
      </c>
      <c r="DL59" s="2934">
        <v>45708.302017336478</v>
      </c>
      <c r="DM59" s="2934">
        <v>45877.212097420903</v>
      </c>
      <c r="DN59" s="2934">
        <v>46492.754929999552</v>
      </c>
      <c r="DO59" s="2934">
        <v>46789.340150542776</v>
      </c>
      <c r="DP59" s="2934">
        <v>47019.353144610912</v>
      </c>
      <c r="DQ59" s="2934">
        <v>47257.760953141238</v>
      </c>
      <c r="DR59" s="2934">
        <v>47767.316920351652</v>
      </c>
      <c r="DS59" s="2934">
        <v>48100.064626772553</v>
      </c>
      <c r="DT59" s="2934">
        <v>48577.319990349337</v>
      </c>
      <c r="DU59" s="2934">
        <v>49047.228297552741</v>
      </c>
      <c r="DV59" s="2934">
        <v>49462.165856445157</v>
      </c>
      <c r="DW59" s="2934">
        <v>49470.535495394266</v>
      </c>
      <c r="DX59" s="2934">
        <v>50109.055360483282</v>
      </c>
      <c r="DY59" s="2934">
        <v>50151.95434121196</v>
      </c>
      <c r="DZ59" s="2934">
        <v>50377.418298620483</v>
      </c>
      <c r="EA59" s="2934">
        <v>50805.156669272204</v>
      </c>
      <c r="EB59" s="2934">
        <v>50979.938370606236</v>
      </c>
      <c r="EC59" s="2934">
        <v>51207.791567250148</v>
      </c>
      <c r="ED59" s="2934">
        <v>51444.09615596792</v>
      </c>
      <c r="EE59" s="2934">
        <v>51578.755750877106</v>
      </c>
      <c r="EF59" s="2934">
        <v>51772.074079713311</v>
      </c>
      <c r="EG59" s="2934">
        <v>52345.563381748492</v>
      </c>
      <c r="EH59" s="2934">
        <v>52577.468756279362</v>
      </c>
      <c r="EI59" s="2934">
        <v>52810.937927027735</v>
      </c>
      <c r="EJ59" s="2934">
        <v>53092.264578437149</v>
      </c>
      <c r="EK59" s="2934">
        <v>53303.613464360962</v>
      </c>
      <c r="EL59" s="2934">
        <v>53523.554892457338</v>
      </c>
      <c r="EM59" s="2934">
        <v>53814.796130818155</v>
      </c>
      <c r="EN59" s="2934">
        <v>54109.561809472732</v>
      </c>
      <c r="EO59" s="2934">
        <v>54469.75384376799</v>
      </c>
      <c r="EP59" s="2934">
        <v>55481.668107908881</v>
      </c>
      <c r="EQ59" s="2934">
        <v>55857.527949870848</v>
      </c>
      <c r="ER59" s="2934">
        <v>56340.626525652224</v>
      </c>
      <c r="ES59" s="2934">
        <v>56775.195090714842</v>
      </c>
      <c r="ET59" s="2934">
        <v>57303.676719282834</v>
      </c>
      <c r="EU59" s="2934">
        <v>57660.846438542067</v>
      </c>
      <c r="EV59" s="2935">
        <v>58025.353464049462</v>
      </c>
      <c r="EW59" s="2936">
        <v>58230.240446511845</v>
      </c>
      <c r="EX59" s="2936">
        <v>58455.819100588997</v>
      </c>
      <c r="EY59" s="2936">
        <v>58858.276510812466</v>
      </c>
      <c r="EZ59" s="2936">
        <v>59171.577587822059</v>
      </c>
      <c r="FA59" s="2936">
        <v>59841.443486542521</v>
      </c>
      <c r="FB59" s="2936">
        <v>60221.00288856354</v>
      </c>
      <c r="FC59" s="2936">
        <v>60612.46163233796</v>
      </c>
      <c r="FD59" s="2936">
        <v>61226.270593237794</v>
      </c>
      <c r="FE59" s="2937">
        <v>61683.905932244961</v>
      </c>
    </row>
    <row r="60" spans="1:161" s="897" customFormat="1" ht="15.95" customHeight="1" x14ac:dyDescent="0.35">
      <c r="A60" s="911" t="s">
        <v>833</v>
      </c>
      <c r="B60" s="2933">
        <v>631.71260848199995</v>
      </c>
      <c r="C60" s="2933">
        <v>637.00001189880004</v>
      </c>
      <c r="D60" s="2933">
        <v>630.79652337100003</v>
      </c>
      <c r="E60" s="2933">
        <v>918.9091715141999</v>
      </c>
      <c r="F60" s="2933">
        <v>916.59575032760006</v>
      </c>
      <c r="G60" s="2933">
        <v>913.59674971639993</v>
      </c>
      <c r="H60" s="2933">
        <v>912.87297314240016</v>
      </c>
      <c r="I60" s="2933">
        <v>911.02767978169993</v>
      </c>
      <c r="J60" s="2933">
        <v>915.69908700020005</v>
      </c>
      <c r="K60" s="2933">
        <v>918.71441057212007</v>
      </c>
      <c r="L60" s="2933">
        <v>917.90057680439998</v>
      </c>
      <c r="M60" s="2933">
        <v>949.32647059750002</v>
      </c>
      <c r="N60" s="2933">
        <v>961.73905879910001</v>
      </c>
      <c r="O60" s="2933">
        <v>963.09920581979998</v>
      </c>
      <c r="P60" s="2933">
        <v>960.8066742348002</v>
      </c>
      <c r="Q60" s="2933">
        <v>961.63381638429996</v>
      </c>
      <c r="R60" s="2933">
        <v>970.66404638539996</v>
      </c>
      <c r="S60" s="2933">
        <v>974.15898084960008</v>
      </c>
      <c r="T60" s="2933">
        <v>993.93218605999994</v>
      </c>
      <c r="U60" s="2933">
        <v>1012.3027969685002</v>
      </c>
      <c r="V60" s="2933">
        <v>1020.202496649023</v>
      </c>
      <c r="W60" s="2933">
        <v>1032.7421272022</v>
      </c>
      <c r="X60" s="2933">
        <v>1049.0586421827602</v>
      </c>
      <c r="Y60" s="2933">
        <v>1064.0716994639001</v>
      </c>
      <c r="Z60" s="2933">
        <v>1098.9543632306334</v>
      </c>
      <c r="AA60" s="2933">
        <v>1106.1971092105291</v>
      </c>
      <c r="AB60" s="2933">
        <v>1136.9087957993979</v>
      </c>
      <c r="AC60" s="2933">
        <v>1155.9041027123999</v>
      </c>
      <c r="AD60" s="2933">
        <v>1180.3898544476001</v>
      </c>
      <c r="AE60" s="2933">
        <v>1214.1712031896666</v>
      </c>
      <c r="AF60" s="2933">
        <v>1248.4742800066417</v>
      </c>
      <c r="AG60" s="2933">
        <v>1271.8292897569199</v>
      </c>
      <c r="AH60" s="2933">
        <v>1298.9702330919999</v>
      </c>
      <c r="AI60" s="2933">
        <v>1325.6868942647998</v>
      </c>
      <c r="AJ60" s="2933">
        <v>1355.3092489564003</v>
      </c>
      <c r="AK60" s="2933">
        <v>1403.1711733903994</v>
      </c>
      <c r="AL60" s="2933">
        <v>1426.067926007825</v>
      </c>
      <c r="AM60" s="2933">
        <v>1474.0650294185004</v>
      </c>
      <c r="AN60" s="2933">
        <v>1527.1223110706208</v>
      </c>
      <c r="AO60" s="2933">
        <v>1565.6830659072839</v>
      </c>
      <c r="AP60" s="2933">
        <v>1681.4288204078998</v>
      </c>
      <c r="AQ60" s="2933">
        <v>1745.9539638031999</v>
      </c>
      <c r="AR60" s="2933">
        <v>1776.6598231776002</v>
      </c>
      <c r="AS60" s="2933">
        <v>1791.6207647699996</v>
      </c>
      <c r="AT60" s="2933">
        <v>1795.8939063324003</v>
      </c>
      <c r="AU60" s="2933">
        <v>1820.4244094390001</v>
      </c>
      <c r="AV60" s="2933">
        <v>1859.6791881839997</v>
      </c>
      <c r="AW60" s="2933">
        <v>1903.1595622968</v>
      </c>
      <c r="AX60" s="2933">
        <v>1929.2430072007999</v>
      </c>
      <c r="AY60" s="2933">
        <v>1961.3788750359004</v>
      </c>
      <c r="AZ60" s="2933">
        <v>2024.7393850504006</v>
      </c>
      <c r="BA60" s="2933">
        <v>2079.1979434475998</v>
      </c>
      <c r="BB60" s="2933">
        <v>2119.6187428467997</v>
      </c>
      <c r="BC60" s="2933">
        <v>2153.1713852019989</v>
      </c>
      <c r="BD60" s="2933">
        <v>2197.3523498787995</v>
      </c>
      <c r="BE60" s="2933">
        <v>2228.5211790778994</v>
      </c>
      <c r="BF60" s="2933">
        <v>2259.5613418749999</v>
      </c>
      <c r="BG60" s="2933">
        <v>2294.9202719520013</v>
      </c>
      <c r="BH60" s="2933">
        <v>2333.1617905786989</v>
      </c>
      <c r="BI60" s="2933">
        <v>2375.0995313164995</v>
      </c>
      <c r="BJ60" s="2933">
        <v>2448.5308218214</v>
      </c>
      <c r="BK60" s="2933">
        <v>2487.9593940598998</v>
      </c>
      <c r="BL60" s="2933">
        <v>2542.6851438756999</v>
      </c>
      <c r="BM60" s="2933">
        <v>2637.156302199201</v>
      </c>
      <c r="BN60" s="2933">
        <v>2659.6984717227997</v>
      </c>
      <c r="BO60" s="2933">
        <v>2709.0022434984012</v>
      </c>
      <c r="BP60" s="2933">
        <v>2910.2628512496999</v>
      </c>
      <c r="BQ60" s="2933">
        <v>2917.9134025144999</v>
      </c>
      <c r="BR60" s="2933">
        <v>2926.2977547710989</v>
      </c>
      <c r="BS60" s="2933">
        <v>3018.2850252375993</v>
      </c>
      <c r="BT60" s="2933">
        <v>3055.6996900502513</v>
      </c>
      <c r="BU60" s="2933">
        <v>2914.6141085252052</v>
      </c>
      <c r="BV60" s="2933">
        <v>2969.5485552010991</v>
      </c>
      <c r="BW60" s="2933">
        <v>3001.1978016363205</v>
      </c>
      <c r="BX60" s="2933">
        <v>3009.6356242064999</v>
      </c>
      <c r="BY60" s="2933">
        <v>3052.7995709551001</v>
      </c>
      <c r="BZ60" s="2933">
        <v>3082.6</v>
      </c>
      <c r="CA60" s="2933">
        <v>3112.3396293357009</v>
      </c>
      <c r="CB60" s="2933">
        <v>3142.4687992971985</v>
      </c>
      <c r="CC60" s="2933">
        <v>3151.2523367216018</v>
      </c>
      <c r="CD60" s="2933">
        <v>3199.9707890491995</v>
      </c>
      <c r="CE60" s="2933">
        <v>3233.8724895027303</v>
      </c>
      <c r="CF60" s="2933">
        <v>3267.1263667738085</v>
      </c>
      <c r="CG60" s="2933">
        <v>3291.6696433701909</v>
      </c>
      <c r="CH60" s="2933">
        <v>3291.9195893411443</v>
      </c>
      <c r="CI60" s="2933">
        <v>3298.2474081800005</v>
      </c>
      <c r="CJ60" s="2933">
        <v>3247.0803038599997</v>
      </c>
      <c r="CK60" s="2933">
        <v>3273.5065260099987</v>
      </c>
      <c r="CL60" s="2933">
        <v>3363.7515723800002</v>
      </c>
      <c r="CM60" s="2933">
        <v>3333.9225746899988</v>
      </c>
      <c r="CN60" s="2933">
        <v>3365.1635800800013</v>
      </c>
      <c r="CO60" s="2933">
        <v>3370.533729530001</v>
      </c>
      <c r="CP60" s="2933">
        <v>3389.4861993299996</v>
      </c>
      <c r="CQ60" s="2933">
        <v>3415.4069981100006</v>
      </c>
      <c r="CR60" s="2933">
        <v>3478.2671618199997</v>
      </c>
      <c r="CS60" s="2933">
        <v>3535.3164877310041</v>
      </c>
      <c r="CT60" s="2933">
        <v>3550.2310994156496</v>
      </c>
      <c r="CU60" s="2933">
        <v>3569.4225351789082</v>
      </c>
      <c r="CV60" s="2933">
        <v>3600.0251948350265</v>
      </c>
      <c r="CW60" s="2933">
        <v>3633.4429546541187</v>
      </c>
      <c r="CX60" s="2933">
        <v>3666.376880302822</v>
      </c>
      <c r="CY60" s="2933">
        <v>3689.3286526572901</v>
      </c>
      <c r="CZ60" s="2933">
        <v>3711.7613543658294</v>
      </c>
      <c r="DA60" s="2933">
        <v>3698.2817866299997</v>
      </c>
      <c r="DB60" s="2934">
        <v>3710.6487160171123</v>
      </c>
      <c r="DC60" s="2934">
        <v>3722.2408185513746</v>
      </c>
      <c r="DD60" s="2934">
        <v>3729.7986596067994</v>
      </c>
      <c r="DE60" s="2934">
        <v>3742.1958524304314</v>
      </c>
      <c r="DF60" s="2934">
        <v>3763.5478403285319</v>
      </c>
      <c r="DG60" s="2934">
        <v>3765.4714972500005</v>
      </c>
      <c r="DH60" s="2934">
        <v>3792.1831730811409</v>
      </c>
      <c r="DI60" s="2934">
        <v>3816.5657022244991</v>
      </c>
      <c r="DJ60" s="2934">
        <v>3836.4236609676232</v>
      </c>
      <c r="DK60" s="2934">
        <v>3850.6431305508718</v>
      </c>
      <c r="DL60" s="2934">
        <v>3879.1829208322661</v>
      </c>
      <c r="DM60" s="2934">
        <v>3892.3074332544079</v>
      </c>
      <c r="DN60" s="2934">
        <v>3868.4518267619737</v>
      </c>
      <c r="DO60" s="2934">
        <v>3881.805659610583</v>
      </c>
      <c r="DP60" s="2934">
        <v>3943.6747582254011</v>
      </c>
      <c r="DQ60" s="2934">
        <v>3993.9968963578754</v>
      </c>
      <c r="DR60" s="2934">
        <v>4010.447521586113</v>
      </c>
      <c r="DS60" s="2934">
        <v>4057.3686865024461</v>
      </c>
      <c r="DT60" s="2934">
        <v>4088.5531407184758</v>
      </c>
      <c r="DU60" s="2934">
        <v>4126.3437995682852</v>
      </c>
      <c r="DV60" s="2934">
        <v>4126.7745952563364</v>
      </c>
      <c r="DW60" s="2934">
        <v>4148.7165200876498</v>
      </c>
      <c r="DX60" s="2934">
        <v>4155.9885847829328</v>
      </c>
      <c r="DY60" s="2934">
        <v>4185.3914052296386</v>
      </c>
      <c r="DZ60" s="2934">
        <v>4218.7260624945384</v>
      </c>
      <c r="EA60" s="2934">
        <v>4234.671069889062</v>
      </c>
      <c r="EB60" s="2934">
        <v>4242.3590433186173</v>
      </c>
      <c r="EC60" s="2934">
        <v>4248.004462843588</v>
      </c>
      <c r="ED60" s="2934">
        <v>4245.2692482556904</v>
      </c>
      <c r="EE60" s="2934">
        <v>4249.8860435375454</v>
      </c>
      <c r="EF60" s="2934">
        <v>4255.5712525487024</v>
      </c>
      <c r="EG60" s="2934">
        <v>4240.9319281892786</v>
      </c>
      <c r="EH60" s="2934">
        <v>4250.9984411388496</v>
      </c>
      <c r="EI60" s="2934">
        <v>4279.6180966234288</v>
      </c>
      <c r="EJ60" s="2934">
        <v>4291.7454965219822</v>
      </c>
      <c r="EK60" s="2934">
        <v>4303.8923191352596</v>
      </c>
      <c r="EL60" s="2934">
        <v>4340.9570572363045</v>
      </c>
      <c r="EM60" s="2934">
        <v>4325.0896386519889</v>
      </c>
      <c r="EN60" s="2934">
        <v>4366.1890942597392</v>
      </c>
      <c r="EO60" s="2934">
        <v>4430.1124677481612</v>
      </c>
      <c r="EP60" s="2934">
        <v>4418.7966392864992</v>
      </c>
      <c r="EQ60" s="2934">
        <v>4423.128024760058</v>
      </c>
      <c r="ER60" s="2934">
        <v>4486.5155565578507</v>
      </c>
      <c r="ES60" s="2934">
        <v>4497.464979430858</v>
      </c>
      <c r="ET60" s="2934">
        <v>4551.2904827796374</v>
      </c>
      <c r="EU60" s="2934">
        <v>4577.2119950107308</v>
      </c>
      <c r="EV60" s="2935">
        <v>4642.541186254909</v>
      </c>
      <c r="EW60" s="2936">
        <v>4606.6208158438521</v>
      </c>
      <c r="EX60" s="2936">
        <v>4734.794204455703</v>
      </c>
      <c r="EY60" s="2936">
        <v>4824.4660323238331</v>
      </c>
      <c r="EZ60" s="2936">
        <v>4895.3044611085925</v>
      </c>
      <c r="FA60" s="2936">
        <v>4924.7922832699851</v>
      </c>
      <c r="FB60" s="2936">
        <v>5088.5775979226473</v>
      </c>
      <c r="FC60" s="2936">
        <v>5126.5943965321667</v>
      </c>
      <c r="FD60" s="2936">
        <v>5096.9893186328836</v>
      </c>
      <c r="FE60" s="2937">
        <v>5164.453282406701</v>
      </c>
    </row>
    <row r="61" spans="1:161" ht="15.95" customHeight="1" x14ac:dyDescent="0.35">
      <c r="A61" s="911" t="s">
        <v>834</v>
      </c>
      <c r="B61" s="2919">
        <v>9.9808426500000014</v>
      </c>
      <c r="C61" s="2919">
        <v>9.8149648499999991</v>
      </c>
      <c r="D61" s="2919">
        <v>9.7280374600000012</v>
      </c>
      <c r="E61" s="2919">
        <v>8.1770788599999999</v>
      </c>
      <c r="F61" s="2919">
        <v>7.89085693</v>
      </c>
      <c r="G61" s="2919">
        <v>7.9313178000000004</v>
      </c>
      <c r="H61" s="2919">
        <v>5.4065174000000003</v>
      </c>
      <c r="I61" s="2919">
        <v>5.4201941600000003</v>
      </c>
      <c r="J61" s="2919">
        <v>5.4044984700000009</v>
      </c>
      <c r="K61" s="2919">
        <v>5.3770552399999998</v>
      </c>
      <c r="L61" s="2919">
        <v>5.38715878</v>
      </c>
      <c r="M61" s="2919">
        <v>5.3601309100000005</v>
      </c>
      <c r="N61" s="2919">
        <v>5.33641407</v>
      </c>
      <c r="O61" s="2919">
        <v>5.3114658800000001</v>
      </c>
      <c r="P61" s="2919">
        <v>5.2709023200000003</v>
      </c>
      <c r="Q61" s="2919">
        <v>8.7580862400000008</v>
      </c>
      <c r="R61" s="2919">
        <v>5.2622938399999999</v>
      </c>
      <c r="S61" s="2919">
        <v>8.7118640099999993</v>
      </c>
      <c r="T61" s="2919">
        <v>8.6888613700000015</v>
      </c>
      <c r="U61" s="2919">
        <v>8.6770204100000008</v>
      </c>
      <c r="V61" s="2919">
        <v>8.6485261199999997</v>
      </c>
      <c r="W61" s="2919">
        <v>8.8464252699999992</v>
      </c>
      <c r="X61" s="2919">
        <v>8.2074176200000011</v>
      </c>
      <c r="Y61" s="2919">
        <v>8.1960267700000013</v>
      </c>
      <c r="Z61" s="2919">
        <v>8.399846890000001</v>
      </c>
      <c r="AA61" s="2919">
        <v>8.3869613200000011</v>
      </c>
      <c r="AB61" s="2919">
        <v>8.3944371999999987</v>
      </c>
      <c r="AC61" s="2919">
        <v>8.4671845700000006</v>
      </c>
      <c r="AD61" s="2919">
        <v>8.4482525299999995</v>
      </c>
      <c r="AE61" s="2919">
        <v>4.9780152500000003</v>
      </c>
      <c r="AF61" s="2919">
        <v>7.2950473499999999</v>
      </c>
      <c r="AG61" s="2919">
        <v>7.672283199999999</v>
      </c>
      <c r="AH61" s="2919">
        <v>4.9625663800000002</v>
      </c>
      <c r="AI61" s="2919">
        <v>5.0275298199999989</v>
      </c>
      <c r="AJ61" s="2919">
        <v>4.8951895499999996</v>
      </c>
      <c r="AK61" s="2919">
        <v>8.3795621199999992</v>
      </c>
      <c r="AL61" s="2919">
        <v>4.5342190700000007</v>
      </c>
      <c r="AM61" s="2919">
        <v>7.5664676000000002</v>
      </c>
      <c r="AN61" s="2919">
        <v>7.5585472100000004</v>
      </c>
      <c r="AO61" s="2919">
        <v>3.1547836600000001</v>
      </c>
      <c r="AP61" s="2919">
        <v>2.9795511999999995</v>
      </c>
      <c r="AQ61" s="2919">
        <v>2.6668689900000002</v>
      </c>
      <c r="AR61" s="2919">
        <v>2.8384443800000003</v>
      </c>
      <c r="AS61" s="2919">
        <v>2.7407553500000001</v>
      </c>
      <c r="AT61" s="2919">
        <v>2.3255312999999997</v>
      </c>
      <c r="AU61" s="2919">
        <v>2.3075071199999999</v>
      </c>
      <c r="AV61" s="2919">
        <v>2.3237800000000002</v>
      </c>
      <c r="AW61" s="2919">
        <v>2.3132649199999999</v>
      </c>
      <c r="AX61" s="2919">
        <v>2.3129326099999998</v>
      </c>
      <c r="AY61" s="2919">
        <v>2.2579218299999999</v>
      </c>
      <c r="AZ61" s="2919">
        <v>2.2117266200000003</v>
      </c>
      <c r="BA61" s="2919">
        <v>2.2284190699999997</v>
      </c>
      <c r="BB61" s="2919">
        <v>2.2283840000000001</v>
      </c>
      <c r="BC61" s="2919">
        <v>2.2134575699999997</v>
      </c>
      <c r="BD61" s="2919">
        <v>2.01994265</v>
      </c>
      <c r="BE61" s="2919">
        <v>2.04378269</v>
      </c>
      <c r="BF61" s="2919">
        <v>2.1678721899999998</v>
      </c>
      <c r="BG61" s="2919">
        <v>3.1071423899999995</v>
      </c>
      <c r="BH61" s="2919">
        <v>3.4835488300000002</v>
      </c>
      <c r="BI61" s="2919">
        <v>3.6076444700000003</v>
      </c>
      <c r="BJ61" s="2919">
        <v>3.4998180700000003</v>
      </c>
      <c r="BK61" s="2919">
        <v>3.4727188900000003</v>
      </c>
      <c r="BL61" s="2919">
        <v>3.4736296499999999</v>
      </c>
      <c r="BM61" s="2919">
        <v>3.4559141900000001</v>
      </c>
      <c r="BN61" s="2919">
        <v>3.4565265700000003</v>
      </c>
      <c r="BO61" s="2919">
        <v>3.4388177099999999</v>
      </c>
      <c r="BP61" s="2919">
        <v>0.94530492999999993</v>
      </c>
      <c r="BQ61" s="2919">
        <v>0.69698305000000005</v>
      </c>
      <c r="BR61" s="2919">
        <v>0.92583046000000013</v>
      </c>
      <c r="BS61" s="2919">
        <v>1.0274726699999999</v>
      </c>
      <c r="BT61" s="2919">
        <v>0.99933654000000005</v>
      </c>
      <c r="BU61" s="2919">
        <v>1.00845549</v>
      </c>
      <c r="BV61" s="2919">
        <v>1.0014700599999999</v>
      </c>
      <c r="BW61" s="2919">
        <v>1.0112683599999999</v>
      </c>
      <c r="BX61" s="2919">
        <v>1.004265</v>
      </c>
      <c r="BY61" s="2919">
        <v>1.014052</v>
      </c>
      <c r="BZ61" s="2919">
        <v>1</v>
      </c>
      <c r="CA61" s="2919">
        <v>1.00649448</v>
      </c>
      <c r="CB61" s="2919">
        <v>1.20555335</v>
      </c>
      <c r="CC61" s="2919">
        <v>1.00547502</v>
      </c>
      <c r="CD61" s="2919">
        <v>0.97817841999999999</v>
      </c>
      <c r="CE61" s="2919">
        <v>1.4192554499999999</v>
      </c>
      <c r="CF61" s="2919">
        <v>2.72232545</v>
      </c>
      <c r="CG61" s="2919">
        <v>2.6961549000000002</v>
      </c>
      <c r="CH61" s="2919">
        <v>2.6462249499999997</v>
      </c>
      <c r="CI61" s="2919">
        <v>7.4809402800000004</v>
      </c>
      <c r="CJ61" s="2919">
        <v>7.47466527</v>
      </c>
      <c r="CK61" s="2919">
        <v>7.4792752100000008</v>
      </c>
      <c r="CL61" s="2919">
        <v>9.8450686400000009</v>
      </c>
      <c r="CM61" s="2919">
        <v>9.8834158899999984</v>
      </c>
      <c r="CN61" s="2919">
        <v>10.577841759999998</v>
      </c>
      <c r="CO61" s="2919">
        <v>10.606186959999999</v>
      </c>
      <c r="CP61" s="2919">
        <v>11.113459800000001</v>
      </c>
      <c r="CQ61" s="2919">
        <v>11.630131799999999</v>
      </c>
      <c r="CR61" s="2919">
        <v>11.668199100000001</v>
      </c>
      <c r="CS61" s="2919">
        <v>14.11259476</v>
      </c>
      <c r="CT61" s="2919">
        <v>13.771408560000001</v>
      </c>
      <c r="CU61" s="2919">
        <v>13.791556040000001</v>
      </c>
      <c r="CV61" s="2919">
        <v>13.465634830000001</v>
      </c>
      <c r="CW61" s="2919">
        <v>13.637862629999999</v>
      </c>
      <c r="CX61" s="2919">
        <v>13.624181800000001</v>
      </c>
      <c r="CY61" s="2919">
        <v>13.691553900000001</v>
      </c>
      <c r="CZ61" s="2919">
        <v>13.754211829999997</v>
      </c>
      <c r="DA61" s="2919">
        <v>13.840621050000001</v>
      </c>
      <c r="DB61" s="2924">
        <v>13.898299640000001</v>
      </c>
      <c r="DC61" s="2924">
        <v>14.355154859999999</v>
      </c>
      <c r="DD61" s="2924">
        <v>14.43653331</v>
      </c>
      <c r="DE61" s="2924">
        <v>14.526087310000001</v>
      </c>
      <c r="DF61" s="2924">
        <v>14.68507235</v>
      </c>
      <c r="DG61" s="2924">
        <v>14.850357089999999</v>
      </c>
      <c r="DH61" s="2924">
        <v>1.0195993400000001</v>
      </c>
      <c r="DI61" s="2924">
        <v>1.0408702999999999</v>
      </c>
      <c r="DJ61" s="2924">
        <v>1.1129144599999998</v>
      </c>
      <c r="DK61" s="2924">
        <v>1.5396999999999999E-4</v>
      </c>
      <c r="DL61" s="2924">
        <v>2.0297999999999998E-4</v>
      </c>
      <c r="DM61" s="2924">
        <v>3.5261E-4</v>
      </c>
      <c r="DN61" s="2924">
        <v>2E-8</v>
      </c>
      <c r="DO61" s="2924">
        <v>2E-8</v>
      </c>
      <c r="DP61" s="2924">
        <v>3.6757000000000001E-4</v>
      </c>
      <c r="DQ61" s="2924">
        <v>22.760017780000002</v>
      </c>
      <c r="DR61" s="2924">
        <v>23.148707759999997</v>
      </c>
      <c r="DS61" s="2924">
        <v>22.821115010000003</v>
      </c>
      <c r="DT61" s="2924">
        <v>23.33276073</v>
      </c>
      <c r="DU61" s="2924">
        <v>23.066877999999999</v>
      </c>
      <c r="DV61" s="2924">
        <v>22.820239820000005</v>
      </c>
      <c r="DW61" s="2924">
        <v>22.162899890000002</v>
      </c>
      <c r="DX61" s="2924">
        <v>22.102766990000003</v>
      </c>
      <c r="DY61" s="2924">
        <v>22.153345399999999</v>
      </c>
      <c r="DZ61" s="2924">
        <v>22.11706105</v>
      </c>
      <c r="EA61" s="2924">
        <v>22.035257120000001</v>
      </c>
      <c r="EB61" s="2924">
        <v>22.105864964200002</v>
      </c>
      <c r="EC61" s="2924">
        <v>21.770886014000002</v>
      </c>
      <c r="ED61" s="2924">
        <v>21.32787166</v>
      </c>
      <c r="EE61" s="2924">
        <v>21.306423157650002</v>
      </c>
      <c r="EF61" s="2924">
        <v>21.394898299999998</v>
      </c>
      <c r="EG61" s="2924">
        <v>20.982260229999998</v>
      </c>
      <c r="EH61" s="2924">
        <v>20.608184269999999</v>
      </c>
      <c r="EI61" s="2924">
        <v>20.11116028</v>
      </c>
      <c r="EJ61" s="2924">
        <v>19.440769199999998</v>
      </c>
      <c r="EK61" s="2924">
        <v>19.56318254</v>
      </c>
      <c r="EL61" s="2924">
        <v>19.382112800000002</v>
      </c>
      <c r="EM61" s="2924">
        <v>18.95404886</v>
      </c>
      <c r="EN61" s="2924">
        <v>19.12297092</v>
      </c>
      <c r="EO61" s="2924">
        <v>19.44342601</v>
      </c>
      <c r="EP61" s="2924">
        <v>19.192773144099998</v>
      </c>
      <c r="EQ61" s="2924">
        <v>26.50483964</v>
      </c>
      <c r="ER61" s="2924">
        <v>19.002509159999995</v>
      </c>
      <c r="ES61" s="2924">
        <v>29.359078939999996</v>
      </c>
      <c r="ET61" s="2924">
        <v>31.301643500000001</v>
      </c>
      <c r="EU61" s="2924">
        <v>20.923943550000001</v>
      </c>
      <c r="EV61" s="2925">
        <v>20.384347490000003</v>
      </c>
      <c r="EW61" s="2926">
        <v>30.566578419999999</v>
      </c>
      <c r="EX61" s="2926">
        <v>30.524172069999999</v>
      </c>
      <c r="EY61" s="2926">
        <v>21.190619560000002</v>
      </c>
      <c r="EZ61" s="2926">
        <v>21.265661290000001</v>
      </c>
      <c r="FA61" s="2926">
        <v>20.620075329999999</v>
      </c>
      <c r="FB61" s="2926">
        <v>20.21265095</v>
      </c>
      <c r="FC61" s="2926">
        <v>20.021252370000003</v>
      </c>
      <c r="FD61" s="2926">
        <v>19.926125840000001</v>
      </c>
      <c r="FE61" s="2927">
        <v>19.99128769</v>
      </c>
    </row>
    <row r="62" spans="1:161" ht="15.95" customHeight="1" x14ac:dyDescent="0.35">
      <c r="A62" s="911" t="s">
        <v>835</v>
      </c>
      <c r="B62" s="2919">
        <v>294.50537011</v>
      </c>
      <c r="C62" s="2919">
        <v>309.22604920999999</v>
      </c>
      <c r="D62" s="2919">
        <v>307.83309158000003</v>
      </c>
      <c r="E62" s="2919">
        <v>306.58122959999997</v>
      </c>
      <c r="F62" s="2919">
        <v>306.58356157999998</v>
      </c>
      <c r="G62" s="2919">
        <v>306.90930859999997</v>
      </c>
      <c r="H62" s="2919">
        <v>292.20769429999996</v>
      </c>
      <c r="I62" s="2919">
        <v>291.44275493999993</v>
      </c>
      <c r="J62" s="2919">
        <v>287.71508945000005</v>
      </c>
      <c r="K62" s="2919">
        <v>286.11354533000002</v>
      </c>
      <c r="L62" s="2919">
        <v>284.09246360000003</v>
      </c>
      <c r="M62" s="2919">
        <v>288.90431547000003</v>
      </c>
      <c r="N62" s="2919">
        <v>289.67582743000003</v>
      </c>
      <c r="O62" s="2919">
        <v>285.62669486999999</v>
      </c>
      <c r="P62" s="2919">
        <v>282.00744011</v>
      </c>
      <c r="Q62" s="2919">
        <v>284.71647494000001</v>
      </c>
      <c r="R62" s="2919">
        <v>286.71388327999995</v>
      </c>
      <c r="S62" s="2919">
        <v>282.67293098000005</v>
      </c>
      <c r="T62" s="2919">
        <v>270.42824202999998</v>
      </c>
      <c r="U62" s="2919">
        <v>279.42851538999997</v>
      </c>
      <c r="V62" s="2919">
        <v>280.20051742999999</v>
      </c>
      <c r="W62" s="2919">
        <v>279.26243044</v>
      </c>
      <c r="X62" s="2919">
        <v>278.66283408000004</v>
      </c>
      <c r="Y62" s="2919">
        <v>276.25474016999999</v>
      </c>
      <c r="Z62" s="2919">
        <v>292.25515937</v>
      </c>
      <c r="AA62" s="2919">
        <v>297.73404515999999</v>
      </c>
      <c r="AB62" s="2919">
        <v>324.86315264999996</v>
      </c>
      <c r="AC62" s="2919">
        <v>340.37277509000006</v>
      </c>
      <c r="AD62" s="2919">
        <v>427.51742122000002</v>
      </c>
      <c r="AE62" s="2919">
        <v>440.68611987000003</v>
      </c>
      <c r="AF62" s="2919">
        <v>415.26327158000004</v>
      </c>
      <c r="AG62" s="2919">
        <v>407.08002520000002</v>
      </c>
      <c r="AH62" s="2919">
        <v>403.79710920000002</v>
      </c>
      <c r="AI62" s="2919">
        <v>405.45311278999998</v>
      </c>
      <c r="AJ62" s="2919">
        <v>406.04402293999993</v>
      </c>
      <c r="AK62" s="2919">
        <v>426.74817350000001</v>
      </c>
      <c r="AL62" s="2919">
        <v>505.87953292999998</v>
      </c>
      <c r="AM62" s="2919">
        <v>485.03210646000002</v>
      </c>
      <c r="AN62" s="2919">
        <v>1558.2646258699999</v>
      </c>
      <c r="AO62" s="2919">
        <v>1589.7636474600001</v>
      </c>
      <c r="AP62" s="2919">
        <v>1494.6753104200002</v>
      </c>
      <c r="AQ62" s="2919">
        <v>1499.8570238099999</v>
      </c>
      <c r="AR62" s="2919">
        <v>2393.90315057</v>
      </c>
      <c r="AS62" s="2919">
        <v>2340.9249284499997</v>
      </c>
      <c r="AT62" s="2919">
        <v>2326.9402252</v>
      </c>
      <c r="AU62" s="2919">
        <v>2327.8791736200001</v>
      </c>
      <c r="AV62" s="2919">
        <v>2059.5995445500002</v>
      </c>
      <c r="AW62" s="2919">
        <v>2446.6309702100002</v>
      </c>
      <c r="AX62" s="2919">
        <v>2497.6059817300002</v>
      </c>
      <c r="AY62" s="2919">
        <v>2480.5561823799994</v>
      </c>
      <c r="AZ62" s="2919">
        <v>2482.2471686399999</v>
      </c>
      <c r="BA62" s="2919">
        <v>2543.9018218299998</v>
      </c>
      <c r="BB62" s="2919">
        <v>1322.3910939599998</v>
      </c>
      <c r="BC62" s="2919">
        <v>1322.19017633</v>
      </c>
      <c r="BD62" s="2919">
        <v>1348.0704138599999</v>
      </c>
      <c r="BE62" s="2919">
        <v>1402.46238877</v>
      </c>
      <c r="BF62" s="2919">
        <v>1440.7662939900001</v>
      </c>
      <c r="BG62" s="2919">
        <v>1373.0354699</v>
      </c>
      <c r="BH62" s="2919">
        <v>1373.0519666299999</v>
      </c>
      <c r="BI62" s="2919">
        <v>1439.0419675099997</v>
      </c>
      <c r="BJ62" s="2919">
        <v>1445.6863327900001</v>
      </c>
      <c r="BK62" s="2919">
        <v>1444.1156218800002</v>
      </c>
      <c r="BL62" s="2919">
        <v>1355.31208773</v>
      </c>
      <c r="BM62" s="2919">
        <v>1383.47868221</v>
      </c>
      <c r="BN62" s="2919">
        <v>1385.4216584799999</v>
      </c>
      <c r="BO62" s="2919">
        <v>1384.8326780499999</v>
      </c>
      <c r="BP62" s="2919">
        <v>1384.0214552899999</v>
      </c>
      <c r="BQ62" s="2919">
        <v>1380.7156107399999</v>
      </c>
      <c r="BR62" s="2919">
        <v>1359.9752064500001</v>
      </c>
      <c r="BS62" s="2919">
        <v>1366.1160118599998</v>
      </c>
      <c r="BT62" s="2919">
        <v>1364.8385442499998</v>
      </c>
      <c r="BU62" s="2919">
        <v>1365.6719042499999</v>
      </c>
      <c r="BV62" s="2919">
        <v>1370.8775303800003</v>
      </c>
      <c r="BW62" s="2919">
        <v>1373.10277232</v>
      </c>
      <c r="BX62" s="2919">
        <v>1372.4082202300001</v>
      </c>
      <c r="BY62" s="2919">
        <v>1379.5487195599999</v>
      </c>
      <c r="BZ62" s="2919">
        <v>1378.3</v>
      </c>
      <c r="CA62" s="2919">
        <v>1379.76744214</v>
      </c>
      <c r="CB62" s="2919">
        <v>1380.1239040200001</v>
      </c>
      <c r="CC62" s="2919">
        <v>1391.0661241199998</v>
      </c>
      <c r="CD62" s="2919">
        <v>1389.9123051515003</v>
      </c>
      <c r="CE62" s="2919">
        <v>1388.8680658599999</v>
      </c>
      <c r="CF62" s="2919">
        <v>1391.1056217500002</v>
      </c>
      <c r="CG62" s="2919">
        <v>1392.4293216400004</v>
      </c>
      <c r="CH62" s="2919">
        <v>1395.1148538914999</v>
      </c>
      <c r="CI62" s="2919">
        <v>1395.2045185099</v>
      </c>
      <c r="CJ62" s="2919">
        <v>1419.2337149098998</v>
      </c>
      <c r="CK62" s="2919">
        <v>1420.5669980799998</v>
      </c>
      <c r="CL62" s="2919">
        <v>1419.2120360900001</v>
      </c>
      <c r="CM62" s="2919">
        <v>1415.7956043400002</v>
      </c>
      <c r="CN62" s="2919">
        <v>1417.2814561599998</v>
      </c>
      <c r="CO62" s="2919">
        <v>1416.991272</v>
      </c>
      <c r="CP62" s="2919">
        <v>1415.86874719</v>
      </c>
      <c r="CQ62" s="2919">
        <v>1415.2641105599998</v>
      </c>
      <c r="CR62" s="2919">
        <v>1414.5041604899998</v>
      </c>
      <c r="CS62" s="2919">
        <v>1414.34517274</v>
      </c>
      <c r="CT62" s="2919">
        <v>1414.1375922699999</v>
      </c>
      <c r="CU62" s="2919">
        <v>1396.59802132</v>
      </c>
      <c r="CV62" s="2919">
        <v>1396.5538977799999</v>
      </c>
      <c r="CW62" s="2919">
        <v>1394.39272974</v>
      </c>
      <c r="CX62" s="2919">
        <v>1397.9757551</v>
      </c>
      <c r="CY62" s="2919">
        <v>1397.65335224</v>
      </c>
      <c r="CZ62" s="2919">
        <v>1505.0988326500001</v>
      </c>
      <c r="DA62" s="2919">
        <v>1400.7483568</v>
      </c>
      <c r="DB62" s="2924">
        <v>1401.3853642700001</v>
      </c>
      <c r="DC62" s="2924">
        <v>1396.8052459999999</v>
      </c>
      <c r="DD62" s="2924">
        <v>1093.8735589999999</v>
      </c>
      <c r="DE62" s="2924">
        <v>1093.3909699999999</v>
      </c>
      <c r="DF62" s="2924">
        <v>1093.6664270000001</v>
      </c>
      <c r="DG62" s="2924">
        <v>1093.3610409999999</v>
      </c>
      <c r="DH62" s="2924">
        <v>1092.9022299999999</v>
      </c>
      <c r="DI62" s="2924">
        <v>1091.370197</v>
      </c>
      <c r="DJ62" s="2924">
        <v>1092.0035129999999</v>
      </c>
      <c r="DK62" s="2924">
        <v>1090.647729</v>
      </c>
      <c r="DL62" s="2924">
        <v>1091.4013950000001</v>
      </c>
      <c r="DM62" s="2924">
        <v>1088.0948920000001</v>
      </c>
      <c r="DN62" s="2924">
        <v>1085.602789</v>
      </c>
      <c r="DO62" s="2924">
        <v>1073.946416</v>
      </c>
      <c r="DP62" s="2924">
        <v>1071.9176910000001</v>
      </c>
      <c r="DQ62" s="2924">
        <v>1200.443988</v>
      </c>
      <c r="DR62" s="2924">
        <v>1072.1712849999999</v>
      </c>
      <c r="DS62" s="2924">
        <v>1073.1804890000001</v>
      </c>
      <c r="DT62" s="2924">
        <v>1072.042993</v>
      </c>
      <c r="DU62" s="2924">
        <v>1202.40239</v>
      </c>
      <c r="DV62" s="2924">
        <v>1203.082467</v>
      </c>
      <c r="DW62" s="2924">
        <v>1204.7050320000001</v>
      </c>
      <c r="DX62" s="2924">
        <v>1157.95582102</v>
      </c>
      <c r="DY62" s="2924">
        <v>1162.8238869000002</v>
      </c>
      <c r="DZ62" s="2924">
        <v>1163.16475126</v>
      </c>
      <c r="EA62" s="2924">
        <v>1160.2979456099999</v>
      </c>
      <c r="EB62" s="2924">
        <v>1161.63943126</v>
      </c>
      <c r="EC62" s="2924">
        <v>1207.4784439300001</v>
      </c>
      <c r="ED62" s="2924">
        <v>1208.6517935300001</v>
      </c>
      <c r="EE62" s="2924">
        <v>1208.63599572</v>
      </c>
      <c r="EF62" s="2924">
        <v>1206.3000805300001</v>
      </c>
      <c r="EG62" s="2924">
        <v>1206.7256640684</v>
      </c>
      <c r="EH62" s="2924">
        <v>1207.1727538872001</v>
      </c>
      <c r="EI62" s="2924">
        <v>1212.5805278935002</v>
      </c>
      <c r="EJ62" s="2924">
        <v>1181.1402517119</v>
      </c>
      <c r="EK62" s="2924">
        <v>1179.0444606848</v>
      </c>
      <c r="EL62" s="2924">
        <v>1174.2886231462001</v>
      </c>
      <c r="EM62" s="2924">
        <v>1178.4919535381</v>
      </c>
      <c r="EN62" s="2924">
        <v>1179.3491935471</v>
      </c>
      <c r="EO62" s="2924">
        <v>1303.9716733754599</v>
      </c>
      <c r="EP62" s="2924">
        <v>1263.5132948599999</v>
      </c>
      <c r="EQ62" s="2924">
        <v>1040.9743772623001</v>
      </c>
      <c r="ER62" s="2924">
        <v>1257.8972509361438</v>
      </c>
      <c r="ES62" s="2924">
        <v>1045.0481106939819</v>
      </c>
      <c r="ET62" s="2924">
        <v>1039.9746032296362</v>
      </c>
      <c r="EU62" s="2924">
        <v>1039.1488484683116</v>
      </c>
      <c r="EV62" s="2925">
        <v>1036.9299170953489</v>
      </c>
      <c r="EW62" s="2926">
        <v>815.83972871046603</v>
      </c>
      <c r="EX62" s="2926">
        <v>814.08437296592001</v>
      </c>
      <c r="EY62" s="2926">
        <v>814.35666747560492</v>
      </c>
      <c r="EZ62" s="2926">
        <v>882.13966091153986</v>
      </c>
      <c r="FA62" s="2926">
        <v>1088.3080122659801</v>
      </c>
      <c r="FB62" s="2926">
        <v>1064.1468278707089</v>
      </c>
      <c r="FC62" s="2926">
        <v>861.11186416472992</v>
      </c>
      <c r="FD62" s="2926">
        <v>867.35305800280605</v>
      </c>
      <c r="FE62" s="2927">
        <v>863.14371624952503</v>
      </c>
    </row>
    <row r="63" spans="1:161" ht="15.95" customHeight="1" x14ac:dyDescent="0.35">
      <c r="A63" s="911" t="s">
        <v>836</v>
      </c>
      <c r="B63" s="2919">
        <v>0</v>
      </c>
      <c r="C63" s="2919">
        <v>0</v>
      </c>
      <c r="D63" s="2919">
        <v>0</v>
      </c>
      <c r="E63" s="2919">
        <v>0</v>
      </c>
      <c r="F63" s="2919">
        <v>0</v>
      </c>
      <c r="G63" s="2919">
        <v>0</v>
      </c>
      <c r="H63" s="2919">
        <v>0</v>
      </c>
      <c r="I63" s="2919">
        <v>0</v>
      </c>
      <c r="J63" s="2919">
        <v>0.20513799999999999</v>
      </c>
      <c r="K63" s="2919">
        <v>0.2</v>
      </c>
      <c r="L63" s="2919">
        <v>0.395428</v>
      </c>
      <c r="M63" s="2919">
        <v>0.39283400000000002</v>
      </c>
      <c r="N63" s="2919">
        <v>0.39283400000000002</v>
      </c>
      <c r="O63" s="2919">
        <v>0.38978099999999999</v>
      </c>
      <c r="P63" s="2919">
        <v>1.1624669999999999</v>
      </c>
      <c r="Q63" s="2919">
        <v>2.1069800000000001</v>
      </c>
      <c r="R63" s="2919">
        <v>0.71001499999999995</v>
      </c>
      <c r="S63" s="2919">
        <v>46.532303450629996</v>
      </c>
      <c r="T63" s="2919">
        <v>45.416089142500006</v>
      </c>
      <c r="U63" s="2919">
        <v>45.697390117930006</v>
      </c>
      <c r="V63" s="2919">
        <v>45.854682412525001</v>
      </c>
      <c r="W63" s="2919">
        <v>46.653371876400001</v>
      </c>
      <c r="X63" s="2919">
        <v>47.848470621609991</v>
      </c>
      <c r="Y63" s="2919">
        <v>48.277402693775997</v>
      </c>
      <c r="Z63" s="2919">
        <v>67.329248030683999</v>
      </c>
      <c r="AA63" s="2919">
        <v>67.488079579203344</v>
      </c>
      <c r="AB63" s="2919">
        <v>70.492799647650003</v>
      </c>
      <c r="AC63" s="2919">
        <v>69.551865608000014</v>
      </c>
      <c r="AD63" s="2919">
        <v>132.20860703531503</v>
      </c>
      <c r="AE63" s="2919">
        <v>105.88370750471934</v>
      </c>
      <c r="AF63" s="2919">
        <v>107.670793580375</v>
      </c>
      <c r="AG63" s="2919">
        <v>104.81736885385999</v>
      </c>
      <c r="AH63" s="2919">
        <v>105.5450898898</v>
      </c>
      <c r="AI63" s="2919">
        <v>232.64868494712002</v>
      </c>
      <c r="AJ63" s="2919">
        <v>230.82875473394</v>
      </c>
      <c r="AK63" s="2919">
        <v>235.08344324411999</v>
      </c>
      <c r="AL63" s="2919">
        <v>216.1114739425</v>
      </c>
      <c r="AM63" s="2919">
        <v>228.49271256343002</v>
      </c>
      <c r="AN63" s="2919">
        <v>231.99992283203798</v>
      </c>
      <c r="AO63" s="2919">
        <v>240.880553185</v>
      </c>
      <c r="AP63" s="2919">
        <v>260.02803533600098</v>
      </c>
      <c r="AQ63" s="2919">
        <v>236.27924863472998</v>
      </c>
      <c r="AR63" s="2919">
        <v>247.27114239359997</v>
      </c>
      <c r="AS63" s="2919">
        <v>237.46919503000004</v>
      </c>
      <c r="AT63" s="2919">
        <v>292.92546086686394</v>
      </c>
      <c r="AU63" s="2919">
        <v>305.225745824</v>
      </c>
      <c r="AV63" s="2919">
        <v>307.643986477</v>
      </c>
      <c r="AW63" s="2919">
        <v>297.10204076880001</v>
      </c>
      <c r="AX63" s="2919">
        <v>250.42772057763196</v>
      </c>
      <c r="AY63" s="2919">
        <v>270.51253293860009</v>
      </c>
      <c r="AZ63" s="2919">
        <v>282.52861379639995</v>
      </c>
      <c r="BA63" s="2919">
        <v>243.24641008452002</v>
      </c>
      <c r="BB63" s="2919">
        <v>239.28703368490002</v>
      </c>
      <c r="BC63" s="2919">
        <v>245.07685800317304</v>
      </c>
      <c r="BD63" s="2919">
        <v>240.2716544996</v>
      </c>
      <c r="BE63" s="2919">
        <v>298.59197900605301</v>
      </c>
      <c r="BF63" s="2919">
        <v>256.12390377997502</v>
      </c>
      <c r="BG63" s="2919">
        <v>259.88479059079998</v>
      </c>
      <c r="BH63" s="2919">
        <v>255.41131892890596</v>
      </c>
      <c r="BI63" s="2919">
        <v>266.76454516393204</v>
      </c>
      <c r="BJ63" s="2919">
        <v>279.52291911155703</v>
      </c>
      <c r="BK63" s="2919">
        <v>293.71030543915901</v>
      </c>
      <c r="BL63" s="2919">
        <v>289.75037822088899</v>
      </c>
      <c r="BM63" s="2919">
        <v>277.455306652204</v>
      </c>
      <c r="BN63" s="2919">
        <v>343.447145507264</v>
      </c>
      <c r="BO63" s="2919">
        <v>273.87357951407199</v>
      </c>
      <c r="BP63" s="2919">
        <v>398.72208677236495</v>
      </c>
      <c r="BQ63" s="2919">
        <v>637.82022482507693</v>
      </c>
      <c r="BR63" s="2919">
        <v>816.22195751804202</v>
      </c>
      <c r="BS63" s="2919">
        <v>1017.4135711990721</v>
      </c>
      <c r="BT63" s="2919">
        <v>1189.2738507081549</v>
      </c>
      <c r="BU63" s="2919">
        <v>1188.075049111598</v>
      </c>
      <c r="BV63" s="2919">
        <v>1342.4756343356039</v>
      </c>
      <c r="BW63" s="2919">
        <v>1646.6930746732751</v>
      </c>
      <c r="BX63" s="2919">
        <v>2004.533338615</v>
      </c>
      <c r="BY63" s="2919">
        <v>2355.5691974860001</v>
      </c>
      <c r="BZ63" s="2919">
        <v>2422.1</v>
      </c>
      <c r="CA63" s="2919">
        <v>2697.408163623033</v>
      </c>
      <c r="CB63" s="2919">
        <v>691.15808217716403</v>
      </c>
      <c r="CC63" s="2919">
        <v>717.11172945798</v>
      </c>
      <c r="CD63" s="2919">
        <v>719.78197362128196</v>
      </c>
      <c r="CE63" s="2919">
        <v>720.98173912270659</v>
      </c>
      <c r="CF63" s="2919">
        <v>723.46041874714194</v>
      </c>
      <c r="CG63" s="2919">
        <v>733.45360677763665</v>
      </c>
      <c r="CH63" s="2919">
        <v>832.72349062846331</v>
      </c>
      <c r="CI63" s="2919">
        <v>801.48684113467868</v>
      </c>
      <c r="CJ63" s="2919">
        <v>879.02064366914192</v>
      </c>
      <c r="CK63" s="2919">
        <v>899.08549744400193</v>
      </c>
      <c r="CL63" s="2919">
        <v>906.8845209212102</v>
      </c>
      <c r="CM63" s="2919">
        <v>1021.5683065521119</v>
      </c>
      <c r="CN63" s="2919">
        <v>1030.2582549933056</v>
      </c>
      <c r="CO63" s="2919">
        <v>1038.173754228915</v>
      </c>
      <c r="CP63" s="2919">
        <v>1043.8404766330998</v>
      </c>
      <c r="CQ63" s="2919">
        <v>1054.1377189657255</v>
      </c>
      <c r="CR63" s="2919">
        <v>987.03765326873997</v>
      </c>
      <c r="CS63" s="2919">
        <v>1111.6598963793301</v>
      </c>
      <c r="CT63" s="2919">
        <v>1067.75626788</v>
      </c>
      <c r="CU63" s="2919">
        <v>1050.1460565899999</v>
      </c>
      <c r="CV63" s="2919">
        <v>1032.2639547900001</v>
      </c>
      <c r="CW63" s="2919">
        <v>1055.0663191595315</v>
      </c>
      <c r="CX63" s="2919">
        <v>1106.154974281322</v>
      </c>
      <c r="CY63" s="2919">
        <v>1089.2936650036499</v>
      </c>
      <c r="CZ63" s="2919">
        <v>1092.6400797914728</v>
      </c>
      <c r="DA63" s="2919">
        <v>1019.41790156</v>
      </c>
      <c r="DB63" s="2924">
        <v>1023.7252654399999</v>
      </c>
      <c r="DC63" s="2924">
        <v>989.77706490000003</v>
      </c>
      <c r="DD63" s="2924">
        <v>960.5135567296461</v>
      </c>
      <c r="DE63" s="2924">
        <v>1023.6908026400001</v>
      </c>
      <c r="DF63" s="2924">
        <v>1118.7979761600002</v>
      </c>
      <c r="DG63" s="2924">
        <v>1105.42826992</v>
      </c>
      <c r="DH63" s="2924">
        <v>1107.0486688999999</v>
      </c>
      <c r="DI63" s="2924">
        <v>1056.06632952</v>
      </c>
      <c r="DJ63" s="2924">
        <v>1048.8202224499998</v>
      </c>
      <c r="DK63" s="2924">
        <v>1070.5721250699999</v>
      </c>
      <c r="DL63" s="2924">
        <v>1077.9510218600001</v>
      </c>
      <c r="DM63" s="2924">
        <v>1130.8041694799999</v>
      </c>
      <c r="DN63" s="2924">
        <v>1126.3098050900001</v>
      </c>
      <c r="DO63" s="2924">
        <v>1095.2180860800001</v>
      </c>
      <c r="DP63" s="2924">
        <v>1064.409956</v>
      </c>
      <c r="DQ63" s="2924">
        <v>1027.54847786</v>
      </c>
      <c r="DR63" s="2924">
        <v>1110.8359566699999</v>
      </c>
      <c r="DS63" s="2924">
        <v>1137.1416074000001</v>
      </c>
      <c r="DT63" s="2924">
        <v>1109.7685936099999</v>
      </c>
      <c r="DU63" s="2924">
        <v>1112.0762413900002</v>
      </c>
      <c r="DV63" s="2924">
        <v>1029.5723679</v>
      </c>
      <c r="DW63" s="2924">
        <v>1004.5558765100001</v>
      </c>
      <c r="DX63" s="2924">
        <v>1036.0547735099999</v>
      </c>
      <c r="DY63" s="2924">
        <v>1018.07489681</v>
      </c>
      <c r="DZ63" s="2924">
        <v>1015.3309859</v>
      </c>
      <c r="EA63" s="2924">
        <v>1036.09175977</v>
      </c>
      <c r="EB63" s="2924">
        <v>998.03224391999993</v>
      </c>
      <c r="EC63" s="2924">
        <v>965.70827985000005</v>
      </c>
      <c r="ED63" s="2924">
        <v>1009.22729149</v>
      </c>
      <c r="EE63" s="2924">
        <v>931.73565951</v>
      </c>
      <c r="EF63" s="2924">
        <v>938.27220556000009</v>
      </c>
      <c r="EG63" s="2924">
        <v>992.69773167000005</v>
      </c>
      <c r="EH63" s="2924">
        <v>980.26108145000001</v>
      </c>
      <c r="EI63" s="2924">
        <v>983.07322428000009</v>
      </c>
      <c r="EJ63" s="2924">
        <v>992.03242486999989</v>
      </c>
      <c r="EK63" s="2924">
        <v>975.26707169999997</v>
      </c>
      <c r="EL63" s="2924">
        <v>959.33143356000005</v>
      </c>
      <c r="EM63" s="2924">
        <v>911.03610118999995</v>
      </c>
      <c r="EN63" s="2924">
        <v>886.16298533000008</v>
      </c>
      <c r="EO63" s="2924">
        <v>912.9440333199999</v>
      </c>
      <c r="EP63" s="2924">
        <v>991.48192663999998</v>
      </c>
      <c r="EQ63" s="2924">
        <v>992.55523616000005</v>
      </c>
      <c r="ER63" s="2924">
        <v>985.18965792999995</v>
      </c>
      <c r="ES63" s="2924">
        <v>966.54147078000005</v>
      </c>
      <c r="ET63" s="2924">
        <v>920.36056340999994</v>
      </c>
      <c r="EU63" s="2924">
        <v>878.90448005000007</v>
      </c>
      <c r="EV63" s="2925">
        <v>874.65528361999998</v>
      </c>
      <c r="EW63" s="2926">
        <v>936.22538095999994</v>
      </c>
      <c r="EX63" s="2926">
        <v>952.50778107000008</v>
      </c>
      <c r="EY63" s="2926">
        <v>925.12447472999997</v>
      </c>
      <c r="EZ63" s="2926">
        <v>943.60173657999997</v>
      </c>
      <c r="FA63" s="2926">
        <v>913.93091307999987</v>
      </c>
      <c r="FB63" s="2926">
        <v>971.28709606000007</v>
      </c>
      <c r="FC63" s="2926">
        <v>846.53285320999987</v>
      </c>
      <c r="FD63" s="2926">
        <v>849.44768766999994</v>
      </c>
      <c r="FE63" s="2927">
        <v>837.71125242999994</v>
      </c>
    </row>
    <row r="64" spans="1:161" ht="15.95" customHeight="1" x14ac:dyDescent="0.35">
      <c r="A64" s="911" t="s">
        <v>837</v>
      </c>
      <c r="B64" s="2919">
        <v>549.71802000000002</v>
      </c>
      <c r="C64" s="2919">
        <v>696.68651899999986</v>
      </c>
      <c r="D64" s="2919">
        <v>638.79334668000001</v>
      </c>
      <c r="E64" s="2919">
        <v>644.70483925999997</v>
      </c>
      <c r="F64" s="2919">
        <v>586.74018040999999</v>
      </c>
      <c r="G64" s="2919">
        <v>733.00387278000017</v>
      </c>
      <c r="H64" s="2919">
        <v>792.88652451999997</v>
      </c>
      <c r="I64" s="2919">
        <v>782.05659328000002</v>
      </c>
      <c r="J64" s="2919">
        <v>826.35706493000009</v>
      </c>
      <c r="K64" s="2919">
        <v>707.45955255999991</v>
      </c>
      <c r="L64" s="2919">
        <v>725.54649027000005</v>
      </c>
      <c r="M64" s="2919">
        <v>711.18432359000008</v>
      </c>
      <c r="N64" s="2919">
        <v>693.41795595000008</v>
      </c>
      <c r="O64" s="2919">
        <v>754.83476208000002</v>
      </c>
      <c r="P64" s="2919">
        <v>692.88464036000005</v>
      </c>
      <c r="Q64" s="2919">
        <v>822.22808474999999</v>
      </c>
      <c r="R64" s="2919">
        <v>866.54725947110012</v>
      </c>
      <c r="S64" s="2919">
        <v>820.20297935999986</v>
      </c>
      <c r="T64" s="2919">
        <v>803.27360246000001</v>
      </c>
      <c r="U64" s="2919">
        <v>813.29766709</v>
      </c>
      <c r="V64" s="2919">
        <v>816.58247028000005</v>
      </c>
      <c r="W64" s="2919">
        <v>807.34459677999996</v>
      </c>
      <c r="X64" s="2919">
        <v>799.99863003999997</v>
      </c>
      <c r="Y64" s="2919">
        <v>718.30319977000011</v>
      </c>
      <c r="Z64" s="2919">
        <v>928.59953433999988</v>
      </c>
      <c r="AA64" s="2919">
        <v>937.40553345000001</v>
      </c>
      <c r="AB64" s="2919">
        <v>930.1391129299999</v>
      </c>
      <c r="AC64" s="2919">
        <v>983.11990701000002</v>
      </c>
      <c r="AD64" s="2919">
        <v>971.26467135999997</v>
      </c>
      <c r="AE64" s="2919">
        <v>1001.64040087</v>
      </c>
      <c r="AF64" s="2919">
        <v>1003.78871537</v>
      </c>
      <c r="AG64" s="2919">
        <v>1003.7396825099999</v>
      </c>
      <c r="AH64" s="2919">
        <v>1031.34612178</v>
      </c>
      <c r="AI64" s="2919">
        <v>842.97370915999988</v>
      </c>
      <c r="AJ64" s="2919">
        <v>812.24615616999995</v>
      </c>
      <c r="AK64" s="2919">
        <v>603.36682326999994</v>
      </c>
      <c r="AL64" s="2919">
        <v>598.3713905699999</v>
      </c>
      <c r="AM64" s="2919">
        <v>606.06347870000002</v>
      </c>
      <c r="AN64" s="2919">
        <v>593.70921620000001</v>
      </c>
      <c r="AO64" s="2919">
        <v>639.95014982999987</v>
      </c>
      <c r="AP64" s="2919">
        <v>598.256936569</v>
      </c>
      <c r="AQ64" s="2919">
        <v>599.07373795180001</v>
      </c>
      <c r="AR64" s="2919">
        <v>671.72101844120004</v>
      </c>
      <c r="AS64" s="2919">
        <v>695.72690526999997</v>
      </c>
      <c r="AT64" s="2919">
        <v>628.89181501120004</v>
      </c>
      <c r="AU64" s="2919">
        <v>614.20757529139996</v>
      </c>
      <c r="AV64" s="2919">
        <v>574.28353460499989</v>
      </c>
      <c r="AW64" s="2919">
        <v>560.68422718240004</v>
      </c>
      <c r="AX64" s="2919">
        <v>645.27885286679998</v>
      </c>
      <c r="AY64" s="2919">
        <v>616.8338107843</v>
      </c>
      <c r="AZ64" s="2919">
        <v>607.01744748090005</v>
      </c>
      <c r="BA64" s="2919">
        <v>602.38526572299997</v>
      </c>
      <c r="BB64" s="2919">
        <v>614.539236104</v>
      </c>
      <c r="BC64" s="2919">
        <v>632.00968978920002</v>
      </c>
      <c r="BD64" s="2919">
        <v>721.03173345519986</v>
      </c>
      <c r="BE64" s="2919">
        <v>753.75245776349982</v>
      </c>
      <c r="BF64" s="2919">
        <v>882.23907725499998</v>
      </c>
      <c r="BG64" s="2919">
        <v>896.71026415999995</v>
      </c>
      <c r="BH64" s="2919">
        <v>927.23789174800015</v>
      </c>
      <c r="BI64" s="2919">
        <v>777.2604059726001</v>
      </c>
      <c r="BJ64" s="2919">
        <v>938.45391406529995</v>
      </c>
      <c r="BK64" s="2919">
        <v>818.45527172909999</v>
      </c>
      <c r="BL64" s="2919">
        <v>786.29643005219998</v>
      </c>
      <c r="BM64" s="2919">
        <v>935.91765644940017</v>
      </c>
      <c r="BN64" s="2919">
        <v>896.85316478279992</v>
      </c>
      <c r="BO64" s="2919">
        <v>843.47685015280001</v>
      </c>
      <c r="BP64" s="2919">
        <v>811.35715418539996</v>
      </c>
      <c r="BQ64" s="2919">
        <v>957.23400288240009</v>
      </c>
      <c r="BR64" s="2919">
        <v>705.23344926199991</v>
      </c>
      <c r="BS64" s="2919">
        <v>688.6951387900001</v>
      </c>
      <c r="BT64" s="2919">
        <v>773.26000557167004</v>
      </c>
      <c r="BU64" s="2919">
        <v>927.69110650116602</v>
      </c>
      <c r="BV64" s="2919">
        <v>930.17612321315789</v>
      </c>
      <c r="BW64" s="2919">
        <v>881.59767940023505</v>
      </c>
      <c r="BX64" s="2919">
        <v>818.86442002799993</v>
      </c>
      <c r="BY64" s="2919">
        <v>731.37743129109992</v>
      </c>
      <c r="BZ64" s="2919">
        <v>750.3</v>
      </c>
      <c r="CA64" s="2919">
        <v>737.15373804559999</v>
      </c>
      <c r="CB64" s="2919">
        <v>734.18520579360006</v>
      </c>
      <c r="CC64" s="2919">
        <v>921.91695225066996</v>
      </c>
      <c r="CD64" s="2919">
        <v>749.4697966341281</v>
      </c>
      <c r="CE64" s="2919">
        <v>779.55187434269965</v>
      </c>
      <c r="CF64" s="2919">
        <v>743.04435423856364</v>
      </c>
      <c r="CG64" s="2919">
        <v>658.68847528270999</v>
      </c>
      <c r="CH64" s="2919">
        <v>715.56691509104769</v>
      </c>
      <c r="CI64" s="2919">
        <v>737.39945561116826</v>
      </c>
      <c r="CJ64" s="2919">
        <v>722.32744391527206</v>
      </c>
      <c r="CK64" s="2919">
        <v>728.18581182387391</v>
      </c>
      <c r="CL64" s="2919">
        <v>702.0914089991586</v>
      </c>
      <c r="CM64" s="2919">
        <v>703.46917572772008</v>
      </c>
      <c r="CN64" s="2919">
        <v>562.81119576563606</v>
      </c>
      <c r="CO64" s="2919">
        <v>623.00234604404795</v>
      </c>
      <c r="CP64" s="2919">
        <v>568.54883975334985</v>
      </c>
      <c r="CQ64" s="2919">
        <v>571.65821758883362</v>
      </c>
      <c r="CR64" s="2919">
        <v>573.49589754086503</v>
      </c>
      <c r="CS64" s="2919">
        <v>521.98917123526985</v>
      </c>
      <c r="CT64" s="2919">
        <v>624.02140040742177</v>
      </c>
      <c r="CU64" s="2919">
        <v>564.12743335921937</v>
      </c>
      <c r="CV64" s="2919">
        <v>547.45190827908277</v>
      </c>
      <c r="CW64" s="2919">
        <v>520.13609651934519</v>
      </c>
      <c r="CX64" s="2919">
        <v>499.66604723699106</v>
      </c>
      <c r="CY64" s="2919">
        <v>505.48670022399796</v>
      </c>
      <c r="CZ64" s="2919">
        <v>516.53068841770198</v>
      </c>
      <c r="DA64" s="2919">
        <v>548.42563738626814</v>
      </c>
      <c r="DB64" s="2924">
        <v>498.7774743251374</v>
      </c>
      <c r="DC64" s="2924">
        <v>521.1287166118741</v>
      </c>
      <c r="DD64" s="2924">
        <v>543.23159397000006</v>
      </c>
      <c r="DE64" s="2924">
        <v>534.20541866633596</v>
      </c>
      <c r="DF64" s="2924">
        <v>586.27281080367709</v>
      </c>
      <c r="DG64" s="2924">
        <v>584.55454787058272</v>
      </c>
      <c r="DH64" s="2924">
        <v>584.35787180960597</v>
      </c>
      <c r="DI64" s="2924">
        <v>579.9877225629001</v>
      </c>
      <c r="DJ64" s="2924">
        <v>527.91520157475099</v>
      </c>
      <c r="DK64" s="2924">
        <v>538.13852996813205</v>
      </c>
      <c r="DL64" s="2924">
        <v>539.9088661322287</v>
      </c>
      <c r="DM64" s="2924">
        <v>572.32820262761493</v>
      </c>
      <c r="DN64" s="2924">
        <v>547.52000042000009</v>
      </c>
      <c r="DO64" s="2924">
        <v>519.99677008999993</v>
      </c>
      <c r="DP64" s="2924">
        <v>606.53153344000009</v>
      </c>
      <c r="DQ64" s="2924">
        <v>551.6985327000001</v>
      </c>
      <c r="DR64" s="2924">
        <v>636.64646244999994</v>
      </c>
      <c r="DS64" s="2924">
        <v>673.87360643999989</v>
      </c>
      <c r="DT64" s="2924">
        <v>619.27020881999988</v>
      </c>
      <c r="DU64" s="2924">
        <v>611.99514858000009</v>
      </c>
      <c r="DV64" s="2924">
        <v>604.53690263999999</v>
      </c>
      <c r="DW64" s="2924">
        <v>609.28426314000001</v>
      </c>
      <c r="DX64" s="2924">
        <v>612.68013030999998</v>
      </c>
      <c r="DY64" s="2924">
        <v>627.35481892999996</v>
      </c>
      <c r="DZ64" s="2924">
        <v>566.12000575000002</v>
      </c>
      <c r="EA64" s="2924">
        <v>486.30634695000003</v>
      </c>
      <c r="EB64" s="2924">
        <v>458.28895900999999</v>
      </c>
      <c r="EC64" s="2924">
        <v>481.92924024000007</v>
      </c>
      <c r="ED64" s="2924">
        <v>556.00126534999993</v>
      </c>
      <c r="EE64" s="2924">
        <v>542.15619826000011</v>
      </c>
      <c r="EF64" s="2924">
        <v>464.77925592999992</v>
      </c>
      <c r="EG64" s="2924">
        <v>547.16040397000006</v>
      </c>
      <c r="EH64" s="2924">
        <v>560.07594283999993</v>
      </c>
      <c r="EI64" s="2924">
        <v>552.46725097000001</v>
      </c>
      <c r="EJ64" s="2924">
        <v>593.25336072999994</v>
      </c>
      <c r="EK64" s="2924">
        <v>602.18647276000002</v>
      </c>
      <c r="EL64" s="2924">
        <v>502.89587111999998</v>
      </c>
      <c r="EM64" s="2924">
        <v>557.45021867000003</v>
      </c>
      <c r="EN64" s="2924">
        <v>530.65708673000006</v>
      </c>
      <c r="EO64" s="2924">
        <v>510.20106442000008</v>
      </c>
      <c r="EP64" s="2924">
        <v>578.51522956000008</v>
      </c>
      <c r="EQ64" s="2924">
        <v>574.7159431</v>
      </c>
      <c r="ER64" s="2924">
        <v>519.89162003999991</v>
      </c>
      <c r="ES64" s="2924">
        <v>449.18201721000008</v>
      </c>
      <c r="ET64" s="2924">
        <v>454.96623088000001</v>
      </c>
      <c r="EU64" s="2924">
        <v>518.51033189999998</v>
      </c>
      <c r="EV64" s="2925">
        <v>518.89038404469966</v>
      </c>
      <c r="EW64" s="2926">
        <v>534.48392968383689</v>
      </c>
      <c r="EX64" s="2926">
        <v>527.93866377194161</v>
      </c>
      <c r="EY64" s="2926">
        <v>484.48359018939783</v>
      </c>
      <c r="EZ64" s="2926">
        <v>442.00332110164601</v>
      </c>
      <c r="FA64" s="2926">
        <v>431.77391597946803</v>
      </c>
      <c r="FB64" s="2926">
        <v>490.24009261856168</v>
      </c>
      <c r="FC64" s="2926">
        <v>541.27045037150504</v>
      </c>
      <c r="FD64" s="2926">
        <v>481.53699368981137</v>
      </c>
      <c r="FE64" s="2927">
        <v>330.96743693811612</v>
      </c>
    </row>
    <row r="65" spans="1:161" ht="15.95" customHeight="1" x14ac:dyDescent="0.35">
      <c r="A65" s="911" t="s">
        <v>628</v>
      </c>
      <c r="B65" s="2919">
        <v>674.17864708000002</v>
      </c>
      <c r="C65" s="2919">
        <v>706.76778059999992</v>
      </c>
      <c r="D65" s="2919">
        <v>707.05907008000008</v>
      </c>
      <c r="E65" s="2919">
        <v>745.29963460999988</v>
      </c>
      <c r="F65" s="2919">
        <v>580.49124470000004</v>
      </c>
      <c r="G65" s="2919">
        <v>582.30800992000002</v>
      </c>
      <c r="H65" s="2919">
        <v>596.79371203999995</v>
      </c>
      <c r="I65" s="2919">
        <v>601.44582905000004</v>
      </c>
      <c r="J65" s="2919">
        <v>648.31952114000001</v>
      </c>
      <c r="K65" s="2919">
        <v>694.29697771999997</v>
      </c>
      <c r="L65" s="2919">
        <v>720.60236027999986</v>
      </c>
      <c r="M65" s="2919">
        <v>734.65367463999996</v>
      </c>
      <c r="N65" s="2919">
        <v>730.80384248999997</v>
      </c>
      <c r="O65" s="2919">
        <v>755.77603908122205</v>
      </c>
      <c r="P65" s="2919">
        <v>781.59750591</v>
      </c>
      <c r="Q65" s="2919">
        <v>730.71248932999993</v>
      </c>
      <c r="R65" s="2919">
        <v>771.89773958000001</v>
      </c>
      <c r="S65" s="2919">
        <v>797.59056128999998</v>
      </c>
      <c r="T65" s="2919">
        <v>875.31153332999997</v>
      </c>
      <c r="U65" s="2919">
        <v>927.79275436000012</v>
      </c>
      <c r="V65" s="2919">
        <v>923.37752044000001</v>
      </c>
      <c r="W65" s="2919">
        <v>865.38770993000003</v>
      </c>
      <c r="X65" s="2919">
        <v>934.72422666000011</v>
      </c>
      <c r="Y65" s="2919">
        <v>982.30806139999993</v>
      </c>
      <c r="Z65" s="2919">
        <v>913.00096287999997</v>
      </c>
      <c r="AA65" s="2919">
        <v>909.44524076000005</v>
      </c>
      <c r="AB65" s="2919">
        <v>784.93725673000006</v>
      </c>
      <c r="AC65" s="2919">
        <v>767.18885526967188</v>
      </c>
      <c r="AD65" s="2919">
        <v>807.95366602000013</v>
      </c>
      <c r="AE65" s="2919">
        <v>820.23825711999996</v>
      </c>
      <c r="AF65" s="2919">
        <v>927.30651711999985</v>
      </c>
      <c r="AG65" s="2919">
        <v>987.56416375000003</v>
      </c>
      <c r="AH65" s="2919">
        <v>1005.3925882999999</v>
      </c>
      <c r="AI65" s="2919">
        <v>1092.0357902000001</v>
      </c>
      <c r="AJ65" s="2919">
        <v>1069.8626834199999</v>
      </c>
      <c r="AK65" s="2919">
        <v>1237.9937549599999</v>
      </c>
      <c r="AL65" s="2919">
        <v>1376.7569616400001</v>
      </c>
      <c r="AM65" s="2919">
        <v>1477.3478381199996</v>
      </c>
      <c r="AN65" s="2919">
        <v>1517.3599191499991</v>
      </c>
      <c r="AO65" s="2919">
        <v>1597.4944163799992</v>
      </c>
      <c r="AP65" s="2919">
        <v>1645.0014562460979</v>
      </c>
      <c r="AQ65" s="2919">
        <v>1840.1817647506016</v>
      </c>
      <c r="AR65" s="2919">
        <v>1818.6730189992027</v>
      </c>
      <c r="AS65" s="2919">
        <v>1844.1208314099974</v>
      </c>
      <c r="AT65" s="2919">
        <v>1855.3125900739997</v>
      </c>
      <c r="AU65" s="2919">
        <v>1901.7251349566004</v>
      </c>
      <c r="AV65" s="2919">
        <v>1899.9024457050002</v>
      </c>
      <c r="AW65" s="2919">
        <v>1909.0267832320001</v>
      </c>
      <c r="AX65" s="2919">
        <v>1879.3713856188001</v>
      </c>
      <c r="AY65" s="2919">
        <v>1938.8317849043999</v>
      </c>
      <c r="AZ65" s="2919">
        <v>2033.5676046596991</v>
      </c>
      <c r="BA65" s="2919">
        <v>1847.9801696956006</v>
      </c>
      <c r="BB65" s="2919">
        <v>2023.8180328912006</v>
      </c>
      <c r="BC65" s="2919">
        <v>1874.331628841599</v>
      </c>
      <c r="BD65" s="2919">
        <v>1968.9567622912011</v>
      </c>
      <c r="BE65" s="2919">
        <v>1996.1312356425019</v>
      </c>
      <c r="BF65" s="2919">
        <v>1724.9742009699996</v>
      </c>
      <c r="BG65" s="2919">
        <v>2012.9245668140002</v>
      </c>
      <c r="BH65" s="2919">
        <v>1795.9712818479009</v>
      </c>
      <c r="BI65" s="2919">
        <v>1948.0119240127005</v>
      </c>
      <c r="BJ65" s="2919">
        <v>2065.5990897659008</v>
      </c>
      <c r="BK65" s="2919">
        <v>2138.4812930608</v>
      </c>
      <c r="BL65" s="2919">
        <v>2205.5345366078996</v>
      </c>
      <c r="BM65" s="2919">
        <v>1973.407525913</v>
      </c>
      <c r="BN65" s="2919">
        <v>1942.6227002523995</v>
      </c>
      <c r="BO65" s="2919">
        <v>2172.0236380287997</v>
      </c>
      <c r="BP65" s="2919">
        <v>1700.9011893119014</v>
      </c>
      <c r="BQ65" s="2919">
        <v>1844.1333598331003</v>
      </c>
      <c r="BR65" s="2919">
        <v>1881.3146164784009</v>
      </c>
      <c r="BS65" s="2919">
        <v>1880.9652851308001</v>
      </c>
      <c r="BT65" s="2919">
        <v>1880.2954700048401</v>
      </c>
      <c r="BU65" s="2919">
        <v>1825.8531014793996</v>
      </c>
      <c r="BV65" s="2919">
        <v>1880.6848718600002</v>
      </c>
      <c r="BW65" s="2919">
        <v>1831.4687303483151</v>
      </c>
      <c r="BX65" s="2919">
        <v>1697.1439994410002</v>
      </c>
      <c r="BY65" s="2919">
        <v>1702.3459929057999</v>
      </c>
      <c r="BZ65" s="2919">
        <v>1967.4</v>
      </c>
      <c r="CA65" s="2919">
        <v>1964.3180499324005</v>
      </c>
      <c r="CB65" s="2919">
        <v>1995.3018809564001</v>
      </c>
      <c r="CC65" s="2919">
        <v>1817.7463328880001</v>
      </c>
      <c r="CD65" s="2919">
        <v>2082.5293196479661</v>
      </c>
      <c r="CE65" s="2919">
        <v>1883.6659007779381</v>
      </c>
      <c r="CF65" s="2919">
        <v>1915.5019019245615</v>
      </c>
      <c r="CG65" s="2919">
        <v>1768.5289212379066</v>
      </c>
      <c r="CH65" s="2919">
        <v>1947.4130193710671</v>
      </c>
      <c r="CI65" s="2919">
        <v>2122.2853427087834</v>
      </c>
      <c r="CJ65" s="2919">
        <v>2113.746955407828</v>
      </c>
      <c r="CK65" s="2919">
        <v>2086.7824669300021</v>
      </c>
      <c r="CL65" s="2919">
        <v>2088.4495365623284</v>
      </c>
      <c r="CM65" s="2919">
        <v>2051.9630958496045</v>
      </c>
      <c r="CN65" s="2919">
        <v>2188.8562011476452</v>
      </c>
      <c r="CO65" s="2919">
        <v>2194.0324919406985</v>
      </c>
      <c r="CP65" s="2919">
        <v>2014.932236953925</v>
      </c>
      <c r="CQ65" s="2919">
        <v>2131.7030845426934</v>
      </c>
      <c r="CR65" s="2919">
        <v>2108.1578031917002</v>
      </c>
      <c r="CS65" s="2919">
        <v>2025.5853234462472</v>
      </c>
      <c r="CT65" s="2919">
        <v>2133.8516917276565</v>
      </c>
      <c r="CU65" s="2919">
        <v>2061.1036627028793</v>
      </c>
      <c r="CV65" s="2919">
        <v>2110.6947561199886</v>
      </c>
      <c r="CW65" s="2919">
        <v>2110.2206895628678</v>
      </c>
      <c r="CX65" s="2919">
        <v>2035.3660772926742</v>
      </c>
      <c r="CY65" s="2919">
        <v>2106.5708892856323</v>
      </c>
      <c r="CZ65" s="2919">
        <v>1997.1258950458141</v>
      </c>
      <c r="DA65" s="2919">
        <v>1921.3519921208942</v>
      </c>
      <c r="DB65" s="2924">
        <v>2008.393867451168</v>
      </c>
      <c r="DC65" s="2924">
        <v>1846.2343383083</v>
      </c>
      <c r="DD65" s="2924">
        <v>1846.02799150277</v>
      </c>
      <c r="DE65" s="2924">
        <v>1950.4450180282013</v>
      </c>
      <c r="DF65" s="2924">
        <v>1620.8388893086365</v>
      </c>
      <c r="DG65" s="2924">
        <v>1720.9800868253756</v>
      </c>
      <c r="DH65" s="2924">
        <v>1670.2523717250865</v>
      </c>
      <c r="DI65" s="2924">
        <v>1769.103128394333</v>
      </c>
      <c r="DJ65" s="2924">
        <v>1714.0568741045945</v>
      </c>
      <c r="DK65" s="2924">
        <v>1847.3447692612037</v>
      </c>
      <c r="DL65" s="2924">
        <v>1852.5504134929456</v>
      </c>
      <c r="DM65" s="2924">
        <v>1768.7997125954084</v>
      </c>
      <c r="DN65" s="2924">
        <v>1898.216170757632</v>
      </c>
      <c r="DO65" s="2924">
        <v>1918.6323367787618</v>
      </c>
      <c r="DP65" s="2924">
        <v>1756.6700675491427</v>
      </c>
      <c r="DQ65" s="2924">
        <v>1762.2537653687436</v>
      </c>
      <c r="DR65" s="2924">
        <v>1718.5572927461028</v>
      </c>
      <c r="DS65" s="2924">
        <v>1846.9394298365889</v>
      </c>
      <c r="DT65" s="2924">
        <v>1739.5064404003931</v>
      </c>
      <c r="DU65" s="2924">
        <v>1726.150025128866</v>
      </c>
      <c r="DV65" s="2924">
        <v>1736.1552702442971</v>
      </c>
      <c r="DW65" s="2924">
        <v>1730.5909341710817</v>
      </c>
      <c r="DX65" s="2924">
        <v>1722.1050511084284</v>
      </c>
      <c r="DY65" s="2924">
        <v>1832.0223026972239</v>
      </c>
      <c r="DZ65" s="2924">
        <v>1825.6893557894236</v>
      </c>
      <c r="EA65" s="2924">
        <v>1764.2844365653525</v>
      </c>
      <c r="EB65" s="2924">
        <v>1767.096610315697</v>
      </c>
      <c r="EC65" s="2924">
        <v>1700.3515996501349</v>
      </c>
      <c r="ED65" s="2924">
        <v>1789.8537162834525</v>
      </c>
      <c r="EE65" s="2924">
        <v>1774.7589723552619</v>
      </c>
      <c r="EF65" s="2924">
        <v>1700.3544783832272</v>
      </c>
      <c r="EG65" s="2924">
        <v>1663.9912121175967</v>
      </c>
      <c r="EH65" s="2924">
        <v>1565.9953072670462</v>
      </c>
      <c r="EI65" s="2924">
        <v>1586.4733866787665</v>
      </c>
      <c r="EJ65" s="2924">
        <v>1472.4161640563334</v>
      </c>
      <c r="EK65" s="2924">
        <v>1488.9665084486726</v>
      </c>
      <c r="EL65" s="2924">
        <v>1517.9080100162078</v>
      </c>
      <c r="EM65" s="2924">
        <v>1515.9270969254208</v>
      </c>
      <c r="EN65" s="2924">
        <v>1675.4781046417404</v>
      </c>
      <c r="EO65" s="2924">
        <v>1670.169435616905</v>
      </c>
      <c r="EP65" s="2924">
        <v>1727.4820586980782</v>
      </c>
      <c r="EQ65" s="2924">
        <v>1709.1485815410588</v>
      </c>
      <c r="ER65" s="2924">
        <v>2118.1402838528461</v>
      </c>
      <c r="ES65" s="2924">
        <v>2139.3035260482407</v>
      </c>
      <c r="ET65" s="2924">
        <v>2315.9525395098485</v>
      </c>
      <c r="EU65" s="2924">
        <v>2375.0289142961369</v>
      </c>
      <c r="EV65" s="2925">
        <v>2397.3538340597556</v>
      </c>
      <c r="EW65" s="2926">
        <v>2403.534724571844</v>
      </c>
      <c r="EX65" s="2926">
        <v>2349.1344774854165</v>
      </c>
      <c r="EY65" s="2926">
        <v>2742.2375006882517</v>
      </c>
      <c r="EZ65" s="2926">
        <v>2723.3814195611462</v>
      </c>
      <c r="FA65" s="2926">
        <v>2199.3304639311909</v>
      </c>
      <c r="FB65" s="2926">
        <v>1473.5523395469659</v>
      </c>
      <c r="FC65" s="2926">
        <v>1442.9727601531122</v>
      </c>
      <c r="FD65" s="2926">
        <v>1532.6135855077291</v>
      </c>
      <c r="FE65" s="2927">
        <v>1518.0677286059281</v>
      </c>
    </row>
    <row r="66" spans="1:161" ht="21" thickBot="1" x14ac:dyDescent="0.4">
      <c r="A66" s="917"/>
      <c r="B66" s="2938"/>
      <c r="C66" s="2938"/>
      <c r="D66" s="2938"/>
      <c r="E66" s="2938"/>
      <c r="F66" s="2938"/>
      <c r="G66" s="2938"/>
      <c r="H66" s="2938"/>
      <c r="I66" s="2938"/>
      <c r="J66" s="2939"/>
      <c r="K66" s="2939"/>
      <c r="L66" s="2939"/>
      <c r="M66" s="2939"/>
      <c r="N66" s="2939"/>
      <c r="O66" s="2939"/>
      <c r="P66" s="2939"/>
      <c r="Q66" s="2939"/>
      <c r="R66" s="2938"/>
      <c r="S66" s="2938"/>
      <c r="T66" s="2938"/>
      <c r="U66" s="2938"/>
      <c r="V66" s="2939"/>
      <c r="W66" s="2939"/>
      <c r="X66" s="2939"/>
      <c r="Y66" s="2939"/>
      <c r="Z66" s="2939"/>
      <c r="AA66" s="2939"/>
      <c r="AB66" s="2939"/>
      <c r="AC66" s="2939"/>
      <c r="AD66" s="2939"/>
      <c r="AE66" s="2939"/>
      <c r="AF66" s="2939"/>
      <c r="AG66" s="2939"/>
      <c r="AH66" s="2939"/>
      <c r="AI66" s="2938"/>
      <c r="AJ66" s="2938"/>
      <c r="AK66" s="2938"/>
      <c r="AL66" s="2938"/>
      <c r="AM66" s="2938"/>
      <c r="AN66" s="2938"/>
      <c r="AO66" s="2938"/>
      <c r="AP66" s="2938"/>
      <c r="AQ66" s="2939"/>
      <c r="AR66" s="2938"/>
      <c r="AS66" s="2938"/>
      <c r="AT66" s="2938"/>
      <c r="AU66" s="2938"/>
      <c r="AV66" s="2938"/>
      <c r="AW66" s="2938"/>
      <c r="AX66" s="2938"/>
      <c r="AY66" s="2938"/>
      <c r="AZ66" s="2938"/>
      <c r="BA66" s="2938"/>
      <c r="BB66" s="2938"/>
      <c r="BC66" s="2938"/>
      <c r="BD66" s="2938"/>
      <c r="BE66" s="2938"/>
      <c r="BF66" s="2938"/>
      <c r="BG66" s="2938"/>
      <c r="BH66" s="2938"/>
      <c r="BI66" s="2938"/>
      <c r="BJ66" s="2938"/>
      <c r="BK66" s="2938"/>
      <c r="BL66" s="2938"/>
      <c r="BM66" s="2938"/>
      <c r="BN66" s="2938"/>
      <c r="BO66" s="2938"/>
      <c r="BP66" s="2938"/>
      <c r="BQ66" s="2938"/>
      <c r="BR66" s="2938"/>
      <c r="BS66" s="2938"/>
      <c r="BT66" s="2938"/>
      <c r="BU66" s="2938"/>
      <c r="BV66" s="2938"/>
      <c r="BW66" s="2938"/>
      <c r="BX66" s="2938"/>
      <c r="BY66" s="2938"/>
      <c r="BZ66" s="2938"/>
      <c r="CA66" s="2938"/>
      <c r="CB66" s="2938"/>
      <c r="CC66" s="2938"/>
      <c r="CD66" s="2938"/>
      <c r="CE66" s="2938"/>
      <c r="CF66" s="2938"/>
      <c r="CG66" s="2938"/>
      <c r="CH66" s="2938"/>
      <c r="CI66" s="2938"/>
      <c r="CJ66" s="2938"/>
      <c r="CK66" s="2938"/>
      <c r="CL66" s="2938"/>
      <c r="CM66" s="2938"/>
      <c r="CN66" s="2938"/>
      <c r="CO66" s="2938"/>
      <c r="CP66" s="2938"/>
      <c r="CQ66" s="2938"/>
      <c r="CR66" s="2938"/>
      <c r="CS66" s="2938"/>
      <c r="CT66" s="2938"/>
      <c r="CU66" s="2938"/>
      <c r="CV66" s="2938"/>
      <c r="CW66" s="2938"/>
      <c r="CX66" s="2938"/>
      <c r="CY66" s="2938"/>
      <c r="CZ66" s="2938"/>
      <c r="DA66" s="2938"/>
      <c r="DB66" s="2940"/>
      <c r="DC66" s="2940"/>
      <c r="DD66" s="2940"/>
      <c r="DE66" s="2940"/>
      <c r="DF66" s="2940"/>
      <c r="DG66" s="2940"/>
      <c r="DH66" s="2940"/>
      <c r="DI66" s="2940"/>
      <c r="DJ66" s="2940"/>
      <c r="DK66" s="2940"/>
      <c r="DL66" s="2940"/>
      <c r="DM66" s="2940"/>
      <c r="DN66" s="2940"/>
      <c r="DO66" s="2940"/>
      <c r="DP66" s="2940"/>
      <c r="DQ66" s="2940"/>
      <c r="DR66" s="2940"/>
      <c r="DS66" s="2940"/>
      <c r="DT66" s="2940"/>
      <c r="DU66" s="2940"/>
      <c r="DV66" s="2940"/>
      <c r="DW66" s="2940"/>
      <c r="DX66" s="2940"/>
      <c r="DY66" s="2940"/>
      <c r="DZ66" s="2940"/>
      <c r="EA66" s="2940"/>
      <c r="EB66" s="2940"/>
      <c r="EC66" s="2940"/>
      <c r="ED66" s="2940"/>
      <c r="EE66" s="2940"/>
      <c r="EF66" s="2940"/>
      <c r="EG66" s="2940"/>
      <c r="EH66" s="2940"/>
      <c r="EI66" s="2940"/>
      <c r="EJ66" s="2940"/>
      <c r="EK66" s="2940"/>
      <c r="EL66" s="2940"/>
      <c r="EM66" s="2940"/>
      <c r="EN66" s="2940"/>
      <c r="EO66" s="2940"/>
      <c r="EP66" s="2940"/>
      <c r="EQ66" s="2940"/>
      <c r="ER66" s="2940"/>
      <c r="ES66" s="2940"/>
      <c r="ET66" s="2940"/>
      <c r="EU66" s="2940"/>
      <c r="EV66" s="2941"/>
      <c r="EW66" s="2942"/>
      <c r="EX66" s="2942"/>
      <c r="EY66" s="2942"/>
      <c r="EZ66" s="2942"/>
      <c r="FA66" s="2942"/>
      <c r="FB66" s="2942"/>
      <c r="FC66" s="2942"/>
      <c r="FD66" s="2942"/>
      <c r="FE66" s="2943"/>
    </row>
    <row r="67" spans="1:161" ht="21.75" thickTop="1" thickBot="1" x14ac:dyDescent="0.4">
      <c r="A67" s="2944" t="s">
        <v>717</v>
      </c>
      <c r="B67" s="2945"/>
      <c r="C67" s="2945"/>
      <c r="D67" s="2945"/>
      <c r="E67" s="2945"/>
      <c r="F67" s="2945"/>
      <c r="G67" s="2945"/>
      <c r="H67" s="2944"/>
      <c r="I67" s="2944"/>
      <c r="J67" s="2945"/>
      <c r="K67" s="2945"/>
      <c r="L67" s="2945"/>
      <c r="M67" s="2945"/>
      <c r="N67" s="2945"/>
      <c r="O67" s="2945"/>
      <c r="P67" s="2945"/>
      <c r="Q67" s="2945"/>
      <c r="R67" s="2944"/>
      <c r="S67" s="2944"/>
      <c r="T67" s="2944"/>
      <c r="U67" s="2944"/>
      <c r="V67" s="2945"/>
      <c r="W67" s="2945"/>
      <c r="X67" s="2945"/>
      <c r="Y67" s="2945"/>
      <c r="Z67" s="2945"/>
      <c r="AA67" s="2945"/>
      <c r="AB67" s="2945"/>
      <c r="AC67" s="2945"/>
      <c r="AD67" s="2945"/>
      <c r="AE67" s="2945"/>
      <c r="AF67" s="2945"/>
      <c r="AG67" s="2945"/>
      <c r="AH67" s="2945"/>
      <c r="AI67" s="2946"/>
      <c r="AJ67" s="2946"/>
      <c r="AK67" s="2946"/>
      <c r="AL67" s="2944"/>
      <c r="AM67" s="2945"/>
      <c r="AN67" s="2945"/>
      <c r="AO67" s="2945"/>
      <c r="AP67" s="2945"/>
      <c r="AQ67" s="2945"/>
      <c r="AR67" s="2945"/>
      <c r="AS67" s="2945"/>
      <c r="AT67" s="2945"/>
      <c r="AU67" s="2945"/>
      <c r="AV67" s="2945"/>
      <c r="AW67" s="2945"/>
      <c r="AX67" s="2945"/>
      <c r="AY67" s="2945"/>
      <c r="AZ67" s="2945"/>
      <c r="BA67" s="2945"/>
      <c r="BB67" s="2945"/>
      <c r="BC67" s="2945"/>
      <c r="BD67" s="2945"/>
      <c r="BE67" s="2945"/>
      <c r="BF67" s="2945"/>
      <c r="BG67" s="2945"/>
      <c r="BH67" s="2945"/>
      <c r="BI67" s="2945"/>
      <c r="BJ67" s="2945"/>
      <c r="BK67" s="2945"/>
      <c r="BL67" s="2944"/>
      <c r="BM67" s="2944"/>
      <c r="BN67" s="2944"/>
      <c r="BO67" s="2944"/>
      <c r="BP67" s="2944"/>
      <c r="BQ67" s="2944"/>
      <c r="BR67" s="2944"/>
      <c r="BS67" s="2944"/>
      <c r="BT67" s="2944"/>
      <c r="BU67" s="2944"/>
      <c r="BV67" s="2944"/>
      <c r="BW67" s="2944"/>
      <c r="BX67" s="2944"/>
      <c r="BY67" s="2944"/>
      <c r="BZ67" s="2944"/>
      <c r="CA67" s="2944"/>
      <c r="CB67" s="2944"/>
      <c r="CC67" s="2944"/>
      <c r="CD67" s="2944"/>
      <c r="CE67" s="2944"/>
      <c r="CF67" s="2944"/>
      <c r="CG67" s="2944"/>
      <c r="CH67" s="2944"/>
      <c r="CI67" s="2944"/>
      <c r="CJ67" s="2944"/>
      <c r="CK67" s="2944"/>
      <c r="CL67" s="2944"/>
      <c r="CM67" s="2944"/>
      <c r="CN67" s="2944"/>
      <c r="CO67" s="2944"/>
      <c r="CP67" s="2944"/>
      <c r="CQ67" s="2944"/>
      <c r="CR67" s="2944"/>
      <c r="CS67" s="2944"/>
      <c r="CT67" s="2944"/>
      <c r="CU67" s="2944"/>
      <c r="CV67" s="2944"/>
      <c r="CW67" s="2944"/>
      <c r="CX67" s="2944"/>
      <c r="CY67" s="2944"/>
      <c r="CZ67" s="2944"/>
      <c r="DA67" s="2944"/>
      <c r="DD67" s="2947"/>
      <c r="DE67" s="2947"/>
      <c r="DF67" s="2947"/>
      <c r="DG67" s="2947"/>
      <c r="DH67" s="2947"/>
      <c r="DI67" s="2947"/>
      <c r="DJ67" s="2947"/>
      <c r="DK67" s="2947"/>
      <c r="DL67" s="2947"/>
      <c r="DM67" s="2947"/>
      <c r="DN67" s="2947"/>
      <c r="DO67" s="2947"/>
    </row>
    <row r="68" spans="1:161" ht="21.75" thickTop="1" thickBot="1" x14ac:dyDescent="0.4">
      <c r="A68" s="2909" t="s">
        <v>772</v>
      </c>
      <c r="B68" s="2910">
        <v>38504</v>
      </c>
      <c r="C68" s="2910">
        <v>38534</v>
      </c>
      <c r="D68" s="2910">
        <v>38565</v>
      </c>
      <c r="E68" s="2910">
        <v>38596</v>
      </c>
      <c r="F68" s="2910">
        <v>38626</v>
      </c>
      <c r="G68" s="2910">
        <v>38657</v>
      </c>
      <c r="H68" s="2910">
        <v>38687</v>
      </c>
      <c r="I68" s="2910">
        <v>38718</v>
      </c>
      <c r="J68" s="2910">
        <v>38749</v>
      </c>
      <c r="K68" s="2910">
        <v>38777</v>
      </c>
      <c r="L68" s="2910">
        <v>38808</v>
      </c>
      <c r="M68" s="2910">
        <v>38838</v>
      </c>
      <c r="N68" s="2910">
        <v>38869</v>
      </c>
      <c r="O68" s="2910">
        <v>38899</v>
      </c>
      <c r="P68" s="2910">
        <v>38930</v>
      </c>
      <c r="Q68" s="2910">
        <v>38961</v>
      </c>
      <c r="R68" s="2910">
        <v>38991</v>
      </c>
      <c r="S68" s="2910">
        <v>39022</v>
      </c>
      <c r="T68" s="2910">
        <v>39052</v>
      </c>
      <c r="U68" s="2910">
        <v>39083</v>
      </c>
      <c r="V68" s="2910">
        <v>39114</v>
      </c>
      <c r="W68" s="2910">
        <v>39142</v>
      </c>
      <c r="X68" s="2910">
        <v>39173</v>
      </c>
      <c r="Y68" s="2910">
        <v>39203</v>
      </c>
      <c r="Z68" s="2910">
        <v>39234</v>
      </c>
      <c r="AA68" s="2910">
        <v>39264</v>
      </c>
      <c r="AB68" s="2910">
        <v>39295</v>
      </c>
      <c r="AC68" s="2910">
        <v>39326</v>
      </c>
      <c r="AD68" s="2910">
        <v>39356</v>
      </c>
      <c r="AE68" s="2910">
        <v>39387</v>
      </c>
      <c r="AF68" s="2910">
        <v>39417</v>
      </c>
      <c r="AG68" s="2910">
        <v>39448</v>
      </c>
      <c r="AH68" s="2910">
        <v>39479</v>
      </c>
      <c r="AI68" s="2910">
        <v>39508</v>
      </c>
      <c r="AJ68" s="2910">
        <v>39539</v>
      </c>
      <c r="AK68" s="2910">
        <v>39569</v>
      </c>
      <c r="AL68" s="2910">
        <v>39600</v>
      </c>
      <c r="AM68" s="2910">
        <v>39630</v>
      </c>
      <c r="AN68" s="2910">
        <v>39661</v>
      </c>
      <c r="AO68" s="2910">
        <v>39692</v>
      </c>
      <c r="AP68" s="2910">
        <f t="shared" ref="AP68:BH68" si="0">AP3</f>
        <v>39722</v>
      </c>
      <c r="AQ68" s="2910">
        <f t="shared" si="0"/>
        <v>39753</v>
      </c>
      <c r="AR68" s="2910">
        <f t="shared" si="0"/>
        <v>39783</v>
      </c>
      <c r="AS68" s="2910">
        <f t="shared" si="0"/>
        <v>39814</v>
      </c>
      <c r="AT68" s="2910">
        <f t="shared" si="0"/>
        <v>39853</v>
      </c>
      <c r="AU68" s="2910">
        <f t="shared" si="0"/>
        <v>39881</v>
      </c>
      <c r="AV68" s="2910">
        <f t="shared" si="0"/>
        <v>39912</v>
      </c>
      <c r="AW68" s="2910">
        <f t="shared" si="0"/>
        <v>39942</v>
      </c>
      <c r="AX68" s="2910">
        <f t="shared" si="0"/>
        <v>39973</v>
      </c>
      <c r="AY68" s="2910">
        <f t="shared" si="0"/>
        <v>40003</v>
      </c>
      <c r="AZ68" s="2910">
        <f t="shared" si="0"/>
        <v>40034</v>
      </c>
      <c r="BA68" s="2910">
        <f t="shared" si="0"/>
        <v>40065</v>
      </c>
      <c r="BB68" s="2910">
        <f t="shared" si="0"/>
        <v>40095</v>
      </c>
      <c r="BC68" s="2910">
        <f t="shared" si="0"/>
        <v>40126</v>
      </c>
      <c r="BD68" s="2910">
        <f t="shared" si="0"/>
        <v>40156</v>
      </c>
      <c r="BE68" s="2910">
        <f t="shared" si="0"/>
        <v>40187</v>
      </c>
      <c r="BF68" s="2910">
        <f t="shared" si="0"/>
        <v>40218</v>
      </c>
      <c r="BG68" s="2910">
        <f t="shared" si="0"/>
        <v>40246</v>
      </c>
      <c r="BH68" s="2910">
        <f t="shared" si="0"/>
        <v>40277</v>
      </c>
      <c r="BI68" s="2910">
        <f>BI3</f>
        <v>40307</v>
      </c>
      <c r="BJ68" s="2910">
        <f>BJ3</f>
        <v>40338</v>
      </c>
      <c r="BK68" s="2910">
        <f>BK3</f>
        <v>40368</v>
      </c>
      <c r="BL68" s="2910">
        <v>40399</v>
      </c>
      <c r="BM68" s="2910">
        <f t="shared" ref="BM68:BX68" si="1">BM3</f>
        <v>40430</v>
      </c>
      <c r="BN68" s="2910" t="str">
        <f t="shared" si="1"/>
        <v xml:space="preserve">Oct-10 </v>
      </c>
      <c r="BO68" s="2910" t="str">
        <f t="shared" si="1"/>
        <v xml:space="preserve">Nov-10 </v>
      </c>
      <c r="BP68" s="2910" t="str">
        <f t="shared" si="1"/>
        <v>Dec-10</v>
      </c>
      <c r="BQ68" s="2910" t="str">
        <f t="shared" si="1"/>
        <v>Jan-11</v>
      </c>
      <c r="BR68" s="2910">
        <f t="shared" si="1"/>
        <v>40575</v>
      </c>
      <c r="BS68" s="2910">
        <f t="shared" si="1"/>
        <v>40603</v>
      </c>
      <c r="BT68" s="2910">
        <f t="shared" si="1"/>
        <v>40634</v>
      </c>
      <c r="BU68" s="2910">
        <f t="shared" si="1"/>
        <v>40664</v>
      </c>
      <c r="BV68" s="2910">
        <f t="shared" si="1"/>
        <v>40695</v>
      </c>
      <c r="BW68" s="2910">
        <f t="shared" si="1"/>
        <v>40725</v>
      </c>
      <c r="BX68" s="2910">
        <f t="shared" si="1"/>
        <v>40756</v>
      </c>
      <c r="BY68" s="2910">
        <f>BY3</f>
        <v>40787</v>
      </c>
      <c r="BZ68" s="2911">
        <v>40817</v>
      </c>
      <c r="CA68" s="2911">
        <v>40848</v>
      </c>
      <c r="CB68" s="2911">
        <v>40878</v>
      </c>
      <c r="CC68" s="2911">
        <v>40909</v>
      </c>
      <c r="CD68" s="2911">
        <v>40940</v>
      </c>
      <c r="CE68" s="2911">
        <v>40969</v>
      </c>
      <c r="CF68" s="2911">
        <v>41000</v>
      </c>
      <c r="CG68" s="2911">
        <v>41030</v>
      </c>
      <c r="CH68" s="2911">
        <v>41061</v>
      </c>
      <c r="CI68" s="2911">
        <v>41091</v>
      </c>
      <c r="CJ68" s="2911">
        <v>41122</v>
      </c>
      <c r="CK68" s="2911">
        <v>41153</v>
      </c>
      <c r="CL68" s="2911">
        <v>41183</v>
      </c>
      <c r="CM68" s="2911">
        <v>41214</v>
      </c>
      <c r="CN68" s="2911">
        <v>41244</v>
      </c>
      <c r="CO68" s="2911">
        <v>41275</v>
      </c>
      <c r="CP68" s="2911">
        <v>41306</v>
      </c>
      <c r="CQ68" s="2911">
        <v>41334</v>
      </c>
      <c r="CR68" s="2911">
        <v>41365</v>
      </c>
      <c r="CS68" s="2911" t="str">
        <f>CS3</f>
        <v>May-13</v>
      </c>
      <c r="CT68" s="2911" t="str">
        <f>CT3</f>
        <v>June-13</v>
      </c>
      <c r="CU68" s="2911" t="s">
        <v>781</v>
      </c>
      <c r="CV68" s="2911" t="s">
        <v>782</v>
      </c>
      <c r="CW68" s="2911" t="s">
        <v>783</v>
      </c>
      <c r="CX68" s="2911" t="str">
        <f>CX3</f>
        <v>Oct-13</v>
      </c>
      <c r="CY68" s="2911" t="s">
        <v>838</v>
      </c>
      <c r="CZ68" s="2911" t="s">
        <v>839</v>
      </c>
      <c r="DA68" s="2911" t="s">
        <v>840</v>
      </c>
      <c r="DB68" s="2911" t="s">
        <v>785</v>
      </c>
      <c r="DC68" s="2911" t="s">
        <v>786</v>
      </c>
      <c r="DD68" s="2911" t="s">
        <v>787</v>
      </c>
      <c r="DE68" s="2911" t="s">
        <v>788</v>
      </c>
      <c r="DF68" s="2911" t="s">
        <v>789</v>
      </c>
      <c r="DG68" s="2911" t="s">
        <v>790</v>
      </c>
      <c r="DH68" s="2911">
        <v>41865</v>
      </c>
      <c r="DI68" s="2911">
        <f>DI3</f>
        <v>41896</v>
      </c>
      <c r="DJ68" s="2911">
        <v>41926</v>
      </c>
      <c r="DK68" s="2911">
        <v>41957</v>
      </c>
      <c r="DL68" s="2911">
        <v>41987</v>
      </c>
      <c r="DM68" s="2911">
        <v>42018</v>
      </c>
      <c r="DN68" s="2911">
        <v>42049</v>
      </c>
      <c r="DO68" s="2911">
        <v>42077</v>
      </c>
      <c r="DP68" s="2911">
        <v>42108</v>
      </c>
      <c r="DQ68" s="2911">
        <v>42138</v>
      </c>
      <c r="DR68" s="2911">
        <v>42169</v>
      </c>
      <c r="DS68" s="2911">
        <v>42199</v>
      </c>
      <c r="DT68" s="2911">
        <v>42230</v>
      </c>
      <c r="DU68" s="2911">
        <v>42261</v>
      </c>
      <c r="DV68" s="2911">
        <v>42291</v>
      </c>
      <c r="DW68" s="2911">
        <v>42322</v>
      </c>
      <c r="DX68" s="2911">
        <v>42352</v>
      </c>
      <c r="DY68" s="2911">
        <v>42383</v>
      </c>
      <c r="DZ68" s="2911">
        <v>42414</v>
      </c>
      <c r="EA68" s="2911">
        <v>42443</v>
      </c>
      <c r="EB68" s="2911">
        <v>42474</v>
      </c>
      <c r="EC68" s="2911">
        <v>42504</v>
      </c>
      <c r="ED68" s="2911">
        <v>42535</v>
      </c>
      <c r="EE68" s="2911">
        <v>42565</v>
      </c>
      <c r="EF68" s="2911">
        <v>42596</v>
      </c>
      <c r="EG68" s="2911">
        <v>42627</v>
      </c>
      <c r="EH68" s="2911">
        <v>42657</v>
      </c>
      <c r="EI68" s="2911">
        <v>42688</v>
      </c>
      <c r="EJ68" s="2911">
        <v>42718</v>
      </c>
      <c r="EK68" s="2911">
        <v>42749</v>
      </c>
      <c r="EL68" s="2911">
        <v>42780</v>
      </c>
      <c r="EM68" s="2911">
        <v>42808</v>
      </c>
      <c r="EN68" s="2911">
        <v>42839</v>
      </c>
      <c r="EO68" s="2911">
        <v>42869</v>
      </c>
      <c r="EP68" s="2911">
        <v>42900</v>
      </c>
      <c r="EQ68" s="2911">
        <v>42930</v>
      </c>
      <c r="ER68" s="2911">
        <v>42961</v>
      </c>
      <c r="ES68" s="2911">
        <v>42992</v>
      </c>
      <c r="ET68" s="2911">
        <v>43022</v>
      </c>
      <c r="EU68" s="2911">
        <v>43053</v>
      </c>
      <c r="EV68" s="2912">
        <v>43083</v>
      </c>
      <c r="EW68" s="2913">
        <v>43114</v>
      </c>
      <c r="EX68" s="2913">
        <v>43145</v>
      </c>
      <c r="EY68" s="2913">
        <v>43173</v>
      </c>
      <c r="EZ68" s="2913">
        <v>43204</v>
      </c>
      <c r="FA68" s="2913">
        <v>43234</v>
      </c>
      <c r="FB68" s="2913">
        <v>43265</v>
      </c>
      <c r="FC68" s="2913">
        <v>43295</v>
      </c>
      <c r="FD68" s="2913">
        <v>43326</v>
      </c>
      <c r="FE68" s="925">
        <v>43357</v>
      </c>
    </row>
    <row r="69" spans="1:161" ht="21" customHeight="1" thickTop="1" x14ac:dyDescent="0.35">
      <c r="A69" s="908" t="s">
        <v>841</v>
      </c>
      <c r="B69" s="2914">
        <f>SUM(B71:B81)</f>
        <v>15534.715479992785</v>
      </c>
      <c r="C69" s="2914">
        <f>SUM(C71:C81)</f>
        <v>15551.581107641709</v>
      </c>
      <c r="D69" s="2914">
        <f>SUM(D71:D81)</f>
        <v>15857.540520883158</v>
      </c>
      <c r="E69" s="2914">
        <f>SUM(E71:E81)</f>
        <v>16259.128164221001</v>
      </c>
      <c r="F69" s="2914">
        <v>16621.625371383201</v>
      </c>
      <c r="G69" s="2914">
        <v>17344.254700009402</v>
      </c>
      <c r="H69" s="2914">
        <f>17142.8210698872+0.1</f>
        <v>17142.921069887198</v>
      </c>
      <c r="I69" s="2914">
        <v>17412.348318011598</v>
      </c>
      <c r="J69" s="2914">
        <v>17663.588057463399</v>
      </c>
      <c r="K69" s="2914">
        <v>17331.447386046402</v>
      </c>
      <c r="L69" s="2914">
        <v>17545.381388944999</v>
      </c>
      <c r="M69" s="2914">
        <v>17873.917430271002</v>
      </c>
      <c r="N69" s="2914">
        <v>17712.509658889609</v>
      </c>
      <c r="O69" s="2914">
        <v>18221.417730355264</v>
      </c>
      <c r="P69" s="2914">
        <v>18369.127777855472</v>
      </c>
      <c r="Q69" s="2914">
        <v>18370.429783177602</v>
      </c>
      <c r="R69" s="2914">
        <v>19238.7990283984</v>
      </c>
      <c r="S69" s="2914">
        <v>20154.658659618399</v>
      </c>
      <c r="T69" s="2914">
        <v>20322.221825653749</v>
      </c>
      <c r="U69" s="2914">
        <v>20533.077547965935</v>
      </c>
      <c r="V69" s="2914">
        <v>19898.464643666535</v>
      </c>
      <c r="W69" s="2914">
        <v>19782.9814839311</v>
      </c>
      <c r="X69" s="2914">
        <v>19424.235049867795</v>
      </c>
      <c r="Y69" s="2914">
        <v>19407.224558435708</v>
      </c>
      <c r="Z69" s="2914">
        <v>19736.423031155453</v>
      </c>
      <c r="AA69" s="2914">
        <v>20057.757416782846</v>
      </c>
      <c r="AB69" s="2914">
        <v>20490.007732765978</v>
      </c>
      <c r="AC69" s="2914">
        <v>20534.883102903488</v>
      </c>
      <c r="AD69" s="2914">
        <v>20642.523940806899</v>
      </c>
      <c r="AE69" s="2914">
        <v>20944.717743009489</v>
      </c>
      <c r="AF69" s="2914">
        <v>21265.296929418433</v>
      </c>
      <c r="AG69" s="2914">
        <v>21314.696417409825</v>
      </c>
      <c r="AH69" s="2914">
        <v>21267.47525240896</v>
      </c>
      <c r="AI69" s="2914">
        <v>20172.098443272618</v>
      </c>
      <c r="AJ69" s="2914">
        <v>19624.106964845541</v>
      </c>
      <c r="AK69" s="2914">
        <v>19504.635869383401</v>
      </c>
      <c r="AL69" s="2914">
        <v>20053.862372435593</v>
      </c>
      <c r="AM69" s="2914">
        <v>20667.874862304339</v>
      </c>
      <c r="AN69" s="2914">
        <v>20462.533228536126</v>
      </c>
      <c r="AO69" s="2914">
        <v>22386.020096846762</v>
      </c>
      <c r="AP69" s="2914">
        <v>22900.08146408058</v>
      </c>
      <c r="AQ69" s="2914">
        <v>23457.071607187379</v>
      </c>
      <c r="AR69" s="2914">
        <v>22934.230959316224</v>
      </c>
      <c r="AS69" s="2914">
        <v>23234.684819306</v>
      </c>
      <c r="AT69" s="2914">
        <v>22773.461748763268</v>
      </c>
      <c r="AU69" s="2914">
        <v>22622.710745385102</v>
      </c>
      <c r="AV69" s="2914">
        <v>22849.874717900842</v>
      </c>
      <c r="AW69" s="2914">
        <v>22990.425057027864</v>
      </c>
      <c r="AX69" s="2914">
        <v>23295.424851176209</v>
      </c>
      <c r="AY69" s="2914">
        <v>22483.834127549278</v>
      </c>
      <c r="AZ69" s="2914">
        <v>20492.530891308877</v>
      </c>
      <c r="BA69" s="2914">
        <v>20441.184876816464</v>
      </c>
      <c r="BB69" s="2914">
        <v>20088.507710416325</v>
      </c>
      <c r="BC69" s="2914">
        <v>20510.609331320153</v>
      </c>
      <c r="BD69" s="2914">
        <v>20423.716994714796</v>
      </c>
      <c r="BE69" s="2914">
        <v>20748.261384012705</v>
      </c>
      <c r="BF69" s="2914">
        <v>21108.894633266525</v>
      </c>
      <c r="BG69" s="2914">
        <v>20572.551497059405</v>
      </c>
      <c r="BH69" s="2914">
        <v>20632.168267715348</v>
      </c>
      <c r="BI69" s="2914">
        <v>21121.063180578414</v>
      </c>
      <c r="BJ69" s="2914">
        <v>22362.550845925103</v>
      </c>
      <c r="BK69" s="2914">
        <v>22913.001886068058</v>
      </c>
      <c r="BL69" s="2914">
        <v>23450.334374147646</v>
      </c>
      <c r="BM69" s="2914">
        <v>23676.042296554071</v>
      </c>
      <c r="BN69" s="2914">
        <v>23669.335457981753</v>
      </c>
      <c r="BO69" s="2914">
        <v>24162.901493322493</v>
      </c>
      <c r="BP69" s="2914">
        <v>24070.509099470339</v>
      </c>
      <c r="BQ69" s="2914">
        <v>24240.234066081899</v>
      </c>
      <c r="BR69" s="2914">
        <v>24012.672125783309</v>
      </c>
      <c r="BS69" s="2914">
        <v>24286.518985130639</v>
      </c>
      <c r="BT69" s="2914">
        <v>24138.731284891997</v>
      </c>
      <c r="BU69" s="2914">
        <v>24529.939047737578</v>
      </c>
      <c r="BV69" s="2914">
        <v>25185.746033479303</v>
      </c>
      <c r="BW69" s="2914">
        <v>25188.948629781582</v>
      </c>
      <c r="BX69" s="2914">
        <v>24907.081930107499</v>
      </c>
      <c r="BY69" s="2914">
        <v>26092.947820135505</v>
      </c>
      <c r="BZ69" s="2914">
        <v>26349.1</v>
      </c>
      <c r="CA69" s="2914">
        <v>27206.612153176153</v>
      </c>
      <c r="CB69" s="2914">
        <v>28681.643784660053</v>
      </c>
      <c r="CC69" s="2914">
        <v>27785.594685889882</v>
      </c>
      <c r="CD69" s="2914">
        <v>26832.265957792031</v>
      </c>
      <c r="CE69" s="2914">
        <v>26097.291875733121</v>
      </c>
      <c r="CF69" s="2914">
        <v>26267.037581531244</v>
      </c>
      <c r="CG69" s="2914">
        <v>27405.717356457313</v>
      </c>
      <c r="CH69" s="2914">
        <v>28698.361136745865</v>
      </c>
      <c r="CI69" s="2914">
        <v>28414.864862639693</v>
      </c>
      <c r="CJ69" s="2914">
        <v>30025.347683903914</v>
      </c>
      <c r="CK69" s="2914">
        <v>29523.271206021916</v>
      </c>
      <c r="CL69" s="2914">
        <v>29665.347799692237</v>
      </c>
      <c r="CM69" s="2914">
        <v>30975.302527422784</v>
      </c>
      <c r="CN69" s="2914">
        <v>31270.48650679236</v>
      </c>
      <c r="CO69" s="2914">
        <v>29929.005352768458</v>
      </c>
      <c r="CP69" s="2914">
        <v>29638.775421588238</v>
      </c>
      <c r="CQ69" s="2914">
        <v>29997.878928081911</v>
      </c>
      <c r="CR69" s="2914">
        <v>29959.801799941222</v>
      </c>
      <c r="CS69" s="2914">
        <v>27179.48184400428</v>
      </c>
      <c r="CT69" s="2914">
        <v>27646.230292458618</v>
      </c>
      <c r="CU69" s="2914">
        <v>28092.996190544487</v>
      </c>
      <c r="CV69" s="2914">
        <v>28058.066532249144</v>
      </c>
      <c r="CW69" s="2914">
        <v>28292.560840040274</v>
      </c>
      <c r="CX69" s="2914">
        <v>29761.787088236259</v>
      </c>
      <c r="CY69" s="2914">
        <v>29598.640591170228</v>
      </c>
      <c r="CZ69" s="2914">
        <v>28886.384578500332</v>
      </c>
      <c r="DA69" s="2914">
        <v>29842.316659375214</v>
      </c>
      <c r="DB69" s="2914">
        <v>28844.820263700629</v>
      </c>
      <c r="DC69" s="2914">
        <v>28683.368316616696</v>
      </c>
      <c r="DD69" s="2914">
        <v>29630.164175226539</v>
      </c>
      <c r="DE69" s="2914">
        <v>29077.350179624467</v>
      </c>
      <c r="DF69" s="2914">
        <v>31392.78113611753</v>
      </c>
      <c r="DG69" s="2914">
        <v>29960.213866002698</v>
      </c>
      <c r="DH69" s="2914">
        <v>29029.603343374689</v>
      </c>
      <c r="DI69" s="2914">
        <v>30323.435513522774</v>
      </c>
      <c r="DJ69" s="2914">
        <v>29307.51470376318</v>
      </c>
      <c r="DK69" s="2914">
        <v>31433.952767863015</v>
      </c>
      <c r="DL69" s="2914">
        <v>31498.306674303443</v>
      </c>
      <c r="DM69" s="2914">
        <v>30793.484584881444</v>
      </c>
      <c r="DN69" s="2914">
        <v>31634.440020418235</v>
      </c>
      <c r="DO69" s="2914">
        <v>31080.475349560293</v>
      </c>
      <c r="DP69" s="2914">
        <v>30460.241711645518</v>
      </c>
      <c r="DQ69" s="2914">
        <v>30209.301077846336</v>
      </c>
      <c r="DR69" s="2914">
        <v>30034.2841633073</v>
      </c>
      <c r="DS69" s="2914">
        <v>29998.251371028218</v>
      </c>
      <c r="DT69" s="2914">
        <v>30130.413851902253</v>
      </c>
      <c r="DU69" s="2914">
        <v>30795.076807420846</v>
      </c>
      <c r="DV69" s="2914">
        <v>30854.489598515356</v>
      </c>
      <c r="DW69" s="2914">
        <v>31715.203908071457</v>
      </c>
      <c r="DX69" s="2914">
        <v>31805.33094956986</v>
      </c>
      <c r="DY69" s="2914">
        <v>31470.338807725955</v>
      </c>
      <c r="DZ69" s="2914">
        <v>31378.040870494162</v>
      </c>
      <c r="EA69" s="2914">
        <v>30892.743973904449</v>
      </c>
      <c r="EB69" s="2914">
        <v>30466.997469298349</v>
      </c>
      <c r="EC69" s="2914">
        <v>30331.83891796528</v>
      </c>
      <c r="ED69" s="2914">
        <v>31066.610878760421</v>
      </c>
      <c r="EE69" s="2914">
        <v>30980.225947740364</v>
      </c>
      <c r="EF69" s="2914">
        <v>30131.834358437562</v>
      </c>
      <c r="EG69" s="2914">
        <v>29572.849767004762</v>
      </c>
      <c r="EH69" s="2914">
        <v>29370.191528380616</v>
      </c>
      <c r="EI69" s="2914">
        <v>29542.12614865692</v>
      </c>
      <c r="EJ69" s="2914">
        <v>30031.439391011405</v>
      </c>
      <c r="EK69" s="2914">
        <v>30173.631811061354</v>
      </c>
      <c r="EL69" s="2914">
        <v>29906.647817670157</v>
      </c>
      <c r="EM69" s="2914">
        <v>29701.019232972572</v>
      </c>
      <c r="EN69" s="2914">
        <v>30408.949113212584</v>
      </c>
      <c r="EO69" s="2914">
        <v>30553.902096962051</v>
      </c>
      <c r="EP69" s="2914">
        <v>31694.877149614284</v>
      </c>
      <c r="EQ69" s="2914">
        <v>31579.660205608474</v>
      </c>
      <c r="ER69" s="2914">
        <v>31625.831394352103</v>
      </c>
      <c r="ES69" s="2914">
        <v>31975.955957721268</v>
      </c>
      <c r="ET69" s="2914">
        <v>32024.080860993086</v>
      </c>
      <c r="EU69" s="2914">
        <v>32170.56211992319</v>
      </c>
      <c r="EV69" s="2948">
        <v>32951.722211528373</v>
      </c>
      <c r="EW69" s="2949">
        <v>32665.259467227785</v>
      </c>
      <c r="EX69" s="2949">
        <v>32137.30853823524</v>
      </c>
      <c r="EY69" s="2949">
        <v>32227.167593319617</v>
      </c>
      <c r="EZ69" s="2949">
        <v>31790.8760778172</v>
      </c>
      <c r="FA69" s="2949">
        <v>32010.720398171663</v>
      </c>
      <c r="FB69" s="2949">
        <v>33160.78056775892</v>
      </c>
      <c r="FC69" s="2949">
        <v>33907.979375239898</v>
      </c>
      <c r="FD69" s="2949">
        <v>34172.469342401171</v>
      </c>
      <c r="FE69" s="2950">
        <v>34519.523808146376</v>
      </c>
    </row>
    <row r="70" spans="1:161" ht="15.95" customHeight="1" x14ac:dyDescent="0.35">
      <c r="A70" s="911" t="s">
        <v>792</v>
      </c>
      <c r="B70" s="2914"/>
      <c r="C70" s="2914"/>
      <c r="D70" s="2914"/>
      <c r="E70" s="2914"/>
      <c r="F70" s="2914"/>
      <c r="G70" s="2914"/>
      <c r="H70" s="2919"/>
      <c r="I70" s="2919"/>
      <c r="J70" s="2919"/>
      <c r="K70" s="2919"/>
      <c r="L70" s="2919"/>
      <c r="M70" s="2919"/>
      <c r="N70" s="2919"/>
      <c r="O70" s="2919"/>
      <c r="P70" s="2919"/>
      <c r="Q70" s="2919"/>
      <c r="R70" s="2919"/>
      <c r="S70" s="2919"/>
      <c r="T70" s="2919"/>
      <c r="U70" s="2919"/>
      <c r="V70" s="2919"/>
      <c r="W70" s="2919"/>
      <c r="X70" s="2919"/>
      <c r="Y70" s="2919"/>
      <c r="Z70" s="2919"/>
      <c r="AA70" s="2919"/>
      <c r="AB70" s="2919"/>
      <c r="AC70" s="2919"/>
      <c r="AD70" s="2919"/>
      <c r="AE70" s="2919"/>
      <c r="AF70" s="2919"/>
      <c r="AG70" s="2919"/>
      <c r="AH70" s="2919"/>
      <c r="AI70" s="2919"/>
      <c r="AJ70" s="2919"/>
      <c r="AK70" s="2919"/>
      <c r="AL70" s="2919"/>
      <c r="AM70" s="2914"/>
      <c r="AN70" s="2914"/>
      <c r="AO70" s="2914"/>
      <c r="AP70" s="2914"/>
      <c r="AQ70" s="2914"/>
      <c r="AR70" s="2914"/>
      <c r="AS70" s="2914"/>
      <c r="AT70" s="2914"/>
      <c r="AU70" s="2914"/>
      <c r="AV70" s="2914"/>
      <c r="AW70" s="2914"/>
      <c r="AX70" s="2914"/>
      <c r="AY70" s="2914"/>
      <c r="AZ70" s="2914"/>
      <c r="BA70" s="2914"/>
      <c r="BB70" s="2914"/>
      <c r="BC70" s="2914"/>
      <c r="BD70" s="2914"/>
      <c r="BE70" s="2914"/>
      <c r="BF70" s="2914"/>
      <c r="BG70" s="2914"/>
      <c r="BH70" s="2914"/>
      <c r="BI70" s="2914"/>
      <c r="BJ70" s="2914"/>
      <c r="BK70" s="2914"/>
      <c r="BL70" s="2914"/>
      <c r="BM70" s="2914"/>
      <c r="BN70" s="2914"/>
      <c r="BO70" s="2914"/>
      <c r="BP70" s="2914"/>
      <c r="BQ70" s="2914"/>
      <c r="BR70" s="2914"/>
      <c r="BS70" s="2914"/>
      <c r="BT70" s="2914"/>
      <c r="BU70" s="2914"/>
      <c r="BV70" s="2914"/>
      <c r="BW70" s="2914"/>
      <c r="BX70" s="2914"/>
      <c r="BY70" s="2914"/>
      <c r="BZ70" s="2914"/>
      <c r="CA70" s="2914"/>
      <c r="CB70" s="2914"/>
      <c r="CC70" s="2914"/>
      <c r="CD70" s="2914"/>
      <c r="CE70" s="2914"/>
      <c r="CF70" s="2914"/>
      <c r="CG70" s="2914"/>
      <c r="CH70" s="2914"/>
      <c r="CI70" s="2914"/>
      <c r="CJ70" s="2914"/>
      <c r="CK70" s="2914"/>
      <c r="CL70" s="2914"/>
      <c r="CM70" s="2914"/>
      <c r="CN70" s="2914"/>
      <c r="CO70" s="2914"/>
      <c r="CP70" s="2914"/>
      <c r="CQ70" s="2914"/>
      <c r="CR70" s="2914"/>
      <c r="CS70" s="2914"/>
      <c r="CT70" s="2914"/>
      <c r="CU70" s="2914"/>
      <c r="CV70" s="2914"/>
      <c r="CW70" s="2914"/>
      <c r="CX70" s="2914"/>
      <c r="CY70" s="2914"/>
      <c r="CZ70" s="2914"/>
      <c r="DA70" s="2914"/>
      <c r="DB70" s="2914"/>
      <c r="DC70" s="2914"/>
      <c r="DD70" s="2914"/>
      <c r="DE70" s="2914"/>
      <c r="DF70" s="2914"/>
      <c r="DG70" s="2914"/>
      <c r="DH70" s="2914"/>
      <c r="DI70" s="2914"/>
      <c r="DJ70" s="2914"/>
      <c r="DK70" s="2914"/>
      <c r="DL70" s="2914"/>
      <c r="DM70" s="2914"/>
      <c r="DN70" s="2914"/>
      <c r="DO70" s="2914"/>
      <c r="DP70" s="2914"/>
      <c r="DQ70" s="2914"/>
      <c r="DR70" s="2914"/>
      <c r="DS70" s="2914"/>
      <c r="DT70" s="2914"/>
      <c r="DU70" s="2914"/>
      <c r="DV70" s="2914"/>
      <c r="DW70" s="2914"/>
      <c r="DX70" s="2914"/>
      <c r="DY70" s="2914"/>
      <c r="DZ70" s="2914"/>
      <c r="EA70" s="2914"/>
      <c r="EB70" s="2914"/>
      <c r="EC70" s="2914"/>
      <c r="ED70" s="2914"/>
      <c r="EE70" s="2914"/>
      <c r="EF70" s="2914"/>
      <c r="EG70" s="2914"/>
      <c r="EH70" s="2914"/>
      <c r="EI70" s="2914"/>
      <c r="EJ70" s="2914"/>
      <c r="EK70" s="2914"/>
      <c r="EL70" s="2914"/>
      <c r="EM70" s="2914"/>
      <c r="EN70" s="2914"/>
      <c r="EO70" s="2914"/>
      <c r="EP70" s="2914"/>
      <c r="EQ70" s="2914"/>
      <c r="ER70" s="2914"/>
      <c r="ES70" s="2914"/>
      <c r="ET70" s="2914"/>
      <c r="EU70" s="2914"/>
      <c r="EV70" s="2948"/>
      <c r="EW70" s="2949"/>
      <c r="EX70" s="2949"/>
      <c r="EY70" s="2949"/>
      <c r="EZ70" s="2949"/>
      <c r="FA70" s="2949"/>
      <c r="FB70" s="2949"/>
      <c r="FC70" s="2949"/>
      <c r="FD70" s="2949"/>
      <c r="FE70" s="2950"/>
    </row>
    <row r="71" spans="1:161" ht="15.95" customHeight="1" x14ac:dyDescent="0.35">
      <c r="A71" s="911" t="s">
        <v>842</v>
      </c>
      <c r="B71" s="2919">
        <v>0</v>
      </c>
      <c r="C71" s="2919">
        <v>0.09</v>
      </c>
      <c r="D71" s="2919">
        <v>8.6638469999999995E-2</v>
      </c>
      <c r="E71" s="2919">
        <v>8.325805E-2</v>
      </c>
      <c r="F71" s="2919">
        <v>7.9823539999999998E-2</v>
      </c>
      <c r="G71" s="2919">
        <v>7.6382350000000002E-2</v>
      </c>
      <c r="H71" s="2919">
        <v>7.2905770000000009E-2</v>
      </c>
      <c r="I71" s="2919">
        <v>6.9449330000000004E-2</v>
      </c>
      <c r="J71" s="2919">
        <v>6.5959859999999995E-2</v>
      </c>
      <c r="K71" s="2919">
        <v>6.2377339999999996E-2</v>
      </c>
      <c r="L71" s="2919">
        <v>5.8821589999999993E-2</v>
      </c>
      <c r="M71" s="2919">
        <v>5.5212539999999997E-2</v>
      </c>
      <c r="N71" s="2919">
        <v>5.1589999999999997E-2</v>
      </c>
      <c r="O71" s="2919">
        <v>4.7920900000000002E-2</v>
      </c>
      <c r="P71" s="2919">
        <v>4.4246000000000001E-2</v>
      </c>
      <c r="Q71" s="2919">
        <v>4.0550999999999997E-2</v>
      </c>
      <c r="R71" s="2919">
        <v>3.6823000000000002E-2</v>
      </c>
      <c r="S71" s="2919">
        <v>3.2910000000000002E-2</v>
      </c>
      <c r="T71" s="2919">
        <v>2.8943E-2</v>
      </c>
      <c r="U71" s="2919">
        <v>2.5072000000000001E-2</v>
      </c>
      <c r="V71" s="2919">
        <v>2.0902E-2</v>
      </c>
      <c r="W71" s="2919">
        <v>1.6998580000000003E-2</v>
      </c>
      <c r="X71" s="2919">
        <v>1.2823579999999999E-2</v>
      </c>
      <c r="Y71" s="2919">
        <v>8.4860000000000005E-3</v>
      </c>
      <c r="Z71" s="2919">
        <v>4.2700000000000004E-3</v>
      </c>
      <c r="AA71" s="2919">
        <v>0</v>
      </c>
      <c r="AB71" s="2919">
        <v>0</v>
      </c>
      <c r="AC71" s="2919">
        <v>0</v>
      </c>
      <c r="AD71" s="2919">
        <v>0</v>
      </c>
      <c r="AE71" s="2919">
        <v>40</v>
      </c>
      <c r="AF71" s="2919">
        <v>40.000040249999998</v>
      </c>
      <c r="AG71" s="2919">
        <v>40.000080500000003</v>
      </c>
      <c r="AH71" s="2919">
        <v>40.000120750000001</v>
      </c>
      <c r="AI71" s="2919">
        <v>65.884674000000004</v>
      </c>
      <c r="AJ71" s="2919">
        <v>66.036509249999995</v>
      </c>
      <c r="AK71" s="2919">
        <v>69.496014500000001</v>
      </c>
      <c r="AL71" s="2919">
        <v>65.900349750000004</v>
      </c>
      <c r="AM71" s="2919">
        <v>63.422373999999998</v>
      </c>
      <c r="AN71" s="2919">
        <v>67.356630249999995</v>
      </c>
      <c r="AO71" s="2919">
        <v>69.935740499999994</v>
      </c>
      <c r="AP71" s="2919">
        <v>71.045293479999998</v>
      </c>
      <c r="AQ71" s="2919">
        <v>70.162619109999994</v>
      </c>
      <c r="AR71" s="2919">
        <v>74.26285759999999</v>
      </c>
      <c r="AS71" s="2919">
        <v>26.707017430000001</v>
      </c>
      <c r="AT71" s="2919">
        <v>32.461019759999999</v>
      </c>
      <c r="AU71" s="2919">
        <v>30.95263804</v>
      </c>
      <c r="AV71" s="2919">
        <v>31.916826289999999</v>
      </c>
      <c r="AW71" s="2919">
        <v>35.268438809999999</v>
      </c>
      <c r="AX71" s="2919">
        <v>37.032233950000006</v>
      </c>
      <c r="AY71" s="2919">
        <v>73.210119669999997</v>
      </c>
      <c r="AZ71" s="2919">
        <v>72.112579999999994</v>
      </c>
      <c r="BA71" s="2919">
        <v>78.899341280000002</v>
      </c>
      <c r="BB71" s="2919">
        <v>35.566706739999994</v>
      </c>
      <c r="BC71" s="2919">
        <v>37.909558780000005</v>
      </c>
      <c r="BD71" s="2919">
        <v>40.815842297399996</v>
      </c>
      <c r="BE71" s="2919">
        <v>35.230394079999996</v>
      </c>
      <c r="BF71" s="2919">
        <v>39.455890247500001</v>
      </c>
      <c r="BG71" s="2919">
        <v>37.955472969999995</v>
      </c>
      <c r="BH71" s="2919">
        <v>38.657556060000005</v>
      </c>
      <c r="BI71" s="2919">
        <v>73.740567228499998</v>
      </c>
      <c r="BJ71" s="2919">
        <v>143.51296267960001</v>
      </c>
      <c r="BK71" s="2919">
        <v>193.78753215999996</v>
      </c>
      <c r="BL71" s="2919">
        <v>184.51179505000002</v>
      </c>
      <c r="BM71" s="2919">
        <v>180.50757988999999</v>
      </c>
      <c r="BN71" s="2919">
        <v>178.27711632999998</v>
      </c>
      <c r="BO71" s="2919">
        <v>195.52900919000001</v>
      </c>
      <c r="BP71" s="2919">
        <v>214.56956361000002</v>
      </c>
      <c r="BQ71" s="2919">
        <v>281.61870282340004</v>
      </c>
      <c r="BR71" s="2919">
        <v>124.35429277999999</v>
      </c>
      <c r="BS71" s="2919">
        <v>175.51942728999998</v>
      </c>
      <c r="BT71" s="2919">
        <v>150.91587566999999</v>
      </c>
      <c r="BU71" s="2919">
        <v>153.38603529</v>
      </c>
      <c r="BV71" s="2919">
        <v>87.660927779999994</v>
      </c>
      <c r="BW71" s="2919">
        <v>102.80799241</v>
      </c>
      <c r="BX71" s="2919">
        <v>109.44308829000001</v>
      </c>
      <c r="BY71" s="2919">
        <v>88.189770620000004</v>
      </c>
      <c r="BZ71" s="2919">
        <v>97.1</v>
      </c>
      <c r="CA71" s="2919">
        <v>78.17432556</v>
      </c>
      <c r="CB71" s="2919">
        <v>74.415321979999987</v>
      </c>
      <c r="CC71" s="2919">
        <v>51.916857829999998</v>
      </c>
      <c r="CD71" s="2919">
        <v>49.883047570000002</v>
      </c>
      <c r="CE71" s="2919">
        <v>62.522683930000007</v>
      </c>
      <c r="CF71" s="2919">
        <v>105.58336955999999</v>
      </c>
      <c r="CG71" s="2919">
        <v>112.38330085000001</v>
      </c>
      <c r="CH71" s="2919">
        <v>153.70215156</v>
      </c>
      <c r="CI71" s="2919">
        <v>109.69872319000001</v>
      </c>
      <c r="CJ71" s="2919">
        <v>78.38128737000001</v>
      </c>
      <c r="CK71" s="2919">
        <v>109.12254866000001</v>
      </c>
      <c r="CL71" s="2919">
        <v>114.89546239000001</v>
      </c>
      <c r="CM71" s="2919">
        <v>117.99061675999999</v>
      </c>
      <c r="CN71" s="2919">
        <v>118.35466631</v>
      </c>
      <c r="CO71" s="2919">
        <v>117.80486821</v>
      </c>
      <c r="CP71" s="2919">
        <v>116.40718635000002</v>
      </c>
      <c r="CQ71" s="2919">
        <v>113.63216862</v>
      </c>
      <c r="CR71" s="2919">
        <v>111.45332371000001</v>
      </c>
      <c r="CS71" s="2919">
        <v>107.88536091499999</v>
      </c>
      <c r="CT71" s="2919">
        <v>101.76213276</v>
      </c>
      <c r="CU71" s="2919">
        <v>101.25621303000001</v>
      </c>
      <c r="CV71" s="2919">
        <v>91.089384569999993</v>
      </c>
      <c r="CW71" s="2919">
        <v>150.42750990000002</v>
      </c>
      <c r="CX71" s="2919">
        <v>148.45705818000002</v>
      </c>
      <c r="CY71" s="2919">
        <v>146.66517879000003</v>
      </c>
      <c r="CZ71" s="2919">
        <v>136.61129738</v>
      </c>
      <c r="DA71" s="2919">
        <v>98.102229873700011</v>
      </c>
      <c r="DB71" s="2919">
        <v>91.420503261199997</v>
      </c>
      <c r="DC71" s="2919">
        <v>92.620213490000012</v>
      </c>
      <c r="DD71" s="2919">
        <v>86.29945310894999</v>
      </c>
      <c r="DE71" s="2919">
        <v>91.245103329999992</v>
      </c>
      <c r="DF71" s="2919">
        <v>92.505576790000006</v>
      </c>
      <c r="DG71" s="2919">
        <v>94.824300919999999</v>
      </c>
      <c r="DH71" s="2919">
        <v>89.880637840000006</v>
      </c>
      <c r="DI71" s="2919">
        <v>91.239958189999996</v>
      </c>
      <c r="DJ71" s="2919">
        <v>90.154767210000003</v>
      </c>
      <c r="DK71" s="2919">
        <v>81.292921140000004</v>
      </c>
      <c r="DL71" s="2919">
        <v>80.562246789999989</v>
      </c>
      <c r="DM71" s="2919">
        <v>73.296371909999991</v>
      </c>
      <c r="DN71" s="2919">
        <v>67.125684629999995</v>
      </c>
      <c r="DO71" s="2919">
        <v>73.097727240000012</v>
      </c>
      <c r="DP71" s="2919">
        <v>77.613396049999992</v>
      </c>
      <c r="DQ71" s="2919">
        <v>74.787967229999992</v>
      </c>
      <c r="DR71" s="2919">
        <v>71.937020189999998</v>
      </c>
      <c r="DS71" s="2919">
        <v>70.582626189999999</v>
      </c>
      <c r="DT71" s="2919">
        <v>76.722330329999991</v>
      </c>
      <c r="DU71" s="2919">
        <v>84.807168269999991</v>
      </c>
      <c r="DV71" s="2919">
        <v>87.955789749999994</v>
      </c>
      <c r="DW71" s="2919">
        <v>91.648603239999986</v>
      </c>
      <c r="DX71" s="2919">
        <v>94.027168509999996</v>
      </c>
      <c r="DY71" s="2919">
        <v>89.152609289999987</v>
      </c>
      <c r="DZ71" s="2919">
        <v>88.634177739999998</v>
      </c>
      <c r="EA71" s="2919">
        <v>93.184282940000003</v>
      </c>
      <c r="EB71" s="2919">
        <v>98.016479349999997</v>
      </c>
      <c r="EC71" s="2919">
        <v>91.15102469</v>
      </c>
      <c r="ED71" s="2919">
        <v>88.445488289999986</v>
      </c>
      <c r="EE71" s="2919">
        <v>89.695010999999994</v>
      </c>
      <c r="EF71" s="2919">
        <v>87.150026319999995</v>
      </c>
      <c r="EG71" s="2919">
        <v>84.643894810000006</v>
      </c>
      <c r="EH71" s="2919">
        <v>93.289079610000016</v>
      </c>
      <c r="EI71" s="2919">
        <v>89.646815779999997</v>
      </c>
      <c r="EJ71" s="2919">
        <v>106.38260398999999</v>
      </c>
      <c r="EK71" s="2919">
        <v>97.496273500000001</v>
      </c>
      <c r="EL71" s="2919">
        <v>95.148247520000012</v>
      </c>
      <c r="EM71" s="2919">
        <v>94.561708349999989</v>
      </c>
      <c r="EN71" s="2919">
        <v>104.53980869999999</v>
      </c>
      <c r="EO71" s="2919">
        <v>99.412164410000003</v>
      </c>
      <c r="EP71" s="2919">
        <v>102.85919868000001</v>
      </c>
      <c r="EQ71" s="2919">
        <v>99.780916009999999</v>
      </c>
      <c r="ER71" s="2919">
        <v>94.35039848000001</v>
      </c>
      <c r="ES71" s="2919">
        <v>95.65280005000001</v>
      </c>
      <c r="ET71" s="2919">
        <v>97.7610612</v>
      </c>
      <c r="EU71" s="2919">
        <v>92.837398640000004</v>
      </c>
      <c r="EV71" s="2951">
        <v>98.736233830000003</v>
      </c>
      <c r="EW71" s="2952">
        <v>96.512244110000012</v>
      </c>
      <c r="EX71" s="2952">
        <v>93.425665780000003</v>
      </c>
      <c r="EY71" s="2952">
        <v>95.248357339999998</v>
      </c>
      <c r="EZ71" s="2952">
        <v>94.03994806</v>
      </c>
      <c r="FA71" s="2952">
        <v>98.774733499999996</v>
      </c>
      <c r="FB71" s="2952">
        <v>93.421730499999995</v>
      </c>
      <c r="FC71" s="2952">
        <v>97.534823369999998</v>
      </c>
      <c r="FD71" s="2952">
        <v>91.505225800000005</v>
      </c>
      <c r="FE71" s="2953">
        <v>99.029829200000009</v>
      </c>
    </row>
    <row r="72" spans="1:161" ht="15.95" customHeight="1" x14ac:dyDescent="0.35">
      <c r="A72" s="911" t="s">
        <v>843</v>
      </c>
      <c r="B72" s="2919">
        <v>4801.9291608290005</v>
      </c>
      <c r="C72" s="2919">
        <v>4759.2846632575483</v>
      </c>
      <c r="D72" s="2919">
        <v>4717.3441113181989</v>
      </c>
      <c r="E72" s="2919">
        <v>4744.5460292265998</v>
      </c>
      <c r="F72" s="2919">
        <v>5006.6376963431994</v>
      </c>
      <c r="G72" s="2919">
        <v>5267.1195187976009</v>
      </c>
      <c r="H72" s="2919">
        <v>5128.8869289823988</v>
      </c>
      <c r="I72" s="2919">
        <v>5137.7694283115998</v>
      </c>
      <c r="J72" s="2919">
        <v>5165.1287456633991</v>
      </c>
      <c r="K72" s="2919">
        <v>4986.8268081463993</v>
      </c>
      <c r="L72" s="2919">
        <v>4954.125306635</v>
      </c>
      <c r="M72" s="2919">
        <v>4843.3042223599996</v>
      </c>
      <c r="N72" s="2919">
        <v>4963.5991935547154</v>
      </c>
      <c r="O72" s="2919">
        <v>4978.7087615500004</v>
      </c>
      <c r="P72" s="2919">
        <v>4974.8439860499993</v>
      </c>
      <c r="Q72" s="2919">
        <v>5005.7793210300006</v>
      </c>
      <c r="R72" s="2919">
        <v>5172.2459096897001</v>
      </c>
      <c r="S72" s="2919">
        <v>5331.2343545000003</v>
      </c>
      <c r="T72" s="2919">
        <v>5518.4396569399996</v>
      </c>
      <c r="U72" s="2919">
        <v>5650.6317937599997</v>
      </c>
      <c r="V72" s="2919">
        <v>5617.2840117700016</v>
      </c>
      <c r="W72" s="2919">
        <v>5500.3998213599989</v>
      </c>
      <c r="X72" s="2919">
        <v>5291.3516298699997</v>
      </c>
      <c r="Y72" s="2919">
        <v>5157.3504788400005</v>
      </c>
      <c r="Z72" s="2919">
        <v>5163.7000148100005</v>
      </c>
      <c r="AA72" s="2919">
        <v>5249.2593428299997</v>
      </c>
      <c r="AB72" s="2919">
        <v>5490.1543430800011</v>
      </c>
      <c r="AC72" s="2919">
        <v>5626.3869451800001</v>
      </c>
      <c r="AD72" s="2919">
        <v>5471.9955111799991</v>
      </c>
      <c r="AE72" s="2919">
        <v>5517.8750518899997</v>
      </c>
      <c r="AF72" s="2919">
        <v>5548.9711237999991</v>
      </c>
      <c r="AG72" s="2919">
        <v>5689.9503021299997</v>
      </c>
      <c r="AH72" s="2919">
        <v>5791.2435988699999</v>
      </c>
      <c r="AI72" s="2919">
        <v>5880.8294358100002</v>
      </c>
      <c r="AJ72" s="2919">
        <v>5817.1835107500019</v>
      </c>
      <c r="AK72" s="2919">
        <v>5858.5574976399994</v>
      </c>
      <c r="AL72" s="2919">
        <v>5288.4021064299995</v>
      </c>
      <c r="AM72" s="2919">
        <v>5235.132600179998</v>
      </c>
      <c r="AN72" s="2919">
        <v>5246.0399278599989</v>
      </c>
      <c r="AO72" s="2919">
        <v>5606.7399338099995</v>
      </c>
      <c r="AP72" s="2919">
        <v>5998.8909088455002</v>
      </c>
      <c r="AQ72" s="2919">
        <v>6137.9456962410013</v>
      </c>
      <c r="AR72" s="2919">
        <v>6013.5165399901998</v>
      </c>
      <c r="AS72" s="2919">
        <v>5955.472817169999</v>
      </c>
      <c r="AT72" s="2919">
        <v>5630.4696661664011</v>
      </c>
      <c r="AU72" s="2919">
        <v>5320.0144016908007</v>
      </c>
      <c r="AV72" s="2919">
        <v>5461.0987823720006</v>
      </c>
      <c r="AW72" s="2919">
        <v>5683.2238006892003</v>
      </c>
      <c r="AX72" s="2919">
        <v>5591.8646669751997</v>
      </c>
      <c r="AY72" s="2919">
        <v>5656.9115846762998</v>
      </c>
      <c r="AZ72" s="2919">
        <v>5761.5939852316005</v>
      </c>
      <c r="BA72" s="2919">
        <v>5497.7768871959997</v>
      </c>
      <c r="BB72" s="2919">
        <v>5379.1090225311</v>
      </c>
      <c r="BC72" s="2919">
        <v>5006.3627642468</v>
      </c>
      <c r="BD72" s="2919">
        <v>5151.8808275650008</v>
      </c>
      <c r="BE72" s="2919">
        <v>5057.7499322293997</v>
      </c>
      <c r="BF72" s="2919">
        <v>4928.410437139999</v>
      </c>
      <c r="BG72" s="2919">
        <v>4716.8883619879998</v>
      </c>
      <c r="BH72" s="2919">
        <v>4751.9134925970993</v>
      </c>
      <c r="BI72" s="2919">
        <v>5408.8134834074999</v>
      </c>
      <c r="BJ72" s="2919">
        <v>5671.7072349247019</v>
      </c>
      <c r="BK72" s="2919">
        <v>5897.5049680262</v>
      </c>
      <c r="BL72" s="2919">
        <v>6204.9401673194998</v>
      </c>
      <c r="BM72" s="2919">
        <v>5888.5219047831997</v>
      </c>
      <c r="BN72" s="2919">
        <v>6046.7682283431277</v>
      </c>
      <c r="BO72" s="2919">
        <v>6283.1909291006004</v>
      </c>
      <c r="BP72" s="2919">
        <v>6330.7564188890492</v>
      </c>
      <c r="BQ72" s="2919">
        <v>6167.8782648222004</v>
      </c>
      <c r="BR72" s="2919">
        <v>6467.2638899251997</v>
      </c>
      <c r="BS72" s="2919">
        <v>6367.9085448946762</v>
      </c>
      <c r="BT72" s="2919">
        <v>6381.8194854620997</v>
      </c>
      <c r="BU72" s="2919">
        <v>6749.3491056692365</v>
      </c>
      <c r="BV72" s="2919">
        <v>7241.0043388553659</v>
      </c>
      <c r="BW72" s="2919">
        <v>6786.3385415064304</v>
      </c>
      <c r="BX72" s="2919">
        <v>6815.3658370779995</v>
      </c>
      <c r="BY72" s="2919">
        <v>6911.7023201443017</v>
      </c>
      <c r="BZ72" s="2919">
        <v>7263.1</v>
      </c>
      <c r="CA72" s="2919">
        <v>7388.5526063938041</v>
      </c>
      <c r="CB72" s="2919">
        <v>7547.0720378723963</v>
      </c>
      <c r="CC72" s="2919">
        <v>6768.4239047359451</v>
      </c>
      <c r="CD72" s="2919">
        <v>6805.3485322275374</v>
      </c>
      <c r="CE72" s="2919">
        <v>6736.1073495979699</v>
      </c>
      <c r="CF72" s="2919">
        <v>6792.5489526253505</v>
      </c>
      <c r="CG72" s="2919">
        <v>7134.746267897287</v>
      </c>
      <c r="CH72" s="2919">
        <v>7229.3674804323264</v>
      </c>
      <c r="CI72" s="2919">
        <v>7096.6947141235978</v>
      </c>
      <c r="CJ72" s="2919">
        <v>7451.8370485323494</v>
      </c>
      <c r="CK72" s="2919">
        <v>7500.766539391997</v>
      </c>
      <c r="CL72" s="2919">
        <v>7650.0924693496781</v>
      </c>
      <c r="CM72" s="2919">
        <v>7817.6700292612404</v>
      </c>
      <c r="CN72" s="2919">
        <v>8085.4989877531725</v>
      </c>
      <c r="CO72" s="2919">
        <v>7727.4773731462374</v>
      </c>
      <c r="CP72" s="2919">
        <v>7643.5817149262703</v>
      </c>
      <c r="CQ72" s="2919">
        <v>7556.4804129604199</v>
      </c>
      <c r="CR72" s="2919">
        <v>8756.8108241192404</v>
      </c>
      <c r="CS72" s="2919">
        <v>8177.5538755447815</v>
      </c>
      <c r="CT72" s="2919">
        <v>8499.041562096143</v>
      </c>
      <c r="CU72" s="2919">
        <v>8300.7924956681854</v>
      </c>
      <c r="CV72" s="2919">
        <v>8110.5558259318823</v>
      </c>
      <c r="CW72" s="2919">
        <v>8479.7380274195602</v>
      </c>
      <c r="CX72" s="2919">
        <v>8221.2874908374433</v>
      </c>
      <c r="CY72" s="2919">
        <v>8652.4360688180077</v>
      </c>
      <c r="CZ72" s="2919">
        <v>8552.8474322198945</v>
      </c>
      <c r="DA72" s="2919">
        <v>8597.6057084384065</v>
      </c>
      <c r="DB72" s="2919">
        <v>8582.0887501907637</v>
      </c>
      <c r="DC72" s="2919">
        <v>8371.5569580113406</v>
      </c>
      <c r="DD72" s="2919">
        <v>8472.8440092541314</v>
      </c>
      <c r="DE72" s="2919">
        <v>8530.5675527327076</v>
      </c>
      <c r="DF72" s="2919">
        <v>9318.1196702501147</v>
      </c>
      <c r="DG72" s="2919">
        <v>8698.0336737686066</v>
      </c>
      <c r="DH72" s="2919">
        <v>8562.9111510415969</v>
      </c>
      <c r="DI72" s="2919">
        <v>8978.345930927404</v>
      </c>
      <c r="DJ72" s="2919">
        <v>8612.6615920343575</v>
      </c>
      <c r="DK72" s="2919">
        <v>9841.5720007285217</v>
      </c>
      <c r="DL72" s="2919">
        <v>10311.893805219532</v>
      </c>
      <c r="DM72" s="2919">
        <v>10063.898442691963</v>
      </c>
      <c r="DN72" s="2919">
        <v>10209.715991198113</v>
      </c>
      <c r="DO72" s="2919">
        <v>10021.888298101705</v>
      </c>
      <c r="DP72" s="2919">
        <v>9830.6807718578584</v>
      </c>
      <c r="DQ72" s="2919">
        <v>9266.1194702063349</v>
      </c>
      <c r="DR72" s="2919">
        <v>9264.9463565600399</v>
      </c>
      <c r="DS72" s="2919">
        <v>9171.2037661348713</v>
      </c>
      <c r="DT72" s="2919">
        <v>9386.7851047647764</v>
      </c>
      <c r="DU72" s="2919">
        <v>9531.7992417569003</v>
      </c>
      <c r="DV72" s="2919">
        <v>9054.8250170384526</v>
      </c>
      <c r="DW72" s="2919">
        <v>9505.481663128201</v>
      </c>
      <c r="DX72" s="2919">
        <v>9467.0769150360411</v>
      </c>
      <c r="DY72" s="2919">
        <v>9416.3221607021369</v>
      </c>
      <c r="DZ72" s="2919">
        <v>9294.405468431627</v>
      </c>
      <c r="EA72" s="2919">
        <v>8913.3468359205708</v>
      </c>
      <c r="EB72" s="2919">
        <v>8832.2582692614287</v>
      </c>
      <c r="EC72" s="2919">
        <v>8763.5517185029021</v>
      </c>
      <c r="ED72" s="2919">
        <v>9021.9817164597625</v>
      </c>
      <c r="EE72" s="2919">
        <v>8856.4406746150307</v>
      </c>
      <c r="EF72" s="2919">
        <v>8856.4342678181838</v>
      </c>
      <c r="EG72" s="2919">
        <v>8775.0922970534357</v>
      </c>
      <c r="EH72" s="2919">
        <v>8758.5642797942928</v>
      </c>
      <c r="EI72" s="2919">
        <v>8875.2082366504292</v>
      </c>
      <c r="EJ72" s="2919">
        <v>10070.97941533433</v>
      </c>
      <c r="EK72" s="2919">
        <v>10036.989561806193</v>
      </c>
      <c r="EL72" s="2919">
        <v>9898.1939053697333</v>
      </c>
      <c r="EM72" s="2919">
        <v>10041.69901942654</v>
      </c>
      <c r="EN72" s="2919">
        <v>10241.61030644783</v>
      </c>
      <c r="EO72" s="2919">
        <v>10170.464038393451</v>
      </c>
      <c r="EP72" s="2919">
        <v>10680.996929860872</v>
      </c>
      <c r="EQ72" s="2919">
        <v>10397.18327310721</v>
      </c>
      <c r="ER72" s="2919">
        <v>10542.167309888586</v>
      </c>
      <c r="ES72" s="2919">
        <v>9701.8195297807542</v>
      </c>
      <c r="ET72" s="2919">
        <v>9453.4037683954339</v>
      </c>
      <c r="EU72" s="2919">
        <v>9377.257357082548</v>
      </c>
      <c r="EV72" s="2951">
        <v>9590.0967955195119</v>
      </c>
      <c r="EW72" s="2952">
        <v>9533.6831438638837</v>
      </c>
      <c r="EX72" s="2952">
        <v>9106.6268025114132</v>
      </c>
      <c r="EY72" s="2952">
        <v>9755.0177239195018</v>
      </c>
      <c r="EZ72" s="2952">
        <v>9022.740040057799</v>
      </c>
      <c r="FA72" s="2952">
        <v>9322.0933374584583</v>
      </c>
      <c r="FB72" s="2952">
        <v>10399.020192021184</v>
      </c>
      <c r="FC72" s="2952">
        <v>10403.567780560452</v>
      </c>
      <c r="FD72" s="2952">
        <v>10502.259382454182</v>
      </c>
      <c r="FE72" s="2953">
        <v>10567.172447753079</v>
      </c>
    </row>
    <row r="73" spans="1:161" ht="15.95" customHeight="1" x14ac:dyDescent="0.35">
      <c r="A73" s="911" t="s">
        <v>844</v>
      </c>
      <c r="B73" s="2919">
        <v>463.61466999999999</v>
      </c>
      <c r="C73" s="2919">
        <v>460.04124200000001</v>
      </c>
      <c r="D73" s="2919">
        <v>527.97652794999988</v>
      </c>
      <c r="E73" s="2919">
        <v>331.33407254999997</v>
      </c>
      <c r="F73" s="2919">
        <v>328.22978947999997</v>
      </c>
      <c r="G73" s="2919">
        <v>326.45779430000005</v>
      </c>
      <c r="H73" s="2919">
        <v>324.78940016000001</v>
      </c>
      <c r="I73" s="2919">
        <v>323.22642472000001</v>
      </c>
      <c r="J73" s="2919">
        <v>321.38803817000002</v>
      </c>
      <c r="K73" s="2919">
        <v>319.82231972000005</v>
      </c>
      <c r="L73" s="2919">
        <v>318.83213375999998</v>
      </c>
      <c r="M73" s="2919">
        <v>316.57473702999999</v>
      </c>
      <c r="N73" s="2919">
        <v>314.89337614999999</v>
      </c>
      <c r="O73" s="2919">
        <v>313.28903300000002</v>
      </c>
      <c r="P73" s="2919">
        <v>312.20782222000003</v>
      </c>
      <c r="Q73" s="2919">
        <v>314.48892835999999</v>
      </c>
      <c r="R73" s="2919">
        <v>313.55483516000004</v>
      </c>
      <c r="S73" s="2919">
        <v>312.46192020999996</v>
      </c>
      <c r="T73" s="2919">
        <v>311.04545960000002</v>
      </c>
      <c r="U73" s="2919">
        <v>310.49595902999999</v>
      </c>
      <c r="V73" s="2919">
        <v>309.28220864999997</v>
      </c>
      <c r="W73" s="2919">
        <v>308.69362655999998</v>
      </c>
      <c r="X73" s="2919">
        <v>307.26413308999997</v>
      </c>
      <c r="Y73" s="2919">
        <v>306.08213506999999</v>
      </c>
      <c r="Z73" s="2919">
        <v>305.74134270999997</v>
      </c>
      <c r="AA73" s="2919">
        <v>304.23584457999999</v>
      </c>
      <c r="AB73" s="2919">
        <v>303.29167229000001</v>
      </c>
      <c r="AC73" s="2919">
        <v>302.04820057000006</v>
      </c>
      <c r="AD73" s="2919">
        <v>300.32374507999998</v>
      </c>
      <c r="AE73" s="2919">
        <v>300.24391585000001</v>
      </c>
      <c r="AF73" s="2919">
        <v>299.06509364000004</v>
      </c>
      <c r="AG73" s="2919">
        <v>298.31316783999995</v>
      </c>
      <c r="AH73" s="2919">
        <v>34.999319290000003</v>
      </c>
      <c r="AI73" s="2919">
        <v>35.936095689999995</v>
      </c>
      <c r="AJ73" s="2919">
        <v>37.068945530000001</v>
      </c>
      <c r="AK73" s="2919">
        <v>33.959943590000002</v>
      </c>
      <c r="AL73" s="2919">
        <v>33.507819589999997</v>
      </c>
      <c r="AM73" s="2919">
        <v>33.434737079999998</v>
      </c>
      <c r="AN73" s="2919">
        <v>32.587087310000001</v>
      </c>
      <c r="AO73" s="2919">
        <v>29.346412050000001</v>
      </c>
      <c r="AP73" s="2919">
        <v>32.2090899397</v>
      </c>
      <c r="AQ73" s="2919">
        <v>36.403392528200001</v>
      </c>
      <c r="AR73" s="2919">
        <v>28.159200542799997</v>
      </c>
      <c r="AS73" s="2919">
        <v>30.405619179999999</v>
      </c>
      <c r="AT73" s="2919">
        <v>33.346280302000004</v>
      </c>
      <c r="AU73" s="2919">
        <v>35.698895647599997</v>
      </c>
      <c r="AV73" s="2919">
        <v>35.157134954999997</v>
      </c>
      <c r="AW73" s="2919">
        <v>34.659364254799996</v>
      </c>
      <c r="AX73" s="2919">
        <v>88.410551649599995</v>
      </c>
      <c r="AY73" s="2919">
        <v>83.772859591300005</v>
      </c>
      <c r="AZ73" s="2919">
        <v>81.49476982920001</v>
      </c>
      <c r="BA73" s="2919">
        <v>82.081319884799981</v>
      </c>
      <c r="BB73" s="2919">
        <v>23.374022628000002</v>
      </c>
      <c r="BC73" s="2919">
        <v>22.3509908252</v>
      </c>
      <c r="BD73" s="2919">
        <v>21.518016328800002</v>
      </c>
      <c r="BE73" s="2919">
        <v>21.060665522500003</v>
      </c>
      <c r="BF73" s="2919">
        <v>20.544640057500001</v>
      </c>
      <c r="BG73" s="2919">
        <v>20.067021221999997</v>
      </c>
      <c r="BH73" s="2919">
        <v>21.805428263</v>
      </c>
      <c r="BI73" s="2919">
        <v>18.941307936000001</v>
      </c>
      <c r="BJ73" s="2919">
        <v>22.021187008000002</v>
      </c>
      <c r="BK73" s="2919">
        <v>15.800219370799999</v>
      </c>
      <c r="BL73" s="2919">
        <v>14.698641909999997</v>
      </c>
      <c r="BM73" s="2919">
        <v>14.382754859999999</v>
      </c>
      <c r="BN73" s="2919">
        <v>14.0586225</v>
      </c>
      <c r="BO73" s="2919">
        <v>13.713603150000001</v>
      </c>
      <c r="BP73" s="2919">
        <v>13.38966102</v>
      </c>
      <c r="BQ73" s="2919">
        <v>16.080341798699997</v>
      </c>
      <c r="BR73" s="2919">
        <v>12.73725129</v>
      </c>
      <c r="BS73" s="2919">
        <v>12.410176199999999</v>
      </c>
      <c r="BT73" s="2919">
        <v>12.153275649999998</v>
      </c>
      <c r="BU73" s="2919">
        <v>11.898136229999999</v>
      </c>
      <c r="BV73" s="2919">
        <v>11.6764828</v>
      </c>
      <c r="BW73" s="2919">
        <v>11.381365519999999</v>
      </c>
      <c r="BX73" s="2919">
        <v>81.12511099999999</v>
      </c>
      <c r="BY73" s="2919">
        <v>80.866627000000008</v>
      </c>
      <c r="BZ73" s="2919">
        <v>80.599999999999994</v>
      </c>
      <c r="CA73" s="2919">
        <v>80.342941179999997</v>
      </c>
      <c r="CB73" s="2919">
        <v>80.078857909999996</v>
      </c>
      <c r="CC73" s="2919">
        <v>79.816106419999997</v>
      </c>
      <c r="CD73" s="2919">
        <v>81.113764966372003</v>
      </c>
      <c r="CE73" s="2919">
        <v>81.76564231070482</v>
      </c>
      <c r="CF73" s="2919">
        <v>79.010723110000001</v>
      </c>
      <c r="CG73" s="2919">
        <v>78.739303860000007</v>
      </c>
      <c r="CH73" s="2919">
        <v>107.73715645999999</v>
      </c>
      <c r="CI73" s="2919">
        <v>106.32602219</v>
      </c>
      <c r="CJ73" s="2919">
        <v>105.17999456180999</v>
      </c>
      <c r="CK73" s="2919">
        <v>103.48969524</v>
      </c>
      <c r="CL73" s="2919">
        <v>102.12764074038117</v>
      </c>
      <c r="CM73" s="2919">
        <v>101.22154418</v>
      </c>
      <c r="CN73" s="2919">
        <v>99.206509080000004</v>
      </c>
      <c r="CO73" s="2919">
        <v>97.773225859999997</v>
      </c>
      <c r="CP73" s="2919">
        <v>96.332073750000006</v>
      </c>
      <c r="CQ73" s="2919">
        <v>110.57416019</v>
      </c>
      <c r="CR73" s="2919">
        <v>108.44005010000001</v>
      </c>
      <c r="CS73" s="2919">
        <v>106.98742422999999</v>
      </c>
      <c r="CT73" s="2919">
        <v>105.58009297</v>
      </c>
      <c r="CU73" s="2919">
        <v>104.06996937</v>
      </c>
      <c r="CV73" s="2919">
        <v>102.60505359999999</v>
      </c>
      <c r="CW73" s="2919">
        <v>101.13585977</v>
      </c>
      <c r="CX73" s="2919">
        <v>99.696978880000003</v>
      </c>
      <c r="CY73" s="2919">
        <v>98.183399809999983</v>
      </c>
      <c r="CZ73" s="2919">
        <v>96.701153660000003</v>
      </c>
      <c r="DA73" s="2919">
        <v>95.214491440000003</v>
      </c>
      <c r="DB73" s="2919">
        <v>94.146089360000005</v>
      </c>
      <c r="DC73" s="2919">
        <v>94.073760499999992</v>
      </c>
      <c r="DD73" s="2919">
        <v>105.72653864</v>
      </c>
      <c r="DE73" s="2919">
        <v>91.373411310000009</v>
      </c>
      <c r="DF73" s="2919">
        <v>91.12467006</v>
      </c>
      <c r="DG73" s="2919">
        <v>104.550239</v>
      </c>
      <c r="DH73" s="2919">
        <v>132.99527358</v>
      </c>
      <c r="DI73" s="2919">
        <v>131.64444337</v>
      </c>
      <c r="DJ73" s="2919">
        <v>136.16279753000001</v>
      </c>
      <c r="DK73" s="2919">
        <v>128.70052939000001</v>
      </c>
      <c r="DL73" s="2919">
        <v>127.23415077</v>
      </c>
      <c r="DM73" s="2919">
        <v>128.34238235999999</v>
      </c>
      <c r="DN73" s="2919">
        <v>137.93941971999999</v>
      </c>
      <c r="DO73" s="2919">
        <v>128.91374316</v>
      </c>
      <c r="DP73" s="2919">
        <v>123.59649903</v>
      </c>
      <c r="DQ73" s="2919">
        <v>134.08348241000002</v>
      </c>
      <c r="DR73" s="2919">
        <v>127.6354123</v>
      </c>
      <c r="DS73" s="2919">
        <v>121.57566433000001</v>
      </c>
      <c r="DT73" s="2919">
        <v>124.61314504999999</v>
      </c>
      <c r="DU73" s="2919">
        <v>120.62890632999999</v>
      </c>
      <c r="DV73" s="2919">
        <v>141.22602688999999</v>
      </c>
      <c r="DW73" s="2919">
        <v>119.97137151000001</v>
      </c>
      <c r="DX73" s="2919">
        <v>120.10558337000001</v>
      </c>
      <c r="DY73" s="2919">
        <v>113.68284810999999</v>
      </c>
      <c r="DZ73" s="2919">
        <v>145.37414175000001</v>
      </c>
      <c r="EA73" s="2919">
        <v>155.65535385999999</v>
      </c>
      <c r="EB73" s="2919">
        <v>155.81292735999997</v>
      </c>
      <c r="EC73" s="2919">
        <v>153.48419449000002</v>
      </c>
      <c r="ED73" s="2919">
        <v>159.16403534</v>
      </c>
      <c r="EE73" s="2919">
        <v>156.44472701000001</v>
      </c>
      <c r="EF73" s="2919">
        <v>117.32899683999999</v>
      </c>
      <c r="EG73" s="2919">
        <v>138.6629696</v>
      </c>
      <c r="EH73" s="2919">
        <v>124.46089296</v>
      </c>
      <c r="EI73" s="2919">
        <v>133.80162948999998</v>
      </c>
      <c r="EJ73" s="2919">
        <v>40.140729649999997</v>
      </c>
      <c r="EK73" s="2919">
        <v>29.971813359999999</v>
      </c>
      <c r="EL73" s="2919">
        <v>34.237174500000002</v>
      </c>
      <c r="EM73" s="2919">
        <v>56.702981570000006</v>
      </c>
      <c r="EN73" s="2919">
        <v>48.896222059999999</v>
      </c>
      <c r="EO73" s="2919">
        <v>36.710806929999997</v>
      </c>
      <c r="EP73" s="2919">
        <v>49.595582530000001</v>
      </c>
      <c r="EQ73" s="2919">
        <v>40.801232879999993</v>
      </c>
      <c r="ER73" s="2919">
        <v>38.718971359999998</v>
      </c>
      <c r="ES73" s="2919">
        <v>69.391054580000002</v>
      </c>
      <c r="ET73" s="2919">
        <v>63.970425619999993</v>
      </c>
      <c r="EU73" s="2919">
        <v>71.830933759999994</v>
      </c>
      <c r="EV73" s="2951">
        <v>74.000167059999995</v>
      </c>
      <c r="EW73" s="2952">
        <v>73.693805620000006</v>
      </c>
      <c r="EX73" s="2952">
        <v>73.608480479999983</v>
      </c>
      <c r="EY73" s="2952">
        <v>97.444737439999997</v>
      </c>
      <c r="EZ73" s="2952">
        <v>82.290158150000011</v>
      </c>
      <c r="FA73" s="2952">
        <v>71.947355069999986</v>
      </c>
      <c r="FB73" s="2952">
        <v>71.540516459999992</v>
      </c>
      <c r="FC73" s="2952">
        <v>70.658210510000004</v>
      </c>
      <c r="FD73" s="2952">
        <v>109.18675978</v>
      </c>
      <c r="FE73" s="2953">
        <v>94.705462120000021</v>
      </c>
    </row>
    <row r="74" spans="1:161" ht="15.95" customHeight="1" x14ac:dyDescent="0.35">
      <c r="A74" s="911" t="s">
        <v>845</v>
      </c>
      <c r="B74" s="2919">
        <v>926.66425083000013</v>
      </c>
      <c r="C74" s="2919">
        <v>879.92626970000003</v>
      </c>
      <c r="D74" s="2919">
        <v>721.28566178000017</v>
      </c>
      <c r="E74" s="2919">
        <v>929.83909610000012</v>
      </c>
      <c r="F74" s="2919">
        <v>902.82179521</v>
      </c>
      <c r="G74" s="2919">
        <v>909.41921696000009</v>
      </c>
      <c r="H74" s="2919">
        <v>880.78451079000013</v>
      </c>
      <c r="I74" s="2919">
        <v>883.15317335999987</v>
      </c>
      <c r="J74" s="2919">
        <v>900.60429081999996</v>
      </c>
      <c r="K74" s="2919">
        <v>890.01803747999998</v>
      </c>
      <c r="L74" s="2919">
        <v>886.7274124999999</v>
      </c>
      <c r="M74" s="2919">
        <v>873.53984866999997</v>
      </c>
      <c r="N74" s="2919">
        <v>889.11386275999996</v>
      </c>
      <c r="O74" s="2919">
        <v>872.65250204999995</v>
      </c>
      <c r="P74" s="2919">
        <v>872.16586286999996</v>
      </c>
      <c r="Q74" s="2919">
        <v>891.71102997000003</v>
      </c>
      <c r="R74" s="2919">
        <v>871.26575363000006</v>
      </c>
      <c r="S74" s="2919">
        <v>860.87499797999988</v>
      </c>
      <c r="T74" s="2919">
        <v>835.72423736999986</v>
      </c>
      <c r="U74" s="2919">
        <v>830.63649598999984</v>
      </c>
      <c r="V74" s="2919">
        <v>845.81191568999986</v>
      </c>
      <c r="W74" s="2919">
        <v>836.76174532999994</v>
      </c>
      <c r="X74" s="2919">
        <v>817.8099050400001</v>
      </c>
      <c r="Y74" s="2919">
        <v>823.86468667000008</v>
      </c>
      <c r="Z74" s="2919">
        <v>833.83114121000006</v>
      </c>
      <c r="AA74" s="2919">
        <v>817.63071453999999</v>
      </c>
      <c r="AB74" s="2919">
        <v>836.00137828999993</v>
      </c>
      <c r="AC74" s="2919">
        <v>831.54717403000006</v>
      </c>
      <c r="AD74" s="2919">
        <v>852.89268622999987</v>
      </c>
      <c r="AE74" s="2919">
        <v>856.97527100000002</v>
      </c>
      <c r="AF74" s="2919">
        <v>804.02007961999993</v>
      </c>
      <c r="AG74" s="2919">
        <v>711.6000750500001</v>
      </c>
      <c r="AH74" s="2919">
        <v>467.72730281000003</v>
      </c>
      <c r="AI74" s="2919">
        <v>472.09961955</v>
      </c>
      <c r="AJ74" s="2919">
        <v>494.27120891000004</v>
      </c>
      <c r="AK74" s="2919">
        <v>490.81321795000002</v>
      </c>
      <c r="AL74" s="2919">
        <v>494.44802592000002</v>
      </c>
      <c r="AM74" s="2919">
        <v>516.21782875000008</v>
      </c>
      <c r="AN74" s="2919">
        <v>516.31213220999996</v>
      </c>
      <c r="AO74" s="2919">
        <v>503.24425951000001</v>
      </c>
      <c r="AP74" s="2919">
        <v>489.51330487719997</v>
      </c>
      <c r="AQ74" s="2919">
        <v>494.68707912579993</v>
      </c>
      <c r="AR74" s="2919">
        <v>493.81222262200004</v>
      </c>
      <c r="AS74" s="2919">
        <v>486.04974214000003</v>
      </c>
      <c r="AT74" s="2919">
        <v>516.13286075120004</v>
      </c>
      <c r="AU74" s="2919">
        <v>498.80503430060003</v>
      </c>
      <c r="AV74" s="2919">
        <v>496.87984067799999</v>
      </c>
      <c r="AW74" s="2919">
        <v>519.60404782559999</v>
      </c>
      <c r="AX74" s="2919">
        <v>474.93454998679999</v>
      </c>
      <c r="AY74" s="2919">
        <v>481.47123866149997</v>
      </c>
      <c r="AZ74" s="2919">
        <v>447.3326192586</v>
      </c>
      <c r="BA74" s="2919">
        <v>485.86792073180004</v>
      </c>
      <c r="BB74" s="2919">
        <v>472.0427263931</v>
      </c>
      <c r="BC74" s="2919">
        <v>481.23702713040001</v>
      </c>
      <c r="BD74" s="2919">
        <v>460.94670880360002</v>
      </c>
      <c r="BE74" s="2919">
        <v>449.63064349939998</v>
      </c>
      <c r="BF74" s="2919">
        <v>470.08273794999991</v>
      </c>
      <c r="BG74" s="2919">
        <v>448.99094998199985</v>
      </c>
      <c r="BH74" s="2919">
        <v>439.66528039430005</v>
      </c>
      <c r="BI74" s="2919">
        <v>434.68208784780001</v>
      </c>
      <c r="BJ74" s="2919">
        <v>450.70070639740004</v>
      </c>
      <c r="BK74" s="2919">
        <v>457.86751363100007</v>
      </c>
      <c r="BL74" s="2919">
        <v>400.0052360578</v>
      </c>
      <c r="BM74" s="2919">
        <v>403.70361882059996</v>
      </c>
      <c r="BN74" s="2919">
        <v>408.73126425599992</v>
      </c>
      <c r="BO74" s="2919">
        <v>401.21387894959992</v>
      </c>
      <c r="BP74" s="2919">
        <v>380.2568783136</v>
      </c>
      <c r="BQ74" s="2919">
        <v>485.74684915030008</v>
      </c>
      <c r="BR74" s="2919">
        <v>517.963246637</v>
      </c>
      <c r="BS74" s="2919">
        <v>504.60812642280007</v>
      </c>
      <c r="BT74" s="2919">
        <v>483.89338643153002</v>
      </c>
      <c r="BU74" s="2919">
        <v>479.56802858334601</v>
      </c>
      <c r="BV74" s="2919">
        <v>477.45625522236799</v>
      </c>
      <c r="BW74" s="2919">
        <v>485.99207357335996</v>
      </c>
      <c r="BX74" s="2919">
        <v>468.25889443049999</v>
      </c>
      <c r="BY74" s="2919">
        <v>445.58355986949999</v>
      </c>
      <c r="BZ74" s="2919">
        <v>451.2</v>
      </c>
      <c r="CA74" s="2919">
        <v>483.75838031869989</v>
      </c>
      <c r="CB74" s="2919">
        <v>461.25243156440001</v>
      </c>
      <c r="CC74" s="2919">
        <v>446.00571831914999</v>
      </c>
      <c r="CD74" s="2919">
        <v>472.01393812999999</v>
      </c>
      <c r="CE74" s="2919">
        <v>507.09064146016942</v>
      </c>
      <c r="CF74" s="2919">
        <v>490.99175295152531</v>
      </c>
      <c r="CG74" s="2919">
        <v>514.58348983351334</v>
      </c>
      <c r="CH74" s="2919">
        <v>546.80701069030192</v>
      </c>
      <c r="CI74" s="2919">
        <v>542.35762074010916</v>
      </c>
      <c r="CJ74" s="2919">
        <v>544.37967601215598</v>
      </c>
      <c r="CK74" s="2919">
        <v>536.70750467680602</v>
      </c>
      <c r="CL74" s="2919">
        <v>504.64102840385732</v>
      </c>
      <c r="CM74" s="2919">
        <v>542.84317762875435</v>
      </c>
      <c r="CN74" s="2919">
        <v>512.20168699431201</v>
      </c>
      <c r="CO74" s="2919">
        <v>538.75947649696298</v>
      </c>
      <c r="CP74" s="2919">
        <v>548.78758542749995</v>
      </c>
      <c r="CQ74" s="2919">
        <v>567.69197324000004</v>
      </c>
      <c r="CR74" s="2919">
        <v>559.27361561999999</v>
      </c>
      <c r="CS74" s="2919">
        <v>555.45307115000003</v>
      </c>
      <c r="CT74" s="2919">
        <v>619.93068026000003</v>
      </c>
      <c r="CU74" s="2919">
        <v>588.99706949000006</v>
      </c>
      <c r="CV74" s="2919">
        <v>590.88022125999998</v>
      </c>
      <c r="CW74" s="2919">
        <v>583.22427706000008</v>
      </c>
      <c r="CX74" s="2919">
        <v>998.25334305000013</v>
      </c>
      <c r="CY74" s="2919">
        <v>978.01990172000001</v>
      </c>
      <c r="CZ74" s="2919">
        <v>962.18271893999997</v>
      </c>
      <c r="DA74" s="2919">
        <v>958.88803188999998</v>
      </c>
      <c r="DB74" s="2919">
        <v>1006.2574788400001</v>
      </c>
      <c r="DC74" s="2919">
        <v>1000.0271624799999</v>
      </c>
      <c r="DD74" s="2919">
        <v>1080.92912237</v>
      </c>
      <c r="DE74" s="2919">
        <v>1094.2082605000003</v>
      </c>
      <c r="DF74" s="2919">
        <v>1066.57196694</v>
      </c>
      <c r="DG74" s="2919">
        <v>1091.9584613499999</v>
      </c>
      <c r="DH74" s="2919">
        <v>673.33953372000008</v>
      </c>
      <c r="DI74" s="2919">
        <v>688.86393816999987</v>
      </c>
      <c r="DJ74" s="2919">
        <v>723.87679664999985</v>
      </c>
      <c r="DK74" s="2919">
        <v>747.56198700999994</v>
      </c>
      <c r="DL74" s="2919">
        <v>672.49670784</v>
      </c>
      <c r="DM74" s="2919">
        <v>677.02169824999999</v>
      </c>
      <c r="DN74" s="2919">
        <v>708.13079029980861</v>
      </c>
      <c r="DO74" s="2919">
        <v>695.53511806607457</v>
      </c>
      <c r="DP74" s="2919">
        <v>672.91700115999993</v>
      </c>
      <c r="DQ74" s="2919">
        <v>687.54619785999989</v>
      </c>
      <c r="DR74" s="2919">
        <v>646.33820180999999</v>
      </c>
      <c r="DS74" s="2919">
        <v>855.38182652004627</v>
      </c>
      <c r="DT74" s="2919">
        <v>693.78107405145681</v>
      </c>
      <c r="DU74" s="2919">
        <v>776.49843071999999</v>
      </c>
      <c r="DV74" s="2919">
        <v>793.74611619999985</v>
      </c>
      <c r="DW74" s="2919">
        <v>881.63888858000007</v>
      </c>
      <c r="DX74" s="2919">
        <v>866.73267591000001</v>
      </c>
      <c r="DY74" s="2919">
        <v>860.92989016000013</v>
      </c>
      <c r="DZ74" s="2919">
        <v>855.57662803999995</v>
      </c>
      <c r="EA74" s="2919">
        <v>899.91801198999997</v>
      </c>
      <c r="EB74" s="2919">
        <v>962.63373680999996</v>
      </c>
      <c r="EC74" s="2919">
        <v>909.19974651999996</v>
      </c>
      <c r="ED74" s="2919">
        <v>902.32573971999989</v>
      </c>
      <c r="EE74" s="2919">
        <v>946.1664811899999</v>
      </c>
      <c r="EF74" s="2919">
        <v>875.68506803000002</v>
      </c>
      <c r="EG74" s="2919">
        <v>963.36217255224597</v>
      </c>
      <c r="EH74" s="2919">
        <v>1010.2268418916415</v>
      </c>
      <c r="EI74" s="2919">
        <v>1056.1674430100002</v>
      </c>
      <c r="EJ74" s="2919">
        <v>1051.9078295100001</v>
      </c>
      <c r="EK74" s="2919">
        <v>984.1748481699999</v>
      </c>
      <c r="EL74" s="2919">
        <v>1072.4189625899999</v>
      </c>
      <c r="EM74" s="2919">
        <v>1133.8816766300001</v>
      </c>
      <c r="EN74" s="2919">
        <v>1155.5674059899998</v>
      </c>
      <c r="EO74" s="2919">
        <v>1073.0676898899999</v>
      </c>
      <c r="EP74" s="2919">
        <v>1167.4789798800002</v>
      </c>
      <c r="EQ74" s="2919">
        <v>1145.07548888</v>
      </c>
      <c r="ER74" s="2919">
        <v>1157.19979478</v>
      </c>
      <c r="ES74" s="2919">
        <v>1194.97070065</v>
      </c>
      <c r="ET74" s="2919">
        <v>1189.77012044</v>
      </c>
      <c r="EU74" s="2919">
        <v>1234.4498988900002</v>
      </c>
      <c r="EV74" s="2951">
        <v>1131.50899106</v>
      </c>
      <c r="EW74" s="2952">
        <v>1077.4946916399999</v>
      </c>
      <c r="EX74" s="2952">
        <v>1208.9982946000005</v>
      </c>
      <c r="EY74" s="2952">
        <v>1200.0816528900002</v>
      </c>
      <c r="EZ74" s="2952">
        <v>1120.4897163399999</v>
      </c>
      <c r="FA74" s="2952">
        <v>1091.40953926</v>
      </c>
      <c r="FB74" s="2952">
        <v>1161.5580015799999</v>
      </c>
      <c r="FC74" s="2952">
        <v>1179.4641631</v>
      </c>
      <c r="FD74" s="2952">
        <v>1142.2324550599999</v>
      </c>
      <c r="FE74" s="2953">
        <v>1254.33626761</v>
      </c>
    </row>
    <row r="75" spans="1:161" ht="15.95" customHeight="1" x14ac:dyDescent="0.35">
      <c r="A75" s="911" t="s">
        <v>846</v>
      </c>
      <c r="B75" s="2919">
        <v>186.14744039999999</v>
      </c>
      <c r="C75" s="2919">
        <v>187.10678686</v>
      </c>
      <c r="D75" s="2919">
        <v>189.75268499999999</v>
      </c>
      <c r="E75" s="2919">
        <v>175.98013710000001</v>
      </c>
      <c r="F75" s="2919">
        <v>174.55431373000002</v>
      </c>
      <c r="G75" s="2919">
        <v>173.75905835</v>
      </c>
      <c r="H75" s="2919">
        <v>169.44216917000003</v>
      </c>
      <c r="I75" s="2919">
        <v>164.99673525999998</v>
      </c>
      <c r="J75" s="2919">
        <v>183.91171595999998</v>
      </c>
      <c r="K75" s="2919">
        <v>186.02389178000001</v>
      </c>
      <c r="L75" s="2919">
        <v>185.92303680999999</v>
      </c>
      <c r="M75" s="2919">
        <v>175.03429691999995</v>
      </c>
      <c r="N75" s="2919">
        <v>174.95816884999999</v>
      </c>
      <c r="O75" s="2919">
        <v>165.35744124000004</v>
      </c>
      <c r="P75" s="2919">
        <v>162.01578569999998</v>
      </c>
      <c r="Q75" s="2919">
        <v>162.06440347759997</v>
      </c>
      <c r="R75" s="2919">
        <v>161.98261532570001</v>
      </c>
      <c r="S75" s="2919">
        <v>167.7799984822</v>
      </c>
      <c r="T75" s="2919">
        <v>167.53320865000001</v>
      </c>
      <c r="U75" s="2919">
        <v>164.917172871372</v>
      </c>
      <c r="V75" s="2919">
        <v>162.58138676768903</v>
      </c>
      <c r="W75" s="2919">
        <v>172.43472713000003</v>
      </c>
      <c r="X75" s="2919">
        <v>167.40726746000001</v>
      </c>
      <c r="Y75" s="2919">
        <v>177.54057162000004</v>
      </c>
      <c r="Z75" s="2919">
        <v>179.81377861999997</v>
      </c>
      <c r="AA75" s="2919">
        <v>174.40572451999998</v>
      </c>
      <c r="AB75" s="2919">
        <v>180.70153113000001</v>
      </c>
      <c r="AC75" s="2919">
        <v>179.96928896</v>
      </c>
      <c r="AD75" s="2919">
        <v>178.71513716000004</v>
      </c>
      <c r="AE75" s="2919">
        <v>178.17449837999999</v>
      </c>
      <c r="AF75" s="2919">
        <v>166.80457544000001</v>
      </c>
      <c r="AG75" s="2919">
        <v>167.08164574</v>
      </c>
      <c r="AH75" s="2919">
        <v>175.25542058999997</v>
      </c>
      <c r="AI75" s="2919">
        <v>752.18570819000001</v>
      </c>
      <c r="AJ75" s="2919">
        <v>734.99452112000006</v>
      </c>
      <c r="AK75" s="2919">
        <v>745.51023939999993</v>
      </c>
      <c r="AL75" s="2919">
        <v>739.94353736000005</v>
      </c>
      <c r="AM75" s="2919">
        <v>741.12781962999998</v>
      </c>
      <c r="AN75" s="2919">
        <v>756.38254243999995</v>
      </c>
      <c r="AO75" s="2919">
        <v>785.4882633200001</v>
      </c>
      <c r="AP75" s="2919">
        <v>809.98620676199994</v>
      </c>
      <c r="AQ75" s="2919">
        <v>864.79353068779994</v>
      </c>
      <c r="AR75" s="2919">
        <v>914.62968764599987</v>
      </c>
      <c r="AS75" s="2919">
        <v>898.02266308000003</v>
      </c>
      <c r="AT75" s="2919">
        <v>935.38487593080004</v>
      </c>
      <c r="AU75" s="2919">
        <v>884.47698831079992</v>
      </c>
      <c r="AV75" s="2919">
        <v>832.87873712199996</v>
      </c>
      <c r="AW75" s="2919">
        <v>828.74389951640001</v>
      </c>
      <c r="AX75" s="2919">
        <v>888.51102266320004</v>
      </c>
      <c r="AY75" s="2919">
        <v>825.73654690770013</v>
      </c>
      <c r="AZ75" s="2919">
        <v>823.01476382279998</v>
      </c>
      <c r="BA75" s="2919">
        <v>841.76958637940015</v>
      </c>
      <c r="BB75" s="2919">
        <v>843.67550342549987</v>
      </c>
      <c r="BC75" s="2919">
        <v>868.55369373959991</v>
      </c>
      <c r="BD75" s="2919">
        <v>897.70448814240001</v>
      </c>
      <c r="BE75" s="2919">
        <v>899.17694909120007</v>
      </c>
      <c r="BF75" s="2919">
        <v>915.62233810249995</v>
      </c>
      <c r="BG75" s="2919">
        <v>891.57650141800002</v>
      </c>
      <c r="BH75" s="2919">
        <v>938.2487139527999</v>
      </c>
      <c r="BI75" s="2919">
        <v>912.56412091890002</v>
      </c>
      <c r="BJ75" s="2919">
        <v>909.59748445460002</v>
      </c>
      <c r="BK75" s="2919">
        <v>992.61143203080007</v>
      </c>
      <c r="BL75" s="2919">
        <v>992.27485632780019</v>
      </c>
      <c r="BM75" s="2919">
        <v>1032.2106445340003</v>
      </c>
      <c r="BN75" s="2919">
        <v>1079.7766805432</v>
      </c>
      <c r="BO75" s="2919">
        <v>1239.1260732700002</v>
      </c>
      <c r="BP75" s="2919">
        <v>1062.3887654531002</v>
      </c>
      <c r="BQ75" s="2919">
        <v>1130.9641294654</v>
      </c>
      <c r="BR75" s="2919">
        <v>1098.7327395093</v>
      </c>
      <c r="BS75" s="2919">
        <v>1100.6389286132001</v>
      </c>
      <c r="BT75" s="2919">
        <v>1177.5242219673401</v>
      </c>
      <c r="BU75" s="2919">
        <v>1171.417237608646</v>
      </c>
      <c r="BV75" s="2919">
        <v>1186.2358472719218</v>
      </c>
      <c r="BW75" s="2919">
        <v>1197.7618255544601</v>
      </c>
      <c r="BX75" s="2919">
        <v>1265.0550022524999</v>
      </c>
      <c r="BY75" s="2919">
        <v>1277.6651078774998</v>
      </c>
      <c r="BZ75" s="2919">
        <v>1319</v>
      </c>
      <c r="CA75" s="2919">
        <v>1269.8683946234</v>
      </c>
      <c r="CB75" s="2919">
        <v>1304.0401360731998</v>
      </c>
      <c r="CC75" s="2919">
        <v>1309.9843362778411</v>
      </c>
      <c r="CD75" s="2919">
        <v>1322.24007439207</v>
      </c>
      <c r="CE75" s="2919">
        <v>541.23542118127739</v>
      </c>
      <c r="CF75" s="2919">
        <v>579.61671099889668</v>
      </c>
      <c r="CG75" s="2919">
        <v>598.47547357846668</v>
      </c>
      <c r="CH75" s="2919">
        <v>629.13419809977199</v>
      </c>
      <c r="CI75" s="2919">
        <v>646.85512958223751</v>
      </c>
      <c r="CJ75" s="2919">
        <v>688.00854390890004</v>
      </c>
      <c r="CK75" s="2919">
        <v>720.64402928694301</v>
      </c>
      <c r="CL75" s="2919">
        <v>854.81494301050418</v>
      </c>
      <c r="CM75" s="2919">
        <v>835.19653343992434</v>
      </c>
      <c r="CN75" s="2919">
        <v>730.81915361000006</v>
      </c>
      <c r="CO75" s="2919">
        <v>731.01756843999999</v>
      </c>
      <c r="CP75" s="2919">
        <v>725.16304448000017</v>
      </c>
      <c r="CQ75" s="2919">
        <v>715.05834578999998</v>
      </c>
      <c r="CR75" s="2919">
        <v>733.96338172000003</v>
      </c>
      <c r="CS75" s="2919">
        <v>758.74847326999998</v>
      </c>
      <c r="CT75" s="2919">
        <v>782.81314371000008</v>
      </c>
      <c r="CU75" s="2919">
        <v>750.7947954199999</v>
      </c>
      <c r="CV75" s="2919">
        <v>766.92318803000001</v>
      </c>
      <c r="CW75" s="2919">
        <v>784.40896153000006</v>
      </c>
      <c r="CX75" s="2919">
        <v>985.93276459000003</v>
      </c>
      <c r="CY75" s="2919">
        <v>930.50932288999991</v>
      </c>
      <c r="CZ75" s="2919">
        <v>716.67516918000001</v>
      </c>
      <c r="DA75" s="2919">
        <v>822.58834567000008</v>
      </c>
      <c r="DB75" s="2919">
        <v>746.52305612999999</v>
      </c>
      <c r="DC75" s="2919">
        <v>761.52718533000007</v>
      </c>
      <c r="DD75" s="2919">
        <v>655.71375993999993</v>
      </c>
      <c r="DE75" s="2919">
        <v>668.67767007999987</v>
      </c>
      <c r="DF75" s="2919">
        <v>690.13727838999978</v>
      </c>
      <c r="DG75" s="2919">
        <v>692.2316590800001</v>
      </c>
      <c r="DH75" s="2919">
        <v>664.79691659000014</v>
      </c>
      <c r="DI75" s="2919">
        <v>658.23449946000005</v>
      </c>
      <c r="DJ75" s="2919">
        <v>683.45975632</v>
      </c>
      <c r="DK75" s="2919">
        <v>689.72517367</v>
      </c>
      <c r="DL75" s="2919">
        <v>639.66828518</v>
      </c>
      <c r="DM75" s="2919">
        <v>635.19884071999979</v>
      </c>
      <c r="DN75" s="2919">
        <v>678.08833588000005</v>
      </c>
      <c r="DO75" s="2919">
        <v>790.41878989999998</v>
      </c>
      <c r="DP75" s="2919">
        <v>653.70342850999987</v>
      </c>
      <c r="DQ75" s="2919">
        <v>636.31359792000001</v>
      </c>
      <c r="DR75" s="2919">
        <v>656.32608120000009</v>
      </c>
      <c r="DS75" s="2919">
        <v>726.77818362051562</v>
      </c>
      <c r="DT75" s="2919">
        <v>666.01221651999992</v>
      </c>
      <c r="DU75" s="2919">
        <v>649.5063356899999</v>
      </c>
      <c r="DV75" s="2919">
        <v>664.51233519000004</v>
      </c>
      <c r="DW75" s="2919">
        <v>670.07135106999988</v>
      </c>
      <c r="DX75" s="2919">
        <v>619.10831582999992</v>
      </c>
      <c r="DY75" s="2919">
        <v>652.60707327</v>
      </c>
      <c r="DZ75" s="2919">
        <v>644.2711205600001</v>
      </c>
      <c r="EA75" s="2919">
        <v>671.85854796000001</v>
      </c>
      <c r="EB75" s="2919">
        <v>677.89355665999994</v>
      </c>
      <c r="EC75" s="2919">
        <v>784.93609362999996</v>
      </c>
      <c r="ED75" s="2919">
        <v>840.99899605000007</v>
      </c>
      <c r="EE75" s="2919">
        <v>974.32455573999994</v>
      </c>
      <c r="EF75" s="2919">
        <v>970.86002793000011</v>
      </c>
      <c r="EG75" s="2919">
        <v>706.0498123586392</v>
      </c>
      <c r="EH75" s="2919">
        <v>716.45313052990889</v>
      </c>
      <c r="EI75" s="2919">
        <v>690.43566899999985</v>
      </c>
      <c r="EJ75" s="2919">
        <v>666.57584860000009</v>
      </c>
      <c r="EK75" s="2919">
        <v>687.64873998999997</v>
      </c>
      <c r="EL75" s="2919">
        <v>692.74296555000012</v>
      </c>
      <c r="EM75" s="2919">
        <v>698.99834821000002</v>
      </c>
      <c r="EN75" s="2919">
        <v>703.79862980000007</v>
      </c>
      <c r="EO75" s="2919">
        <v>711.21747025000002</v>
      </c>
      <c r="EP75" s="2919">
        <v>703.91116380999995</v>
      </c>
      <c r="EQ75" s="2919">
        <v>702.12024991999988</v>
      </c>
      <c r="ER75" s="2919">
        <v>707.39745072000005</v>
      </c>
      <c r="ES75" s="2919">
        <v>741.91840866999996</v>
      </c>
      <c r="ET75" s="2919">
        <v>744.8306209399999</v>
      </c>
      <c r="EU75" s="2919">
        <v>738.92542581999999</v>
      </c>
      <c r="EV75" s="2951">
        <v>706.53003263000005</v>
      </c>
      <c r="EW75" s="2952">
        <v>688.96474877000014</v>
      </c>
      <c r="EX75" s="2952">
        <v>688.38558149000005</v>
      </c>
      <c r="EY75" s="2952">
        <v>683.92774645000009</v>
      </c>
      <c r="EZ75" s="2952">
        <v>685.01225711000006</v>
      </c>
      <c r="FA75" s="2952">
        <v>691.95289687000002</v>
      </c>
      <c r="FB75" s="2952">
        <v>712.75739610851372</v>
      </c>
      <c r="FC75" s="2952">
        <v>698.24197145530627</v>
      </c>
      <c r="FD75" s="2952">
        <v>698.70308706134313</v>
      </c>
      <c r="FE75" s="2953">
        <v>697.39490411317445</v>
      </c>
    </row>
    <row r="76" spans="1:161" ht="15.95" customHeight="1" x14ac:dyDescent="0.35">
      <c r="A76" s="911" t="s">
        <v>847</v>
      </c>
      <c r="B76" s="2919">
        <v>170.93642864999998</v>
      </c>
      <c r="C76" s="2919">
        <v>175.64514153000002</v>
      </c>
      <c r="D76" s="2919">
        <v>174.31251030999999</v>
      </c>
      <c r="E76" s="2919">
        <v>188.90680407000002</v>
      </c>
      <c r="F76" s="2919">
        <v>204.02006085000002</v>
      </c>
      <c r="G76" s="2919">
        <v>207.46759636000002</v>
      </c>
      <c r="H76" s="2919">
        <v>186.83438080000002</v>
      </c>
      <c r="I76" s="2919">
        <v>203.05580090000001</v>
      </c>
      <c r="J76" s="2919">
        <v>213.76240427000005</v>
      </c>
      <c r="K76" s="2919">
        <v>219.99311474000001</v>
      </c>
      <c r="L76" s="2919">
        <v>217.92985419999999</v>
      </c>
      <c r="M76" s="2919">
        <v>211.85448992000002</v>
      </c>
      <c r="N76" s="2919">
        <v>215.92993747</v>
      </c>
      <c r="O76" s="2919">
        <v>239.70803556999999</v>
      </c>
      <c r="P76" s="2919">
        <v>239.47330370999998</v>
      </c>
      <c r="Q76" s="2919">
        <v>234.80672807999997</v>
      </c>
      <c r="R76" s="2919">
        <v>229.53913087999999</v>
      </c>
      <c r="S76" s="2919">
        <v>232.65987643</v>
      </c>
      <c r="T76" s="2919">
        <v>237.163645</v>
      </c>
      <c r="U76" s="2919">
        <v>234.72337445999997</v>
      </c>
      <c r="V76" s="2919">
        <v>221.31178463000001</v>
      </c>
      <c r="W76" s="2919">
        <v>221.83543841000002</v>
      </c>
      <c r="X76" s="2919">
        <v>230.05137770000002</v>
      </c>
      <c r="Y76" s="2919">
        <v>236.59052191999996</v>
      </c>
      <c r="Z76" s="2919">
        <v>223.99127999999999</v>
      </c>
      <c r="AA76" s="2919">
        <v>225.81422472000003</v>
      </c>
      <c r="AB76" s="2919">
        <v>237.78054563000001</v>
      </c>
      <c r="AC76" s="2919">
        <v>247.32675651999998</v>
      </c>
      <c r="AD76" s="2919">
        <v>264.40925977000001</v>
      </c>
      <c r="AE76" s="2919">
        <v>261.59533142999999</v>
      </c>
      <c r="AF76" s="2919">
        <v>262.79012418999997</v>
      </c>
      <c r="AG76" s="2919">
        <v>295.97219816</v>
      </c>
      <c r="AH76" s="2919">
        <v>271.45400555000003</v>
      </c>
      <c r="AI76" s="2919">
        <v>141.67146149999999</v>
      </c>
      <c r="AJ76" s="2919">
        <v>151.87152971</v>
      </c>
      <c r="AK76" s="2919">
        <v>157.54848267</v>
      </c>
      <c r="AL76" s="2919">
        <v>175.15908869999998</v>
      </c>
      <c r="AM76" s="2919">
        <v>230.81793827000001</v>
      </c>
      <c r="AN76" s="2919">
        <v>232.78885572000002</v>
      </c>
      <c r="AO76" s="2919">
        <v>247.72780985</v>
      </c>
      <c r="AP76" s="2919">
        <v>249.77579708810001</v>
      </c>
      <c r="AQ76" s="2919">
        <v>248.07917641699999</v>
      </c>
      <c r="AR76" s="2919">
        <v>280.53135767120006</v>
      </c>
      <c r="AS76" s="2919">
        <v>286.10883836999994</v>
      </c>
      <c r="AT76" s="2919">
        <v>180.45772566280002</v>
      </c>
      <c r="AU76" s="2919">
        <v>183.11724538059997</v>
      </c>
      <c r="AV76" s="2919">
        <v>215.32241526800001</v>
      </c>
      <c r="AW76" s="2919">
        <v>211.46693414039996</v>
      </c>
      <c r="AX76" s="2919">
        <v>171.08989449640001</v>
      </c>
      <c r="AY76" s="2919">
        <v>166.26716344330001</v>
      </c>
      <c r="AZ76" s="2919">
        <v>164.67558920899998</v>
      </c>
      <c r="BA76" s="2919">
        <v>187.57540123659999</v>
      </c>
      <c r="BB76" s="2919">
        <v>193.76297881369999</v>
      </c>
      <c r="BC76" s="2919">
        <v>216.64504129520003</v>
      </c>
      <c r="BD76" s="2919">
        <v>216.47867992580004</v>
      </c>
      <c r="BE76" s="2919">
        <v>211.00784626560002</v>
      </c>
      <c r="BF76" s="2919">
        <v>211.91192256750003</v>
      </c>
      <c r="BG76" s="2919">
        <v>206.22795136600001</v>
      </c>
      <c r="BH76" s="2919">
        <v>239.92225561059999</v>
      </c>
      <c r="BI76" s="2919">
        <v>295.14115235830008</v>
      </c>
      <c r="BJ76" s="2919">
        <v>298.80265741639994</v>
      </c>
      <c r="BK76" s="2919">
        <v>333.97132795199997</v>
      </c>
      <c r="BL76" s="2919">
        <v>259.44426351089999</v>
      </c>
      <c r="BM76" s="2919">
        <v>258.60289073280001</v>
      </c>
      <c r="BN76" s="2919">
        <v>262.26013967080002</v>
      </c>
      <c r="BO76" s="2919">
        <v>164.52896009719998</v>
      </c>
      <c r="BP76" s="2919">
        <v>131.42626697189999</v>
      </c>
      <c r="BQ76" s="2919">
        <v>190.6306799745</v>
      </c>
      <c r="BR76" s="2919">
        <v>127.36142975099999</v>
      </c>
      <c r="BS76" s="2919">
        <v>136.14031297399998</v>
      </c>
      <c r="BT76" s="2919">
        <v>131.06173741124002</v>
      </c>
      <c r="BU76" s="2919">
        <v>129.10293678930799</v>
      </c>
      <c r="BV76" s="2919">
        <v>129.331952724876</v>
      </c>
      <c r="BW76" s="2919">
        <v>129.31503727795001</v>
      </c>
      <c r="BX76" s="2919">
        <v>129.39308274300001</v>
      </c>
      <c r="BY76" s="2919">
        <v>170.70647576779999</v>
      </c>
      <c r="BZ76" s="2919">
        <v>182.8</v>
      </c>
      <c r="CA76" s="2919">
        <v>183.56752952760002</v>
      </c>
      <c r="CB76" s="2919">
        <v>176.43751019959998</v>
      </c>
      <c r="CC76" s="2919">
        <v>139.01630945023601</v>
      </c>
      <c r="CD76" s="2919">
        <v>186.31399057854202</v>
      </c>
      <c r="CE76" s="2919">
        <v>182.56490639530557</v>
      </c>
      <c r="CF76" s="2919">
        <v>183.41916571177896</v>
      </c>
      <c r="CG76" s="2919">
        <v>300.87996754313997</v>
      </c>
      <c r="CH76" s="2919">
        <v>189.34976841782549</v>
      </c>
      <c r="CI76" s="2919">
        <v>193.58912469958003</v>
      </c>
      <c r="CJ76" s="2919">
        <v>192.55311272310198</v>
      </c>
      <c r="CK76" s="2919">
        <v>191.438390016401</v>
      </c>
      <c r="CL76" s="2919">
        <v>193.37200410465812</v>
      </c>
      <c r="CM76" s="2919">
        <v>194.80463224966198</v>
      </c>
      <c r="CN76" s="2919">
        <v>190.30474627999999</v>
      </c>
      <c r="CO76" s="2919">
        <v>184.10183146</v>
      </c>
      <c r="CP76" s="2919">
        <v>181.42891610827499</v>
      </c>
      <c r="CQ76" s="2919">
        <v>174.67768907999999</v>
      </c>
      <c r="CR76" s="2919">
        <v>180.19488547999998</v>
      </c>
      <c r="CS76" s="2919">
        <v>150.65892059999999</v>
      </c>
      <c r="CT76" s="2919">
        <v>142.95549656999998</v>
      </c>
      <c r="CU76" s="2919">
        <v>141.83691468999999</v>
      </c>
      <c r="CV76" s="2919">
        <v>140.13510443999999</v>
      </c>
      <c r="CW76" s="2919">
        <v>139.62258399999999</v>
      </c>
      <c r="CX76" s="2919">
        <v>138.89434047</v>
      </c>
      <c r="CY76" s="2919">
        <v>138.78926120000003</v>
      </c>
      <c r="CZ76" s="2919">
        <v>150.20258319853718</v>
      </c>
      <c r="DA76" s="2919">
        <v>413.15019207000006</v>
      </c>
      <c r="DB76" s="2919">
        <v>171.24994308000001</v>
      </c>
      <c r="DC76" s="2919">
        <v>201.09359677</v>
      </c>
      <c r="DD76" s="2919">
        <v>221.87566929999997</v>
      </c>
      <c r="DE76" s="2919">
        <v>228.24603564000006</v>
      </c>
      <c r="DF76" s="2919">
        <v>213.37095017899802</v>
      </c>
      <c r="DG76" s="2919">
        <v>212.35251475000001</v>
      </c>
      <c r="DH76" s="2919">
        <v>206.87660702553265</v>
      </c>
      <c r="DI76" s="2919">
        <v>187.68953066000003</v>
      </c>
      <c r="DJ76" s="2919">
        <v>209.31629297999996</v>
      </c>
      <c r="DK76" s="2919">
        <v>226.36426821999996</v>
      </c>
      <c r="DL76" s="2919">
        <v>218.14491839937037</v>
      </c>
      <c r="DM76" s="2919">
        <v>232.44302400000001</v>
      </c>
      <c r="DN76" s="2919">
        <v>240.83120893</v>
      </c>
      <c r="DO76" s="2919">
        <v>230.89062262000002</v>
      </c>
      <c r="DP76" s="2919">
        <v>218.4844049147022</v>
      </c>
      <c r="DQ76" s="2919">
        <v>221.70121785999999</v>
      </c>
      <c r="DR76" s="2919">
        <v>216.98977625222841</v>
      </c>
      <c r="DS76" s="2919">
        <v>295.62213912711297</v>
      </c>
      <c r="DT76" s="2919">
        <v>225.81273562000001</v>
      </c>
      <c r="DU76" s="2919">
        <v>224.03767503999998</v>
      </c>
      <c r="DV76" s="2919">
        <v>213.36966798</v>
      </c>
      <c r="DW76" s="2919">
        <v>210.43515686999999</v>
      </c>
      <c r="DX76" s="2919">
        <v>192.72986306999999</v>
      </c>
      <c r="DY76" s="2919">
        <v>185.59059072000002</v>
      </c>
      <c r="DZ76" s="2919">
        <v>187.59709548000001</v>
      </c>
      <c r="EA76" s="2919">
        <v>185.17919606000001</v>
      </c>
      <c r="EB76" s="2919">
        <v>184.66693631999999</v>
      </c>
      <c r="EC76" s="2919">
        <v>184.63307821000001</v>
      </c>
      <c r="ED76" s="2919">
        <v>186.18677721</v>
      </c>
      <c r="EE76" s="2919">
        <v>171.47190924255636</v>
      </c>
      <c r="EF76" s="2919">
        <v>181.95668913152252</v>
      </c>
      <c r="EG76" s="2919">
        <v>182.34944460832139</v>
      </c>
      <c r="EH76" s="2919">
        <v>184.10730726755153</v>
      </c>
      <c r="EI76" s="2919">
        <v>177.71841978371842</v>
      </c>
      <c r="EJ76" s="2919">
        <v>161.47063434171361</v>
      </c>
      <c r="EK76" s="2919">
        <v>163.98997394433596</v>
      </c>
      <c r="EL76" s="2919">
        <v>162.82364594559391</v>
      </c>
      <c r="EM76" s="2919">
        <v>172.39165226793389</v>
      </c>
      <c r="EN76" s="2919">
        <v>167.72550437015175</v>
      </c>
      <c r="EO76" s="2919">
        <v>164.98721632171905</v>
      </c>
      <c r="EP76" s="2919">
        <v>160.75313527875048</v>
      </c>
      <c r="EQ76" s="2919">
        <v>178.92911747389346</v>
      </c>
      <c r="ER76" s="2919">
        <v>193.0626887007673</v>
      </c>
      <c r="ES76" s="2919">
        <v>214.52740865924287</v>
      </c>
      <c r="ET76" s="2919">
        <v>208.46443880167178</v>
      </c>
      <c r="EU76" s="2919">
        <v>211.98105792517921</v>
      </c>
      <c r="EV76" s="2951">
        <v>220.79803189311616</v>
      </c>
      <c r="EW76" s="2952">
        <v>217.13413216739738</v>
      </c>
      <c r="EX76" s="2952">
        <v>218.96739690524751</v>
      </c>
      <c r="EY76" s="2952">
        <v>223.30887977919079</v>
      </c>
      <c r="EZ76" s="2952">
        <v>233.27021933810525</v>
      </c>
      <c r="FA76" s="2952">
        <v>212.86437018070967</v>
      </c>
      <c r="FB76" s="2952">
        <v>210.70623806978165</v>
      </c>
      <c r="FC76" s="2952">
        <v>213.08989480001159</v>
      </c>
      <c r="FD76" s="2952">
        <v>225.32070800476387</v>
      </c>
      <c r="FE76" s="2953">
        <v>224.58971397969813</v>
      </c>
    </row>
    <row r="77" spans="1:161" ht="15.95" customHeight="1" x14ac:dyDescent="0.35">
      <c r="A77" s="911" t="s">
        <v>848</v>
      </c>
      <c r="B77" s="2919">
        <v>2596.5501865300002</v>
      </c>
      <c r="C77" s="2919">
        <v>2728.3344441499999</v>
      </c>
      <c r="D77" s="2919">
        <v>2909.5961742900004</v>
      </c>
      <c r="E77" s="2919">
        <v>3079.1591940899998</v>
      </c>
      <c r="F77" s="2919">
        <v>3128.8147533699994</v>
      </c>
      <c r="G77" s="2919">
        <v>3144.2081140699997</v>
      </c>
      <c r="H77" s="2919">
        <v>2845.62037237</v>
      </c>
      <c r="I77" s="2919">
        <v>2823.7775653399995</v>
      </c>
      <c r="J77" s="2919">
        <v>2814.7364334700001</v>
      </c>
      <c r="K77" s="2919">
        <v>2904.39077292</v>
      </c>
      <c r="L77" s="2919">
        <v>2962.4178192599998</v>
      </c>
      <c r="M77" s="2919">
        <v>2980.2817295200007</v>
      </c>
      <c r="N77" s="2919">
        <v>3029.2860634099998</v>
      </c>
      <c r="O77" s="2919">
        <v>3010.2675460300002</v>
      </c>
      <c r="P77" s="2919">
        <v>3019.2060799900009</v>
      </c>
      <c r="Q77" s="2919">
        <v>2939.8605268599999</v>
      </c>
      <c r="R77" s="2919">
        <v>2756.4904686899999</v>
      </c>
      <c r="S77" s="2919">
        <v>2915.9152344465542</v>
      </c>
      <c r="T77" s="2919">
        <v>2768.6500578450004</v>
      </c>
      <c r="U77" s="2919">
        <v>2772.4131680392511</v>
      </c>
      <c r="V77" s="2919">
        <v>2766.7621733125252</v>
      </c>
      <c r="W77" s="2919">
        <v>2763.1446843929002</v>
      </c>
      <c r="X77" s="2919">
        <v>2668.1514365939761</v>
      </c>
      <c r="Y77" s="2919">
        <v>2653.2518810400002</v>
      </c>
      <c r="Z77" s="2919">
        <v>3042.3274812900004</v>
      </c>
      <c r="AA77" s="2919">
        <v>2877.4674097799998</v>
      </c>
      <c r="AB77" s="2919">
        <v>2752.9006161899997</v>
      </c>
      <c r="AC77" s="2919">
        <v>2830.40396177</v>
      </c>
      <c r="AD77" s="2919">
        <v>2790.82607723</v>
      </c>
      <c r="AE77" s="2919">
        <v>3026.9384281099997</v>
      </c>
      <c r="AF77" s="2919">
        <v>3177.5101067699998</v>
      </c>
      <c r="AG77" s="2919">
        <v>2987.8335995299994</v>
      </c>
      <c r="AH77" s="2919">
        <v>2730.6400684799996</v>
      </c>
      <c r="AI77" s="2919">
        <v>2627.1761495200003</v>
      </c>
      <c r="AJ77" s="2919">
        <v>2675.84780133</v>
      </c>
      <c r="AK77" s="2919">
        <v>2474.4114968300005</v>
      </c>
      <c r="AL77" s="2919">
        <v>3197.7035656499997</v>
      </c>
      <c r="AM77" s="2919">
        <v>3274.6508887300001</v>
      </c>
      <c r="AN77" s="2919">
        <v>3229.1463569000002</v>
      </c>
      <c r="AO77" s="2919">
        <v>3177.4947331900007</v>
      </c>
      <c r="AP77" s="2919">
        <v>3187.3629540861002</v>
      </c>
      <c r="AQ77" s="2919">
        <v>3349.3619741813991</v>
      </c>
      <c r="AR77" s="2919">
        <v>3366.4795072812003</v>
      </c>
      <c r="AS77" s="2919">
        <v>3303.6324183299998</v>
      </c>
      <c r="AT77" s="2919">
        <v>3111.1945311803993</v>
      </c>
      <c r="AU77" s="2919">
        <v>3193.7910912100001</v>
      </c>
      <c r="AV77" s="2919">
        <v>3103.8781085839996</v>
      </c>
      <c r="AW77" s="2919">
        <v>2928.6133920955999</v>
      </c>
      <c r="AX77" s="2919">
        <v>2963.7313020492002</v>
      </c>
      <c r="AY77" s="2919">
        <v>2938.3566646252002</v>
      </c>
      <c r="AZ77" s="2919">
        <v>2711.3066640202996</v>
      </c>
      <c r="BA77" s="2919">
        <v>2795.3987405204002</v>
      </c>
      <c r="BB77" s="2919">
        <v>2880.5267584588801</v>
      </c>
      <c r="BC77" s="2919">
        <v>2952.6115308552003</v>
      </c>
      <c r="BD77" s="2919">
        <v>2864.8586043250007</v>
      </c>
      <c r="BE77" s="2919">
        <v>2930.8580810880003</v>
      </c>
      <c r="BF77" s="2919">
        <v>2891.5895283575001</v>
      </c>
      <c r="BG77" s="2919">
        <v>2838.0617190780004</v>
      </c>
      <c r="BH77" s="2919">
        <v>2944.6366314465995</v>
      </c>
      <c r="BI77" s="2919">
        <v>3008.9769236990005</v>
      </c>
      <c r="BJ77" s="2919">
        <v>3533.2368273919001</v>
      </c>
      <c r="BK77" s="2919">
        <v>3618.4034594908999</v>
      </c>
      <c r="BL77" s="2919">
        <v>3551.8792267910994</v>
      </c>
      <c r="BM77" s="2919">
        <v>3832.3431801232</v>
      </c>
      <c r="BN77" s="2919">
        <v>3809.0509310370885</v>
      </c>
      <c r="BO77" s="2919">
        <v>3798.5976251253501</v>
      </c>
      <c r="BP77" s="2919">
        <v>3831.1426068228502</v>
      </c>
      <c r="BQ77" s="2919">
        <v>3547.1549992627006</v>
      </c>
      <c r="BR77" s="2919">
        <v>3418.2093466778997</v>
      </c>
      <c r="BS77" s="2919">
        <v>3340.9128605368005</v>
      </c>
      <c r="BT77" s="2919">
        <v>3380.4020304581895</v>
      </c>
      <c r="BU77" s="2919">
        <v>3323.1456490375858</v>
      </c>
      <c r="BV77" s="2919">
        <v>2968.4846577102885</v>
      </c>
      <c r="BW77" s="2919">
        <v>2813.6489838014845</v>
      </c>
      <c r="BX77" s="2919">
        <v>2732.2719128364997</v>
      </c>
      <c r="BY77" s="2919">
        <v>2974.0951833459003</v>
      </c>
      <c r="BZ77" s="2919">
        <v>2817</v>
      </c>
      <c r="CA77" s="2919">
        <v>2837.3510708371996</v>
      </c>
      <c r="CB77" s="2919">
        <v>3102.4689712722002</v>
      </c>
      <c r="CC77" s="2919">
        <v>3055.04111768346</v>
      </c>
      <c r="CD77" s="2919">
        <v>3065.8865691988594</v>
      </c>
      <c r="CE77" s="2919">
        <v>4081.1573370679516</v>
      </c>
      <c r="CF77" s="2919">
        <v>3915.3233154245936</v>
      </c>
      <c r="CG77" s="2919">
        <v>4015.0784773517562</v>
      </c>
      <c r="CH77" s="2919">
        <v>4089.6324566280032</v>
      </c>
      <c r="CI77" s="2919">
        <v>3974.6736125931457</v>
      </c>
      <c r="CJ77" s="2919">
        <v>4073.050410438012</v>
      </c>
      <c r="CK77" s="2919">
        <v>4211.3877397280557</v>
      </c>
      <c r="CL77" s="2919">
        <v>4272.3848789349922</v>
      </c>
      <c r="CM77" s="2919">
        <v>4291.6108485981404</v>
      </c>
      <c r="CN77" s="2919">
        <v>4616.543225557617</v>
      </c>
      <c r="CO77" s="2919">
        <v>4096.2518992411524</v>
      </c>
      <c r="CP77" s="2919">
        <v>4115.1193051536993</v>
      </c>
      <c r="CQ77" s="2919">
        <v>4081.4234265000291</v>
      </c>
      <c r="CR77" s="2919">
        <v>4309.7097870683847</v>
      </c>
      <c r="CS77" s="2919">
        <v>4108.5485677510987</v>
      </c>
      <c r="CT77" s="2919">
        <v>4488.7173207579272</v>
      </c>
      <c r="CU77" s="2919">
        <v>4213.6033043803018</v>
      </c>
      <c r="CV77" s="2919">
        <v>4199.9083640801036</v>
      </c>
      <c r="CW77" s="2919">
        <v>4115.1903926876957</v>
      </c>
      <c r="CX77" s="2919">
        <v>4170.14068813214</v>
      </c>
      <c r="CY77" s="2919">
        <v>4315.4660694582199</v>
      </c>
      <c r="CZ77" s="2919">
        <v>4081.9804658373801</v>
      </c>
      <c r="DA77" s="2919">
        <v>3673.6774374420838</v>
      </c>
      <c r="DB77" s="2919">
        <v>4151.1975831125192</v>
      </c>
      <c r="DC77" s="2919">
        <v>4081.7156975464591</v>
      </c>
      <c r="DD77" s="2919">
        <v>3959.0655665604713</v>
      </c>
      <c r="DE77" s="2919">
        <v>3906.7081656705291</v>
      </c>
      <c r="DF77" s="2919">
        <v>4349.5844960782042</v>
      </c>
      <c r="DG77" s="2919">
        <v>4192.9559920410848</v>
      </c>
      <c r="DH77" s="2919">
        <v>4201.7592408856599</v>
      </c>
      <c r="DI77" s="2919">
        <v>4183.4163093699008</v>
      </c>
      <c r="DJ77" s="2919">
        <v>4079.3917044130503</v>
      </c>
      <c r="DK77" s="2919">
        <v>4430.5178980626324</v>
      </c>
      <c r="DL77" s="2919">
        <v>4165.6654143317483</v>
      </c>
      <c r="DM77" s="2919">
        <v>4249.3336483746889</v>
      </c>
      <c r="DN77" s="2919">
        <v>4542.1858834884351</v>
      </c>
      <c r="DO77" s="2919">
        <v>4353.3015644878624</v>
      </c>
      <c r="DP77" s="2919">
        <v>4383.0347837673398</v>
      </c>
      <c r="DQ77" s="2919">
        <v>4173.3990278289375</v>
      </c>
      <c r="DR77" s="2919">
        <v>4222.1446682646138</v>
      </c>
      <c r="DS77" s="2919">
        <v>4049.465353286575</v>
      </c>
      <c r="DT77" s="2919">
        <v>3977.058288260625</v>
      </c>
      <c r="DU77" s="2919">
        <v>4308.2451038013987</v>
      </c>
      <c r="DV77" s="2919">
        <v>4147.4662306167911</v>
      </c>
      <c r="DW77" s="2919">
        <v>3983.3924302652281</v>
      </c>
      <c r="DX77" s="2919">
        <v>3995.8194678224281</v>
      </c>
      <c r="DY77" s="2919">
        <v>4000.0699492429708</v>
      </c>
      <c r="DZ77" s="2919">
        <v>4248.345505298329</v>
      </c>
      <c r="EA77" s="2919">
        <v>3928.7115468695652</v>
      </c>
      <c r="EB77" s="2919">
        <v>3770.4451516473569</v>
      </c>
      <c r="EC77" s="2919">
        <v>4193.8907987959137</v>
      </c>
      <c r="ED77" s="2919">
        <v>4189.8318774874942</v>
      </c>
      <c r="EE77" s="2919">
        <v>4334.9572015361855</v>
      </c>
      <c r="EF77" s="2919">
        <v>3925.0169784204927</v>
      </c>
      <c r="EG77" s="2919">
        <v>3923.1046250711706</v>
      </c>
      <c r="EH77" s="2919">
        <v>3898.5590955773005</v>
      </c>
      <c r="EI77" s="2919">
        <v>3651.8141306901607</v>
      </c>
      <c r="EJ77" s="2919">
        <v>3545.5381803173868</v>
      </c>
      <c r="EK77" s="2919">
        <v>3413.5203341764482</v>
      </c>
      <c r="EL77" s="2919">
        <v>3469.0532199997874</v>
      </c>
      <c r="EM77" s="2919">
        <v>3523.5059613285021</v>
      </c>
      <c r="EN77" s="2919">
        <v>3499.8113442234221</v>
      </c>
      <c r="EO77" s="2919">
        <v>3543.5724285074066</v>
      </c>
      <c r="EP77" s="2919">
        <v>3553.8730201995336</v>
      </c>
      <c r="EQ77" s="2919">
        <v>3208.6850625668239</v>
      </c>
      <c r="ER77" s="2919">
        <v>3379.1277524555726</v>
      </c>
      <c r="ES77" s="2919">
        <v>4366.3302257586001</v>
      </c>
      <c r="ET77" s="2919">
        <v>4292.0872775132784</v>
      </c>
      <c r="EU77" s="2919">
        <v>4274.320627925088</v>
      </c>
      <c r="EV77" s="2951">
        <v>5158.1352413336144</v>
      </c>
      <c r="EW77" s="2952">
        <v>4917.4296987800562</v>
      </c>
      <c r="EX77" s="2952">
        <v>5121.1948442930452</v>
      </c>
      <c r="EY77" s="2952">
        <v>5109.720230684251</v>
      </c>
      <c r="EZ77" s="2952">
        <v>5217.8587584944944</v>
      </c>
      <c r="FA77" s="2952">
        <v>5234.9799231441602</v>
      </c>
      <c r="FB77" s="2952">
        <v>5334.7372554811709</v>
      </c>
      <c r="FC77" s="2952">
        <v>5373.4924554210911</v>
      </c>
      <c r="FD77" s="2952">
        <v>5601.110057800558</v>
      </c>
      <c r="FE77" s="2953">
        <v>5829.9418921628703</v>
      </c>
    </row>
    <row r="78" spans="1:161" ht="15.95" customHeight="1" x14ac:dyDescent="0.35">
      <c r="A78" s="911" t="s">
        <v>849</v>
      </c>
      <c r="B78" s="2919">
        <v>980.23024373999999</v>
      </c>
      <c r="C78" s="2919">
        <v>984.92177760000004</v>
      </c>
      <c r="D78" s="2919">
        <v>1064.8516445400001</v>
      </c>
      <c r="E78" s="2919">
        <v>1161.73213667</v>
      </c>
      <c r="F78" s="2919">
        <v>1264.4477160399999</v>
      </c>
      <c r="G78" s="2919">
        <v>1295.9474507599998</v>
      </c>
      <c r="H78" s="2919">
        <v>1317.1489695400001</v>
      </c>
      <c r="I78" s="2919">
        <v>1447.0662225500002</v>
      </c>
      <c r="J78" s="2919">
        <v>1383.5399454999999</v>
      </c>
      <c r="K78" s="2919">
        <v>1317.8374725399999</v>
      </c>
      <c r="L78" s="2919">
        <v>1343.9419001899998</v>
      </c>
      <c r="M78" s="2919">
        <v>1396.99730494</v>
      </c>
      <c r="N78" s="2919">
        <v>1340.56581104</v>
      </c>
      <c r="O78" s="2919">
        <v>1387.26277254</v>
      </c>
      <c r="P78" s="2919">
        <v>1372.9394664400002</v>
      </c>
      <c r="Q78" s="2919">
        <v>1421.6276175900002</v>
      </c>
      <c r="R78" s="2919">
        <v>1507.6636117924002</v>
      </c>
      <c r="S78" s="2919">
        <v>1573.9949470318002</v>
      </c>
      <c r="T78" s="2919">
        <v>1722.4363136500001</v>
      </c>
      <c r="U78" s="2919">
        <v>1795.7383503288502</v>
      </c>
      <c r="V78" s="2919">
        <v>1773.439615981202</v>
      </c>
      <c r="W78" s="2919">
        <v>1717.7745489742003</v>
      </c>
      <c r="X78" s="2919">
        <v>1637.4366985464499</v>
      </c>
      <c r="Y78" s="2919">
        <v>1539.8403402826239</v>
      </c>
      <c r="Z78" s="2919">
        <v>1585.6892814952</v>
      </c>
      <c r="AA78" s="2919">
        <v>1592.1849157792997</v>
      </c>
      <c r="AB78" s="2919">
        <v>1640.9179640605998</v>
      </c>
      <c r="AC78" s="2919">
        <v>1626.9668408</v>
      </c>
      <c r="AD78" s="2919">
        <v>1647.3935448851748</v>
      </c>
      <c r="AE78" s="2919">
        <v>1711.3549261478584</v>
      </c>
      <c r="AF78" s="2919">
        <v>1852.0161032668748</v>
      </c>
      <c r="AG78" s="2919">
        <v>1851.7207908294001</v>
      </c>
      <c r="AH78" s="2919">
        <v>1744.009102191</v>
      </c>
      <c r="AI78" s="2919">
        <v>2003.3701400983998</v>
      </c>
      <c r="AJ78" s="2919">
        <v>2014.3410036432999</v>
      </c>
      <c r="AK78" s="2919">
        <v>1972.1951292074</v>
      </c>
      <c r="AL78" s="2919">
        <v>2008.5439573236997</v>
      </c>
      <c r="AM78" s="2919">
        <v>1950.3677723226499</v>
      </c>
      <c r="AN78" s="2919">
        <v>1957.1964882681498</v>
      </c>
      <c r="AO78" s="2919">
        <v>1974.7794164961749</v>
      </c>
      <c r="AP78" s="2919">
        <v>2040.8925058418999</v>
      </c>
      <c r="AQ78" s="2919">
        <v>2094.5599331476001</v>
      </c>
      <c r="AR78" s="2919">
        <v>2273.3662403398002</v>
      </c>
      <c r="AS78" s="2919">
        <v>2284.82513453</v>
      </c>
      <c r="AT78" s="2919">
        <v>2312.4173463711995</v>
      </c>
      <c r="AU78" s="2919">
        <v>2405.5725340179001</v>
      </c>
      <c r="AV78" s="2919">
        <v>2080.4320675500003</v>
      </c>
      <c r="AW78" s="2919">
        <v>2038.9051181703999</v>
      </c>
      <c r="AX78" s="2919">
        <v>1996.8411880880001</v>
      </c>
      <c r="AY78" s="2919">
        <v>1839.1334042208</v>
      </c>
      <c r="AZ78" s="2919">
        <v>1775.2370680224001</v>
      </c>
      <c r="BA78" s="2919">
        <v>1781.8879383338997</v>
      </c>
      <c r="BB78" s="2919">
        <v>1733.3280549572999</v>
      </c>
      <c r="BC78" s="2919">
        <v>1687.4421625119001</v>
      </c>
      <c r="BD78" s="2919">
        <v>1728.2964649740002</v>
      </c>
      <c r="BE78" s="2919">
        <v>1709.5587619982248</v>
      </c>
      <c r="BF78" s="2919">
        <v>1680.2670195575001</v>
      </c>
      <c r="BG78" s="2919">
        <v>1765.4473968919001</v>
      </c>
      <c r="BH78" s="2919">
        <v>1630.264748087083</v>
      </c>
      <c r="BI78" s="2919">
        <v>1758.4906230155573</v>
      </c>
      <c r="BJ78" s="2919">
        <v>1774.2342625040048</v>
      </c>
      <c r="BK78" s="2919">
        <v>1917.176053046619</v>
      </c>
      <c r="BL78" s="2919">
        <v>1887.4419548123219</v>
      </c>
      <c r="BM78" s="2919">
        <v>1949.9066522285577</v>
      </c>
      <c r="BN78" s="2919">
        <v>2092.846193699133</v>
      </c>
      <c r="BO78" s="2919">
        <v>2157.2972576502075</v>
      </c>
      <c r="BP78" s="2919">
        <v>2272.024509281342</v>
      </c>
      <c r="BQ78" s="2919">
        <v>2187.863911019781</v>
      </c>
      <c r="BR78" s="2919">
        <v>2205.0417271563315</v>
      </c>
      <c r="BS78" s="2919">
        <v>2132.1853027837919</v>
      </c>
      <c r="BT78" s="2919">
        <v>2101.391174822535</v>
      </c>
      <c r="BU78" s="2919">
        <v>2035.8902032148819</v>
      </c>
      <c r="BV78" s="2919">
        <v>2057.3524325162798</v>
      </c>
      <c r="BW78" s="2919">
        <v>1909.773003650515</v>
      </c>
      <c r="BX78" s="2919">
        <v>2062.5337066614998</v>
      </c>
      <c r="BY78" s="2919">
        <v>2208.2855191596996</v>
      </c>
      <c r="BZ78" s="2919">
        <v>2115</v>
      </c>
      <c r="CA78" s="2919">
        <v>2373.060328675218</v>
      </c>
      <c r="CB78" s="2919">
        <v>2399.3921269732755</v>
      </c>
      <c r="CC78" s="2919">
        <v>2664.4811327528801</v>
      </c>
      <c r="CD78" s="2919">
        <v>2625.5790305945056</v>
      </c>
      <c r="CE78" s="2919">
        <v>2615.944451690405</v>
      </c>
      <c r="CF78" s="2919">
        <v>2629.3997733608912</v>
      </c>
      <c r="CG78" s="2919">
        <v>2650.000372491847</v>
      </c>
      <c r="CH78" s="2919">
        <v>2727.9983327963355</v>
      </c>
      <c r="CI78" s="2919">
        <v>2554.8705156994642</v>
      </c>
      <c r="CJ78" s="2919">
        <v>2640.3368523476615</v>
      </c>
      <c r="CK78" s="2919">
        <v>2518.1580746859022</v>
      </c>
      <c r="CL78" s="2919">
        <v>2492.8496561276129</v>
      </c>
      <c r="CM78" s="2919">
        <v>2648.9423054894769</v>
      </c>
      <c r="CN78" s="2919">
        <v>2733.3545994332299</v>
      </c>
      <c r="CO78" s="2919">
        <v>2691.7913271471339</v>
      </c>
      <c r="CP78" s="2919">
        <v>2622.3686264012754</v>
      </c>
      <c r="CQ78" s="2919">
        <v>2545.1727399460792</v>
      </c>
      <c r="CR78" s="2919">
        <v>2581.0379001508049</v>
      </c>
      <c r="CS78" s="2919">
        <v>2634.5466143439139</v>
      </c>
      <c r="CT78" s="2919">
        <v>2776.7886738517936</v>
      </c>
      <c r="CU78" s="2919">
        <v>2771.2324755480768</v>
      </c>
      <c r="CV78" s="2919">
        <v>2765.4879292110641</v>
      </c>
      <c r="CW78" s="2919">
        <v>2817.2013231710243</v>
      </c>
      <c r="CX78" s="2919">
        <v>2692.3051130650115</v>
      </c>
      <c r="CY78" s="2919">
        <v>2758.7257345080266</v>
      </c>
      <c r="CZ78" s="2919">
        <v>2626.4922853346998</v>
      </c>
      <c r="DA78" s="2919">
        <v>2699.280615270914</v>
      </c>
      <c r="DB78" s="2919">
        <v>2781.9294618926419</v>
      </c>
      <c r="DC78" s="2919">
        <v>2853.8265496089525</v>
      </c>
      <c r="DD78" s="2919">
        <v>2980.9015684985775</v>
      </c>
      <c r="DE78" s="2919">
        <v>3115.6708627065382</v>
      </c>
      <c r="DF78" s="2919">
        <v>3176.2129110240426</v>
      </c>
      <c r="DG78" s="2919">
        <v>3138.3813854848954</v>
      </c>
      <c r="DH78" s="2919">
        <v>3205.526862177162</v>
      </c>
      <c r="DI78" s="2919">
        <v>3253.2728800943682</v>
      </c>
      <c r="DJ78" s="2919">
        <v>3118.7979194380932</v>
      </c>
      <c r="DK78" s="2919">
        <v>3234.9649206519321</v>
      </c>
      <c r="DL78" s="2919">
        <v>3311.0891876378682</v>
      </c>
      <c r="DM78" s="2919">
        <v>3392.5145879029296</v>
      </c>
      <c r="DN78" s="2919">
        <v>3305.5478652147808</v>
      </c>
      <c r="DO78" s="2919">
        <v>3317.0097368279821</v>
      </c>
      <c r="DP78" s="2919">
        <v>3477.1383056122017</v>
      </c>
      <c r="DQ78" s="2919">
        <v>3539.528827914563</v>
      </c>
      <c r="DR78" s="2919">
        <v>3464.6939366267161</v>
      </c>
      <c r="DS78" s="2919">
        <v>3501.6309818412997</v>
      </c>
      <c r="DT78" s="2919">
        <v>3607.9660098089271</v>
      </c>
      <c r="DU78" s="2919">
        <v>3666.9043339487594</v>
      </c>
      <c r="DV78" s="2919">
        <v>3743.0239011166468</v>
      </c>
      <c r="DW78" s="2919">
        <v>3774.6801385012468</v>
      </c>
      <c r="DX78" s="2919">
        <v>3875.4854928695354</v>
      </c>
      <c r="DY78" s="2919">
        <v>3738.676880784486</v>
      </c>
      <c r="DZ78" s="2919">
        <v>3748.9283036975021</v>
      </c>
      <c r="EA78" s="2919">
        <v>3784.8594443479451</v>
      </c>
      <c r="EB78" s="2919">
        <v>3868.1297761583996</v>
      </c>
      <c r="EC78" s="2919">
        <v>3799.3547151467851</v>
      </c>
      <c r="ED78" s="2919">
        <v>3824.7327512902334</v>
      </c>
      <c r="EE78" s="2919">
        <v>3742.1042923036453</v>
      </c>
      <c r="EF78" s="2919">
        <v>3760.8129090704365</v>
      </c>
      <c r="EG78" s="2919">
        <v>3622.4998384859914</v>
      </c>
      <c r="EH78" s="2919">
        <v>3534.0602234080102</v>
      </c>
      <c r="EI78" s="2919">
        <v>3787.7768493357212</v>
      </c>
      <c r="EJ78" s="2919">
        <v>3760.9809156306201</v>
      </c>
      <c r="EK78" s="2919">
        <v>3672.3222354847726</v>
      </c>
      <c r="EL78" s="2919">
        <v>3647.5001463766334</v>
      </c>
      <c r="EM78" s="2919">
        <v>3560.3610905669589</v>
      </c>
      <c r="EN78" s="2919">
        <v>3563.7814068357652</v>
      </c>
      <c r="EO78" s="2919">
        <v>3516.1592362897491</v>
      </c>
      <c r="EP78" s="2919">
        <v>3653.9383441285713</v>
      </c>
      <c r="EQ78" s="2919">
        <v>3876.2938445344362</v>
      </c>
      <c r="ER78" s="2919">
        <v>3764.2326746323847</v>
      </c>
      <c r="ES78" s="2919">
        <v>3702.5067201990687</v>
      </c>
      <c r="ET78" s="2919">
        <v>3746.5231111480412</v>
      </c>
      <c r="EU78" s="2919">
        <v>3862.1595542859054</v>
      </c>
      <c r="EV78" s="2951">
        <v>3904.9493612503729</v>
      </c>
      <c r="EW78" s="2952">
        <v>3740.0135476273999</v>
      </c>
      <c r="EX78" s="2952">
        <v>3716.8398666378725</v>
      </c>
      <c r="EY78" s="2952">
        <v>3664.0728823488998</v>
      </c>
      <c r="EZ78" s="2952">
        <v>3616.486097505172</v>
      </c>
      <c r="FA78" s="2952">
        <v>3614.9059665403643</v>
      </c>
      <c r="FB78" s="2952">
        <v>3380.9053939302044</v>
      </c>
      <c r="FC78" s="2952">
        <v>3681.936969569098</v>
      </c>
      <c r="FD78" s="2952">
        <v>3626.0589965932909</v>
      </c>
      <c r="FE78" s="2953">
        <v>3634.2434414207078</v>
      </c>
    </row>
    <row r="79" spans="1:161" ht="15.95" customHeight="1" x14ac:dyDescent="0.35">
      <c r="A79" s="911" t="s">
        <v>850</v>
      </c>
      <c r="B79" s="2919">
        <v>413.84675399999998</v>
      </c>
      <c r="C79" s="2919">
        <v>387.71471287000003</v>
      </c>
      <c r="D79" s="2919">
        <v>420.55177997999999</v>
      </c>
      <c r="E79" s="2919">
        <v>470.66794386439994</v>
      </c>
      <c r="F79" s="2919">
        <v>402.09864603999995</v>
      </c>
      <c r="G79" s="2919">
        <v>553.79862693180007</v>
      </c>
      <c r="H79" s="2919">
        <f>573.9972542648+0.1</f>
        <v>574.09725426479997</v>
      </c>
      <c r="I79" s="2919">
        <v>577.83011993000002</v>
      </c>
      <c r="J79" s="2919">
        <v>615.03901163</v>
      </c>
      <c r="K79" s="2919">
        <v>584.54138517000013</v>
      </c>
      <c r="L79" s="2919">
        <v>579.0469243</v>
      </c>
      <c r="M79" s="2919">
        <v>712.27345866100006</v>
      </c>
      <c r="N79" s="2919">
        <v>620.18349624489792</v>
      </c>
      <c r="O79" s="2919">
        <v>713.96697638269995</v>
      </c>
      <c r="P79" s="2919">
        <v>658.40485823000006</v>
      </c>
      <c r="Q79" s="2919">
        <v>608.51311649000002</v>
      </c>
      <c r="R79" s="2919">
        <v>688.01962002999994</v>
      </c>
      <c r="S79" s="2919">
        <v>686.71307084999989</v>
      </c>
      <c r="T79" s="2919">
        <v>780.01989613875003</v>
      </c>
      <c r="U79" s="2919">
        <v>675.14715115000001</v>
      </c>
      <c r="V79" s="2919">
        <v>569.92586416000006</v>
      </c>
      <c r="W79" s="2919">
        <v>726.47181881870006</v>
      </c>
      <c r="X79" s="2919">
        <v>685.60675810999999</v>
      </c>
      <c r="Y79" s="2919">
        <v>716.73692900072194</v>
      </c>
      <c r="Z79" s="2919">
        <v>750.5275350931081</v>
      </c>
      <c r="AA79" s="2919">
        <v>829.34354624986327</v>
      </c>
      <c r="AB79" s="2919">
        <v>841.05852379507746</v>
      </c>
      <c r="AC79" s="2919">
        <v>668.65738075090007</v>
      </c>
      <c r="AD79" s="2919">
        <v>687.12652243302</v>
      </c>
      <c r="AE79" s="2919">
        <v>735.16956825000011</v>
      </c>
      <c r="AF79" s="2919">
        <v>900.72184819898757</v>
      </c>
      <c r="AG79" s="2919">
        <v>626.33675765084809</v>
      </c>
      <c r="AH79" s="2919">
        <v>702.53576076392005</v>
      </c>
      <c r="AI79" s="2919">
        <v>880.88564889200006</v>
      </c>
      <c r="AJ79" s="2919">
        <v>675.45435220000002</v>
      </c>
      <c r="AK79" s="2919">
        <v>584.44780127317597</v>
      </c>
      <c r="AL79" s="2919">
        <v>737.85789605069522</v>
      </c>
      <c r="AM79" s="2919">
        <v>866.56231034441009</v>
      </c>
      <c r="AN79" s="2919">
        <v>678.29072574095608</v>
      </c>
      <c r="AO79" s="2919">
        <v>1527.3805499036951</v>
      </c>
      <c r="AP79" s="2919">
        <v>1295.2263184526551</v>
      </c>
      <c r="AQ79" s="2919">
        <v>1422.3451943110181</v>
      </c>
      <c r="AR79" s="2919">
        <v>1056.7846609286521</v>
      </c>
      <c r="AS79" s="2919">
        <v>1229.6104045939999</v>
      </c>
      <c r="AT79" s="2919">
        <v>906.67905668905587</v>
      </c>
      <c r="AU79" s="2919">
        <v>578.81288210366392</v>
      </c>
      <c r="AV79" s="2919">
        <v>861.26879576268004</v>
      </c>
      <c r="AW79" s="2919">
        <v>603.29581028851203</v>
      </c>
      <c r="AX79" s="2919">
        <v>911.56455797679996</v>
      </c>
      <c r="AY79" s="2919">
        <v>656.64490213699992</v>
      </c>
      <c r="AZ79" s="2919">
        <v>613.94171576660403</v>
      </c>
      <c r="BA79" s="2919">
        <v>778.01353414814605</v>
      </c>
      <c r="BB79" s="2919">
        <v>330.39156201943399</v>
      </c>
      <c r="BC79" s="2919">
        <v>703.752658738896</v>
      </c>
      <c r="BD79" s="2919">
        <v>378.31303774711597</v>
      </c>
      <c r="BE79" s="2919">
        <v>777.61764231255211</v>
      </c>
      <c r="BF79" s="2919">
        <v>972.54357222907504</v>
      </c>
      <c r="BG79" s="2919">
        <v>507.13602484279994</v>
      </c>
      <c r="BH79" s="2919">
        <v>371.76182853999802</v>
      </c>
      <c r="BI79" s="2919">
        <v>489.59653219372797</v>
      </c>
      <c r="BJ79" s="2919">
        <v>932.86962041714389</v>
      </c>
      <c r="BK79" s="2919">
        <v>687.25684644849991</v>
      </c>
      <c r="BL79" s="2919">
        <v>761.78819383127779</v>
      </c>
      <c r="BM79" s="2919">
        <v>512.278613165058</v>
      </c>
      <c r="BN79" s="2919">
        <v>530.18748350047599</v>
      </c>
      <c r="BO79" s="2919">
        <v>531.17929945000003</v>
      </c>
      <c r="BP79" s="2919">
        <v>425.31569058415681</v>
      </c>
      <c r="BQ79" s="2919">
        <v>670.35461767999993</v>
      </c>
      <c r="BR79" s="2919">
        <v>483.4098159166</v>
      </c>
      <c r="BS79" s="2919">
        <v>868.84150808879997</v>
      </c>
      <c r="BT79" s="2919">
        <v>603.08980525999993</v>
      </c>
      <c r="BU79" s="2919">
        <v>798.9584258299999</v>
      </c>
      <c r="BV79" s="2919">
        <v>705.69252717999996</v>
      </c>
      <c r="BW79" s="2919">
        <v>894.33995304000007</v>
      </c>
      <c r="BX79" s="2919">
        <v>306.80834706000002</v>
      </c>
      <c r="BY79" s="2919">
        <v>873.98799632000009</v>
      </c>
      <c r="BZ79" s="2919">
        <v>528.9</v>
      </c>
      <c r="CA79" s="2919">
        <v>518.87873169</v>
      </c>
      <c r="CB79" s="2919">
        <v>865.17307844000004</v>
      </c>
      <c r="CC79" s="2919">
        <v>806.41236710429996</v>
      </c>
      <c r="CD79" s="2919">
        <v>451.12586156000003</v>
      </c>
      <c r="CE79" s="2919">
        <v>815.53057077999995</v>
      </c>
      <c r="CF79" s="2919">
        <v>730.49962983000012</v>
      </c>
      <c r="CG79" s="2919">
        <v>216.06602546103662</v>
      </c>
      <c r="CH79" s="2919">
        <v>1095.51882439</v>
      </c>
      <c r="CI79" s="2919">
        <v>825.96856993999995</v>
      </c>
      <c r="CJ79" s="2919">
        <v>1838.2583189299999</v>
      </c>
      <c r="CK79" s="2919">
        <v>1395.7559655300001</v>
      </c>
      <c r="CL79" s="2919">
        <v>630.60741853000002</v>
      </c>
      <c r="CM79" s="2919">
        <v>1621.0615097153709</v>
      </c>
      <c r="CN79" s="2919">
        <v>1220.36357656</v>
      </c>
      <c r="CO79" s="2919">
        <v>819.69090984999991</v>
      </c>
      <c r="CP79" s="2919">
        <v>504.16003483999998</v>
      </c>
      <c r="CQ79" s="2919">
        <v>1238.1449269100001</v>
      </c>
      <c r="CR79" s="2919">
        <v>1140.04035649</v>
      </c>
      <c r="CS79" s="2919">
        <v>703.21733310000002</v>
      </c>
      <c r="CT79" s="2919">
        <v>684.36384705</v>
      </c>
      <c r="CU79" s="2919">
        <v>1301.96150128</v>
      </c>
      <c r="CV79" s="2919">
        <v>864.33347046000006</v>
      </c>
      <c r="CW79" s="2919">
        <v>914.98422255999992</v>
      </c>
      <c r="CX79" s="2919">
        <v>1790.3749071999998</v>
      </c>
      <c r="CY79" s="2919">
        <v>1304.99932317</v>
      </c>
      <c r="CZ79" s="2919">
        <v>827.68946298000003</v>
      </c>
      <c r="DA79" s="2919">
        <v>1578.7827972000002</v>
      </c>
      <c r="DB79" s="2919">
        <v>1071.8888474293335</v>
      </c>
      <c r="DC79" s="2919">
        <v>736.10564290999991</v>
      </c>
      <c r="DD79" s="2919">
        <v>1451.38889421</v>
      </c>
      <c r="DE79" s="2919">
        <v>823.87108721000004</v>
      </c>
      <c r="DF79" s="2919">
        <v>1712.3264184899999</v>
      </c>
      <c r="DG79" s="2919">
        <v>1029.4043384700001</v>
      </c>
      <c r="DH79" s="2919">
        <v>755.77667117999999</v>
      </c>
      <c r="DI79" s="2919">
        <v>1601.5692715500002</v>
      </c>
      <c r="DJ79" s="2919">
        <v>1197.8285538500002</v>
      </c>
      <c r="DK79" s="2919">
        <v>1778.7056714099999</v>
      </c>
      <c r="DL79" s="2919">
        <v>1602.5889971900001</v>
      </c>
      <c r="DM79" s="2919">
        <v>1254.8049255399999</v>
      </c>
      <c r="DN79" s="2919">
        <v>1805.6067520099998</v>
      </c>
      <c r="DO79" s="2919">
        <v>1329.1787626800001</v>
      </c>
      <c r="DP79" s="2919">
        <v>985.26555260999987</v>
      </c>
      <c r="DQ79" s="2919">
        <v>1361.29465749</v>
      </c>
      <c r="DR79" s="2919">
        <v>1195.96058219</v>
      </c>
      <c r="DS79" s="2919">
        <v>983.55960474000005</v>
      </c>
      <c r="DT79" s="2919">
        <v>1189.0937919</v>
      </c>
      <c r="DU79" s="2919">
        <v>1364.5876762</v>
      </c>
      <c r="DV79" s="2919">
        <v>1570.7599306399998</v>
      </c>
      <c r="DW79" s="2919">
        <v>1405.9668866299999</v>
      </c>
      <c r="DX79" s="2919">
        <v>1460.9066630100001</v>
      </c>
      <c r="DY79" s="2919">
        <v>1459.9530748299999</v>
      </c>
      <c r="DZ79" s="2919">
        <v>1451.6816150700001</v>
      </c>
      <c r="EA79" s="2919">
        <v>1364.1336540999998</v>
      </c>
      <c r="EB79" s="2919">
        <v>1160.7364001800001</v>
      </c>
      <c r="EC79" s="2919">
        <v>1042.8033434900001</v>
      </c>
      <c r="ED79" s="2919">
        <v>1112.9692241199998</v>
      </c>
      <c r="EE79" s="2919">
        <v>1097.3687679300001</v>
      </c>
      <c r="EF79" s="2919">
        <v>1440.15194122</v>
      </c>
      <c r="EG79" s="2919">
        <v>1339.5072702675852</v>
      </c>
      <c r="EH79" s="2919">
        <v>1205.5671376455564</v>
      </c>
      <c r="EI79" s="2919">
        <v>1275.18079749</v>
      </c>
      <c r="EJ79" s="2919">
        <v>1258.4514770943001</v>
      </c>
      <c r="EK79" s="2919">
        <v>1429.3287148793002</v>
      </c>
      <c r="EL79" s="2919">
        <v>1230.1377086409002</v>
      </c>
      <c r="EM79" s="2919">
        <v>1157.0947633113999</v>
      </c>
      <c r="EN79" s="2919">
        <v>1187.1968766876998</v>
      </c>
      <c r="EO79" s="2919">
        <v>1059.04019845064</v>
      </c>
      <c r="EP79" s="2919">
        <v>1258.35567696</v>
      </c>
      <c r="EQ79" s="2919">
        <v>1152.5269997525002</v>
      </c>
      <c r="ER79" s="2919">
        <v>1249.541810460212</v>
      </c>
      <c r="ES79" s="2919">
        <v>1191.08577636062</v>
      </c>
      <c r="ET79" s="2919">
        <v>1341.4711432533641</v>
      </c>
      <c r="EU79" s="2919">
        <v>1015.0259787812121</v>
      </c>
      <c r="EV79" s="2951">
        <v>928.22948599578922</v>
      </c>
      <c r="EW79" s="2952">
        <v>1121.7083047656361</v>
      </c>
      <c r="EX79" s="2952">
        <v>1076.8877888301502</v>
      </c>
      <c r="EY79" s="2952">
        <v>1054.1844177899998</v>
      </c>
      <c r="EZ79" s="2952">
        <v>1023.8668049300001</v>
      </c>
      <c r="FA79" s="2952">
        <v>1232.08055135</v>
      </c>
      <c r="FB79" s="2952">
        <v>1227.0613650900002</v>
      </c>
      <c r="FC79" s="2952">
        <v>1537.0501562999998</v>
      </c>
      <c r="FD79" s="2952">
        <v>1341.7062450072999</v>
      </c>
      <c r="FE79" s="2953">
        <v>1164.0178782374999</v>
      </c>
    </row>
    <row r="80" spans="1:161" ht="15.95" customHeight="1" x14ac:dyDescent="0.35">
      <c r="A80" s="911" t="s">
        <v>851</v>
      </c>
      <c r="B80" s="2919">
        <v>9.2082149999999992</v>
      </c>
      <c r="C80" s="2919">
        <v>15.130636729999999</v>
      </c>
      <c r="D80" s="2919">
        <v>14.09070981</v>
      </c>
      <c r="E80" s="2919">
        <v>14.09967275</v>
      </c>
      <c r="F80" s="2919">
        <v>14.232358609999999</v>
      </c>
      <c r="G80" s="2919">
        <v>14.381935169999998</v>
      </c>
      <c r="H80" s="2919">
        <v>12.192188849999999</v>
      </c>
      <c r="I80" s="2919">
        <v>18.957254389999999</v>
      </c>
      <c r="J80" s="2919">
        <v>15.979137799999998</v>
      </c>
      <c r="K80" s="2919">
        <v>13.42206968</v>
      </c>
      <c r="L80" s="2919">
        <v>11.74652305</v>
      </c>
      <c r="M80" s="2919">
        <v>9.4889074499999992</v>
      </c>
      <c r="N80" s="2919">
        <v>8.4947467400000001</v>
      </c>
      <c r="O80" s="2919">
        <v>8.0731414399999988</v>
      </c>
      <c r="P80" s="2919">
        <v>8.4483048000000007</v>
      </c>
      <c r="Q80" s="2919">
        <v>11.525518999999999</v>
      </c>
      <c r="R80" s="2919">
        <v>6.68418913</v>
      </c>
      <c r="S80" s="2919">
        <v>4.1223927099999997</v>
      </c>
      <c r="T80" s="2919">
        <v>4.8287272199999993</v>
      </c>
      <c r="U80" s="2919">
        <v>4.8251895599999992</v>
      </c>
      <c r="V80" s="2919">
        <v>4.6974282199999999</v>
      </c>
      <c r="W80" s="2919">
        <v>4.7213665000000002</v>
      </c>
      <c r="X80" s="2919">
        <v>6.0938232400000008</v>
      </c>
      <c r="Y80" s="2919">
        <v>8.2278201000000006</v>
      </c>
      <c r="Z80" s="2919">
        <v>4.2234435599999998</v>
      </c>
      <c r="AA80" s="2919">
        <v>9.0342966699999998</v>
      </c>
      <c r="AB80" s="2919">
        <v>4.7046386199999999</v>
      </c>
      <c r="AC80" s="2919">
        <v>5.1620789599999997</v>
      </c>
      <c r="AD80" s="2919">
        <v>3.4242601499999998</v>
      </c>
      <c r="AE80" s="2919">
        <v>3.1273637999999999</v>
      </c>
      <c r="AF80" s="2919">
        <v>3.1480537799999997</v>
      </c>
      <c r="AG80" s="2919">
        <v>7.4009362200000011</v>
      </c>
      <c r="AH80" s="2919">
        <v>3.9887107999999998</v>
      </c>
      <c r="AI80" s="2919">
        <v>14.303279709999998</v>
      </c>
      <c r="AJ80" s="2919">
        <v>14.514705289271999</v>
      </c>
      <c r="AK80" s="2919">
        <v>17.635619590000001</v>
      </c>
      <c r="AL80" s="2919">
        <v>17.674157600000001</v>
      </c>
      <c r="AM80" s="2919">
        <v>19.120787249999999</v>
      </c>
      <c r="AN80" s="2919">
        <v>20.53060009</v>
      </c>
      <c r="AO80" s="2919">
        <v>14.456015839999999</v>
      </c>
      <c r="AP80" s="2919">
        <v>30.108672459999998</v>
      </c>
      <c r="AQ80" s="2919">
        <v>29.023399640000001</v>
      </c>
      <c r="AR80" s="2919">
        <v>41.703878620000005</v>
      </c>
      <c r="AS80" s="2919">
        <v>32.84776462</v>
      </c>
      <c r="AT80" s="2919">
        <v>23.172390910000001</v>
      </c>
      <c r="AU80" s="2919">
        <v>76.196029580000001</v>
      </c>
      <c r="AV80" s="2919">
        <v>80.532109470000009</v>
      </c>
      <c r="AW80" s="2919">
        <v>77.896253770000015</v>
      </c>
      <c r="AX80" s="2919">
        <v>26.108179939999996</v>
      </c>
      <c r="AY80" s="2919">
        <v>24.000301149999999</v>
      </c>
      <c r="AZ80" s="2919">
        <v>40.929119119999996</v>
      </c>
      <c r="BA80" s="2919">
        <v>27.802093929999998</v>
      </c>
      <c r="BB80" s="2919">
        <v>39.650065099999999</v>
      </c>
      <c r="BC80" s="2919">
        <v>81.149647590000001</v>
      </c>
      <c r="BD80" s="2919">
        <v>70.597618319999995</v>
      </c>
      <c r="BE80" s="2919">
        <v>73.868281710000005</v>
      </c>
      <c r="BF80" s="2919">
        <v>77.145528659999997</v>
      </c>
      <c r="BG80" s="2919">
        <v>112.07570609999999</v>
      </c>
      <c r="BH80" s="2919">
        <v>110.97133771999999</v>
      </c>
      <c r="BI80" s="2919">
        <v>105.62168512999999</v>
      </c>
      <c r="BJ80" s="2919">
        <v>115.63004670999999</v>
      </c>
      <c r="BK80" s="2919">
        <v>135.46235916000003</v>
      </c>
      <c r="BL80" s="2919">
        <v>118.27584425000001</v>
      </c>
      <c r="BM80" s="2919">
        <v>108.35563309</v>
      </c>
      <c r="BN80" s="2919">
        <v>61.374925559999994</v>
      </c>
      <c r="BO80" s="2919">
        <v>50.97808637</v>
      </c>
      <c r="BP80" s="2919">
        <v>57.732735480000002</v>
      </c>
      <c r="BQ80" s="2919">
        <v>136.51918113490001</v>
      </c>
      <c r="BR80" s="2919">
        <v>114.97277867999999</v>
      </c>
      <c r="BS80" s="2919">
        <v>129.1735818192</v>
      </c>
      <c r="BT80" s="2919">
        <v>98.425029780000003</v>
      </c>
      <c r="BU80" s="2919">
        <v>36.445019000000002</v>
      </c>
      <c r="BV80" s="2919">
        <v>39.417606970000001</v>
      </c>
      <c r="BW80" s="2919">
        <v>49.537174469999997</v>
      </c>
      <c r="BX80" s="2919">
        <v>43.361054930000002</v>
      </c>
      <c r="BY80" s="2919">
        <v>42.657346789999998</v>
      </c>
      <c r="BZ80" s="2919">
        <v>47.9</v>
      </c>
      <c r="CA80" s="2919">
        <v>49.624005610000005</v>
      </c>
      <c r="CB80" s="2919">
        <v>53.410277410000006</v>
      </c>
      <c r="CC80" s="2919">
        <v>53.435988109999997</v>
      </c>
      <c r="CD80" s="2919">
        <v>56.111443069999993</v>
      </c>
      <c r="CE80" s="2919">
        <v>59.040814670000003</v>
      </c>
      <c r="CF80" s="2919">
        <v>60.972492910000007</v>
      </c>
      <c r="CG80" s="2919">
        <v>56.591775729999995</v>
      </c>
      <c r="CH80" s="2919">
        <v>55.420263720000001</v>
      </c>
      <c r="CI80" s="2919">
        <v>55.170731809999992</v>
      </c>
      <c r="CJ80" s="2919">
        <v>52.737524820000004</v>
      </c>
      <c r="CK80" s="2919">
        <v>56.316799119999999</v>
      </c>
      <c r="CL80" s="2919">
        <v>59.480185040000009</v>
      </c>
      <c r="CM80" s="2919">
        <v>64.688852100000005</v>
      </c>
      <c r="CN80" s="2919">
        <v>63.55995179</v>
      </c>
      <c r="CO80" s="2919">
        <v>58.849288099999995</v>
      </c>
      <c r="CP80" s="2919">
        <v>59.669811960000004</v>
      </c>
      <c r="CQ80" s="2919">
        <v>56.489300840000006</v>
      </c>
      <c r="CR80" s="2919">
        <v>61.732204480000007</v>
      </c>
      <c r="CS80" s="2919">
        <v>60.791036019999993</v>
      </c>
      <c r="CT80" s="2919">
        <v>52.729257779999998</v>
      </c>
      <c r="CU80" s="2919">
        <v>55.053156649999998</v>
      </c>
      <c r="CV80" s="2919">
        <v>54.0093417</v>
      </c>
      <c r="CW80" s="2919">
        <v>51.48196154</v>
      </c>
      <c r="CX80" s="2919">
        <v>57.194897049999994</v>
      </c>
      <c r="CY80" s="2919">
        <v>60.277570370000007</v>
      </c>
      <c r="CZ80" s="2919">
        <v>57.276198210000004</v>
      </c>
      <c r="DA80" s="2919">
        <v>55.833487549999994</v>
      </c>
      <c r="DB80" s="2919">
        <v>61.062275380000003</v>
      </c>
      <c r="DC80" s="2919">
        <v>59.272628750000003</v>
      </c>
      <c r="DD80" s="2919">
        <v>60.745875379999994</v>
      </c>
      <c r="DE80" s="2919">
        <v>54.220516029999999</v>
      </c>
      <c r="DF80" s="2919">
        <v>56.449836439999999</v>
      </c>
      <c r="DG80" s="2919">
        <v>56.236165960000001</v>
      </c>
      <c r="DH80" s="2919">
        <v>55.596055460000002</v>
      </c>
      <c r="DI80" s="2919">
        <v>57.476976110000003</v>
      </c>
      <c r="DJ80" s="2919">
        <v>54.946668330000001</v>
      </c>
      <c r="DK80" s="2919">
        <v>55.423784859999998</v>
      </c>
      <c r="DL80" s="2919">
        <v>59.019814869999998</v>
      </c>
      <c r="DM80" s="2919">
        <v>61.050812544380001</v>
      </c>
      <c r="DN80" s="2919">
        <v>61.959026568079999</v>
      </c>
      <c r="DO80" s="2919">
        <v>62.32832135476</v>
      </c>
      <c r="DP80" s="2919">
        <v>62.387436439999995</v>
      </c>
      <c r="DQ80" s="2919">
        <v>55.462148570000004</v>
      </c>
      <c r="DR80" s="2919">
        <v>53.484053680000002</v>
      </c>
      <c r="DS80" s="2919">
        <v>52.000515540000009</v>
      </c>
      <c r="DT80" s="2919">
        <v>87.486286000000007</v>
      </c>
      <c r="DU80" s="2919">
        <v>48.712510639999998</v>
      </c>
      <c r="DV80" s="2919">
        <v>50.596906359999998</v>
      </c>
      <c r="DW80" s="2919">
        <v>58.467320916702</v>
      </c>
      <c r="DX80" s="2919">
        <v>50.946250769999999</v>
      </c>
      <c r="DY80" s="2919">
        <v>55.050475420000005</v>
      </c>
      <c r="DZ80" s="2919">
        <v>57.15270232000001</v>
      </c>
      <c r="EA80" s="2919">
        <v>54.110015879999992</v>
      </c>
      <c r="EB80" s="2919">
        <v>58.024336499999997</v>
      </c>
      <c r="EC80" s="2919">
        <v>61.764560150000008</v>
      </c>
      <c r="ED80" s="2919">
        <v>57.406661119999995</v>
      </c>
      <c r="EE80" s="2919">
        <v>59.964853370000007</v>
      </c>
      <c r="EF80" s="2919">
        <v>63.062619730000002</v>
      </c>
      <c r="EG80" s="2919">
        <v>67.968258129999995</v>
      </c>
      <c r="EH80" s="2919">
        <v>68.540135809999995</v>
      </c>
      <c r="EI80" s="2919">
        <v>65.533768049999992</v>
      </c>
      <c r="EJ80" s="2919">
        <v>64.594866699999997</v>
      </c>
      <c r="EK80" s="2919">
        <v>61.726938709999992</v>
      </c>
      <c r="EL80" s="2919">
        <v>60.585668130000002</v>
      </c>
      <c r="EM80" s="2919">
        <v>70.963377959999988</v>
      </c>
      <c r="EN80" s="2919">
        <v>55.644757460000001</v>
      </c>
      <c r="EO80" s="2919">
        <v>54.822461780000005</v>
      </c>
      <c r="EP80" s="2919">
        <v>59.888050630000002</v>
      </c>
      <c r="EQ80" s="2919">
        <v>57.619209470000001</v>
      </c>
      <c r="ER80" s="2919">
        <v>38.050359210000003</v>
      </c>
      <c r="ES80" s="2919">
        <v>37.299527420000004</v>
      </c>
      <c r="ET80" s="2919">
        <v>39.173425409999993</v>
      </c>
      <c r="EU80" s="2919">
        <v>39.389019640000001</v>
      </c>
      <c r="EV80" s="2951">
        <v>41.864103880000002</v>
      </c>
      <c r="EW80" s="2952">
        <v>42.962274890000003</v>
      </c>
      <c r="EX80" s="2952">
        <v>44.353395269999993</v>
      </c>
      <c r="EY80" s="2952">
        <v>46.266574640000002</v>
      </c>
      <c r="EZ80" s="2952">
        <v>55.389936990000002</v>
      </c>
      <c r="FA80" s="2952">
        <v>44.629488120000005</v>
      </c>
      <c r="FB80" s="2952">
        <v>43.35324542</v>
      </c>
      <c r="FC80" s="2952">
        <v>46.354569509999997</v>
      </c>
      <c r="FD80" s="2952">
        <v>45.38630337</v>
      </c>
      <c r="FE80" s="2953">
        <v>50.409299959999998</v>
      </c>
    </row>
    <row r="81" spans="1:161" ht="15.95" customHeight="1" x14ac:dyDescent="0.35">
      <c r="A81" s="911" t="s">
        <v>628</v>
      </c>
      <c r="B81" s="2919">
        <v>4985.5881300137844</v>
      </c>
      <c r="C81" s="2919">
        <v>4973.3854329441583</v>
      </c>
      <c r="D81" s="2919">
        <v>5117.6920774349583</v>
      </c>
      <c r="E81" s="2919">
        <v>5162.7798197499997</v>
      </c>
      <c r="F81" s="2919">
        <v>5195.6884181699997</v>
      </c>
      <c r="G81" s="2919">
        <v>5451.6190059600003</v>
      </c>
      <c r="H81" s="2919">
        <v>5703.0519891900003</v>
      </c>
      <c r="I81" s="2919">
        <v>5832.4461439200004</v>
      </c>
      <c r="J81" s="2919">
        <v>6049.4323743200002</v>
      </c>
      <c r="K81" s="2919">
        <v>5908.5091365299995</v>
      </c>
      <c r="L81" s="2919">
        <v>6084.6316566500009</v>
      </c>
      <c r="M81" s="2919">
        <v>6354.5132222600005</v>
      </c>
      <c r="N81" s="2919">
        <v>6155.4334126700005</v>
      </c>
      <c r="O81" s="2919">
        <v>6532.083599652563</v>
      </c>
      <c r="P81" s="2919">
        <v>6749.3780618454721</v>
      </c>
      <c r="Q81" s="2919">
        <v>6780.0120413199984</v>
      </c>
      <c r="R81" s="2919">
        <v>7531.3160710706006</v>
      </c>
      <c r="S81" s="2919">
        <v>8068.8689569777998</v>
      </c>
      <c r="T81" s="2919">
        <v>7976.3516802399981</v>
      </c>
      <c r="U81" s="2919">
        <v>8093.5238207764642</v>
      </c>
      <c r="V81" s="2919">
        <v>7627.3473524851206</v>
      </c>
      <c r="W81" s="2919">
        <v>7530.7267078753011</v>
      </c>
      <c r="X81" s="2919">
        <v>7613.0491966373693</v>
      </c>
      <c r="Y81" s="2919">
        <v>7787.7307078923632</v>
      </c>
      <c r="Z81" s="2919">
        <v>7646.5734623671451</v>
      </c>
      <c r="AA81" s="2919">
        <v>7978.3813971136833</v>
      </c>
      <c r="AB81" s="2919">
        <v>8202.4965196803005</v>
      </c>
      <c r="AC81" s="2919">
        <v>8216.4144753625878</v>
      </c>
      <c r="AD81" s="2919">
        <v>8445.4171966887043</v>
      </c>
      <c r="AE81" s="2919">
        <v>8313.2633881516322</v>
      </c>
      <c r="AF81" s="2919">
        <v>8210.2497804625746</v>
      </c>
      <c r="AG81" s="2919">
        <v>8638.4868637595773</v>
      </c>
      <c r="AH81" s="2919">
        <v>9305.6218423140381</v>
      </c>
      <c r="AI81" s="2919">
        <v>7297.7562303122168</v>
      </c>
      <c r="AJ81" s="2919">
        <v>6942.5228771129687</v>
      </c>
      <c r="AK81" s="2919">
        <v>7100.0604267328245</v>
      </c>
      <c r="AL81" s="2919">
        <v>7294.7218680612004</v>
      </c>
      <c r="AM81" s="2919">
        <v>7737.019805747279</v>
      </c>
      <c r="AN81" s="2919">
        <v>7725.9018817470196</v>
      </c>
      <c r="AO81" s="2919">
        <v>8449.4269623768923</v>
      </c>
      <c r="AP81" s="2919">
        <v>8695.070412247429</v>
      </c>
      <c r="AQ81" s="2919">
        <v>8709.7096117975616</v>
      </c>
      <c r="AR81" s="2919">
        <v>8390.984806074368</v>
      </c>
      <c r="AS81" s="2919">
        <v>8701.0023998619999</v>
      </c>
      <c r="AT81" s="2919">
        <v>9091.7459950394077</v>
      </c>
      <c r="AU81" s="2919">
        <v>9415.2730051031376</v>
      </c>
      <c r="AV81" s="2919">
        <v>9650.5098998491594</v>
      </c>
      <c r="AW81" s="2919">
        <v>10028.74799746695</v>
      </c>
      <c r="AX81" s="2919">
        <v>10145.336703401004</v>
      </c>
      <c r="AY81" s="2919">
        <v>9738.3293424661751</v>
      </c>
      <c r="AZ81" s="2919">
        <v>8000.89201702837</v>
      </c>
      <c r="BA81" s="2919">
        <v>7884.1121131754171</v>
      </c>
      <c r="BB81" s="2919">
        <v>8157.0803093493105</v>
      </c>
      <c r="BC81" s="2919">
        <v>8452.5942556069567</v>
      </c>
      <c r="BD81" s="2919">
        <v>8592.3067062856771</v>
      </c>
      <c r="BE81" s="2919">
        <v>8582.5021862158301</v>
      </c>
      <c r="BF81" s="2919">
        <v>8901.3210183974497</v>
      </c>
      <c r="BG81" s="2919">
        <v>9028.1243912007048</v>
      </c>
      <c r="BH81" s="2919">
        <v>9144.3209950438686</v>
      </c>
      <c r="BI81" s="2919">
        <v>8614.4946968431268</v>
      </c>
      <c r="BJ81" s="2919">
        <v>8510.237856021351</v>
      </c>
      <c r="BK81" s="2919">
        <v>8663.1601747512395</v>
      </c>
      <c r="BL81" s="2919">
        <v>9075.0741942869445</v>
      </c>
      <c r="BM81" s="2919">
        <v>9495.2288243266521</v>
      </c>
      <c r="BN81" s="2919">
        <v>9186.0038725419308</v>
      </c>
      <c r="BO81" s="2919">
        <v>9327.5467709695313</v>
      </c>
      <c r="BP81" s="2919">
        <v>9351.5060030443401</v>
      </c>
      <c r="BQ81" s="2919">
        <v>9425.4223889500154</v>
      </c>
      <c r="BR81" s="2919">
        <v>9442.6256074599787</v>
      </c>
      <c r="BS81" s="2919">
        <v>9518.1802155073656</v>
      </c>
      <c r="BT81" s="2919">
        <v>9618.0552619790633</v>
      </c>
      <c r="BU81" s="2919">
        <v>9640.7782704845777</v>
      </c>
      <c r="BV81" s="2919">
        <v>10281.433004448209</v>
      </c>
      <c r="BW81" s="2919">
        <v>10808.052678977388</v>
      </c>
      <c r="BX81" s="2919">
        <v>10893.465892825499</v>
      </c>
      <c r="BY81" s="2919">
        <v>11019.207913240802</v>
      </c>
      <c r="BZ81" s="2919">
        <v>11446.5</v>
      </c>
      <c r="CA81" s="2919">
        <v>11943.433838760233</v>
      </c>
      <c r="CB81" s="2919">
        <v>12617.90303496498</v>
      </c>
      <c r="CC81" s="2919">
        <v>12411.06084720607</v>
      </c>
      <c r="CD81" s="2919">
        <v>11716.649705504142</v>
      </c>
      <c r="CE81" s="2919">
        <v>10414.332056649338</v>
      </c>
      <c r="CF81" s="2919">
        <v>10699.671695048206</v>
      </c>
      <c r="CG81" s="2919">
        <v>11728.172901860264</v>
      </c>
      <c r="CH81" s="2919">
        <v>11873.6934935513</v>
      </c>
      <c r="CI81" s="2919">
        <v>12308.660098071556</v>
      </c>
      <c r="CJ81" s="2919">
        <v>12360.624914259924</v>
      </c>
      <c r="CK81" s="2919">
        <v>12179.483919685807</v>
      </c>
      <c r="CL81" s="2919">
        <v>12790.082113060556</v>
      </c>
      <c r="CM81" s="2919">
        <v>12739.272478000217</v>
      </c>
      <c r="CN81" s="2919">
        <v>12900.279403424031</v>
      </c>
      <c r="CO81" s="2919">
        <v>12865.487584816965</v>
      </c>
      <c r="CP81" s="2919">
        <v>13025.75712219122</v>
      </c>
      <c r="CQ81" s="2919">
        <v>12838.533784005382</v>
      </c>
      <c r="CR81" s="2919">
        <v>11417.145471002792</v>
      </c>
      <c r="CS81" s="2919">
        <v>9815.0911670794885</v>
      </c>
      <c r="CT81" s="2919">
        <v>9391.5480846527498</v>
      </c>
      <c r="CU81" s="2919">
        <v>9763.3982950179234</v>
      </c>
      <c r="CV81" s="2919">
        <v>10372.138648966094</v>
      </c>
      <c r="CW81" s="2919">
        <v>10155.145720401993</v>
      </c>
      <c r="CX81" s="2919">
        <v>10459.249506781667</v>
      </c>
      <c r="CY81" s="2919">
        <v>10214.56876043597</v>
      </c>
      <c r="CZ81" s="2919">
        <v>10677.725811559822</v>
      </c>
      <c r="DA81" s="2919">
        <v>10849.193322530111</v>
      </c>
      <c r="DB81" s="2919">
        <v>10087.056275024168</v>
      </c>
      <c r="DC81" s="2919">
        <v>10431.548921219945</v>
      </c>
      <c r="DD81" s="2919">
        <v>10554.673717964411</v>
      </c>
      <c r="DE81" s="2919">
        <v>10472.561514414696</v>
      </c>
      <c r="DF81" s="2919">
        <v>10626.377361476169</v>
      </c>
      <c r="DG81" s="2919">
        <v>10649.285135178112</v>
      </c>
      <c r="DH81" s="2919">
        <v>10480.144393874738</v>
      </c>
      <c r="DI81" s="2919">
        <v>10491.6817756211</v>
      </c>
      <c r="DJ81" s="2919">
        <v>10400.917855007685</v>
      </c>
      <c r="DK81" s="2919">
        <v>10219.123612719926</v>
      </c>
      <c r="DL81" s="2919">
        <v>10309.943146074927</v>
      </c>
      <c r="DM81" s="2919">
        <v>10025.579850587479</v>
      </c>
      <c r="DN81" s="2919">
        <v>9877.3090624790166</v>
      </c>
      <c r="DO81" s="2919">
        <v>10077.912665121907</v>
      </c>
      <c r="DP81" s="2919">
        <v>9975.4201316934195</v>
      </c>
      <c r="DQ81" s="2919">
        <v>10059.0644825565</v>
      </c>
      <c r="DR81" s="2919">
        <v>10113.828074233703</v>
      </c>
      <c r="DS81" s="2919">
        <v>10170.450709697792</v>
      </c>
      <c r="DT81" s="2919">
        <v>10095.082869596466</v>
      </c>
      <c r="DU81" s="2919">
        <v>10019.349425023787</v>
      </c>
      <c r="DV81" s="2919">
        <v>10387.007676733467</v>
      </c>
      <c r="DW81" s="2919">
        <v>11013.450097360077</v>
      </c>
      <c r="DX81" s="2919">
        <v>11062.392553371852</v>
      </c>
      <c r="DY81" s="2919">
        <v>10898.303255196362</v>
      </c>
      <c r="DZ81" s="2919">
        <v>10656.074112106706</v>
      </c>
      <c r="EA81" s="2919">
        <v>10841.787083976367</v>
      </c>
      <c r="EB81" s="2919">
        <v>10698.379899051164</v>
      </c>
      <c r="EC81" s="2919">
        <v>10347.069644339677</v>
      </c>
      <c r="ED81" s="2919">
        <v>10682.567611672937</v>
      </c>
      <c r="EE81" s="2919">
        <v>10551.28747380295</v>
      </c>
      <c r="EF81" s="2919">
        <v>9853.3748339269205</v>
      </c>
      <c r="EG81" s="2919">
        <v>9769.6091840673671</v>
      </c>
      <c r="EH81" s="2919">
        <v>9776.3634038863529</v>
      </c>
      <c r="EI81" s="2919">
        <v>9738.8423893768922</v>
      </c>
      <c r="EJ81" s="2919">
        <v>9304.4168898430526</v>
      </c>
      <c r="EK81" s="2919">
        <v>9596.4623770403086</v>
      </c>
      <c r="EL81" s="2919">
        <v>9543.8061730475074</v>
      </c>
      <c r="EM81" s="2919">
        <v>9190.8586533512389</v>
      </c>
      <c r="EN81" s="2919">
        <v>9680.3768506377201</v>
      </c>
      <c r="EO81" s="2919">
        <v>10124.448385739086</v>
      </c>
      <c r="EP81" s="2919">
        <v>10303.227067656555</v>
      </c>
      <c r="EQ81" s="2919">
        <v>10720.644811013613</v>
      </c>
      <c r="ER81" s="2919">
        <v>10461.982183664582</v>
      </c>
      <c r="ES81" s="2919">
        <v>10660.453805592988</v>
      </c>
      <c r="ET81" s="2919">
        <v>10846.625468271295</v>
      </c>
      <c r="EU81" s="2919">
        <v>11252.384867173263</v>
      </c>
      <c r="EV81" s="2951">
        <v>11096.873767075966</v>
      </c>
      <c r="EW81" s="2952">
        <v>11155.66287499341</v>
      </c>
      <c r="EX81" s="2952">
        <v>10788.020421437512</v>
      </c>
      <c r="EY81" s="2952">
        <v>10297.894390037771</v>
      </c>
      <c r="EZ81" s="2952">
        <v>10639.432140841627</v>
      </c>
      <c r="FA81" s="2952">
        <v>10395.082236677968</v>
      </c>
      <c r="FB81" s="2952">
        <v>10525.719233098067</v>
      </c>
      <c r="FC81" s="2952">
        <v>10606.588380643941</v>
      </c>
      <c r="FD81" s="2952">
        <v>10789.000121469728</v>
      </c>
      <c r="FE81" s="2953">
        <v>10903.682671589348</v>
      </c>
    </row>
    <row r="82" spans="1:161" ht="7.7" customHeight="1" x14ac:dyDescent="0.35">
      <c r="A82" s="908"/>
      <c r="B82" s="2914"/>
      <c r="C82" s="2914"/>
      <c r="D82" s="2914"/>
      <c r="E82" s="2914"/>
      <c r="F82" s="2914"/>
      <c r="G82" s="2914"/>
      <c r="H82" s="2919"/>
      <c r="I82" s="2919"/>
      <c r="J82" s="2919"/>
      <c r="K82" s="2919"/>
      <c r="L82" s="2919"/>
      <c r="M82" s="2919"/>
      <c r="N82" s="2919"/>
      <c r="O82" s="2919"/>
      <c r="P82" s="2919"/>
      <c r="Q82" s="2919"/>
      <c r="R82" s="2919"/>
      <c r="S82" s="2919"/>
      <c r="T82" s="2919"/>
      <c r="U82" s="2919"/>
      <c r="V82" s="2919"/>
      <c r="W82" s="2919"/>
      <c r="X82" s="2919"/>
      <c r="Y82" s="2919"/>
      <c r="Z82" s="2919"/>
      <c r="AA82" s="2919"/>
      <c r="AB82" s="2919"/>
      <c r="AC82" s="2919"/>
      <c r="AD82" s="2919"/>
      <c r="AE82" s="2919"/>
      <c r="AF82" s="2919"/>
      <c r="AG82" s="2919"/>
      <c r="AH82" s="2919"/>
      <c r="AI82" s="2919"/>
      <c r="AJ82" s="2919"/>
      <c r="AK82" s="2919"/>
      <c r="AL82" s="2919"/>
      <c r="AM82" s="2914"/>
      <c r="AN82" s="2914"/>
      <c r="AO82" s="2914"/>
      <c r="AP82" s="2914"/>
      <c r="AQ82" s="2914"/>
      <c r="AR82" s="2914"/>
      <c r="AS82" s="2914"/>
      <c r="AT82" s="2914"/>
      <c r="AU82" s="2914"/>
      <c r="AV82" s="2914"/>
      <c r="AW82" s="2914"/>
      <c r="AX82" s="2914"/>
      <c r="AY82" s="2914"/>
      <c r="AZ82" s="2914"/>
      <c r="BA82" s="2914"/>
      <c r="BB82" s="2914"/>
      <c r="BC82" s="2914"/>
      <c r="BD82" s="2914"/>
      <c r="BE82" s="2914"/>
      <c r="BF82" s="2914"/>
      <c r="BG82" s="2914"/>
      <c r="BH82" s="2914"/>
      <c r="BI82" s="2914"/>
      <c r="BJ82" s="2914"/>
      <c r="BK82" s="2914"/>
      <c r="BL82" s="2914"/>
      <c r="BM82" s="2914"/>
      <c r="BN82" s="2914"/>
      <c r="BO82" s="2914"/>
      <c r="BP82" s="2914"/>
      <c r="BQ82" s="2914"/>
      <c r="BR82" s="2914"/>
      <c r="BS82" s="2914"/>
      <c r="BT82" s="2914"/>
      <c r="BU82" s="2914"/>
      <c r="BV82" s="2914"/>
      <c r="BW82" s="2914"/>
      <c r="BX82" s="2914"/>
      <c r="BY82" s="2914"/>
      <c r="BZ82" s="2914"/>
      <c r="CA82" s="2914"/>
      <c r="CB82" s="2914"/>
      <c r="CC82" s="2914"/>
      <c r="CD82" s="2914"/>
      <c r="CE82" s="2914"/>
      <c r="CF82" s="2914"/>
      <c r="CG82" s="2914"/>
      <c r="CH82" s="2914"/>
      <c r="CI82" s="2914"/>
      <c r="CJ82" s="2914"/>
      <c r="CK82" s="2914"/>
      <c r="CL82" s="2914"/>
      <c r="CM82" s="2914"/>
      <c r="CN82" s="2914"/>
      <c r="CO82" s="2914"/>
      <c r="CP82" s="2914"/>
      <c r="CQ82" s="2914"/>
      <c r="CR82" s="2914"/>
      <c r="CS82" s="2914"/>
      <c r="CT82" s="2914"/>
      <c r="CU82" s="2914"/>
      <c r="CV82" s="2914"/>
      <c r="CW82" s="2914"/>
      <c r="CX82" s="2914"/>
      <c r="CY82" s="2914"/>
      <c r="CZ82" s="2914"/>
      <c r="DA82" s="2914"/>
      <c r="DB82" s="2914"/>
      <c r="DC82" s="2914"/>
      <c r="DD82" s="2914"/>
      <c r="DE82" s="2914"/>
      <c r="DF82" s="2914"/>
      <c r="DG82" s="2914"/>
      <c r="DH82" s="2914"/>
      <c r="DI82" s="2914"/>
      <c r="DJ82" s="2914"/>
      <c r="DK82" s="2914"/>
      <c r="DL82" s="2914"/>
      <c r="DM82" s="2914"/>
      <c r="DN82" s="2914"/>
      <c r="DO82" s="2914"/>
      <c r="DP82" s="2914"/>
      <c r="DQ82" s="2914"/>
      <c r="DR82" s="2914"/>
      <c r="DS82" s="2914"/>
      <c r="DT82" s="2914"/>
      <c r="DU82" s="2914"/>
      <c r="DV82" s="2914"/>
      <c r="DW82" s="2914"/>
      <c r="DX82" s="2914"/>
      <c r="DY82" s="2914"/>
      <c r="DZ82" s="2914"/>
      <c r="EA82" s="2914"/>
      <c r="EB82" s="2914"/>
      <c r="EC82" s="2914"/>
      <c r="ED82" s="2914"/>
      <c r="EE82" s="2914"/>
      <c r="EF82" s="2914"/>
      <c r="EG82" s="2914"/>
      <c r="EH82" s="2914"/>
      <c r="EI82" s="2914"/>
      <c r="EJ82" s="2914"/>
      <c r="EK82" s="2914"/>
      <c r="EL82" s="2914"/>
      <c r="EM82" s="2914"/>
      <c r="EN82" s="2914"/>
      <c r="EO82" s="2914"/>
      <c r="EP82" s="2914"/>
      <c r="EQ82" s="2914"/>
      <c r="ER82" s="2914"/>
      <c r="ES82" s="2914"/>
      <c r="ET82" s="2914"/>
      <c r="EU82" s="2914"/>
      <c r="EV82" s="2948"/>
      <c r="EW82" s="2949"/>
      <c r="EX82" s="2949"/>
      <c r="EY82" s="2949"/>
      <c r="EZ82" s="2949"/>
      <c r="FA82" s="2949"/>
      <c r="FB82" s="2949"/>
      <c r="FC82" s="2949"/>
      <c r="FD82" s="2949"/>
      <c r="FE82" s="2950"/>
    </row>
    <row r="83" spans="1:161" x14ac:dyDescent="0.35">
      <c r="A83" s="908" t="s">
        <v>852</v>
      </c>
      <c r="B83" s="2914">
        <f>SUM(B85:B91)</f>
        <v>1288.4028966999999</v>
      </c>
      <c r="C83" s="2914">
        <f>SUM(C85:C91)</f>
        <v>1142.4710314399999</v>
      </c>
      <c r="D83" s="2914">
        <f>SUM(D85:D91)</f>
        <v>364.89010446999998</v>
      </c>
      <c r="E83" s="2914">
        <f>SUM(E85:E91)</f>
        <v>371.53711342999998</v>
      </c>
      <c r="F83" s="2914">
        <v>377.74261174999998</v>
      </c>
      <c r="G83" s="2914">
        <v>361.2731708799999</v>
      </c>
      <c r="H83" s="2914">
        <v>392.79629721999999</v>
      </c>
      <c r="I83" s="2914">
        <v>395.96978152280002</v>
      </c>
      <c r="J83" s="2914">
        <v>406.29339423999994</v>
      </c>
      <c r="K83" s="2914">
        <v>392.84435288999998</v>
      </c>
      <c r="L83" s="2914">
        <v>435.65119946000004</v>
      </c>
      <c r="M83" s="2914">
        <v>464.57500348000002</v>
      </c>
      <c r="N83" s="2914">
        <v>492.18883113999999</v>
      </c>
      <c r="O83" s="2914">
        <v>485.78555505999992</v>
      </c>
      <c r="P83" s="2914">
        <v>494.79382902999998</v>
      </c>
      <c r="Q83" s="2914">
        <v>489.35476612000002</v>
      </c>
      <c r="R83" s="2914">
        <v>512.43925998999998</v>
      </c>
      <c r="S83" s="2914">
        <v>482.94430677999998</v>
      </c>
      <c r="T83" s="2914">
        <v>523.65306783000005</v>
      </c>
      <c r="U83" s="2914">
        <v>563.13052413000003</v>
      </c>
      <c r="V83" s="2914">
        <v>525.50622984999995</v>
      </c>
      <c r="W83" s="2914">
        <v>541.17276724999999</v>
      </c>
      <c r="X83" s="2914">
        <v>601.70877480000001</v>
      </c>
      <c r="Y83" s="2914">
        <v>579.38835280000001</v>
      </c>
      <c r="Z83" s="2914">
        <v>599.22890469000004</v>
      </c>
      <c r="AA83" s="2914">
        <v>578.31237429000009</v>
      </c>
      <c r="AB83" s="2914">
        <v>627.31717042000002</v>
      </c>
      <c r="AC83" s="2914">
        <v>614.52894823999998</v>
      </c>
      <c r="AD83" s="2914">
        <v>619.44313608000004</v>
      </c>
      <c r="AE83" s="2914">
        <v>644.72197798000002</v>
      </c>
      <c r="AF83" s="2914">
        <v>669.98763797000004</v>
      </c>
      <c r="AG83" s="2914">
        <v>875.19918820237604</v>
      </c>
      <c r="AH83" s="2914">
        <v>905.16163470832009</v>
      </c>
      <c r="AI83" s="2914">
        <v>908.12934231320014</v>
      </c>
      <c r="AJ83" s="2914">
        <v>881.49437006085202</v>
      </c>
      <c r="AK83" s="2914">
        <v>918.61654992675187</v>
      </c>
      <c r="AL83" s="2914">
        <v>924.92525241010003</v>
      </c>
      <c r="AM83" s="2914">
        <v>913.10821523229492</v>
      </c>
      <c r="AN83" s="2914">
        <v>912.74951691573392</v>
      </c>
      <c r="AO83" s="2914">
        <v>954.65386559680007</v>
      </c>
      <c r="AP83" s="2914">
        <v>972.78625592079709</v>
      </c>
      <c r="AQ83" s="2914">
        <v>961.43556071123601</v>
      </c>
      <c r="AR83" s="2914">
        <v>935.60417892166424</v>
      </c>
      <c r="AS83" s="2914">
        <v>972.64749743000004</v>
      </c>
      <c r="AT83" s="2914">
        <v>1006.2832463537439</v>
      </c>
      <c r="AU83" s="2914">
        <v>974.55496344596088</v>
      </c>
      <c r="AV83" s="2914">
        <v>1145.2025050770162</v>
      </c>
      <c r="AW83" s="2914">
        <v>1102.7026943426999</v>
      </c>
      <c r="AX83" s="2914">
        <v>1244.6777932577199</v>
      </c>
      <c r="AY83" s="2914">
        <v>1178.324305945951</v>
      </c>
      <c r="AZ83" s="2914">
        <v>1147.4822046049328</v>
      </c>
      <c r="BA83" s="2914">
        <v>1226.0130953266641</v>
      </c>
      <c r="BB83" s="2914">
        <v>1130.831365794076</v>
      </c>
      <c r="BC83" s="2914">
        <v>1161.0049242005227</v>
      </c>
      <c r="BD83" s="2914">
        <v>1138.1084595318023</v>
      </c>
      <c r="BE83" s="2914">
        <v>1123.993487389524</v>
      </c>
      <c r="BF83" s="2914">
        <v>1133.0116091832831</v>
      </c>
      <c r="BG83" s="2914">
        <v>1305.724522441257</v>
      </c>
      <c r="BH83" s="2914">
        <v>1224.3618363164971</v>
      </c>
      <c r="BI83" s="2914">
        <v>1163.8796294166771</v>
      </c>
      <c r="BJ83" s="2914">
        <v>1237.3087397362349</v>
      </c>
      <c r="BK83" s="2914">
        <v>1102.0277948633261</v>
      </c>
      <c r="BL83" s="2914">
        <v>1174.2555251794386</v>
      </c>
      <c r="BM83" s="2914">
        <v>1155.302251097108</v>
      </c>
      <c r="BN83" s="2914">
        <v>1085.1373713034893</v>
      </c>
      <c r="BO83" s="2914">
        <v>1086.6804317518943</v>
      </c>
      <c r="BP83" s="2914">
        <v>1071.348358192444</v>
      </c>
      <c r="BQ83" s="2914">
        <v>1073.1653971900901</v>
      </c>
      <c r="BR83" s="2914">
        <v>1065.5033262616471</v>
      </c>
      <c r="BS83" s="2914">
        <v>1045.2787308082959</v>
      </c>
      <c r="BT83" s="2914">
        <v>1041.0996945637849</v>
      </c>
      <c r="BU83" s="2914">
        <v>1060.6760272550459</v>
      </c>
      <c r="BV83" s="2914">
        <v>1176.4084249068701</v>
      </c>
      <c r="BW83" s="2914">
        <v>1185.024616495182</v>
      </c>
      <c r="BX83" s="2914">
        <v>1162.3262351214998</v>
      </c>
      <c r="BY83" s="2914">
        <v>1183.6110580476</v>
      </c>
      <c r="BZ83" s="2914">
        <v>1195.5999999999999</v>
      </c>
      <c r="CA83" s="2914">
        <v>1192.1574438227958</v>
      </c>
      <c r="CB83" s="2914">
        <v>1073.6470583212299</v>
      </c>
      <c r="CC83" s="2914">
        <v>1077.9918923652272</v>
      </c>
      <c r="CD83" s="2914">
        <v>1084.1454481332021</v>
      </c>
      <c r="CE83" s="2914">
        <v>1103.6823464717027</v>
      </c>
      <c r="CF83" s="2914">
        <v>1119.5677648416001</v>
      </c>
      <c r="CG83" s="2914">
        <v>1230.3950879736667</v>
      </c>
      <c r="CH83" s="2914">
        <v>1236.8341882504856</v>
      </c>
      <c r="CI83" s="2914">
        <v>1315.6299738747839</v>
      </c>
      <c r="CJ83" s="2914">
        <v>1204.5498861639221</v>
      </c>
      <c r="CK83" s="2914">
        <v>1224.7085962183671</v>
      </c>
      <c r="CL83" s="2914">
        <v>1222.2855631336461</v>
      </c>
      <c r="CM83" s="2914">
        <v>1253.1570082457781</v>
      </c>
      <c r="CN83" s="2914">
        <v>1340.4090720608729</v>
      </c>
      <c r="CO83" s="2914">
        <v>1285.152678053041</v>
      </c>
      <c r="CP83" s="2914">
        <v>1203.5330269084211</v>
      </c>
      <c r="CQ83" s="2914">
        <v>1185.2295300993678</v>
      </c>
      <c r="CR83" s="2914">
        <v>1050.9601270441888</v>
      </c>
      <c r="CS83" s="2914">
        <v>1084.9958140152501</v>
      </c>
      <c r="CT83" s="2914">
        <v>1375.5698792012197</v>
      </c>
      <c r="CU83" s="2914">
        <v>1370.2377132451343</v>
      </c>
      <c r="CV83" s="2914">
        <v>1350.585967172934</v>
      </c>
      <c r="CW83" s="2914">
        <v>1373.4327111839955</v>
      </c>
      <c r="CX83" s="2914">
        <v>1332.5046689217406</v>
      </c>
      <c r="CY83" s="2914">
        <v>1336.7554205829538</v>
      </c>
      <c r="CZ83" s="2914">
        <v>1252.3352645025147</v>
      </c>
      <c r="DA83" s="2914">
        <v>1273.5328912109403</v>
      </c>
      <c r="DB83" s="2914">
        <v>1289.9589856081277</v>
      </c>
      <c r="DC83" s="2914">
        <v>1317.3019212758447</v>
      </c>
      <c r="DD83" s="2914">
        <v>2009.7277145174887</v>
      </c>
      <c r="DE83" s="2914">
        <v>1244.4504689778098</v>
      </c>
      <c r="DF83" s="2914">
        <v>1227.2223286829815</v>
      </c>
      <c r="DG83" s="2914">
        <v>1244.4623825058254</v>
      </c>
      <c r="DH83" s="2914">
        <v>1240.4854044115564</v>
      </c>
      <c r="DI83" s="2914">
        <v>1383.0682589324119</v>
      </c>
      <c r="DJ83" s="2914">
        <v>1394.8524117580632</v>
      </c>
      <c r="DK83" s="2914">
        <v>1461.6030579531766</v>
      </c>
      <c r="DL83" s="2914">
        <v>1382.2403897159975</v>
      </c>
      <c r="DM83" s="2914">
        <v>1699.0973855192269</v>
      </c>
      <c r="DN83" s="2914">
        <v>1409.7661563671188</v>
      </c>
      <c r="DO83" s="2914">
        <v>1481.6152616289041</v>
      </c>
      <c r="DP83" s="2914">
        <v>1361.1112552448722</v>
      </c>
      <c r="DQ83" s="2914">
        <v>1520.3844904136786</v>
      </c>
      <c r="DR83" s="2914">
        <v>1492.0034283807863</v>
      </c>
      <c r="DS83" s="2914">
        <v>1495.6052801904202</v>
      </c>
      <c r="DT83" s="2914">
        <v>1606.3142713043308</v>
      </c>
      <c r="DU83" s="2914">
        <v>1795.555977700026</v>
      </c>
      <c r="DV83" s="2914">
        <v>1802.9055711234937</v>
      </c>
      <c r="DW83" s="2914">
        <v>1807.3602586846184</v>
      </c>
      <c r="DX83" s="2914">
        <v>1868.591027948127</v>
      </c>
      <c r="DY83" s="2914">
        <v>1883.9468097949482</v>
      </c>
      <c r="DZ83" s="2914">
        <v>1875.3110904958023</v>
      </c>
      <c r="EA83" s="2914">
        <v>1821.2273148146896</v>
      </c>
      <c r="EB83" s="2914">
        <v>1849.8022236071779</v>
      </c>
      <c r="EC83" s="2914">
        <v>1847.6646914496273</v>
      </c>
      <c r="ED83" s="2914">
        <v>1853.3304676999778</v>
      </c>
      <c r="EE83" s="2914">
        <v>1829.2772191239542</v>
      </c>
      <c r="EF83" s="2914">
        <v>1940.7276627394235</v>
      </c>
      <c r="EG83" s="2914">
        <v>1869.0620096312225</v>
      </c>
      <c r="EH83" s="2914">
        <v>1973.5043264825697</v>
      </c>
      <c r="EI83" s="2914">
        <v>1980.3200686398773</v>
      </c>
      <c r="EJ83" s="2914">
        <v>1899.7048143771658</v>
      </c>
      <c r="EK83" s="2914">
        <v>1859.5785530877738</v>
      </c>
      <c r="EL83" s="2914">
        <v>1869.452867121983</v>
      </c>
      <c r="EM83" s="2914">
        <v>1847.5328416737093</v>
      </c>
      <c r="EN83" s="2914">
        <v>1764.7363936204963</v>
      </c>
      <c r="EO83" s="2914">
        <v>1805.4345716507655</v>
      </c>
      <c r="EP83" s="2914">
        <v>1780.7675164612201</v>
      </c>
      <c r="EQ83" s="2914">
        <v>1785.1700344649546</v>
      </c>
      <c r="ER83" s="2914">
        <v>1739.0731664266928</v>
      </c>
      <c r="ES83" s="2914">
        <v>1706.0312891959891</v>
      </c>
      <c r="ET83" s="2914">
        <v>1691.5210565462378</v>
      </c>
      <c r="EU83" s="2914">
        <v>1730.3663048660694</v>
      </c>
      <c r="EV83" s="2948">
        <v>1629.1514059670471</v>
      </c>
      <c r="EW83" s="2949">
        <v>1562.2199140502375</v>
      </c>
      <c r="EX83" s="2949">
        <v>1542.0126509558966</v>
      </c>
      <c r="EY83" s="2949">
        <v>1740.0830085626696</v>
      </c>
      <c r="EZ83" s="2949">
        <v>1725.0476359194872</v>
      </c>
      <c r="FA83" s="2949">
        <v>1671.829768624963</v>
      </c>
      <c r="FB83" s="2949">
        <v>1899.1453697723309</v>
      </c>
      <c r="FC83" s="2949">
        <v>1815.4566389894146</v>
      </c>
      <c r="FD83" s="2949">
        <v>1781.9165678719537</v>
      </c>
      <c r="FE83" s="2950">
        <v>1848.8216723404564</v>
      </c>
    </row>
    <row r="84" spans="1:161" x14ac:dyDescent="0.35">
      <c r="A84" s="911" t="s">
        <v>792</v>
      </c>
      <c r="B84" s="2914"/>
      <c r="C84" s="2914"/>
      <c r="D84" s="2914"/>
      <c r="E84" s="2914"/>
      <c r="F84" s="2914"/>
      <c r="G84" s="2914"/>
      <c r="H84" s="2919"/>
      <c r="I84" s="2919"/>
      <c r="J84" s="2919"/>
      <c r="K84" s="2919"/>
      <c r="L84" s="2919"/>
      <c r="M84" s="2919"/>
      <c r="N84" s="2919"/>
      <c r="O84" s="2919"/>
      <c r="P84" s="2919"/>
      <c r="Q84" s="2919"/>
      <c r="R84" s="2919"/>
      <c r="S84" s="2919"/>
      <c r="T84" s="2919"/>
      <c r="U84" s="2919"/>
      <c r="V84" s="2919"/>
      <c r="W84" s="2919"/>
      <c r="X84" s="2919"/>
      <c r="Y84" s="2919"/>
      <c r="Z84" s="2919"/>
      <c r="AA84" s="2919"/>
      <c r="AB84" s="2919"/>
      <c r="AC84" s="2919"/>
      <c r="AD84" s="2919"/>
      <c r="AE84" s="2919"/>
      <c r="AF84" s="2919"/>
      <c r="AG84" s="2919"/>
      <c r="AH84" s="2919"/>
      <c r="AI84" s="2919"/>
      <c r="AJ84" s="2919"/>
      <c r="AK84" s="2919"/>
      <c r="AL84" s="2919"/>
      <c r="AM84" s="2914"/>
      <c r="AN84" s="2914"/>
      <c r="AO84" s="2914"/>
      <c r="AP84" s="2914"/>
      <c r="AQ84" s="2914"/>
      <c r="AR84" s="2914"/>
      <c r="AS84" s="2914"/>
      <c r="AT84" s="2914"/>
      <c r="AU84" s="2914"/>
      <c r="AV84" s="2914"/>
      <c r="AW84" s="2914"/>
      <c r="AX84" s="2914"/>
      <c r="AY84" s="2914"/>
      <c r="AZ84" s="2914"/>
      <c r="BA84" s="2914"/>
      <c r="BB84" s="2914"/>
      <c r="BC84" s="2914"/>
      <c r="BD84" s="2914"/>
      <c r="BE84" s="2914"/>
      <c r="BF84" s="2914"/>
      <c r="BG84" s="2914"/>
      <c r="BH84" s="2914"/>
      <c r="BI84" s="2914"/>
      <c r="BJ84" s="2914"/>
      <c r="BK84" s="2914"/>
      <c r="BL84" s="2914"/>
      <c r="BM84" s="2914"/>
      <c r="BN84" s="2914"/>
      <c r="BO84" s="2914"/>
      <c r="BP84" s="2914"/>
      <c r="BQ84" s="2914"/>
      <c r="BR84" s="2914"/>
      <c r="BS84" s="2914"/>
      <c r="BT84" s="2914"/>
      <c r="BU84" s="2914"/>
      <c r="BV84" s="2914"/>
      <c r="BW84" s="2914"/>
      <c r="BX84" s="2914"/>
      <c r="BY84" s="2914"/>
      <c r="BZ84" s="2914"/>
      <c r="CA84" s="2914"/>
      <c r="CB84" s="2914"/>
      <c r="CC84" s="2914"/>
      <c r="CD84" s="2914"/>
      <c r="CE84" s="2914"/>
      <c r="CF84" s="2914"/>
      <c r="CG84" s="2914"/>
      <c r="CH84" s="2914"/>
      <c r="CI84" s="2914"/>
      <c r="CJ84" s="2914"/>
      <c r="CK84" s="2914"/>
      <c r="CL84" s="2914"/>
      <c r="CM84" s="2914"/>
      <c r="CN84" s="2914"/>
      <c r="CO84" s="2914"/>
      <c r="CP84" s="2914"/>
      <c r="CQ84" s="2914"/>
      <c r="CR84" s="2914"/>
      <c r="CS84" s="2914"/>
      <c r="CT84" s="2914"/>
      <c r="CU84" s="2914"/>
      <c r="CV84" s="2914"/>
      <c r="CW84" s="2914"/>
      <c r="CX84" s="2914"/>
      <c r="CY84" s="2914"/>
      <c r="CZ84" s="2914"/>
      <c r="DA84" s="2914"/>
      <c r="DB84" s="2914"/>
      <c r="DC84" s="2914"/>
      <c r="DD84" s="2914"/>
      <c r="DE84" s="2914"/>
      <c r="DF84" s="2914"/>
      <c r="DG84" s="2914"/>
      <c r="DH84" s="2914"/>
      <c r="DI84" s="2914"/>
      <c r="DJ84" s="2914"/>
      <c r="DK84" s="2914"/>
      <c r="DL84" s="2914"/>
      <c r="DM84" s="2914"/>
      <c r="DN84" s="2914"/>
      <c r="DO84" s="2914"/>
      <c r="DP84" s="2914"/>
      <c r="DQ84" s="2914"/>
      <c r="DR84" s="2914"/>
      <c r="DS84" s="2914"/>
      <c r="DT84" s="2914"/>
      <c r="DU84" s="2914"/>
      <c r="DV84" s="2914"/>
      <c r="DW84" s="2914"/>
      <c r="DX84" s="2914"/>
      <c r="DY84" s="2914"/>
      <c r="DZ84" s="2914"/>
      <c r="EA84" s="2914"/>
      <c r="EB84" s="2914"/>
      <c r="EC84" s="2914"/>
      <c r="ED84" s="2914"/>
      <c r="EE84" s="2914"/>
      <c r="EF84" s="2914"/>
      <c r="EG84" s="2914"/>
      <c r="EH84" s="2914"/>
      <c r="EI84" s="2914"/>
      <c r="EJ84" s="2914"/>
      <c r="EK84" s="2914"/>
      <c r="EL84" s="2914"/>
      <c r="EM84" s="2914"/>
      <c r="EN84" s="2914"/>
      <c r="EO84" s="2914"/>
      <c r="EP84" s="2914"/>
      <c r="EQ84" s="2914"/>
      <c r="ER84" s="2914"/>
      <c r="ES84" s="2914"/>
      <c r="ET84" s="2914"/>
      <c r="EU84" s="2914"/>
      <c r="EV84" s="2948"/>
      <c r="EW84" s="2949"/>
      <c r="EX84" s="2949"/>
      <c r="EY84" s="2949"/>
      <c r="EZ84" s="2949"/>
      <c r="FA84" s="2949"/>
      <c r="FB84" s="2949"/>
      <c r="FC84" s="2949"/>
      <c r="FD84" s="2949"/>
      <c r="FE84" s="2950"/>
    </row>
    <row r="85" spans="1:161" ht="15.95" customHeight="1" x14ac:dyDescent="0.35">
      <c r="A85" s="911" t="s">
        <v>853</v>
      </c>
      <c r="B85" s="2919">
        <v>1003.3572246700001</v>
      </c>
      <c r="C85" s="2919">
        <v>990.17613920999997</v>
      </c>
      <c r="D85" s="2919">
        <v>215.02073419999999</v>
      </c>
      <c r="E85" s="2919">
        <v>221.98029814999995</v>
      </c>
      <c r="F85" s="2919">
        <v>196.36938244999999</v>
      </c>
      <c r="G85" s="2919">
        <v>180.39305244999997</v>
      </c>
      <c r="H85" s="2919">
        <v>201.92223041999998</v>
      </c>
      <c r="I85" s="2919">
        <v>173.67776625279998</v>
      </c>
      <c r="J85" s="2919">
        <v>179.38042033000002</v>
      </c>
      <c r="K85" s="2919">
        <v>158.81067775</v>
      </c>
      <c r="L85" s="2919">
        <v>168.05945237</v>
      </c>
      <c r="M85" s="2919">
        <v>164.56924794000003</v>
      </c>
      <c r="N85" s="2919">
        <v>179.80557682</v>
      </c>
      <c r="O85" s="2919">
        <v>166.23065051</v>
      </c>
      <c r="P85" s="2919">
        <v>169.56623184</v>
      </c>
      <c r="Q85" s="2919">
        <v>166.04875318000001</v>
      </c>
      <c r="R85" s="2919">
        <v>184.46480410999999</v>
      </c>
      <c r="S85" s="2919">
        <v>168.46826140000002</v>
      </c>
      <c r="T85" s="2919">
        <v>186.75646523</v>
      </c>
      <c r="U85" s="2919">
        <v>204.83071408999999</v>
      </c>
      <c r="V85" s="2919">
        <v>159.12027782999999</v>
      </c>
      <c r="W85" s="2919">
        <v>164.30575118000002</v>
      </c>
      <c r="X85" s="2919">
        <v>208.15284751999999</v>
      </c>
      <c r="Y85" s="2919">
        <v>177.17968572999999</v>
      </c>
      <c r="Z85" s="2919">
        <v>179.72442908000005</v>
      </c>
      <c r="AA85" s="2919">
        <v>163.6702607</v>
      </c>
      <c r="AB85" s="2919">
        <v>194.11456060000003</v>
      </c>
      <c r="AC85" s="2919">
        <v>181.42659131000002</v>
      </c>
      <c r="AD85" s="2919">
        <v>183.23072406</v>
      </c>
      <c r="AE85" s="2919">
        <v>211.39669401999998</v>
      </c>
      <c r="AF85" s="2919">
        <v>254.59472289000001</v>
      </c>
      <c r="AG85" s="2919">
        <v>219.42867057999999</v>
      </c>
      <c r="AH85" s="2919">
        <v>254.90609262000001</v>
      </c>
      <c r="AI85" s="2919">
        <v>238.30351843</v>
      </c>
      <c r="AJ85" s="2919">
        <v>236.07852179000002</v>
      </c>
      <c r="AK85" s="2919">
        <v>248.97932025</v>
      </c>
      <c r="AL85" s="2919">
        <v>239.93421801000002</v>
      </c>
      <c r="AM85" s="2919">
        <v>217.57599929</v>
      </c>
      <c r="AN85" s="2919">
        <v>210.66561617000002</v>
      </c>
      <c r="AO85" s="2919">
        <v>262.96666052</v>
      </c>
      <c r="AP85" s="2919">
        <v>225.77103247660003</v>
      </c>
      <c r="AQ85" s="2919">
        <v>224.08543610160001</v>
      </c>
      <c r="AR85" s="2919">
        <v>231.24230522960002</v>
      </c>
      <c r="AS85" s="2919">
        <v>236.88848839000002</v>
      </c>
      <c r="AT85" s="2919">
        <v>181.029583328</v>
      </c>
      <c r="AU85" s="2919">
        <v>188.22738373880003</v>
      </c>
      <c r="AV85" s="2919">
        <v>196.95278670100001</v>
      </c>
      <c r="AW85" s="2919">
        <v>185.25011029319998</v>
      </c>
      <c r="AX85" s="2919">
        <v>306.73583615759998</v>
      </c>
      <c r="AY85" s="2919">
        <v>251.26642658920002</v>
      </c>
      <c r="AZ85" s="2919">
        <v>197.22532055729997</v>
      </c>
      <c r="BA85" s="2919">
        <v>274.34911475900009</v>
      </c>
      <c r="BB85" s="2919">
        <v>193.47024474830002</v>
      </c>
      <c r="BC85" s="2919">
        <v>206.91007548119998</v>
      </c>
      <c r="BD85" s="2919">
        <v>215.83015771499998</v>
      </c>
      <c r="BE85" s="2919">
        <v>207.41798266519996</v>
      </c>
      <c r="BF85" s="2919">
        <v>203.47366546500001</v>
      </c>
      <c r="BG85" s="2919">
        <v>205.13348557200004</v>
      </c>
      <c r="BH85" s="2919">
        <v>285.42884916269998</v>
      </c>
      <c r="BI85" s="2919">
        <v>339.10770391759996</v>
      </c>
      <c r="BJ85" s="2919">
        <v>424.96512534879992</v>
      </c>
      <c r="BK85" s="2919">
        <v>256.48091189859997</v>
      </c>
      <c r="BL85" s="2919">
        <v>324.61175804378843</v>
      </c>
      <c r="BM85" s="2919">
        <v>300.32245418939993</v>
      </c>
      <c r="BN85" s="2919">
        <v>256.75641149479998</v>
      </c>
      <c r="BO85" s="2919">
        <v>251.25756277279999</v>
      </c>
      <c r="BP85" s="2919">
        <v>242.95102314580001</v>
      </c>
      <c r="BQ85" s="2919">
        <v>246.05658869679999</v>
      </c>
      <c r="BR85" s="2919">
        <v>247.79219444950002</v>
      </c>
      <c r="BS85" s="2919">
        <v>252.7615975352</v>
      </c>
      <c r="BT85" s="2919">
        <v>255.26522692211003</v>
      </c>
      <c r="BU85" s="2919">
        <v>262.26037256841801</v>
      </c>
      <c r="BV85" s="2919">
        <v>244.542399468474</v>
      </c>
      <c r="BW85" s="2919">
        <v>249.18572984496501</v>
      </c>
      <c r="BX85" s="2919">
        <v>242.13766908349999</v>
      </c>
      <c r="BY85" s="2919">
        <v>244.60551647039998</v>
      </c>
      <c r="BZ85" s="2919">
        <v>249.7</v>
      </c>
      <c r="CA85" s="2919">
        <v>239.05725530160001</v>
      </c>
      <c r="CB85" s="2919">
        <v>223.12175609920001</v>
      </c>
      <c r="CC85" s="2919">
        <v>222.00437685750001</v>
      </c>
      <c r="CD85" s="2919">
        <v>225.39189220846197</v>
      </c>
      <c r="CE85" s="2919">
        <v>228.25089033133003</v>
      </c>
      <c r="CF85" s="2919">
        <v>260.344546273844</v>
      </c>
      <c r="CG85" s="2919">
        <v>403.9193663578933</v>
      </c>
      <c r="CH85" s="2919">
        <v>422.73584837028716</v>
      </c>
      <c r="CI85" s="2919">
        <v>498.70842374931783</v>
      </c>
      <c r="CJ85" s="2919">
        <v>449.50701056563202</v>
      </c>
      <c r="CK85" s="2919">
        <v>457.74191750031201</v>
      </c>
      <c r="CL85" s="2919">
        <v>436.37944778426061</v>
      </c>
      <c r="CM85" s="2919">
        <v>454.40869176505646</v>
      </c>
      <c r="CN85" s="2919">
        <v>544.47681704779188</v>
      </c>
      <c r="CO85" s="2919">
        <v>498.23170117533186</v>
      </c>
      <c r="CP85" s="2919">
        <v>429.92996635384986</v>
      </c>
      <c r="CQ85" s="2919">
        <v>536.90287988065995</v>
      </c>
      <c r="CR85" s="2919">
        <v>526.45395714839992</v>
      </c>
      <c r="CS85" s="2919">
        <v>558.27703357620783</v>
      </c>
      <c r="CT85" s="2919">
        <v>832.16802287475002</v>
      </c>
      <c r="CU85" s="2919">
        <v>838.31134106369711</v>
      </c>
      <c r="CV85" s="2919">
        <v>821.7342159315341</v>
      </c>
      <c r="CW85" s="2919">
        <v>822.7100180825546</v>
      </c>
      <c r="CX85" s="2919">
        <v>826.17907805708876</v>
      </c>
      <c r="CY85" s="2919">
        <v>812.0897602953728</v>
      </c>
      <c r="CZ85" s="2919">
        <v>779.39175986923283</v>
      </c>
      <c r="DA85" s="2919">
        <v>782.00286858929098</v>
      </c>
      <c r="DB85" s="2919">
        <v>784.65236538743227</v>
      </c>
      <c r="DC85" s="2919">
        <v>780.3561318879166</v>
      </c>
      <c r="DD85" s="2919">
        <v>1529.8206326550162</v>
      </c>
      <c r="DE85" s="2919">
        <v>763.18501363538701</v>
      </c>
      <c r="DF85" s="2919">
        <v>756.57795844539646</v>
      </c>
      <c r="DG85" s="2919">
        <v>738.22107946955589</v>
      </c>
      <c r="DH85" s="2919">
        <v>738.76880550987391</v>
      </c>
      <c r="DI85" s="2919">
        <v>885.91490831141346</v>
      </c>
      <c r="DJ85" s="2919">
        <v>864.43063726545608</v>
      </c>
      <c r="DK85" s="2919">
        <v>866.94804403871331</v>
      </c>
      <c r="DL85" s="2919">
        <v>817.20980379988396</v>
      </c>
      <c r="DM85" s="2919">
        <v>1163.4992237663746</v>
      </c>
      <c r="DN85" s="2919">
        <v>827.87004594927282</v>
      </c>
      <c r="DO85" s="2919">
        <v>844.43472738634784</v>
      </c>
      <c r="DP85" s="2919">
        <v>746.65889414821095</v>
      </c>
      <c r="DQ85" s="2919">
        <v>885.94352426289311</v>
      </c>
      <c r="DR85" s="2919">
        <v>897.58859149795342</v>
      </c>
      <c r="DS85" s="2919">
        <v>933.12139271190165</v>
      </c>
      <c r="DT85" s="2919">
        <v>1044.7764218821048</v>
      </c>
      <c r="DU85" s="2919">
        <v>1084.7913268004256</v>
      </c>
      <c r="DV85" s="2919">
        <v>1089.5960193851611</v>
      </c>
      <c r="DW85" s="2919">
        <v>1078.2517679283583</v>
      </c>
      <c r="DX85" s="2919">
        <v>1177.3252021620501</v>
      </c>
      <c r="DY85" s="2919">
        <v>1133.1973787165732</v>
      </c>
      <c r="DZ85" s="2919">
        <v>1144.2221414424421</v>
      </c>
      <c r="EA85" s="2919">
        <v>1130.2109668782277</v>
      </c>
      <c r="EB85" s="2919">
        <v>1126.0791234353746</v>
      </c>
      <c r="EC85" s="2919">
        <v>1124.7316912012218</v>
      </c>
      <c r="ED85" s="2919">
        <v>1102.8888353648858</v>
      </c>
      <c r="EE85" s="2919">
        <v>1095.7725116308141</v>
      </c>
      <c r="EF85" s="2919">
        <v>1212.711412520508</v>
      </c>
      <c r="EG85" s="2919">
        <v>1216.1670025375224</v>
      </c>
      <c r="EH85" s="2919">
        <v>1190.9505176221003</v>
      </c>
      <c r="EI85" s="2919">
        <v>1225.8118328056855</v>
      </c>
      <c r="EJ85" s="2919">
        <v>1171.4330566546848</v>
      </c>
      <c r="EK85" s="2919">
        <v>1145.7652574558979</v>
      </c>
      <c r="EL85" s="2919">
        <v>1141.7475103802492</v>
      </c>
      <c r="EM85" s="2919">
        <v>1116.7502362850482</v>
      </c>
      <c r="EN85" s="2919">
        <v>1078.7702794949971</v>
      </c>
      <c r="EO85" s="2919">
        <v>1154.305116075908</v>
      </c>
      <c r="EP85" s="2919">
        <v>1208.8068088830553</v>
      </c>
      <c r="EQ85" s="2919">
        <v>1224.0654219342589</v>
      </c>
      <c r="ER85" s="2919">
        <v>1154.2481271918737</v>
      </c>
      <c r="ES85" s="2919">
        <v>1176.1375725840433</v>
      </c>
      <c r="ET85" s="2919">
        <v>1127.0799886643458</v>
      </c>
      <c r="EU85" s="2919">
        <v>1097.6586736532865</v>
      </c>
      <c r="EV85" s="2951">
        <v>1136.4609131670472</v>
      </c>
      <c r="EW85" s="2952">
        <v>1099.6511762602379</v>
      </c>
      <c r="EX85" s="2952">
        <v>1046.8475695558968</v>
      </c>
      <c r="EY85" s="2952">
        <v>1250.0340494987699</v>
      </c>
      <c r="EZ85" s="2952">
        <v>1241.9989168294871</v>
      </c>
      <c r="FA85" s="2952">
        <v>1208.231256494963</v>
      </c>
      <c r="FB85" s="2952">
        <v>1417.8574546623311</v>
      </c>
      <c r="FC85" s="2952">
        <v>1338.2513130281488</v>
      </c>
      <c r="FD85" s="2952">
        <v>1237.1106553432987</v>
      </c>
      <c r="FE85" s="2953">
        <v>1298.4615982229714</v>
      </c>
    </row>
    <row r="86" spans="1:161" ht="15.95" customHeight="1" x14ac:dyDescent="0.35">
      <c r="A86" s="911" t="s">
        <v>854</v>
      </c>
      <c r="B86" s="2919">
        <v>0.69274532</v>
      </c>
      <c r="C86" s="2919">
        <v>0.66161731999999995</v>
      </c>
      <c r="D86" s="2919">
        <v>0.27465232000000001</v>
      </c>
      <c r="E86" s="2919">
        <v>0.14202632000000001</v>
      </c>
      <c r="F86" s="2919">
        <v>0.13103186</v>
      </c>
      <c r="G86" s="2919">
        <v>0.24168931999999999</v>
      </c>
      <c r="H86" s="2919">
        <v>0.25872931999999998</v>
      </c>
      <c r="I86" s="2919">
        <v>0.28362831999999999</v>
      </c>
      <c r="J86" s="2919">
        <v>0.28638832000000003</v>
      </c>
      <c r="K86" s="2919">
        <v>1.7274504099999999</v>
      </c>
      <c r="L86" s="2919">
        <v>27.220345469999998</v>
      </c>
      <c r="M86" s="2919">
        <v>65.214018910000007</v>
      </c>
      <c r="N86" s="2919">
        <v>93.588372230000004</v>
      </c>
      <c r="O86" s="2919">
        <v>106.64346950999999</v>
      </c>
      <c r="P86" s="2919">
        <v>113.03227240000001</v>
      </c>
      <c r="Q86" s="2919">
        <v>117.39399884000001</v>
      </c>
      <c r="R86" s="2919">
        <v>122.96482440999999</v>
      </c>
      <c r="S86" s="2919">
        <v>132.68995436999998</v>
      </c>
      <c r="T86" s="2919">
        <v>159.77552125</v>
      </c>
      <c r="U86" s="2919">
        <v>164.5992067</v>
      </c>
      <c r="V86" s="2919">
        <v>179.22844996999999</v>
      </c>
      <c r="W86" s="2919">
        <v>184.32212657999997</v>
      </c>
      <c r="X86" s="2919">
        <v>194.23318760999996</v>
      </c>
      <c r="Y86" s="2919">
        <v>195.56070651999994</v>
      </c>
      <c r="Z86" s="2919">
        <v>221.84858540000002</v>
      </c>
      <c r="AA86" s="2919">
        <v>226.38540115999999</v>
      </c>
      <c r="AB86" s="2919">
        <v>245.87974885000003</v>
      </c>
      <c r="AC86" s="2919">
        <v>250.15751631999998</v>
      </c>
      <c r="AD86" s="2919">
        <v>247.13055068999998</v>
      </c>
      <c r="AE86" s="2919">
        <v>247.61354051000001</v>
      </c>
      <c r="AF86" s="2919">
        <v>227.39873095999997</v>
      </c>
      <c r="AG86" s="2919">
        <v>223.87538663999999</v>
      </c>
      <c r="AH86" s="2919">
        <v>225.03130724000002</v>
      </c>
      <c r="AI86" s="2919">
        <v>227.25464790999999</v>
      </c>
      <c r="AJ86" s="2919">
        <v>214.41177765</v>
      </c>
      <c r="AK86" s="2919">
        <v>226.21673707999994</v>
      </c>
      <c r="AL86" s="2919">
        <v>228.80407049999999</v>
      </c>
      <c r="AM86" s="2919">
        <v>217.30634305000001</v>
      </c>
      <c r="AN86" s="2919">
        <v>233.65335765</v>
      </c>
      <c r="AO86" s="2919">
        <v>238.91322309000003</v>
      </c>
      <c r="AP86" s="2919">
        <v>257.98632599000001</v>
      </c>
      <c r="AQ86" s="2919">
        <v>249.25280749000001</v>
      </c>
      <c r="AR86" s="2919">
        <v>247.67783625000001</v>
      </c>
      <c r="AS86" s="2919">
        <v>253.48509066</v>
      </c>
      <c r="AT86" s="2919">
        <v>308.40863846999997</v>
      </c>
      <c r="AU86" s="2919">
        <v>303.74237059999996</v>
      </c>
      <c r="AV86" s="2919">
        <v>316.36196386</v>
      </c>
      <c r="AW86" s="2919">
        <v>316.75506407</v>
      </c>
      <c r="AX86" s="2919">
        <v>309.59709845999998</v>
      </c>
      <c r="AY86" s="2919">
        <v>311.43951162999997</v>
      </c>
      <c r="AZ86" s="2919">
        <v>302.01984916999993</v>
      </c>
      <c r="BA86" s="2919">
        <v>291.15736994999997</v>
      </c>
      <c r="BB86" s="2919">
        <v>297.84480109000003</v>
      </c>
      <c r="BC86" s="2919">
        <v>288.90294362999998</v>
      </c>
      <c r="BD86" s="2919">
        <v>264.04311855000003</v>
      </c>
      <c r="BE86" s="2919">
        <v>264.68516525000001</v>
      </c>
      <c r="BF86" s="2919">
        <v>271.55939524000001</v>
      </c>
      <c r="BG86" s="2919">
        <v>271.02884849999998</v>
      </c>
      <c r="BH86" s="2919">
        <v>273.57531112000004</v>
      </c>
      <c r="BI86" s="2919">
        <v>247.33716596000002</v>
      </c>
      <c r="BJ86" s="2919">
        <v>233.13455670999997</v>
      </c>
      <c r="BK86" s="2919">
        <v>266.32883949000001</v>
      </c>
      <c r="BL86" s="2919">
        <v>271.90960486000006</v>
      </c>
      <c r="BM86" s="2919">
        <v>266.44189790000001</v>
      </c>
      <c r="BN86" s="2919">
        <v>261.55825563175</v>
      </c>
      <c r="BO86" s="2919">
        <v>268.16998295000002</v>
      </c>
      <c r="BP86" s="2919">
        <v>267.61853050999997</v>
      </c>
      <c r="BQ86" s="2919">
        <v>260.98292048999997</v>
      </c>
      <c r="BR86" s="2919">
        <v>258.61594904999998</v>
      </c>
      <c r="BS86" s="2919">
        <v>250.83898643999999</v>
      </c>
      <c r="BT86" s="2919">
        <v>241.67748234000001</v>
      </c>
      <c r="BU86" s="2919">
        <v>246.19869747000004</v>
      </c>
      <c r="BV86" s="2919">
        <v>248.85800791000003</v>
      </c>
      <c r="BW86" s="2919">
        <v>246.92093638999998</v>
      </c>
      <c r="BX86" s="2919">
        <v>246.738968</v>
      </c>
      <c r="BY86" s="2919">
        <v>256.77900899999997</v>
      </c>
      <c r="BZ86" s="2919">
        <v>255.6</v>
      </c>
      <c r="CA86" s="2919">
        <v>258.98447447999996</v>
      </c>
      <c r="CB86" s="2919">
        <v>259.18894384999999</v>
      </c>
      <c r="CC86" s="2919">
        <v>259.93746066</v>
      </c>
      <c r="CD86" s="2919">
        <v>256.17625300999998</v>
      </c>
      <c r="CE86" s="2919">
        <v>249.93565891999998</v>
      </c>
      <c r="CF86" s="2919">
        <v>253.60360581999998</v>
      </c>
      <c r="CG86" s="2919">
        <v>255.39421365999999</v>
      </c>
      <c r="CH86" s="2919">
        <v>264.76110014</v>
      </c>
      <c r="CI86" s="2919">
        <v>261.38856346000006</v>
      </c>
      <c r="CJ86" s="2919">
        <v>252.94617406000003</v>
      </c>
      <c r="CK86" s="2919">
        <v>253.98390782000001</v>
      </c>
      <c r="CL86" s="2919">
        <v>251.01374727999999</v>
      </c>
      <c r="CM86" s="2919">
        <v>252.89396282000001</v>
      </c>
      <c r="CN86" s="2919">
        <v>247.84343826</v>
      </c>
      <c r="CO86" s="2919">
        <v>243.08996217000001</v>
      </c>
      <c r="CP86" s="2919">
        <v>246.77994147000001</v>
      </c>
      <c r="CQ86" s="2919">
        <v>116.81339804000001</v>
      </c>
      <c r="CR86" s="2919">
        <v>5.6238310399999998</v>
      </c>
      <c r="CS86" s="2919">
        <v>6.0006972700000016</v>
      </c>
      <c r="CT86" s="2919">
        <v>6.1138989400000003</v>
      </c>
      <c r="CU86" s="2919">
        <v>5.5399524799999984</v>
      </c>
      <c r="CV86" s="2919">
        <v>5.2206779400000007</v>
      </c>
      <c r="CW86" s="2919">
        <v>5.4294547200000007</v>
      </c>
      <c r="CX86" s="2919">
        <v>5.2941119699999994</v>
      </c>
      <c r="CY86" s="2919">
        <v>5.4066203399999999</v>
      </c>
      <c r="CZ86" s="2919">
        <v>5.1348933400000005</v>
      </c>
      <c r="DA86" s="2919">
        <v>5.2320298799999998</v>
      </c>
      <c r="DB86" s="2919">
        <v>5.2259854099999998</v>
      </c>
      <c r="DC86" s="2919">
        <v>5.1571857199999993</v>
      </c>
      <c r="DD86" s="2919">
        <v>4.5793302900000006</v>
      </c>
      <c r="DE86" s="2919">
        <v>4.6517931500000005</v>
      </c>
      <c r="DF86" s="2919">
        <v>4.6599851099999992</v>
      </c>
      <c r="DG86" s="2919">
        <v>4.7162356500000007</v>
      </c>
      <c r="DH86" s="2919">
        <v>3.7479601600000003</v>
      </c>
      <c r="DI86" s="2919">
        <v>3.8764950899999997</v>
      </c>
      <c r="DJ86" s="2919">
        <v>3.6064033799999997</v>
      </c>
      <c r="DK86" s="2919">
        <v>3.5923565293499995</v>
      </c>
      <c r="DL86" s="2919">
        <v>3.3858569467000001</v>
      </c>
      <c r="DM86" s="2919">
        <v>3.1217522244999993</v>
      </c>
      <c r="DN86" s="2919">
        <v>3.3032621486999996</v>
      </c>
      <c r="DO86" s="2919">
        <v>3.0349442620000002</v>
      </c>
      <c r="DP86" s="2919">
        <v>2.60493942</v>
      </c>
      <c r="DQ86" s="2919">
        <v>1.3307196799999998</v>
      </c>
      <c r="DR86" s="2919">
        <v>1.6347010399999997</v>
      </c>
      <c r="DS86" s="2919">
        <v>1.2806866199999998</v>
      </c>
      <c r="DT86" s="2919">
        <v>1.13988322</v>
      </c>
      <c r="DU86" s="2919">
        <v>1.3995876199999999</v>
      </c>
      <c r="DV86" s="2919">
        <v>1.6486506200000002</v>
      </c>
      <c r="DW86" s="2919">
        <v>0.94478141000000004</v>
      </c>
      <c r="DX86" s="2919">
        <v>1.1518311800000001</v>
      </c>
      <c r="DY86" s="2919">
        <v>0.85715359000000002</v>
      </c>
      <c r="DZ86" s="2919">
        <v>0.84286718000000016</v>
      </c>
      <c r="EA86" s="2919">
        <v>0.83611290999999999</v>
      </c>
      <c r="EB86" s="2919">
        <v>0.82540357000000009</v>
      </c>
      <c r="EC86" s="2919">
        <v>0.75458694999999998</v>
      </c>
      <c r="ED86" s="2919">
        <v>0.65669153000000002</v>
      </c>
      <c r="EE86" s="2919">
        <v>0.10658204</v>
      </c>
      <c r="EF86" s="2919">
        <v>0.73553274000000002</v>
      </c>
      <c r="EG86" s="2919">
        <v>0.56351929000000001</v>
      </c>
      <c r="EH86" s="2919">
        <v>0.78268783000000008</v>
      </c>
      <c r="EI86" s="2919">
        <v>0.69646116000000002</v>
      </c>
      <c r="EJ86" s="2919">
        <v>0.54988060000000005</v>
      </c>
      <c r="EK86" s="2919">
        <v>0.6056506599999999</v>
      </c>
      <c r="EL86" s="2919">
        <v>0.38594054000000005</v>
      </c>
      <c r="EM86" s="2919">
        <v>0.35330102000000002</v>
      </c>
      <c r="EN86" s="2919">
        <v>0.46001790000000009</v>
      </c>
      <c r="EO86" s="2919">
        <v>0.33867911000000001</v>
      </c>
      <c r="EP86" s="2919">
        <v>0.17629325000000001</v>
      </c>
      <c r="EQ86" s="2919">
        <v>0.22295832000000002</v>
      </c>
      <c r="ER86" s="2919">
        <v>0.23451300999999999</v>
      </c>
      <c r="ES86" s="2919">
        <v>0.12825037</v>
      </c>
      <c r="ET86" s="2919">
        <v>0.12065387</v>
      </c>
      <c r="EU86" s="2919">
        <v>0.15999645000000001</v>
      </c>
      <c r="EV86" s="2951">
        <v>0.21083093999999997</v>
      </c>
      <c r="EW86" s="2952">
        <v>0.36679764999999998</v>
      </c>
      <c r="EX86" s="2952">
        <v>0.2951298</v>
      </c>
      <c r="EY86" s="2952">
        <v>0.29352408000000002</v>
      </c>
      <c r="EZ86" s="2952">
        <v>0.25679477000000001</v>
      </c>
      <c r="FA86" s="2952">
        <v>0.27446694999999993</v>
      </c>
      <c r="FB86" s="2952">
        <v>0.19191368000000003</v>
      </c>
      <c r="FC86" s="2952">
        <v>0.13792970000000002</v>
      </c>
      <c r="FD86" s="2952">
        <v>99.223735585412996</v>
      </c>
      <c r="FE86" s="2953">
        <v>103.6297457642</v>
      </c>
    </row>
    <row r="87" spans="1:161" ht="15.95" customHeight="1" x14ac:dyDescent="0.35">
      <c r="A87" s="911" t="s">
        <v>855</v>
      </c>
      <c r="B87" s="2919">
        <v>6.0675792799999995</v>
      </c>
      <c r="C87" s="2919">
        <v>6.3799121000000003</v>
      </c>
      <c r="D87" s="2919">
        <v>5.7025643199999996</v>
      </c>
      <c r="E87" s="2919">
        <v>5.5092628999999995</v>
      </c>
      <c r="F87" s="2919">
        <v>5.2635429900000004</v>
      </c>
      <c r="G87" s="2919">
        <v>5.6278757300000004</v>
      </c>
      <c r="H87" s="2919">
        <v>5.3140654899999999</v>
      </c>
      <c r="I87" s="2919">
        <v>5.32739312</v>
      </c>
      <c r="J87" s="2919">
        <v>5.5304802300000002</v>
      </c>
      <c r="K87" s="2919">
        <v>5.0026731900000003</v>
      </c>
      <c r="L87" s="2919">
        <v>4.2434131200000005</v>
      </c>
      <c r="M87" s="2919">
        <v>4.7794964099999815</v>
      </c>
      <c r="N87" s="2919">
        <v>3.3449213600000118</v>
      </c>
      <c r="O87" s="2919">
        <v>4.3645148799999998</v>
      </c>
      <c r="P87" s="2919">
        <v>4.125483259999986</v>
      </c>
      <c r="Q87" s="2919">
        <v>4.2113440599999992</v>
      </c>
      <c r="R87" s="2919">
        <v>4.18420813</v>
      </c>
      <c r="S87" s="2919">
        <v>2.9359140299999997</v>
      </c>
      <c r="T87" s="2919">
        <v>5.1041778499999992</v>
      </c>
      <c r="U87" s="2919">
        <v>4.8015753099999996</v>
      </c>
      <c r="V87" s="2919">
        <v>4.7329412300000007</v>
      </c>
      <c r="W87" s="2919">
        <v>4.6795259600000003</v>
      </c>
      <c r="X87" s="2919">
        <v>4.702836379999999</v>
      </c>
      <c r="Y87" s="2919">
        <v>4.73150885</v>
      </c>
      <c r="Z87" s="2919">
        <v>2.1199692799999998</v>
      </c>
      <c r="AA87" s="2919">
        <v>2.9562785599999999</v>
      </c>
      <c r="AB87" s="2919">
        <v>2.8312427599999999</v>
      </c>
      <c r="AC87" s="2919">
        <v>3.4715882499999999</v>
      </c>
      <c r="AD87" s="2919">
        <v>2.8188206899999999</v>
      </c>
      <c r="AE87" s="2919">
        <v>3.5744988099999997</v>
      </c>
      <c r="AF87" s="2919">
        <v>2.9232478199999998</v>
      </c>
      <c r="AG87" s="2919">
        <v>234.58632690000002</v>
      </c>
      <c r="AH87" s="2919">
        <v>233.60753159000001</v>
      </c>
      <c r="AI87" s="2919">
        <v>233.60228148000002</v>
      </c>
      <c r="AJ87" s="2919">
        <v>234.32091231999999</v>
      </c>
      <c r="AK87" s="2919">
        <v>236.30657102000001</v>
      </c>
      <c r="AL87" s="2919">
        <v>226.58450656999997</v>
      </c>
      <c r="AM87" s="2919">
        <v>225.27045018999999</v>
      </c>
      <c r="AN87" s="2919">
        <v>225.43403218</v>
      </c>
      <c r="AO87" s="2919">
        <v>226.08997924000002</v>
      </c>
      <c r="AP87" s="2919">
        <v>225.84874418999999</v>
      </c>
      <c r="AQ87" s="2919">
        <v>228.13656768999999</v>
      </c>
      <c r="AR87" s="2919">
        <v>219.38014188</v>
      </c>
      <c r="AS87" s="2919">
        <v>213.3855557</v>
      </c>
      <c r="AT87" s="2919">
        <v>213.79904245</v>
      </c>
      <c r="AU87" s="2919">
        <v>214.54623911000002</v>
      </c>
      <c r="AV87" s="2919">
        <v>214.72194997</v>
      </c>
      <c r="AW87" s="2919">
        <v>214.13554803</v>
      </c>
      <c r="AX87" s="2919">
        <v>203.95354651</v>
      </c>
      <c r="AY87" s="2919">
        <v>203.59980625999998</v>
      </c>
      <c r="AZ87" s="2919">
        <v>203.55187291999999</v>
      </c>
      <c r="BA87" s="2919">
        <v>203.58630334</v>
      </c>
      <c r="BB87" s="2919">
        <v>203.57906084000001</v>
      </c>
      <c r="BC87" s="2919">
        <v>203.45796325999999</v>
      </c>
      <c r="BD87" s="2919">
        <v>193.83738475999999</v>
      </c>
      <c r="BE87" s="2919">
        <v>193.79641894</v>
      </c>
      <c r="BF87" s="2919">
        <v>193.75864953999999</v>
      </c>
      <c r="BG87" s="2919">
        <v>193.65226262000002</v>
      </c>
      <c r="BH87" s="2919">
        <v>193.69717065999998</v>
      </c>
      <c r="BI87" s="2919">
        <v>193.69332840000001</v>
      </c>
      <c r="BJ87" s="2919">
        <v>184.11560825000001</v>
      </c>
      <c r="BK87" s="2919">
        <v>184.04030236</v>
      </c>
      <c r="BL87" s="2919">
        <v>184.21403699000001</v>
      </c>
      <c r="BM87" s="2919">
        <v>184.30588549000001</v>
      </c>
      <c r="BN87" s="2919">
        <v>184.31617674</v>
      </c>
      <c r="BO87" s="2919">
        <v>184.30898919999998</v>
      </c>
      <c r="BP87" s="2919">
        <v>174.59579892999997</v>
      </c>
      <c r="BQ87" s="2919">
        <v>174.5394287</v>
      </c>
      <c r="BR87" s="2919">
        <v>174.5150907</v>
      </c>
      <c r="BS87" s="2919">
        <v>174.53697056000001</v>
      </c>
      <c r="BT87" s="2919">
        <v>174.46204139</v>
      </c>
      <c r="BU87" s="2919">
        <v>174.48525966</v>
      </c>
      <c r="BV87" s="2919">
        <v>165.05113765000002</v>
      </c>
      <c r="BW87" s="2919">
        <v>165.02227711</v>
      </c>
      <c r="BX87" s="2919">
        <v>164.99763299999998</v>
      </c>
      <c r="BY87" s="2919">
        <v>165.11437699999999</v>
      </c>
      <c r="BZ87" s="2919">
        <v>165.2</v>
      </c>
      <c r="CA87" s="2919">
        <v>165.41982898000001</v>
      </c>
      <c r="CB87" s="2919">
        <v>155.66405348999999</v>
      </c>
      <c r="CC87" s="2919">
        <v>155.58247512</v>
      </c>
      <c r="CD87" s="2919">
        <v>155.53206240999998</v>
      </c>
      <c r="CE87" s="2919">
        <v>155.51997097</v>
      </c>
      <c r="CF87" s="2919">
        <v>155.46880864999997</v>
      </c>
      <c r="CG87" s="2919">
        <v>155.37889684000001</v>
      </c>
      <c r="CH87" s="2919">
        <v>145.81984776000002</v>
      </c>
      <c r="CI87" s="2919">
        <v>145.67974021000001</v>
      </c>
      <c r="CJ87" s="2919">
        <v>146.32464302</v>
      </c>
      <c r="CK87" s="2919">
        <v>146.38995348</v>
      </c>
      <c r="CL87" s="2919">
        <v>146.39728055</v>
      </c>
      <c r="CM87" s="2919">
        <v>146.38539861999999</v>
      </c>
      <c r="CN87" s="2919">
        <v>136.94207484</v>
      </c>
      <c r="CO87" s="2919">
        <v>136.93775564999999</v>
      </c>
      <c r="CP87" s="2919">
        <v>136.77724720000001</v>
      </c>
      <c r="CQ87" s="2919">
        <v>136.88843818999999</v>
      </c>
      <c r="CR87" s="2919">
        <v>137.06781093000001</v>
      </c>
      <c r="CS87" s="2919">
        <v>136.85389631000001</v>
      </c>
      <c r="CT87" s="2919">
        <v>127.30109185999999</v>
      </c>
      <c r="CU87" s="2919">
        <v>127.29734956</v>
      </c>
      <c r="CV87" s="2919">
        <v>127.29398020000001</v>
      </c>
      <c r="CW87" s="2919">
        <v>127.30244962</v>
      </c>
      <c r="CX87" s="2919">
        <v>126.80610003</v>
      </c>
      <c r="CY87" s="2919">
        <v>126.67771062999999</v>
      </c>
      <c r="CZ87" s="2919">
        <v>117.05678791000001</v>
      </c>
      <c r="DA87" s="2919">
        <v>116.92483731</v>
      </c>
      <c r="DB87" s="2919">
        <v>116.8346667</v>
      </c>
      <c r="DC87" s="2919">
        <v>115.84498125</v>
      </c>
      <c r="DD87" s="2919">
        <v>115.94173655</v>
      </c>
      <c r="DE87" s="2919">
        <v>115.88119394</v>
      </c>
      <c r="DF87" s="2919">
        <v>106.26444859</v>
      </c>
      <c r="DG87" s="2919">
        <v>106.26280471</v>
      </c>
      <c r="DH87" s="2919">
        <v>106.40242615999999</v>
      </c>
      <c r="DI87" s="2919">
        <v>106.3283332</v>
      </c>
      <c r="DJ87" s="2919">
        <v>106.26352594000001</v>
      </c>
      <c r="DK87" s="2919">
        <v>106.24769055</v>
      </c>
      <c r="DL87" s="2919">
        <v>96.646371500000001</v>
      </c>
      <c r="DM87" s="2919">
        <v>96.833212560000007</v>
      </c>
      <c r="DN87" s="2919">
        <v>96.72623428</v>
      </c>
      <c r="DO87" s="2919">
        <v>96.732194859999993</v>
      </c>
      <c r="DP87" s="2919">
        <v>96.785409760000007</v>
      </c>
      <c r="DQ87" s="2919">
        <v>96.672800680000009</v>
      </c>
      <c r="DR87" s="2919">
        <v>87.072953249999998</v>
      </c>
      <c r="DS87" s="2919">
        <v>87.078980139999999</v>
      </c>
      <c r="DT87" s="2919">
        <v>87.070648230000003</v>
      </c>
      <c r="DU87" s="2919">
        <v>87.182784249999997</v>
      </c>
      <c r="DV87" s="2919">
        <v>87.691700890000007</v>
      </c>
      <c r="DW87" s="2919">
        <v>87.72062785</v>
      </c>
      <c r="DX87" s="2919">
        <v>78.181230689999978</v>
      </c>
      <c r="DY87" s="2919">
        <v>78.246563340000009</v>
      </c>
      <c r="DZ87" s="2919">
        <v>78.274066379999994</v>
      </c>
      <c r="EA87" s="2919">
        <v>78.216187680000004</v>
      </c>
      <c r="EB87" s="2919">
        <v>78.246810178399997</v>
      </c>
      <c r="EC87" s="2919">
        <v>78.272090610000006</v>
      </c>
      <c r="ED87" s="2919">
        <v>68.518292878000011</v>
      </c>
      <c r="EE87" s="2919">
        <v>69.491104430000007</v>
      </c>
      <c r="EF87" s="2919">
        <v>69.085894320000008</v>
      </c>
      <c r="EG87" s="2919">
        <v>2.9595896999999995</v>
      </c>
      <c r="EH87" s="2919">
        <v>70.967388760000006</v>
      </c>
      <c r="EI87" s="2919">
        <v>71.250806359999999</v>
      </c>
      <c r="EJ87" s="2919">
        <v>62.242917889999994</v>
      </c>
      <c r="EK87" s="2919">
        <v>62.063996230000001</v>
      </c>
      <c r="EL87" s="2919">
        <v>62.216784879999999</v>
      </c>
      <c r="EM87" s="2919">
        <v>60.872449150000001</v>
      </c>
      <c r="EN87" s="2919">
        <v>60.873097690000002</v>
      </c>
      <c r="EO87" s="2919">
        <v>60.843793770000005</v>
      </c>
      <c r="EP87" s="2919">
        <v>50.640456499999999</v>
      </c>
      <c r="EQ87" s="2919">
        <v>51.14760588</v>
      </c>
      <c r="ER87" s="2919">
        <v>51.330113030000007</v>
      </c>
      <c r="ES87" s="2919">
        <v>51.198045139999998</v>
      </c>
      <c r="ET87" s="2919">
        <v>51.124658989999993</v>
      </c>
      <c r="EU87" s="2919">
        <v>50.965252799999995</v>
      </c>
      <c r="EV87" s="2951">
        <v>64.068266410000007</v>
      </c>
      <c r="EW87" s="2952">
        <v>41.559816829999995</v>
      </c>
      <c r="EX87" s="2952">
        <v>41.357467010000001</v>
      </c>
      <c r="EY87" s="2952">
        <v>3.0152921099999999</v>
      </c>
      <c r="EZ87" s="2952">
        <v>2.7652846399999995</v>
      </c>
      <c r="FA87" s="2952">
        <v>1.2490988600000001</v>
      </c>
      <c r="FB87" s="2952">
        <v>1.3099853400000001</v>
      </c>
      <c r="FC87" s="2952">
        <v>1.4569558399999998</v>
      </c>
      <c r="FD87" s="2952">
        <v>1.53096151</v>
      </c>
      <c r="FE87" s="2953">
        <v>1.2421806599999998</v>
      </c>
    </row>
    <row r="88" spans="1:161" ht="15.95" customHeight="1" x14ac:dyDescent="0.35">
      <c r="A88" s="911" t="s">
        <v>856</v>
      </c>
      <c r="B88" s="2919">
        <v>64.305025139999998</v>
      </c>
      <c r="C88" s="2919">
        <v>64.410387069999999</v>
      </c>
      <c r="D88" s="2919">
        <v>62.527931809999998</v>
      </c>
      <c r="E88" s="2919">
        <v>53.491311119999999</v>
      </c>
      <c r="F88" s="2919">
        <v>72.454271090000006</v>
      </c>
      <c r="G88" s="2919">
        <v>69.507567269999996</v>
      </c>
      <c r="H88" s="2919">
        <v>75.590285519999995</v>
      </c>
      <c r="I88" s="2919">
        <v>74.361456689999997</v>
      </c>
      <c r="J88" s="2919">
        <v>72.97030676</v>
      </c>
      <c r="K88" s="2919">
        <v>75.488963999999996</v>
      </c>
      <c r="L88" s="2919">
        <v>83.428469750000005</v>
      </c>
      <c r="M88" s="2919">
        <v>82.422700240000012</v>
      </c>
      <c r="N88" s="2919">
        <v>75.975285179999986</v>
      </c>
      <c r="O88" s="2919">
        <v>62.716257620000007</v>
      </c>
      <c r="P88" s="2919">
        <v>63.299879750000002</v>
      </c>
      <c r="Q88" s="2919">
        <v>61.133792390000004</v>
      </c>
      <c r="R88" s="2919">
        <v>67.217385300000018</v>
      </c>
      <c r="S88" s="2919">
        <v>49.633252129999995</v>
      </c>
      <c r="T88" s="2919">
        <v>50.677388480000005</v>
      </c>
      <c r="U88" s="2919">
        <v>63.656802670000005</v>
      </c>
      <c r="V88" s="2919">
        <v>55.248537539999994</v>
      </c>
      <c r="W88" s="2919">
        <v>58.833755610000004</v>
      </c>
      <c r="X88" s="2919">
        <v>57.916210050000011</v>
      </c>
      <c r="Y88" s="2919">
        <v>60.2835222</v>
      </c>
      <c r="Z88" s="2919">
        <v>53.650485880000005</v>
      </c>
      <c r="AA88" s="2919">
        <v>52.967518839999997</v>
      </c>
      <c r="AB88" s="2919">
        <v>53.362233800000006</v>
      </c>
      <c r="AC88" s="2919">
        <v>47.478002830000001</v>
      </c>
      <c r="AD88" s="2919">
        <v>55.202753009999988</v>
      </c>
      <c r="AE88" s="2919">
        <v>45.670907369999995</v>
      </c>
      <c r="AF88" s="2919">
        <v>49.274646359999998</v>
      </c>
      <c r="AG88" s="2919">
        <v>48.01154141</v>
      </c>
      <c r="AH88" s="2919">
        <v>42.093704580000001</v>
      </c>
      <c r="AI88" s="2919">
        <v>32.948458199999997</v>
      </c>
      <c r="AJ88" s="2919">
        <v>35.583476000000005</v>
      </c>
      <c r="AK88" s="2919">
        <v>43.305932970000008</v>
      </c>
      <c r="AL88" s="2919">
        <v>53.374015479999997</v>
      </c>
      <c r="AM88" s="2919">
        <v>46.158967839999995</v>
      </c>
      <c r="AN88" s="2919">
        <v>54.347754619999996</v>
      </c>
      <c r="AO88" s="2919">
        <v>48.525518700000006</v>
      </c>
      <c r="AP88" s="2919">
        <v>52.860461799799992</v>
      </c>
      <c r="AQ88" s="2919">
        <v>53.070695175200001</v>
      </c>
      <c r="AR88" s="2919">
        <v>63.981940783999995</v>
      </c>
      <c r="AS88" s="2919">
        <v>55.699059699999992</v>
      </c>
      <c r="AT88" s="2919">
        <v>56.677409847200003</v>
      </c>
      <c r="AU88" s="2919">
        <v>59.019868471200006</v>
      </c>
      <c r="AV88" s="2919">
        <v>63.042268194000002</v>
      </c>
      <c r="AW88" s="2919">
        <v>55.394679115200006</v>
      </c>
      <c r="AX88" s="2919">
        <v>53.872736435199997</v>
      </c>
      <c r="AY88" s="2919">
        <v>49.063188840800002</v>
      </c>
      <c r="AZ88" s="2919">
        <v>53.4720252973</v>
      </c>
      <c r="BA88" s="2919">
        <v>52.107485867799994</v>
      </c>
      <c r="BB88" s="2919">
        <v>47.097178803000006</v>
      </c>
      <c r="BC88" s="2919">
        <v>50.952590386399997</v>
      </c>
      <c r="BD88" s="2919">
        <v>52.515943265000018</v>
      </c>
      <c r="BE88" s="2919">
        <v>44.703751737499999</v>
      </c>
      <c r="BF88" s="2919">
        <v>49.227843590000006</v>
      </c>
      <c r="BG88" s="2919">
        <v>45.595012431999997</v>
      </c>
      <c r="BH88" s="2919">
        <v>47.1451664792</v>
      </c>
      <c r="BI88" s="2919">
        <v>50.2027641102</v>
      </c>
      <c r="BJ88" s="2919">
        <v>50.072110066200004</v>
      </c>
      <c r="BK88" s="2919">
        <v>54.903676090600008</v>
      </c>
      <c r="BL88" s="2919">
        <v>53.200212702500004</v>
      </c>
      <c r="BM88" s="2919">
        <v>52.8312616746</v>
      </c>
      <c r="BN88" s="2919">
        <v>55.053590408799998</v>
      </c>
      <c r="BO88" s="2919">
        <v>57.961530281199998</v>
      </c>
      <c r="BP88" s="2919">
        <v>66.371450070899996</v>
      </c>
      <c r="BQ88" s="2919">
        <v>68.323603144499984</v>
      </c>
      <c r="BR88" s="2919">
        <v>60.966072810099995</v>
      </c>
      <c r="BS88" s="2919">
        <v>56.997552879200015</v>
      </c>
      <c r="BT88" s="2919">
        <v>53.629983508960009</v>
      </c>
      <c r="BU88" s="2919">
        <v>60.554701980456002</v>
      </c>
      <c r="BV88" s="2919">
        <v>55.701739239142</v>
      </c>
      <c r="BW88" s="2919">
        <v>58.668343509259998</v>
      </c>
      <c r="BX88" s="2919">
        <v>57.457198165000001</v>
      </c>
      <c r="BY88" s="2919">
        <v>55.877334342600008</v>
      </c>
      <c r="BZ88" s="2919">
        <v>56.2</v>
      </c>
      <c r="CA88" s="2919">
        <v>53.228000044300003</v>
      </c>
      <c r="CB88" s="2919">
        <v>53.528072708800003</v>
      </c>
      <c r="CC88" s="2919">
        <v>52.917980476316998</v>
      </c>
      <c r="CD88" s="2919">
        <v>62.460235662292007</v>
      </c>
      <c r="CE88" s="2919">
        <v>62.935848441642207</v>
      </c>
      <c r="CF88" s="2919">
        <v>62.663625340576239</v>
      </c>
      <c r="CG88" s="2919">
        <v>65.742422482846678</v>
      </c>
      <c r="CH88" s="2919">
        <v>60.632789729900004</v>
      </c>
      <c r="CI88" s="2919">
        <v>62.870534400000004</v>
      </c>
      <c r="CJ88" s="2919">
        <v>67.517907890000018</v>
      </c>
      <c r="CK88" s="2919">
        <v>60.903891130000005</v>
      </c>
      <c r="CL88" s="2919">
        <v>63.550595969999996</v>
      </c>
      <c r="CM88" s="2919">
        <v>63.836284769999992</v>
      </c>
      <c r="CN88" s="2919">
        <v>64.490997109999995</v>
      </c>
      <c r="CO88" s="2919">
        <v>60.317251660000011</v>
      </c>
      <c r="CP88" s="2919">
        <v>64.099128999999991</v>
      </c>
      <c r="CQ88" s="2919">
        <v>69.426817790000001</v>
      </c>
      <c r="CR88" s="2919">
        <v>69.655805470000004</v>
      </c>
      <c r="CS88" s="2919">
        <v>69.590133350000002</v>
      </c>
      <c r="CT88" s="2919">
        <v>78.614045930000017</v>
      </c>
      <c r="CU88" s="2919">
        <v>77.726854810000006</v>
      </c>
      <c r="CV88" s="2919">
        <v>73.146281900000005</v>
      </c>
      <c r="CW88" s="2919">
        <v>75.100519570000003</v>
      </c>
      <c r="CX88" s="2919">
        <v>82.259164069999997</v>
      </c>
      <c r="CY88" s="2919">
        <v>57.754491030000004</v>
      </c>
      <c r="CZ88" s="2919">
        <v>53.748318859999998</v>
      </c>
      <c r="DA88" s="2919">
        <v>45.218840970000002</v>
      </c>
      <c r="DB88" s="2919">
        <v>51.003858790000002</v>
      </c>
      <c r="DC88" s="2919">
        <v>58.100974149999999</v>
      </c>
      <c r="DD88" s="2919">
        <v>59.261466720000008</v>
      </c>
      <c r="DE88" s="2919">
        <v>60.502115269999997</v>
      </c>
      <c r="DF88" s="2919">
        <v>52.653595539999998</v>
      </c>
      <c r="DG88" s="2919">
        <v>69.056925430000007</v>
      </c>
      <c r="DH88" s="2919">
        <v>72.283822109999988</v>
      </c>
      <c r="DI88" s="2919">
        <v>67.56104237000001</v>
      </c>
      <c r="DJ88" s="2919">
        <v>70.78484091</v>
      </c>
      <c r="DK88" s="2919">
        <v>64.53209145999999</v>
      </c>
      <c r="DL88" s="2919">
        <v>70.601233409999992</v>
      </c>
      <c r="DM88" s="2919">
        <v>61.400073259999999</v>
      </c>
      <c r="DN88" s="2919">
        <v>55.563116941712813</v>
      </c>
      <c r="DO88" s="2919">
        <v>61.539926560000005</v>
      </c>
      <c r="DP88" s="2919">
        <v>56.516585380000002</v>
      </c>
      <c r="DQ88" s="2919">
        <v>57.272328560000005</v>
      </c>
      <c r="DR88" s="2919">
        <v>66.535300469999996</v>
      </c>
      <c r="DS88" s="2919">
        <v>67.239951119999986</v>
      </c>
      <c r="DT88" s="2919">
        <v>65.353980190000001</v>
      </c>
      <c r="DU88" s="2919">
        <v>62.980796359999992</v>
      </c>
      <c r="DV88" s="2919">
        <v>64.161109400000015</v>
      </c>
      <c r="DW88" s="2919">
        <v>74.705066599999995</v>
      </c>
      <c r="DX88" s="2919">
        <v>79.993561849999992</v>
      </c>
      <c r="DY88" s="2919">
        <v>82.095971950000006</v>
      </c>
      <c r="DZ88" s="2919">
        <v>83.151110139999986</v>
      </c>
      <c r="EA88" s="2919">
        <v>84.064112160000008</v>
      </c>
      <c r="EB88" s="2919">
        <v>81.861896858800009</v>
      </c>
      <c r="EC88" s="2919">
        <v>81.231484569999992</v>
      </c>
      <c r="ED88" s="2919">
        <v>69.13489672</v>
      </c>
      <c r="EE88" s="2919">
        <v>63.36528443000001</v>
      </c>
      <c r="EF88" s="2919">
        <v>60.125369610000007</v>
      </c>
      <c r="EG88" s="2919">
        <v>57.756214159999999</v>
      </c>
      <c r="EH88" s="2919">
        <v>78.744989350000012</v>
      </c>
      <c r="EI88" s="2919">
        <v>69.566754279999998</v>
      </c>
      <c r="EJ88" s="2919">
        <v>75.988718739999996</v>
      </c>
      <c r="EK88" s="2919">
        <v>67.730279120000006</v>
      </c>
      <c r="EL88" s="2919">
        <v>65.949714650000004</v>
      </c>
      <c r="EM88" s="2919">
        <v>61.024626959999999</v>
      </c>
      <c r="EN88" s="2919">
        <v>63.553205589999997</v>
      </c>
      <c r="EO88" s="2919">
        <v>58.4058384</v>
      </c>
      <c r="EP88" s="2919">
        <v>53.743970889999993</v>
      </c>
      <c r="EQ88" s="2919">
        <v>60.653259549999994</v>
      </c>
      <c r="ER88" s="2919">
        <v>64.142592210000004</v>
      </c>
      <c r="ES88" s="2919">
        <v>62.952394199999993</v>
      </c>
      <c r="ET88" s="2919">
        <v>63.132550080000009</v>
      </c>
      <c r="EU88" s="2919">
        <v>63.084561480000005</v>
      </c>
      <c r="EV88" s="2951">
        <v>54.263588810000002</v>
      </c>
      <c r="EW88" s="2952">
        <v>52.442067189999996</v>
      </c>
      <c r="EX88" s="2952">
        <v>51.215592760000007</v>
      </c>
      <c r="EY88" s="2952">
        <v>48.788642350000003</v>
      </c>
      <c r="EZ88" s="2952">
        <v>50.64830388</v>
      </c>
      <c r="FA88" s="2952">
        <v>56.258430660000002</v>
      </c>
      <c r="FB88" s="2952">
        <v>70.620478980000001</v>
      </c>
      <c r="FC88" s="2952">
        <v>69.134952730000023</v>
      </c>
      <c r="FD88" s="2952">
        <v>66.902374800000004</v>
      </c>
      <c r="FE88" s="2953">
        <v>61.893021209999993</v>
      </c>
    </row>
    <row r="89" spans="1:161" ht="15.95" customHeight="1" x14ac:dyDescent="0.35">
      <c r="A89" s="911" t="s">
        <v>857</v>
      </c>
      <c r="B89" s="2919">
        <v>171.65605704000001</v>
      </c>
      <c r="C89" s="2919">
        <v>33.317444590000001</v>
      </c>
      <c r="D89" s="2919">
        <v>32.025845710000006</v>
      </c>
      <c r="E89" s="2919">
        <v>34.958413289999996</v>
      </c>
      <c r="F89" s="2919">
        <v>45.978065890000003</v>
      </c>
      <c r="G89" s="2919">
        <v>50.347736910000002</v>
      </c>
      <c r="H89" s="2919">
        <v>49.352268650000006</v>
      </c>
      <c r="I89" s="2919">
        <v>82.946417170000004</v>
      </c>
      <c r="J89" s="2919">
        <v>85.933542500000001</v>
      </c>
      <c r="K89" s="2919">
        <v>89.194672460000007</v>
      </c>
      <c r="L89" s="2919">
        <v>93.413848460000011</v>
      </c>
      <c r="M89" s="2919">
        <v>94.379553670000007</v>
      </c>
      <c r="N89" s="2919">
        <v>90.990209329999999</v>
      </c>
      <c r="O89" s="2919">
        <v>94.149863209999992</v>
      </c>
      <c r="P89" s="2919">
        <v>92.369877990000006</v>
      </c>
      <c r="Q89" s="2919">
        <v>87.737623689999992</v>
      </c>
      <c r="R89" s="2919">
        <v>87.24471521000001</v>
      </c>
      <c r="S89" s="2919">
        <v>87.121757759999994</v>
      </c>
      <c r="T89" s="2919">
        <v>85.740809509999991</v>
      </c>
      <c r="U89" s="2919">
        <v>86.460201620000007</v>
      </c>
      <c r="V89" s="2919">
        <v>88.641028899999995</v>
      </c>
      <c r="W89" s="2919">
        <v>86.879794500000003</v>
      </c>
      <c r="X89" s="2919">
        <v>89.822815009999999</v>
      </c>
      <c r="Y89" s="2919">
        <v>89.170840589999997</v>
      </c>
      <c r="Z89" s="2919">
        <v>88.372358590000005</v>
      </c>
      <c r="AA89" s="2919">
        <v>80.77291922000002</v>
      </c>
      <c r="AB89" s="2919">
        <v>81.217964789999996</v>
      </c>
      <c r="AC89" s="2919">
        <v>80.568758670000008</v>
      </c>
      <c r="AD89" s="2919">
        <v>76.571829509999986</v>
      </c>
      <c r="AE89" s="2919">
        <v>80.062509559999995</v>
      </c>
      <c r="AF89" s="2919">
        <v>77.912084700000023</v>
      </c>
      <c r="AG89" s="2919">
        <v>76.315950380000004</v>
      </c>
      <c r="AH89" s="2919">
        <v>73.958580850000004</v>
      </c>
      <c r="AI89" s="2919">
        <v>68.50618252000001</v>
      </c>
      <c r="AJ89" s="2919">
        <v>67.849605120000007</v>
      </c>
      <c r="AK89" s="2919">
        <v>68.041894810000002</v>
      </c>
      <c r="AL89" s="2919">
        <v>84.150337359999995</v>
      </c>
      <c r="AM89" s="2919">
        <v>88.72816112000001</v>
      </c>
      <c r="AN89" s="2919">
        <v>70.906875680000013</v>
      </c>
      <c r="AO89" s="2919">
        <v>67.887707739999996</v>
      </c>
      <c r="AP89" s="2919">
        <v>59.662527829999995</v>
      </c>
      <c r="AQ89" s="2919">
        <v>61.711041339999994</v>
      </c>
      <c r="AR89" s="2919">
        <v>64.561846590000002</v>
      </c>
      <c r="AS89" s="2919">
        <v>65.349665520000002</v>
      </c>
      <c r="AT89" s="2919">
        <v>66.132030009999994</v>
      </c>
      <c r="AU89" s="2919">
        <v>68.530294299999994</v>
      </c>
      <c r="AV89" s="2919">
        <v>67.346674230000005</v>
      </c>
      <c r="AW89" s="2919">
        <v>68.428518339999997</v>
      </c>
      <c r="AX89" s="2919">
        <v>67.595359039999991</v>
      </c>
      <c r="AY89" s="2919">
        <v>70.949900530000008</v>
      </c>
      <c r="AZ89" s="2919">
        <v>75.698302859999998</v>
      </c>
      <c r="BA89" s="2919">
        <v>71.952421629999989</v>
      </c>
      <c r="BB89" s="2919">
        <v>70.688085779999994</v>
      </c>
      <c r="BC89" s="2919">
        <v>74.886116440000009</v>
      </c>
      <c r="BD89" s="2919">
        <v>73.004373120000011</v>
      </c>
      <c r="BE89" s="2919">
        <v>69.971568810000008</v>
      </c>
      <c r="BF89" s="2919">
        <v>70.604772030000007</v>
      </c>
      <c r="BG89" s="2919">
        <v>74.759382679999987</v>
      </c>
      <c r="BH89" s="2919">
        <v>74.46674895999999</v>
      </c>
      <c r="BI89" s="2919">
        <v>77.837999969999984</v>
      </c>
      <c r="BJ89" s="2919">
        <v>77.776151370000008</v>
      </c>
      <c r="BK89" s="2919">
        <v>81.26819024000001</v>
      </c>
      <c r="BL89" s="2919">
        <v>84.65606695999999</v>
      </c>
      <c r="BM89" s="2919">
        <v>86.687970650000011</v>
      </c>
      <c r="BN89" s="2919">
        <v>76.606500778907304</v>
      </c>
      <c r="BO89" s="2919">
        <v>80.129626369999997</v>
      </c>
      <c r="BP89" s="2919">
        <v>76.146434189999994</v>
      </c>
      <c r="BQ89" s="2919">
        <v>76.137253459999997</v>
      </c>
      <c r="BR89" s="2919">
        <v>86.024590925200016</v>
      </c>
      <c r="BS89" s="2919">
        <v>88.017500857999991</v>
      </c>
      <c r="BT89" s="2919">
        <v>87.20189198885501</v>
      </c>
      <c r="BU89" s="2919">
        <v>85.859602339001981</v>
      </c>
      <c r="BV89" s="2919">
        <v>226.50688152617801</v>
      </c>
      <c r="BW89" s="2919">
        <v>227.66101207839</v>
      </c>
      <c r="BX89" s="2919">
        <v>230.08876346149998</v>
      </c>
      <c r="BY89" s="2919">
        <v>239.28996293630001</v>
      </c>
      <c r="BZ89" s="2919">
        <v>237</v>
      </c>
      <c r="CA89" s="2919">
        <v>232.2070900443</v>
      </c>
      <c r="CB89" s="2919">
        <v>239.4707059328</v>
      </c>
      <c r="CC89" s="2919">
        <v>243.71081602237001</v>
      </c>
      <c r="CD89" s="2919">
        <v>243.962094719954</v>
      </c>
      <c r="CE89" s="2919">
        <v>241.43516961573351</v>
      </c>
      <c r="CF89" s="2919">
        <v>242.29445710160002</v>
      </c>
      <c r="CG89" s="2919">
        <v>96.027138010000002</v>
      </c>
      <c r="CH89" s="2919">
        <v>97.850375230000012</v>
      </c>
      <c r="CI89" s="2919">
        <v>99.224728550000009</v>
      </c>
      <c r="CJ89" s="2919">
        <v>97.954183380000003</v>
      </c>
      <c r="CK89" s="2919">
        <v>100.86540133999999</v>
      </c>
      <c r="CL89" s="2919">
        <v>90.72438425</v>
      </c>
      <c r="CM89" s="2919">
        <v>88.612013609999991</v>
      </c>
      <c r="CN89" s="2919">
        <v>92.881800429999998</v>
      </c>
      <c r="CO89" s="2919">
        <v>88.91664947999999</v>
      </c>
      <c r="CP89" s="2919">
        <v>91.698979600000001</v>
      </c>
      <c r="CQ89" s="2919">
        <v>92.021359369999999</v>
      </c>
      <c r="CR89" s="2919">
        <v>93.928577939999997</v>
      </c>
      <c r="CS89" s="2919">
        <v>98.989123570000004</v>
      </c>
      <c r="CT89" s="2919">
        <v>90.918288380000021</v>
      </c>
      <c r="CU89" s="2919">
        <v>91.066912460000012</v>
      </c>
      <c r="CV89" s="2919">
        <v>89.96277465999998</v>
      </c>
      <c r="CW89" s="2919">
        <v>85.893793500000001</v>
      </c>
      <c r="CX89" s="2919">
        <v>73.588310719999996</v>
      </c>
      <c r="CY89" s="2919">
        <v>72.161642999999998</v>
      </c>
      <c r="CZ89" s="2919">
        <v>81.088658556183702</v>
      </c>
      <c r="DA89" s="2919">
        <v>79.622661533098423</v>
      </c>
      <c r="DB89" s="2919">
        <v>77.206293464550811</v>
      </c>
      <c r="DC89" s="2919">
        <v>71.352654421427985</v>
      </c>
      <c r="DD89" s="2919">
        <v>75.683002871389093</v>
      </c>
      <c r="DE89" s="2919">
        <v>74.555756884214404</v>
      </c>
      <c r="DF89" s="2919">
        <v>77.798387907891097</v>
      </c>
      <c r="DG89" s="2919">
        <v>74.786735778267882</v>
      </c>
      <c r="DH89" s="2919">
        <v>74.082008359732782</v>
      </c>
      <c r="DI89" s="2919">
        <v>72.80334858111587</v>
      </c>
      <c r="DJ89" s="2919">
        <v>76.1247785646691</v>
      </c>
      <c r="DK89" s="2919">
        <v>110.48954897258547</v>
      </c>
      <c r="DL89" s="2919">
        <v>122.57562448626562</v>
      </c>
      <c r="DM89" s="2919">
        <v>127.4092732165761</v>
      </c>
      <c r="DN89" s="2919">
        <v>123.638123747379</v>
      </c>
      <c r="DO89" s="2919">
        <v>133.6862812760636</v>
      </c>
      <c r="DP89" s="2919">
        <v>132.21669604780624</v>
      </c>
      <c r="DQ89" s="2919">
        <v>132.11499578055054</v>
      </c>
      <c r="DR89" s="2919">
        <v>134.76311590274804</v>
      </c>
      <c r="DS89" s="2919">
        <v>127.71736481000001</v>
      </c>
      <c r="DT89" s="2919">
        <v>128.97083714858812</v>
      </c>
      <c r="DU89" s="2919">
        <v>133.18735813000001</v>
      </c>
      <c r="DV89" s="2919">
        <v>132.22417268000001</v>
      </c>
      <c r="DW89" s="2919">
        <v>132.80906179000002</v>
      </c>
      <c r="DX89" s="2919">
        <v>130.91794755000001</v>
      </c>
      <c r="DY89" s="2919">
        <v>134.10634272999999</v>
      </c>
      <c r="DZ89" s="2919">
        <v>132.25005241000002</v>
      </c>
      <c r="EA89" s="2919">
        <v>118.5997966</v>
      </c>
      <c r="EB89" s="2919">
        <v>114.37491235019999</v>
      </c>
      <c r="EC89" s="2919">
        <v>120.41205991</v>
      </c>
      <c r="ED89" s="2919">
        <v>167.42806641600001</v>
      </c>
      <c r="EE89" s="2919">
        <v>166.18475736385409</v>
      </c>
      <c r="EF89" s="2919">
        <v>168.85309601041459</v>
      </c>
      <c r="EG89" s="2919">
        <v>148.65855065</v>
      </c>
      <c r="EH89" s="2919">
        <v>172.20071332076944</v>
      </c>
      <c r="EI89" s="2919">
        <v>172.38205780009193</v>
      </c>
      <c r="EJ89" s="2919">
        <v>171.76059554478121</v>
      </c>
      <c r="EK89" s="2919">
        <v>169.18504266717582</v>
      </c>
      <c r="EL89" s="2919">
        <v>168.71131484683369</v>
      </c>
      <c r="EM89" s="2919">
        <v>171.53424302514512</v>
      </c>
      <c r="EN89" s="2919">
        <v>107.90658221414522</v>
      </c>
      <c r="EO89" s="2919">
        <v>55.217912278836231</v>
      </c>
      <c r="EP89" s="2919">
        <v>57.462349550000006</v>
      </c>
      <c r="EQ89" s="2919">
        <v>57.580349329999997</v>
      </c>
      <c r="ER89" s="2919">
        <v>53.488113349999992</v>
      </c>
      <c r="ES89" s="2919">
        <v>53.846356790000002</v>
      </c>
      <c r="ET89" s="2919">
        <v>53.297485949999988</v>
      </c>
      <c r="EU89" s="2919">
        <v>115.7284983</v>
      </c>
      <c r="EV89" s="2951">
        <v>113.29450557000001</v>
      </c>
      <c r="EW89" s="2952">
        <v>59.223941859999996</v>
      </c>
      <c r="EX89" s="2952">
        <v>61.379368259999993</v>
      </c>
      <c r="EY89" s="2952">
        <v>84.167970153900015</v>
      </c>
      <c r="EZ89" s="2952">
        <v>90.255418250000005</v>
      </c>
      <c r="FA89" s="2952">
        <v>92.101547830000001</v>
      </c>
      <c r="FB89" s="2952">
        <v>101.53246405999998</v>
      </c>
      <c r="FC89" s="2952">
        <v>110.33158807000001</v>
      </c>
      <c r="FD89" s="2952">
        <v>98.447305610000001</v>
      </c>
      <c r="FE89" s="2953">
        <v>88.135222990000003</v>
      </c>
    </row>
    <row r="90" spans="1:161" ht="15.95" customHeight="1" x14ac:dyDescent="0.35">
      <c r="A90" s="911" t="s">
        <v>858</v>
      </c>
      <c r="B90" s="2919">
        <v>7.8734201000000006</v>
      </c>
      <c r="C90" s="2919">
        <v>8.12423948</v>
      </c>
      <c r="D90" s="2919">
        <v>7.4374948200000004</v>
      </c>
      <c r="E90" s="2919">
        <v>15.363490969999999</v>
      </c>
      <c r="F90" s="2919">
        <v>14.68003485</v>
      </c>
      <c r="G90" s="2919">
        <v>14.86879944</v>
      </c>
      <c r="H90" s="2919">
        <v>14.666910120000001</v>
      </c>
      <c r="I90" s="2919">
        <v>14.995390180000001</v>
      </c>
      <c r="J90" s="2919">
        <v>14.288696640000001</v>
      </c>
      <c r="K90" s="2919">
        <v>14.823433869999999</v>
      </c>
      <c r="L90" s="2919">
        <v>14.216058840000001</v>
      </c>
      <c r="M90" s="2919">
        <v>14.1933004</v>
      </c>
      <c r="N90" s="2919">
        <v>13.89542456</v>
      </c>
      <c r="O90" s="2919">
        <v>14.277940580000003</v>
      </c>
      <c r="P90" s="2919">
        <v>13.777528200000001</v>
      </c>
      <c r="Q90" s="2919">
        <v>14.250351239999999</v>
      </c>
      <c r="R90" s="2919">
        <v>6.6764971199999996</v>
      </c>
      <c r="S90" s="2919">
        <v>6.8548293599999992</v>
      </c>
      <c r="T90" s="2919">
        <v>5.5056059800000003</v>
      </c>
      <c r="U90" s="2919">
        <v>6.72710074</v>
      </c>
      <c r="V90" s="2919">
        <v>6.6411584599999998</v>
      </c>
      <c r="W90" s="2919">
        <v>6.8288568300000003</v>
      </c>
      <c r="X90" s="2919">
        <v>6.98856156</v>
      </c>
      <c r="Y90" s="2919">
        <v>6.73687272</v>
      </c>
      <c r="Z90" s="2919">
        <v>7.4647409799999993</v>
      </c>
      <c r="AA90" s="2919">
        <v>7.1861999299999999</v>
      </c>
      <c r="AB90" s="2919">
        <v>7.373802959999999</v>
      </c>
      <c r="AC90" s="2919">
        <v>6.9942047000000001</v>
      </c>
      <c r="AD90" s="2919">
        <v>7.6367300800000004</v>
      </c>
      <c r="AE90" s="2919">
        <v>8.1040530900000007</v>
      </c>
      <c r="AF90" s="2919">
        <v>7.9350608200000003</v>
      </c>
      <c r="AG90" s="2919">
        <v>7.8289382100000005</v>
      </c>
      <c r="AH90" s="2919">
        <v>8.3825039399999994</v>
      </c>
      <c r="AI90" s="2919">
        <v>31.542864260000002</v>
      </c>
      <c r="AJ90" s="2919">
        <v>18.03628471</v>
      </c>
      <c r="AK90" s="2919">
        <v>19.145671919999998</v>
      </c>
      <c r="AL90" s="2919">
        <v>18.712149989999997</v>
      </c>
      <c r="AM90" s="2919">
        <v>41.505096800000004</v>
      </c>
      <c r="AN90" s="2919">
        <v>42.360433559999997</v>
      </c>
      <c r="AO90" s="2919">
        <v>41.83166671</v>
      </c>
      <c r="AP90" s="2919">
        <v>68.379420391599993</v>
      </c>
      <c r="AQ90" s="2919">
        <v>59.1442670494</v>
      </c>
      <c r="AR90" s="2919">
        <v>16.4931554996</v>
      </c>
      <c r="AS90" s="2919">
        <v>44.900507609999991</v>
      </c>
      <c r="AT90" s="2919">
        <v>72.50665291</v>
      </c>
      <c r="AU90" s="2919">
        <v>26.51654826</v>
      </c>
      <c r="AV90" s="2919">
        <v>57.734432510000005</v>
      </c>
      <c r="AW90" s="2919">
        <v>23.938626840000001</v>
      </c>
      <c r="AX90" s="2919">
        <v>48.143872219999999</v>
      </c>
      <c r="AY90" s="2919">
        <v>28.353222479999999</v>
      </c>
      <c r="AZ90" s="2919">
        <v>31.982017369999998</v>
      </c>
      <c r="BA90" s="2919">
        <v>46.835380539999996</v>
      </c>
      <c r="BB90" s="2919">
        <v>27.304262089999995</v>
      </c>
      <c r="BC90" s="2919">
        <v>43.336962039999996</v>
      </c>
      <c r="BD90" s="2919">
        <v>36.119298010000009</v>
      </c>
      <c r="BE90" s="2919">
        <v>31.421963569999999</v>
      </c>
      <c r="BF90" s="2919">
        <v>44.027103930000003</v>
      </c>
      <c r="BG90" s="2919">
        <v>42.438372439999995</v>
      </c>
      <c r="BH90" s="2919">
        <v>45.179139249999999</v>
      </c>
      <c r="BI90" s="2919">
        <v>43.399822940000007</v>
      </c>
      <c r="BJ90" s="2919">
        <v>34.93027867</v>
      </c>
      <c r="BK90" s="2919">
        <v>30.263303269999994</v>
      </c>
      <c r="BL90" s="2919">
        <v>39.21497875</v>
      </c>
      <c r="BM90" s="2919">
        <v>44.532608019999998</v>
      </c>
      <c r="BN90" s="2919">
        <v>41.192827639999997</v>
      </c>
      <c r="BO90" s="2919">
        <v>29.850978990000002</v>
      </c>
      <c r="BP90" s="2919">
        <v>39.425444129999995</v>
      </c>
      <c r="BQ90" s="2919">
        <v>36.882975649999999</v>
      </c>
      <c r="BR90" s="2919">
        <v>26.469191049999999</v>
      </c>
      <c r="BS90" s="2919">
        <v>32.950469429999998</v>
      </c>
      <c r="BT90" s="2919">
        <v>39.605742369999994</v>
      </c>
      <c r="BU90" s="2919">
        <v>40.789607630000006</v>
      </c>
      <c r="BV90" s="2919">
        <v>25.394526640000002</v>
      </c>
      <c r="BW90" s="2919">
        <v>47.133704529999996</v>
      </c>
      <c r="BX90" s="2919">
        <v>26.737968890000005</v>
      </c>
      <c r="BY90" s="2919">
        <v>26.272059080000002</v>
      </c>
      <c r="BZ90" s="2919">
        <v>30.8</v>
      </c>
      <c r="CA90" s="2919">
        <v>33.13356211</v>
      </c>
      <c r="CB90" s="2919">
        <v>27.833203090000001</v>
      </c>
      <c r="CC90" s="2919">
        <v>34.178283350000008</v>
      </c>
      <c r="CD90" s="2919">
        <v>25.864871340000001</v>
      </c>
      <c r="CE90" s="2919">
        <v>32.431764259999994</v>
      </c>
      <c r="CF90" s="2919">
        <v>28.648397790000004</v>
      </c>
      <c r="CG90" s="2919">
        <v>50.38823235000001</v>
      </c>
      <c r="CH90" s="2919">
        <v>40.501472410000005</v>
      </c>
      <c r="CI90" s="2919">
        <v>43.239404429999993</v>
      </c>
      <c r="CJ90" s="2919">
        <v>42.928889280000007</v>
      </c>
      <c r="CK90" s="2919">
        <v>34.252710650000004</v>
      </c>
      <c r="CL90" s="2919">
        <v>47.699756809999997</v>
      </c>
      <c r="CM90" s="2919">
        <v>44.162795569999993</v>
      </c>
      <c r="CN90" s="2919">
        <v>58.573878050000005</v>
      </c>
      <c r="CO90" s="2919">
        <v>55.066359299999988</v>
      </c>
      <c r="CP90" s="2919">
        <v>40.254336479999999</v>
      </c>
      <c r="CQ90" s="2919">
        <v>37.934387520000001</v>
      </c>
      <c r="CR90" s="2919">
        <v>30.141398909999999</v>
      </c>
      <c r="CS90" s="2919">
        <v>23.714226109999995</v>
      </c>
      <c r="CT90" s="2919">
        <v>37.06716883</v>
      </c>
      <c r="CU90" s="2919">
        <v>32.434444190000001</v>
      </c>
      <c r="CV90" s="2919">
        <v>46.275090080000005</v>
      </c>
      <c r="CW90" s="2919">
        <v>63.554715440000003</v>
      </c>
      <c r="CX90" s="2919">
        <v>39.878240130000002</v>
      </c>
      <c r="CY90" s="2919">
        <v>41.779197780000004</v>
      </c>
      <c r="CZ90" s="2919">
        <v>47.039528079999997</v>
      </c>
      <c r="DA90" s="2919">
        <v>45.913244030000008</v>
      </c>
      <c r="DB90" s="2919">
        <v>57.296017600000006</v>
      </c>
      <c r="DC90" s="2919">
        <v>65.390123649999992</v>
      </c>
      <c r="DD90" s="2919">
        <v>36.795868299999995</v>
      </c>
      <c r="DE90" s="2919">
        <v>41.339515679999998</v>
      </c>
      <c r="DF90" s="2919">
        <v>42.910654219999998</v>
      </c>
      <c r="DG90" s="2919">
        <v>46.388134280000003</v>
      </c>
      <c r="DH90" s="2919">
        <v>44.901870600000002</v>
      </c>
      <c r="DI90" s="2919">
        <v>41.630560350000003</v>
      </c>
      <c r="DJ90" s="2919">
        <v>62.997918209999987</v>
      </c>
      <c r="DK90" s="2919">
        <v>54.7326804</v>
      </c>
      <c r="DL90" s="2919">
        <v>36.720799749999998</v>
      </c>
      <c r="DM90" s="2919">
        <v>43.042611660000006</v>
      </c>
      <c r="DN90" s="2919">
        <v>48.533553179999991</v>
      </c>
      <c r="DO90" s="2919">
        <v>47.663824629999993</v>
      </c>
      <c r="DP90" s="2919">
        <v>54.007771890000001</v>
      </c>
      <c r="DQ90" s="2919">
        <v>68.503948750000006</v>
      </c>
      <c r="DR90" s="2919">
        <v>46.300855769999998</v>
      </c>
      <c r="DS90" s="2919">
        <v>52.299126159999993</v>
      </c>
      <c r="DT90" s="2919">
        <v>61.64593344</v>
      </c>
      <c r="DU90" s="2919">
        <v>56.2667796</v>
      </c>
      <c r="DV90" s="2919">
        <v>58.351256469999996</v>
      </c>
      <c r="DW90" s="2919">
        <v>46.086282729999994</v>
      </c>
      <c r="DX90" s="2919">
        <v>46.501981630000003</v>
      </c>
      <c r="DY90" s="2919">
        <v>47.27866238</v>
      </c>
      <c r="DZ90" s="2919">
        <v>41.418870909999995</v>
      </c>
      <c r="EA90" s="2919">
        <v>31.375675790000003</v>
      </c>
      <c r="EB90" s="2919">
        <v>58.221588797199992</v>
      </c>
      <c r="EC90" s="2919">
        <v>55.503899431599997</v>
      </c>
      <c r="ED90" s="2919">
        <v>44.465850909999993</v>
      </c>
      <c r="EE90" s="2919">
        <v>42.303778851349996</v>
      </c>
      <c r="EF90" s="2919">
        <v>36.086734450000002</v>
      </c>
      <c r="EG90" s="2919">
        <v>37.963130749999998</v>
      </c>
      <c r="EH90" s="2919">
        <v>48.432793689999997</v>
      </c>
      <c r="EI90" s="2919">
        <v>38.058246560000001</v>
      </c>
      <c r="EJ90" s="2919">
        <v>45.53273617</v>
      </c>
      <c r="EK90" s="2919">
        <v>38.695826770000004</v>
      </c>
      <c r="EL90" s="2919">
        <v>37.665304990000003</v>
      </c>
      <c r="EM90" s="2919">
        <v>47.26306692</v>
      </c>
      <c r="EN90" s="2919">
        <v>54.001576350100002</v>
      </c>
      <c r="EO90" s="2919">
        <v>51.832659920000005</v>
      </c>
      <c r="EP90" s="2919">
        <v>33.995848506499996</v>
      </c>
      <c r="EQ90" s="2919">
        <v>32.576994970000001</v>
      </c>
      <c r="ER90" s="2919">
        <v>46.605879289999997</v>
      </c>
      <c r="ES90" s="2919">
        <v>35.489612579999999</v>
      </c>
      <c r="ET90" s="2919">
        <v>27.846815460000002</v>
      </c>
      <c r="EU90" s="2919">
        <v>39.207582660000007</v>
      </c>
      <c r="EV90" s="2951">
        <v>25.838284319999996</v>
      </c>
      <c r="EW90" s="2952">
        <v>50.123222699999999</v>
      </c>
      <c r="EX90" s="2952">
        <v>48.751398299999998</v>
      </c>
      <c r="EY90" s="2952">
        <v>46.348240670000003</v>
      </c>
      <c r="EZ90" s="2952">
        <v>48.023448319999993</v>
      </c>
      <c r="FA90" s="2952">
        <v>48.391409639999999</v>
      </c>
      <c r="FB90" s="2952">
        <v>42.877750030000001</v>
      </c>
      <c r="FC90" s="2952">
        <v>28.50034496</v>
      </c>
      <c r="FD90" s="2952">
        <v>45.50263545</v>
      </c>
      <c r="FE90" s="2953">
        <v>48.236164389999999</v>
      </c>
    </row>
    <row r="91" spans="1:161" ht="15.95" customHeight="1" x14ac:dyDescent="0.35">
      <c r="A91" s="911" t="s">
        <v>628</v>
      </c>
      <c r="B91" s="2919">
        <v>34.450845149999999</v>
      </c>
      <c r="C91" s="2919">
        <v>39.401291669999999</v>
      </c>
      <c r="D91" s="2919">
        <v>41.900881290000001</v>
      </c>
      <c r="E91" s="2919">
        <v>40.092310679999997</v>
      </c>
      <c r="F91" s="2919">
        <v>42.866282620000007</v>
      </c>
      <c r="G91" s="2919">
        <v>40.286449760000004</v>
      </c>
      <c r="H91" s="2919">
        <v>45.691807700000005</v>
      </c>
      <c r="I91" s="2919">
        <v>44.377729790000004</v>
      </c>
      <c r="J91" s="2919">
        <v>47.903559460000004</v>
      </c>
      <c r="K91" s="2919">
        <v>47.79648121000001</v>
      </c>
      <c r="L91" s="2919">
        <v>45.069611450000004</v>
      </c>
      <c r="M91" s="2919">
        <v>39.01668591</v>
      </c>
      <c r="N91" s="2919">
        <v>34.589041659999999</v>
      </c>
      <c r="O91" s="2919">
        <v>37.40285875</v>
      </c>
      <c r="P91" s="2919">
        <v>38.622555589999997</v>
      </c>
      <c r="Q91" s="2919">
        <v>38.578902720000002</v>
      </c>
      <c r="R91" s="2919">
        <v>39.686825710000001</v>
      </c>
      <c r="S91" s="2919">
        <v>35.24033773</v>
      </c>
      <c r="T91" s="2919">
        <v>30.093099529999996</v>
      </c>
      <c r="U91" s="2919">
        <v>32.054923000000002</v>
      </c>
      <c r="V91" s="2919">
        <v>31.893835920000001</v>
      </c>
      <c r="W91" s="2919">
        <v>35.322956590000004</v>
      </c>
      <c r="X91" s="2919">
        <v>39.892316670000007</v>
      </c>
      <c r="Y91" s="2919">
        <v>45.725216189999998</v>
      </c>
      <c r="Z91" s="2919">
        <v>46.048335479999999</v>
      </c>
      <c r="AA91" s="2919">
        <v>44.373795880000003</v>
      </c>
      <c r="AB91" s="2919">
        <v>42.537616660000005</v>
      </c>
      <c r="AC91" s="2919">
        <v>44.432286159999997</v>
      </c>
      <c r="AD91" s="2919">
        <v>46.851728039999998</v>
      </c>
      <c r="AE91" s="2919">
        <v>48.299774620000001</v>
      </c>
      <c r="AF91" s="2919">
        <v>49.949144420000003</v>
      </c>
      <c r="AG91" s="2919">
        <v>65.152374082375999</v>
      </c>
      <c r="AH91" s="2919">
        <v>67.181913888319997</v>
      </c>
      <c r="AI91" s="2919">
        <v>75.971389513199995</v>
      </c>
      <c r="AJ91" s="2919">
        <v>75.213792470851985</v>
      </c>
      <c r="AK91" s="2919">
        <v>76.620421876752005</v>
      </c>
      <c r="AL91" s="2919">
        <v>73.365954500099988</v>
      </c>
      <c r="AM91" s="2919">
        <v>76.563196942294979</v>
      </c>
      <c r="AN91" s="2919">
        <v>75.381447055734</v>
      </c>
      <c r="AO91" s="2919">
        <v>68.439109596799995</v>
      </c>
      <c r="AP91" s="2919">
        <v>82.277743242797001</v>
      </c>
      <c r="AQ91" s="2919">
        <v>86.034745865036001</v>
      </c>
      <c r="AR91" s="2919">
        <v>92.266952688464002</v>
      </c>
      <c r="AS91" s="2919">
        <v>102.93912985000003</v>
      </c>
      <c r="AT91" s="2919">
        <v>107.729889338544</v>
      </c>
      <c r="AU91" s="2919">
        <v>113.97225896596099</v>
      </c>
      <c r="AV91" s="2919">
        <v>229.04242961201598</v>
      </c>
      <c r="AW91" s="2919">
        <v>238.80014765429999</v>
      </c>
      <c r="AX91" s="2919">
        <v>254.77934443492001</v>
      </c>
      <c r="AY91" s="2919">
        <v>263.65224961595101</v>
      </c>
      <c r="AZ91" s="2919">
        <v>283.53281643033296</v>
      </c>
      <c r="BA91" s="2919">
        <v>286.02501923986404</v>
      </c>
      <c r="BB91" s="2919">
        <v>290.84773244277602</v>
      </c>
      <c r="BC91" s="2919">
        <v>292.55827296292267</v>
      </c>
      <c r="BD91" s="2919">
        <v>302.75818411180222</v>
      </c>
      <c r="BE91" s="2919">
        <v>311.996636416824</v>
      </c>
      <c r="BF91" s="2919">
        <v>300.36017938828309</v>
      </c>
      <c r="BG91" s="2919">
        <v>473.11715819725703</v>
      </c>
      <c r="BH91" s="2919">
        <v>304.86945068459704</v>
      </c>
      <c r="BI91" s="2919">
        <v>212.300844118877</v>
      </c>
      <c r="BJ91" s="2919">
        <v>232.31490932123504</v>
      </c>
      <c r="BK91" s="2919">
        <v>228.74257151412601</v>
      </c>
      <c r="BL91" s="2919">
        <v>216.44886687315</v>
      </c>
      <c r="BM91" s="2919">
        <v>220.18017317310799</v>
      </c>
      <c r="BN91" s="2919">
        <v>209.65360860923204</v>
      </c>
      <c r="BO91" s="2919">
        <v>215.001761187894</v>
      </c>
      <c r="BP91" s="2919">
        <v>204.239677215744</v>
      </c>
      <c r="BQ91" s="2919">
        <v>210.24262704879001</v>
      </c>
      <c r="BR91" s="2919">
        <v>211.12023727684701</v>
      </c>
      <c r="BS91" s="2919">
        <v>189.17565310589603</v>
      </c>
      <c r="BT91" s="2919">
        <v>189.25732604385999</v>
      </c>
      <c r="BU91" s="2919">
        <v>190.52778560716999</v>
      </c>
      <c r="BV91" s="2919">
        <v>210.35373247307604</v>
      </c>
      <c r="BW91" s="2919">
        <v>190.43261303256702</v>
      </c>
      <c r="BX91" s="2919">
        <v>194.16803452149998</v>
      </c>
      <c r="BY91" s="2919">
        <v>195.67279921830001</v>
      </c>
      <c r="BZ91" s="2919">
        <v>201.2</v>
      </c>
      <c r="CA91" s="2919">
        <v>210.127232862596</v>
      </c>
      <c r="CB91" s="2919">
        <v>114.84032315042998</v>
      </c>
      <c r="CC91" s="2919">
        <v>109.66049987904</v>
      </c>
      <c r="CD91" s="2919">
        <v>114.75803878249401</v>
      </c>
      <c r="CE91" s="2919">
        <v>133.17304393299699</v>
      </c>
      <c r="CF91" s="2919">
        <v>116.54432386558001</v>
      </c>
      <c r="CG91" s="2919">
        <v>203.54481827292668</v>
      </c>
      <c r="CH91" s="2919">
        <v>204.53275461029818</v>
      </c>
      <c r="CI91" s="2919">
        <v>204.51857907546582</v>
      </c>
      <c r="CJ91" s="2919">
        <v>147.37107796829</v>
      </c>
      <c r="CK91" s="2919">
        <v>170.57081429805498</v>
      </c>
      <c r="CL91" s="2919">
        <v>186.52035048938532</v>
      </c>
      <c r="CM91" s="2919">
        <v>202.85786109072151</v>
      </c>
      <c r="CN91" s="2919">
        <v>195.20006632308102</v>
      </c>
      <c r="CO91" s="2919">
        <v>202.59299861770899</v>
      </c>
      <c r="CP91" s="2919">
        <v>193.99342680457102</v>
      </c>
      <c r="CQ91" s="2919">
        <v>195.24224930870801</v>
      </c>
      <c r="CR91" s="2919">
        <v>188.08874560578897</v>
      </c>
      <c r="CS91" s="2919">
        <v>191.57070382904212</v>
      </c>
      <c r="CT91" s="2919">
        <v>203.38736238646993</v>
      </c>
      <c r="CU91" s="2919">
        <v>197.86085868143721</v>
      </c>
      <c r="CV91" s="2919">
        <v>186.95294646140005</v>
      </c>
      <c r="CW91" s="2919">
        <v>193.44176025144068</v>
      </c>
      <c r="CX91" s="2919">
        <v>178.4996639446515</v>
      </c>
      <c r="CY91" s="2919">
        <v>220.88599750758075</v>
      </c>
      <c r="CZ91" s="2919">
        <v>168.87531788709833</v>
      </c>
      <c r="DA91" s="2919">
        <v>198.61840889855105</v>
      </c>
      <c r="DB91" s="2919">
        <v>197.73979825614455</v>
      </c>
      <c r="DC91" s="2919">
        <v>221.0998701965004</v>
      </c>
      <c r="DD91" s="2919">
        <v>187.64567713108357</v>
      </c>
      <c r="DE91" s="2919">
        <v>184.33508041820849</v>
      </c>
      <c r="DF91" s="2919">
        <v>186.35729886969401</v>
      </c>
      <c r="DG91" s="2919">
        <v>205.03046718800198</v>
      </c>
      <c r="DH91" s="2919">
        <v>200.29851151194995</v>
      </c>
      <c r="DI91" s="2919">
        <v>204.9535710298826</v>
      </c>
      <c r="DJ91" s="2919">
        <v>210.64430748793797</v>
      </c>
      <c r="DK91" s="2919">
        <v>255.06064600252765</v>
      </c>
      <c r="DL91" s="2919">
        <v>235.10069982314795</v>
      </c>
      <c r="DM91" s="2919">
        <v>203.79123883177641</v>
      </c>
      <c r="DN91" s="2919">
        <v>254.13182012005402</v>
      </c>
      <c r="DO91" s="2919">
        <v>294.52336265449253</v>
      </c>
      <c r="DP91" s="2919">
        <v>272.32095859885476</v>
      </c>
      <c r="DQ91" s="2919">
        <v>278.54617270023499</v>
      </c>
      <c r="DR91" s="2919">
        <v>258.107910450085</v>
      </c>
      <c r="DS91" s="2919">
        <v>226.86777862851852</v>
      </c>
      <c r="DT91" s="2919">
        <v>217.3565671936378</v>
      </c>
      <c r="DU91" s="2919">
        <v>369.74734493960096</v>
      </c>
      <c r="DV91" s="2919">
        <v>369.23266167833242</v>
      </c>
      <c r="DW91" s="2919">
        <v>386.8426703762604</v>
      </c>
      <c r="DX91" s="2919">
        <v>354.51927288607692</v>
      </c>
      <c r="DY91" s="2919">
        <v>408.16473708837486</v>
      </c>
      <c r="DZ91" s="2919">
        <v>395.15198203336001</v>
      </c>
      <c r="EA91" s="2919">
        <v>377.92446279646168</v>
      </c>
      <c r="EB91" s="2919">
        <v>390.19248841720349</v>
      </c>
      <c r="EC91" s="2919">
        <v>386.75887877680572</v>
      </c>
      <c r="ED91" s="2919">
        <v>400.23783388109194</v>
      </c>
      <c r="EE91" s="2919">
        <v>392.05320037793598</v>
      </c>
      <c r="EF91" s="2919">
        <v>393.12962308850098</v>
      </c>
      <c r="EG91" s="2919">
        <v>404.99400254369999</v>
      </c>
      <c r="EH91" s="2919">
        <v>411.42523590969995</v>
      </c>
      <c r="EI91" s="2919">
        <v>402.5539096741</v>
      </c>
      <c r="EJ91" s="2919">
        <v>372.19690877769995</v>
      </c>
      <c r="EK91" s="2919">
        <v>375.53250018469998</v>
      </c>
      <c r="EL91" s="2919">
        <v>392.77629683489999</v>
      </c>
      <c r="EM91" s="2919">
        <v>389.73491831351589</v>
      </c>
      <c r="EN91" s="2919">
        <v>399.17163438125397</v>
      </c>
      <c r="EO91" s="2919">
        <v>424.49057209602131</v>
      </c>
      <c r="EP91" s="2919">
        <v>375.94178888166476</v>
      </c>
      <c r="EQ91" s="2919">
        <v>358.92344448069571</v>
      </c>
      <c r="ER91" s="2919">
        <v>369.02382834481938</v>
      </c>
      <c r="ES91" s="2919">
        <v>326.27905753194597</v>
      </c>
      <c r="ET91" s="2919">
        <v>368.91890353189206</v>
      </c>
      <c r="EU91" s="2919">
        <v>363.56173952278294</v>
      </c>
      <c r="EV91" s="2951">
        <v>235.01501675</v>
      </c>
      <c r="EW91" s="2952">
        <v>258.85289155999976</v>
      </c>
      <c r="EX91" s="2952">
        <v>292.16612527000001</v>
      </c>
      <c r="EY91" s="2952">
        <v>307.4352897</v>
      </c>
      <c r="EZ91" s="2952">
        <v>291.09946922999995</v>
      </c>
      <c r="FA91" s="2952">
        <v>265.32355818999997</v>
      </c>
      <c r="FB91" s="2952">
        <v>264.75532301999999</v>
      </c>
      <c r="FC91" s="2952">
        <v>267.6435546612658</v>
      </c>
      <c r="FD91" s="2952">
        <v>233.19889957324219</v>
      </c>
      <c r="FE91" s="2953">
        <v>247.2237391032848</v>
      </c>
    </row>
    <row r="92" spans="1:161" ht="7.7" customHeight="1" x14ac:dyDescent="0.35">
      <c r="A92" s="908"/>
      <c r="B92" s="2914"/>
      <c r="C92" s="2914"/>
      <c r="D92" s="2914"/>
      <c r="E92" s="2914"/>
      <c r="F92" s="2914"/>
      <c r="G92" s="2914"/>
      <c r="H92" s="2919"/>
      <c r="I92" s="2919"/>
      <c r="J92" s="2919"/>
      <c r="K92" s="2919"/>
      <c r="L92" s="2919"/>
      <c r="M92" s="2919"/>
      <c r="N92" s="2919"/>
      <c r="O92" s="2919"/>
      <c r="P92" s="2919"/>
      <c r="Q92" s="2919"/>
      <c r="R92" s="2919"/>
      <c r="S92" s="2919"/>
      <c r="T92" s="2919"/>
      <c r="U92" s="2919"/>
      <c r="V92" s="2919"/>
      <c r="W92" s="2919"/>
      <c r="X92" s="2919"/>
      <c r="Y92" s="2919"/>
      <c r="Z92" s="2919"/>
      <c r="AA92" s="2919"/>
      <c r="AB92" s="2919"/>
      <c r="AC92" s="2919"/>
      <c r="AD92" s="2919"/>
      <c r="AE92" s="2919"/>
      <c r="AF92" s="2919"/>
      <c r="AG92" s="2919"/>
      <c r="AH92" s="2919"/>
      <c r="AI92" s="2919"/>
      <c r="AJ92" s="2919"/>
      <c r="AK92" s="2919"/>
      <c r="AL92" s="2919"/>
      <c r="AM92" s="2914"/>
      <c r="AN92" s="2914"/>
      <c r="AO92" s="2914"/>
      <c r="AP92" s="2914"/>
      <c r="AQ92" s="2914"/>
      <c r="AR92" s="2914"/>
      <c r="AS92" s="2914"/>
      <c r="AT92" s="2914"/>
      <c r="AU92" s="2914"/>
      <c r="AV92" s="2914"/>
      <c r="AW92" s="2914"/>
      <c r="AX92" s="2914"/>
      <c r="AY92" s="2914"/>
      <c r="AZ92" s="2914"/>
      <c r="BA92" s="2914"/>
      <c r="BB92" s="2914"/>
      <c r="BC92" s="2914"/>
      <c r="BD92" s="2914"/>
      <c r="BE92" s="2914"/>
      <c r="BF92" s="2914"/>
      <c r="BG92" s="2914"/>
      <c r="BH92" s="2914"/>
      <c r="BI92" s="2914"/>
      <c r="BJ92" s="2914"/>
      <c r="BK92" s="2914"/>
      <c r="BL92" s="2914"/>
      <c r="BM92" s="2914"/>
      <c r="BN92" s="2914"/>
      <c r="BO92" s="2914"/>
      <c r="BP92" s="2914"/>
      <c r="BQ92" s="2914"/>
      <c r="BR92" s="2914"/>
      <c r="BS92" s="2914"/>
      <c r="BT92" s="2914"/>
      <c r="BU92" s="2914"/>
      <c r="BV92" s="2914"/>
      <c r="BW92" s="2914"/>
      <c r="BX92" s="2914"/>
      <c r="BY92" s="2914"/>
      <c r="BZ92" s="2914"/>
      <c r="CA92" s="2914"/>
      <c r="CB92" s="2914"/>
      <c r="CC92" s="2914"/>
      <c r="CD92" s="2914"/>
      <c r="CE92" s="2914"/>
      <c r="CF92" s="2914"/>
      <c r="CG92" s="2914"/>
      <c r="CH92" s="2914"/>
      <c r="CI92" s="2914"/>
      <c r="CJ92" s="2914"/>
      <c r="CK92" s="2914"/>
      <c r="CL92" s="2914"/>
      <c r="CM92" s="2914"/>
      <c r="CN92" s="2914"/>
      <c r="CO92" s="2914"/>
      <c r="CP92" s="2914"/>
      <c r="CQ92" s="2914"/>
      <c r="CR92" s="2914"/>
      <c r="CS92" s="2914"/>
      <c r="CT92" s="2914"/>
      <c r="CU92" s="2914"/>
      <c r="CV92" s="2914"/>
      <c r="CW92" s="2914"/>
      <c r="CX92" s="2914"/>
      <c r="CY92" s="2914"/>
      <c r="CZ92" s="2914"/>
      <c r="DA92" s="2914"/>
      <c r="DB92" s="2914"/>
      <c r="DC92" s="2914"/>
      <c r="DD92" s="2914"/>
      <c r="DE92" s="2914"/>
      <c r="DF92" s="2914"/>
      <c r="DG92" s="2914"/>
      <c r="DH92" s="2914"/>
      <c r="DI92" s="2914"/>
      <c r="DJ92" s="2914"/>
      <c r="DK92" s="2914"/>
      <c r="DL92" s="2914"/>
      <c r="DM92" s="2914"/>
      <c r="DN92" s="2914"/>
      <c r="DO92" s="2914"/>
      <c r="DP92" s="2914"/>
      <c r="DQ92" s="2914"/>
      <c r="DR92" s="2914"/>
      <c r="DS92" s="2914"/>
      <c r="DT92" s="2914"/>
      <c r="DU92" s="2914"/>
      <c r="DV92" s="2914"/>
      <c r="DW92" s="2914"/>
      <c r="DX92" s="2914"/>
      <c r="DY92" s="2914"/>
      <c r="DZ92" s="2914"/>
      <c r="EA92" s="2914"/>
      <c r="EB92" s="2914"/>
      <c r="EC92" s="2914"/>
      <c r="ED92" s="2914"/>
      <c r="EE92" s="2914"/>
      <c r="EF92" s="2914"/>
      <c r="EG92" s="2914"/>
      <c r="EH92" s="2914"/>
      <c r="EI92" s="2914"/>
      <c r="EJ92" s="2914"/>
      <c r="EK92" s="2914"/>
      <c r="EL92" s="2914"/>
      <c r="EM92" s="2914"/>
      <c r="EN92" s="2914"/>
      <c r="EO92" s="2914"/>
      <c r="EP92" s="2914"/>
      <c r="EQ92" s="2914"/>
      <c r="ER92" s="2914"/>
      <c r="ES92" s="2914"/>
      <c r="ET92" s="2914"/>
      <c r="EU92" s="2914"/>
      <c r="EV92" s="2948"/>
      <c r="EW92" s="2949"/>
      <c r="EX92" s="2949"/>
      <c r="EY92" s="2949"/>
      <c r="EZ92" s="2949"/>
      <c r="FA92" s="2949"/>
      <c r="FB92" s="2949"/>
      <c r="FC92" s="2949"/>
      <c r="FD92" s="2949"/>
      <c r="FE92" s="2950"/>
    </row>
    <row r="93" spans="1:161" x14ac:dyDescent="0.35">
      <c r="A93" s="908" t="s">
        <v>859</v>
      </c>
      <c r="B93" s="2914">
        <f>SUM(B95:B102)</f>
        <v>10239.246763938054</v>
      </c>
      <c r="C93" s="2914">
        <f>SUM(C95:C102)</f>
        <v>10406.182058156483</v>
      </c>
      <c r="D93" s="2914">
        <f>SUM(D95:D102)</f>
        <v>10207.053605573472</v>
      </c>
      <c r="E93" s="2914">
        <f>SUM(E95:E102)</f>
        <v>10786.014004384326</v>
      </c>
      <c r="F93" s="2914">
        <v>10348.732947104645</v>
      </c>
      <c r="G93" s="2914">
        <v>10426.856366008687</v>
      </c>
      <c r="H93" s="2914">
        <v>11402.531127569615</v>
      </c>
      <c r="I93" s="2914">
        <v>11073.310422100827</v>
      </c>
      <c r="J93" s="2914">
        <v>11170.116311757378</v>
      </c>
      <c r="K93" s="2914">
        <v>11054.893956455007</v>
      </c>
      <c r="L93" s="2914">
        <v>12706.913193714905</v>
      </c>
      <c r="M93" s="2914">
        <v>12624.32533644574</v>
      </c>
      <c r="N93" s="2914">
        <v>13343.68223578252</v>
      </c>
      <c r="O93" s="2914">
        <v>13659.3271729853</v>
      </c>
      <c r="P93" s="2914">
        <v>14471.049994724812</v>
      </c>
      <c r="Q93" s="2914">
        <v>14862.707732863666</v>
      </c>
      <c r="R93" s="2914">
        <v>15438.589441814758</v>
      </c>
      <c r="S93" s="2914">
        <v>15668.785733133715</v>
      </c>
      <c r="T93" s="2914">
        <v>16003.344815273844</v>
      </c>
      <c r="U93" s="2914">
        <v>16714.050458770602</v>
      </c>
      <c r="V93" s="2914">
        <v>15142.192310342396</v>
      </c>
      <c r="W93" s="2914">
        <v>15948.306659457523</v>
      </c>
      <c r="X93" s="2914">
        <v>15900.124786</v>
      </c>
      <c r="Y93" s="2914">
        <v>15404.169353650997</v>
      </c>
      <c r="Z93" s="2914">
        <v>15812.706045893879</v>
      </c>
      <c r="AA93" s="2914">
        <v>15423.414469372505</v>
      </c>
      <c r="AB93" s="2914">
        <v>15310.448769935267</v>
      </c>
      <c r="AC93" s="2914">
        <v>16362.525815941681</v>
      </c>
      <c r="AD93" s="2914">
        <v>16138.628881567543</v>
      </c>
      <c r="AE93" s="2914">
        <v>16160.348298210391</v>
      </c>
      <c r="AF93" s="2914">
        <v>16216.779619660781</v>
      </c>
      <c r="AG93" s="2914">
        <v>16390.852792142639</v>
      </c>
      <c r="AH93" s="2914">
        <v>15922.520545061707</v>
      </c>
      <c r="AI93" s="2914">
        <v>17485.29606659507</v>
      </c>
      <c r="AJ93" s="2914">
        <v>17364.193502192957</v>
      </c>
      <c r="AK93" s="2914">
        <v>18294.640226317864</v>
      </c>
      <c r="AL93" s="2914">
        <v>18819.651354419897</v>
      </c>
      <c r="AM93" s="2914">
        <v>19679.802381715544</v>
      </c>
      <c r="AN93" s="2914">
        <v>19463.126268720087</v>
      </c>
      <c r="AO93" s="2914">
        <v>20223.846397168621</v>
      </c>
      <c r="AP93" s="2914">
        <v>20303.324707540163</v>
      </c>
      <c r="AQ93" s="2914">
        <v>20364.055083839761</v>
      </c>
      <c r="AR93" s="2914">
        <v>20822.89067202574</v>
      </c>
      <c r="AS93" s="2914">
        <v>19557.570671908437</v>
      </c>
      <c r="AT93" s="2914">
        <v>19269.636936507271</v>
      </c>
      <c r="AU93" s="2914">
        <v>19150.347099241455</v>
      </c>
      <c r="AV93" s="2914">
        <v>19332.347141066122</v>
      </c>
      <c r="AW93" s="2914">
        <v>18795.00539029521</v>
      </c>
      <c r="AX93" s="2914">
        <v>18928.356050725099</v>
      </c>
      <c r="AY93" s="2914">
        <v>18978.535396493622</v>
      </c>
      <c r="AZ93" s="2914">
        <v>19955.178358342735</v>
      </c>
      <c r="BA93" s="2914">
        <v>19768.854747974161</v>
      </c>
      <c r="BB93" s="2914">
        <v>20904.672550630432</v>
      </c>
      <c r="BC93" s="2914">
        <v>21025.776580457215</v>
      </c>
      <c r="BD93" s="2914">
        <v>19830.579092448563</v>
      </c>
      <c r="BE93" s="2914">
        <v>19787.438907336189</v>
      </c>
      <c r="BF93" s="2914">
        <v>19946.015008541341</v>
      </c>
      <c r="BG93" s="2914">
        <v>20150.551190495727</v>
      </c>
      <c r="BH93" s="2914">
        <v>19914.750258629472</v>
      </c>
      <c r="BI93" s="2914">
        <v>20106.847045109447</v>
      </c>
      <c r="BJ93" s="2914">
        <v>20470.558232820073</v>
      </c>
      <c r="BK93" s="2914">
        <v>20452.789682178445</v>
      </c>
      <c r="BL93" s="2914">
        <v>20343.869900526428</v>
      </c>
      <c r="BM93" s="2914">
        <v>20952.144708045562</v>
      </c>
      <c r="BN93" s="2914">
        <v>21170.056383717772</v>
      </c>
      <c r="BO93" s="2914">
        <v>21383.799717185822</v>
      </c>
      <c r="BP93" s="2914">
        <v>23371.213060601367</v>
      </c>
      <c r="BQ93" s="2914">
        <v>23048.414177633484</v>
      </c>
      <c r="BR93" s="2914">
        <v>23299.47600025362</v>
      </c>
      <c r="BS93" s="2914">
        <v>23845.265687813891</v>
      </c>
      <c r="BT93" s="2914">
        <v>24301.653611378882</v>
      </c>
      <c r="BU93" s="2914">
        <v>23937.36804056762</v>
      </c>
      <c r="BV93" s="2914">
        <v>24471.318421993863</v>
      </c>
      <c r="BW93" s="2914">
        <v>23955.212876430243</v>
      </c>
      <c r="BX93" s="2914">
        <v>24413.351969916002</v>
      </c>
      <c r="BY93" s="2914">
        <v>23387.569997847299</v>
      </c>
      <c r="BZ93" s="2914">
        <v>23468.3</v>
      </c>
      <c r="CA93" s="2914">
        <v>23751.442743380012</v>
      </c>
      <c r="CB93" s="2914">
        <v>24033.783697151473</v>
      </c>
      <c r="CC93" s="2914">
        <v>24173.990273972569</v>
      </c>
      <c r="CD93" s="2914">
        <v>24028.50165559406</v>
      </c>
      <c r="CE93" s="2914">
        <v>24375.446816106429</v>
      </c>
      <c r="CF93" s="2914">
        <v>23380.959747794779</v>
      </c>
      <c r="CG93" s="2914">
        <v>24021.056730519056</v>
      </c>
      <c r="CH93" s="2914">
        <v>24964.162093929892</v>
      </c>
      <c r="CI93" s="2914">
        <v>24792.829702087362</v>
      </c>
      <c r="CJ93" s="2914">
        <v>24729.814581393097</v>
      </c>
      <c r="CK93" s="2914">
        <v>24795.856673251728</v>
      </c>
      <c r="CL93" s="2914">
        <v>24541.949671436556</v>
      </c>
      <c r="CM93" s="2914">
        <v>25004.852043611609</v>
      </c>
      <c r="CN93" s="2914">
        <v>25463.076390590864</v>
      </c>
      <c r="CO93" s="2914">
        <v>25595.92829118748</v>
      </c>
      <c r="CP93" s="2914">
        <v>26630.255842917002</v>
      </c>
      <c r="CQ93" s="2914">
        <v>26748.677093003345</v>
      </c>
      <c r="CR93" s="2914">
        <v>26349.225214531518</v>
      </c>
      <c r="CS93" s="2914">
        <v>25364.052077620039</v>
      </c>
      <c r="CT93" s="2914">
        <v>25252.914524948963</v>
      </c>
      <c r="CU93" s="2914">
        <v>27771.122987536764</v>
      </c>
      <c r="CV93" s="2914">
        <v>28885.718648634469</v>
      </c>
      <c r="CW93" s="2914">
        <v>29459.886091005686</v>
      </c>
      <c r="CX93" s="2914">
        <v>27707.103174228989</v>
      </c>
      <c r="CY93" s="2914">
        <v>28095.359953203377</v>
      </c>
      <c r="CZ93" s="2914">
        <v>26834.627262810794</v>
      </c>
      <c r="DA93" s="2914">
        <v>27729.428585533013</v>
      </c>
      <c r="DB93" s="2914">
        <v>27119.448253740287</v>
      </c>
      <c r="DC93" s="2914">
        <v>27707.902277206635</v>
      </c>
      <c r="DD93" s="2914">
        <v>28101.653905989235</v>
      </c>
      <c r="DE93" s="2914">
        <v>27129.934244061391</v>
      </c>
      <c r="DF93" s="2914">
        <v>23363.474391706975</v>
      </c>
      <c r="DG93" s="2914">
        <v>22705.604534104263</v>
      </c>
      <c r="DH93" s="2914">
        <v>22655.791487124548</v>
      </c>
      <c r="DI93" s="2914">
        <v>22596.265627962213</v>
      </c>
      <c r="DJ93" s="2914">
        <v>22931.135051345198</v>
      </c>
      <c r="DK93" s="2914">
        <v>24389.575557540276</v>
      </c>
      <c r="DL93" s="2914">
        <v>24947.679510099508</v>
      </c>
      <c r="DM93" s="2914">
        <v>25472.650362189721</v>
      </c>
      <c r="DN93" s="2914">
        <v>25394.408897972589</v>
      </c>
      <c r="DO93" s="2914">
        <v>27557.666867430591</v>
      </c>
      <c r="DP93" s="2914">
        <v>26961.094316152092</v>
      </c>
      <c r="DQ93" s="2914">
        <v>26036.762215727453</v>
      </c>
      <c r="DR93" s="2914">
        <v>25012.17838102438</v>
      </c>
      <c r="DS93" s="2914">
        <v>25531.938196028968</v>
      </c>
      <c r="DT93" s="2914">
        <v>25886.430263164035</v>
      </c>
      <c r="DU93" s="2914">
        <v>25624.378669068559</v>
      </c>
      <c r="DV93" s="2914">
        <v>26149.197293963956</v>
      </c>
      <c r="DW93" s="2914">
        <v>26303.16573081521</v>
      </c>
      <c r="DX93" s="2914">
        <v>26653.348279524707</v>
      </c>
      <c r="DY93" s="2914">
        <v>26813.266200352431</v>
      </c>
      <c r="DZ93" s="2914">
        <v>26258.129759412393</v>
      </c>
      <c r="EA93" s="2914">
        <v>26026.062363651556</v>
      </c>
      <c r="EB93" s="2914">
        <v>26209.250499317368</v>
      </c>
      <c r="EC93" s="2914">
        <v>26360.303823471117</v>
      </c>
      <c r="ED93" s="2914">
        <v>26592.805495848599</v>
      </c>
      <c r="EE93" s="2914">
        <v>27064.904678586219</v>
      </c>
      <c r="EF93" s="2914">
        <v>27546.96974572336</v>
      </c>
      <c r="EG93" s="2914">
        <v>27747.225443546769</v>
      </c>
      <c r="EH93" s="2914">
        <v>28638.216853653168</v>
      </c>
      <c r="EI93" s="2914">
        <v>29034.95136851367</v>
      </c>
      <c r="EJ93" s="2914">
        <v>32479.357510308895</v>
      </c>
      <c r="EK93" s="2914">
        <v>31666.209857928876</v>
      </c>
      <c r="EL93" s="2914">
        <v>32390.880172928486</v>
      </c>
      <c r="EM93" s="2914">
        <v>35802.314255249134</v>
      </c>
      <c r="EN93" s="2914">
        <v>34842.559727971129</v>
      </c>
      <c r="EO93" s="2914">
        <v>34274.276386056648</v>
      </c>
      <c r="EP93" s="2914">
        <v>34738.860376368371</v>
      </c>
      <c r="EQ93" s="2914">
        <v>35107.480383358481</v>
      </c>
      <c r="ER93" s="2914">
        <v>35227.621197254703</v>
      </c>
      <c r="ES93" s="2914">
        <v>41319.854069675705</v>
      </c>
      <c r="ET93" s="2914">
        <v>42188.199181423028</v>
      </c>
      <c r="EU93" s="2914">
        <v>42291.729070273475</v>
      </c>
      <c r="EV93" s="2948">
        <v>42250.685111693449</v>
      </c>
      <c r="EW93" s="2949">
        <v>41672.14669433159</v>
      </c>
      <c r="EX93" s="2949">
        <v>42589.669019556837</v>
      </c>
      <c r="EY93" s="2949">
        <v>42926.631748903412</v>
      </c>
      <c r="EZ93" s="2949">
        <v>43752.307014075937</v>
      </c>
      <c r="FA93" s="2949">
        <v>43753.565324071089</v>
      </c>
      <c r="FB93" s="2949">
        <v>45581.177349035737</v>
      </c>
      <c r="FC93" s="2949">
        <v>46401.270834605944</v>
      </c>
      <c r="FD93" s="2949">
        <v>46338.147352797845</v>
      </c>
      <c r="FE93" s="2950">
        <v>47453.027718574624</v>
      </c>
    </row>
    <row r="94" spans="1:161" ht="15.95" customHeight="1" x14ac:dyDescent="0.35">
      <c r="A94" s="911" t="s">
        <v>792</v>
      </c>
      <c r="B94" s="2914"/>
      <c r="C94" s="2914"/>
      <c r="D94" s="2914"/>
      <c r="E94" s="2914"/>
      <c r="F94" s="2914"/>
      <c r="G94" s="2914"/>
      <c r="H94" s="2919"/>
      <c r="I94" s="2919"/>
      <c r="J94" s="2919"/>
      <c r="K94" s="2919"/>
      <c r="L94" s="2919"/>
      <c r="M94" s="2919"/>
      <c r="N94" s="2919"/>
      <c r="O94" s="2919"/>
      <c r="P94" s="2919"/>
      <c r="Q94" s="2919"/>
      <c r="R94" s="2919"/>
      <c r="S94" s="2919"/>
      <c r="T94" s="2919"/>
      <c r="U94" s="2919"/>
      <c r="V94" s="2919"/>
      <c r="W94" s="2919"/>
      <c r="X94" s="2919"/>
      <c r="Y94" s="2919"/>
      <c r="Z94" s="2919"/>
      <c r="AA94" s="2919"/>
      <c r="AB94" s="2919"/>
      <c r="AC94" s="2919"/>
      <c r="AD94" s="2919"/>
      <c r="AE94" s="2919"/>
      <c r="AF94" s="2919"/>
      <c r="AG94" s="2919"/>
      <c r="AH94" s="2919"/>
      <c r="AI94" s="2919"/>
      <c r="AJ94" s="2919"/>
      <c r="AK94" s="2919"/>
      <c r="AL94" s="2919"/>
      <c r="AM94" s="2914"/>
      <c r="AN94" s="2914"/>
      <c r="AO94" s="2914"/>
      <c r="AP94" s="2914"/>
      <c r="AQ94" s="2914"/>
      <c r="AR94" s="2914"/>
      <c r="AS94" s="2914"/>
      <c r="AT94" s="2914"/>
      <c r="AU94" s="2914"/>
      <c r="AV94" s="2914"/>
      <c r="AW94" s="2914"/>
      <c r="AX94" s="2914"/>
      <c r="AY94" s="2914"/>
      <c r="AZ94" s="2914"/>
      <c r="BA94" s="2914"/>
      <c r="BB94" s="2914"/>
      <c r="BC94" s="2914"/>
      <c r="BD94" s="2914"/>
      <c r="BE94" s="2914"/>
      <c r="BF94" s="2914"/>
      <c r="BG94" s="2914"/>
      <c r="BH94" s="2914"/>
      <c r="BI94" s="2914"/>
      <c r="BJ94" s="2914"/>
      <c r="BK94" s="2914"/>
      <c r="BL94" s="2914"/>
      <c r="BM94" s="2914"/>
      <c r="BN94" s="2914"/>
      <c r="BO94" s="2914"/>
      <c r="BP94" s="2914"/>
      <c r="BQ94" s="2914"/>
      <c r="BR94" s="2914"/>
      <c r="BS94" s="2914"/>
      <c r="BT94" s="2914"/>
      <c r="BU94" s="2914"/>
      <c r="BV94" s="2914"/>
      <c r="BW94" s="2914"/>
      <c r="BX94" s="2914"/>
      <c r="BY94" s="2914"/>
      <c r="BZ94" s="2914"/>
      <c r="CA94" s="2914"/>
      <c r="CB94" s="2914"/>
      <c r="CC94" s="2914"/>
      <c r="CD94" s="2914"/>
      <c r="CE94" s="2914"/>
      <c r="CF94" s="2914"/>
      <c r="CG94" s="2914"/>
      <c r="CH94" s="2914"/>
      <c r="CI94" s="2914"/>
      <c r="CJ94" s="2914"/>
      <c r="CK94" s="2914"/>
      <c r="CL94" s="2914"/>
      <c r="CM94" s="2914"/>
      <c r="CN94" s="2914"/>
      <c r="CO94" s="2914"/>
      <c r="CP94" s="2914"/>
      <c r="CQ94" s="2914"/>
      <c r="CR94" s="2914"/>
      <c r="CS94" s="2914"/>
      <c r="CT94" s="2914"/>
      <c r="CU94" s="2914"/>
      <c r="CV94" s="2914"/>
      <c r="CW94" s="2914"/>
      <c r="CX94" s="2914"/>
      <c r="CY94" s="2914"/>
      <c r="CZ94" s="2914"/>
      <c r="DA94" s="2914"/>
      <c r="DB94" s="2914"/>
      <c r="DC94" s="2914"/>
      <c r="DD94" s="2914"/>
      <c r="DE94" s="2914"/>
      <c r="DF94" s="2914"/>
      <c r="DG94" s="2914"/>
      <c r="DH94" s="2914"/>
      <c r="DI94" s="2914"/>
      <c r="DJ94" s="2914"/>
      <c r="DK94" s="2914"/>
      <c r="DL94" s="2914"/>
      <c r="DM94" s="2914"/>
      <c r="DN94" s="2914"/>
      <c r="DO94" s="2914"/>
      <c r="DP94" s="2914"/>
      <c r="DQ94" s="2914"/>
      <c r="DR94" s="2914"/>
      <c r="DS94" s="2914"/>
      <c r="DT94" s="2914"/>
      <c r="DU94" s="2914"/>
      <c r="DV94" s="2914"/>
      <c r="DW94" s="2914"/>
      <c r="DX94" s="2914"/>
      <c r="DY94" s="2914"/>
      <c r="DZ94" s="2914"/>
      <c r="EA94" s="2914"/>
      <c r="EB94" s="2914"/>
      <c r="EC94" s="2914"/>
      <c r="ED94" s="2914"/>
      <c r="EE94" s="2914"/>
      <c r="EF94" s="2914"/>
      <c r="EG94" s="2914"/>
      <c r="EH94" s="2914"/>
      <c r="EI94" s="2914"/>
      <c r="EJ94" s="2914"/>
      <c r="EK94" s="2914"/>
      <c r="EL94" s="2914"/>
      <c r="EM94" s="2914"/>
      <c r="EN94" s="2914"/>
      <c r="EO94" s="2914"/>
      <c r="EP94" s="2914"/>
      <c r="EQ94" s="2914"/>
      <c r="ER94" s="2914"/>
      <c r="ES94" s="2914"/>
      <c r="ET94" s="2914"/>
      <c r="EU94" s="2914"/>
      <c r="EV94" s="2948"/>
      <c r="EW94" s="2949"/>
      <c r="EX94" s="2949"/>
      <c r="EY94" s="2949"/>
      <c r="EZ94" s="2949"/>
      <c r="FA94" s="2949"/>
      <c r="FB94" s="2949"/>
      <c r="FC94" s="2949"/>
      <c r="FD94" s="2949"/>
      <c r="FE94" s="2950"/>
    </row>
    <row r="95" spans="1:161" ht="15.95" customHeight="1" x14ac:dyDescent="0.35">
      <c r="A95" s="911" t="s">
        <v>860</v>
      </c>
      <c r="B95" s="2919">
        <v>4.9045179999999995</v>
      </c>
      <c r="C95" s="2919">
        <v>2.5930610000000001</v>
      </c>
      <c r="D95" s="2919">
        <v>2.7619479999999998</v>
      </c>
      <c r="E95" s="2919">
        <v>2.6722790000000001</v>
      </c>
      <c r="F95" s="2919">
        <v>4.4402275400000004</v>
      </c>
      <c r="G95" s="2919">
        <v>8.8841290499999985</v>
      </c>
      <c r="H95" s="2919">
        <v>3.6144039500000003</v>
      </c>
      <c r="I95" s="2919">
        <v>9.9661430000000006</v>
      </c>
      <c r="J95" s="2919">
        <v>9.8340397300000006</v>
      </c>
      <c r="K95" s="2919">
        <v>10.246136890000001</v>
      </c>
      <c r="L95" s="2919">
        <v>9.9625671999999987</v>
      </c>
      <c r="M95" s="2919">
        <v>14.934986349999999</v>
      </c>
      <c r="N95" s="2919">
        <v>14.874248570000001</v>
      </c>
      <c r="O95" s="2919">
        <v>15.06938912</v>
      </c>
      <c r="P95" s="2919">
        <v>16.276806060000002</v>
      </c>
      <c r="Q95" s="2919">
        <v>11.71659125</v>
      </c>
      <c r="R95" s="2919">
        <v>10.555385080000001</v>
      </c>
      <c r="S95" s="2919">
        <v>11.46800625</v>
      </c>
      <c r="T95" s="2919">
        <v>11.013948210000001</v>
      </c>
      <c r="U95" s="2919">
        <v>12.57314891</v>
      </c>
      <c r="V95" s="2919">
        <v>12.443879340000001</v>
      </c>
      <c r="W95" s="2919">
        <v>16.364145780000001</v>
      </c>
      <c r="X95" s="2919">
        <v>19.069219009999998</v>
      </c>
      <c r="Y95" s="2919">
        <v>13.8105504</v>
      </c>
      <c r="Z95" s="2919">
        <v>12.69293869</v>
      </c>
      <c r="AA95" s="2919">
        <v>12.691935800000001</v>
      </c>
      <c r="AB95" s="2919">
        <v>14.188990689999999</v>
      </c>
      <c r="AC95" s="2919">
        <v>9.862601960000001</v>
      </c>
      <c r="AD95" s="2919">
        <v>11.321037499999999</v>
      </c>
      <c r="AE95" s="2919">
        <v>12.87908021</v>
      </c>
      <c r="AF95" s="2919">
        <v>16.04744938</v>
      </c>
      <c r="AG95" s="2919">
        <v>13.398075990000001</v>
      </c>
      <c r="AH95" s="2919">
        <v>10.005299619999999</v>
      </c>
      <c r="AI95" s="2919">
        <v>28.95724968</v>
      </c>
      <c r="AJ95" s="2919">
        <v>21.930325359999998</v>
      </c>
      <c r="AK95" s="2919">
        <v>16.845786539999999</v>
      </c>
      <c r="AL95" s="2919">
        <v>19.348860689999999</v>
      </c>
      <c r="AM95" s="2919">
        <v>29.22510132</v>
      </c>
      <c r="AN95" s="2919">
        <v>30.019139630000002</v>
      </c>
      <c r="AO95" s="2919">
        <v>42.983233649999995</v>
      </c>
      <c r="AP95" s="2919">
        <v>69.737272219999994</v>
      </c>
      <c r="AQ95" s="2919">
        <v>70.885334819999997</v>
      </c>
      <c r="AR95" s="2919">
        <v>60.793728689999995</v>
      </c>
      <c r="AS95" s="2919">
        <v>61.134252320000002</v>
      </c>
      <c r="AT95" s="2919">
        <v>61.990585320000001</v>
      </c>
      <c r="AU95" s="2919">
        <v>82.084445319999986</v>
      </c>
      <c r="AV95" s="2919">
        <v>73.414663250000004</v>
      </c>
      <c r="AW95" s="2919">
        <v>69.813362720000001</v>
      </c>
      <c r="AX95" s="2919">
        <v>61.827411549999994</v>
      </c>
      <c r="AY95" s="2919">
        <v>66.063057000000001</v>
      </c>
      <c r="AZ95" s="2919">
        <v>56.058306439999996</v>
      </c>
      <c r="BA95" s="2919">
        <v>66.997788409999998</v>
      </c>
      <c r="BB95" s="2919">
        <v>56.892161300000005</v>
      </c>
      <c r="BC95" s="2919">
        <v>47.256914389999999</v>
      </c>
      <c r="BD95" s="2919">
        <v>34.731450000000002</v>
      </c>
      <c r="BE95" s="2919">
        <v>37.430674000000003</v>
      </c>
      <c r="BF95" s="2919">
        <v>36.551178999999998</v>
      </c>
      <c r="BG95" s="2919">
        <v>33.25754981</v>
      </c>
      <c r="BH95" s="2919">
        <v>38.052050739999999</v>
      </c>
      <c r="BI95" s="2919">
        <v>37.943505999999999</v>
      </c>
      <c r="BJ95" s="2919">
        <v>42.199926989999994</v>
      </c>
      <c r="BK95" s="2919">
        <v>36.935164</v>
      </c>
      <c r="BL95" s="2919">
        <v>37.87817708</v>
      </c>
      <c r="BM95" s="2919">
        <v>42.307136</v>
      </c>
      <c r="BN95" s="2919">
        <v>43.304243230000004</v>
      </c>
      <c r="BO95" s="2919">
        <v>48.659097000000003</v>
      </c>
      <c r="BP95" s="2919">
        <v>50.835060769999998</v>
      </c>
      <c r="BQ95" s="2919">
        <v>51.045758890000002</v>
      </c>
      <c r="BR95" s="2919">
        <v>50.124512790000004</v>
      </c>
      <c r="BS95" s="2919">
        <v>54.963033589999995</v>
      </c>
      <c r="BT95" s="2919">
        <v>44.677905659999993</v>
      </c>
      <c r="BU95" s="2919">
        <v>49.875298099999995</v>
      </c>
      <c r="BV95" s="2919">
        <v>44.972405109999997</v>
      </c>
      <c r="BW95" s="2919">
        <v>45.128035730000001</v>
      </c>
      <c r="BX95" s="2919">
        <v>47.923345999999995</v>
      </c>
      <c r="BY95" s="2919">
        <v>50.804738</v>
      </c>
      <c r="BZ95" s="2919">
        <v>38.4</v>
      </c>
      <c r="CA95" s="2919">
        <v>37.006069629999999</v>
      </c>
      <c r="CB95" s="2919">
        <v>40.081002810000001</v>
      </c>
      <c r="CC95" s="2919">
        <v>42.238968499999999</v>
      </c>
      <c r="CD95" s="2919">
        <v>41.647586230000002</v>
      </c>
      <c r="CE95" s="2919">
        <v>46.654936120000002</v>
      </c>
      <c r="CF95" s="2919">
        <v>32.151660239999998</v>
      </c>
      <c r="CG95" s="2919">
        <v>34.580458130000004</v>
      </c>
      <c r="CH95" s="2919">
        <v>33.636910820000004</v>
      </c>
      <c r="CI95" s="2919">
        <v>33.018045020000002</v>
      </c>
      <c r="CJ95" s="2919">
        <v>34.541678240000003</v>
      </c>
      <c r="CK95" s="2919">
        <v>32.667870839999999</v>
      </c>
      <c r="CL95" s="2919">
        <v>54.789500190000005</v>
      </c>
      <c r="CM95" s="2919">
        <v>33.50317416</v>
      </c>
      <c r="CN95" s="2919">
        <v>33.827824470000003</v>
      </c>
      <c r="CO95" s="2919">
        <v>29.114454440000003</v>
      </c>
      <c r="CP95" s="2919">
        <v>28.524955730000002</v>
      </c>
      <c r="CQ95" s="2919">
        <v>28.659801880000003</v>
      </c>
      <c r="CR95" s="2919">
        <v>24.293492359999998</v>
      </c>
      <c r="CS95" s="2919">
        <v>23.770483940000002</v>
      </c>
      <c r="CT95" s="2919">
        <v>141.22192183999999</v>
      </c>
      <c r="CU95" s="2919">
        <v>24.491336759999999</v>
      </c>
      <c r="CV95" s="2919">
        <v>24.46257932</v>
      </c>
      <c r="CW95" s="2919">
        <v>50.934829010000001</v>
      </c>
      <c r="CX95" s="2919">
        <v>34.879935400000001</v>
      </c>
      <c r="CY95" s="2919">
        <v>23.763957870000002</v>
      </c>
      <c r="CZ95" s="2919">
        <v>26.331423149999999</v>
      </c>
      <c r="DA95" s="2919">
        <v>24.1905</v>
      </c>
      <c r="DB95" s="2919">
        <v>25.682256729999999</v>
      </c>
      <c r="DC95" s="2919">
        <v>38.623691000000001</v>
      </c>
      <c r="DD95" s="2919">
        <v>61.093420999999999</v>
      </c>
      <c r="DE95" s="2919">
        <v>59.058878999999997</v>
      </c>
      <c r="DF95" s="2919">
        <v>59.998329470000002</v>
      </c>
      <c r="DG95" s="2919">
        <v>36.553356000000001</v>
      </c>
      <c r="DH95" s="2919">
        <v>36.447496999999998</v>
      </c>
      <c r="DI95" s="2919">
        <v>65.518071000000006</v>
      </c>
      <c r="DJ95" s="2919">
        <v>37.250983000000005</v>
      </c>
      <c r="DK95" s="2919">
        <v>50.346398480000005</v>
      </c>
      <c r="DL95" s="2919">
        <v>39.501899000000002</v>
      </c>
      <c r="DM95" s="2919">
        <v>49.752325999999996</v>
      </c>
      <c r="DN95" s="2919">
        <v>54.025466439999995</v>
      </c>
      <c r="DO95" s="2919">
        <v>58.91399406</v>
      </c>
      <c r="DP95" s="2919">
        <v>46.173605999999999</v>
      </c>
      <c r="DQ95" s="2919">
        <v>46.082400999999997</v>
      </c>
      <c r="DR95" s="2919">
        <v>45.91007175</v>
      </c>
      <c r="DS95" s="2919">
        <v>57.690325999999999</v>
      </c>
      <c r="DT95" s="2919">
        <v>71.608918000000003</v>
      </c>
      <c r="DU95" s="2919">
        <v>91.198826150000002</v>
      </c>
      <c r="DV95" s="2919">
        <v>78.635765000000006</v>
      </c>
      <c r="DW95" s="2919">
        <v>83.246570450000007</v>
      </c>
      <c r="DX95" s="2919">
        <v>84.667849779999997</v>
      </c>
      <c r="DY95" s="2919">
        <v>78.002532520000017</v>
      </c>
      <c r="DZ95" s="2919">
        <v>87.343222060000002</v>
      </c>
      <c r="EA95" s="2919">
        <v>112.97699208999998</v>
      </c>
      <c r="EB95" s="2919">
        <v>100.90324256</v>
      </c>
      <c r="EC95" s="2919">
        <v>93.633588200000005</v>
      </c>
      <c r="ED95" s="2919">
        <v>54.877740530000004</v>
      </c>
      <c r="EE95" s="2919">
        <v>65.454234329999991</v>
      </c>
      <c r="EF95" s="2919">
        <v>57.561980900000002</v>
      </c>
      <c r="EG95" s="2919">
        <v>69.770734079999997</v>
      </c>
      <c r="EH95" s="2919">
        <v>65.246890190000002</v>
      </c>
      <c r="EI95" s="2919">
        <v>61.638296700000005</v>
      </c>
      <c r="EJ95" s="2919">
        <v>72.442467750000006</v>
      </c>
      <c r="EK95" s="2919">
        <v>53.889014879999998</v>
      </c>
      <c r="EL95" s="2919">
        <v>53.354468439999998</v>
      </c>
      <c r="EM95" s="2919">
        <v>88.162831180000012</v>
      </c>
      <c r="EN95" s="2919">
        <v>67.642251849999994</v>
      </c>
      <c r="EO95" s="2919">
        <v>73.891067390000003</v>
      </c>
      <c r="EP95" s="2919">
        <v>75.607604039999998</v>
      </c>
      <c r="EQ95" s="2919">
        <v>58.500092489999993</v>
      </c>
      <c r="ER95" s="2919">
        <v>67.653341490000003</v>
      </c>
      <c r="ES95" s="2919">
        <v>61.113066439999997</v>
      </c>
      <c r="ET95" s="2919">
        <v>60.369308789999998</v>
      </c>
      <c r="EU95" s="2919">
        <v>50.246428439999995</v>
      </c>
      <c r="EV95" s="2951">
        <v>51.758676869999995</v>
      </c>
      <c r="EW95" s="2952">
        <v>51.207026999999997</v>
      </c>
      <c r="EX95" s="2952">
        <v>60.782983000000002</v>
      </c>
      <c r="EY95" s="2952">
        <v>64.568055999999999</v>
      </c>
      <c r="EZ95" s="2952">
        <v>72.75436182</v>
      </c>
      <c r="FA95" s="2952">
        <v>82.352658610000006</v>
      </c>
      <c r="FB95" s="2952">
        <v>74.082577000000001</v>
      </c>
      <c r="FC95" s="2952">
        <v>61.601052000000003</v>
      </c>
      <c r="FD95" s="2952">
        <v>86.663679000000002</v>
      </c>
      <c r="FE95" s="2953">
        <v>99.698324</v>
      </c>
    </row>
    <row r="96" spans="1:161" ht="15.95" customHeight="1" x14ac:dyDescent="0.35">
      <c r="A96" s="911" t="s">
        <v>861</v>
      </c>
      <c r="B96" s="2919">
        <v>458.56225221</v>
      </c>
      <c r="C96" s="2919">
        <v>410.25812970000004</v>
      </c>
      <c r="D96" s="2919">
        <v>403.02830119000004</v>
      </c>
      <c r="E96" s="2919">
        <v>329.05903873000386</v>
      </c>
      <c r="F96" s="2919">
        <v>341.95476552078139</v>
      </c>
      <c r="G96" s="2919">
        <v>339.09278306834017</v>
      </c>
      <c r="H96" s="2919">
        <v>420.28988859024321</v>
      </c>
      <c r="I96" s="2919">
        <v>378.73481136024321</v>
      </c>
      <c r="J96" s="2919">
        <v>360.9729199002432</v>
      </c>
      <c r="K96" s="2919">
        <v>355.90044921367502</v>
      </c>
      <c r="L96" s="2919">
        <v>390.51876092775501</v>
      </c>
      <c r="M96" s="2919">
        <v>389.15838209775501</v>
      </c>
      <c r="N96" s="2919">
        <v>181.60498554</v>
      </c>
      <c r="O96" s="2919">
        <v>204.11329756000001</v>
      </c>
      <c r="P96" s="2919">
        <v>197.38224117999999</v>
      </c>
      <c r="Q96" s="2919">
        <v>292.87685069010007</v>
      </c>
      <c r="R96" s="2919">
        <v>254.40152639999997</v>
      </c>
      <c r="S96" s="2919">
        <v>208.07787175000004</v>
      </c>
      <c r="T96" s="2919">
        <v>248.59148288</v>
      </c>
      <c r="U96" s="2919">
        <v>302.94367345000006</v>
      </c>
      <c r="V96" s="2919">
        <v>307.40363624000003</v>
      </c>
      <c r="W96" s="2919">
        <v>470.47246289999998</v>
      </c>
      <c r="X96" s="2919">
        <v>438.98922529000004</v>
      </c>
      <c r="Y96" s="2919">
        <v>476.09153550000002</v>
      </c>
      <c r="Z96" s="2919">
        <v>453.07723897999995</v>
      </c>
      <c r="AA96" s="2919">
        <v>481.83735429000006</v>
      </c>
      <c r="AB96" s="2919">
        <v>522.59824073999994</v>
      </c>
      <c r="AC96" s="2919">
        <v>539.11396489999993</v>
      </c>
      <c r="AD96" s="2919">
        <v>551.16096037</v>
      </c>
      <c r="AE96" s="2919">
        <v>533.11707913999999</v>
      </c>
      <c r="AF96" s="2919">
        <v>571.28253526999993</v>
      </c>
      <c r="AG96" s="2919">
        <v>550.96294891000002</v>
      </c>
      <c r="AH96" s="2919">
        <v>528.01371347999998</v>
      </c>
      <c r="AI96" s="2919">
        <v>522.64509634000001</v>
      </c>
      <c r="AJ96" s="2919">
        <v>472.12721420999998</v>
      </c>
      <c r="AK96" s="2919">
        <v>419.47476452000001</v>
      </c>
      <c r="AL96" s="2919">
        <v>415.71260592000004</v>
      </c>
      <c r="AM96" s="2919">
        <v>415.73243699</v>
      </c>
      <c r="AN96" s="2919">
        <v>414.82680673999999</v>
      </c>
      <c r="AO96" s="2919">
        <v>431.93540259000002</v>
      </c>
      <c r="AP96" s="2919">
        <v>505.06526922210003</v>
      </c>
      <c r="AQ96" s="2919">
        <v>426.30727753039997</v>
      </c>
      <c r="AR96" s="2919">
        <v>459.28211493840001</v>
      </c>
      <c r="AS96" s="2919">
        <v>400.14385020999998</v>
      </c>
      <c r="AT96" s="2919">
        <v>423.051291026</v>
      </c>
      <c r="AU96" s="2919">
        <v>401.35562827059999</v>
      </c>
      <c r="AV96" s="2919">
        <v>384.34107685000015</v>
      </c>
      <c r="AW96" s="2919">
        <v>220.02334320040001</v>
      </c>
      <c r="AX96" s="2919">
        <v>207.45671959079999</v>
      </c>
      <c r="AY96" s="2919">
        <v>210.0750525981</v>
      </c>
      <c r="AZ96" s="2919">
        <v>184.37448961959998</v>
      </c>
      <c r="BA96" s="2919">
        <v>214.48794284760001</v>
      </c>
      <c r="BB96" s="2919">
        <v>199.46192767739998</v>
      </c>
      <c r="BC96" s="2919">
        <v>172.30331233359999</v>
      </c>
      <c r="BD96" s="2919">
        <v>111.413711564</v>
      </c>
      <c r="BE96" s="2919">
        <v>111.09404101280001</v>
      </c>
      <c r="BF96" s="2919">
        <v>120.67677614750001</v>
      </c>
      <c r="BG96" s="2919">
        <v>149.15916136200002</v>
      </c>
      <c r="BH96" s="2919">
        <v>151.92989694620002</v>
      </c>
      <c r="BI96" s="2919">
        <v>151.90765576679999</v>
      </c>
      <c r="BJ96" s="2919">
        <v>168.5504862057</v>
      </c>
      <c r="BK96" s="2919">
        <v>142.80875612940002</v>
      </c>
      <c r="BL96" s="2919">
        <v>140.34380577929997</v>
      </c>
      <c r="BM96" s="2919">
        <v>161.80180081260002</v>
      </c>
      <c r="BN96" s="2919">
        <v>163.47942299759998</v>
      </c>
      <c r="BO96" s="2919">
        <v>161.8139939216</v>
      </c>
      <c r="BP96" s="2919">
        <v>151.78985120440001</v>
      </c>
      <c r="BQ96" s="2919">
        <v>146.00171220810003</v>
      </c>
      <c r="BR96" s="2919">
        <v>161.91336487500001</v>
      </c>
      <c r="BS96" s="2919">
        <v>192.13894060680002</v>
      </c>
      <c r="BT96" s="2919">
        <v>156.65662444099999</v>
      </c>
      <c r="BU96" s="2919">
        <v>281.23640318665201</v>
      </c>
      <c r="BV96" s="2919">
        <v>301.19833118999998</v>
      </c>
      <c r="BW96" s="2919">
        <v>326.28566699527499</v>
      </c>
      <c r="BX96" s="2919">
        <v>322.96316003800001</v>
      </c>
      <c r="BY96" s="2919">
        <v>329.38223694919998</v>
      </c>
      <c r="BZ96" s="2919">
        <v>343.2</v>
      </c>
      <c r="CA96" s="2919">
        <v>374.67520907369999</v>
      </c>
      <c r="CB96" s="2919">
        <v>310.43440835119998</v>
      </c>
      <c r="CC96" s="2919">
        <v>258.92055705416186</v>
      </c>
      <c r="CD96" s="2919">
        <v>334.06053435010597</v>
      </c>
      <c r="CE96" s="2919">
        <v>297.98444443243886</v>
      </c>
      <c r="CF96" s="2919">
        <v>307.04168828399003</v>
      </c>
      <c r="CG96" s="2919">
        <v>335.6517644195867</v>
      </c>
      <c r="CH96" s="2919">
        <v>284.06548669775566</v>
      </c>
      <c r="CI96" s="2919">
        <v>342.46164094060055</v>
      </c>
      <c r="CJ96" s="2919">
        <v>347.40254422716998</v>
      </c>
      <c r="CK96" s="2919">
        <v>381.41656484351699</v>
      </c>
      <c r="CL96" s="2919">
        <v>339.72788373997435</v>
      </c>
      <c r="CM96" s="2919">
        <v>347.978404498136</v>
      </c>
      <c r="CN96" s="2919">
        <v>320.29628878</v>
      </c>
      <c r="CO96" s="2919">
        <v>352.42983462000007</v>
      </c>
      <c r="CP96" s="2919">
        <v>331.95163834672496</v>
      </c>
      <c r="CQ96" s="2919">
        <v>353.74473520000004</v>
      </c>
      <c r="CR96" s="2919">
        <v>355.04234875999998</v>
      </c>
      <c r="CS96" s="2919">
        <v>357.92982588999996</v>
      </c>
      <c r="CT96" s="2919">
        <v>358.99640338</v>
      </c>
      <c r="CU96" s="2919">
        <v>904.44422775999976</v>
      </c>
      <c r="CV96" s="2919">
        <v>876.02381897999987</v>
      </c>
      <c r="CW96" s="2919">
        <v>936.6637754300001</v>
      </c>
      <c r="CX96" s="2919">
        <v>898.01396697999996</v>
      </c>
      <c r="CY96" s="2919">
        <v>884.68272397999988</v>
      </c>
      <c r="CZ96" s="2919">
        <v>800.574101047049</v>
      </c>
      <c r="DA96" s="2919">
        <v>887.76587046999998</v>
      </c>
      <c r="DB96" s="2919">
        <v>904.26917709999998</v>
      </c>
      <c r="DC96" s="2919">
        <v>798.01032484999996</v>
      </c>
      <c r="DD96" s="2919">
        <v>880.87621766999996</v>
      </c>
      <c r="DE96" s="2919">
        <v>777.35534666000001</v>
      </c>
      <c r="DF96" s="2919">
        <v>839.33726257000001</v>
      </c>
      <c r="DG96" s="2919">
        <v>819.33210000870224</v>
      </c>
      <c r="DH96" s="2919">
        <v>809.13104234999992</v>
      </c>
      <c r="DI96" s="2919">
        <v>691.53982414491668</v>
      </c>
      <c r="DJ96" s="2919">
        <v>687.22357140893666</v>
      </c>
      <c r="DK96" s="2919">
        <v>680.49266599822943</v>
      </c>
      <c r="DL96" s="2919">
        <v>666.33046329999991</v>
      </c>
      <c r="DM96" s="2919">
        <v>660.65074218999996</v>
      </c>
      <c r="DN96" s="2919">
        <v>707.50651142000004</v>
      </c>
      <c r="DO96" s="2919">
        <v>675.44007203000001</v>
      </c>
      <c r="DP96" s="2919">
        <v>643.34385859999998</v>
      </c>
      <c r="DQ96" s="2919">
        <v>669.22791522424097</v>
      </c>
      <c r="DR96" s="2919">
        <v>666.54704335999998</v>
      </c>
      <c r="DS96" s="2919">
        <v>658.64743405999991</v>
      </c>
      <c r="DT96" s="2919">
        <v>667.90343987000006</v>
      </c>
      <c r="DU96" s="2919">
        <v>660.11341123</v>
      </c>
      <c r="DV96" s="2919">
        <v>711.90241319999996</v>
      </c>
      <c r="DW96" s="2919">
        <v>665.79268482000009</v>
      </c>
      <c r="DX96" s="2919">
        <v>657.66531725999994</v>
      </c>
      <c r="DY96" s="2919">
        <v>685.58438392999994</v>
      </c>
      <c r="DZ96" s="2919">
        <v>657.62928541000008</v>
      </c>
      <c r="EA96" s="2919">
        <v>659.07089530999997</v>
      </c>
      <c r="EB96" s="2919">
        <v>657.93322795309996</v>
      </c>
      <c r="EC96" s="2919">
        <v>654.39678542280001</v>
      </c>
      <c r="ED96" s="2919">
        <v>661.14487098705001</v>
      </c>
      <c r="EE96" s="2919">
        <v>659.36427002785001</v>
      </c>
      <c r="EF96" s="2919">
        <v>661.41197603995943</v>
      </c>
      <c r="EG96" s="2919">
        <v>656.16149666999991</v>
      </c>
      <c r="EH96" s="2919">
        <v>659.23187521</v>
      </c>
      <c r="EI96" s="2919">
        <v>654.43809073</v>
      </c>
      <c r="EJ96" s="2919">
        <v>652.12626165999995</v>
      </c>
      <c r="EK96" s="2919">
        <v>656.80960662999996</v>
      </c>
      <c r="EL96" s="2919">
        <v>654.6133883199999</v>
      </c>
      <c r="EM96" s="2919">
        <v>654.48916013999997</v>
      </c>
      <c r="EN96" s="2919">
        <v>645.20979726837515</v>
      </c>
      <c r="EO96" s="2919">
        <v>654.60768703999997</v>
      </c>
      <c r="EP96" s="2919">
        <v>653.91389210629995</v>
      </c>
      <c r="EQ96" s="2919">
        <v>826.36049022999998</v>
      </c>
      <c r="ER96" s="2919">
        <v>822.58184009000001</v>
      </c>
      <c r="ES96" s="2919">
        <v>821.76510434000011</v>
      </c>
      <c r="ET96" s="2919">
        <v>647.82776216999991</v>
      </c>
      <c r="EU96" s="2919">
        <v>590.61130143000003</v>
      </c>
      <c r="EV96" s="2951">
        <v>576.83197178087858</v>
      </c>
      <c r="EW96" s="2952">
        <v>573.69059080914622</v>
      </c>
      <c r="EX96" s="2952">
        <v>632.94076974183099</v>
      </c>
      <c r="EY96" s="2952">
        <v>611.52222974000836</v>
      </c>
      <c r="EZ96" s="2952">
        <v>638.76176955630672</v>
      </c>
      <c r="FA96" s="2952">
        <v>647.58286349721527</v>
      </c>
      <c r="FB96" s="2952">
        <v>646.7949507125428</v>
      </c>
      <c r="FC96" s="2952">
        <v>680.41956571067317</v>
      </c>
      <c r="FD96" s="2952">
        <v>648.74378683034649</v>
      </c>
      <c r="FE96" s="2953">
        <v>638.42214867439293</v>
      </c>
    </row>
    <row r="97" spans="1:161" ht="15.95" customHeight="1" x14ac:dyDescent="0.35">
      <c r="A97" s="911" t="s">
        <v>862</v>
      </c>
      <c r="B97" s="2919">
        <v>2563.9704272600002</v>
      </c>
      <c r="C97" s="2919">
        <v>3245.9522036799999</v>
      </c>
      <c r="D97" s="2919">
        <v>3247.1019830000005</v>
      </c>
      <c r="E97" s="2919">
        <v>3415.5594353922224</v>
      </c>
      <c r="F97" s="2919">
        <v>3169.5879776383335</v>
      </c>
      <c r="G97" s="2919">
        <v>3198.0400410183333</v>
      </c>
      <c r="H97" s="2919">
        <v>3294.6856943783332</v>
      </c>
      <c r="I97" s="2919">
        <v>3219.9639974583329</v>
      </c>
      <c r="J97" s="2919">
        <v>3253.6764692583333</v>
      </c>
      <c r="K97" s="2919">
        <v>3262.317456528333</v>
      </c>
      <c r="L97" s="2919">
        <v>3138.7950710183336</v>
      </c>
      <c r="M97" s="2919">
        <v>3221.2310814983334</v>
      </c>
      <c r="N97" s="2919">
        <v>3583.5491130699997</v>
      </c>
      <c r="O97" s="2919">
        <v>3697.6646452499995</v>
      </c>
      <c r="P97" s="2919">
        <v>3885.34004052</v>
      </c>
      <c r="Q97" s="2919">
        <v>4123.0217166231005</v>
      </c>
      <c r="R97" s="2919">
        <v>4200.1537452088196</v>
      </c>
      <c r="S97" s="2919">
        <v>4117.6612422323396</v>
      </c>
      <c r="T97" s="2919">
        <v>4447.8047711792506</v>
      </c>
      <c r="U97" s="2919">
        <v>4588.8682646858597</v>
      </c>
      <c r="V97" s="2919">
        <v>4308.3374376725251</v>
      </c>
      <c r="W97" s="2919">
        <v>4473.3940746526996</v>
      </c>
      <c r="X97" s="2919">
        <v>4472.6898375225492</v>
      </c>
      <c r="Y97" s="2919">
        <v>4246.7176312110614</v>
      </c>
      <c r="Z97" s="2919">
        <v>4476.5082070665367</v>
      </c>
      <c r="AA97" s="2919">
        <v>4362.1870549193436</v>
      </c>
      <c r="AB97" s="2919">
        <v>4206.2011534326502</v>
      </c>
      <c r="AC97" s="2919">
        <v>4129.0862973779995</v>
      </c>
      <c r="AD97" s="2919">
        <v>3821.8227647000699</v>
      </c>
      <c r="AE97" s="2919">
        <v>3719.218586447143</v>
      </c>
      <c r="AF97" s="2919">
        <v>3778.5605503167508</v>
      </c>
      <c r="AG97" s="2919">
        <v>3698.0188956592401</v>
      </c>
      <c r="AH97" s="2919">
        <v>3453.3596177423997</v>
      </c>
      <c r="AI97" s="2919">
        <v>3403.1616083785075</v>
      </c>
      <c r="AJ97" s="2919">
        <v>3200.4759877640563</v>
      </c>
      <c r="AK97" s="2919">
        <v>3245.9896350499871</v>
      </c>
      <c r="AL97" s="2919">
        <v>2879.4464343076015</v>
      </c>
      <c r="AM97" s="2919">
        <v>3133.7692147697339</v>
      </c>
      <c r="AN97" s="2919">
        <v>3613.3243036667777</v>
      </c>
      <c r="AO97" s="2919">
        <v>3826.3674270747147</v>
      </c>
      <c r="AP97" s="2919">
        <v>4046.4495650802146</v>
      </c>
      <c r="AQ97" s="2919">
        <v>4175.2848149041147</v>
      </c>
      <c r="AR97" s="2919">
        <v>4365.1638130544643</v>
      </c>
      <c r="AS97" s="2919">
        <v>4171.0563628956643</v>
      </c>
      <c r="AT97" s="2919">
        <v>4019.995452652769</v>
      </c>
      <c r="AU97" s="2919">
        <v>3939.1217516854126</v>
      </c>
      <c r="AV97" s="2919">
        <v>3907.7119051107138</v>
      </c>
      <c r="AW97" s="2919">
        <v>4119.3108599709149</v>
      </c>
      <c r="AX97" s="2919">
        <v>4213.5366982021142</v>
      </c>
      <c r="AY97" s="2919">
        <v>3936.749447916256</v>
      </c>
      <c r="AZ97" s="2919">
        <v>3511.5180610625944</v>
      </c>
      <c r="BA97" s="2919">
        <v>3436.4015037429949</v>
      </c>
      <c r="BB97" s="2919">
        <v>3618.7884375695144</v>
      </c>
      <c r="BC97" s="2919">
        <v>3581.5214842677137</v>
      </c>
      <c r="BD97" s="2919">
        <v>3275.4391089557548</v>
      </c>
      <c r="BE97" s="2919">
        <v>3233.4531317637343</v>
      </c>
      <c r="BF97" s="2919">
        <v>3235.8133675267145</v>
      </c>
      <c r="BG97" s="2919">
        <v>3605.179638938514</v>
      </c>
      <c r="BH97" s="2919">
        <v>3199.6223504474342</v>
      </c>
      <c r="BI97" s="2919">
        <v>3622.6036794827346</v>
      </c>
      <c r="BJ97" s="2919">
        <v>3514.1536301157748</v>
      </c>
      <c r="BK97" s="2919">
        <v>3331.9965153145727</v>
      </c>
      <c r="BL97" s="2919">
        <v>3253.8211511223139</v>
      </c>
      <c r="BM97" s="2919">
        <v>3269.4633381787689</v>
      </c>
      <c r="BN97" s="2919">
        <v>3323.3014528958024</v>
      </c>
      <c r="BO97" s="2919">
        <v>3313.6797171324238</v>
      </c>
      <c r="BP97" s="2919">
        <v>3112.0300106809682</v>
      </c>
      <c r="BQ97" s="2919">
        <v>3051.2564302442966</v>
      </c>
      <c r="BR97" s="2919">
        <v>3045.1375149969799</v>
      </c>
      <c r="BS97" s="2919">
        <v>3543.4071539475199</v>
      </c>
      <c r="BT97" s="2919">
        <v>3803.0876005267</v>
      </c>
      <c r="BU97" s="2919">
        <v>3280.8602856862803</v>
      </c>
      <c r="BV97" s="2919">
        <v>3352.6545404298581</v>
      </c>
      <c r="BW97" s="2919">
        <v>3046.052725914335</v>
      </c>
      <c r="BX97" s="2919">
        <v>2775.2754322005003</v>
      </c>
      <c r="BY97" s="2919">
        <v>2848.2652017419005</v>
      </c>
      <c r="BZ97" s="2919">
        <v>2634.5</v>
      </c>
      <c r="CA97" s="2919">
        <v>2446.6151896215697</v>
      </c>
      <c r="CB97" s="2919">
        <v>2350.7854610935169</v>
      </c>
      <c r="CC97" s="2919">
        <v>2126.6094122995</v>
      </c>
      <c r="CD97" s="2919">
        <v>2145.3452387380676</v>
      </c>
      <c r="CE97" s="2919">
        <v>2368.4847978793455</v>
      </c>
      <c r="CF97" s="2919">
        <v>2109.3762112946088</v>
      </c>
      <c r="CG97" s="2919">
        <v>2175.8216241959267</v>
      </c>
      <c r="CH97" s="2919">
        <v>2345.7790300879487</v>
      </c>
      <c r="CI97" s="2919">
        <v>2233.5758634700451</v>
      </c>
      <c r="CJ97" s="2919">
        <v>2249.7278603445702</v>
      </c>
      <c r="CK97" s="2919">
        <v>2457.9441949691059</v>
      </c>
      <c r="CL97" s="2919">
        <v>1983.392954014688</v>
      </c>
      <c r="CM97" s="2919">
        <v>1926.8855084993738</v>
      </c>
      <c r="CN97" s="2919">
        <v>2257.5859043407841</v>
      </c>
      <c r="CO97" s="2919">
        <v>2161.0683882842072</v>
      </c>
      <c r="CP97" s="2919">
        <v>2289.9324891702995</v>
      </c>
      <c r="CQ97" s="2919">
        <v>2422.3803993368942</v>
      </c>
      <c r="CR97" s="2919">
        <v>2308.3390554223297</v>
      </c>
      <c r="CS97" s="2919">
        <v>2191.7788932584826</v>
      </c>
      <c r="CT97" s="2919">
        <v>2011.5525712232723</v>
      </c>
      <c r="CU97" s="2919">
        <v>1639.8655949700315</v>
      </c>
      <c r="CV97" s="2919">
        <v>1947.2806476823612</v>
      </c>
      <c r="CW97" s="2919">
        <v>2372.5158765136866</v>
      </c>
      <c r="CX97" s="2919">
        <v>2324.4142931514948</v>
      </c>
      <c r="CY97" s="2919">
        <v>2341.7145521846946</v>
      </c>
      <c r="CZ97" s="2919">
        <v>2444.753452619072</v>
      </c>
      <c r="DA97" s="2919">
        <v>2788.8584901584186</v>
      </c>
      <c r="DB97" s="2919">
        <v>2876.6598361499823</v>
      </c>
      <c r="DC97" s="2919">
        <v>2762.4759220969863</v>
      </c>
      <c r="DD97" s="2919">
        <v>2511.0927440616392</v>
      </c>
      <c r="DE97" s="2919">
        <v>2469.1877783743607</v>
      </c>
      <c r="DF97" s="2919">
        <v>3025.1342439427049</v>
      </c>
      <c r="DG97" s="2919">
        <v>2964.9849221098852</v>
      </c>
      <c r="DH97" s="2919">
        <v>3050.2676840142904</v>
      </c>
      <c r="DI97" s="2919">
        <v>3350.7326457806339</v>
      </c>
      <c r="DJ97" s="2919">
        <v>3217.1991652585371</v>
      </c>
      <c r="DK97" s="2919">
        <v>3058.4906984371701</v>
      </c>
      <c r="DL97" s="2919">
        <v>3272.4405647690437</v>
      </c>
      <c r="DM97" s="2919">
        <v>3409.4609178312503</v>
      </c>
      <c r="DN97" s="2919">
        <v>3424.4836323525924</v>
      </c>
      <c r="DO97" s="2919">
        <v>3498.0221148993032</v>
      </c>
      <c r="DP97" s="2919">
        <v>2982.6134180323434</v>
      </c>
      <c r="DQ97" s="2919">
        <v>2813.7123291165217</v>
      </c>
      <c r="DR97" s="2919">
        <v>2897.8682146747328</v>
      </c>
      <c r="DS97" s="2919">
        <v>2728.6565033225538</v>
      </c>
      <c r="DT97" s="2919">
        <v>2730.6774112392268</v>
      </c>
      <c r="DU97" s="2919">
        <v>2942.2494150807943</v>
      </c>
      <c r="DV97" s="2919">
        <v>2627.409046292471</v>
      </c>
      <c r="DW97" s="2919">
        <v>2771.5651242863955</v>
      </c>
      <c r="DX97" s="2919">
        <v>2827.9998306694001</v>
      </c>
      <c r="DY97" s="2919">
        <v>2722.5202731013228</v>
      </c>
      <c r="DZ97" s="2919">
        <v>2877.897827455994</v>
      </c>
      <c r="EA97" s="2919">
        <v>3008.0187255284723</v>
      </c>
      <c r="EB97" s="2919">
        <v>2908.0186186646415</v>
      </c>
      <c r="EC97" s="2919">
        <v>2845.9436728060628</v>
      </c>
      <c r="ED97" s="2919">
        <v>2825.5009873911931</v>
      </c>
      <c r="EE97" s="2919">
        <v>3019.6768875167572</v>
      </c>
      <c r="EF97" s="2919">
        <v>2936.4135417481316</v>
      </c>
      <c r="EG97" s="2919">
        <v>2929.8945737363701</v>
      </c>
      <c r="EH97" s="2919">
        <v>2975.6827671658084</v>
      </c>
      <c r="EI97" s="2919">
        <v>3045.3164579486734</v>
      </c>
      <c r="EJ97" s="2919">
        <v>3233.9236764688908</v>
      </c>
      <c r="EK97" s="2919">
        <v>3332.9652067656275</v>
      </c>
      <c r="EL97" s="2919">
        <v>3295.9288478378271</v>
      </c>
      <c r="EM97" s="2919">
        <v>3320.1940222807539</v>
      </c>
      <c r="EN97" s="2919">
        <v>3301.5155790660306</v>
      </c>
      <c r="EO97" s="2919">
        <v>3219.1900070530073</v>
      </c>
      <c r="EP97" s="2919">
        <v>2911.1545112590456</v>
      </c>
      <c r="EQ97" s="2919">
        <v>2676.9949453628424</v>
      </c>
      <c r="ER97" s="2919">
        <v>3090.1261163417912</v>
      </c>
      <c r="ES97" s="2919">
        <v>3213.6355334579789</v>
      </c>
      <c r="ET97" s="2919">
        <v>3135.8649712881866</v>
      </c>
      <c r="EU97" s="2919">
        <v>3114.8937814140318</v>
      </c>
      <c r="EV97" s="2951">
        <v>3473.2583447636921</v>
      </c>
      <c r="EW97" s="2952">
        <v>3553.8574637568449</v>
      </c>
      <c r="EX97" s="2952">
        <v>4064.9692327982643</v>
      </c>
      <c r="EY97" s="2952">
        <v>3693.4202400971049</v>
      </c>
      <c r="EZ97" s="2952">
        <v>3784.2149029487691</v>
      </c>
      <c r="FA97" s="2952">
        <v>3894.4421298973134</v>
      </c>
      <c r="FB97" s="2952">
        <v>4861.2332791339495</v>
      </c>
      <c r="FC97" s="2952">
        <v>4982.3933457926842</v>
      </c>
      <c r="FD97" s="2952">
        <v>4958.8850261467778</v>
      </c>
      <c r="FE97" s="2953">
        <v>5170.0799246184624</v>
      </c>
    </row>
    <row r="98" spans="1:161" ht="15.95" customHeight="1" x14ac:dyDescent="0.35">
      <c r="A98" s="911" t="s">
        <v>863</v>
      </c>
      <c r="B98" s="2919">
        <v>87.711047879999995</v>
      </c>
      <c r="C98" s="2919">
        <v>87.23537374</v>
      </c>
      <c r="D98" s="2919">
        <v>86.763602249999991</v>
      </c>
      <c r="E98" s="2919">
        <v>136.29410518</v>
      </c>
      <c r="F98" s="2919">
        <v>136.37495138</v>
      </c>
      <c r="G98" s="2919">
        <v>135.31764812</v>
      </c>
      <c r="H98" s="2919">
        <v>24.832373199999999</v>
      </c>
      <c r="I98" s="2919">
        <v>24.364547479999999</v>
      </c>
      <c r="J98" s="2919">
        <v>24.216398359999999</v>
      </c>
      <c r="K98" s="2919">
        <v>23.514482040000001</v>
      </c>
      <c r="L98" s="2919">
        <v>22.901835519999999</v>
      </c>
      <c r="M98" s="2919">
        <v>22.402974329999999</v>
      </c>
      <c r="N98" s="2919">
        <v>21.906625369999997</v>
      </c>
      <c r="O98" s="2919">
        <v>21.404850240000002</v>
      </c>
      <c r="P98" s="2919">
        <v>6.5</v>
      </c>
      <c r="Q98" s="2919">
        <v>6.53132</v>
      </c>
      <c r="R98" s="2919">
        <v>6.5</v>
      </c>
      <c r="S98" s="2919">
        <v>6.5</v>
      </c>
      <c r="T98" s="2919">
        <v>6.5</v>
      </c>
      <c r="U98" s="2919">
        <v>6.5</v>
      </c>
      <c r="V98" s="2919">
        <v>6.5</v>
      </c>
      <c r="W98" s="2919">
        <v>6.5</v>
      </c>
      <c r="X98" s="2919">
        <v>6.5002195599999997</v>
      </c>
      <c r="Y98" s="2919">
        <v>6.5</v>
      </c>
      <c r="Z98" s="2919">
        <v>6.5</v>
      </c>
      <c r="AA98" s="2919">
        <v>6.5</v>
      </c>
      <c r="AB98" s="2919">
        <v>6.5</v>
      </c>
      <c r="AC98" s="2919">
        <v>6.5</v>
      </c>
      <c r="AD98" s="2919">
        <v>6.5</v>
      </c>
      <c r="AE98" s="2919">
        <v>6.5</v>
      </c>
      <c r="AF98" s="2919">
        <v>6.5002380000000004</v>
      </c>
      <c r="AG98" s="2919">
        <v>6.5189180000000002</v>
      </c>
      <c r="AH98" s="2919">
        <v>6.5002399999999998</v>
      </c>
      <c r="AI98" s="2919">
        <v>6.5044225599999992</v>
      </c>
      <c r="AJ98" s="2919">
        <v>6.5002360000000001</v>
      </c>
      <c r="AK98" s="2919">
        <v>6.500254</v>
      </c>
      <c r="AL98" s="2919">
        <v>84.972913100000014</v>
      </c>
      <c r="AM98" s="2919">
        <v>116.23986896</v>
      </c>
      <c r="AN98" s="2919">
        <v>292.0267952726</v>
      </c>
      <c r="AO98" s="2919">
        <v>364.49077288310002</v>
      </c>
      <c r="AP98" s="2919">
        <v>236.79753667800301</v>
      </c>
      <c r="AQ98" s="2919">
        <v>236.19022687685401</v>
      </c>
      <c r="AR98" s="2919">
        <v>234.39160893746799</v>
      </c>
      <c r="AS98" s="2919">
        <v>291.83981005999999</v>
      </c>
      <c r="AT98" s="2919">
        <v>136.85403206999999</v>
      </c>
      <c r="AU98" s="2919">
        <v>134.99995465999999</v>
      </c>
      <c r="AV98" s="2919">
        <v>132.88275013000001</v>
      </c>
      <c r="AW98" s="2919">
        <v>130.69888889000001</v>
      </c>
      <c r="AX98" s="2919">
        <v>128.58849473999999</v>
      </c>
      <c r="AY98" s="2919">
        <v>126.43155626000001</v>
      </c>
      <c r="AZ98" s="2919">
        <v>124.25816643</v>
      </c>
      <c r="BA98" s="2919">
        <v>122.04283488999999</v>
      </c>
      <c r="BB98" s="2919">
        <v>119.80981906000001</v>
      </c>
      <c r="BC98" s="2919">
        <v>117.58767493000001</v>
      </c>
      <c r="BD98" s="2919">
        <v>115.34965885</v>
      </c>
      <c r="BE98" s="2919">
        <v>113.08956507000001</v>
      </c>
      <c r="BF98" s="2919">
        <v>113.75152331</v>
      </c>
      <c r="BG98" s="2919">
        <v>8.1195020299999996</v>
      </c>
      <c r="BH98" s="2919">
        <v>8.1184999999999992</v>
      </c>
      <c r="BI98" s="2919">
        <v>8.1184999999999992</v>
      </c>
      <c r="BJ98" s="2919">
        <v>8.1705000000000005</v>
      </c>
      <c r="BK98" s="2919">
        <v>8.1706395300000008</v>
      </c>
      <c r="BL98" s="2919">
        <v>8.1710042499999993</v>
      </c>
      <c r="BM98" s="2919">
        <v>8.2198796699999992</v>
      </c>
      <c r="BN98" s="2919">
        <v>7.9494999999999996</v>
      </c>
      <c r="BO98" s="2919">
        <v>7.9494999999999996</v>
      </c>
      <c r="BP98" s="2919">
        <v>7.6764999999999999</v>
      </c>
      <c r="BQ98" s="2919">
        <v>7.6764999999999999</v>
      </c>
      <c r="BR98" s="2919">
        <v>7.6764999999999999</v>
      </c>
      <c r="BS98" s="2919">
        <v>7.6764999999999999</v>
      </c>
      <c r="BT98" s="2919">
        <v>7.6764999999999999</v>
      </c>
      <c r="BU98" s="2919">
        <v>7.6764999999999999</v>
      </c>
      <c r="BV98" s="2919">
        <v>9.2302020000000002</v>
      </c>
      <c r="BW98" s="2919">
        <v>10.095631000000001</v>
      </c>
      <c r="BX98" s="2919">
        <v>9.2302020000000002</v>
      </c>
      <c r="BY98" s="2919">
        <v>9.23</v>
      </c>
      <c r="BZ98" s="2919">
        <v>9.1999999999999993</v>
      </c>
      <c r="CA98" s="2919">
        <v>9.23</v>
      </c>
      <c r="CB98" s="2919">
        <v>9.3440100000000008</v>
      </c>
      <c r="CC98" s="2919">
        <v>9.3440100000000008</v>
      </c>
      <c r="CD98" s="2919">
        <v>9.3440100000000008</v>
      </c>
      <c r="CE98" s="2919">
        <v>9.3546212200000003</v>
      </c>
      <c r="CF98" s="2919">
        <v>9.3580840000000016</v>
      </c>
      <c r="CG98" s="2919">
        <v>9.3579106200000002</v>
      </c>
      <c r="CH98" s="2919">
        <v>1.3760290000000001E-2</v>
      </c>
      <c r="CI98" s="2919">
        <v>5.9129999999999999E-3</v>
      </c>
      <c r="CJ98" s="2919">
        <v>9.5551649999999988E-2</v>
      </c>
      <c r="CK98" s="2919">
        <v>1.8079499999999998E-2</v>
      </c>
      <c r="CL98" s="2919">
        <v>1.1941790000000001E-2</v>
      </c>
      <c r="CM98" s="2919">
        <v>1.0566790000000001E-2</v>
      </c>
      <c r="CN98" s="2919">
        <v>1.148191E-2</v>
      </c>
      <c r="CO98" s="2919">
        <v>9.1796100000000012E-3</v>
      </c>
      <c r="CP98" s="2919">
        <v>1.1176200000000001E-2</v>
      </c>
      <c r="CQ98" s="2919">
        <v>1.0819229999999999E-2</v>
      </c>
      <c r="CR98" s="2919">
        <v>8.0507200000000008E-3</v>
      </c>
      <c r="CS98" s="2919">
        <v>1.147306E-2</v>
      </c>
      <c r="CT98" s="2919">
        <v>6.222280000000001E-3</v>
      </c>
      <c r="CU98" s="2919">
        <v>1.205376E-2</v>
      </c>
      <c r="CV98" s="2919">
        <v>7.2006600000000002E-3</v>
      </c>
      <c r="CW98" s="2919">
        <v>1.007565E-2</v>
      </c>
      <c r="CX98" s="2919">
        <v>8.1689999999999992E-3</v>
      </c>
      <c r="CY98" s="2919">
        <v>1.1121000000000001E-2</v>
      </c>
      <c r="CZ98" s="2919">
        <v>1.3073E-2</v>
      </c>
      <c r="DA98" s="2919">
        <v>9.9000000000000008E-3</v>
      </c>
      <c r="DB98" s="2919">
        <v>0.64575324999999995</v>
      </c>
      <c r="DC98" s="2919">
        <v>0.66820199999999996</v>
      </c>
      <c r="DD98" s="2919">
        <v>0.65178309999999995</v>
      </c>
      <c r="DE98" s="2919">
        <v>0.59056534999999999</v>
      </c>
      <c r="DF98" s="2919">
        <v>0.62705959999999994</v>
      </c>
      <c r="DG98" s="2919">
        <v>0.56498999999999999</v>
      </c>
      <c r="DH98" s="2919">
        <v>0.53522899999999995</v>
      </c>
      <c r="DI98" s="2919">
        <v>0.52442305</v>
      </c>
      <c r="DJ98" s="2919">
        <v>0.50898500000000002</v>
      </c>
      <c r="DK98" s="2919">
        <v>0.55007700000000004</v>
      </c>
      <c r="DL98" s="2919">
        <v>0.46788800000000003</v>
      </c>
      <c r="DM98" s="2919">
        <v>0.49244300000000002</v>
      </c>
      <c r="DN98" s="2919">
        <v>0.48231750000000001</v>
      </c>
      <c r="DO98" s="2919">
        <v>0.48597754999999998</v>
      </c>
      <c r="DP98" s="2919">
        <v>0.40477400000000002</v>
      </c>
      <c r="DQ98" s="2919">
        <v>0.38760705000000001</v>
      </c>
      <c r="DR98" s="2919">
        <v>0.40856524999999999</v>
      </c>
      <c r="DS98" s="2919">
        <v>0.355352</v>
      </c>
      <c r="DT98" s="2919">
        <v>0.32790200000000003</v>
      </c>
      <c r="DU98" s="2919">
        <v>0.37166204999999997</v>
      </c>
      <c r="DV98" s="2919">
        <v>0.72912299999999997</v>
      </c>
      <c r="DW98" s="2919">
        <v>0.68773700000000004</v>
      </c>
      <c r="DX98" s="2919">
        <v>40.645190999999997</v>
      </c>
      <c r="DY98" s="2919">
        <v>40.622925000000002</v>
      </c>
      <c r="DZ98" s="2919">
        <v>40.628788</v>
      </c>
      <c r="EA98" s="2919">
        <v>12.07308072</v>
      </c>
      <c r="EB98" s="2919">
        <v>0.69756899999999999</v>
      </c>
      <c r="EC98" s="2919">
        <v>0.56037334999999999</v>
      </c>
      <c r="ED98" s="2919">
        <v>0.50721024999999997</v>
      </c>
      <c r="EE98" s="2919">
        <v>0.47271004999999999</v>
      </c>
      <c r="EF98" s="2919">
        <v>112.3055438</v>
      </c>
      <c r="EG98" s="2919">
        <v>112.62261322000001</v>
      </c>
      <c r="EH98" s="2919">
        <v>113.17494356</v>
      </c>
      <c r="EI98" s="2919">
        <v>112.23205873000001</v>
      </c>
      <c r="EJ98" s="2919">
        <v>112.22997958000001</v>
      </c>
      <c r="EK98" s="2919">
        <v>113.15158695999999</v>
      </c>
      <c r="EL98" s="2919">
        <v>113.99455748</v>
      </c>
      <c r="EM98" s="2919">
        <v>111.90853945000001</v>
      </c>
      <c r="EN98" s="2919">
        <v>0.33152500000000001</v>
      </c>
      <c r="EO98" s="2919">
        <v>0.29580200000000001</v>
      </c>
      <c r="EP98" s="2919">
        <v>55.299270710000002</v>
      </c>
      <c r="EQ98" s="2919">
        <v>56.096475770000005</v>
      </c>
      <c r="ER98" s="2919">
        <v>53.352216930000004</v>
      </c>
      <c r="ES98" s="2919">
        <v>55.422271989999999</v>
      </c>
      <c r="ET98" s="2919">
        <v>34.128151559999999</v>
      </c>
      <c r="EU98" s="2919">
        <v>29.258558799999996</v>
      </c>
      <c r="EV98" s="2951">
        <v>1.4833048500000001</v>
      </c>
      <c r="EW98" s="2952">
        <v>0.21295914999999999</v>
      </c>
      <c r="EX98" s="2952">
        <v>0.2069066</v>
      </c>
      <c r="EY98" s="2952">
        <v>0.2020402</v>
      </c>
      <c r="EZ98" s="2952">
        <v>8.0331330200000011</v>
      </c>
      <c r="FA98" s="2952">
        <v>0.18614886000000003</v>
      </c>
      <c r="FB98" s="2952">
        <v>0.37906527999999995</v>
      </c>
      <c r="FC98" s="2952">
        <v>49.937698140000009</v>
      </c>
      <c r="FD98" s="2952">
        <v>50.622990937540003</v>
      </c>
      <c r="FE98" s="2953">
        <v>50.691479598039997</v>
      </c>
    </row>
    <row r="99" spans="1:161" ht="15.95" customHeight="1" x14ac:dyDescent="0.35">
      <c r="A99" s="911" t="s">
        <v>864</v>
      </c>
      <c r="B99" s="2919">
        <v>185.20317135999997</v>
      </c>
      <c r="C99" s="2919">
        <v>187.90801233999997</v>
      </c>
      <c r="D99" s="2919">
        <v>194.08208089000004</v>
      </c>
      <c r="E99" s="2919">
        <v>210.36974814999999</v>
      </c>
      <c r="F99" s="2919">
        <v>215.56163597000003</v>
      </c>
      <c r="G99" s="2919">
        <v>235.5792629357</v>
      </c>
      <c r="H99" s="2919">
        <v>435.39563840999995</v>
      </c>
      <c r="I99" s="2919">
        <v>387.50842507000004</v>
      </c>
      <c r="J99" s="2919">
        <v>304.06025365999994</v>
      </c>
      <c r="K99" s="2919">
        <v>292.24339026000001</v>
      </c>
      <c r="L99" s="2919">
        <v>306.38062955999999</v>
      </c>
      <c r="M99" s="2919">
        <v>294.86824723000001</v>
      </c>
      <c r="N99" s="2919">
        <v>282.02337148000004</v>
      </c>
      <c r="O99" s="2919">
        <v>310.96630834999996</v>
      </c>
      <c r="P99" s="2919">
        <v>318.34908197999994</v>
      </c>
      <c r="Q99" s="2919">
        <v>319.90471190999995</v>
      </c>
      <c r="R99" s="2919">
        <v>318.67521477999998</v>
      </c>
      <c r="S99" s="2919">
        <v>318.77939139999995</v>
      </c>
      <c r="T99" s="2919">
        <v>326.91259193000002</v>
      </c>
      <c r="U99" s="2919">
        <v>358.82074175000002</v>
      </c>
      <c r="V99" s="2919">
        <v>319.17839400000003</v>
      </c>
      <c r="W99" s="2919">
        <v>327.59200720000001</v>
      </c>
      <c r="X99" s="2919">
        <v>320.40623551000004</v>
      </c>
      <c r="Y99" s="2919">
        <v>322.88736379999995</v>
      </c>
      <c r="Z99" s="2919">
        <v>316.95812301000001</v>
      </c>
      <c r="AA99" s="2919">
        <v>293.78175304000001</v>
      </c>
      <c r="AB99" s="2919">
        <v>272.63401559000005</v>
      </c>
      <c r="AC99" s="2919">
        <v>155.90102480000002</v>
      </c>
      <c r="AD99" s="2919">
        <v>180.43408848000001</v>
      </c>
      <c r="AE99" s="2919">
        <v>170.30640887999999</v>
      </c>
      <c r="AF99" s="2919">
        <v>208.18358467000002</v>
      </c>
      <c r="AG99" s="2919">
        <v>212.44825832000004</v>
      </c>
      <c r="AH99" s="2919">
        <v>226.32060888000001</v>
      </c>
      <c r="AI99" s="2919">
        <v>299.41302808000006</v>
      </c>
      <c r="AJ99" s="2919">
        <v>388.99981198499995</v>
      </c>
      <c r="AK99" s="2919">
        <v>401.00022699499999</v>
      </c>
      <c r="AL99" s="2919">
        <v>378.60530072</v>
      </c>
      <c r="AM99" s="2919">
        <v>414.23817852499997</v>
      </c>
      <c r="AN99" s="2919">
        <v>372.24626378999994</v>
      </c>
      <c r="AO99" s="2919">
        <v>346.29605989500004</v>
      </c>
      <c r="AP99" s="2919">
        <v>328.88665951690001</v>
      </c>
      <c r="AQ99" s="2919">
        <v>325.34614498399998</v>
      </c>
      <c r="AR99" s="2919">
        <v>600.15440630260002</v>
      </c>
      <c r="AS99" s="2919">
        <v>443.43151562999998</v>
      </c>
      <c r="AT99" s="2919">
        <v>423.63595256740001</v>
      </c>
      <c r="AU99" s="2919">
        <v>454.58265854299998</v>
      </c>
      <c r="AV99" s="2919">
        <v>518.80168487600008</v>
      </c>
      <c r="AW99" s="2919">
        <v>606.6952508700499</v>
      </c>
      <c r="AX99" s="2919">
        <v>627.91408924847497</v>
      </c>
      <c r="AY99" s="2919">
        <v>687.78706260697106</v>
      </c>
      <c r="AZ99" s="2919">
        <v>787.65242554868598</v>
      </c>
      <c r="BA99" s="2919">
        <v>773.61235472999999</v>
      </c>
      <c r="BB99" s="2919">
        <v>752.88096248290003</v>
      </c>
      <c r="BC99" s="2919">
        <v>769.81463182979996</v>
      </c>
      <c r="BD99" s="2919">
        <v>902.64682031999996</v>
      </c>
      <c r="BE99" s="2919">
        <v>897.72737644850008</v>
      </c>
      <c r="BF99" s="2919">
        <v>847.74924172099986</v>
      </c>
      <c r="BG99" s="2919">
        <v>788.22460027800003</v>
      </c>
      <c r="BH99" s="2919">
        <v>811.39179054039994</v>
      </c>
      <c r="BI99" s="2919">
        <v>872.47320154249996</v>
      </c>
      <c r="BJ99" s="2919">
        <v>903.83692580930006</v>
      </c>
      <c r="BK99" s="2919">
        <v>974.5391210002</v>
      </c>
      <c r="BL99" s="2919">
        <v>915.34603206259987</v>
      </c>
      <c r="BM99" s="2919">
        <v>977.19577565400004</v>
      </c>
      <c r="BN99" s="2919">
        <v>956.09327772300003</v>
      </c>
      <c r="BO99" s="2919">
        <v>916.69655005480001</v>
      </c>
      <c r="BP99" s="2919">
        <v>978.89973404</v>
      </c>
      <c r="BQ99" s="2919">
        <v>767.52691697629996</v>
      </c>
      <c r="BR99" s="2919">
        <v>861.08378199299977</v>
      </c>
      <c r="BS99" s="2919">
        <v>870.99274113440015</v>
      </c>
      <c r="BT99" s="2919">
        <v>932.57963933649989</v>
      </c>
      <c r="BU99" s="2919">
        <v>899.20173616124794</v>
      </c>
      <c r="BV99" s="2919">
        <v>858.33024937361597</v>
      </c>
      <c r="BW99" s="2919">
        <v>894.12813590486996</v>
      </c>
      <c r="BX99" s="2919">
        <v>915.53442298300001</v>
      </c>
      <c r="BY99" s="2919">
        <v>881.21824795549992</v>
      </c>
      <c r="BZ99" s="2919">
        <v>1158.5999999999999</v>
      </c>
      <c r="CA99" s="2919">
        <v>1669.7786998369002</v>
      </c>
      <c r="CB99" s="2919">
        <v>979.50007842539981</v>
      </c>
      <c r="CC99" s="2919">
        <v>1012.6294994022001</v>
      </c>
      <c r="CD99" s="2919">
        <v>1008.9264088955917</v>
      </c>
      <c r="CE99" s="2919">
        <v>588.16601591873723</v>
      </c>
      <c r="CF99" s="2919">
        <v>567.61900842683986</v>
      </c>
      <c r="CG99" s="2919">
        <v>555.40778413253668</v>
      </c>
      <c r="CH99" s="2919">
        <v>581.84559862027345</v>
      </c>
      <c r="CI99" s="2919">
        <v>628.92124794464837</v>
      </c>
      <c r="CJ99" s="2919">
        <v>586.55950193630599</v>
      </c>
      <c r="CK99" s="2919">
        <v>602.04242589</v>
      </c>
      <c r="CL99" s="2919">
        <v>533.62354291999998</v>
      </c>
      <c r="CM99" s="2919">
        <v>860.09848991500007</v>
      </c>
      <c r="CN99" s="2919">
        <v>878.09817760500005</v>
      </c>
      <c r="CO99" s="2919">
        <v>852.10210693249996</v>
      </c>
      <c r="CP99" s="2919">
        <v>889.48670879999997</v>
      </c>
      <c r="CQ99" s="2919">
        <v>870.44320116239999</v>
      </c>
      <c r="CR99" s="2919">
        <v>858.00464179815003</v>
      </c>
      <c r="CS99" s="2919">
        <v>860.94982790460006</v>
      </c>
      <c r="CT99" s="2919">
        <v>815.58859447915006</v>
      </c>
      <c r="CU99" s="2919">
        <v>1100.6979193138</v>
      </c>
      <c r="CV99" s="2919">
        <v>1055.8780073256</v>
      </c>
      <c r="CW99" s="2919">
        <v>1100.04526601159</v>
      </c>
      <c r="CX99" s="2919">
        <v>1216.6347342155</v>
      </c>
      <c r="CY99" s="2919">
        <v>1151.2902636325998</v>
      </c>
      <c r="CZ99" s="2919">
        <v>1314.2256115204377</v>
      </c>
      <c r="DA99" s="2919">
        <v>1292.1898150298798</v>
      </c>
      <c r="DB99" s="2919">
        <v>1441.3608016859837</v>
      </c>
      <c r="DC99" s="2919">
        <v>1503.8159876901475</v>
      </c>
      <c r="DD99" s="2919">
        <v>1506.1630896509475</v>
      </c>
      <c r="DE99" s="2919">
        <v>1402.38555701365</v>
      </c>
      <c r="DF99" s="2919">
        <v>1178.6475296937558</v>
      </c>
      <c r="DG99" s="2919">
        <v>1278.0989995925502</v>
      </c>
      <c r="DH99" s="2919">
        <v>1263.4898136814518</v>
      </c>
      <c r="DI99" s="2919">
        <v>1260.3316299266257</v>
      </c>
      <c r="DJ99" s="2919">
        <v>1265.579770338863</v>
      </c>
      <c r="DK99" s="2919">
        <v>1223.2230807963083</v>
      </c>
      <c r="DL99" s="2919">
        <v>1480.3997288788673</v>
      </c>
      <c r="DM99" s="2919">
        <v>1520.5696173755305</v>
      </c>
      <c r="DN99" s="2919">
        <v>1449.5263210526216</v>
      </c>
      <c r="DO99" s="2919">
        <v>1607.3225922758418</v>
      </c>
      <c r="DP99" s="2919">
        <v>1483.4052473219367</v>
      </c>
      <c r="DQ99" s="2919">
        <v>1407.8386261522307</v>
      </c>
      <c r="DR99" s="2919">
        <v>1452.4552160355825</v>
      </c>
      <c r="DS99" s="2919">
        <v>1575.8772619241872</v>
      </c>
      <c r="DT99" s="2919">
        <v>1593.92074421405</v>
      </c>
      <c r="DU99" s="2919">
        <v>1498.0826810616231</v>
      </c>
      <c r="DV99" s="2919">
        <v>1447.8385321253752</v>
      </c>
      <c r="DW99" s="2919">
        <v>1434.8648552753664</v>
      </c>
      <c r="DX99" s="2919">
        <v>1485.4338118357009</v>
      </c>
      <c r="DY99" s="2919">
        <v>1417.4057570143384</v>
      </c>
      <c r="DZ99" s="2919">
        <v>1361.2510257744655</v>
      </c>
      <c r="EA99" s="2919">
        <v>1715.1288279301023</v>
      </c>
      <c r="EB99" s="2919">
        <v>1714.8888486155042</v>
      </c>
      <c r="EC99" s="2919">
        <v>1870.734798936714</v>
      </c>
      <c r="ED99" s="2919">
        <v>2015.5182339058056</v>
      </c>
      <c r="EE99" s="2919">
        <v>2125.5973747447042</v>
      </c>
      <c r="EF99" s="2919">
        <v>2085.8398214107583</v>
      </c>
      <c r="EG99" s="2919">
        <v>1983.4780359276742</v>
      </c>
      <c r="EH99" s="2919">
        <v>1765.2229747844167</v>
      </c>
      <c r="EI99" s="2919">
        <v>1753.2080157544547</v>
      </c>
      <c r="EJ99" s="2919">
        <v>1715.6746066606433</v>
      </c>
      <c r="EK99" s="2919">
        <v>1477.0243213026556</v>
      </c>
      <c r="EL99" s="2919">
        <v>1471.3120368660555</v>
      </c>
      <c r="EM99" s="2919">
        <v>1661.8428708322024</v>
      </c>
      <c r="EN99" s="2919">
        <v>1680.1125486947878</v>
      </c>
      <c r="EO99" s="2919">
        <v>1603.7914369645819</v>
      </c>
      <c r="EP99" s="2919">
        <v>1519.6200200993853</v>
      </c>
      <c r="EQ99" s="2919">
        <v>1638.1233981946282</v>
      </c>
      <c r="ER99" s="2919">
        <v>1623.8947156855259</v>
      </c>
      <c r="ES99" s="2919">
        <v>1438.5578156595589</v>
      </c>
      <c r="ET99" s="2919">
        <v>1734.2956058671291</v>
      </c>
      <c r="EU99" s="2919">
        <v>1801.0059137920298</v>
      </c>
      <c r="EV99" s="2951">
        <v>1767.0230582947217</v>
      </c>
      <c r="EW99" s="2952">
        <v>1984.6015242784108</v>
      </c>
      <c r="EX99" s="2952">
        <v>2814.8791731614729</v>
      </c>
      <c r="EY99" s="2952">
        <v>2657.4438004805297</v>
      </c>
      <c r="EZ99" s="2952">
        <v>2564.9973256860621</v>
      </c>
      <c r="FA99" s="2952">
        <v>2649.4191556003439</v>
      </c>
      <c r="FB99" s="2952">
        <v>3459.2772005396364</v>
      </c>
      <c r="FC99" s="2952">
        <v>3981.4646340757895</v>
      </c>
      <c r="FD99" s="2952">
        <v>4102.5270675541606</v>
      </c>
      <c r="FE99" s="2953">
        <v>4068.4787732883815</v>
      </c>
    </row>
    <row r="100" spans="1:161" ht="15.95" customHeight="1" x14ac:dyDescent="0.35">
      <c r="A100" s="911" t="s">
        <v>865</v>
      </c>
      <c r="B100" s="2919">
        <v>714.69791464449997</v>
      </c>
      <c r="C100" s="2919">
        <v>609.97317856999996</v>
      </c>
      <c r="D100" s="2919">
        <v>584.83938008999996</v>
      </c>
      <c r="E100" s="2919">
        <v>818.77560125039997</v>
      </c>
      <c r="F100" s="2919">
        <v>822.05765346479996</v>
      </c>
      <c r="G100" s="2919">
        <v>826.83608893626763</v>
      </c>
      <c r="H100" s="2919">
        <v>890.8246249852001</v>
      </c>
      <c r="I100" s="2919">
        <v>619.88005194136997</v>
      </c>
      <c r="J100" s="2919">
        <v>703.13107186720003</v>
      </c>
      <c r="K100" s="2919">
        <v>705.33570654439995</v>
      </c>
      <c r="L100" s="2919">
        <v>695.09410273376739</v>
      </c>
      <c r="M100" s="2919">
        <v>703.50408094345426</v>
      </c>
      <c r="N100" s="2919">
        <v>734.68697424995776</v>
      </c>
      <c r="O100" s="2919">
        <v>717.95744650379993</v>
      </c>
      <c r="P100" s="2919">
        <v>723.59506086616409</v>
      </c>
      <c r="Q100" s="2919">
        <v>754.56626723869999</v>
      </c>
      <c r="R100" s="2919">
        <v>770.0674528510001</v>
      </c>
      <c r="S100" s="2919">
        <v>808.44522681559999</v>
      </c>
      <c r="T100" s="2919">
        <v>736.59105190999992</v>
      </c>
      <c r="U100" s="2919">
        <v>799.79405567525794</v>
      </c>
      <c r="V100" s="2919">
        <v>936.6830903924149</v>
      </c>
      <c r="W100" s="2919">
        <v>1013.1736650591851</v>
      </c>
      <c r="X100" s="2919">
        <v>1084.2326746755821</v>
      </c>
      <c r="Y100" s="2919">
        <v>926.18866461550783</v>
      </c>
      <c r="Z100" s="2919">
        <v>1855.4002443724978</v>
      </c>
      <c r="AA100" s="2919">
        <v>1661.6434256461564</v>
      </c>
      <c r="AB100" s="2919">
        <v>1657.9978314761324</v>
      </c>
      <c r="AC100" s="2919">
        <v>1882.902730647935</v>
      </c>
      <c r="AD100" s="2919">
        <v>2029.5459584542771</v>
      </c>
      <c r="AE100" s="2919">
        <v>2121.655358206996</v>
      </c>
      <c r="AF100" s="2919">
        <v>2098.0112250705502</v>
      </c>
      <c r="AG100" s="2919">
        <v>2158.8833239561445</v>
      </c>
      <c r="AH100" s="2919">
        <v>2489.7712049900401</v>
      </c>
      <c r="AI100" s="2919">
        <v>3744.2692637208961</v>
      </c>
      <c r="AJ100" s="2919">
        <v>4155.8679908568829</v>
      </c>
      <c r="AK100" s="2919">
        <v>4454.3598172714346</v>
      </c>
      <c r="AL100" s="2919">
        <v>4989.9076507462632</v>
      </c>
      <c r="AM100" s="2919">
        <v>5493.4411654425985</v>
      </c>
      <c r="AN100" s="2919">
        <v>4706.5288888501009</v>
      </c>
      <c r="AO100" s="2919">
        <v>4838.4834164824651</v>
      </c>
      <c r="AP100" s="2919">
        <v>4483.7849558840016</v>
      </c>
      <c r="AQ100" s="2919">
        <v>4401.6200424451417</v>
      </c>
      <c r="AR100" s="2919">
        <v>4013.7287109496592</v>
      </c>
      <c r="AS100" s="2919">
        <v>3995.3991917870385</v>
      </c>
      <c r="AT100" s="2919">
        <v>3807.2270378305357</v>
      </c>
      <c r="AU100" s="2919">
        <v>3975.51400469891</v>
      </c>
      <c r="AV100" s="2919">
        <v>4030.2719575240917</v>
      </c>
      <c r="AW100" s="2919">
        <v>3822.1326939366368</v>
      </c>
      <c r="AX100" s="2919">
        <v>3576.041704142755</v>
      </c>
      <c r="AY100" s="2919">
        <v>3760.3622018337101</v>
      </c>
      <c r="AZ100" s="2919">
        <v>4321.7628450836828</v>
      </c>
      <c r="BA100" s="2919">
        <v>4286.1327192511326</v>
      </c>
      <c r="BB100" s="2919">
        <v>5076.4133249375518</v>
      </c>
      <c r="BC100" s="2919">
        <v>5032.9457677654027</v>
      </c>
      <c r="BD100" s="2919">
        <v>4634.8070307125636</v>
      </c>
      <c r="BE100" s="2919">
        <v>4566.9877742784865</v>
      </c>
      <c r="BF100" s="2919">
        <v>4236.1309651734</v>
      </c>
      <c r="BG100" s="2919">
        <v>4506.9717652589998</v>
      </c>
      <c r="BH100" s="2919">
        <v>4438.0138212631291</v>
      </c>
      <c r="BI100" s="2919">
        <v>4580.9228817900894</v>
      </c>
      <c r="BJ100" s="2919">
        <v>4407.1366620156086</v>
      </c>
      <c r="BK100" s="2919">
        <v>4107.1727612484401</v>
      </c>
      <c r="BL100" s="2919">
        <v>4359.6045222536904</v>
      </c>
      <c r="BM100" s="2919">
        <v>4668.4158780293619</v>
      </c>
      <c r="BN100" s="2919">
        <v>4701.5166690812084</v>
      </c>
      <c r="BO100" s="2919">
        <v>4783.799419619425</v>
      </c>
      <c r="BP100" s="2919">
        <v>5260.9006798971914</v>
      </c>
      <c r="BQ100" s="2919">
        <v>5096.2989496242744</v>
      </c>
      <c r="BR100" s="2919">
        <v>5038.5606199521235</v>
      </c>
      <c r="BS100" s="2919">
        <v>5474.6890044584716</v>
      </c>
      <c r="BT100" s="2919">
        <v>5560.205297856578</v>
      </c>
      <c r="BU100" s="2919">
        <v>5408.3974051894747</v>
      </c>
      <c r="BV100" s="2919">
        <v>5598.2392397336644</v>
      </c>
      <c r="BW100" s="2919">
        <v>5462.1298817169245</v>
      </c>
      <c r="BX100" s="2919">
        <v>5525.5667349415007</v>
      </c>
      <c r="BY100" s="2919">
        <v>5709.7100208644006</v>
      </c>
      <c r="BZ100" s="2919">
        <v>5688.6</v>
      </c>
      <c r="CA100" s="2919">
        <v>5611.7488778820198</v>
      </c>
      <c r="CB100" s="2919">
        <v>6966.9247731276555</v>
      </c>
      <c r="CC100" s="2919">
        <v>7859.6954385377103</v>
      </c>
      <c r="CD100" s="2919">
        <v>7505.8112808411697</v>
      </c>
      <c r="CE100" s="2919">
        <v>7215.123862775863</v>
      </c>
      <c r="CF100" s="2919">
        <v>6457.8209475162639</v>
      </c>
      <c r="CG100" s="2919">
        <v>6899.7869665262961</v>
      </c>
      <c r="CH100" s="2919">
        <v>7303.4483771381629</v>
      </c>
      <c r="CI100" s="2919">
        <v>6752.2187619599708</v>
      </c>
      <c r="CJ100" s="2919">
        <v>6792.2447299277528</v>
      </c>
      <c r="CK100" s="2919">
        <v>6712.9474384153946</v>
      </c>
      <c r="CL100" s="2919">
        <v>6596.0007252802234</v>
      </c>
      <c r="CM100" s="2919">
        <v>6605.9548178585792</v>
      </c>
      <c r="CN100" s="2919">
        <v>6592.225891089859</v>
      </c>
      <c r="CO100" s="2919">
        <v>6704.7852407125683</v>
      </c>
      <c r="CP100" s="2919">
        <v>6826.2733793794241</v>
      </c>
      <c r="CQ100" s="2919">
        <v>6946.1043188049434</v>
      </c>
      <c r="CR100" s="2919">
        <v>6819.6101613116407</v>
      </c>
      <c r="CS100" s="2919">
        <v>6664.5797204801511</v>
      </c>
      <c r="CT100" s="2919">
        <v>6675.4499300752286</v>
      </c>
      <c r="CU100" s="2919">
        <v>7567.5670321336547</v>
      </c>
      <c r="CV100" s="2919">
        <v>7700.9670508598356</v>
      </c>
      <c r="CW100" s="2919">
        <v>7315.2341064148295</v>
      </c>
      <c r="CX100" s="2919">
        <v>6876.340800273194</v>
      </c>
      <c r="CY100" s="2919">
        <v>6926.6989738109842</v>
      </c>
      <c r="CZ100" s="2919">
        <v>6980.6843216399693</v>
      </c>
      <c r="DA100" s="2919">
        <v>6703.0936189812028</v>
      </c>
      <c r="DB100" s="2919">
        <v>6755.1600970247773</v>
      </c>
      <c r="DC100" s="2919">
        <v>6698.8777939881966</v>
      </c>
      <c r="DD100" s="2919">
        <v>7312.7797743858009</v>
      </c>
      <c r="DE100" s="2919">
        <v>6956.1348550839439</v>
      </c>
      <c r="DF100" s="2919">
        <v>6434.5231689045841</v>
      </c>
      <c r="DG100" s="2919">
        <v>6967.7578188297221</v>
      </c>
      <c r="DH100" s="2919">
        <v>6795.2356998493424</v>
      </c>
      <c r="DI100" s="2919">
        <v>6749.6746463418267</v>
      </c>
      <c r="DJ100" s="2919">
        <v>6972.1833089052279</v>
      </c>
      <c r="DK100" s="2919">
        <v>7637.6274046470535</v>
      </c>
      <c r="DL100" s="2919">
        <v>7493.1267395926407</v>
      </c>
      <c r="DM100" s="2919">
        <v>7760.0315194170535</v>
      </c>
      <c r="DN100" s="2919">
        <v>8020.1844446016503</v>
      </c>
      <c r="DO100" s="2919">
        <v>9814.1384159155277</v>
      </c>
      <c r="DP100" s="2919">
        <v>9726.4975266088477</v>
      </c>
      <c r="DQ100" s="2919">
        <v>9542.4513246721635</v>
      </c>
      <c r="DR100" s="2919">
        <v>8597.1218884299378</v>
      </c>
      <c r="DS100" s="2919">
        <v>8774.1445939108125</v>
      </c>
      <c r="DT100" s="2919">
        <v>8676.7987907263705</v>
      </c>
      <c r="DU100" s="2919">
        <v>8575.590495855</v>
      </c>
      <c r="DV100" s="2919">
        <v>9043.8737157113992</v>
      </c>
      <c r="DW100" s="2919">
        <v>9163.9941051496007</v>
      </c>
      <c r="DX100" s="2919">
        <v>9090.8897528324997</v>
      </c>
      <c r="DY100" s="2919">
        <v>9092.3054662391296</v>
      </c>
      <c r="DZ100" s="2919">
        <v>9248.707772457481</v>
      </c>
      <c r="EA100" s="2919">
        <v>9153.2273619617899</v>
      </c>
      <c r="EB100" s="2919">
        <v>9185.6362502494885</v>
      </c>
      <c r="EC100" s="2919">
        <v>9042.9099101648753</v>
      </c>
      <c r="ED100" s="2919">
        <v>9281.4658387690488</v>
      </c>
      <c r="EE100" s="2919">
        <v>9347.6343703505208</v>
      </c>
      <c r="EF100" s="2919">
        <v>9785.0914450004475</v>
      </c>
      <c r="EG100" s="2919">
        <v>9873.4225175484789</v>
      </c>
      <c r="EH100" s="2919">
        <v>10590.414233285419</v>
      </c>
      <c r="EI100" s="2919">
        <v>10718.027270366678</v>
      </c>
      <c r="EJ100" s="2919">
        <v>13218.832015668642</v>
      </c>
      <c r="EK100" s="2919">
        <v>12632.349233127003</v>
      </c>
      <c r="EL100" s="2919">
        <v>12980.190074769998</v>
      </c>
      <c r="EM100" s="2919">
        <v>16509.459911940001</v>
      </c>
      <c r="EN100" s="2919">
        <v>15615.1570306171</v>
      </c>
      <c r="EO100" s="2919">
        <v>15292.907915887001</v>
      </c>
      <c r="EP100" s="2919">
        <v>15891.273472567951</v>
      </c>
      <c r="EQ100" s="2919">
        <v>16544.752379326997</v>
      </c>
      <c r="ER100" s="2919">
        <v>16338.610070694393</v>
      </c>
      <c r="ES100" s="2919">
        <v>16381.934003142673</v>
      </c>
      <c r="ET100" s="2919">
        <v>15810.713445041752</v>
      </c>
      <c r="EU100" s="2919">
        <v>15769.127102682327</v>
      </c>
      <c r="EV100" s="2951">
        <v>15723.291912752309</v>
      </c>
      <c r="EW100" s="2952">
        <v>15816.919030389388</v>
      </c>
      <c r="EX100" s="2952">
        <v>15677.957498313359</v>
      </c>
      <c r="EY100" s="2952">
        <v>16530.092540485715</v>
      </c>
      <c r="EZ100" s="2952">
        <v>17191.199568733573</v>
      </c>
      <c r="FA100" s="2952">
        <v>17068.822300195086</v>
      </c>
      <c r="FB100" s="2952">
        <v>17956.528753554696</v>
      </c>
      <c r="FC100" s="2952">
        <v>18053.283599903963</v>
      </c>
      <c r="FD100" s="2952">
        <v>18030.823069216742</v>
      </c>
      <c r="FE100" s="2953">
        <v>18087.237313307571</v>
      </c>
    </row>
    <row r="101" spans="1:161" ht="15.95" customHeight="1" x14ac:dyDescent="0.35">
      <c r="A101" s="911" t="s">
        <v>866</v>
      </c>
      <c r="B101" s="2919">
        <v>381.14089100000001</v>
      </c>
      <c r="C101" s="2919">
        <v>302.61128963000004</v>
      </c>
      <c r="D101" s="2919">
        <v>285.53637800000001</v>
      </c>
      <c r="E101" s="2919">
        <v>284.21448800000002</v>
      </c>
      <c r="F101" s="2919">
        <v>274.02513800000003</v>
      </c>
      <c r="G101" s="2919">
        <v>374.02534300000002</v>
      </c>
      <c r="H101" s="2919">
        <v>368.18711999999999</v>
      </c>
      <c r="I101" s="2919">
        <v>334.661451</v>
      </c>
      <c r="J101" s="2919">
        <v>432.17281000000003</v>
      </c>
      <c r="K101" s="2919">
        <v>441.52141273000001</v>
      </c>
      <c r="L101" s="2919">
        <v>2052.3029062099999</v>
      </c>
      <c r="M101" s="2919">
        <v>2048.7337489199999</v>
      </c>
      <c r="N101" s="2919">
        <v>2338.9024081794018</v>
      </c>
      <c r="O101" s="2919">
        <v>2353.964952379401</v>
      </c>
      <c r="P101" s="2919">
        <v>2397.9630134694012</v>
      </c>
      <c r="Q101" s="2919">
        <v>2389.7803961655663</v>
      </c>
      <c r="R101" s="2919">
        <v>2339.8218220753397</v>
      </c>
      <c r="S101" s="2919">
        <v>2366.8926311532732</v>
      </c>
      <c r="T101" s="2919">
        <v>2347.6050583645938</v>
      </c>
      <c r="U101" s="2919">
        <v>2338.7577917844678</v>
      </c>
      <c r="V101" s="2919">
        <v>813.77663583446781</v>
      </c>
      <c r="W101" s="2919">
        <v>800.93301396543848</v>
      </c>
      <c r="X101" s="2919">
        <v>762.53315009543849</v>
      </c>
      <c r="Y101" s="2919">
        <v>690.77569324543856</v>
      </c>
      <c r="Z101" s="2919">
        <v>875.22545058905791</v>
      </c>
      <c r="AA101" s="2919">
        <v>856.39211658905788</v>
      </c>
      <c r="AB101" s="2919">
        <v>846.17491996905778</v>
      </c>
      <c r="AC101" s="2919">
        <v>962.37317897051287</v>
      </c>
      <c r="AD101" s="2919">
        <v>910.00165437592636</v>
      </c>
      <c r="AE101" s="2919">
        <v>903.5156826259265</v>
      </c>
      <c r="AF101" s="2919">
        <v>905.56880137592634</v>
      </c>
      <c r="AG101" s="2919">
        <v>903.24171565592633</v>
      </c>
      <c r="AH101" s="2919">
        <v>870.58053361592636</v>
      </c>
      <c r="AI101" s="2919">
        <v>844.03356805300098</v>
      </c>
      <c r="AJ101" s="2919">
        <v>789.98935332300096</v>
      </c>
      <c r="AK101" s="2919">
        <v>776.08177119300103</v>
      </c>
      <c r="AL101" s="2919">
        <v>739.87209321773605</v>
      </c>
      <c r="AM101" s="2919">
        <v>729.26508691773608</v>
      </c>
      <c r="AN101" s="2919">
        <v>629.52247591773607</v>
      </c>
      <c r="AO101" s="2919">
        <v>634.03069074906625</v>
      </c>
      <c r="AP101" s="2919">
        <v>628.47410435906625</v>
      </c>
      <c r="AQ101" s="2919">
        <v>617.57752563906627</v>
      </c>
      <c r="AR101" s="2919">
        <v>607.74584303573283</v>
      </c>
      <c r="AS101" s="2919">
        <v>605.66193696573293</v>
      </c>
      <c r="AT101" s="2919">
        <v>588.7356674257328</v>
      </c>
      <c r="AU101" s="2919">
        <v>574.60864812609407</v>
      </c>
      <c r="AV101" s="2919">
        <v>566.27279296609402</v>
      </c>
      <c r="AW101" s="2919">
        <v>557.94309238609412</v>
      </c>
      <c r="AX101" s="2919">
        <v>759.54389995805184</v>
      </c>
      <c r="AY101" s="2919">
        <v>753.54239917805182</v>
      </c>
      <c r="AZ101" s="2919">
        <v>695.2011811780518</v>
      </c>
      <c r="BA101" s="2919">
        <v>702.75181049288278</v>
      </c>
      <c r="BB101" s="2919">
        <v>691.00808081288278</v>
      </c>
      <c r="BC101" s="2919">
        <v>679.33504925288287</v>
      </c>
      <c r="BD101" s="2919">
        <v>788.07075187510304</v>
      </c>
      <c r="BE101" s="2919">
        <v>777.97135363510301</v>
      </c>
      <c r="BF101" s="2919">
        <v>763.48328460510299</v>
      </c>
      <c r="BG101" s="2919">
        <v>768.64001738133641</v>
      </c>
      <c r="BH101" s="2919">
        <v>755.30659838133647</v>
      </c>
      <c r="BI101" s="2919">
        <v>741.97326438133643</v>
      </c>
      <c r="BJ101" s="2919">
        <v>820.6427628737564</v>
      </c>
      <c r="BK101" s="2919">
        <v>810.81510727375655</v>
      </c>
      <c r="BL101" s="2919">
        <v>793.98801387375636</v>
      </c>
      <c r="BM101" s="2919">
        <v>960.40302395000003</v>
      </c>
      <c r="BN101" s="2919">
        <v>830.93890644232317</v>
      </c>
      <c r="BO101" s="2919">
        <v>812.01249773232314</v>
      </c>
      <c r="BP101" s="2919">
        <v>798.13518832049795</v>
      </c>
      <c r="BQ101" s="2919">
        <v>785.70795316049794</v>
      </c>
      <c r="BR101" s="2919">
        <v>771.47003816049789</v>
      </c>
      <c r="BS101" s="2919">
        <v>764.92091790800782</v>
      </c>
      <c r="BT101" s="2919">
        <v>728.10997330156067</v>
      </c>
      <c r="BU101" s="2919">
        <v>746.36401860156059</v>
      </c>
      <c r="BV101" s="2919">
        <v>884.22925797999994</v>
      </c>
      <c r="BW101" s="2919">
        <v>852.79331327999989</v>
      </c>
      <c r="BX101" s="2919">
        <v>931.98122499999999</v>
      </c>
      <c r="BY101" s="2919">
        <v>932.64709300000004</v>
      </c>
      <c r="BZ101" s="2919">
        <v>922.2</v>
      </c>
      <c r="CA101" s="2919">
        <v>921.22766354275007</v>
      </c>
      <c r="CB101" s="2919">
        <v>907.98291426275011</v>
      </c>
      <c r="CC101" s="2919">
        <v>308.30996425000001</v>
      </c>
      <c r="CD101" s="2919">
        <v>417.75223341999998</v>
      </c>
      <c r="CE101" s="2919">
        <v>519.08684378999999</v>
      </c>
      <c r="CF101" s="2919">
        <v>511.8668419</v>
      </c>
      <c r="CG101" s="2919">
        <v>504.52041152000004</v>
      </c>
      <c r="CH101" s="2919">
        <v>541.17620889</v>
      </c>
      <c r="CI101" s="2919">
        <v>538.10996406000004</v>
      </c>
      <c r="CJ101" s="2919">
        <v>540.13928379000004</v>
      </c>
      <c r="CK101" s="2919">
        <v>536.76707811999995</v>
      </c>
      <c r="CL101" s="2919">
        <v>456.26798581000003</v>
      </c>
      <c r="CM101" s="2919">
        <v>425.08917665000001</v>
      </c>
      <c r="CN101" s="2919">
        <v>412.26895896999997</v>
      </c>
      <c r="CO101" s="2919">
        <v>398.37499306999996</v>
      </c>
      <c r="CP101" s="2919">
        <v>467.71017252000007</v>
      </c>
      <c r="CQ101" s="2919">
        <v>497.53095352999998</v>
      </c>
      <c r="CR101" s="2919">
        <v>488.12421932000001</v>
      </c>
      <c r="CS101" s="2919">
        <v>459.59498085000001</v>
      </c>
      <c r="CT101" s="2919">
        <v>452.72130077000003</v>
      </c>
      <c r="CU101" s="2919">
        <v>455.99258927999995</v>
      </c>
      <c r="CV101" s="2919">
        <v>442.86412240999999</v>
      </c>
      <c r="CW101" s="2919">
        <v>443.23145349999999</v>
      </c>
      <c r="CX101" s="2919">
        <v>421.08020832</v>
      </c>
      <c r="CY101" s="2919">
        <v>476.6715519</v>
      </c>
      <c r="CZ101" s="2919">
        <v>495.43524981999997</v>
      </c>
      <c r="DA101" s="2919">
        <v>688.71012415999996</v>
      </c>
      <c r="DB101" s="2919">
        <v>701.68831126999999</v>
      </c>
      <c r="DC101" s="2919">
        <v>651.76059376000001</v>
      </c>
      <c r="DD101" s="2919">
        <v>664.56444291999992</v>
      </c>
      <c r="DE101" s="2919">
        <v>495.46454969999996</v>
      </c>
      <c r="DF101" s="2919">
        <v>479.94742694999997</v>
      </c>
      <c r="DG101" s="2919">
        <v>456.11532117000002</v>
      </c>
      <c r="DH101" s="2919">
        <v>445.02609278</v>
      </c>
      <c r="DI101" s="2919">
        <v>433.99804361000002</v>
      </c>
      <c r="DJ101" s="2919">
        <v>424.41120941000003</v>
      </c>
      <c r="DK101" s="2919">
        <v>412.16601271999997</v>
      </c>
      <c r="DL101" s="2919">
        <v>410.05272070000001</v>
      </c>
      <c r="DM101" s="2919">
        <v>401.91943788999998</v>
      </c>
      <c r="DN101" s="2919">
        <v>198.57784896000001</v>
      </c>
      <c r="DO101" s="2919">
        <v>193.51114268000001</v>
      </c>
      <c r="DP101" s="2919">
        <v>188.45730481000001</v>
      </c>
      <c r="DQ101" s="2919">
        <v>183.56959449999999</v>
      </c>
      <c r="DR101" s="2919">
        <v>178.36188095999998</v>
      </c>
      <c r="DS101" s="2919">
        <v>173.30143766</v>
      </c>
      <c r="DT101" s="2919">
        <v>170.77026812</v>
      </c>
      <c r="DU101" s="2919">
        <v>165.76393031000001</v>
      </c>
      <c r="DV101" s="2919">
        <v>160.66262437</v>
      </c>
      <c r="DW101" s="2919">
        <v>155.60514318</v>
      </c>
      <c r="DX101" s="2919">
        <v>150.60084295999999</v>
      </c>
      <c r="DY101" s="2919">
        <v>145.55335915999999</v>
      </c>
      <c r="DZ101" s="2919">
        <v>140.48673239999999</v>
      </c>
      <c r="EA101" s="2919">
        <v>135.43293853999998</v>
      </c>
      <c r="EB101" s="2919">
        <v>130.37692477000002</v>
      </c>
      <c r="EC101" s="2919">
        <v>125.31538053</v>
      </c>
      <c r="ED101" s="2919">
        <v>120.26278529</v>
      </c>
      <c r="EE101" s="2919">
        <v>115.19615659</v>
      </c>
      <c r="EF101" s="2919">
        <v>110.1017658</v>
      </c>
      <c r="EG101" s="2919">
        <v>477.02339133500004</v>
      </c>
      <c r="EH101" s="2919">
        <v>481.41804916499996</v>
      </c>
      <c r="EI101" s="2919">
        <v>473.60288889499998</v>
      </c>
      <c r="EJ101" s="2919">
        <v>466.83506886499998</v>
      </c>
      <c r="EK101" s="2919">
        <v>459.60881950499999</v>
      </c>
      <c r="EL101" s="2919">
        <v>458.02341270500006</v>
      </c>
      <c r="EM101" s="2919">
        <v>458.29406775189995</v>
      </c>
      <c r="EN101" s="2919">
        <v>453.696247895</v>
      </c>
      <c r="EO101" s="2919">
        <v>450.06789125500012</v>
      </c>
      <c r="EP101" s="2919">
        <v>446.3044878</v>
      </c>
      <c r="EQ101" s="2919">
        <v>433.28292051</v>
      </c>
      <c r="ER101" s="2919">
        <v>425.79418931999999</v>
      </c>
      <c r="ES101" s="2919">
        <v>6838.8293828199994</v>
      </c>
      <c r="ET101" s="2919">
        <v>6842.5822716599996</v>
      </c>
      <c r="EU101" s="2919">
        <v>6835.5638885199996</v>
      </c>
      <c r="EV101" s="2951">
        <v>6835.4210756499997</v>
      </c>
      <c r="EW101" s="2952">
        <v>6822.0167029230006</v>
      </c>
      <c r="EX101" s="2952">
        <v>6827.9912138599993</v>
      </c>
      <c r="EY101" s="2952">
        <v>6844.2487011599997</v>
      </c>
      <c r="EZ101" s="2952">
        <v>6863.0779339300007</v>
      </c>
      <c r="FA101" s="2952">
        <v>6883.6280522899997</v>
      </c>
      <c r="FB101" s="2952">
        <v>6892.0715959700001</v>
      </c>
      <c r="FC101" s="2952">
        <v>6886.4440892499997</v>
      </c>
      <c r="FD101" s="2952">
        <v>6517.0387504799992</v>
      </c>
      <c r="FE101" s="2953">
        <v>7182.5322022500004</v>
      </c>
    </row>
    <row r="102" spans="1:161" ht="15.95" customHeight="1" x14ac:dyDescent="0.35">
      <c r="A102" s="911" t="s">
        <v>628</v>
      </c>
      <c r="B102" s="2919">
        <v>5843.0565415835536</v>
      </c>
      <c r="C102" s="2919">
        <v>5559.6508094964829</v>
      </c>
      <c r="D102" s="2919">
        <v>5402.9399321534711</v>
      </c>
      <c r="E102" s="2919">
        <v>5589.0693086817</v>
      </c>
      <c r="F102" s="2919">
        <v>5384.7305975907293</v>
      </c>
      <c r="G102" s="2919">
        <v>5309.0810698800469</v>
      </c>
      <c r="H102" s="2919">
        <v>5964.7013840558393</v>
      </c>
      <c r="I102" s="2919">
        <v>6098.2309947908798</v>
      </c>
      <c r="J102" s="2919">
        <v>6082.0523489815996</v>
      </c>
      <c r="K102" s="2919">
        <v>5963.8149222485999</v>
      </c>
      <c r="L102" s="2919">
        <v>6090.9573205450479</v>
      </c>
      <c r="M102" s="2919">
        <v>5929.4918350761973</v>
      </c>
      <c r="N102" s="2919">
        <v>6186.1345093231603</v>
      </c>
      <c r="O102" s="2919">
        <v>6338.1862835821003</v>
      </c>
      <c r="P102" s="2919">
        <v>6925.6437506492466</v>
      </c>
      <c r="Q102" s="2919">
        <v>6964.3098789862006</v>
      </c>
      <c r="R102" s="2919">
        <v>7538.4142954195995</v>
      </c>
      <c r="S102" s="2919">
        <v>7830.9613635325013</v>
      </c>
      <c r="T102" s="2919">
        <v>7878.3259107999993</v>
      </c>
      <c r="U102" s="2919">
        <v>8305.7927825150182</v>
      </c>
      <c r="V102" s="2919">
        <v>8437.8692368629872</v>
      </c>
      <c r="W102" s="2919">
        <v>8839.8772899001997</v>
      </c>
      <c r="X102" s="2919">
        <v>8795.7042239999992</v>
      </c>
      <c r="Y102" s="2919">
        <v>8721.1979148789906</v>
      </c>
      <c r="Z102" s="2919">
        <v>7816.3438431857876</v>
      </c>
      <c r="AA102" s="2919">
        <v>7748.380829087946</v>
      </c>
      <c r="AB102" s="2919">
        <v>7784.153618037426</v>
      </c>
      <c r="AC102" s="2919">
        <v>8676.7860172852324</v>
      </c>
      <c r="AD102" s="2919">
        <v>8627.8424176872686</v>
      </c>
      <c r="AE102" s="2919">
        <v>8693.1561027003245</v>
      </c>
      <c r="AF102" s="2919">
        <v>8632.6252355775541</v>
      </c>
      <c r="AG102" s="2919">
        <v>8847.3806556513282</v>
      </c>
      <c r="AH102" s="2919">
        <v>8337.9693267333387</v>
      </c>
      <c r="AI102" s="2919">
        <v>8636.3118297826659</v>
      </c>
      <c r="AJ102" s="2919">
        <v>8328.3025826940157</v>
      </c>
      <c r="AK102" s="2919">
        <v>8974.3879707484375</v>
      </c>
      <c r="AL102" s="2919">
        <v>9311.7854957182954</v>
      </c>
      <c r="AM102" s="2919">
        <v>9347.8913287904797</v>
      </c>
      <c r="AN102" s="2919">
        <v>9404.6315948528718</v>
      </c>
      <c r="AO102" s="2919">
        <v>9739.2593938442769</v>
      </c>
      <c r="AP102" s="2919">
        <v>10004.12934457988</v>
      </c>
      <c r="AQ102" s="2919">
        <v>10110.843716640182</v>
      </c>
      <c r="AR102" s="2919">
        <v>10481.630446117419</v>
      </c>
      <c r="AS102" s="2919">
        <v>9588.9037520400016</v>
      </c>
      <c r="AT102" s="2919">
        <v>9808.146917614833</v>
      </c>
      <c r="AU102" s="2919">
        <v>9588.0800079374403</v>
      </c>
      <c r="AV102" s="2919">
        <v>9718.6503103592222</v>
      </c>
      <c r="AW102" s="2919">
        <v>9268.3878983211143</v>
      </c>
      <c r="AX102" s="2919">
        <v>9353.4470332928995</v>
      </c>
      <c r="AY102" s="2919">
        <v>9437.5246191005372</v>
      </c>
      <c r="AZ102" s="2919">
        <v>10274.352882980123</v>
      </c>
      <c r="BA102" s="2919">
        <v>10166.427793609553</v>
      </c>
      <c r="BB102" s="2919">
        <v>10389.417836790184</v>
      </c>
      <c r="BC102" s="2919">
        <v>10625.011745687814</v>
      </c>
      <c r="BD102" s="2919">
        <v>9968.1205601711408</v>
      </c>
      <c r="BE102" s="2919">
        <v>10049.684991127566</v>
      </c>
      <c r="BF102" s="2919">
        <v>10591.858671057624</v>
      </c>
      <c r="BG102" s="2919">
        <v>10290.99895543688</v>
      </c>
      <c r="BH102" s="2919">
        <v>10512.315250310969</v>
      </c>
      <c r="BI102" s="2919">
        <v>10090.904356145989</v>
      </c>
      <c r="BJ102" s="2919">
        <v>10605.867338809932</v>
      </c>
      <c r="BK102" s="2919">
        <v>11040.351617682078</v>
      </c>
      <c r="BL102" s="2919">
        <v>10834.717194104769</v>
      </c>
      <c r="BM102" s="2919">
        <v>10864.337875750831</v>
      </c>
      <c r="BN102" s="2919">
        <v>11143.472911347837</v>
      </c>
      <c r="BO102" s="2919">
        <v>11339.18894172525</v>
      </c>
      <c r="BP102" s="2919">
        <v>13010.94603568831</v>
      </c>
      <c r="BQ102" s="2919">
        <v>13142.899956530015</v>
      </c>
      <c r="BR102" s="2919">
        <v>13363.50966748602</v>
      </c>
      <c r="BS102" s="2919">
        <v>12936.477396168693</v>
      </c>
      <c r="BT102" s="2919">
        <v>13068.660070256547</v>
      </c>
      <c r="BU102" s="2919">
        <v>13263.756393642407</v>
      </c>
      <c r="BV102" s="2919">
        <v>13422.464196176719</v>
      </c>
      <c r="BW102" s="2919">
        <v>13318.599485888837</v>
      </c>
      <c r="BX102" s="2919">
        <v>13884.877446752998</v>
      </c>
      <c r="BY102" s="2919">
        <v>12626.312459336299</v>
      </c>
      <c r="BZ102" s="2919">
        <v>12673.5</v>
      </c>
      <c r="CA102" s="2919">
        <v>12681.161033793069</v>
      </c>
      <c r="CB102" s="2919">
        <v>12468.731049080949</v>
      </c>
      <c r="CC102" s="2919">
        <v>12556.242423928998</v>
      </c>
      <c r="CD102" s="2919">
        <v>12565.614363119123</v>
      </c>
      <c r="CE102" s="2919">
        <v>13330.591293970043</v>
      </c>
      <c r="CF102" s="2919">
        <v>13385.725306133078</v>
      </c>
      <c r="CG102" s="2919">
        <v>13505.929810974714</v>
      </c>
      <c r="CH102" s="2919">
        <v>13874.19672138575</v>
      </c>
      <c r="CI102" s="2919">
        <v>14264.518265692097</v>
      </c>
      <c r="CJ102" s="2919">
        <v>14179.103431277292</v>
      </c>
      <c r="CK102" s="2919">
        <v>14072.053020673709</v>
      </c>
      <c r="CL102" s="2919">
        <v>14578.135137691666</v>
      </c>
      <c r="CM102" s="2919">
        <v>14805.33190524052</v>
      </c>
      <c r="CN102" s="2919">
        <v>14968.761863425219</v>
      </c>
      <c r="CO102" s="2919">
        <v>15098.044093518205</v>
      </c>
      <c r="CP102" s="2919">
        <v>15796.365322770551</v>
      </c>
      <c r="CQ102" s="2919">
        <v>15629.802863859108</v>
      </c>
      <c r="CR102" s="2919">
        <v>15495.803244839399</v>
      </c>
      <c r="CS102" s="2919">
        <v>14805.436872236807</v>
      </c>
      <c r="CT102" s="2919">
        <v>14797.377580901317</v>
      </c>
      <c r="CU102" s="2919">
        <v>16078.05223355928</v>
      </c>
      <c r="CV102" s="2919">
        <v>16838.235221396673</v>
      </c>
      <c r="CW102" s="2919">
        <v>17241.250708475582</v>
      </c>
      <c r="CX102" s="2919">
        <v>15935.731066888802</v>
      </c>
      <c r="CY102" s="2919">
        <v>16290.5268088251</v>
      </c>
      <c r="CZ102" s="2919">
        <v>14772.610030014266</v>
      </c>
      <c r="DA102" s="2919">
        <v>15344.610266733509</v>
      </c>
      <c r="DB102" s="2919">
        <v>14413.982020529544</v>
      </c>
      <c r="DC102" s="2919">
        <v>15253.669761821304</v>
      </c>
      <c r="DD102" s="2919">
        <v>15164.432433200847</v>
      </c>
      <c r="DE102" s="2919">
        <v>14969.756712879434</v>
      </c>
      <c r="DF102" s="2919">
        <v>11345.259370575928</v>
      </c>
      <c r="DG102" s="2919">
        <v>10182.197026393402</v>
      </c>
      <c r="DH102" s="2919">
        <v>10255.658428449462</v>
      </c>
      <c r="DI102" s="2919">
        <v>10043.946344108208</v>
      </c>
      <c r="DJ102" s="2919">
        <v>10326.778058023629</v>
      </c>
      <c r="DK102" s="2919">
        <v>11326.679219461514</v>
      </c>
      <c r="DL102" s="2919">
        <v>11585.359505858953</v>
      </c>
      <c r="DM102" s="2919">
        <v>11669.773358485883</v>
      </c>
      <c r="DN102" s="2919">
        <v>11539.622355645724</v>
      </c>
      <c r="DO102" s="2919">
        <v>11709.832558019918</v>
      </c>
      <c r="DP102" s="2919">
        <v>11890.198580778962</v>
      </c>
      <c r="DQ102" s="2919">
        <v>11373.492418012294</v>
      </c>
      <c r="DR102" s="2919">
        <v>11173.50550056413</v>
      </c>
      <c r="DS102" s="2919">
        <v>11563.265287151418</v>
      </c>
      <c r="DT102" s="2919">
        <v>11974.422788994389</v>
      </c>
      <c r="DU102" s="2919">
        <v>11691.008247331143</v>
      </c>
      <c r="DV102" s="2919">
        <v>12078.146074264709</v>
      </c>
      <c r="DW102" s="2919">
        <v>12027.409510653843</v>
      </c>
      <c r="DX102" s="2919">
        <v>12315.445683187107</v>
      </c>
      <c r="DY102" s="2919">
        <v>12631.271503387639</v>
      </c>
      <c r="DZ102" s="2919">
        <v>11844.185105854451</v>
      </c>
      <c r="EA102" s="2919">
        <v>11230.133541571187</v>
      </c>
      <c r="EB102" s="2919">
        <v>11510.795817504635</v>
      </c>
      <c r="EC102" s="2919">
        <v>11726.809314060663</v>
      </c>
      <c r="ED102" s="2919">
        <v>11633.527828725501</v>
      </c>
      <c r="EE102" s="2919">
        <v>11731.508674976385</v>
      </c>
      <c r="EF102" s="2919">
        <v>11798.243671024062</v>
      </c>
      <c r="EG102" s="2919">
        <v>11644.852081029243</v>
      </c>
      <c r="EH102" s="2919">
        <v>11987.82512029252</v>
      </c>
      <c r="EI102" s="2919">
        <v>12216.488289388861</v>
      </c>
      <c r="EJ102" s="2919">
        <v>13007.293433655723</v>
      </c>
      <c r="EK102" s="2919">
        <v>12940.412068758591</v>
      </c>
      <c r="EL102" s="2919">
        <v>13363.463386509602</v>
      </c>
      <c r="EM102" s="2919">
        <v>12997.962851674274</v>
      </c>
      <c r="EN102" s="2919">
        <v>13078.894747579834</v>
      </c>
      <c r="EO102" s="2919">
        <v>12979.524578467057</v>
      </c>
      <c r="EP102" s="2919">
        <v>13185.687117785688</v>
      </c>
      <c r="EQ102" s="2919">
        <v>12873.369681474016</v>
      </c>
      <c r="ER102" s="2919">
        <v>12805.608706702986</v>
      </c>
      <c r="ES102" s="2919">
        <v>12508.596891825495</v>
      </c>
      <c r="ET102" s="2919">
        <v>13922.417665045959</v>
      </c>
      <c r="EU102" s="2919">
        <v>14101.022095195085</v>
      </c>
      <c r="EV102" s="2951">
        <v>13821.616766731846</v>
      </c>
      <c r="EW102" s="2952">
        <v>12869.641396024799</v>
      </c>
      <c r="EX102" s="2952">
        <v>12509.941242081906</v>
      </c>
      <c r="EY102" s="2952">
        <v>12525.13414074006</v>
      </c>
      <c r="EZ102" s="2952">
        <v>12629.268018381223</v>
      </c>
      <c r="FA102" s="2952">
        <v>12527.132015121135</v>
      </c>
      <c r="FB102" s="2952">
        <v>11690.809926844908</v>
      </c>
      <c r="FC102" s="2952">
        <v>11705.72684973283</v>
      </c>
      <c r="FD102" s="2952">
        <v>11942.842982632274</v>
      </c>
      <c r="FE102" s="2953">
        <v>12155.887552837778</v>
      </c>
    </row>
    <row r="103" spans="1:161" ht="7.7" customHeight="1" x14ac:dyDescent="0.35">
      <c r="A103" s="908"/>
      <c r="B103" s="2914"/>
      <c r="C103" s="2914"/>
      <c r="D103" s="2914"/>
      <c r="E103" s="2914"/>
      <c r="F103" s="2914"/>
      <c r="G103" s="2914"/>
      <c r="H103" s="2919"/>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19"/>
      <c r="AD103" s="2919"/>
      <c r="AE103" s="2919"/>
      <c r="AF103" s="2919"/>
      <c r="AG103" s="2919"/>
      <c r="AH103" s="2919"/>
      <c r="AI103" s="2919"/>
      <c r="AJ103" s="2919"/>
      <c r="AK103" s="2919"/>
      <c r="AL103" s="2919"/>
      <c r="AM103" s="2914"/>
      <c r="AN103" s="2914"/>
      <c r="AO103" s="2914"/>
      <c r="AP103" s="2914"/>
      <c r="AQ103" s="2914"/>
      <c r="AR103" s="2914"/>
      <c r="AS103" s="2914"/>
      <c r="AT103" s="2914"/>
      <c r="AU103" s="2914"/>
      <c r="AV103" s="2914"/>
      <c r="AW103" s="2914"/>
      <c r="AX103" s="2914"/>
      <c r="AY103" s="2914"/>
      <c r="AZ103" s="2914"/>
      <c r="BA103" s="2914"/>
      <c r="BB103" s="2914"/>
      <c r="BC103" s="2914"/>
      <c r="BD103" s="2914"/>
      <c r="BE103" s="2914"/>
      <c r="BF103" s="2914"/>
      <c r="BG103" s="2914"/>
      <c r="BH103" s="2914"/>
      <c r="BI103" s="2914"/>
      <c r="BJ103" s="2914"/>
      <c r="BK103" s="2914"/>
      <c r="BL103" s="2914"/>
      <c r="BM103" s="2914"/>
      <c r="BN103" s="2914"/>
      <c r="BO103" s="2914"/>
      <c r="BP103" s="2914"/>
      <c r="BQ103" s="2914"/>
      <c r="BR103" s="2914"/>
      <c r="BS103" s="2914"/>
      <c r="BT103" s="2914"/>
      <c r="BU103" s="2914"/>
      <c r="BV103" s="2914"/>
      <c r="BW103" s="2914"/>
      <c r="BX103" s="2914"/>
      <c r="BY103" s="2914"/>
      <c r="BZ103" s="2914"/>
      <c r="CA103" s="2914"/>
      <c r="CB103" s="2914"/>
      <c r="CC103" s="2914"/>
      <c r="CD103" s="2914"/>
      <c r="CE103" s="2914"/>
      <c r="CF103" s="2914"/>
      <c r="CG103" s="2914"/>
      <c r="CH103" s="2914"/>
      <c r="CI103" s="2914"/>
      <c r="CJ103" s="2914"/>
      <c r="CK103" s="2914"/>
      <c r="CL103" s="2914"/>
      <c r="CM103" s="2914"/>
      <c r="CN103" s="2914"/>
      <c r="CO103" s="2914"/>
      <c r="CP103" s="2914"/>
      <c r="CQ103" s="2919"/>
      <c r="CR103" s="2914"/>
      <c r="CS103" s="2914"/>
      <c r="CT103" s="2914"/>
      <c r="CU103" s="2914"/>
      <c r="CV103" s="2914"/>
      <c r="CW103" s="2914"/>
      <c r="CX103" s="2914"/>
      <c r="CY103" s="2914"/>
      <c r="CZ103" s="2914"/>
      <c r="DA103" s="2914"/>
      <c r="DB103" s="2914"/>
      <c r="DC103" s="2914"/>
      <c r="DD103" s="2914"/>
      <c r="DE103" s="2914"/>
      <c r="DF103" s="2914"/>
      <c r="DG103" s="2914"/>
      <c r="DH103" s="2914"/>
      <c r="DI103" s="2914"/>
      <c r="DJ103" s="2914"/>
      <c r="DK103" s="2914"/>
      <c r="DL103" s="2914"/>
      <c r="DM103" s="2914"/>
      <c r="DN103" s="2914"/>
      <c r="DO103" s="2914"/>
      <c r="DP103" s="2914"/>
      <c r="DQ103" s="2914"/>
      <c r="DR103" s="2914"/>
      <c r="DS103" s="2914"/>
      <c r="DT103" s="2914"/>
      <c r="DU103" s="2914"/>
      <c r="DV103" s="2914"/>
      <c r="DW103" s="2914"/>
      <c r="DX103" s="2914"/>
      <c r="DY103" s="2914"/>
      <c r="DZ103" s="2914"/>
      <c r="EA103" s="2914"/>
      <c r="EB103" s="2914"/>
      <c r="EC103" s="2914"/>
      <c r="ED103" s="2914"/>
      <c r="EE103" s="2914"/>
      <c r="EF103" s="2914"/>
      <c r="EG103" s="2914"/>
      <c r="EH103" s="2914"/>
      <c r="EI103" s="2914"/>
      <c r="EJ103" s="2914"/>
      <c r="EK103" s="2914"/>
      <c r="EL103" s="2914"/>
      <c r="EM103" s="2914"/>
      <c r="EN103" s="2914"/>
      <c r="EO103" s="2914"/>
      <c r="EP103" s="2914"/>
      <c r="EQ103" s="2914"/>
      <c r="ER103" s="2914"/>
      <c r="ES103" s="2914"/>
      <c r="ET103" s="2914"/>
      <c r="EU103" s="2914"/>
      <c r="EV103" s="2948"/>
      <c r="EW103" s="2949"/>
      <c r="EX103" s="2949"/>
      <c r="EY103" s="2949"/>
      <c r="EZ103" s="2949"/>
      <c r="FA103" s="2949"/>
      <c r="FB103" s="2949"/>
      <c r="FC103" s="2949"/>
      <c r="FD103" s="2949"/>
      <c r="FE103" s="2950"/>
    </row>
    <row r="104" spans="1:161" x14ac:dyDescent="0.35">
      <c r="A104" s="908" t="s">
        <v>867</v>
      </c>
      <c r="B104" s="2914">
        <f>SUM(B106:B111)</f>
        <v>1509.70975011</v>
      </c>
      <c r="C104" s="2914">
        <f>SUM(C106:C111)</f>
        <v>1523.1343472900003</v>
      </c>
      <c r="D104" s="2914">
        <f>SUM(D106:D111)</f>
        <v>1435.4538235392199</v>
      </c>
      <c r="E104" s="2914">
        <f>SUM(E106:E111)</f>
        <v>1777.6978128800001</v>
      </c>
      <c r="F104" s="2914">
        <v>1783.0134692099998</v>
      </c>
      <c r="G104" s="2914">
        <v>1782.97130324</v>
      </c>
      <c r="H104" s="2914">
        <v>1928.6365559099997</v>
      </c>
      <c r="I104" s="2914">
        <v>2159.7271055099995</v>
      </c>
      <c r="J104" s="2914">
        <v>2096.2796883999999</v>
      </c>
      <c r="K104" s="2914">
        <v>2240.9168075799998</v>
      </c>
      <c r="L104" s="2914">
        <v>2359.1139275</v>
      </c>
      <c r="M104" s="2914">
        <v>2532.0489711800001</v>
      </c>
      <c r="N104" s="2914">
        <v>2832.795467736827</v>
      </c>
      <c r="O104" s="2914">
        <v>3056.7181062300001</v>
      </c>
      <c r="P104" s="2914">
        <v>2950.8056036100006</v>
      </c>
      <c r="Q104" s="2914">
        <v>3271.7490953799997</v>
      </c>
      <c r="R104" s="2914">
        <v>3261.0112979267997</v>
      </c>
      <c r="S104" s="2914">
        <v>3222.4995605480003</v>
      </c>
      <c r="T104" s="2914">
        <v>3446.5573752949999</v>
      </c>
      <c r="U104" s="2914">
        <v>3722.3216707786</v>
      </c>
      <c r="V104" s="2914">
        <v>3555.3852888812253</v>
      </c>
      <c r="W104" s="2914">
        <v>3906.7524735088</v>
      </c>
      <c r="X104" s="2914">
        <v>3980.1829983998005</v>
      </c>
      <c r="Y104" s="2914">
        <v>3955.0857712682723</v>
      </c>
      <c r="Z104" s="2914">
        <v>4136.6673557411377</v>
      </c>
      <c r="AA104" s="2914">
        <v>4719.2753357909669</v>
      </c>
      <c r="AB104" s="2914">
        <v>4731.3731359345293</v>
      </c>
      <c r="AC104" s="2914">
        <v>5472.0266775643213</v>
      </c>
      <c r="AD104" s="2914">
        <v>5284.1989032000001</v>
      </c>
      <c r="AE104" s="2914">
        <v>5278.0772102500014</v>
      </c>
      <c r="AF104" s="2914">
        <v>5297.4631043299996</v>
      </c>
      <c r="AG104" s="2914">
        <v>5292.8926040299993</v>
      </c>
      <c r="AH104" s="2914">
        <v>5252.9533871599997</v>
      </c>
      <c r="AI104" s="2914">
        <v>5191.3927255099989</v>
      </c>
      <c r="AJ104" s="2914">
        <v>5257.7029262500009</v>
      </c>
      <c r="AK104" s="2914">
        <v>5222.8961423800001</v>
      </c>
      <c r="AL104" s="2914">
        <v>5124.9316933700011</v>
      </c>
      <c r="AM104" s="2914">
        <v>6001.12399671</v>
      </c>
      <c r="AN104" s="2914">
        <v>5071.9550348500006</v>
      </c>
      <c r="AO104" s="2914">
        <v>5134.7203384800005</v>
      </c>
      <c r="AP104" s="2914">
        <v>5214.7937380833009</v>
      </c>
      <c r="AQ104" s="2914">
        <v>5019.2706518697996</v>
      </c>
      <c r="AR104" s="2914">
        <v>5011.9611979984011</v>
      </c>
      <c r="AS104" s="2914">
        <v>5012.5874523900002</v>
      </c>
      <c r="AT104" s="2914">
        <v>5093.6261356928017</v>
      </c>
      <c r="AU104" s="2914">
        <v>5227.9352840696001</v>
      </c>
      <c r="AV104" s="2914">
        <v>5213.4135083210003</v>
      </c>
      <c r="AW104" s="2914">
        <v>5192.8869614513997</v>
      </c>
      <c r="AX104" s="2914">
        <v>5170.2930121266008</v>
      </c>
      <c r="AY104" s="2914">
        <v>5117.4767530987019</v>
      </c>
      <c r="AZ104" s="2914">
        <v>4969.6525154068004</v>
      </c>
      <c r="BA104" s="2914">
        <v>4952.8842333205994</v>
      </c>
      <c r="BB104" s="2914">
        <v>4968.2237115259986</v>
      </c>
      <c r="BC104" s="2914">
        <v>4991.351040043799</v>
      </c>
      <c r="BD104" s="2914">
        <v>4679.0333738847994</v>
      </c>
      <c r="BE104" s="2914">
        <v>4739.297370675099</v>
      </c>
      <c r="BF104" s="2914">
        <v>4737.8399976220007</v>
      </c>
      <c r="BG104" s="2914">
        <v>5011.7861140549994</v>
      </c>
      <c r="BH104" s="2914">
        <v>4984.6044536206</v>
      </c>
      <c r="BI104" s="2914">
        <v>4599.8889201365</v>
      </c>
      <c r="BJ104" s="2914">
        <v>4626.6899196592994</v>
      </c>
      <c r="BK104" s="2914">
        <v>4607.3518246560006</v>
      </c>
      <c r="BL104" s="2914">
        <v>4604.0258776235996</v>
      </c>
      <c r="BM104" s="2914">
        <v>4515.9871865396008</v>
      </c>
      <c r="BN104" s="2914">
        <v>4503.6206132851003</v>
      </c>
      <c r="BO104" s="2914">
        <v>4515.6693013260001</v>
      </c>
      <c r="BP104" s="2914">
        <v>4596.0199963968998</v>
      </c>
      <c r="BQ104" s="2914">
        <v>4538.0364011846996</v>
      </c>
      <c r="BR104" s="2914">
        <v>4533.8173955696002</v>
      </c>
      <c r="BS104" s="2914">
        <v>4561.4763032700002</v>
      </c>
      <c r="BT104" s="2914">
        <v>4485.4882666535559</v>
      </c>
      <c r="BU104" s="2914">
        <v>4742.118447319458</v>
      </c>
      <c r="BV104" s="2914">
        <v>4869.9260031321537</v>
      </c>
      <c r="BW104" s="2914">
        <v>4820.9327075944093</v>
      </c>
      <c r="BX104" s="2914">
        <v>4778.5848931379996</v>
      </c>
      <c r="BY104" s="2914">
        <v>4918.598412099901</v>
      </c>
      <c r="BZ104" s="2914">
        <v>4850.2</v>
      </c>
      <c r="CA104" s="2914">
        <v>4837.9414658570431</v>
      </c>
      <c r="CB104" s="2914">
        <v>5008.919048558656</v>
      </c>
      <c r="CC104" s="2914">
        <v>5247.7130071773581</v>
      </c>
      <c r="CD104" s="2914">
        <v>4798.6357955309813</v>
      </c>
      <c r="CE104" s="2914">
        <v>4772.9053229254278</v>
      </c>
      <c r="CF104" s="2914">
        <v>5010.3745755004684</v>
      </c>
      <c r="CG104" s="2914">
        <v>4983.999164788378</v>
      </c>
      <c r="CH104" s="2914">
        <v>5339.7968440045843</v>
      </c>
      <c r="CI104" s="2914">
        <v>5104.4157031112536</v>
      </c>
      <c r="CJ104" s="2914">
        <v>4609.8845675915545</v>
      </c>
      <c r="CK104" s="2914">
        <v>4519.6842046908441</v>
      </c>
      <c r="CL104" s="2914">
        <v>4589.0669697419962</v>
      </c>
      <c r="CM104" s="2914">
        <v>4611.6554767679072</v>
      </c>
      <c r="CN104" s="2914">
        <v>4939.7034843434312</v>
      </c>
      <c r="CO104" s="2914">
        <v>4601.7767237080379</v>
      </c>
      <c r="CP104" s="2914">
        <v>4603.7480078824756</v>
      </c>
      <c r="CQ104" s="2914">
        <v>4637.5540243965588</v>
      </c>
      <c r="CR104" s="2914">
        <v>4574.5220597050047</v>
      </c>
      <c r="CS104" s="2914">
        <v>4552.3019547040949</v>
      </c>
      <c r="CT104" s="2914">
        <v>4528.6528754635538</v>
      </c>
      <c r="CU104" s="2914">
        <v>4380.4741818151906</v>
      </c>
      <c r="CV104" s="2914">
        <v>4296.8779493818765</v>
      </c>
      <c r="CW104" s="2914">
        <v>4398.7340739368456</v>
      </c>
      <c r="CX104" s="2914">
        <v>4415.143159425138</v>
      </c>
      <c r="CY104" s="2914">
        <v>4407.5101466302431</v>
      </c>
      <c r="CZ104" s="2914">
        <v>4470.4268681511494</v>
      </c>
      <c r="DA104" s="2914">
        <v>4376.5370871671694</v>
      </c>
      <c r="DB104" s="2914">
        <v>4363.4521039060683</v>
      </c>
      <c r="DC104" s="2914">
        <v>4380.8822737070886</v>
      </c>
      <c r="DD104" s="2914">
        <v>4399.4761551193196</v>
      </c>
      <c r="DE104" s="2914">
        <v>4371.4322952930133</v>
      </c>
      <c r="DF104" s="2914">
        <v>4333.4335600078566</v>
      </c>
      <c r="DG104" s="2914">
        <v>4344.5340612890132</v>
      </c>
      <c r="DH104" s="2914">
        <v>4268.946478711694</v>
      </c>
      <c r="DI104" s="2914">
        <v>4310.2048651161331</v>
      </c>
      <c r="DJ104" s="2914">
        <v>4275.8313822139444</v>
      </c>
      <c r="DK104" s="2914">
        <v>4203.1573821018437</v>
      </c>
      <c r="DL104" s="2914">
        <v>4263.3041402957606</v>
      </c>
      <c r="DM104" s="2914">
        <v>4229.0416446045574</v>
      </c>
      <c r="DN104" s="2914">
        <v>4255.4430132474681</v>
      </c>
      <c r="DO104" s="2914">
        <v>4244.5046352017589</v>
      </c>
      <c r="DP104" s="2914">
        <v>4043.0506175264936</v>
      </c>
      <c r="DQ104" s="2914">
        <v>4040.6273291351226</v>
      </c>
      <c r="DR104" s="2914">
        <v>4251.7090243905095</v>
      </c>
      <c r="DS104" s="2914">
        <v>4419.9687974822427</v>
      </c>
      <c r="DT104" s="2914">
        <v>4365.5970969509235</v>
      </c>
      <c r="DU104" s="2914">
        <v>4381.0305828554592</v>
      </c>
      <c r="DV104" s="2914">
        <v>4370.0249867136454</v>
      </c>
      <c r="DW104" s="2914">
        <v>4409.1530043922266</v>
      </c>
      <c r="DX104" s="2914">
        <v>4492.9997551447705</v>
      </c>
      <c r="DY104" s="2914">
        <v>4349.5627874894144</v>
      </c>
      <c r="DZ104" s="2914">
        <v>4490.3029661820037</v>
      </c>
      <c r="EA104" s="2914">
        <v>4657.4642732063139</v>
      </c>
      <c r="EB104" s="2914">
        <v>4661.0895746154902</v>
      </c>
      <c r="EC104" s="2914">
        <v>4461.8072260463869</v>
      </c>
      <c r="ED104" s="2914">
        <v>4582.6033740114326</v>
      </c>
      <c r="EE104" s="2914">
        <v>4651.2180381891139</v>
      </c>
      <c r="EF104" s="2914">
        <v>4630.1300680399454</v>
      </c>
      <c r="EG104" s="2914">
        <v>4668.0078925177786</v>
      </c>
      <c r="EH104" s="2914">
        <v>4647.1236713518392</v>
      </c>
      <c r="EI104" s="2914">
        <v>4602.1985927582264</v>
      </c>
      <c r="EJ104" s="2914">
        <v>4628.9684058267849</v>
      </c>
      <c r="EK104" s="2914">
        <v>4559.5462473284024</v>
      </c>
      <c r="EL104" s="2914">
        <v>4497.1658203284433</v>
      </c>
      <c r="EM104" s="2914">
        <v>4401.3410469048076</v>
      </c>
      <c r="EN104" s="2914">
        <v>4488.274420937365</v>
      </c>
      <c r="EO104" s="2914">
        <v>4475.8292468845184</v>
      </c>
      <c r="EP104" s="2914">
        <v>4542.4832687288526</v>
      </c>
      <c r="EQ104" s="2914">
        <v>4413.6624218730121</v>
      </c>
      <c r="ER104" s="2914">
        <v>4161.4374701702982</v>
      </c>
      <c r="ES104" s="2914">
        <v>4177.3813422412049</v>
      </c>
      <c r="ET104" s="2914">
        <v>4156.4136847695463</v>
      </c>
      <c r="EU104" s="2914">
        <v>4118.6348466138725</v>
      </c>
      <c r="EV104" s="2948">
        <v>4231.0444668533009</v>
      </c>
      <c r="EW104" s="2949">
        <v>4084.6040495106308</v>
      </c>
      <c r="EX104" s="2949">
        <v>4301.8913175494745</v>
      </c>
      <c r="EY104" s="2949">
        <v>4239.3260123249447</v>
      </c>
      <c r="EZ104" s="2949">
        <v>4284.1241043017772</v>
      </c>
      <c r="FA104" s="2949">
        <v>4263.9714880455431</v>
      </c>
      <c r="FB104" s="2949">
        <v>4629.2164948612308</v>
      </c>
      <c r="FC104" s="2949">
        <v>5108.1682032866074</v>
      </c>
      <c r="FD104" s="2949">
        <v>4869.059107566085</v>
      </c>
      <c r="FE104" s="2950">
        <v>5086.4513574402245</v>
      </c>
    </row>
    <row r="105" spans="1:161" ht="15.95" customHeight="1" x14ac:dyDescent="0.35">
      <c r="A105" s="911" t="s">
        <v>792</v>
      </c>
      <c r="B105" s="2914"/>
      <c r="C105" s="2914"/>
      <c r="D105" s="2914"/>
      <c r="E105" s="2914"/>
      <c r="F105" s="2914"/>
      <c r="G105" s="2914"/>
      <c r="H105" s="2919"/>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19"/>
      <c r="AD105" s="2919"/>
      <c r="AE105" s="2919"/>
      <c r="AF105" s="2919"/>
      <c r="AG105" s="2919"/>
      <c r="AH105" s="2919"/>
      <c r="AI105" s="2919"/>
      <c r="AJ105" s="2919"/>
      <c r="AK105" s="2919"/>
      <c r="AL105" s="2919"/>
      <c r="AM105" s="2914"/>
      <c r="AN105" s="2914"/>
      <c r="AO105" s="2914"/>
      <c r="AP105" s="2914"/>
      <c r="AQ105" s="2919"/>
      <c r="AR105" s="2914"/>
      <c r="AS105" s="2914"/>
      <c r="AT105" s="2914"/>
      <c r="AU105" s="2914"/>
      <c r="AV105" s="2914"/>
      <c r="AW105" s="2914"/>
      <c r="AX105" s="2914"/>
      <c r="AY105" s="2914"/>
      <c r="AZ105" s="2914"/>
      <c r="BA105" s="2914"/>
      <c r="BB105" s="2914"/>
      <c r="BC105" s="2914"/>
      <c r="BD105" s="2914"/>
      <c r="BE105" s="2914"/>
      <c r="BF105" s="2914"/>
      <c r="BG105" s="2914"/>
      <c r="BH105" s="2914"/>
      <c r="BI105" s="2914"/>
      <c r="BJ105" s="2914"/>
      <c r="BK105" s="2914"/>
      <c r="BL105" s="2914"/>
      <c r="BM105" s="2914"/>
      <c r="BN105" s="2914"/>
      <c r="BO105" s="2914"/>
      <c r="BP105" s="2914"/>
      <c r="BQ105" s="2914"/>
      <c r="BR105" s="2914"/>
      <c r="BS105" s="2914"/>
      <c r="BT105" s="2914"/>
      <c r="BU105" s="2914"/>
      <c r="BV105" s="2914"/>
      <c r="BW105" s="2914"/>
      <c r="BX105" s="2914"/>
      <c r="BY105" s="2914"/>
      <c r="BZ105" s="2914"/>
      <c r="CA105" s="2914"/>
      <c r="CB105" s="2914"/>
      <c r="CC105" s="2914"/>
      <c r="CD105" s="2914"/>
      <c r="CE105" s="2914"/>
      <c r="CF105" s="2914"/>
      <c r="CG105" s="2914"/>
      <c r="CH105" s="2914"/>
      <c r="CI105" s="2914"/>
      <c r="CJ105" s="2914"/>
      <c r="CK105" s="2914"/>
      <c r="CL105" s="2914"/>
      <c r="CM105" s="2914"/>
      <c r="CN105" s="2914"/>
      <c r="CO105" s="2914"/>
      <c r="CP105" s="2914"/>
      <c r="CQ105" s="2914"/>
      <c r="CR105" s="2914"/>
      <c r="CS105" s="2914"/>
      <c r="CT105" s="2914"/>
      <c r="CU105" s="2914"/>
      <c r="CV105" s="2914"/>
      <c r="CW105" s="2914"/>
      <c r="CX105" s="2914"/>
      <c r="CY105" s="2914"/>
      <c r="CZ105" s="2914"/>
      <c r="DA105" s="2914"/>
      <c r="DB105" s="2914"/>
      <c r="DC105" s="2914"/>
      <c r="DD105" s="2914"/>
      <c r="DE105" s="2914"/>
      <c r="DF105" s="2914"/>
      <c r="DG105" s="2914"/>
      <c r="DH105" s="2914"/>
      <c r="DI105" s="2914"/>
      <c r="DJ105" s="2914"/>
      <c r="DK105" s="2914"/>
      <c r="DL105" s="2914"/>
      <c r="DM105" s="2914"/>
      <c r="DN105" s="2914"/>
      <c r="DO105" s="2914"/>
      <c r="DP105" s="2914"/>
      <c r="DQ105" s="2914"/>
      <c r="DR105" s="2914"/>
      <c r="DS105" s="2914"/>
      <c r="DT105" s="2914"/>
      <c r="DU105" s="2914"/>
      <c r="DV105" s="2914"/>
      <c r="DW105" s="2914"/>
      <c r="DX105" s="2914"/>
      <c r="DY105" s="2914"/>
      <c r="DZ105" s="2914"/>
      <c r="EA105" s="2914"/>
      <c r="EB105" s="2914"/>
      <c r="EC105" s="2914"/>
      <c r="ED105" s="2914"/>
      <c r="EE105" s="2914"/>
      <c r="EF105" s="2914"/>
      <c r="EG105" s="2914"/>
      <c r="EH105" s="2914"/>
      <c r="EI105" s="2914"/>
      <c r="EJ105" s="2914"/>
      <c r="EK105" s="2914"/>
      <c r="EL105" s="2914"/>
      <c r="EM105" s="2914"/>
      <c r="EN105" s="2914"/>
      <c r="EO105" s="2914"/>
      <c r="EP105" s="2914"/>
      <c r="EQ105" s="2914"/>
      <c r="ER105" s="2914"/>
      <c r="ES105" s="2914"/>
      <c r="ET105" s="2914"/>
      <c r="EU105" s="2914"/>
      <c r="EV105" s="2948"/>
      <c r="EW105" s="2949"/>
      <c r="EX105" s="2949"/>
      <c r="EY105" s="2949"/>
      <c r="EZ105" s="2949"/>
      <c r="FA105" s="2949"/>
      <c r="FB105" s="2949"/>
      <c r="FC105" s="2949"/>
      <c r="FD105" s="2949"/>
      <c r="FE105" s="2950"/>
    </row>
    <row r="106" spans="1:161" ht="15.95" customHeight="1" x14ac:dyDescent="0.35">
      <c r="A106" s="911" t="s">
        <v>868</v>
      </c>
      <c r="B106" s="2919">
        <v>119.49455534000001</v>
      </c>
      <c r="C106" s="2919">
        <v>119.30625034000001</v>
      </c>
      <c r="D106" s="2919">
        <v>119.30625000000001</v>
      </c>
      <c r="E106" s="2919">
        <v>112.289063</v>
      </c>
      <c r="F106" s="2919">
        <v>112.48625563</v>
      </c>
      <c r="G106" s="2919">
        <v>112.76867897</v>
      </c>
      <c r="H106" s="2919">
        <v>105.74606136</v>
      </c>
      <c r="I106" s="2919">
        <v>105.74100195</v>
      </c>
      <c r="J106" s="2919">
        <v>105.73498293</v>
      </c>
      <c r="K106" s="2919">
        <v>24.019706510000002</v>
      </c>
      <c r="L106" s="2919">
        <v>0.45148349999999998</v>
      </c>
      <c r="M106" s="2919">
        <v>0.44630403999999996</v>
      </c>
      <c r="N106" s="2919">
        <v>0.44039478000000004</v>
      </c>
      <c r="O106" s="2919">
        <v>20.754899780000002</v>
      </c>
      <c r="P106" s="2919">
        <v>0.95627418999999991</v>
      </c>
      <c r="Q106" s="2919">
        <v>0.94292693999999999</v>
      </c>
      <c r="R106" s="2919">
        <v>1.03827666</v>
      </c>
      <c r="S106" s="2919">
        <v>1.40527326</v>
      </c>
      <c r="T106" s="2919">
        <v>1.38103205</v>
      </c>
      <c r="U106" s="2919">
        <v>1.4526903</v>
      </c>
      <c r="V106" s="2919">
        <v>1.53126601</v>
      </c>
      <c r="W106" s="2919">
        <v>1.8102425200000001</v>
      </c>
      <c r="X106" s="2919">
        <v>1.81593559</v>
      </c>
      <c r="Y106" s="2919">
        <v>2.6619332999999998</v>
      </c>
      <c r="Z106" s="2919">
        <v>2.6905306600000003</v>
      </c>
      <c r="AA106" s="2919">
        <v>59.017689750000002</v>
      </c>
      <c r="AB106" s="2919">
        <v>59.236836029999999</v>
      </c>
      <c r="AC106" s="2919">
        <v>58.907486890000001</v>
      </c>
      <c r="AD106" s="2919">
        <v>58.931897870000007</v>
      </c>
      <c r="AE106" s="2919">
        <v>57.013748010000008</v>
      </c>
      <c r="AF106" s="2919">
        <v>51.077286660000006</v>
      </c>
      <c r="AG106" s="2919">
        <v>49.599513710000004</v>
      </c>
      <c r="AH106" s="2919">
        <v>46.855433259999998</v>
      </c>
      <c r="AI106" s="2919">
        <v>44.036852079999996</v>
      </c>
      <c r="AJ106" s="2919">
        <v>48.907155380000006</v>
      </c>
      <c r="AK106" s="2919">
        <v>51.11775424999999</v>
      </c>
      <c r="AL106" s="2919">
        <v>25.436707629999997</v>
      </c>
      <c r="AM106" s="2919">
        <v>47.410901860000003</v>
      </c>
      <c r="AN106" s="2919">
        <v>43.159645169999997</v>
      </c>
      <c r="AO106" s="2919">
        <v>41.302958429999997</v>
      </c>
      <c r="AP106" s="2919">
        <v>45.216777900000004</v>
      </c>
      <c r="AQ106" s="2919">
        <v>44.099737509999997</v>
      </c>
      <c r="AR106" s="2919">
        <v>45.059103379999996</v>
      </c>
      <c r="AS106" s="2919">
        <v>45.224328409999998</v>
      </c>
      <c r="AT106" s="2919">
        <v>47.191116170000001</v>
      </c>
      <c r="AU106" s="2919">
        <v>43.811339769999996</v>
      </c>
      <c r="AV106" s="2919">
        <v>41.335493360000001</v>
      </c>
      <c r="AW106" s="2919">
        <v>39.050217979999999</v>
      </c>
      <c r="AX106" s="2919">
        <v>37.830638819999997</v>
      </c>
      <c r="AY106" s="2919">
        <v>36.384225139999998</v>
      </c>
      <c r="AZ106" s="2919">
        <v>35.162277520000004</v>
      </c>
      <c r="BA106" s="2919">
        <v>33.40985053</v>
      </c>
      <c r="BB106" s="2919">
        <v>33.574761459999998</v>
      </c>
      <c r="BC106" s="2919">
        <v>29.755468539999999</v>
      </c>
      <c r="BD106" s="2919">
        <v>34.904166840000002</v>
      </c>
      <c r="BE106" s="2919">
        <v>34.125251879999993</v>
      </c>
      <c r="BF106" s="2919">
        <v>34.632319320000001</v>
      </c>
      <c r="BG106" s="2919">
        <v>465.04032915999994</v>
      </c>
      <c r="BH106" s="2919">
        <v>466.30826980000001</v>
      </c>
      <c r="BI106" s="2919">
        <v>41.138195430000003</v>
      </c>
      <c r="BJ106" s="2919">
        <v>38.765016780000003</v>
      </c>
      <c r="BK106" s="2919">
        <v>36.797917529999999</v>
      </c>
      <c r="BL106" s="2919">
        <v>35.637485759999997</v>
      </c>
      <c r="BM106" s="2919">
        <v>35.087282939999994</v>
      </c>
      <c r="BN106" s="2919">
        <v>34.263288586750001</v>
      </c>
      <c r="BO106" s="2919">
        <v>38.249361739999998</v>
      </c>
      <c r="BP106" s="2919">
        <v>21.898889609999998</v>
      </c>
      <c r="BQ106" s="2919">
        <v>20.16773263</v>
      </c>
      <c r="BR106" s="2919">
        <v>25.65319182</v>
      </c>
      <c r="BS106" s="2919">
        <v>17.75135903</v>
      </c>
      <c r="BT106" s="2919">
        <v>16.87788802</v>
      </c>
      <c r="BU106" s="2919">
        <v>14.272777870000001</v>
      </c>
      <c r="BV106" s="2919">
        <v>13.225327569999999</v>
      </c>
      <c r="BW106" s="2919">
        <v>12.52046803</v>
      </c>
      <c r="BX106" s="2919">
        <v>11.871399</v>
      </c>
      <c r="BY106" s="2919">
        <v>11.17329</v>
      </c>
      <c r="BZ106" s="2919">
        <v>10.9</v>
      </c>
      <c r="CA106" s="2919">
        <v>9.8260235500000004</v>
      </c>
      <c r="CB106" s="2919">
        <v>8.2108843300000007</v>
      </c>
      <c r="CC106" s="2919">
        <v>403.39722673</v>
      </c>
      <c r="CD106" s="2919">
        <v>21.864306820000003</v>
      </c>
      <c r="CE106" s="2919">
        <v>19.04434878</v>
      </c>
      <c r="CF106" s="2919">
        <v>9.2798890000000007</v>
      </c>
      <c r="CG106" s="2919">
        <v>5.2046002800000002</v>
      </c>
      <c r="CH106" s="2919">
        <v>3.5374280100000002</v>
      </c>
      <c r="CI106" s="2919">
        <v>2.3785914999999997</v>
      </c>
      <c r="CJ106" s="2919">
        <v>3.4697751399999999</v>
      </c>
      <c r="CK106" s="2919">
        <v>2.4355652700000001</v>
      </c>
      <c r="CL106" s="2919">
        <v>16.650414300000001</v>
      </c>
      <c r="CM106" s="2919">
        <v>32.544520750000004</v>
      </c>
      <c r="CN106" s="2919">
        <v>64.723370339999988</v>
      </c>
      <c r="CO106" s="2919">
        <v>71.935314459999987</v>
      </c>
      <c r="CP106" s="2919">
        <v>126.1101657</v>
      </c>
      <c r="CQ106" s="2919">
        <v>156.06813425000001</v>
      </c>
      <c r="CR106" s="2919">
        <v>167.75473380000003</v>
      </c>
      <c r="CS106" s="2919">
        <v>129.44003673999998</v>
      </c>
      <c r="CT106" s="2919">
        <v>156.21530458999999</v>
      </c>
      <c r="CU106" s="2919">
        <v>144.97523511000003</v>
      </c>
      <c r="CV106" s="2919">
        <v>147.89160914000001</v>
      </c>
      <c r="CW106" s="2919">
        <v>249.51444346999997</v>
      </c>
      <c r="CX106" s="2919">
        <v>269.93679225</v>
      </c>
      <c r="CY106" s="2919">
        <v>235.56546027000002</v>
      </c>
      <c r="CZ106" s="2919">
        <v>234.09562825</v>
      </c>
      <c r="DA106" s="2919">
        <v>233.48007157999999</v>
      </c>
      <c r="DB106" s="2919">
        <v>281.82136236000002</v>
      </c>
      <c r="DC106" s="2919">
        <v>340.39974451999996</v>
      </c>
      <c r="DD106" s="2919">
        <v>372.42716636</v>
      </c>
      <c r="DE106" s="2919">
        <v>377.80649629999999</v>
      </c>
      <c r="DF106" s="2919">
        <v>286.05142635000004</v>
      </c>
      <c r="DG106" s="2919">
        <v>286.11735727999996</v>
      </c>
      <c r="DH106" s="2919">
        <v>353.56257081000001</v>
      </c>
      <c r="DI106" s="2919">
        <v>350.60556394000002</v>
      </c>
      <c r="DJ106" s="2919">
        <v>350.21187900000001</v>
      </c>
      <c r="DK106" s="2919">
        <v>332.620181</v>
      </c>
      <c r="DL106" s="2919">
        <v>332.63612799999999</v>
      </c>
      <c r="DM106" s="2919">
        <v>332.93323299999997</v>
      </c>
      <c r="DN106" s="2919">
        <v>387.90586695999997</v>
      </c>
      <c r="DO106" s="2919">
        <v>364.09180627999996</v>
      </c>
      <c r="DP106" s="2919">
        <v>315.063086</v>
      </c>
      <c r="DQ106" s="2919">
        <v>297.59656899999999</v>
      </c>
      <c r="DR106" s="2919">
        <v>297.93510099999997</v>
      </c>
      <c r="DS106" s="2919">
        <v>297.66501833999996</v>
      </c>
      <c r="DT106" s="2919">
        <v>280.01584600000001</v>
      </c>
      <c r="DU106" s="2919">
        <v>281.53967088999997</v>
      </c>
      <c r="DV106" s="2919">
        <v>281.63624506000002</v>
      </c>
      <c r="DW106" s="2919">
        <v>264.01406818999999</v>
      </c>
      <c r="DX106" s="2919">
        <v>263.90923599000001</v>
      </c>
      <c r="DY106" s="2919">
        <v>262.62973274000001</v>
      </c>
      <c r="DZ106" s="2919">
        <v>245.87297471000002</v>
      </c>
      <c r="EA106" s="2919">
        <v>245.26625100000001</v>
      </c>
      <c r="EB106" s="2919">
        <v>245.56434386000001</v>
      </c>
      <c r="EC106" s="2919">
        <v>229.44377742999998</v>
      </c>
      <c r="ED106" s="2919">
        <v>227.69786432000004</v>
      </c>
      <c r="EE106" s="2919">
        <v>228.79697330000002</v>
      </c>
      <c r="EF106" s="2919">
        <v>212.61351076999998</v>
      </c>
      <c r="EG106" s="2919">
        <v>211.18079678000001</v>
      </c>
      <c r="EH106" s="2919">
        <v>210.26068240000001</v>
      </c>
      <c r="EI106" s="2919">
        <v>193.57702599999999</v>
      </c>
      <c r="EJ106" s="2919">
        <v>192.79081300000001</v>
      </c>
      <c r="EK106" s="2919">
        <v>193.362426</v>
      </c>
      <c r="EL106" s="2919">
        <v>177.167947</v>
      </c>
      <c r="EM106" s="2919">
        <v>175.16869500000001</v>
      </c>
      <c r="EN106" s="2919">
        <v>175.19107600000001</v>
      </c>
      <c r="EO106" s="2919">
        <v>158.09000800000001</v>
      </c>
      <c r="EP106" s="2919">
        <v>161.59683984999998</v>
      </c>
      <c r="EQ106" s="2919">
        <v>159.66867365000002</v>
      </c>
      <c r="ER106" s="2919">
        <v>141.81583393</v>
      </c>
      <c r="ES106" s="2919">
        <v>143.87625591</v>
      </c>
      <c r="ET106" s="2919">
        <v>143.11939632000002</v>
      </c>
      <c r="EU106" s="2919">
        <v>125.91119193</v>
      </c>
      <c r="EV106" s="2951">
        <v>125.40500589</v>
      </c>
      <c r="EW106" s="2952">
        <v>123.89272518999999</v>
      </c>
      <c r="EX106" s="2952">
        <v>105.874528</v>
      </c>
      <c r="EY106" s="2952">
        <v>105.91716099999999</v>
      </c>
      <c r="EZ106" s="2952">
        <v>169.37043253582399</v>
      </c>
      <c r="FA106" s="2952">
        <v>150.11830097408</v>
      </c>
      <c r="FB106" s="2952">
        <v>149.36143110261798</v>
      </c>
      <c r="FC106" s="2952">
        <v>147.04264812885202</v>
      </c>
      <c r="FD106" s="2952">
        <v>132.54778409714601</v>
      </c>
      <c r="FE106" s="2953">
        <v>134.6867933673</v>
      </c>
    </row>
    <row r="107" spans="1:161" ht="15.95" customHeight="1" x14ac:dyDescent="0.35">
      <c r="A107" s="911" t="s">
        <v>869</v>
      </c>
      <c r="B107" s="2919">
        <v>8.6698999999999998E-2</v>
      </c>
      <c r="C107" s="2919">
        <v>8.7903999999999996E-2</v>
      </c>
      <c r="D107" s="2919">
        <v>0</v>
      </c>
      <c r="E107" s="2919">
        <v>0</v>
      </c>
      <c r="F107" s="2919">
        <v>0</v>
      </c>
      <c r="G107" s="2919">
        <v>0</v>
      </c>
      <c r="H107" s="2919">
        <v>0</v>
      </c>
      <c r="I107" s="2919">
        <v>0</v>
      </c>
      <c r="J107" s="2919">
        <v>0</v>
      </c>
      <c r="K107" s="2919">
        <v>0</v>
      </c>
      <c r="L107" s="2919">
        <v>0</v>
      </c>
      <c r="M107" s="2919">
        <v>0</v>
      </c>
      <c r="N107" s="2919">
        <v>1.7000000000000001E-7</v>
      </c>
      <c r="O107" s="2919">
        <v>0</v>
      </c>
      <c r="P107" s="2919">
        <v>0</v>
      </c>
      <c r="Q107" s="2919">
        <v>0</v>
      </c>
      <c r="R107" s="2919">
        <v>0</v>
      </c>
      <c r="S107" s="2919">
        <v>0</v>
      </c>
      <c r="T107" s="2919">
        <v>0</v>
      </c>
      <c r="U107" s="2919">
        <v>0</v>
      </c>
      <c r="V107" s="2919">
        <v>0</v>
      </c>
      <c r="W107" s="2919">
        <v>0</v>
      </c>
      <c r="X107" s="2919">
        <v>0</v>
      </c>
      <c r="Y107" s="2919">
        <v>0</v>
      </c>
      <c r="Z107" s="2919">
        <v>0</v>
      </c>
      <c r="AA107" s="2919">
        <v>0</v>
      </c>
      <c r="AB107" s="2919">
        <v>0</v>
      </c>
      <c r="AC107" s="2919">
        <v>0</v>
      </c>
      <c r="AD107" s="2919">
        <v>0</v>
      </c>
      <c r="AE107" s="2919">
        <v>0</v>
      </c>
      <c r="AF107" s="2919">
        <v>0</v>
      </c>
      <c r="AG107" s="2919">
        <v>0.87286981999999991</v>
      </c>
      <c r="AH107" s="2919">
        <v>0.83348158999999999</v>
      </c>
      <c r="AI107" s="2919">
        <v>0.82566706999999995</v>
      </c>
      <c r="AJ107" s="2919">
        <v>0.84184024000000002</v>
      </c>
      <c r="AK107" s="2919">
        <v>0.84622047999999994</v>
      </c>
      <c r="AL107" s="2919">
        <v>0.80138970999999992</v>
      </c>
      <c r="AM107" s="2919">
        <v>0.80229708999999994</v>
      </c>
      <c r="AN107" s="2919">
        <v>0.83257758999999998</v>
      </c>
      <c r="AO107" s="2919">
        <v>0.83681335999999995</v>
      </c>
      <c r="AP107" s="2919">
        <v>0.77550790000000003</v>
      </c>
      <c r="AQ107" s="2919">
        <v>0.82390682000000004</v>
      </c>
      <c r="AR107" s="2919">
        <v>0.77461053000000002</v>
      </c>
      <c r="AS107" s="2919">
        <v>0.80295496000000011</v>
      </c>
      <c r="AT107" s="2919">
        <v>0.78176608999999997</v>
      </c>
      <c r="AU107" s="2919">
        <v>0.81492243999999991</v>
      </c>
      <c r="AV107" s="2919">
        <v>0.87455806000000003</v>
      </c>
      <c r="AW107" s="2919">
        <v>0.89304991999999994</v>
      </c>
      <c r="AX107" s="2919">
        <v>0.88163465000000008</v>
      </c>
      <c r="AY107" s="2919">
        <v>0.80285133000000009</v>
      </c>
      <c r="AZ107" s="2919">
        <v>0.85393606000000011</v>
      </c>
      <c r="BA107" s="2919">
        <v>0.89275982000000009</v>
      </c>
      <c r="BB107" s="2919">
        <v>0.93817373999999998</v>
      </c>
      <c r="BC107" s="2919">
        <v>0.89677717999999995</v>
      </c>
      <c r="BD107" s="2919">
        <v>0.82711160000000006</v>
      </c>
      <c r="BE107" s="2919">
        <v>0.82887506999999994</v>
      </c>
      <c r="BF107" s="2919">
        <v>0.87387207000000011</v>
      </c>
      <c r="BG107" s="2919">
        <v>0.83807326000000004</v>
      </c>
      <c r="BH107" s="2919">
        <v>0.79597003</v>
      </c>
      <c r="BI107" s="2919">
        <v>0.74438353000000002</v>
      </c>
      <c r="BJ107" s="2919">
        <v>0.81301922999999998</v>
      </c>
      <c r="BK107" s="2919">
        <v>0.89484501999999999</v>
      </c>
      <c r="BL107" s="2919">
        <v>0.83976812000000001</v>
      </c>
      <c r="BM107" s="2919">
        <v>0.77374410999999987</v>
      </c>
      <c r="BN107" s="2919">
        <v>0.74394908000000004</v>
      </c>
      <c r="BO107" s="2919">
        <v>0.95615585999999997</v>
      </c>
      <c r="BP107" s="2919">
        <v>0.70921234000000011</v>
      </c>
      <c r="BQ107" s="2919">
        <v>0.76676848000000009</v>
      </c>
      <c r="BR107" s="2919">
        <v>0.78927779999999992</v>
      </c>
      <c r="BS107" s="2919">
        <v>0.70710201000000006</v>
      </c>
      <c r="BT107" s="2919">
        <v>0.75653966999999989</v>
      </c>
      <c r="BU107" s="2919">
        <v>169.49915914499999</v>
      </c>
      <c r="BV107" s="2919">
        <v>0.7341534999999999</v>
      </c>
      <c r="BW107" s="2919">
        <v>1.5788452951299998</v>
      </c>
      <c r="BX107" s="2919">
        <v>0.68706699999999998</v>
      </c>
      <c r="BY107" s="2919">
        <v>0.63937699999999997</v>
      </c>
      <c r="BZ107" s="2919">
        <v>0.7</v>
      </c>
      <c r="CA107" s="2919">
        <v>0.66250910000000007</v>
      </c>
      <c r="CB107" s="2919">
        <v>0.62058137000000002</v>
      </c>
      <c r="CC107" s="2919">
        <v>0.64621927999999995</v>
      </c>
      <c r="CD107" s="2919">
        <v>0.64745849999999994</v>
      </c>
      <c r="CE107" s="2919">
        <v>0.59894466000000002</v>
      </c>
      <c r="CF107" s="2919">
        <v>0.60216871000000005</v>
      </c>
      <c r="CG107" s="2919">
        <v>0.59884506000000004</v>
      </c>
      <c r="CH107" s="2919">
        <v>0.3291482</v>
      </c>
      <c r="CI107" s="2919">
        <v>0.30758937000000003</v>
      </c>
      <c r="CJ107" s="2919">
        <v>0.34192033999999993</v>
      </c>
      <c r="CK107" s="2919">
        <v>0.33796384999999995</v>
      </c>
      <c r="CL107" s="2919">
        <v>0.26031196999999995</v>
      </c>
      <c r="CM107" s="2919">
        <v>0.32560691999999997</v>
      </c>
      <c r="CN107" s="2919">
        <v>0.20557094000000001</v>
      </c>
      <c r="CO107" s="2919">
        <v>0.16930111</v>
      </c>
      <c r="CP107" s="2919">
        <v>0.25293156</v>
      </c>
      <c r="CQ107" s="2919">
        <v>0.19770417999999998</v>
      </c>
      <c r="CR107" s="2919">
        <v>0.27725835999999998</v>
      </c>
      <c r="CS107" s="2919">
        <v>0.13611614999999999</v>
      </c>
      <c r="CT107" s="2919">
        <v>3.7074570000000001E-2</v>
      </c>
      <c r="CU107" s="2919">
        <v>0.11044973</v>
      </c>
      <c r="CV107" s="2919">
        <v>0.12256629999999999</v>
      </c>
      <c r="CW107" s="2919">
        <v>0.15521771000000001</v>
      </c>
      <c r="CX107" s="2919">
        <v>0.11679244</v>
      </c>
      <c r="CY107" s="2919">
        <v>9.779003E-2</v>
      </c>
      <c r="CZ107" s="2919">
        <v>9.6887199999999996E-3</v>
      </c>
      <c r="DA107" s="2919">
        <v>0.17491887</v>
      </c>
      <c r="DB107" s="2919">
        <v>6.0992989999999997E-2</v>
      </c>
      <c r="DC107" s="2919">
        <v>0.16526191999999998</v>
      </c>
      <c r="DD107" s="2919">
        <v>9.3909430000000002E-2</v>
      </c>
      <c r="DE107" s="2919">
        <v>3.9655199999999995E-2</v>
      </c>
      <c r="DF107" s="2919">
        <v>0.12710466000000001</v>
      </c>
      <c r="DG107" s="2919">
        <v>0.11402672</v>
      </c>
      <c r="DH107" s="2919">
        <v>0.11514231</v>
      </c>
      <c r="DI107" s="2919">
        <v>0.18028776000000002</v>
      </c>
      <c r="DJ107" s="2919">
        <v>0.11009701</v>
      </c>
      <c r="DK107" s="2919">
        <v>8.9523939999999996E-2</v>
      </c>
      <c r="DL107" s="2919">
        <v>0</v>
      </c>
      <c r="DM107" s="2919">
        <v>0</v>
      </c>
      <c r="DN107" s="2919">
        <v>0</v>
      </c>
      <c r="DO107" s="2919">
        <v>0</v>
      </c>
      <c r="DP107" s="2919">
        <v>2.1949E-2</v>
      </c>
      <c r="DQ107" s="2919">
        <v>8.3470000000000003E-3</v>
      </c>
      <c r="DR107" s="2919">
        <v>2.8045E-2</v>
      </c>
      <c r="DS107" s="2919">
        <v>1.5917000000000001E-2</v>
      </c>
      <c r="DT107" s="2919">
        <v>1.635E-3</v>
      </c>
      <c r="DU107" s="2919">
        <v>0</v>
      </c>
      <c r="DV107" s="2919">
        <v>1.3786E-2</v>
      </c>
      <c r="DW107" s="2919">
        <v>2.1076999999999999E-2</v>
      </c>
      <c r="DX107" s="2919">
        <v>2.5463E-2</v>
      </c>
      <c r="DY107" s="2919">
        <v>0</v>
      </c>
      <c r="DZ107" s="2919">
        <v>0</v>
      </c>
      <c r="EA107" s="2919">
        <v>8.3580000000000008E-3</v>
      </c>
      <c r="EB107" s="2919">
        <v>4.0659000000000001E-2</v>
      </c>
      <c r="EC107" s="2919">
        <v>13.422716980000001</v>
      </c>
      <c r="ED107" s="2919">
        <v>8.7307161699999991</v>
      </c>
      <c r="EE107" s="2919">
        <v>19.536601179999998</v>
      </c>
      <c r="EF107" s="2919">
        <v>18.054292879999998</v>
      </c>
      <c r="EG107" s="2919">
        <v>18.065507199999999</v>
      </c>
      <c r="EH107" s="2919">
        <v>17.021537690000002</v>
      </c>
      <c r="EI107" s="2919">
        <v>18.608519489999999</v>
      </c>
      <c r="EJ107" s="2919">
        <v>19.678075990000004</v>
      </c>
      <c r="EK107" s="2919">
        <v>10.922923089999999</v>
      </c>
      <c r="EL107" s="2919">
        <v>1.7169614199999998</v>
      </c>
      <c r="EM107" s="2919">
        <v>7.7359999999999998E-3</v>
      </c>
      <c r="EN107" s="2919">
        <v>0</v>
      </c>
      <c r="EO107" s="2919">
        <v>0</v>
      </c>
      <c r="EP107" s="2919">
        <v>0</v>
      </c>
      <c r="EQ107" s="2919">
        <v>0</v>
      </c>
      <c r="ER107" s="2919">
        <v>0</v>
      </c>
      <c r="ES107" s="2919">
        <v>6.9451525300000005</v>
      </c>
      <c r="ET107" s="2919">
        <v>0.22615563</v>
      </c>
      <c r="EU107" s="2919">
        <v>0.21690895000000002</v>
      </c>
      <c r="EV107" s="2951">
        <v>0.22511448000000001</v>
      </c>
      <c r="EW107" s="2952">
        <v>0.21106437</v>
      </c>
      <c r="EX107" s="2952">
        <v>0.21235795000000002</v>
      </c>
      <c r="EY107" s="2952">
        <v>2.376062E-2</v>
      </c>
      <c r="EZ107" s="2952">
        <v>0</v>
      </c>
      <c r="FA107" s="2952">
        <v>0</v>
      </c>
      <c r="FB107" s="2952">
        <v>0.16632073999999999</v>
      </c>
      <c r="FC107" s="2952">
        <v>0.16240663</v>
      </c>
      <c r="FD107" s="2952">
        <v>0.15847543</v>
      </c>
      <c r="FE107" s="2953">
        <v>5.1212717999999997</v>
      </c>
    </row>
    <row r="108" spans="1:161" ht="15.95" customHeight="1" x14ac:dyDescent="0.35">
      <c r="A108" s="911" t="s">
        <v>870</v>
      </c>
      <c r="B108" s="2919">
        <v>1319.58720836</v>
      </c>
      <c r="C108" s="2919">
        <v>1346.0016246800001</v>
      </c>
      <c r="D108" s="2919">
        <v>1242.73591231</v>
      </c>
      <c r="E108" s="2919">
        <v>1572.2854826100001</v>
      </c>
      <c r="F108" s="2919">
        <v>1560.9065010899999</v>
      </c>
      <c r="G108" s="2919">
        <v>1585.3775773699999</v>
      </c>
      <c r="H108" s="2919">
        <v>1721.5423900999999</v>
      </c>
      <c r="I108" s="2919">
        <v>1981.72471215</v>
      </c>
      <c r="J108" s="2919">
        <v>1912.35082405</v>
      </c>
      <c r="K108" s="2919">
        <v>2120.2220272499999</v>
      </c>
      <c r="L108" s="2919">
        <v>2296.5238972900001</v>
      </c>
      <c r="M108" s="2919">
        <v>2451.2847674</v>
      </c>
      <c r="N108" s="2919">
        <v>2786.516032406827</v>
      </c>
      <c r="O108" s="2919">
        <v>2985.8160611999997</v>
      </c>
      <c r="P108" s="2919">
        <v>2893.4227878400002</v>
      </c>
      <c r="Q108" s="2919">
        <v>3215.2856183099998</v>
      </c>
      <c r="R108" s="2919">
        <v>3204.9002545967996</v>
      </c>
      <c r="S108" s="2919">
        <v>3168.6164450880001</v>
      </c>
      <c r="T108" s="2919">
        <v>3390.6271246749998</v>
      </c>
      <c r="U108" s="2919">
        <v>3659.5488182685999</v>
      </c>
      <c r="V108" s="2919">
        <v>3497.147517511225</v>
      </c>
      <c r="W108" s="2919">
        <v>3849.4241273387997</v>
      </c>
      <c r="X108" s="2919">
        <v>3910.4604776198003</v>
      </c>
      <c r="Y108" s="2919">
        <v>3898.9584248482724</v>
      </c>
      <c r="Z108" s="2919">
        <v>4075.0927027111379</v>
      </c>
      <c r="AA108" s="2919">
        <v>4612.2420968709675</v>
      </c>
      <c r="AB108" s="2919">
        <v>4623.8598898145292</v>
      </c>
      <c r="AC108" s="2919">
        <v>5363.4843688043211</v>
      </c>
      <c r="AD108" s="2919">
        <v>5174.6025133200001</v>
      </c>
      <c r="AE108" s="2919">
        <v>5176.9895113700004</v>
      </c>
      <c r="AF108" s="2919">
        <v>5175.3655062399994</v>
      </c>
      <c r="AG108" s="2919">
        <v>5115.5871677599998</v>
      </c>
      <c r="AH108" s="2919">
        <v>5088.6933811600002</v>
      </c>
      <c r="AI108" s="2919">
        <v>5015.0515038200001</v>
      </c>
      <c r="AJ108" s="2919">
        <v>5052.1303271600009</v>
      </c>
      <c r="AK108" s="2919">
        <v>5034.8292972400004</v>
      </c>
      <c r="AL108" s="2919">
        <v>5004.8375547700007</v>
      </c>
      <c r="AM108" s="2919">
        <v>5829.4497738800001</v>
      </c>
      <c r="AN108" s="2919">
        <v>4929.5849083399999</v>
      </c>
      <c r="AO108" s="2919">
        <v>4968.2986028400001</v>
      </c>
      <c r="AP108" s="2919">
        <v>5029.3694211400007</v>
      </c>
      <c r="AQ108" s="2919">
        <v>4860.9992540900002</v>
      </c>
      <c r="AR108" s="2919">
        <v>4843.83837726</v>
      </c>
      <c r="AS108" s="2919">
        <v>4829.9899116300003</v>
      </c>
      <c r="AT108" s="2919">
        <v>4949.3120753600006</v>
      </c>
      <c r="AU108" s="2919">
        <v>5070.2892873400006</v>
      </c>
      <c r="AV108" s="2919">
        <v>5058.7642513500004</v>
      </c>
      <c r="AW108" s="2919">
        <v>5030.5074466900005</v>
      </c>
      <c r="AX108" s="2919">
        <v>5035.8267314900004</v>
      </c>
      <c r="AY108" s="2919">
        <v>4954.3828010300003</v>
      </c>
      <c r="AZ108" s="2919">
        <v>4818.5299336300004</v>
      </c>
      <c r="BA108" s="2919">
        <v>4795.4212070799986</v>
      </c>
      <c r="BB108" s="2919">
        <v>4826.1915849399993</v>
      </c>
      <c r="BC108" s="2919">
        <v>4814.5322764699995</v>
      </c>
      <c r="BD108" s="2919">
        <v>4538.6064292900001</v>
      </c>
      <c r="BE108" s="2919">
        <v>4576.0364318099992</v>
      </c>
      <c r="BF108" s="2919">
        <v>4549.8133272599989</v>
      </c>
      <c r="BG108" s="2919">
        <v>4416.3221045199998</v>
      </c>
      <c r="BH108" s="2919">
        <v>4389.6163489</v>
      </c>
      <c r="BI108" s="2919">
        <v>4409.6554666700004</v>
      </c>
      <c r="BJ108" s="2919">
        <v>4412.4316824099997</v>
      </c>
      <c r="BK108" s="2919">
        <v>4301.3054654000007</v>
      </c>
      <c r="BL108" s="2919">
        <v>4303.9825675500006</v>
      </c>
      <c r="BM108" s="2919">
        <v>4201.8497396499997</v>
      </c>
      <c r="BN108" s="2919">
        <v>4197.0589122947504</v>
      </c>
      <c r="BO108" s="2919">
        <v>4217.8194457</v>
      </c>
      <c r="BP108" s="2919">
        <v>4264.6437833400005</v>
      </c>
      <c r="BQ108" s="2919">
        <v>4251.7259982899996</v>
      </c>
      <c r="BR108" s="2919">
        <v>4214.8323523300005</v>
      </c>
      <c r="BS108" s="2919">
        <v>4261.8394221799999</v>
      </c>
      <c r="BT108" s="2919">
        <v>4208.7910649800006</v>
      </c>
      <c r="BU108" s="2919">
        <v>4259.3839909247999</v>
      </c>
      <c r="BV108" s="2919">
        <v>4489.1992416898283</v>
      </c>
      <c r="BW108" s="2919">
        <v>4427.7451519286096</v>
      </c>
      <c r="BX108" s="2919">
        <v>4339.8851194660001</v>
      </c>
      <c r="BY108" s="2919">
        <v>4448.9700860049006</v>
      </c>
      <c r="BZ108" s="2919">
        <v>4366.5</v>
      </c>
      <c r="CA108" s="2919">
        <v>4349.2459709611421</v>
      </c>
      <c r="CB108" s="2919">
        <v>4441.2232165070554</v>
      </c>
      <c r="CC108" s="2919">
        <v>4327.2875934964195</v>
      </c>
      <c r="CD108" s="2919">
        <v>4246.3807298002403</v>
      </c>
      <c r="CE108" s="2919">
        <v>4160.090667905074</v>
      </c>
      <c r="CF108" s="2919">
        <v>4434.0156219142282</v>
      </c>
      <c r="CG108" s="2919">
        <v>4398.5630761263819</v>
      </c>
      <c r="CH108" s="2919">
        <v>4609.233803477754</v>
      </c>
      <c r="CI108" s="2919">
        <v>4586.4869699307737</v>
      </c>
      <c r="CJ108" s="2919">
        <v>4081.2354941919698</v>
      </c>
      <c r="CK108" s="2919">
        <v>3983.91017562052</v>
      </c>
      <c r="CL108" s="2919">
        <v>4076.316736397242</v>
      </c>
      <c r="CM108" s="2919">
        <v>4095.7705147939887</v>
      </c>
      <c r="CN108" s="2919">
        <v>4381.7516204980566</v>
      </c>
      <c r="CO108" s="2919">
        <v>4034.1868612702842</v>
      </c>
      <c r="CP108" s="2919">
        <v>3960.6658996163746</v>
      </c>
      <c r="CQ108" s="2919">
        <v>3963.2876127698501</v>
      </c>
      <c r="CR108" s="2919">
        <v>3945.0676558906093</v>
      </c>
      <c r="CS108" s="2919">
        <v>3990.3513962188426</v>
      </c>
      <c r="CT108" s="2919">
        <v>3956.2977441966632</v>
      </c>
      <c r="CU108" s="2919">
        <v>3798.0446118831273</v>
      </c>
      <c r="CV108" s="2919">
        <v>3746.017907814281</v>
      </c>
      <c r="CW108" s="2919">
        <v>3746.526408129052</v>
      </c>
      <c r="CX108" s="2919">
        <v>3702.2864087934136</v>
      </c>
      <c r="CY108" s="2919">
        <v>3725.6687366379765</v>
      </c>
      <c r="CZ108" s="2919">
        <v>3731.4219861369943</v>
      </c>
      <c r="DA108" s="2919">
        <v>3681.0439711257918</v>
      </c>
      <c r="DB108" s="2919">
        <v>3619.3027628722593</v>
      </c>
      <c r="DC108" s="2919">
        <v>3587.3192996222497</v>
      </c>
      <c r="DD108" s="2919">
        <v>3524.698354581586</v>
      </c>
      <c r="DE108" s="2919">
        <v>3495.9771721605434</v>
      </c>
      <c r="DF108" s="2919">
        <v>3503.5251420123882</v>
      </c>
      <c r="DG108" s="2919">
        <v>3514.3026274284657</v>
      </c>
      <c r="DH108" s="2919">
        <v>3382.1073713613855</v>
      </c>
      <c r="DI108" s="2919">
        <v>3408.8409003668189</v>
      </c>
      <c r="DJ108" s="2919">
        <v>3374.9248819190861</v>
      </c>
      <c r="DK108" s="2919">
        <v>3359.4284272859736</v>
      </c>
      <c r="DL108" s="2919">
        <v>3377.9241005011968</v>
      </c>
      <c r="DM108" s="2919">
        <v>3358.8356121284846</v>
      </c>
      <c r="DN108" s="2919">
        <v>3328.6313936878382</v>
      </c>
      <c r="DO108" s="2919">
        <v>3330.2342072700376</v>
      </c>
      <c r="DP108" s="2919">
        <v>3209.3918843719766</v>
      </c>
      <c r="DQ108" s="2919">
        <v>3198.4406046870477</v>
      </c>
      <c r="DR108" s="2919">
        <v>3454.6652093027151</v>
      </c>
      <c r="DS108" s="2919">
        <v>3603.3365073344826</v>
      </c>
      <c r="DT108" s="2919">
        <v>3578.4133394303722</v>
      </c>
      <c r="DU108" s="2919">
        <v>3600.6228187189818</v>
      </c>
      <c r="DV108" s="2919">
        <v>3613.3466116891636</v>
      </c>
      <c r="DW108" s="2919">
        <v>3643.3943361195338</v>
      </c>
      <c r="DX108" s="2919">
        <v>3715.4689757217584</v>
      </c>
      <c r="DY108" s="2919">
        <v>3647.8018985277663</v>
      </c>
      <c r="DZ108" s="2919">
        <v>3562.6259740978721</v>
      </c>
      <c r="EA108" s="2919">
        <v>3946.6345667163137</v>
      </c>
      <c r="EB108" s="2919">
        <v>3936.3708837654899</v>
      </c>
      <c r="EC108" s="2919">
        <v>3746.4199432263872</v>
      </c>
      <c r="ED108" s="2919">
        <v>3737.3020284914332</v>
      </c>
      <c r="EE108" s="2919">
        <v>3714.067345619113</v>
      </c>
      <c r="EF108" s="2919">
        <v>3697.9423959399451</v>
      </c>
      <c r="EG108" s="2919">
        <v>3637.2172913577779</v>
      </c>
      <c r="EH108" s="2919">
        <v>3578.7476013718392</v>
      </c>
      <c r="EI108" s="2919">
        <v>3589.2134733282269</v>
      </c>
      <c r="EJ108" s="2919">
        <v>3544.9242270767845</v>
      </c>
      <c r="EK108" s="2919">
        <v>3487.5176932484028</v>
      </c>
      <c r="EL108" s="2919">
        <v>3483.0814698584436</v>
      </c>
      <c r="EM108" s="2919">
        <v>3362.6919766248084</v>
      </c>
      <c r="EN108" s="2919">
        <v>3392.200224587365</v>
      </c>
      <c r="EO108" s="2919">
        <v>3385.0848953845184</v>
      </c>
      <c r="EP108" s="2919">
        <v>3419.9100716688527</v>
      </c>
      <c r="EQ108" s="2919">
        <v>3341.387670843013</v>
      </c>
      <c r="ER108" s="2919">
        <v>3185.8644381002987</v>
      </c>
      <c r="ES108" s="2919">
        <v>3172.5624899012055</v>
      </c>
      <c r="ET108" s="2919">
        <v>3126.1483201495471</v>
      </c>
      <c r="EU108" s="2919">
        <v>3116.1999104838724</v>
      </c>
      <c r="EV108" s="2951">
        <v>3192.9222879533013</v>
      </c>
      <c r="EW108" s="2952">
        <v>3077.3045088206309</v>
      </c>
      <c r="EX108" s="2952">
        <v>3325.9795196694745</v>
      </c>
      <c r="EY108" s="2952">
        <v>3374.3038248549451</v>
      </c>
      <c r="EZ108" s="2952">
        <v>3308.3109522959526</v>
      </c>
      <c r="FA108" s="2952">
        <v>3447.5911234614618</v>
      </c>
      <c r="FB108" s="2952">
        <v>3754.5668176886129</v>
      </c>
      <c r="FC108" s="2952">
        <v>4238.1286789177548</v>
      </c>
      <c r="FD108" s="2952">
        <v>4063.8705457435863</v>
      </c>
      <c r="FE108" s="2953">
        <v>4275.7740609648854</v>
      </c>
    </row>
    <row r="109" spans="1:161" ht="15.95" customHeight="1" x14ac:dyDescent="0.35">
      <c r="A109" s="911" t="s">
        <v>871</v>
      </c>
      <c r="B109" s="2919">
        <v>0.81684999999999997</v>
      </c>
      <c r="C109" s="2919">
        <v>0</v>
      </c>
      <c r="D109" s="2919">
        <v>11.844215</v>
      </c>
      <c r="E109" s="2919">
        <v>6.8813989999999992</v>
      </c>
      <c r="F109" s="2919">
        <v>6.0880850000000004</v>
      </c>
      <c r="G109" s="2919">
        <v>8.1711910000000003</v>
      </c>
      <c r="H109" s="2919">
        <v>8.1863609099999994</v>
      </c>
      <c r="I109" s="2919">
        <v>8.9182209100000005</v>
      </c>
      <c r="J109" s="2919">
        <v>10.50457791</v>
      </c>
      <c r="K109" s="2919">
        <v>10.390245910000001</v>
      </c>
      <c r="L109" s="2919">
        <v>9.1430439099999994</v>
      </c>
      <c r="M109" s="2919">
        <v>7.4867906500000005</v>
      </c>
      <c r="N109" s="2919">
        <v>7.2407209100000003</v>
      </c>
      <c r="O109" s="2919">
        <v>8.7733349199999999</v>
      </c>
      <c r="P109" s="2919">
        <v>10.23856928</v>
      </c>
      <c r="Q109" s="2919">
        <v>8.5962449099999994</v>
      </c>
      <c r="R109" s="2919">
        <v>11.016232909999999</v>
      </c>
      <c r="S109" s="2919">
        <v>12.863376909999999</v>
      </c>
      <c r="T109" s="2919">
        <v>10.09026534</v>
      </c>
      <c r="U109" s="2919">
        <v>11.67338152</v>
      </c>
      <c r="V109" s="2919">
        <v>11.16142391</v>
      </c>
      <c r="W109" s="2919">
        <v>10.774765</v>
      </c>
      <c r="X109" s="2919">
        <v>10.509497849999999</v>
      </c>
      <c r="Y109" s="2919">
        <v>9.0157019100000007</v>
      </c>
      <c r="Z109" s="2919">
        <v>12.978799909999999</v>
      </c>
      <c r="AA109" s="2919">
        <v>7.9233559099999997</v>
      </c>
      <c r="AB109" s="2919">
        <v>7.9181519099999997</v>
      </c>
      <c r="AC109" s="2919">
        <v>9.4929859099999998</v>
      </c>
      <c r="AD109" s="2919">
        <v>10.089240910000001</v>
      </c>
      <c r="AE109" s="2919">
        <v>5.18979313</v>
      </c>
      <c r="AF109" s="2919">
        <v>11.56585475</v>
      </c>
      <c r="AG109" s="2919">
        <v>15.37978461</v>
      </c>
      <c r="AH109" s="2919">
        <v>14.12042258</v>
      </c>
      <c r="AI109" s="2919">
        <v>14.404598179999999</v>
      </c>
      <c r="AJ109" s="2919">
        <v>6.5812866799999998</v>
      </c>
      <c r="AK109" s="2919">
        <v>8.5091888299999994</v>
      </c>
      <c r="AL109" s="2919">
        <v>7.5591589099999998</v>
      </c>
      <c r="AM109" s="2919">
        <v>10.80766068</v>
      </c>
      <c r="AN109" s="2919">
        <v>9.7869349999999997</v>
      </c>
      <c r="AO109" s="2919">
        <v>11.759848199999999</v>
      </c>
      <c r="AP109" s="2919">
        <v>14.98682466</v>
      </c>
      <c r="AQ109" s="2919">
        <v>15.743302760000001</v>
      </c>
      <c r="AR109" s="2919">
        <v>11.847971509999999</v>
      </c>
      <c r="AS109" s="2919">
        <v>18.601202390000001</v>
      </c>
      <c r="AT109" s="2919">
        <v>11.677629509999999</v>
      </c>
      <c r="AU109" s="2919">
        <v>17.40752311</v>
      </c>
      <c r="AV109" s="2919">
        <v>17.416470610000001</v>
      </c>
      <c r="AW109" s="2919">
        <v>26.68121932</v>
      </c>
      <c r="AX109" s="2919">
        <v>20.425204000000001</v>
      </c>
      <c r="AY109" s="2919">
        <v>26.0479713</v>
      </c>
      <c r="AZ109" s="2919">
        <v>28.16887088</v>
      </c>
      <c r="BA109" s="2919">
        <v>28.152225999999999</v>
      </c>
      <c r="BB109" s="2919">
        <v>23.520713000000001</v>
      </c>
      <c r="BC109" s="2919">
        <v>25.044303729999999</v>
      </c>
      <c r="BD109" s="2919">
        <v>23.834988980000002</v>
      </c>
      <c r="BE109" s="2919">
        <v>26.000541329999997</v>
      </c>
      <c r="BF109" s="2919">
        <v>22.890717600000002</v>
      </c>
      <c r="BG109" s="2919">
        <v>22.487036979999999</v>
      </c>
      <c r="BH109" s="2919">
        <v>25.070526430000001</v>
      </c>
      <c r="BI109" s="2919">
        <v>23.788984750000001</v>
      </c>
      <c r="BJ109" s="2919">
        <v>17.35900401</v>
      </c>
      <c r="BK109" s="2919">
        <v>28.07215489</v>
      </c>
      <c r="BL109" s="2919">
        <v>22.056186230000002</v>
      </c>
      <c r="BM109" s="2919">
        <v>22.104652999999999</v>
      </c>
      <c r="BN109" s="2919">
        <v>32.884591620000002</v>
      </c>
      <c r="BO109" s="2919">
        <v>23.542453119999998</v>
      </c>
      <c r="BP109" s="2919">
        <v>19.302671509999996</v>
      </c>
      <c r="BQ109" s="2919">
        <v>15.77436159</v>
      </c>
      <c r="BR109" s="2919">
        <v>23.609853189999999</v>
      </c>
      <c r="BS109" s="2919">
        <v>25.716662410000001</v>
      </c>
      <c r="BT109" s="2919">
        <v>29.603765509999999</v>
      </c>
      <c r="BU109" s="2919">
        <v>26.531213649999998</v>
      </c>
      <c r="BV109" s="2919">
        <v>33.183538390279999</v>
      </c>
      <c r="BW109" s="2919">
        <v>43.526287574195003</v>
      </c>
      <c r="BX109" s="2919">
        <v>45.661362313000005</v>
      </c>
      <c r="BY109" s="2919">
        <v>38.596264365699994</v>
      </c>
      <c r="BZ109" s="2919">
        <v>39.799999999999997</v>
      </c>
      <c r="CA109" s="2919">
        <v>35.331133653400002</v>
      </c>
      <c r="CB109" s="2919">
        <v>45.5031258908</v>
      </c>
      <c r="CC109" s="2919">
        <v>55.242610352699998</v>
      </c>
      <c r="CD109" s="2919">
        <v>57.959092523351991</v>
      </c>
      <c r="CE109" s="2919">
        <v>57.291352610758352</v>
      </c>
      <c r="CF109" s="2919">
        <v>61.720470467269998</v>
      </c>
      <c r="CG109" s="2919">
        <v>56.667438807496652</v>
      </c>
      <c r="CH109" s="2919">
        <v>60.005597887442995</v>
      </c>
      <c r="CI109" s="2919">
        <v>59.944224292605284</v>
      </c>
      <c r="CJ109" s="2919">
        <v>59.054715681393994</v>
      </c>
      <c r="CK109" s="2919">
        <v>60.059581362655997</v>
      </c>
      <c r="CL109" s="2919">
        <v>50.669229443998837</v>
      </c>
      <c r="CM109" s="2919">
        <v>50.952494412469001</v>
      </c>
      <c r="CN109" s="2919">
        <v>55.309514801311998</v>
      </c>
      <c r="CO109" s="2919">
        <v>58.978096684732009</v>
      </c>
      <c r="CP109" s="2919">
        <v>59.073533460999997</v>
      </c>
      <c r="CQ109" s="2919">
        <v>59.470399623816995</v>
      </c>
      <c r="CR109" s="2919">
        <v>55.403731329305003</v>
      </c>
      <c r="CS109" s="2919">
        <v>39.7586456774468</v>
      </c>
      <c r="CT109" s="2919">
        <v>49.973931981904087</v>
      </c>
      <c r="CU109" s="2919">
        <v>49.764422158119366</v>
      </c>
      <c r="CV109" s="2919">
        <v>63.382406027045334</v>
      </c>
      <c r="CW109" s="2919">
        <v>70.206544419826372</v>
      </c>
      <c r="CX109" s="2919">
        <v>69.59165311163585</v>
      </c>
      <c r="CY109" s="2919">
        <v>74.435184614655327</v>
      </c>
      <c r="CZ109" s="2919">
        <v>82.637889790461045</v>
      </c>
      <c r="DA109" s="2919">
        <v>85.679788891152242</v>
      </c>
      <c r="DB109" s="2919">
        <v>92.208453579090971</v>
      </c>
      <c r="DC109" s="2919">
        <v>93.824811667668342</v>
      </c>
      <c r="DD109" s="2919">
        <v>98.281675756712602</v>
      </c>
      <c r="DE109" s="2919">
        <v>97.089121299126404</v>
      </c>
      <c r="DF109" s="2919">
        <v>104.34044902823371</v>
      </c>
      <c r="DG109" s="2919">
        <v>107.062506018828</v>
      </c>
      <c r="DH109" s="2919">
        <v>106.21204279177115</v>
      </c>
      <c r="DI109" s="2919">
        <v>122.85883167143666</v>
      </c>
      <c r="DJ109" s="2919">
        <v>124.30654103087386</v>
      </c>
      <c r="DK109" s="2919">
        <v>110.90833115000001</v>
      </c>
      <c r="DL109" s="2919">
        <v>121.97625658</v>
      </c>
      <c r="DM109" s="2919">
        <v>105.62119839</v>
      </c>
      <c r="DN109" s="2919">
        <v>103.95325864</v>
      </c>
      <c r="DO109" s="2919">
        <v>103.40642833</v>
      </c>
      <c r="DP109" s="2919">
        <v>90.458877279999996</v>
      </c>
      <c r="DQ109" s="2919">
        <v>92.403473730000002</v>
      </c>
      <c r="DR109" s="2919">
        <v>95.981744019999994</v>
      </c>
      <c r="DS109" s="2919">
        <v>102.73069861</v>
      </c>
      <c r="DT109" s="2919">
        <v>93.986475749999997</v>
      </c>
      <c r="DU109" s="2919">
        <v>84.70262953999999</v>
      </c>
      <c r="DV109" s="2919">
        <v>109.67215924000001</v>
      </c>
      <c r="DW109" s="2919">
        <v>107.49746095</v>
      </c>
      <c r="DX109" s="2919">
        <v>92.142519559999997</v>
      </c>
      <c r="DY109" s="2919">
        <v>86.509038290000007</v>
      </c>
      <c r="DZ109" s="2919">
        <v>271.73052154000004</v>
      </c>
      <c r="EA109" s="2919">
        <v>67.041033949999999</v>
      </c>
      <c r="EB109" s="2919">
        <v>77.36553090999999</v>
      </c>
      <c r="EC109" s="2919">
        <v>84.7895319</v>
      </c>
      <c r="ED109" s="2919">
        <v>97.127906319999994</v>
      </c>
      <c r="EE109" s="2919">
        <v>90.621960819999998</v>
      </c>
      <c r="EF109" s="2919">
        <v>107.90022764999999</v>
      </c>
      <c r="EG109" s="2919">
        <v>111.42561356</v>
      </c>
      <c r="EH109" s="2919">
        <v>105.92016718000001</v>
      </c>
      <c r="EI109" s="2919">
        <v>107.58827494999998</v>
      </c>
      <c r="EJ109" s="2919">
        <v>106.96526725</v>
      </c>
      <c r="EK109" s="2919">
        <v>111.40787883</v>
      </c>
      <c r="EL109" s="2919">
        <v>118.87886403</v>
      </c>
      <c r="EM109" s="2919">
        <v>116.09799293</v>
      </c>
      <c r="EN109" s="2919">
        <v>149.42951637000002</v>
      </c>
      <c r="EO109" s="2919">
        <v>145.32763524999999</v>
      </c>
      <c r="EP109" s="2919">
        <v>151.09377762</v>
      </c>
      <c r="EQ109" s="2919">
        <v>149.428271</v>
      </c>
      <c r="ER109" s="2919">
        <v>135.33028587999999</v>
      </c>
      <c r="ES109" s="2919">
        <v>132.46667189999999</v>
      </c>
      <c r="ET109" s="2919">
        <v>123.56101151999999</v>
      </c>
      <c r="EU109" s="2919">
        <v>121.84554053000001</v>
      </c>
      <c r="EV109" s="2951">
        <v>135.77500147999999</v>
      </c>
      <c r="EW109" s="2952">
        <v>133.91238089000001</v>
      </c>
      <c r="EX109" s="2952">
        <v>136.85696496</v>
      </c>
      <c r="EY109" s="2952">
        <v>129.16527845000002</v>
      </c>
      <c r="EZ109" s="2952">
        <v>132.70596190000001</v>
      </c>
      <c r="FA109" s="2952">
        <v>139.70703381999999</v>
      </c>
      <c r="FB109" s="2952">
        <v>152.25304176</v>
      </c>
      <c r="FC109" s="2952">
        <v>164.52817241999998</v>
      </c>
      <c r="FD109" s="2952">
        <v>164.62425137</v>
      </c>
      <c r="FE109" s="2953">
        <v>153.36697981</v>
      </c>
    </row>
    <row r="110" spans="1:161" ht="15.95" customHeight="1" x14ac:dyDescent="0.35">
      <c r="A110" s="911" t="s">
        <v>872</v>
      </c>
      <c r="B110" s="2919">
        <v>29.916249409999995</v>
      </c>
      <c r="C110" s="2919">
        <v>13.868404450000002</v>
      </c>
      <c r="D110" s="2919">
        <v>11.16747</v>
      </c>
      <c r="E110" s="2919">
        <v>40.664183999999999</v>
      </c>
      <c r="F110" s="2919">
        <v>55.99290036</v>
      </c>
      <c r="G110" s="2919">
        <v>26.74011617</v>
      </c>
      <c r="H110" s="2919">
        <v>60.275657619999997</v>
      </c>
      <c r="I110" s="2919">
        <v>25.37442854</v>
      </c>
      <c r="J110" s="2919">
        <v>25.906917989999997</v>
      </c>
      <c r="K110" s="2919">
        <v>44.361882489999992</v>
      </c>
      <c r="L110" s="2919">
        <v>13.727620009999999</v>
      </c>
      <c r="M110" s="2919">
        <v>28.545128579999997</v>
      </c>
      <c r="N110" s="2919">
        <v>0.43871838000000002</v>
      </c>
      <c r="O110" s="2919">
        <v>1.7868999999999999E-2</v>
      </c>
      <c r="P110" s="2919">
        <v>1.8152999999999999E-2</v>
      </c>
      <c r="Q110" s="2919">
        <v>2.1349E-2</v>
      </c>
      <c r="R110" s="2919">
        <v>2.1707000000000001E-2</v>
      </c>
      <c r="S110" s="2919">
        <v>2.2145000000000001E-2</v>
      </c>
      <c r="T110" s="2919">
        <v>2.2516999999999999E-2</v>
      </c>
      <c r="U110" s="2919">
        <v>2.2904000000000001E-2</v>
      </c>
      <c r="V110" s="2919">
        <v>2.4581590200000001</v>
      </c>
      <c r="W110" s="2919">
        <v>2.43941498</v>
      </c>
      <c r="X110" s="2919">
        <v>13.451742380000001</v>
      </c>
      <c r="Y110" s="2919">
        <v>2.4659810000000001E-2</v>
      </c>
      <c r="Z110" s="2919">
        <v>2.5070290000000002E-2</v>
      </c>
      <c r="AA110" s="2919">
        <v>2.536153E-2</v>
      </c>
      <c r="AB110" s="2919">
        <v>2.5763999999999999E-2</v>
      </c>
      <c r="AC110" s="2919">
        <v>2.6197999999999999E-2</v>
      </c>
      <c r="AD110" s="2919">
        <v>2.6654000000000001E-2</v>
      </c>
      <c r="AE110" s="2919">
        <v>2.7189000000000001E-2</v>
      </c>
      <c r="AF110" s="2919">
        <v>2.7744540000000002E-2</v>
      </c>
      <c r="AG110" s="2919">
        <v>-6.1803580000000004E-2</v>
      </c>
      <c r="AH110" s="2919">
        <v>2.8865990000000001E-2</v>
      </c>
      <c r="AI110" s="2919">
        <v>2.9451540000000002E-2</v>
      </c>
      <c r="AJ110" s="2919">
        <v>2.9561E-2</v>
      </c>
      <c r="AK110" s="2919">
        <v>3.027024E-2</v>
      </c>
      <c r="AL110" s="2919">
        <v>3.0887589999999999E-2</v>
      </c>
      <c r="AM110" s="2919">
        <v>3.1533699999999998E-2</v>
      </c>
      <c r="AN110" s="2919">
        <v>3.1607999999999997E-2</v>
      </c>
      <c r="AO110" s="2919">
        <v>6.172735E-2</v>
      </c>
      <c r="AP110" s="2919">
        <v>24.771238</v>
      </c>
      <c r="AQ110" s="2919">
        <v>21.010031650000002</v>
      </c>
      <c r="AR110" s="2919">
        <v>20.170415849999998</v>
      </c>
      <c r="AS110" s="2919">
        <v>17.80718821</v>
      </c>
      <c r="AT110" s="2919">
        <v>3.4746470000000002E-2</v>
      </c>
      <c r="AU110" s="2919">
        <v>3.5263000000000003E-2</v>
      </c>
      <c r="AV110" s="2919">
        <v>3.5751999999999999E-2</v>
      </c>
      <c r="AW110" s="2919">
        <v>3.6351000000000001E-2</v>
      </c>
      <c r="AX110" s="2919">
        <v>3.6854999999999999E-2</v>
      </c>
      <c r="AY110" s="2919">
        <v>3.7383E-2</v>
      </c>
      <c r="AZ110" s="2919">
        <v>3.7919000000000001E-2</v>
      </c>
      <c r="BA110" s="2919">
        <v>21.525558589999999</v>
      </c>
      <c r="BB110" s="2919">
        <v>3.8996000000000003E-2</v>
      </c>
      <c r="BC110" s="2919">
        <v>3.9622999999999998E-2</v>
      </c>
      <c r="BD110" s="2919">
        <v>4.0343540000000004E-2</v>
      </c>
      <c r="BE110" s="2919">
        <v>4.0835769999999993E-2</v>
      </c>
      <c r="BF110" s="2919">
        <v>7.1233828499999996</v>
      </c>
      <c r="BG110" s="2919">
        <v>4.1887000000000001E-2</v>
      </c>
      <c r="BH110" s="2919">
        <v>4.2467999999999999E-2</v>
      </c>
      <c r="BI110" s="2919">
        <v>4.3163E-2</v>
      </c>
      <c r="BJ110" s="2919">
        <v>0.43112899999999998</v>
      </c>
      <c r="BK110" s="2919">
        <v>33.240719640000002</v>
      </c>
      <c r="BL110" s="2919">
        <v>10.31700418</v>
      </c>
      <c r="BM110" s="2919">
        <v>15.924604240000001</v>
      </c>
      <c r="BN110" s="2919">
        <v>8.2077499999999998E-2</v>
      </c>
      <c r="BO110" s="2919">
        <v>0.51479399999999997</v>
      </c>
      <c r="BP110" s="2919">
        <v>0.53654800000000002</v>
      </c>
      <c r="BQ110" s="2919">
        <v>0.31197200000000003</v>
      </c>
      <c r="BR110" s="2919">
        <v>1.0670120000000001</v>
      </c>
      <c r="BS110" s="2919">
        <v>1.434744</v>
      </c>
      <c r="BT110" s="2919">
        <v>0.54786199999999996</v>
      </c>
      <c r="BU110" s="2919">
        <v>1.5273110000000001</v>
      </c>
      <c r="BV110" s="2919">
        <v>0.64276699999999998</v>
      </c>
      <c r="BW110" s="2919">
        <v>0.45477499999999998</v>
      </c>
      <c r="BX110" s="2919">
        <v>8.1784999999999997E-2</v>
      </c>
      <c r="BY110" s="2919">
        <v>3.1196999999999999E-2</v>
      </c>
      <c r="BZ110" s="2919">
        <v>0.2</v>
      </c>
      <c r="CA110" s="2919">
        <v>3.139057E-2</v>
      </c>
      <c r="CB110" s="2919">
        <v>2.9498E-2</v>
      </c>
      <c r="CC110" s="2919">
        <v>0.59469905000000001</v>
      </c>
      <c r="CD110" s="2919">
        <v>0.12504047000000001</v>
      </c>
      <c r="CE110" s="2919">
        <v>4.0900079599999994</v>
      </c>
      <c r="CF110" s="2919">
        <v>4.45019864</v>
      </c>
      <c r="CG110" s="2919">
        <v>5.1712630099999997</v>
      </c>
      <c r="CH110" s="2919">
        <v>5.6681377500000014</v>
      </c>
      <c r="CI110" s="2919">
        <v>5.8521851600000003</v>
      </c>
      <c r="CJ110" s="2919">
        <v>7.0132549999999991</v>
      </c>
      <c r="CK110" s="2919">
        <v>6.7578200600000002</v>
      </c>
      <c r="CL110" s="2919">
        <v>6.4334912700000002</v>
      </c>
      <c r="CM110" s="2919">
        <v>6.7079111699999991</v>
      </c>
      <c r="CN110" s="2919">
        <v>8.0455208900000006</v>
      </c>
      <c r="CO110" s="2919">
        <v>9.6373011599999998</v>
      </c>
      <c r="CP110" s="2919">
        <v>7.8520066699999997</v>
      </c>
      <c r="CQ110" s="2919">
        <v>11.03027741</v>
      </c>
      <c r="CR110" s="2919">
        <v>12.03505354</v>
      </c>
      <c r="CS110" s="2919">
        <v>12.277125120000001</v>
      </c>
      <c r="CT110" s="2919">
        <v>13.64131373</v>
      </c>
      <c r="CU110" s="2919">
        <v>15.645325780000002</v>
      </c>
      <c r="CV110" s="2919">
        <v>14.7011734</v>
      </c>
      <c r="CW110" s="2919">
        <v>13.769044510000001</v>
      </c>
      <c r="CX110" s="2919">
        <v>13.90520793</v>
      </c>
      <c r="CY110" s="2919">
        <v>13.02092524</v>
      </c>
      <c r="CZ110" s="2919">
        <v>10.32619686</v>
      </c>
      <c r="DA110" s="2919">
        <v>14.3598275</v>
      </c>
      <c r="DB110" s="2919">
        <v>12.20924525</v>
      </c>
      <c r="DC110" s="2919">
        <v>10.72723493</v>
      </c>
      <c r="DD110" s="2919">
        <v>4.7879301500000002</v>
      </c>
      <c r="DE110" s="2919">
        <v>5.6682780999999993</v>
      </c>
      <c r="DF110" s="2919">
        <v>5.58874592</v>
      </c>
      <c r="DG110" s="2919">
        <v>7.5539407300000008</v>
      </c>
      <c r="DH110" s="2919">
        <v>7.7572548899999996</v>
      </c>
      <c r="DI110" s="2919">
        <v>5.3010146300000009</v>
      </c>
      <c r="DJ110" s="2919">
        <v>6.6370799800000002</v>
      </c>
      <c r="DK110" s="2919">
        <v>5.9488780400000003</v>
      </c>
      <c r="DL110" s="2919">
        <v>3.9556453999999999</v>
      </c>
      <c r="DM110" s="2919">
        <v>4.99694137</v>
      </c>
      <c r="DN110" s="2919">
        <v>4.6984855799999998</v>
      </c>
      <c r="DO110" s="2919">
        <v>5.8747404100000002</v>
      </c>
      <c r="DP110" s="2919">
        <v>5.4171617599999999</v>
      </c>
      <c r="DQ110" s="2919">
        <v>6.3060221700000003</v>
      </c>
      <c r="DR110" s="2919">
        <v>5.0503485200000009</v>
      </c>
      <c r="DS110" s="2919">
        <v>6.3228448700000008</v>
      </c>
      <c r="DT110" s="2919">
        <v>5.632333720000001</v>
      </c>
      <c r="DU110" s="2919">
        <v>4.8021970099999995</v>
      </c>
      <c r="DV110" s="2919">
        <v>4.8913184800000007</v>
      </c>
      <c r="DW110" s="2919">
        <v>4.4353683900000007</v>
      </c>
      <c r="DX110" s="2919">
        <v>3.5404469500000002</v>
      </c>
      <c r="DY110" s="2919">
        <v>5.7397668100000008</v>
      </c>
      <c r="DZ110" s="2919">
        <v>5.5857125400000003</v>
      </c>
      <c r="EA110" s="2919">
        <v>4.97879059</v>
      </c>
      <c r="EB110" s="2919">
        <v>6.0197829499999989</v>
      </c>
      <c r="EC110" s="2919">
        <v>4.6151677599999994</v>
      </c>
      <c r="ED110" s="2919">
        <v>3.3968210999999999</v>
      </c>
      <c r="EE110" s="2919">
        <v>4.23290305</v>
      </c>
      <c r="EF110" s="2919">
        <v>5.3013966099999994</v>
      </c>
      <c r="EG110" s="2919">
        <v>4.41048771</v>
      </c>
      <c r="EH110" s="2919">
        <v>4.1100998999999998</v>
      </c>
      <c r="EI110" s="2919">
        <v>4.8372888599999992</v>
      </c>
      <c r="EJ110" s="2919">
        <v>4.9474125500000001</v>
      </c>
      <c r="EK110" s="2919">
        <v>4.8536996200000004</v>
      </c>
      <c r="EL110" s="2919">
        <v>4.5249019499999994</v>
      </c>
      <c r="EM110" s="2919">
        <v>4.9839372199999996</v>
      </c>
      <c r="EN110" s="2919">
        <v>4.5865804800000003</v>
      </c>
      <c r="EO110" s="2919">
        <v>5.7814471199999993</v>
      </c>
      <c r="EP110" s="2919">
        <v>4.7580749899999999</v>
      </c>
      <c r="EQ110" s="2919">
        <v>5.8110384399999999</v>
      </c>
      <c r="ER110" s="2919">
        <v>4.8951743700000003</v>
      </c>
      <c r="ES110" s="2919">
        <v>4.1844393699999998</v>
      </c>
      <c r="ET110" s="2919">
        <v>3.6812215599999996</v>
      </c>
      <c r="EU110" s="2919">
        <v>4.0839268499999992</v>
      </c>
      <c r="EV110" s="2951">
        <v>3.3778337700000001</v>
      </c>
      <c r="EW110" s="2952">
        <v>4.70938458</v>
      </c>
      <c r="EX110" s="2952">
        <v>4.0849383100000001</v>
      </c>
      <c r="EY110" s="2952">
        <v>5.3407808600000006</v>
      </c>
      <c r="EZ110" s="2952">
        <v>2.1857260599999999</v>
      </c>
      <c r="FA110" s="2952">
        <v>2.5435400699999997</v>
      </c>
      <c r="FB110" s="2952">
        <v>3.5555385500000001</v>
      </c>
      <c r="FC110" s="2952">
        <v>5.6334408399999996</v>
      </c>
      <c r="FD110" s="2952">
        <v>4.5184185599999998</v>
      </c>
      <c r="FE110" s="2953">
        <v>3.4484900400000003</v>
      </c>
    </row>
    <row r="111" spans="1:161" ht="15.95" customHeight="1" x14ac:dyDescent="0.35">
      <c r="A111" s="911" t="s">
        <v>628</v>
      </c>
      <c r="B111" s="2919">
        <v>39.808188000000001</v>
      </c>
      <c r="C111" s="2919">
        <v>43.870163820000002</v>
      </c>
      <c r="D111" s="2919">
        <v>50.399976229219611</v>
      </c>
      <c r="E111" s="2919">
        <v>45.577684269999999</v>
      </c>
      <c r="F111" s="2919">
        <v>47.539727130000003</v>
      </c>
      <c r="G111" s="2919">
        <v>49.913739730000003</v>
      </c>
      <c r="H111" s="2919">
        <v>32.886085919999999</v>
      </c>
      <c r="I111" s="2919">
        <v>37.968741959999996</v>
      </c>
      <c r="J111" s="2919">
        <v>41.782385519999998</v>
      </c>
      <c r="K111" s="2919">
        <v>41.922945420000005</v>
      </c>
      <c r="L111" s="2919">
        <v>39.267882790000002</v>
      </c>
      <c r="M111" s="2919">
        <v>44.285980510000009</v>
      </c>
      <c r="N111" s="2919">
        <v>38.159601090000002</v>
      </c>
      <c r="O111" s="2919">
        <v>41.35594133</v>
      </c>
      <c r="P111" s="2919">
        <v>46.1698193</v>
      </c>
      <c r="Q111" s="2919">
        <v>46.90295622</v>
      </c>
      <c r="R111" s="2919">
        <v>44.034826760000009</v>
      </c>
      <c r="S111" s="2919">
        <v>39.592320289999996</v>
      </c>
      <c r="T111" s="2919">
        <v>44.436436230000005</v>
      </c>
      <c r="U111" s="2919">
        <v>49.623876689999996</v>
      </c>
      <c r="V111" s="2919">
        <v>43.086922429999994</v>
      </c>
      <c r="W111" s="2919">
        <v>42.303923670000003</v>
      </c>
      <c r="X111" s="2919">
        <v>43.94534496</v>
      </c>
      <c r="Y111" s="2919">
        <v>44.425051400000001</v>
      </c>
      <c r="Z111" s="2919">
        <v>45.880252169999999</v>
      </c>
      <c r="AA111" s="2919">
        <v>40.066831729999997</v>
      </c>
      <c r="AB111" s="2919">
        <v>40.332494179999998</v>
      </c>
      <c r="AC111" s="2919">
        <v>40.115637960000001</v>
      </c>
      <c r="AD111" s="2919">
        <v>40.548597099999995</v>
      </c>
      <c r="AE111" s="2919">
        <v>38.856968740000006</v>
      </c>
      <c r="AF111" s="2919">
        <v>59.426712139999999</v>
      </c>
      <c r="AG111" s="2919">
        <v>111.51507171000002</v>
      </c>
      <c r="AH111" s="2919">
        <v>102.42180258</v>
      </c>
      <c r="AI111" s="2919">
        <v>117.04465282</v>
      </c>
      <c r="AJ111" s="2919">
        <v>149.21275578999999</v>
      </c>
      <c r="AK111" s="2919">
        <v>127.56341133999999</v>
      </c>
      <c r="AL111" s="2919">
        <v>86.265994759999984</v>
      </c>
      <c r="AM111" s="2919">
        <v>112.6218295</v>
      </c>
      <c r="AN111" s="2919">
        <v>88.559360749999996</v>
      </c>
      <c r="AO111" s="2919">
        <v>112.46038829999999</v>
      </c>
      <c r="AP111" s="2919">
        <v>99.673968483300001</v>
      </c>
      <c r="AQ111" s="2919">
        <v>76.594419039800002</v>
      </c>
      <c r="AR111" s="2919">
        <v>90.270719468400003</v>
      </c>
      <c r="AS111" s="2919">
        <v>100.16186679</v>
      </c>
      <c r="AT111" s="2919">
        <v>84.628802092799987</v>
      </c>
      <c r="AU111" s="2919">
        <v>95.576948409599993</v>
      </c>
      <c r="AV111" s="2919">
        <v>94.98698294099998</v>
      </c>
      <c r="AW111" s="2919">
        <v>95.718676541400015</v>
      </c>
      <c r="AX111" s="2919">
        <v>75.291948166599994</v>
      </c>
      <c r="AY111" s="2919">
        <v>99.821521298699992</v>
      </c>
      <c r="AZ111" s="2919">
        <v>86.899578316800003</v>
      </c>
      <c r="BA111" s="2919">
        <v>73.482631300600005</v>
      </c>
      <c r="BB111" s="2919">
        <v>83.959482385999991</v>
      </c>
      <c r="BC111" s="2919">
        <v>121.0825911238</v>
      </c>
      <c r="BD111" s="2919">
        <v>80.820333634800008</v>
      </c>
      <c r="BE111" s="2919">
        <v>102.26543481509999</v>
      </c>
      <c r="BF111" s="2919">
        <v>122.50637852199999</v>
      </c>
      <c r="BG111" s="2919">
        <v>107.05668313499999</v>
      </c>
      <c r="BH111" s="2919">
        <v>102.77087046060002</v>
      </c>
      <c r="BI111" s="2919">
        <v>124.51872675649999</v>
      </c>
      <c r="BJ111" s="2919">
        <v>156.8900682293</v>
      </c>
      <c r="BK111" s="2919">
        <v>207.040722176</v>
      </c>
      <c r="BL111" s="2919">
        <v>231.19286578359998</v>
      </c>
      <c r="BM111" s="2919">
        <v>240.24716259959996</v>
      </c>
      <c r="BN111" s="2919">
        <v>238.5877942036</v>
      </c>
      <c r="BO111" s="2919">
        <v>234.58709090600001</v>
      </c>
      <c r="BP111" s="2919">
        <v>288.92889159689997</v>
      </c>
      <c r="BQ111" s="2919">
        <v>249.2895681947</v>
      </c>
      <c r="BR111" s="2919">
        <v>267.86570842959998</v>
      </c>
      <c r="BS111" s="2919">
        <v>254.02701364000001</v>
      </c>
      <c r="BT111" s="2919">
        <v>228.91114647355502</v>
      </c>
      <c r="BU111" s="2919">
        <v>270.903994729658</v>
      </c>
      <c r="BV111" s="2919">
        <v>332.94097498204599</v>
      </c>
      <c r="BW111" s="2919">
        <v>335.10717976647504</v>
      </c>
      <c r="BX111" s="2919">
        <v>380.39816035900003</v>
      </c>
      <c r="BY111" s="2919">
        <v>419.18819772929999</v>
      </c>
      <c r="BZ111" s="2919">
        <v>432.1</v>
      </c>
      <c r="CA111" s="2919">
        <v>442.84443802250007</v>
      </c>
      <c r="CB111" s="2919">
        <v>513.33174246080011</v>
      </c>
      <c r="CC111" s="2919">
        <v>460.54465826823792</v>
      </c>
      <c r="CD111" s="2919">
        <v>471.65916741738994</v>
      </c>
      <c r="CE111" s="2919">
        <v>531.79000100959479</v>
      </c>
      <c r="CF111" s="2919">
        <v>500.30622676896968</v>
      </c>
      <c r="CG111" s="2919">
        <v>517.79394150450003</v>
      </c>
      <c r="CH111" s="2919">
        <v>661.02272867938598</v>
      </c>
      <c r="CI111" s="2919">
        <v>449.44614285787361</v>
      </c>
      <c r="CJ111" s="2919">
        <v>458.76940723819001</v>
      </c>
      <c r="CK111" s="2919">
        <v>466.18309852766799</v>
      </c>
      <c r="CL111" s="2919">
        <v>438.73678636075556</v>
      </c>
      <c r="CM111" s="2919">
        <v>425.35442872144893</v>
      </c>
      <c r="CN111" s="2919">
        <v>429.66788687406142</v>
      </c>
      <c r="CO111" s="2919">
        <v>426.86984902302208</v>
      </c>
      <c r="CP111" s="2919">
        <v>449.79347087510001</v>
      </c>
      <c r="CQ111" s="2919">
        <v>447.4998961628915</v>
      </c>
      <c r="CR111" s="2919">
        <v>393.98362678509005</v>
      </c>
      <c r="CS111" s="2919">
        <v>380.33863479780547</v>
      </c>
      <c r="CT111" s="2919">
        <v>352.48750639498621</v>
      </c>
      <c r="CU111" s="2919">
        <v>371.93413715394354</v>
      </c>
      <c r="CV111" s="2919">
        <v>324.76228670055059</v>
      </c>
      <c r="CW111" s="2919">
        <v>318.56241569796725</v>
      </c>
      <c r="CX111" s="2919">
        <v>359.30630490008946</v>
      </c>
      <c r="CY111" s="2919">
        <v>358.72204983761117</v>
      </c>
      <c r="CZ111" s="2919">
        <v>411.93547839369478</v>
      </c>
      <c r="DA111" s="2919">
        <v>361.79850920022511</v>
      </c>
      <c r="DB111" s="2919">
        <v>357.84928685471817</v>
      </c>
      <c r="DC111" s="2919">
        <v>348.4459210471706</v>
      </c>
      <c r="DD111" s="2919">
        <v>399.18711884102163</v>
      </c>
      <c r="DE111" s="2919">
        <v>394.85157223334403</v>
      </c>
      <c r="DF111" s="2919">
        <v>433.80069203723417</v>
      </c>
      <c r="DG111" s="2919">
        <v>429.38360311171863</v>
      </c>
      <c r="DH111" s="2919">
        <v>419.19209654853762</v>
      </c>
      <c r="DI111" s="2919">
        <v>422.41826674787666</v>
      </c>
      <c r="DJ111" s="2919">
        <v>419.64090327398492</v>
      </c>
      <c r="DK111" s="2919">
        <v>394.16204068587007</v>
      </c>
      <c r="DL111" s="2919">
        <v>426.81200981456305</v>
      </c>
      <c r="DM111" s="2919">
        <v>426.65465971607262</v>
      </c>
      <c r="DN111" s="2919">
        <v>430.25400837963002</v>
      </c>
      <c r="DO111" s="2919">
        <v>440.8974529117217</v>
      </c>
      <c r="DP111" s="2919">
        <v>422.69765911451628</v>
      </c>
      <c r="DQ111" s="2919">
        <v>445.87231254807534</v>
      </c>
      <c r="DR111" s="2919">
        <v>398.04857654779448</v>
      </c>
      <c r="DS111" s="2919">
        <v>409.89781132776005</v>
      </c>
      <c r="DT111" s="2919">
        <v>407.54746705055203</v>
      </c>
      <c r="DU111" s="2919">
        <v>409.36326669647775</v>
      </c>
      <c r="DV111" s="2919">
        <v>360.46486624448198</v>
      </c>
      <c r="DW111" s="2919">
        <v>389.79069374269216</v>
      </c>
      <c r="DX111" s="2919">
        <v>417.91311392301259</v>
      </c>
      <c r="DY111" s="2919">
        <v>346.88235112164858</v>
      </c>
      <c r="DZ111" s="2919">
        <v>404.48778329413199</v>
      </c>
      <c r="EA111" s="2919">
        <v>393.53527294999998</v>
      </c>
      <c r="EB111" s="2919">
        <v>395.72837413000002</v>
      </c>
      <c r="EC111" s="2919">
        <v>383.11608875000002</v>
      </c>
      <c r="ED111" s="2919">
        <v>508.34803761000001</v>
      </c>
      <c r="EE111" s="2919">
        <v>593.96225421999998</v>
      </c>
      <c r="EF111" s="2919">
        <v>588.31824419000009</v>
      </c>
      <c r="EG111" s="2919">
        <v>685.70819590999997</v>
      </c>
      <c r="EH111" s="2919">
        <v>731.06358280999996</v>
      </c>
      <c r="EI111" s="2919">
        <v>688.37401012999999</v>
      </c>
      <c r="EJ111" s="2919">
        <v>759.66260996000005</v>
      </c>
      <c r="EK111" s="2919">
        <v>751.48162653999998</v>
      </c>
      <c r="EL111" s="2919">
        <v>711.79567607000001</v>
      </c>
      <c r="EM111" s="2919">
        <v>742.39070913</v>
      </c>
      <c r="EN111" s="2919">
        <v>766.86702349999996</v>
      </c>
      <c r="EO111" s="2919">
        <v>781.54526113000009</v>
      </c>
      <c r="EP111" s="2919">
        <v>805.12450459999991</v>
      </c>
      <c r="EQ111" s="2919">
        <v>757.36676794000005</v>
      </c>
      <c r="ER111" s="2919">
        <v>693.53173788999982</v>
      </c>
      <c r="ES111" s="2919">
        <v>717.34633262999989</v>
      </c>
      <c r="ET111" s="2919">
        <v>759.67757958999994</v>
      </c>
      <c r="EU111" s="2919">
        <v>750.37736787000006</v>
      </c>
      <c r="EV111" s="2951">
        <v>773.33922327999994</v>
      </c>
      <c r="EW111" s="2952">
        <v>744.57398566000006</v>
      </c>
      <c r="EX111" s="2952">
        <v>728.88300865999997</v>
      </c>
      <c r="EY111" s="2952">
        <v>624.57520654000007</v>
      </c>
      <c r="EZ111" s="2952">
        <v>671.55103151000003</v>
      </c>
      <c r="FA111" s="2952">
        <v>524.01148971999999</v>
      </c>
      <c r="FB111" s="2952">
        <v>569.31334501999993</v>
      </c>
      <c r="FC111" s="2952">
        <v>552.67285634999996</v>
      </c>
      <c r="FD111" s="2952">
        <v>503.33963236535305</v>
      </c>
      <c r="FE111" s="2953">
        <v>514.05376145803871</v>
      </c>
    </row>
    <row r="112" spans="1:161" ht="7.7" customHeight="1" x14ac:dyDescent="0.35">
      <c r="A112" s="908"/>
      <c r="B112" s="2914"/>
      <c r="C112" s="2914"/>
      <c r="D112" s="2914"/>
      <c r="E112" s="2914"/>
      <c r="F112" s="2914"/>
      <c r="G112" s="2914"/>
      <c r="H112" s="2919"/>
      <c r="I112" s="2919"/>
      <c r="J112" s="2919"/>
      <c r="K112" s="2919"/>
      <c r="L112" s="2919"/>
      <c r="M112" s="2919"/>
      <c r="N112" s="2919"/>
      <c r="O112" s="2919"/>
      <c r="P112" s="2919"/>
      <c r="Q112" s="2919"/>
      <c r="R112" s="2919"/>
      <c r="S112" s="2919"/>
      <c r="T112" s="2919"/>
      <c r="U112" s="2919"/>
      <c r="V112" s="2919"/>
      <c r="W112" s="2919"/>
      <c r="X112" s="2919"/>
      <c r="Y112" s="2919"/>
      <c r="Z112" s="2919"/>
      <c r="AA112" s="2919"/>
      <c r="AB112" s="2919"/>
      <c r="AC112" s="2919"/>
      <c r="AD112" s="2919"/>
      <c r="AE112" s="2919"/>
      <c r="AF112" s="2919"/>
      <c r="AG112" s="2919"/>
      <c r="AH112" s="2919"/>
      <c r="AI112" s="2919"/>
      <c r="AJ112" s="2919"/>
      <c r="AK112" s="2919"/>
      <c r="AL112" s="2919"/>
      <c r="AM112" s="2914"/>
      <c r="AN112" s="2914"/>
      <c r="AO112" s="2914"/>
      <c r="AP112" s="2914"/>
      <c r="AQ112" s="2919"/>
      <c r="AR112" s="2914"/>
      <c r="AS112" s="2914"/>
      <c r="AT112" s="2914"/>
      <c r="AU112" s="2914"/>
      <c r="AV112" s="2914"/>
      <c r="AW112" s="2914"/>
      <c r="AX112" s="2914"/>
      <c r="AY112" s="2914"/>
      <c r="AZ112" s="2914"/>
      <c r="BA112" s="2914"/>
      <c r="BB112" s="2914"/>
      <c r="BC112" s="2914"/>
      <c r="BD112" s="2914"/>
      <c r="BE112" s="2914"/>
      <c r="BF112" s="2914"/>
      <c r="BG112" s="2914"/>
      <c r="BH112" s="2914"/>
      <c r="BI112" s="2914"/>
      <c r="BJ112" s="2914"/>
      <c r="BK112" s="2914"/>
      <c r="BL112" s="2914"/>
      <c r="BM112" s="2914"/>
      <c r="BN112" s="2914"/>
      <c r="BO112" s="2914"/>
      <c r="BP112" s="2914"/>
      <c r="BQ112" s="2914"/>
      <c r="BR112" s="2914"/>
      <c r="BS112" s="2914"/>
      <c r="BT112" s="2914"/>
      <c r="BU112" s="2914"/>
      <c r="BV112" s="2914"/>
      <c r="BW112" s="2914"/>
      <c r="BX112" s="2914"/>
      <c r="BY112" s="2914"/>
      <c r="BZ112" s="2914"/>
      <c r="CA112" s="2914"/>
      <c r="CB112" s="2914"/>
      <c r="CC112" s="2914"/>
      <c r="CD112" s="2914"/>
      <c r="CE112" s="2914"/>
      <c r="CF112" s="2914"/>
      <c r="CG112" s="2914"/>
      <c r="CH112" s="2914"/>
      <c r="CI112" s="2914"/>
      <c r="CJ112" s="2914"/>
      <c r="CK112" s="2914"/>
      <c r="CL112" s="2914"/>
      <c r="CM112" s="2914"/>
      <c r="CN112" s="2914"/>
      <c r="CO112" s="2914"/>
      <c r="CP112" s="2914"/>
      <c r="CQ112" s="2914"/>
      <c r="CR112" s="2919"/>
      <c r="CS112" s="2919"/>
      <c r="CT112" s="2919"/>
      <c r="CU112" s="2919"/>
      <c r="CV112" s="2919"/>
      <c r="CW112" s="2919"/>
      <c r="CX112" s="2919"/>
      <c r="CY112" s="2919"/>
      <c r="CZ112" s="2919"/>
      <c r="DA112" s="2919"/>
      <c r="DB112" s="2919"/>
      <c r="DC112" s="2919"/>
      <c r="DD112" s="2919"/>
      <c r="DE112" s="2919"/>
      <c r="DF112" s="2919"/>
      <c r="DG112" s="2919"/>
      <c r="DH112" s="2919"/>
      <c r="DI112" s="2919"/>
      <c r="DJ112" s="2919"/>
      <c r="DK112" s="2919"/>
      <c r="DL112" s="2919"/>
      <c r="DM112" s="2919"/>
      <c r="DN112" s="2919"/>
      <c r="DO112" s="2919"/>
      <c r="DP112" s="2919"/>
      <c r="DQ112" s="2919"/>
      <c r="DR112" s="2919"/>
      <c r="DS112" s="2919"/>
      <c r="DT112" s="2919"/>
      <c r="DU112" s="2919"/>
      <c r="DV112" s="2919"/>
      <c r="DW112" s="2919"/>
      <c r="DX112" s="2919"/>
      <c r="DY112" s="2919"/>
      <c r="DZ112" s="2919"/>
      <c r="EA112" s="2919"/>
      <c r="EB112" s="2919"/>
      <c r="EC112" s="2919"/>
      <c r="ED112" s="2919"/>
      <c r="EE112" s="2919"/>
      <c r="EF112" s="2919"/>
      <c r="EG112" s="2919"/>
      <c r="EH112" s="2919"/>
      <c r="EI112" s="2919"/>
      <c r="EJ112" s="2919"/>
      <c r="EK112" s="2919"/>
      <c r="EL112" s="2919"/>
      <c r="EM112" s="2919"/>
      <c r="EN112" s="2919"/>
      <c r="EO112" s="2919"/>
      <c r="EP112" s="2919"/>
      <c r="EQ112" s="2919"/>
      <c r="ER112" s="2919"/>
      <c r="ES112" s="2919"/>
      <c r="ET112" s="2919"/>
      <c r="EU112" s="2919"/>
      <c r="EV112" s="2951"/>
      <c r="EW112" s="2952"/>
      <c r="EX112" s="2952"/>
      <c r="EY112" s="2952"/>
      <c r="EZ112" s="2952"/>
      <c r="FA112" s="2952"/>
      <c r="FB112" s="2952"/>
      <c r="FC112" s="2952"/>
      <c r="FD112" s="2952"/>
      <c r="FE112" s="2953"/>
    </row>
    <row r="113" spans="1:161" ht="18" customHeight="1" x14ac:dyDescent="0.35">
      <c r="A113" s="908" t="s">
        <v>873</v>
      </c>
      <c r="B113" s="2914">
        <v>43.150614399999995</v>
      </c>
      <c r="C113" s="2914">
        <v>42.207274249999998</v>
      </c>
      <c r="D113" s="2914">
        <v>42.512318749999999</v>
      </c>
      <c r="E113" s="2914">
        <v>41.809370599999994</v>
      </c>
      <c r="F113" s="2914">
        <v>47.301994409999999</v>
      </c>
      <c r="G113" s="2914">
        <v>199.47419263999998</v>
      </c>
      <c r="H113" s="2914">
        <v>62.735003629999994</v>
      </c>
      <c r="I113" s="2914">
        <v>59.889912649999999</v>
      </c>
      <c r="J113" s="2914">
        <v>65.213463569999988</v>
      </c>
      <c r="K113" s="2914">
        <v>71.142156270000001</v>
      </c>
      <c r="L113" s="2914">
        <v>80.642934280000006</v>
      </c>
      <c r="M113" s="2914">
        <v>80.446369410000003</v>
      </c>
      <c r="N113" s="2914">
        <v>79.685080139999997</v>
      </c>
      <c r="O113" s="2914">
        <v>82.64223527</v>
      </c>
      <c r="P113" s="2914">
        <v>94.409450730000003</v>
      </c>
      <c r="Q113" s="2914">
        <v>104.50950939000001</v>
      </c>
      <c r="R113" s="2914">
        <v>98.667446409999997</v>
      </c>
      <c r="S113" s="2914">
        <v>108.93932369999999</v>
      </c>
      <c r="T113" s="2914">
        <v>121.25759981</v>
      </c>
      <c r="U113" s="2914">
        <v>138.49179686000002</v>
      </c>
      <c r="V113" s="2914">
        <v>146.85775838000004</v>
      </c>
      <c r="W113" s="2914">
        <v>146.53598158000003</v>
      </c>
      <c r="X113" s="2914">
        <v>146.58059299999999</v>
      </c>
      <c r="Y113" s="2914">
        <v>146.72446094999998</v>
      </c>
      <c r="Z113" s="2914">
        <v>95.140797540000008</v>
      </c>
      <c r="AA113" s="2914">
        <v>53.62281668</v>
      </c>
      <c r="AB113" s="2914">
        <v>53.616845520000005</v>
      </c>
      <c r="AC113" s="2914">
        <v>52.152415769999998</v>
      </c>
      <c r="AD113" s="2914">
        <v>52.342236230000005</v>
      </c>
      <c r="AE113" s="2914">
        <v>55.405798879999999</v>
      </c>
      <c r="AF113" s="2914">
        <v>55.671171610000002</v>
      </c>
      <c r="AG113" s="2914">
        <v>48.651752860000002</v>
      </c>
      <c r="AH113" s="2914">
        <v>48.309266000000001</v>
      </c>
      <c r="AI113" s="2914">
        <v>48.683567750000002</v>
      </c>
      <c r="AJ113" s="2914">
        <v>48.213574289999997</v>
      </c>
      <c r="AK113" s="2914">
        <v>48.213015290000001</v>
      </c>
      <c r="AL113" s="2914">
        <v>47.749111720000002</v>
      </c>
      <c r="AM113" s="2914">
        <v>47.243044304499996</v>
      </c>
      <c r="AN113" s="2914">
        <v>47.243352719999997</v>
      </c>
      <c r="AO113" s="2914">
        <v>46.795961959999993</v>
      </c>
      <c r="AP113" s="2914">
        <v>47.020105870000002</v>
      </c>
      <c r="AQ113" s="2914">
        <v>45.856592560000003</v>
      </c>
      <c r="AR113" s="2914">
        <v>45.206261120000008</v>
      </c>
      <c r="AS113" s="2914">
        <v>148.69999999999999</v>
      </c>
      <c r="AT113" s="2914">
        <v>48.81600928999999</v>
      </c>
      <c r="AU113" s="2914">
        <v>48.946116539999998</v>
      </c>
      <c r="AV113" s="2914">
        <v>48.133050670000003</v>
      </c>
      <c r="AW113" s="2914">
        <v>44.245487049999994</v>
      </c>
      <c r="AX113" s="2914">
        <v>49.020420189999996</v>
      </c>
      <c r="AY113" s="2914">
        <v>4.6218399999999997</v>
      </c>
      <c r="AZ113" s="2914">
        <v>8.1419823999999998</v>
      </c>
      <c r="BA113" s="2914">
        <v>4.9027830000000003</v>
      </c>
      <c r="BB113" s="2914">
        <v>8.0384530099999996</v>
      </c>
      <c r="BC113" s="2914">
        <v>8.4703702300000003</v>
      </c>
      <c r="BD113" s="2914">
        <v>7.9456505399999999</v>
      </c>
      <c r="BE113" s="2914">
        <v>4.00258</v>
      </c>
      <c r="BF113" s="2914">
        <v>7.3090130100000001</v>
      </c>
      <c r="BG113" s="2914">
        <v>7.2887738899999999</v>
      </c>
      <c r="BH113" s="2914">
        <v>7.2096222499999998</v>
      </c>
      <c r="BI113" s="2914">
        <v>7.14423545</v>
      </c>
      <c r="BJ113" s="2914">
        <v>7.1485296399999996</v>
      </c>
      <c r="BK113" s="2914">
        <v>6.5151346800000001</v>
      </c>
      <c r="BL113" s="2914">
        <v>6.4557929299999994</v>
      </c>
      <c r="BM113" s="2914">
        <v>66.207861170000015</v>
      </c>
      <c r="BN113" s="2914">
        <v>6.33510039</v>
      </c>
      <c r="BO113" s="2914">
        <v>6.2741989500000006</v>
      </c>
      <c r="BP113" s="2914">
        <v>6.2117400099999998</v>
      </c>
      <c r="BQ113" s="2914">
        <v>5.6498558799999996</v>
      </c>
      <c r="BR113" s="2914">
        <v>5.5873898300000002</v>
      </c>
      <c r="BS113" s="2914">
        <v>5.5224426399999995</v>
      </c>
      <c r="BT113" s="2914">
        <v>5.4587292699999992</v>
      </c>
      <c r="BU113" s="2914">
        <v>5.3939733399999996</v>
      </c>
      <c r="BV113" s="2914">
        <v>7.5654054200000003</v>
      </c>
      <c r="BW113" s="2914">
        <v>5.22774406</v>
      </c>
      <c r="BX113" s="2914">
        <v>5.4301870000000001</v>
      </c>
      <c r="BY113" s="2914">
        <v>5.8820139999999999</v>
      </c>
      <c r="BZ113" s="2914">
        <v>5.4</v>
      </c>
      <c r="CA113" s="2914">
        <v>5.3</v>
      </c>
      <c r="CB113" s="2914">
        <v>3.6</v>
      </c>
      <c r="CC113" s="2914">
        <v>3.0946150000000001</v>
      </c>
      <c r="CD113" s="2914">
        <v>3.0779450000000002</v>
      </c>
      <c r="CE113" s="2914">
        <v>3.016289</v>
      </c>
      <c r="CF113" s="2914">
        <v>2.0226440000000001</v>
      </c>
      <c r="CG113" s="2914">
        <v>3.04628649</v>
      </c>
      <c r="CH113" s="2914">
        <v>3.0264083199999998</v>
      </c>
      <c r="CI113" s="2914">
        <v>2.50541379</v>
      </c>
      <c r="CJ113" s="2914">
        <v>2.4662520699999999</v>
      </c>
      <c r="CK113" s="2914">
        <v>2.4441150599999997</v>
      </c>
      <c r="CL113" s="2914">
        <v>2.4319014010000002</v>
      </c>
      <c r="CM113" s="2914">
        <v>2.4139252600000001</v>
      </c>
      <c r="CN113" s="2914">
        <v>2.4324319000000001</v>
      </c>
      <c r="CO113" s="2914">
        <v>1.8798628399999999</v>
      </c>
      <c r="CP113" s="2914">
        <v>1.88009979</v>
      </c>
      <c r="CQ113" s="2914">
        <v>1.90022414</v>
      </c>
      <c r="CR113" s="2914">
        <v>301.82635457999999</v>
      </c>
      <c r="CS113" s="2914">
        <v>1.80462184</v>
      </c>
      <c r="CT113" s="2914">
        <v>1.8158073100000001</v>
      </c>
      <c r="CU113" s="2914">
        <v>1.7627058899999999</v>
      </c>
      <c r="CV113" s="2914">
        <v>0.74193392000000002</v>
      </c>
      <c r="CW113" s="2914">
        <v>0.7327681800000001</v>
      </c>
      <c r="CX113" s="2914">
        <v>0.71183520999999994</v>
      </c>
      <c r="CY113" s="2914">
        <v>0.69220099999999996</v>
      </c>
      <c r="CZ113" s="2914">
        <v>0.67395708999999993</v>
      </c>
      <c r="DA113" s="2914">
        <v>0.65337118000000005</v>
      </c>
      <c r="DB113" s="2914">
        <v>0.63178003999999999</v>
      </c>
      <c r="DC113" s="2914">
        <v>0.61001378000000006</v>
      </c>
      <c r="DD113" s="2914">
        <v>0.60121451000000004</v>
      </c>
      <c r="DE113" s="2914">
        <v>0.57232901999999997</v>
      </c>
      <c r="DF113" s="2914">
        <v>0.55168834</v>
      </c>
      <c r="DG113" s="2914">
        <v>0.52686173999999997</v>
      </c>
      <c r="DH113" s="2914">
        <v>0.21219825</v>
      </c>
      <c r="DI113" s="2914">
        <v>0.19268010999999999</v>
      </c>
      <c r="DJ113" s="2914">
        <v>0.17627303</v>
      </c>
      <c r="DK113" s="2914">
        <v>0.15529604999999999</v>
      </c>
      <c r="DL113" s="2914">
        <v>2.4492400000000001E-2</v>
      </c>
      <c r="DM113" s="2914">
        <v>1.7509E-2</v>
      </c>
      <c r="DN113" s="2914">
        <v>2.5222999999999999E-2</v>
      </c>
      <c r="DO113" s="2914">
        <v>2.4886540000000002E-2</v>
      </c>
      <c r="DP113" s="2914">
        <v>204.88330175646249</v>
      </c>
      <c r="DQ113" s="2914">
        <v>203.49539198450898</v>
      </c>
      <c r="DR113" s="2914">
        <v>199.523304</v>
      </c>
      <c r="DS113" s="2914">
        <v>202.63233600000001</v>
      </c>
      <c r="DT113" s="2914">
        <v>192.67959300000001</v>
      </c>
      <c r="DU113" s="2914">
        <v>2.3231999999999999E-2</v>
      </c>
      <c r="DV113" s="2914">
        <v>2.4205999999999998E-2</v>
      </c>
      <c r="DW113" s="2914">
        <v>2.1833999999999999E-2</v>
      </c>
      <c r="DX113" s="2914">
        <v>2.5087459999999999E-2</v>
      </c>
      <c r="DY113" s="2914">
        <v>2.1402999999999998E-2</v>
      </c>
      <c r="DZ113" s="2914">
        <v>2.1328E-2</v>
      </c>
      <c r="EA113" s="2914">
        <v>2.1845E-2</v>
      </c>
      <c r="EB113" s="2914">
        <v>1.95E-2</v>
      </c>
      <c r="EC113" s="2914">
        <v>1.114102E-2</v>
      </c>
      <c r="ED113" s="2914">
        <v>1.8780000000000002E-2</v>
      </c>
      <c r="EE113" s="2914">
        <v>2.0424000000000001E-2</v>
      </c>
      <c r="EF113" s="2914">
        <v>2.3682000000000002E-2</v>
      </c>
      <c r="EG113" s="2914">
        <v>1.8117000000000001E-2</v>
      </c>
      <c r="EH113" s="2914">
        <v>9.854999999999994E-3</v>
      </c>
      <c r="EI113" s="2914">
        <v>0.13309950000000001</v>
      </c>
      <c r="EJ113" s="2914">
        <v>1.0150379999999999E-2</v>
      </c>
      <c r="EK113" s="2914">
        <v>1.1112520000000001E-2</v>
      </c>
      <c r="EL113" s="2914">
        <v>1.1474459999999999E-2</v>
      </c>
      <c r="EM113" s="2914">
        <v>0.76051889000000006</v>
      </c>
      <c r="EN113" s="2914">
        <v>8.1434119999999999E-2</v>
      </c>
      <c r="EO113" s="2914">
        <v>0.47047961000000005</v>
      </c>
      <c r="EP113" s="2914">
        <v>3.7498999999998603E-4</v>
      </c>
      <c r="EQ113" s="2914">
        <v>0.7128348000000001</v>
      </c>
      <c r="ER113" s="2914">
        <v>0.64243877000000005</v>
      </c>
      <c r="ES113" s="2914">
        <v>0.53775683000000007</v>
      </c>
      <c r="ET113" s="2914">
        <v>0.10641173000000001</v>
      </c>
      <c r="EU113" s="2914">
        <v>0.60328452999999993</v>
      </c>
      <c r="EV113" s="2948">
        <v>28.09108007</v>
      </c>
      <c r="EW113" s="2949">
        <v>3.4823899999999997E-3</v>
      </c>
      <c r="EX113" s="2949">
        <v>4.3426399999999992E-3</v>
      </c>
      <c r="EY113" s="2949">
        <v>6.3874700000000001E-3</v>
      </c>
      <c r="EZ113" s="2949">
        <v>5.0523999999999994E-3</v>
      </c>
      <c r="FA113" s="2949">
        <v>5.3998700000000002E-3</v>
      </c>
      <c r="FB113" s="2949">
        <v>5.0439999999999999E-3</v>
      </c>
      <c r="FC113" s="2949">
        <v>7.82559833</v>
      </c>
      <c r="FD113" s="2949">
        <v>9.4824182900000018</v>
      </c>
      <c r="FE113" s="2950">
        <v>9.4036847000000012</v>
      </c>
    </row>
    <row r="114" spans="1:161" ht="7.7" customHeight="1" x14ac:dyDescent="0.35">
      <c r="A114" s="908"/>
      <c r="B114" s="2914"/>
      <c r="C114" s="2914"/>
      <c r="D114" s="2914"/>
      <c r="E114" s="2914"/>
      <c r="F114" s="2914"/>
      <c r="G114" s="2914"/>
      <c r="H114" s="2919"/>
      <c r="I114" s="2919"/>
      <c r="J114" s="2919"/>
      <c r="K114" s="2919"/>
      <c r="L114" s="2919"/>
      <c r="M114" s="2919"/>
      <c r="N114" s="2919"/>
      <c r="O114" s="2919"/>
      <c r="P114" s="2919"/>
      <c r="Q114" s="2919"/>
      <c r="R114" s="2919"/>
      <c r="S114" s="2919"/>
      <c r="T114" s="2919"/>
      <c r="U114" s="2919"/>
      <c r="V114" s="2919"/>
      <c r="W114" s="2919"/>
      <c r="X114" s="2919"/>
      <c r="Y114" s="2919"/>
      <c r="Z114" s="2919"/>
      <c r="AA114" s="2919"/>
      <c r="AB114" s="2919"/>
      <c r="AC114" s="2919"/>
      <c r="AD114" s="2919"/>
      <c r="AE114" s="2919"/>
      <c r="AF114" s="2919"/>
      <c r="AG114" s="2919"/>
      <c r="AH114" s="2919"/>
      <c r="AI114" s="2919"/>
      <c r="AJ114" s="2919"/>
      <c r="AK114" s="2919"/>
      <c r="AL114" s="2919"/>
      <c r="AM114" s="2914"/>
      <c r="AN114" s="2914"/>
      <c r="AO114" s="2914"/>
      <c r="AP114" s="2914"/>
      <c r="AQ114" s="2914"/>
      <c r="AR114" s="2914"/>
      <c r="AS114" s="2914"/>
      <c r="AT114" s="2914"/>
      <c r="AU114" s="2914"/>
      <c r="AV114" s="2914"/>
      <c r="AW114" s="2914"/>
      <c r="AX114" s="2914"/>
      <c r="AY114" s="2914"/>
      <c r="AZ114" s="2914"/>
      <c r="BA114" s="2914"/>
      <c r="BB114" s="2914"/>
      <c r="BC114" s="2914"/>
      <c r="BD114" s="2914"/>
      <c r="BE114" s="2914"/>
      <c r="BF114" s="2914"/>
      <c r="BG114" s="2914"/>
      <c r="BH114" s="2914"/>
      <c r="BI114" s="2914"/>
      <c r="BJ114" s="2914"/>
      <c r="BK114" s="2914"/>
      <c r="BL114" s="2914"/>
      <c r="BM114" s="2914"/>
      <c r="BN114" s="2914"/>
      <c r="BO114" s="2914"/>
      <c r="BP114" s="2914"/>
      <c r="BQ114" s="2914"/>
      <c r="BR114" s="2914"/>
      <c r="BS114" s="2914"/>
      <c r="BT114" s="2914"/>
      <c r="BU114" s="2914"/>
      <c r="BV114" s="2914"/>
      <c r="BW114" s="2914"/>
      <c r="BX114" s="2914"/>
      <c r="BY114" s="2914"/>
      <c r="BZ114" s="2914"/>
      <c r="CA114" s="2914"/>
      <c r="CB114" s="2914"/>
      <c r="CC114" s="2914"/>
      <c r="CD114" s="2914"/>
      <c r="CE114" s="2914"/>
      <c r="CF114" s="2914"/>
      <c r="CG114" s="2914"/>
      <c r="CH114" s="2914"/>
      <c r="CI114" s="2914"/>
      <c r="CJ114" s="2914"/>
      <c r="CK114" s="2914"/>
      <c r="CL114" s="2914"/>
      <c r="CM114" s="2914"/>
      <c r="CN114" s="2914"/>
      <c r="CO114" s="2914"/>
      <c r="CP114" s="2914"/>
      <c r="CQ114" s="2914"/>
      <c r="CR114" s="2914"/>
      <c r="CS114" s="2914"/>
      <c r="CT114" s="2914"/>
      <c r="CU114" s="2914"/>
      <c r="CV114" s="2914"/>
      <c r="CW114" s="2914"/>
      <c r="CX114" s="2914"/>
      <c r="CY114" s="2914"/>
      <c r="CZ114" s="2914"/>
      <c r="DA114" s="2914"/>
      <c r="DB114" s="2914"/>
      <c r="DC114" s="2914"/>
      <c r="DD114" s="2914"/>
      <c r="DE114" s="2914"/>
      <c r="DF114" s="2914"/>
      <c r="DG114" s="2914"/>
      <c r="DH114" s="2914"/>
      <c r="DI114" s="2914"/>
      <c r="DJ114" s="2914"/>
      <c r="DK114" s="2914"/>
      <c r="DL114" s="2914"/>
      <c r="DM114" s="2914"/>
      <c r="DN114" s="2914"/>
      <c r="DO114" s="2914"/>
      <c r="DP114" s="2914"/>
      <c r="DQ114" s="2914"/>
      <c r="DR114" s="2914"/>
      <c r="DS114" s="2914"/>
      <c r="DT114" s="2914"/>
      <c r="DU114" s="2914"/>
      <c r="DV114" s="2914"/>
      <c r="DW114" s="2914"/>
      <c r="DX114" s="2914"/>
      <c r="DY114" s="2914"/>
      <c r="DZ114" s="2914"/>
      <c r="EA114" s="2914"/>
      <c r="EB114" s="2914"/>
      <c r="EC114" s="2914"/>
      <c r="ED114" s="2914"/>
      <c r="EE114" s="2914"/>
      <c r="EF114" s="2914"/>
      <c r="EG114" s="2914"/>
      <c r="EH114" s="2914"/>
      <c r="EI114" s="2914"/>
      <c r="EJ114" s="2914"/>
      <c r="EK114" s="2914"/>
      <c r="EL114" s="2914"/>
      <c r="EM114" s="2914"/>
      <c r="EN114" s="2914"/>
      <c r="EO114" s="2914"/>
      <c r="EP114" s="2914"/>
      <c r="EQ114" s="2914"/>
      <c r="ER114" s="2914"/>
      <c r="ES114" s="2914"/>
      <c r="ET114" s="2914"/>
      <c r="EU114" s="2914"/>
      <c r="EV114" s="2948"/>
      <c r="EW114" s="2949"/>
      <c r="EX114" s="2949"/>
      <c r="EY114" s="2949"/>
      <c r="EZ114" s="2949"/>
      <c r="FA114" s="2949"/>
      <c r="FB114" s="2949"/>
      <c r="FC114" s="2949"/>
      <c r="FD114" s="2949"/>
      <c r="FE114" s="2950"/>
    </row>
    <row r="115" spans="1:161" ht="18" customHeight="1" x14ac:dyDescent="0.35">
      <c r="A115" s="908" t="s">
        <v>874</v>
      </c>
      <c r="B115" s="2914">
        <v>6087.5339999999997</v>
      </c>
      <c r="C115" s="2914">
        <v>6282.2809999999999</v>
      </c>
      <c r="D115" s="2914">
        <v>6278.3530000000001</v>
      </c>
      <c r="E115" s="2914">
        <v>6540.0770000000002</v>
      </c>
      <c r="F115" s="2914">
        <v>7791.7597525270503</v>
      </c>
      <c r="G115" s="2914">
        <v>8301.3367181460035</v>
      </c>
      <c r="H115" s="2914">
        <v>9681.1409026227993</v>
      </c>
      <c r="I115" s="2914">
        <v>9148.4428674504306</v>
      </c>
      <c r="J115" s="2914">
        <v>8837.0183888883985</v>
      </c>
      <c r="K115" s="2914">
        <v>9765.5623922953801</v>
      </c>
      <c r="L115" s="2914">
        <v>9904.6604144988996</v>
      </c>
      <c r="M115" s="2914">
        <v>9146.6745993924997</v>
      </c>
      <c r="N115" s="2914">
        <v>8938.3034120034863</v>
      </c>
      <c r="O115" s="2914">
        <v>9012.8890734600009</v>
      </c>
      <c r="P115" s="2914">
        <v>9640.0199489482911</v>
      </c>
      <c r="Q115" s="2914">
        <v>10191.4248335068</v>
      </c>
      <c r="R115" s="2914">
        <v>10434.874630715985</v>
      </c>
      <c r="S115" s="2914">
        <v>9915.4804170865864</v>
      </c>
      <c r="T115" s="2914">
        <v>9325.0663377259862</v>
      </c>
      <c r="U115" s="2914">
        <v>8383.1485167143164</v>
      </c>
      <c r="V115" s="2914">
        <v>8354.5385764243238</v>
      </c>
      <c r="W115" s="2914">
        <v>7942.615334895987</v>
      </c>
      <c r="X115" s="2914">
        <v>7621.1513219999997</v>
      </c>
      <c r="Y115" s="2914">
        <v>7247.1779320284859</v>
      </c>
      <c r="Z115" s="2914">
        <v>6904.1</v>
      </c>
      <c r="AA115" s="2914">
        <v>6596.2549728348622</v>
      </c>
      <c r="AB115" s="2914">
        <v>6824.8353906312623</v>
      </c>
      <c r="AC115" s="2914">
        <v>6772.2111154775102</v>
      </c>
      <c r="AD115" s="2914">
        <v>6484.9072354850105</v>
      </c>
      <c r="AE115" s="2914">
        <v>6828.2469018691863</v>
      </c>
      <c r="AF115" s="2914">
        <v>6886.4714352862666</v>
      </c>
      <c r="AG115" s="2914">
        <v>7455.1138198725166</v>
      </c>
      <c r="AH115" s="2914">
        <v>7374.7690133325168</v>
      </c>
      <c r="AI115" s="2914">
        <v>7264.4454413325157</v>
      </c>
      <c r="AJ115" s="2914">
        <v>7264.2725329717005</v>
      </c>
      <c r="AK115" s="2914">
        <v>7109.0688772004696</v>
      </c>
      <c r="AL115" s="2914">
        <v>7768.0838362606182</v>
      </c>
      <c r="AM115" s="2914">
        <v>6874.5503868074684</v>
      </c>
      <c r="AN115" s="2914">
        <v>7139.4956924856006</v>
      </c>
      <c r="AO115" s="2914">
        <v>8563.0663027631017</v>
      </c>
      <c r="AP115" s="2914">
        <v>7619.511050453787</v>
      </c>
      <c r="AQ115" s="2914">
        <v>8425.0455872916864</v>
      </c>
      <c r="AR115" s="2914">
        <v>9206.2720706570453</v>
      </c>
      <c r="AS115" s="2914">
        <v>10288.1</v>
      </c>
      <c r="AT115" s="2914">
        <v>11983.528431303679</v>
      </c>
      <c r="AU115" s="2914">
        <v>11905.548058594413</v>
      </c>
      <c r="AV115" s="2914">
        <v>11976.820928203735</v>
      </c>
      <c r="AW115" s="2914">
        <v>12136.830411973338</v>
      </c>
      <c r="AX115" s="2914">
        <v>12136.735695298354</v>
      </c>
      <c r="AY115" s="2914">
        <v>12375.565437237236</v>
      </c>
      <c r="AZ115" s="2914">
        <v>11946.025530794048</v>
      </c>
      <c r="BA115" s="2914">
        <v>11968.77704559256</v>
      </c>
      <c r="BB115" s="2914">
        <v>12104.112189095818</v>
      </c>
      <c r="BC115" s="2914">
        <v>10317.39016114209</v>
      </c>
      <c r="BD115" s="2914">
        <v>10928.459762339055</v>
      </c>
      <c r="BE115" s="2914">
        <v>10519.436166373454</v>
      </c>
      <c r="BF115" s="2914">
        <v>10005.688965027455</v>
      </c>
      <c r="BG115" s="2914">
        <v>10381.779196739439</v>
      </c>
      <c r="BH115" s="2914">
        <v>9623.3347607017604</v>
      </c>
      <c r="BI115" s="2914">
        <v>10529.082894091322</v>
      </c>
      <c r="BJ115" s="2914">
        <v>10248.054642308682</v>
      </c>
      <c r="BK115" s="2914">
        <v>9603.0785451887896</v>
      </c>
      <c r="BL115" s="2914">
        <v>8441.3102252899371</v>
      </c>
      <c r="BM115" s="2914">
        <v>8401.1349433418</v>
      </c>
      <c r="BN115" s="2914">
        <v>8361.2331617861255</v>
      </c>
      <c r="BO115" s="2914">
        <v>7823.9781826218095</v>
      </c>
      <c r="BP115" s="2914">
        <v>8957.2432000743593</v>
      </c>
      <c r="BQ115" s="2914">
        <v>7437.6127609682599</v>
      </c>
      <c r="BR115" s="2914">
        <v>7405.7139424756606</v>
      </c>
      <c r="BS115" s="2914">
        <v>7468.0103895869597</v>
      </c>
      <c r="BT115" s="2914">
        <v>6843.9208039492114</v>
      </c>
      <c r="BU115" s="2914">
        <v>6897.8749128561594</v>
      </c>
      <c r="BV115" s="2914">
        <v>7083.6699501072599</v>
      </c>
      <c r="BW115" s="2914">
        <v>6692.5169704858399</v>
      </c>
      <c r="BX115" s="2914">
        <v>6892.6479768524996</v>
      </c>
      <c r="BY115" s="2914">
        <v>6858.5721894185444</v>
      </c>
      <c r="BZ115" s="2914">
        <v>7082.6</v>
      </c>
      <c r="CA115" s="2914">
        <v>6534.3329141403501</v>
      </c>
      <c r="CB115" s="2914">
        <v>3878.3103971488567</v>
      </c>
      <c r="CC115" s="2914">
        <v>4235.4853295428575</v>
      </c>
      <c r="CD115" s="2914">
        <v>4568.6010120400206</v>
      </c>
      <c r="CE115" s="2914">
        <v>4466.3129372281783</v>
      </c>
      <c r="CF115" s="2914">
        <v>4829.0300226617501</v>
      </c>
      <c r="CG115" s="2914">
        <v>4887.4298985143396</v>
      </c>
      <c r="CH115" s="2914">
        <v>4898.3645975176578</v>
      </c>
      <c r="CI115" s="2914">
        <v>5457.1038770263049</v>
      </c>
      <c r="CJ115" s="2914">
        <v>5344.7690008277323</v>
      </c>
      <c r="CK115" s="2914">
        <v>5636.1930700774219</v>
      </c>
      <c r="CL115" s="2914">
        <v>6595.1493897188029</v>
      </c>
      <c r="CM115" s="2914">
        <v>5302.0541086554767</v>
      </c>
      <c r="CN115" s="2914">
        <v>6478.7426833224245</v>
      </c>
      <c r="CO115" s="2914">
        <v>6247.3900088797291</v>
      </c>
      <c r="CP115" s="2914">
        <v>7009.0905848993571</v>
      </c>
      <c r="CQ115" s="2914">
        <v>5858.7873998827072</v>
      </c>
      <c r="CR115" s="2914">
        <v>5828.7412038260081</v>
      </c>
      <c r="CS115" s="2914">
        <v>6540.9886476797583</v>
      </c>
      <c r="CT115" s="2914">
        <v>5642.9206136366747</v>
      </c>
      <c r="CU115" s="2914">
        <v>3992.7850374250811</v>
      </c>
      <c r="CV115" s="2914">
        <v>5420.6963934396153</v>
      </c>
      <c r="CW115" s="2914">
        <v>5433.4190024353693</v>
      </c>
      <c r="CX115" s="2914">
        <v>4972.3342587107581</v>
      </c>
      <c r="CY115" s="2914">
        <v>5049.5503351533816</v>
      </c>
      <c r="CZ115" s="2914">
        <v>5795.7906707042985</v>
      </c>
      <c r="DA115" s="2914">
        <v>3315.5223480265895</v>
      </c>
      <c r="DB115" s="2914">
        <v>4561.7163298290943</v>
      </c>
      <c r="DC115" s="2914">
        <v>4648.8899293142986</v>
      </c>
      <c r="DD115" s="2914">
        <v>3296.1013152392338</v>
      </c>
      <c r="DE115" s="2914">
        <v>4367.0836896670053</v>
      </c>
      <c r="DF115" s="2914">
        <v>3451.6480580910743</v>
      </c>
      <c r="DG115" s="2914">
        <v>4738.4628709182698</v>
      </c>
      <c r="DH115" s="2914">
        <v>4276.9844922336988</v>
      </c>
      <c r="DI115" s="2914">
        <v>2999.8332972555158</v>
      </c>
      <c r="DJ115" s="2914">
        <v>4647.0093190448233</v>
      </c>
      <c r="DK115" s="2914">
        <v>3740.9378651900029</v>
      </c>
      <c r="DL115" s="2914">
        <v>4019.8671690951746</v>
      </c>
      <c r="DM115" s="2914">
        <v>4049.2061243122084</v>
      </c>
      <c r="DN115" s="2914">
        <v>2815.9859232095801</v>
      </c>
      <c r="DO115" s="2914">
        <v>3467.5979973728458</v>
      </c>
      <c r="DP115" s="2914">
        <v>3182.1603019689264</v>
      </c>
      <c r="DQ115" s="2914">
        <v>2248.3817624936351</v>
      </c>
      <c r="DR115" s="2914">
        <v>3120.7566096015034</v>
      </c>
      <c r="DS115" s="2914">
        <v>2892.3056432404278</v>
      </c>
      <c r="DT115" s="2914">
        <v>2924.3627911367553</v>
      </c>
      <c r="DU115" s="2914">
        <v>2962.1517653816295</v>
      </c>
      <c r="DV115" s="2914">
        <v>2183.7835914532025</v>
      </c>
      <c r="DW115" s="2914">
        <v>2496.2409111244519</v>
      </c>
      <c r="DX115" s="2914">
        <v>1765.1918386882417</v>
      </c>
      <c r="DY115" s="2914">
        <v>2168.1464713807495</v>
      </c>
      <c r="DZ115" s="2914">
        <v>2174.4959731303488</v>
      </c>
      <c r="EA115" s="2914">
        <v>1602.4406854845424</v>
      </c>
      <c r="EB115" s="2914">
        <v>1988.666293213148</v>
      </c>
      <c r="EC115" s="2914">
        <v>1936.2943691446376</v>
      </c>
      <c r="ED115" s="2914">
        <v>2022.736198782156</v>
      </c>
      <c r="EE115" s="2914">
        <v>2198.6983526726231</v>
      </c>
      <c r="EF115" s="2914">
        <v>2618.6154832718526</v>
      </c>
      <c r="EG115" s="2914">
        <v>1959.0453520519582</v>
      </c>
      <c r="EH115" s="2914">
        <v>2569.0727797263021</v>
      </c>
      <c r="EI115" s="2914">
        <v>2447.0128224114301</v>
      </c>
      <c r="EJ115" s="2914">
        <v>2378.7427047072397</v>
      </c>
      <c r="EK115" s="2914">
        <v>1763.7013298190473</v>
      </c>
      <c r="EL115" s="2914">
        <v>2871.8467644234179</v>
      </c>
      <c r="EM115" s="2914">
        <v>2591.2166585927071</v>
      </c>
      <c r="EN115" s="2914">
        <v>2344.4734879283983</v>
      </c>
      <c r="EO115" s="2914">
        <v>2507.5619917357944</v>
      </c>
      <c r="EP115" s="2914">
        <v>2332.498633402106</v>
      </c>
      <c r="EQ115" s="2914">
        <v>2167.1726448391109</v>
      </c>
      <c r="ER115" s="2914">
        <v>2177.2602193783182</v>
      </c>
      <c r="ES115" s="2914">
        <v>2463.5428762620891</v>
      </c>
      <c r="ET115" s="2914">
        <v>2128.5869519237681</v>
      </c>
      <c r="EU115" s="2914">
        <v>1980.9196630315992</v>
      </c>
      <c r="EV115" s="2948">
        <v>2180.685472021753</v>
      </c>
      <c r="EW115" s="2949">
        <v>2411.4706750723417</v>
      </c>
      <c r="EX115" s="2949">
        <v>1214.0808516505474</v>
      </c>
      <c r="EY115" s="2949">
        <v>2444.2219359139667</v>
      </c>
      <c r="EZ115" s="2949">
        <v>2487.9206839200042</v>
      </c>
      <c r="FA115" s="2949">
        <v>1694.9256515486725</v>
      </c>
      <c r="FB115" s="2949">
        <v>1600.3872286497863</v>
      </c>
      <c r="FC115" s="2949">
        <v>2241.8252280139322</v>
      </c>
      <c r="FD115" s="2949">
        <v>2561.7861446029542</v>
      </c>
      <c r="FE115" s="2950">
        <v>2246.4529341808152</v>
      </c>
    </row>
    <row r="116" spans="1:161" ht="7.7" customHeight="1" x14ac:dyDescent="0.35">
      <c r="A116" s="908"/>
      <c r="B116" s="2914"/>
      <c r="C116" s="2914"/>
      <c r="D116" s="2914"/>
      <c r="E116" s="2914"/>
      <c r="F116" s="2914"/>
      <c r="G116" s="2914"/>
      <c r="H116" s="2919"/>
      <c r="I116" s="2919"/>
      <c r="J116" s="2919"/>
      <c r="K116" s="2919"/>
      <c r="L116" s="2919"/>
      <c r="M116" s="2919"/>
      <c r="N116" s="2919"/>
      <c r="O116" s="2919"/>
      <c r="P116" s="2919"/>
      <c r="Q116" s="2919"/>
      <c r="R116" s="2919"/>
      <c r="S116" s="2919"/>
      <c r="T116" s="2919"/>
      <c r="U116" s="2919"/>
      <c r="V116" s="2919"/>
      <c r="W116" s="2919"/>
      <c r="X116" s="2919"/>
      <c r="Y116" s="2919"/>
      <c r="Z116" s="2919"/>
      <c r="AA116" s="2919"/>
      <c r="AB116" s="2919"/>
      <c r="AC116" s="2919"/>
      <c r="AD116" s="2919"/>
      <c r="AE116" s="2919"/>
      <c r="AF116" s="2919"/>
      <c r="AG116" s="2919"/>
      <c r="AH116" s="2919"/>
      <c r="AI116" s="2919"/>
      <c r="AJ116" s="2919"/>
      <c r="AK116" s="2919"/>
      <c r="AL116" s="2919"/>
      <c r="AM116" s="2914"/>
      <c r="AN116" s="2914"/>
      <c r="AO116" s="2914"/>
      <c r="AP116" s="2914"/>
      <c r="AQ116" s="2914"/>
      <c r="AR116" s="2914"/>
      <c r="AS116" s="2914"/>
      <c r="AT116" s="2914"/>
      <c r="AU116" s="2914"/>
      <c r="AV116" s="2914"/>
      <c r="AW116" s="2914"/>
      <c r="AX116" s="2914"/>
      <c r="AY116" s="2914"/>
      <c r="AZ116" s="2914"/>
      <c r="BA116" s="2914"/>
      <c r="BB116" s="2914"/>
      <c r="BC116" s="2914"/>
      <c r="BD116" s="2914"/>
      <c r="BE116" s="2914"/>
      <c r="BF116" s="2914"/>
      <c r="BG116" s="2914"/>
      <c r="BH116" s="2914"/>
      <c r="BI116" s="2914"/>
      <c r="BJ116" s="2914"/>
      <c r="BK116" s="2914"/>
      <c r="BL116" s="2914"/>
      <c r="BM116" s="2914"/>
      <c r="BN116" s="2914"/>
      <c r="BO116" s="2914"/>
      <c r="BP116" s="2914"/>
      <c r="BQ116" s="2914"/>
      <c r="BR116" s="2914"/>
      <c r="BS116" s="2914"/>
      <c r="BT116" s="2914"/>
      <c r="BU116" s="2914"/>
      <c r="BV116" s="2914"/>
      <c r="BW116" s="2914"/>
      <c r="BX116" s="2914"/>
      <c r="BY116" s="2914"/>
      <c r="BZ116" s="2914"/>
      <c r="CA116" s="2914"/>
      <c r="CB116" s="2914"/>
      <c r="CC116" s="2914"/>
      <c r="CD116" s="2914"/>
      <c r="CE116" s="2914"/>
      <c r="CF116" s="2914"/>
      <c r="CG116" s="2914"/>
      <c r="CH116" s="2914"/>
      <c r="CI116" s="2914"/>
      <c r="CJ116" s="2914"/>
      <c r="CK116" s="2914"/>
      <c r="CL116" s="2914"/>
      <c r="CM116" s="2914"/>
      <c r="CN116" s="2914"/>
      <c r="CO116" s="2914"/>
      <c r="CP116" s="2914"/>
      <c r="CQ116" s="2914"/>
      <c r="CR116" s="2914"/>
      <c r="CS116" s="2914"/>
      <c r="CT116" s="2914"/>
      <c r="CU116" s="2914"/>
      <c r="CV116" s="2914"/>
      <c r="CW116" s="2914"/>
      <c r="CX116" s="2914"/>
      <c r="CY116" s="2914"/>
      <c r="CZ116" s="2914"/>
      <c r="DA116" s="2914"/>
      <c r="DB116" s="2914"/>
      <c r="DC116" s="2914"/>
      <c r="DD116" s="2914"/>
      <c r="DE116" s="2914"/>
      <c r="DF116" s="2914"/>
      <c r="DG116" s="2914"/>
      <c r="DH116" s="2914"/>
      <c r="DI116" s="2914"/>
      <c r="DJ116" s="2914"/>
      <c r="DK116" s="2914"/>
      <c r="DL116" s="2914"/>
      <c r="DM116" s="2914"/>
      <c r="DN116" s="2914"/>
      <c r="DO116" s="2914"/>
      <c r="DP116" s="2914"/>
      <c r="DQ116" s="2914"/>
      <c r="DR116" s="2914"/>
      <c r="DS116" s="2914"/>
      <c r="DT116" s="2914"/>
      <c r="DU116" s="2914"/>
      <c r="DV116" s="2914"/>
      <c r="DW116" s="2914"/>
      <c r="DX116" s="2914"/>
      <c r="DY116" s="2914"/>
      <c r="DZ116" s="2914"/>
      <c r="EA116" s="2914"/>
      <c r="EB116" s="2914"/>
      <c r="EC116" s="2914"/>
      <c r="ED116" s="2914"/>
      <c r="EE116" s="2914"/>
      <c r="EF116" s="2914"/>
      <c r="EG116" s="2914"/>
      <c r="EH116" s="2914"/>
      <c r="EI116" s="2914"/>
      <c r="EJ116" s="2914"/>
      <c r="EK116" s="2914"/>
      <c r="EL116" s="2914"/>
      <c r="EM116" s="2914"/>
      <c r="EN116" s="2914"/>
      <c r="EO116" s="2914"/>
      <c r="EP116" s="2914"/>
      <c r="EQ116" s="2914"/>
      <c r="ER116" s="2914"/>
      <c r="ES116" s="2914"/>
      <c r="ET116" s="2914"/>
      <c r="EU116" s="2914"/>
      <c r="EV116" s="2948"/>
      <c r="EW116" s="2949"/>
      <c r="EX116" s="2949"/>
      <c r="EY116" s="2949"/>
      <c r="EZ116" s="2949"/>
      <c r="FA116" s="2949"/>
      <c r="FB116" s="2949"/>
      <c r="FC116" s="2949"/>
      <c r="FD116" s="2949"/>
      <c r="FE116" s="2950"/>
    </row>
    <row r="117" spans="1:161" ht="18" customHeight="1" x14ac:dyDescent="0.35">
      <c r="A117" s="908" t="s">
        <v>875</v>
      </c>
      <c r="B117" s="2914">
        <v>0</v>
      </c>
      <c r="C117" s="2914">
        <v>0</v>
      </c>
      <c r="D117" s="2914">
        <v>0</v>
      </c>
      <c r="E117" s="2914">
        <v>0</v>
      </c>
      <c r="F117" s="2914">
        <v>0</v>
      </c>
      <c r="G117" s="2914">
        <v>0</v>
      </c>
      <c r="H117" s="2914">
        <v>0</v>
      </c>
      <c r="I117" s="2914">
        <v>0</v>
      </c>
      <c r="J117" s="2914">
        <v>0</v>
      </c>
      <c r="K117" s="2914">
        <v>0</v>
      </c>
      <c r="L117" s="2914">
        <v>0</v>
      </c>
      <c r="M117" s="2914">
        <v>1.4883000000000002E-4</v>
      </c>
      <c r="N117" s="2914">
        <v>0</v>
      </c>
      <c r="O117" s="2914">
        <v>0</v>
      </c>
      <c r="P117" s="2914">
        <v>2.5469999999999998E-5</v>
      </c>
      <c r="Q117" s="2914">
        <v>1.1640999999999999E-4</v>
      </c>
      <c r="R117" s="2914">
        <v>2.0886E-4</v>
      </c>
      <c r="S117" s="2914">
        <v>0</v>
      </c>
      <c r="T117" s="2914">
        <v>0</v>
      </c>
      <c r="U117" s="2914">
        <v>8.5140000000000001E-5</v>
      </c>
      <c r="V117" s="2914">
        <v>0</v>
      </c>
      <c r="W117" s="2914">
        <v>0</v>
      </c>
      <c r="X117" s="2914">
        <v>0</v>
      </c>
      <c r="Y117" s="2914">
        <v>0</v>
      </c>
      <c r="Z117" s="2914">
        <v>0</v>
      </c>
      <c r="AA117" s="2914">
        <v>0</v>
      </c>
      <c r="AB117" s="2914">
        <v>0</v>
      </c>
      <c r="AC117" s="2914">
        <v>2.0101E-4</v>
      </c>
      <c r="AD117" s="2914">
        <v>0</v>
      </c>
      <c r="AE117" s="2914">
        <v>0</v>
      </c>
      <c r="AF117" s="2914">
        <v>0</v>
      </c>
      <c r="AG117" s="2914">
        <v>0</v>
      </c>
      <c r="AH117" s="2914">
        <v>0</v>
      </c>
      <c r="AI117" s="2914">
        <v>0</v>
      </c>
      <c r="AJ117" s="2914">
        <v>0</v>
      </c>
      <c r="AK117" s="2914">
        <v>0.50244900000000003</v>
      </c>
      <c r="AL117" s="2914">
        <v>0.49416765000000001</v>
      </c>
      <c r="AM117" s="2914">
        <v>0.48826822999999997</v>
      </c>
      <c r="AN117" s="2914">
        <v>0</v>
      </c>
      <c r="AO117" s="2914">
        <v>0</v>
      </c>
      <c r="AP117" s="2914">
        <v>0</v>
      </c>
      <c r="AQ117" s="2914">
        <v>0</v>
      </c>
      <c r="AR117" s="2914">
        <v>0</v>
      </c>
      <c r="AS117" s="2914">
        <v>0</v>
      </c>
      <c r="AT117" s="2914">
        <v>0</v>
      </c>
      <c r="AU117" s="2914">
        <v>0</v>
      </c>
      <c r="AV117" s="2914">
        <v>0</v>
      </c>
      <c r="AW117" s="2914">
        <v>0</v>
      </c>
      <c r="AX117" s="2914">
        <v>0</v>
      </c>
      <c r="AY117" s="2914">
        <v>0</v>
      </c>
      <c r="AZ117" s="2914">
        <v>0</v>
      </c>
      <c r="BA117" s="2914">
        <v>0</v>
      </c>
      <c r="BB117" s="2914">
        <v>0</v>
      </c>
      <c r="BC117" s="2914">
        <v>0</v>
      </c>
      <c r="BD117" s="2914">
        <v>0</v>
      </c>
      <c r="BE117" s="2914">
        <v>0</v>
      </c>
      <c r="BF117" s="2914">
        <v>0</v>
      </c>
      <c r="BG117" s="2914">
        <v>0</v>
      </c>
      <c r="BH117" s="2914">
        <v>0</v>
      </c>
      <c r="BI117" s="2914">
        <v>0</v>
      </c>
      <c r="BJ117" s="2914">
        <v>0</v>
      </c>
      <c r="BK117" s="2914">
        <v>0</v>
      </c>
      <c r="BL117" s="2914">
        <v>0</v>
      </c>
      <c r="BM117" s="2914">
        <v>2.4752959999999997E-2</v>
      </c>
      <c r="BN117" s="2914">
        <v>2.4512889999999999E-2</v>
      </c>
      <c r="BO117" s="2914">
        <v>2.4298400000000001E-2</v>
      </c>
      <c r="BP117" s="2914">
        <v>2.4071950000000002E-2</v>
      </c>
      <c r="BQ117" s="2914">
        <v>2.3842560000000002E-2</v>
      </c>
      <c r="BR117" s="2914">
        <v>2.3582869999999999E-2</v>
      </c>
      <c r="BS117" s="2914">
        <v>2.3347360000000001E-2</v>
      </c>
      <c r="BT117" s="2914">
        <v>2.309137E-2</v>
      </c>
      <c r="BU117" s="2914">
        <v>2.285912E-2</v>
      </c>
      <c r="BV117" s="2914">
        <v>2.260653E-2</v>
      </c>
      <c r="BW117" s="2914">
        <v>2.234216E-2</v>
      </c>
      <c r="BX117" s="2914">
        <v>2.2100999999999999E-2</v>
      </c>
      <c r="BY117" s="2914">
        <v>2.1847999999999999E-2</v>
      </c>
      <c r="BZ117" s="2914">
        <v>0</v>
      </c>
      <c r="CA117" s="2914">
        <v>2.1323330000000001E-2</v>
      </c>
      <c r="CB117" s="2914">
        <v>2.105255E-2</v>
      </c>
      <c r="CC117" s="2914">
        <v>2.0794630000000001E-2</v>
      </c>
      <c r="CD117" s="2914">
        <v>2.0509939999999997E-2</v>
      </c>
      <c r="CE117" s="2914">
        <v>2.0229839999999999E-2</v>
      </c>
      <c r="CF117" s="2914">
        <v>1.9953950000000002E-2</v>
      </c>
      <c r="CG117" s="2914">
        <v>1.9674520000000001E-2</v>
      </c>
      <c r="CH117" s="2914">
        <v>1.937695E-2</v>
      </c>
      <c r="CI117" s="2914">
        <v>1.9098299999999999E-2</v>
      </c>
      <c r="CJ117" s="2914">
        <v>1.8809119999999999E-2</v>
      </c>
      <c r="CK117" s="2914">
        <v>1.8494409999999999E-2</v>
      </c>
      <c r="CL117" s="2914">
        <v>1.8211950000000001E-2</v>
      </c>
      <c r="CM117" s="2914">
        <v>1.7904929999999999E-2</v>
      </c>
      <c r="CN117" s="2914">
        <v>1.7600900000000003E-2</v>
      </c>
      <c r="CO117" s="2914">
        <v>1.7292990000000001E-2</v>
      </c>
      <c r="CP117" s="2914">
        <v>1.69617E-2</v>
      </c>
      <c r="CQ117" s="2914">
        <v>1.6633419999999999E-2</v>
      </c>
      <c r="CR117" s="2914">
        <v>1.632049E-2</v>
      </c>
      <c r="CS117" s="2914">
        <v>0</v>
      </c>
      <c r="CT117" s="2914">
        <v>0</v>
      </c>
      <c r="CU117" s="2914">
        <v>0</v>
      </c>
      <c r="CV117" s="2914">
        <v>0</v>
      </c>
      <c r="CW117" s="2914">
        <v>0</v>
      </c>
      <c r="CX117" s="2914">
        <v>0</v>
      </c>
      <c r="CY117" s="2914">
        <v>0</v>
      </c>
      <c r="CZ117" s="2914">
        <v>0</v>
      </c>
      <c r="DA117" s="2914">
        <v>0</v>
      </c>
      <c r="DB117" s="2914">
        <v>0</v>
      </c>
      <c r="DC117" s="2914">
        <v>0</v>
      </c>
      <c r="DD117" s="2914">
        <v>0</v>
      </c>
      <c r="DE117" s="2914">
        <v>0</v>
      </c>
      <c r="DF117" s="2914">
        <v>0.18181270999999999</v>
      </c>
      <c r="DG117" s="2914">
        <v>0.19791302999999999</v>
      </c>
      <c r="DH117" s="2914">
        <v>0.19809220000000002</v>
      </c>
      <c r="DI117" s="2914">
        <v>0.20092886999999998</v>
      </c>
      <c r="DJ117" s="2914">
        <v>0.19949617</v>
      </c>
      <c r="DK117" s="2914">
        <v>0.20276225</v>
      </c>
      <c r="DL117" s="2914">
        <v>0.20409121999999999</v>
      </c>
      <c r="DM117" s="2914">
        <v>0.20277281</v>
      </c>
      <c r="DN117" s="2914">
        <v>0.20397317000000001</v>
      </c>
      <c r="DO117" s="2914">
        <v>0.20084919000000001</v>
      </c>
      <c r="DP117" s="2914">
        <v>0.20211548999999998</v>
      </c>
      <c r="DQ117" s="2914">
        <v>0.20131164999999998</v>
      </c>
      <c r="DR117" s="2914">
        <v>0.20116624</v>
      </c>
      <c r="DS117" s="2914">
        <v>0.20247815999999999</v>
      </c>
      <c r="DT117" s="2914">
        <v>0.20130867000000002</v>
      </c>
      <c r="DU117" s="2914">
        <v>0</v>
      </c>
      <c r="DV117" s="2914">
        <v>0</v>
      </c>
      <c r="DW117" s="2914">
        <v>0</v>
      </c>
      <c r="DX117" s="2914">
        <v>0</v>
      </c>
      <c r="DY117" s="2914">
        <v>0</v>
      </c>
      <c r="DZ117" s="2914">
        <v>0</v>
      </c>
      <c r="EA117" s="2914">
        <v>0</v>
      </c>
      <c r="EB117" s="2914">
        <v>0</v>
      </c>
      <c r="EC117" s="2914">
        <v>0</v>
      </c>
      <c r="ED117" s="2914">
        <v>0</v>
      </c>
      <c r="EE117" s="2914">
        <v>0</v>
      </c>
      <c r="EF117" s="2914">
        <v>0</v>
      </c>
      <c r="EG117" s="2914">
        <v>0</v>
      </c>
      <c r="EH117" s="2914">
        <v>0</v>
      </c>
      <c r="EI117" s="2914">
        <v>0</v>
      </c>
      <c r="EJ117" s="2914">
        <v>0</v>
      </c>
      <c r="EK117" s="2914">
        <v>0</v>
      </c>
      <c r="EL117" s="2914">
        <v>0</v>
      </c>
      <c r="EM117" s="2914">
        <v>0</v>
      </c>
      <c r="EN117" s="2914">
        <v>0</v>
      </c>
      <c r="EO117" s="2914">
        <v>0</v>
      </c>
      <c r="EP117" s="2914">
        <v>0</v>
      </c>
      <c r="EQ117" s="2914">
        <v>0</v>
      </c>
      <c r="ER117" s="2914">
        <v>0</v>
      </c>
      <c r="ES117" s="2914">
        <v>0</v>
      </c>
      <c r="ET117" s="2914">
        <v>0</v>
      </c>
      <c r="EU117" s="2914">
        <v>0</v>
      </c>
      <c r="EV117" s="2948">
        <v>0</v>
      </c>
      <c r="EW117" s="2949">
        <v>0</v>
      </c>
      <c r="EX117" s="2949">
        <v>1.2E-4</v>
      </c>
      <c r="EY117" s="2949">
        <v>1.2E-4</v>
      </c>
      <c r="EZ117" s="2949">
        <v>0</v>
      </c>
      <c r="FA117" s="2949">
        <v>0</v>
      </c>
      <c r="FB117" s="2949">
        <v>1.2E-4</v>
      </c>
      <c r="FC117" s="2949">
        <v>1.15E-4</v>
      </c>
      <c r="FD117" s="2949">
        <v>1.15E-4</v>
      </c>
      <c r="FE117" s="2950">
        <v>0.87152189000000002</v>
      </c>
    </row>
    <row r="118" spans="1:161" ht="7.7" customHeight="1" x14ac:dyDescent="0.35">
      <c r="A118" s="908"/>
      <c r="B118" s="2914"/>
      <c r="C118" s="2914"/>
      <c r="D118" s="2914"/>
      <c r="E118" s="2914"/>
      <c r="F118" s="2914"/>
      <c r="G118" s="2914"/>
      <c r="H118" s="2919"/>
      <c r="I118" s="2919"/>
      <c r="J118" s="2919"/>
      <c r="K118" s="2919"/>
      <c r="L118" s="2919"/>
      <c r="M118" s="2919"/>
      <c r="N118" s="2919"/>
      <c r="O118" s="2919"/>
      <c r="P118" s="2919"/>
      <c r="Q118" s="2919"/>
      <c r="R118" s="2914"/>
      <c r="S118" s="2919"/>
      <c r="T118" s="2919"/>
      <c r="U118" s="2919"/>
      <c r="V118" s="2919"/>
      <c r="W118" s="2919"/>
      <c r="X118" s="2919"/>
      <c r="Y118" s="2919"/>
      <c r="Z118" s="2919"/>
      <c r="AA118" s="2919"/>
      <c r="AB118" s="2919"/>
      <c r="AC118" s="2919"/>
      <c r="AD118" s="2919"/>
      <c r="AE118" s="2919"/>
      <c r="AF118" s="2919"/>
      <c r="AG118" s="2919"/>
      <c r="AH118" s="2919"/>
      <c r="AI118" s="2919"/>
      <c r="AJ118" s="2919"/>
      <c r="AK118" s="2919"/>
      <c r="AL118" s="2919"/>
      <c r="AM118" s="2914"/>
      <c r="AN118" s="2914"/>
      <c r="AO118" s="2914"/>
      <c r="AP118" s="2914"/>
      <c r="AQ118" s="2914"/>
      <c r="AR118" s="2914"/>
      <c r="AS118" s="2914"/>
      <c r="AT118" s="2914"/>
      <c r="AU118" s="2914"/>
      <c r="AV118" s="2914"/>
      <c r="AW118" s="2914"/>
      <c r="AX118" s="2914"/>
      <c r="AY118" s="2914"/>
      <c r="AZ118" s="2914"/>
      <c r="BA118" s="2914"/>
      <c r="BB118" s="2914"/>
      <c r="BC118" s="2914"/>
      <c r="BD118" s="2914"/>
      <c r="BE118" s="2914"/>
      <c r="BF118" s="2914"/>
      <c r="BG118" s="2914"/>
      <c r="BH118" s="2914"/>
      <c r="BI118" s="2914"/>
      <c r="BJ118" s="2914"/>
      <c r="BK118" s="2914"/>
      <c r="BL118" s="2914"/>
      <c r="BM118" s="2914"/>
      <c r="BN118" s="2914"/>
      <c r="BO118" s="2914"/>
      <c r="BP118" s="2914"/>
      <c r="BQ118" s="2914"/>
      <c r="BR118" s="2914"/>
      <c r="BS118" s="2914"/>
      <c r="BT118" s="2914"/>
      <c r="BU118" s="2914"/>
      <c r="BV118" s="2914"/>
      <c r="BW118" s="2914"/>
      <c r="BX118" s="2914"/>
      <c r="BY118" s="2914"/>
      <c r="BZ118" s="2914"/>
      <c r="CA118" s="2914"/>
      <c r="CB118" s="2914"/>
      <c r="CC118" s="2914"/>
      <c r="CD118" s="2914"/>
      <c r="CE118" s="2914"/>
      <c r="CF118" s="2914"/>
      <c r="CG118" s="2914"/>
      <c r="CH118" s="2914"/>
      <c r="CI118" s="2914"/>
      <c r="CJ118" s="2914"/>
      <c r="CK118" s="2914"/>
      <c r="CL118" s="2914"/>
      <c r="CM118" s="2914"/>
      <c r="CN118" s="2914"/>
      <c r="CO118" s="2914"/>
      <c r="CP118" s="2914"/>
      <c r="CQ118" s="2914"/>
      <c r="CR118" s="2914"/>
      <c r="CS118" s="2914"/>
      <c r="CT118" s="2914"/>
      <c r="CU118" s="2914"/>
      <c r="CV118" s="2914"/>
      <c r="CW118" s="2914"/>
      <c r="CX118" s="2914"/>
      <c r="CY118" s="2914"/>
      <c r="CZ118" s="2914"/>
      <c r="DA118" s="2914"/>
      <c r="DB118" s="2914"/>
      <c r="DC118" s="2914"/>
      <c r="DD118" s="2914"/>
      <c r="DE118" s="2914"/>
      <c r="DF118" s="2914"/>
      <c r="DG118" s="2914"/>
      <c r="DH118" s="2914"/>
      <c r="DI118" s="2914"/>
      <c r="DJ118" s="2914"/>
      <c r="DK118" s="2914"/>
      <c r="DL118" s="2914"/>
      <c r="DM118" s="2914"/>
      <c r="DN118" s="2914"/>
      <c r="DO118" s="2914"/>
      <c r="DP118" s="2914"/>
      <c r="DQ118" s="2914"/>
      <c r="DR118" s="2914"/>
      <c r="DS118" s="2914"/>
      <c r="DT118" s="2914"/>
      <c r="DU118" s="2914"/>
      <c r="DV118" s="2914"/>
      <c r="DW118" s="2914"/>
      <c r="DX118" s="2914"/>
      <c r="DY118" s="2914"/>
      <c r="DZ118" s="2914"/>
      <c r="EA118" s="2914"/>
      <c r="EB118" s="2914"/>
      <c r="EC118" s="2914"/>
      <c r="ED118" s="2914"/>
      <c r="EE118" s="2914"/>
      <c r="EF118" s="2914"/>
      <c r="EG118" s="2914"/>
      <c r="EH118" s="2914"/>
      <c r="EI118" s="2914"/>
      <c r="EJ118" s="2914"/>
      <c r="EK118" s="2914"/>
      <c r="EL118" s="2914"/>
      <c r="EM118" s="2914"/>
      <c r="EN118" s="2914"/>
      <c r="EO118" s="2914"/>
      <c r="EP118" s="2914"/>
      <c r="EQ118" s="2914"/>
      <c r="ER118" s="2914"/>
      <c r="ES118" s="2914"/>
      <c r="ET118" s="2914"/>
      <c r="EU118" s="2914"/>
      <c r="EV118" s="2948"/>
      <c r="EW118" s="2949"/>
      <c r="EX118" s="2949"/>
      <c r="EY118" s="2949"/>
      <c r="EZ118" s="2949"/>
      <c r="FA118" s="2949"/>
      <c r="FB118" s="2949"/>
      <c r="FC118" s="2949"/>
      <c r="FD118" s="2949"/>
      <c r="FE118" s="2950"/>
    </row>
    <row r="119" spans="1:161" ht="18" customHeight="1" x14ac:dyDescent="0.35">
      <c r="A119" s="908" t="s">
        <v>876</v>
      </c>
      <c r="B119" s="2914">
        <v>0</v>
      </c>
      <c r="C119" s="2914">
        <v>0</v>
      </c>
      <c r="D119" s="2914">
        <v>0</v>
      </c>
      <c r="E119" s="2914">
        <v>0</v>
      </c>
      <c r="F119" s="2914">
        <v>0</v>
      </c>
      <c r="G119" s="2914">
        <v>0</v>
      </c>
      <c r="H119" s="2914">
        <v>0</v>
      </c>
      <c r="I119" s="2914">
        <v>0</v>
      </c>
      <c r="J119" s="2914">
        <v>0</v>
      </c>
      <c r="K119" s="2914">
        <v>0</v>
      </c>
      <c r="L119" s="2914">
        <v>0</v>
      </c>
      <c r="M119" s="2914">
        <v>0</v>
      </c>
      <c r="N119" s="2914">
        <v>0</v>
      </c>
      <c r="O119" s="2914">
        <v>0</v>
      </c>
      <c r="P119" s="2914">
        <v>0</v>
      </c>
      <c r="Q119" s="2914">
        <v>0</v>
      </c>
      <c r="R119" s="2914">
        <v>0</v>
      </c>
      <c r="S119" s="2914">
        <v>0</v>
      </c>
      <c r="T119" s="2914">
        <v>0</v>
      </c>
      <c r="U119" s="2914">
        <v>0</v>
      </c>
      <c r="V119" s="2914">
        <v>0</v>
      </c>
      <c r="W119" s="2914">
        <v>0</v>
      </c>
      <c r="X119" s="2914">
        <v>0.5</v>
      </c>
      <c r="Y119" s="2914">
        <v>0.5</v>
      </c>
      <c r="Z119" s="2914">
        <v>0.5</v>
      </c>
      <c r="AA119" s="2914">
        <v>0.49168200000000001</v>
      </c>
      <c r="AB119" s="2914">
        <v>0.5</v>
      </c>
      <c r="AC119" s="2914">
        <v>0.47814400000000001</v>
      </c>
      <c r="AD119" s="2914">
        <v>0.48294900000000002</v>
      </c>
      <c r="AE119" s="2914">
        <v>0.48796400000000001</v>
      </c>
      <c r="AF119" s="2914">
        <v>0.49321199999999998</v>
      </c>
      <c r="AG119" s="2914">
        <v>0.49831999999999999</v>
      </c>
      <c r="AH119" s="2914">
        <v>0.50212699999999999</v>
      </c>
      <c r="AI119" s="2914">
        <v>0.50164900000000001</v>
      </c>
      <c r="AJ119" s="2914">
        <v>0.5</v>
      </c>
      <c r="AK119" s="2914">
        <v>0.5</v>
      </c>
      <c r="AL119" s="2914">
        <v>0.5</v>
      </c>
      <c r="AM119" s="2914">
        <v>21.547833710000003</v>
      </c>
      <c r="AN119" s="2914">
        <v>0</v>
      </c>
      <c r="AO119" s="2914">
        <v>0</v>
      </c>
      <c r="AP119" s="2914">
        <v>0</v>
      </c>
      <c r="AQ119" s="2914">
        <v>0</v>
      </c>
      <c r="AR119" s="2914">
        <v>0</v>
      </c>
      <c r="AS119" s="2914">
        <v>0</v>
      </c>
      <c r="AT119" s="2914">
        <v>0</v>
      </c>
      <c r="AU119" s="2914">
        <v>0.12320594999999999</v>
      </c>
      <c r="AV119" s="2914">
        <v>0</v>
      </c>
      <c r="AW119" s="2914">
        <v>0</v>
      </c>
      <c r="AX119" s="2914">
        <v>0</v>
      </c>
      <c r="AY119" s="2914">
        <v>0</v>
      </c>
      <c r="AZ119" s="2914">
        <v>0</v>
      </c>
      <c r="BA119" s="2914">
        <v>0</v>
      </c>
      <c r="BB119" s="2914">
        <v>0</v>
      </c>
      <c r="BC119" s="2914">
        <v>0</v>
      </c>
      <c r="BD119" s="2914">
        <v>0</v>
      </c>
      <c r="BE119" s="2914">
        <v>0</v>
      </c>
      <c r="BF119" s="2914">
        <v>0</v>
      </c>
      <c r="BG119" s="2914">
        <v>0</v>
      </c>
      <c r="BH119" s="2914">
        <v>0</v>
      </c>
      <c r="BI119" s="2914">
        <v>0</v>
      </c>
      <c r="BJ119" s="2914">
        <v>0</v>
      </c>
      <c r="BK119" s="2914">
        <v>0</v>
      </c>
      <c r="BL119" s="2914">
        <v>0</v>
      </c>
      <c r="BM119" s="2914">
        <v>0</v>
      </c>
      <c r="BN119" s="2914">
        <v>0</v>
      </c>
      <c r="BO119" s="2914">
        <v>0</v>
      </c>
      <c r="BP119" s="2914">
        <v>0</v>
      </c>
      <c r="BQ119" s="2914">
        <v>0</v>
      </c>
      <c r="BR119" s="2914">
        <v>0</v>
      </c>
      <c r="BS119" s="2914">
        <v>0</v>
      </c>
      <c r="BT119" s="2914">
        <v>0</v>
      </c>
      <c r="BU119" s="2914">
        <v>0</v>
      </c>
      <c r="BV119" s="2914">
        <v>0</v>
      </c>
      <c r="BW119" s="2914">
        <v>0</v>
      </c>
      <c r="BX119" s="2914">
        <v>0</v>
      </c>
      <c r="BY119" s="2914">
        <v>0</v>
      </c>
      <c r="BZ119" s="2914">
        <v>0</v>
      </c>
      <c r="CA119" s="2914">
        <v>0</v>
      </c>
      <c r="CB119" s="2914">
        <v>0</v>
      </c>
      <c r="CC119" s="2914">
        <v>0</v>
      </c>
      <c r="CD119" s="2914">
        <v>0</v>
      </c>
      <c r="CE119" s="2914">
        <v>0</v>
      </c>
      <c r="CF119" s="2914">
        <v>0</v>
      </c>
      <c r="CG119" s="2914">
        <v>0</v>
      </c>
      <c r="CH119" s="2914">
        <v>0</v>
      </c>
      <c r="CI119" s="2914">
        <v>0</v>
      </c>
      <c r="CJ119" s="2914">
        <v>6.8999999999999997E-5</v>
      </c>
      <c r="CK119" s="2914">
        <v>0</v>
      </c>
      <c r="CL119" s="2914">
        <v>0</v>
      </c>
      <c r="CM119" s="2914">
        <v>0</v>
      </c>
      <c r="CN119" s="2914">
        <v>0</v>
      </c>
      <c r="CO119" s="2914">
        <v>0</v>
      </c>
      <c r="CP119" s="2914">
        <v>0</v>
      </c>
      <c r="CQ119" s="2914">
        <v>0</v>
      </c>
      <c r="CR119" s="2914">
        <v>0</v>
      </c>
      <c r="CS119" s="2914">
        <v>0</v>
      </c>
      <c r="CT119" s="2914">
        <v>0</v>
      </c>
      <c r="CU119" s="2914">
        <v>0</v>
      </c>
      <c r="CV119" s="2914">
        <v>0</v>
      </c>
      <c r="CW119" s="2914">
        <v>0</v>
      </c>
      <c r="CX119" s="2914">
        <v>0</v>
      </c>
      <c r="CY119" s="2914">
        <v>0</v>
      </c>
      <c r="CZ119" s="2914">
        <v>0</v>
      </c>
      <c r="DA119" s="2914">
        <v>0</v>
      </c>
      <c r="DB119" s="2914">
        <v>0</v>
      </c>
      <c r="DC119" s="2914">
        <v>0</v>
      </c>
      <c r="DD119" s="2914">
        <v>0</v>
      </c>
      <c r="DE119" s="2914">
        <v>0</v>
      </c>
      <c r="DF119" s="2914">
        <v>0</v>
      </c>
      <c r="DG119" s="2914">
        <v>0</v>
      </c>
      <c r="DH119" s="2914">
        <v>0</v>
      </c>
      <c r="DI119" s="2914">
        <v>0</v>
      </c>
      <c r="DJ119" s="2914">
        <v>3.3623800000000003E-3</v>
      </c>
      <c r="DK119" s="2914">
        <v>0</v>
      </c>
      <c r="DL119" s="2914">
        <v>0</v>
      </c>
      <c r="DM119" s="2914">
        <v>0</v>
      </c>
      <c r="DN119" s="2914">
        <v>0</v>
      </c>
      <c r="DO119" s="2914">
        <v>1.0247E-4</v>
      </c>
      <c r="DP119" s="2914">
        <v>3.3909999999999999E-5</v>
      </c>
      <c r="DQ119" s="2914">
        <v>1.3456999999999998E-4</v>
      </c>
      <c r="DR119" s="2914">
        <v>1.3663E-4</v>
      </c>
      <c r="DS119" s="2914">
        <v>1.3865000000000001E-4</v>
      </c>
      <c r="DT119" s="2914">
        <v>3.4337000000000001E-4</v>
      </c>
      <c r="DU119" s="2914">
        <v>5.4995E-4</v>
      </c>
      <c r="DV119" s="2914">
        <v>6.5824999999999998E-4</v>
      </c>
      <c r="DW119" s="2914">
        <v>6.6797999999999998E-4</v>
      </c>
      <c r="DX119" s="2914">
        <v>6.7776000000000002E-4</v>
      </c>
      <c r="DY119" s="2914">
        <v>9.8813000000000004E-4</v>
      </c>
      <c r="DZ119" s="2914">
        <v>1.1028099999999999E-3</v>
      </c>
      <c r="EA119" s="2914">
        <v>1.2193E-3</v>
      </c>
      <c r="EB119" s="2914">
        <v>1.3362999999999999E-3</v>
      </c>
      <c r="EC119" s="2914">
        <v>1.45673E-3</v>
      </c>
      <c r="ED119" s="2914">
        <v>1.4772699999999999E-3</v>
      </c>
      <c r="EE119" s="2914">
        <v>1.5987200000000001E-3</v>
      </c>
      <c r="EF119" s="2914">
        <v>8.6970099999999998E-3</v>
      </c>
      <c r="EG119" s="2914">
        <v>0</v>
      </c>
      <c r="EH119" s="2914">
        <v>0</v>
      </c>
      <c r="EI119" s="2914">
        <v>0</v>
      </c>
      <c r="EJ119" s="2914">
        <v>0</v>
      </c>
      <c r="EK119" s="2914">
        <v>0</v>
      </c>
      <c r="EL119" s="2914">
        <v>0</v>
      </c>
      <c r="EM119" s="2914">
        <v>0</v>
      </c>
      <c r="EN119" s="2914">
        <v>0</v>
      </c>
      <c r="EO119" s="2914">
        <v>0</v>
      </c>
      <c r="EP119" s="2914">
        <v>0</v>
      </c>
      <c r="EQ119" s="2914">
        <v>0</v>
      </c>
      <c r="ER119" s="2914">
        <v>0</v>
      </c>
      <c r="ES119" s="2914">
        <v>0</v>
      </c>
      <c r="ET119" s="2914">
        <v>0</v>
      </c>
      <c r="EU119" s="2914">
        <v>0</v>
      </c>
      <c r="EV119" s="2948">
        <v>0</v>
      </c>
      <c r="EW119" s="2949">
        <v>0</v>
      </c>
      <c r="EX119" s="2949">
        <v>0</v>
      </c>
      <c r="EY119" s="2949">
        <v>0</v>
      </c>
      <c r="EZ119" s="2949">
        <v>0</v>
      </c>
      <c r="FA119" s="2949">
        <v>0</v>
      </c>
      <c r="FB119" s="2949">
        <v>0</v>
      </c>
      <c r="FC119" s="2949">
        <v>0</v>
      </c>
      <c r="FD119" s="2949">
        <v>0</v>
      </c>
      <c r="FE119" s="2950">
        <v>0</v>
      </c>
    </row>
    <row r="120" spans="1:161" ht="7.7" customHeight="1" x14ac:dyDescent="0.35">
      <c r="A120" s="908"/>
      <c r="B120" s="2914"/>
      <c r="C120" s="2914"/>
      <c r="D120" s="2914"/>
      <c r="E120" s="2914"/>
      <c r="F120" s="2914"/>
      <c r="G120" s="2914"/>
      <c r="H120" s="2919"/>
      <c r="I120" s="2919"/>
      <c r="J120" s="2919"/>
      <c r="K120" s="2919"/>
      <c r="L120" s="2919"/>
      <c r="M120" s="2919"/>
      <c r="N120" s="2919"/>
      <c r="O120" s="2919"/>
      <c r="P120" s="2919"/>
      <c r="Q120" s="2919"/>
      <c r="R120" s="2919"/>
      <c r="S120" s="2919"/>
      <c r="T120" s="2919"/>
      <c r="U120" s="2919"/>
      <c r="V120" s="2919"/>
      <c r="W120" s="2919"/>
      <c r="X120" s="2919"/>
      <c r="Y120" s="2919"/>
      <c r="Z120" s="2919"/>
      <c r="AA120" s="2919"/>
      <c r="AB120" s="2919"/>
      <c r="AC120" s="2919"/>
      <c r="AD120" s="2919"/>
      <c r="AE120" s="2919"/>
      <c r="AF120" s="2919"/>
      <c r="AG120" s="2919"/>
      <c r="AH120" s="2919"/>
      <c r="AI120" s="2919"/>
      <c r="AJ120" s="2919"/>
      <c r="AK120" s="2919"/>
      <c r="AL120" s="2919"/>
      <c r="AM120" s="2914"/>
      <c r="AN120" s="2914"/>
      <c r="AO120" s="2914"/>
      <c r="AP120" s="2914"/>
      <c r="AQ120" s="2914"/>
      <c r="AR120" s="2914"/>
      <c r="AS120" s="2914"/>
      <c r="AT120" s="2914"/>
      <c r="AU120" s="2914"/>
      <c r="AV120" s="2914"/>
      <c r="AW120" s="2914"/>
      <c r="AX120" s="2914"/>
      <c r="AY120" s="2914"/>
      <c r="AZ120" s="2914"/>
      <c r="BA120" s="2914"/>
      <c r="BB120" s="2914"/>
      <c r="BC120" s="2914"/>
      <c r="BD120" s="2914"/>
      <c r="BE120" s="2914"/>
      <c r="BF120" s="2914"/>
      <c r="BG120" s="2914"/>
      <c r="BH120" s="2914"/>
      <c r="BI120" s="2914"/>
      <c r="BJ120" s="2914"/>
      <c r="BK120" s="2914"/>
      <c r="BL120" s="2914"/>
      <c r="BM120" s="2914"/>
      <c r="BN120" s="2914"/>
      <c r="BO120" s="2914"/>
      <c r="BP120" s="2914"/>
      <c r="BQ120" s="2914"/>
      <c r="BR120" s="2914"/>
      <c r="BS120" s="2914"/>
      <c r="BT120" s="2914"/>
      <c r="BU120" s="2914"/>
      <c r="BV120" s="2914"/>
      <c r="BW120" s="2914"/>
      <c r="BX120" s="2914"/>
      <c r="BY120" s="2914"/>
      <c r="BZ120" s="2914"/>
      <c r="CA120" s="2914"/>
      <c r="CB120" s="2914"/>
      <c r="CC120" s="2914"/>
      <c r="CD120" s="2914"/>
      <c r="CE120" s="2914"/>
      <c r="CF120" s="2914"/>
      <c r="CG120" s="2914"/>
      <c r="CH120" s="2914"/>
      <c r="CI120" s="2914"/>
      <c r="CJ120" s="2914"/>
      <c r="CK120" s="2914"/>
      <c r="CL120" s="2914"/>
      <c r="CM120" s="2914"/>
      <c r="CN120" s="2914"/>
      <c r="CO120" s="2914"/>
      <c r="CP120" s="2914"/>
      <c r="CQ120" s="2914"/>
      <c r="CR120" s="2914"/>
      <c r="CS120" s="2914"/>
      <c r="CT120" s="2914"/>
      <c r="CU120" s="2914"/>
      <c r="CV120" s="2914"/>
      <c r="CW120" s="2914"/>
      <c r="CX120" s="2914"/>
      <c r="CY120" s="2914"/>
      <c r="CZ120" s="2914"/>
      <c r="DA120" s="2914"/>
      <c r="DB120" s="2914"/>
      <c r="DC120" s="2914"/>
      <c r="DD120" s="2914"/>
      <c r="DE120" s="2914"/>
      <c r="DF120" s="2914"/>
      <c r="DG120" s="2914"/>
      <c r="DH120" s="2914"/>
      <c r="DI120" s="2914"/>
      <c r="DJ120" s="2914"/>
      <c r="DK120" s="2914"/>
      <c r="DL120" s="2914"/>
      <c r="DM120" s="2914"/>
      <c r="DN120" s="2914"/>
      <c r="DO120" s="2914"/>
      <c r="DP120" s="2914"/>
      <c r="DQ120" s="2914"/>
      <c r="DR120" s="2914"/>
      <c r="DS120" s="2914"/>
      <c r="DT120" s="2914"/>
      <c r="DU120" s="2914"/>
      <c r="DV120" s="2914"/>
      <c r="DW120" s="2914"/>
      <c r="DX120" s="2914"/>
      <c r="DY120" s="2914"/>
      <c r="DZ120" s="2914"/>
      <c r="EA120" s="2914"/>
      <c r="EB120" s="2914"/>
      <c r="EC120" s="2914"/>
      <c r="ED120" s="2914"/>
      <c r="EE120" s="2914"/>
      <c r="EF120" s="2914"/>
      <c r="EG120" s="2914"/>
      <c r="EH120" s="2914"/>
      <c r="EI120" s="2914"/>
      <c r="EJ120" s="2914"/>
      <c r="EK120" s="2914"/>
      <c r="EL120" s="2914"/>
      <c r="EM120" s="2914"/>
      <c r="EN120" s="2914"/>
      <c r="EO120" s="2914"/>
      <c r="EP120" s="2914"/>
      <c r="EQ120" s="2914"/>
      <c r="ER120" s="2914"/>
      <c r="ES120" s="2914"/>
      <c r="ET120" s="2914"/>
      <c r="EU120" s="2914"/>
      <c r="EV120" s="2948"/>
      <c r="EW120" s="2949"/>
      <c r="EX120" s="2949"/>
      <c r="EY120" s="2949"/>
      <c r="EZ120" s="2949"/>
      <c r="FA120" s="2949"/>
      <c r="FB120" s="2949"/>
      <c r="FC120" s="2949"/>
      <c r="FD120" s="2949"/>
      <c r="FE120" s="2950"/>
    </row>
    <row r="121" spans="1:161" ht="18" customHeight="1" x14ac:dyDescent="0.35">
      <c r="A121" s="908" t="s">
        <v>877</v>
      </c>
      <c r="B121" s="2914">
        <v>192.01951221000002</v>
      </c>
      <c r="C121" s="2914">
        <v>235.97923191000001</v>
      </c>
      <c r="D121" s="2914">
        <v>222.77310564999999</v>
      </c>
      <c r="E121" s="2914">
        <v>328.35369524999999</v>
      </c>
      <c r="F121" s="2914">
        <v>298.92589276389003</v>
      </c>
      <c r="G121" s="2914">
        <v>315.70135072696672</v>
      </c>
      <c r="H121" s="2914">
        <v>308.77856265807998</v>
      </c>
      <c r="I121" s="2914">
        <v>338.71059661696006</v>
      </c>
      <c r="J121" s="2914">
        <v>288.23941493000001</v>
      </c>
      <c r="K121" s="2914">
        <v>244.13335043999999</v>
      </c>
      <c r="L121" s="2914">
        <v>254.35291572999998</v>
      </c>
      <c r="M121" s="2914">
        <v>316.76744101499997</v>
      </c>
      <c r="N121" s="2914">
        <v>355.94994093999998</v>
      </c>
      <c r="O121" s="2914">
        <v>326.38525176999997</v>
      </c>
      <c r="P121" s="2914">
        <v>299.53073412419997</v>
      </c>
      <c r="Q121" s="2914">
        <v>295.95905259000006</v>
      </c>
      <c r="R121" s="2914">
        <v>279.10486991999994</v>
      </c>
      <c r="S121" s="2914">
        <v>326.57767074000003</v>
      </c>
      <c r="T121" s="2914">
        <v>299.72776546999995</v>
      </c>
      <c r="U121" s="2914">
        <v>353.15642659000002</v>
      </c>
      <c r="V121" s="2914">
        <v>311.63890915999997</v>
      </c>
      <c r="W121" s="2914">
        <v>387.74889279000001</v>
      </c>
      <c r="X121" s="2914">
        <v>334.29616931999999</v>
      </c>
      <c r="Y121" s="2914">
        <v>376.36085786000001</v>
      </c>
      <c r="Z121" s="2914">
        <v>320.22612536999998</v>
      </c>
      <c r="AA121" s="2914">
        <v>312.08657906999997</v>
      </c>
      <c r="AB121" s="2914">
        <v>321.70331481999995</v>
      </c>
      <c r="AC121" s="2914">
        <v>320.87883112000003</v>
      </c>
      <c r="AD121" s="2914">
        <v>339.37122112000003</v>
      </c>
      <c r="AE121" s="2914">
        <v>370.10273545999996</v>
      </c>
      <c r="AF121" s="2914">
        <v>388.47943285000002</v>
      </c>
      <c r="AG121" s="2914">
        <v>473.94413900000001</v>
      </c>
      <c r="AH121" s="2914">
        <v>370.34552758000001</v>
      </c>
      <c r="AI121" s="2914">
        <v>448.24496029999995</v>
      </c>
      <c r="AJ121" s="2914">
        <v>469.50031194000002</v>
      </c>
      <c r="AK121" s="2914">
        <v>531.65268503000004</v>
      </c>
      <c r="AL121" s="2914">
        <v>488.35580938999999</v>
      </c>
      <c r="AM121" s="2914">
        <v>453.84445075999997</v>
      </c>
      <c r="AN121" s="2914">
        <v>461.19285909999996</v>
      </c>
      <c r="AO121" s="2914">
        <v>442.76116218000004</v>
      </c>
      <c r="AP121" s="2914">
        <v>442.59654288109999</v>
      </c>
      <c r="AQ121" s="2914">
        <v>522.8364317214</v>
      </c>
      <c r="AR121" s="2914">
        <v>498.09112754999995</v>
      </c>
      <c r="AS121" s="2914">
        <v>492.31680511000002</v>
      </c>
      <c r="AT121" s="2914">
        <v>417.21709975459999</v>
      </c>
      <c r="AU121" s="2914">
        <v>431.57107893541098</v>
      </c>
      <c r="AV121" s="2914">
        <v>442.43659571196002</v>
      </c>
      <c r="AW121" s="2914">
        <v>465.66307396300806</v>
      </c>
      <c r="AX121" s="2914">
        <v>650.52181283149002</v>
      </c>
      <c r="AY121" s="2914">
        <v>686.832253480031</v>
      </c>
      <c r="AZ121" s="2914">
        <v>713.94402035169787</v>
      </c>
      <c r="BA121" s="2914">
        <v>727.84612771812408</v>
      </c>
      <c r="BB121" s="2914">
        <v>657.86232802095992</v>
      </c>
      <c r="BC121" s="2914">
        <v>710.12737937048507</v>
      </c>
      <c r="BD121" s="2914">
        <v>634.37569963012299</v>
      </c>
      <c r="BE121" s="2914">
        <v>647.97382662779</v>
      </c>
      <c r="BF121" s="2914">
        <v>537.88422335361201</v>
      </c>
      <c r="BG121" s="2914">
        <v>627.61083330546705</v>
      </c>
      <c r="BH121" s="2914">
        <v>663.40927889077591</v>
      </c>
      <c r="BI121" s="2914">
        <v>728.34664285774807</v>
      </c>
      <c r="BJ121" s="2914">
        <v>707.78712348586896</v>
      </c>
      <c r="BK121" s="2914">
        <v>526.40086285119298</v>
      </c>
      <c r="BL121" s="2914">
        <v>485.52887384065707</v>
      </c>
      <c r="BM121" s="2914">
        <v>490.471644806722</v>
      </c>
      <c r="BN121" s="2914">
        <v>485.75293444996026</v>
      </c>
      <c r="BO121" s="2914">
        <v>455.68923262062003</v>
      </c>
      <c r="BP121" s="2914">
        <v>513.23423920703692</v>
      </c>
      <c r="BQ121" s="2914">
        <v>479.00872848077796</v>
      </c>
      <c r="BR121" s="2914">
        <v>518.53530125219891</v>
      </c>
      <c r="BS121" s="2914">
        <v>501.36558687436201</v>
      </c>
      <c r="BT121" s="2914">
        <v>465.01497381285702</v>
      </c>
      <c r="BU121" s="2914">
        <v>513.62045026578505</v>
      </c>
      <c r="BV121" s="2914">
        <v>485.15274489162999</v>
      </c>
      <c r="BW121" s="2914">
        <v>534.20309589646297</v>
      </c>
      <c r="BX121" s="2914">
        <v>565.91842836649994</v>
      </c>
      <c r="BY121" s="2914">
        <v>536.36884661930003</v>
      </c>
      <c r="BZ121" s="2914">
        <v>456.6</v>
      </c>
      <c r="CA121" s="2914">
        <v>508.84501449909203</v>
      </c>
      <c r="CB121" s="2914">
        <v>450.13484469470802</v>
      </c>
      <c r="CC121" s="2914">
        <v>461.26877017055995</v>
      </c>
      <c r="CD121" s="2914">
        <v>477.92985982939206</v>
      </c>
      <c r="CE121" s="2914">
        <v>468.70256496830564</v>
      </c>
      <c r="CF121" s="2914">
        <v>502.50511292237599</v>
      </c>
      <c r="CG121" s="2914">
        <v>546.64038052038325</v>
      </c>
      <c r="CH121" s="2914">
        <v>568.53301375424587</v>
      </c>
      <c r="CI121" s="2914">
        <v>546.46712202075094</v>
      </c>
      <c r="CJ121" s="2914">
        <v>500.03160609152997</v>
      </c>
      <c r="CK121" s="2914">
        <v>494.53909139215398</v>
      </c>
      <c r="CL121" s="2914">
        <v>535.00024466534353</v>
      </c>
      <c r="CM121" s="2914">
        <v>515.52924364255546</v>
      </c>
      <c r="CN121" s="2914">
        <v>488.90663818366602</v>
      </c>
      <c r="CO121" s="2914">
        <v>483.39833002803698</v>
      </c>
      <c r="CP121" s="2914">
        <v>465.55856046745498</v>
      </c>
      <c r="CQ121" s="2914">
        <v>499.265924426347</v>
      </c>
      <c r="CR121" s="2914">
        <v>509.76004001978998</v>
      </c>
      <c r="CS121" s="2914">
        <v>494.02512018802497</v>
      </c>
      <c r="CT121" s="2914">
        <v>425.2729932694408</v>
      </c>
      <c r="CU121" s="2914">
        <v>405.72348979354598</v>
      </c>
      <c r="CV121" s="2914">
        <v>472.94536556023598</v>
      </c>
      <c r="CW121" s="2914">
        <v>468.61268423495994</v>
      </c>
      <c r="CX121" s="2914">
        <v>455.05219909027795</v>
      </c>
      <c r="CY121" s="2914">
        <v>461.18873389208795</v>
      </c>
      <c r="CZ121" s="2914">
        <v>437.67376122272003</v>
      </c>
      <c r="DA121" s="2914">
        <v>444.08965383719601</v>
      </c>
      <c r="DB121" s="2914">
        <v>452.47806701246986</v>
      </c>
      <c r="DC121" s="2914">
        <v>428.70039774683397</v>
      </c>
      <c r="DD121" s="2914">
        <v>427.12108649212996</v>
      </c>
      <c r="DE121" s="2914">
        <v>427.85080719622601</v>
      </c>
      <c r="DF121" s="2914">
        <v>431.18448374849498</v>
      </c>
      <c r="DG121" s="2914">
        <v>378.91432907000006</v>
      </c>
      <c r="DH121" s="2914">
        <v>391.55050915999999</v>
      </c>
      <c r="DI121" s="2914">
        <v>422.55661952999998</v>
      </c>
      <c r="DJ121" s="2914">
        <v>429.28308268000001</v>
      </c>
      <c r="DK121" s="2914">
        <v>399.22621856999996</v>
      </c>
      <c r="DL121" s="2914">
        <v>408.20971189675004</v>
      </c>
      <c r="DM121" s="2914">
        <v>428.94939647000001</v>
      </c>
      <c r="DN121" s="2914">
        <v>434.31478287668</v>
      </c>
      <c r="DO121" s="2914">
        <v>439.22026870770003</v>
      </c>
      <c r="DP121" s="2914">
        <v>432.62105803292002</v>
      </c>
      <c r="DQ121" s="2914">
        <v>432.13257005120005</v>
      </c>
      <c r="DR121" s="2914">
        <v>435.2081762844</v>
      </c>
      <c r="DS121" s="2914">
        <v>422.14594280691006</v>
      </c>
      <c r="DT121" s="2914">
        <v>373.81722885060003</v>
      </c>
      <c r="DU121" s="2914">
        <v>338.77237270724999</v>
      </c>
      <c r="DV121" s="2914">
        <v>362.57677884176002</v>
      </c>
      <c r="DW121" s="2914">
        <v>358.02254661399996</v>
      </c>
      <c r="DX121" s="2914">
        <v>382.09708566040001</v>
      </c>
      <c r="DY121" s="2914">
        <v>374.37881250688997</v>
      </c>
      <c r="DZ121" s="2914">
        <v>378.87136429340006</v>
      </c>
      <c r="EA121" s="2914">
        <v>368.67323057889996</v>
      </c>
      <c r="EB121" s="2914">
        <v>355.44578854461002</v>
      </c>
      <c r="EC121" s="2914">
        <v>358.2695273763</v>
      </c>
      <c r="ED121" s="2914">
        <v>349.22081485788999</v>
      </c>
      <c r="EE121" s="2914">
        <v>343.30359498144998</v>
      </c>
      <c r="EF121" s="2914">
        <v>329.35114187199997</v>
      </c>
      <c r="EG121" s="2914">
        <v>277.94791198649995</v>
      </c>
      <c r="EH121" s="2914">
        <v>315.91865919159994</v>
      </c>
      <c r="EI121" s="2914">
        <v>321.55848237829997</v>
      </c>
      <c r="EJ121" s="2914">
        <v>262.11548314340001</v>
      </c>
      <c r="EK121" s="2914">
        <v>266.65051744139998</v>
      </c>
      <c r="EL121" s="2914">
        <v>263.6994090924</v>
      </c>
      <c r="EM121" s="2914">
        <v>1157.0158818186999</v>
      </c>
      <c r="EN121" s="2914">
        <v>1125.8218356882001</v>
      </c>
      <c r="EO121" s="2914">
        <v>1073.09789864804</v>
      </c>
      <c r="EP121" s="2914">
        <v>1164.5680944216499</v>
      </c>
      <c r="EQ121" s="2914">
        <v>1123.2672464194</v>
      </c>
      <c r="ER121" s="2914">
        <v>1153.9285681400002</v>
      </c>
      <c r="ES121" s="2914">
        <v>1147.3451251099998</v>
      </c>
      <c r="ET121" s="2914">
        <v>1165.4629650699999</v>
      </c>
      <c r="EU121" s="2914">
        <v>1090.0621492400001</v>
      </c>
      <c r="EV121" s="2948">
        <v>1106.3408755999999</v>
      </c>
      <c r="EW121" s="2949">
        <v>1068.31846761</v>
      </c>
      <c r="EX121" s="2949">
        <v>1068.57510953</v>
      </c>
      <c r="EY121" s="2949">
        <v>1099.4503931889999</v>
      </c>
      <c r="EZ121" s="2949">
        <v>679.89112400513693</v>
      </c>
      <c r="FA121" s="2949">
        <v>714.68820040185994</v>
      </c>
      <c r="FB121" s="2949">
        <v>739.67912252049996</v>
      </c>
      <c r="FC121" s="2949">
        <v>769.55926741944006</v>
      </c>
      <c r="FD121" s="2949">
        <v>794.17493912718794</v>
      </c>
      <c r="FE121" s="2950">
        <v>823.30885304994513</v>
      </c>
    </row>
    <row r="122" spans="1:161" ht="7.7" customHeight="1" x14ac:dyDescent="0.35">
      <c r="A122" s="908"/>
      <c r="B122" s="2914"/>
      <c r="C122" s="2914"/>
      <c r="D122" s="2914"/>
      <c r="E122" s="2914"/>
      <c r="F122" s="2914"/>
      <c r="G122" s="2914"/>
      <c r="H122" s="2914"/>
      <c r="I122" s="2914"/>
      <c r="J122" s="2914"/>
      <c r="K122" s="2914"/>
      <c r="L122" s="2914"/>
      <c r="M122" s="2914"/>
      <c r="N122" s="2914"/>
      <c r="O122" s="2914"/>
      <c r="P122" s="2914"/>
      <c r="Q122" s="2914"/>
      <c r="R122" s="2914"/>
      <c r="S122" s="2914"/>
      <c r="T122" s="2914"/>
      <c r="U122" s="2914"/>
      <c r="V122" s="2914"/>
      <c r="W122" s="2914"/>
      <c r="X122" s="2914"/>
      <c r="Y122" s="2914"/>
      <c r="Z122" s="2914"/>
      <c r="AA122" s="2914"/>
      <c r="AB122" s="2914"/>
      <c r="AC122" s="2914"/>
      <c r="AD122" s="2914"/>
      <c r="AE122" s="2914"/>
      <c r="AF122" s="2914"/>
      <c r="AG122" s="2914"/>
      <c r="AH122" s="2914"/>
      <c r="AI122" s="2914"/>
      <c r="AJ122" s="2914"/>
      <c r="AK122" s="2914"/>
      <c r="AL122" s="2914"/>
      <c r="AM122" s="2914"/>
      <c r="AN122" s="2914"/>
      <c r="AO122" s="2914"/>
      <c r="AP122" s="2914"/>
      <c r="AQ122" s="2914"/>
      <c r="AR122" s="2914"/>
      <c r="AS122" s="2914"/>
      <c r="AT122" s="2914"/>
      <c r="AU122" s="2914"/>
      <c r="AV122" s="2914"/>
      <c r="AW122" s="2914"/>
      <c r="AX122" s="2914"/>
      <c r="AY122" s="2914"/>
      <c r="AZ122" s="2914"/>
      <c r="BA122" s="2914"/>
      <c r="BB122" s="2914"/>
      <c r="BC122" s="2914"/>
      <c r="BD122" s="2914"/>
      <c r="BE122" s="2914"/>
      <c r="BF122" s="2914"/>
      <c r="BG122" s="2914"/>
      <c r="BH122" s="2914"/>
      <c r="BI122" s="2914"/>
      <c r="BJ122" s="2914"/>
      <c r="BK122" s="2914"/>
      <c r="BL122" s="2914"/>
      <c r="BM122" s="2914"/>
      <c r="BN122" s="2914"/>
      <c r="BO122" s="2914"/>
      <c r="BP122" s="2914"/>
      <c r="BQ122" s="2914"/>
      <c r="BR122" s="2914"/>
      <c r="BS122" s="2914"/>
      <c r="BT122" s="2914"/>
      <c r="BU122" s="2914"/>
      <c r="BV122" s="2914"/>
      <c r="BW122" s="2914"/>
      <c r="BX122" s="2914"/>
      <c r="BY122" s="2914"/>
      <c r="BZ122" s="2914"/>
      <c r="CA122" s="2914"/>
      <c r="CB122" s="2914"/>
      <c r="CC122" s="2914"/>
      <c r="CD122" s="2914"/>
      <c r="CE122" s="2914"/>
      <c r="CF122" s="2914"/>
      <c r="CG122" s="2914"/>
      <c r="CH122" s="2914"/>
      <c r="CI122" s="2914"/>
      <c r="CJ122" s="2914"/>
      <c r="CK122" s="2914"/>
      <c r="CL122" s="2914"/>
      <c r="CM122" s="2914"/>
      <c r="CN122" s="2914"/>
      <c r="CO122" s="2914"/>
      <c r="CP122" s="2914"/>
      <c r="CQ122" s="2914"/>
      <c r="CR122" s="2914"/>
      <c r="CS122" s="2914"/>
      <c r="CT122" s="2914"/>
      <c r="CU122" s="2914"/>
      <c r="CV122" s="2914"/>
      <c r="CW122" s="2914"/>
      <c r="CX122" s="2914"/>
      <c r="CY122" s="2914"/>
      <c r="CZ122" s="2914"/>
      <c r="DA122" s="2914"/>
      <c r="DB122" s="2914"/>
      <c r="DC122" s="2914"/>
      <c r="DD122" s="2914"/>
      <c r="DE122" s="2914"/>
      <c r="DF122" s="2914"/>
      <c r="DG122" s="2914"/>
      <c r="DH122" s="2914"/>
      <c r="DI122" s="2914"/>
      <c r="DJ122" s="2914"/>
      <c r="DK122" s="2914"/>
      <c r="DL122" s="2914"/>
      <c r="DM122" s="2914"/>
      <c r="DN122" s="2914"/>
      <c r="DO122" s="2914"/>
      <c r="DP122" s="2914"/>
      <c r="DQ122" s="2914"/>
      <c r="DR122" s="2914"/>
      <c r="DS122" s="2914"/>
      <c r="DT122" s="2914"/>
      <c r="DU122" s="2914"/>
      <c r="DV122" s="2914"/>
      <c r="DW122" s="2914"/>
      <c r="DX122" s="2914"/>
      <c r="DY122" s="2914"/>
      <c r="DZ122" s="2914"/>
      <c r="EA122" s="2914"/>
      <c r="EB122" s="2914"/>
      <c r="EC122" s="2914"/>
      <c r="ED122" s="2914"/>
      <c r="EE122" s="2914"/>
      <c r="EF122" s="2914"/>
      <c r="EG122" s="2914"/>
      <c r="EH122" s="2914"/>
      <c r="EI122" s="2914"/>
      <c r="EJ122" s="2914"/>
      <c r="EK122" s="2914"/>
      <c r="EL122" s="2914"/>
      <c r="EM122" s="2914"/>
      <c r="EN122" s="2914"/>
      <c r="EO122" s="2914"/>
      <c r="EP122" s="2914"/>
      <c r="EQ122" s="2914"/>
      <c r="ER122" s="2914"/>
      <c r="ES122" s="2914"/>
      <c r="ET122" s="2914"/>
      <c r="EU122" s="2914"/>
      <c r="EV122" s="2948"/>
      <c r="EW122" s="2949"/>
      <c r="EX122" s="2949"/>
      <c r="EY122" s="2949"/>
      <c r="EZ122" s="2949"/>
      <c r="FA122" s="2949"/>
      <c r="FB122" s="2949"/>
      <c r="FC122" s="2949"/>
      <c r="FD122" s="2949"/>
      <c r="FE122" s="2950"/>
    </row>
    <row r="123" spans="1:161" ht="18" customHeight="1" x14ac:dyDescent="0.35">
      <c r="A123" s="908" t="s">
        <v>878</v>
      </c>
      <c r="B123" s="2914">
        <v>22.896724710000001</v>
      </c>
      <c r="C123" s="2914">
        <v>23.930499189999999</v>
      </c>
      <c r="D123" s="2914">
        <v>21.771200949999997</v>
      </c>
      <c r="E123" s="2914">
        <v>21.311337690000002</v>
      </c>
      <c r="F123" s="2914">
        <v>22.385842310000001</v>
      </c>
      <c r="G123" s="2914">
        <v>23.233362689999996</v>
      </c>
      <c r="H123" s="2914">
        <v>23.580355480000001</v>
      </c>
      <c r="I123" s="2914">
        <v>23.529080230000002</v>
      </c>
      <c r="J123" s="2914">
        <v>23.54986761</v>
      </c>
      <c r="K123" s="2914">
        <v>25.251241350000001</v>
      </c>
      <c r="L123" s="2914">
        <v>27.155479019999998</v>
      </c>
      <c r="M123" s="2914">
        <v>26.195889389999998</v>
      </c>
      <c r="N123" s="2914">
        <v>27.685987150000003</v>
      </c>
      <c r="O123" s="2914">
        <v>53.465920170000004</v>
      </c>
      <c r="P123" s="2914">
        <v>53.160079099999997</v>
      </c>
      <c r="Q123" s="2914">
        <v>53.535575270000002</v>
      </c>
      <c r="R123" s="2914">
        <v>55.322908229999996</v>
      </c>
      <c r="S123" s="2914">
        <v>58.121747859999999</v>
      </c>
      <c r="T123" s="2914">
        <v>58.569311729999995</v>
      </c>
      <c r="U123" s="2914">
        <v>55.885943249999997</v>
      </c>
      <c r="V123" s="2914">
        <v>58.05498369</v>
      </c>
      <c r="W123" s="2914">
        <v>66.578060450000009</v>
      </c>
      <c r="X123" s="2914">
        <v>65.956417860000002</v>
      </c>
      <c r="Y123" s="2914">
        <v>65.611733479999998</v>
      </c>
      <c r="Z123" s="2914">
        <v>64.422081540000008</v>
      </c>
      <c r="AA123" s="2914">
        <v>57.374158710000003</v>
      </c>
      <c r="AB123" s="2914">
        <v>55.552250749999999</v>
      </c>
      <c r="AC123" s="2914">
        <v>55.499747559999996</v>
      </c>
      <c r="AD123" s="2914">
        <v>61.388863400000005</v>
      </c>
      <c r="AE123" s="2914">
        <v>60.400083690000002</v>
      </c>
      <c r="AF123" s="2914">
        <v>74.928552969999998</v>
      </c>
      <c r="AG123" s="2914">
        <v>76.824820310000007</v>
      </c>
      <c r="AH123" s="2914">
        <v>73.240572389999997</v>
      </c>
      <c r="AI123" s="2914">
        <v>73.781270960000015</v>
      </c>
      <c r="AJ123" s="2914">
        <v>72.424761520000004</v>
      </c>
      <c r="AK123" s="2914">
        <v>73.89141223</v>
      </c>
      <c r="AL123" s="2914">
        <v>72.014711359999993</v>
      </c>
      <c r="AM123" s="2914">
        <v>66.513168229999991</v>
      </c>
      <c r="AN123" s="2914">
        <v>70.982842469999994</v>
      </c>
      <c r="AO123" s="2914">
        <v>68.225400809999996</v>
      </c>
      <c r="AP123" s="2914">
        <v>67.693869339200006</v>
      </c>
      <c r="AQ123" s="2914">
        <v>69.855168853799995</v>
      </c>
      <c r="AR123" s="2914">
        <v>158.67615725920001</v>
      </c>
      <c r="AS123" s="2914">
        <v>236.32443824000001</v>
      </c>
      <c r="AT123" s="2914">
        <v>226.02536978800001</v>
      </c>
      <c r="AU123" s="2914">
        <v>331.35528857699995</v>
      </c>
      <c r="AV123" s="2914">
        <v>351.05741903400002</v>
      </c>
      <c r="AW123" s="2914">
        <v>362.7615856164</v>
      </c>
      <c r="AX123" s="2914">
        <v>465.88054793000009</v>
      </c>
      <c r="AY123" s="2914">
        <v>392.98434266000004</v>
      </c>
      <c r="AZ123" s="2914">
        <v>372.78182311999996</v>
      </c>
      <c r="BA123" s="2914">
        <v>371.82525555000001</v>
      </c>
      <c r="BB123" s="2914">
        <v>369.62381545</v>
      </c>
      <c r="BC123" s="2914">
        <v>368.35598655000001</v>
      </c>
      <c r="BD123" s="2914">
        <v>430.94066263000002</v>
      </c>
      <c r="BE123" s="2914">
        <v>431.92189302999992</v>
      </c>
      <c r="BF123" s="2914">
        <v>428.85056360999994</v>
      </c>
      <c r="BG123" s="2914">
        <v>423.95907757999993</v>
      </c>
      <c r="BH123" s="2914">
        <v>448.53600299999999</v>
      </c>
      <c r="BI123" s="2914">
        <v>450.30419853000001</v>
      </c>
      <c r="BJ123" s="2914">
        <v>557.21806895999998</v>
      </c>
      <c r="BK123" s="2914">
        <v>564.87396211999999</v>
      </c>
      <c r="BL123" s="2914">
        <v>562.47330939999995</v>
      </c>
      <c r="BM123" s="2914">
        <v>563.27044503999991</v>
      </c>
      <c r="BN123" s="2914">
        <v>565.04797779000012</v>
      </c>
      <c r="BO123" s="2914">
        <v>561.35771807000003</v>
      </c>
      <c r="BP123" s="2914">
        <v>552.14333354000007</v>
      </c>
      <c r="BQ123" s="2914">
        <v>554.23283441000001</v>
      </c>
      <c r="BR123" s="2914">
        <v>556.17932862999999</v>
      </c>
      <c r="BS123" s="2914">
        <v>564.25831009000001</v>
      </c>
      <c r="BT123" s="2914">
        <v>563.03809707000016</v>
      </c>
      <c r="BU123" s="2914">
        <v>559.93400370999996</v>
      </c>
      <c r="BV123" s="2914">
        <v>573.12150758999985</v>
      </c>
      <c r="BW123" s="2914">
        <v>574.98574414000007</v>
      </c>
      <c r="BX123" s="2914">
        <v>568.19618385000001</v>
      </c>
      <c r="BY123" s="2914">
        <v>572.85721200000012</v>
      </c>
      <c r="BZ123" s="2914">
        <v>569.4</v>
      </c>
      <c r="CA123" s="2914">
        <v>583.75626207999994</v>
      </c>
      <c r="CB123" s="2914">
        <v>582.78793920999999</v>
      </c>
      <c r="CC123" s="2914">
        <v>592.13248998999995</v>
      </c>
      <c r="CD123" s="2914">
        <v>569.98832315999994</v>
      </c>
      <c r="CE123" s="2914">
        <v>564.79191700000001</v>
      </c>
      <c r="CF123" s="2914">
        <v>561.91405387000009</v>
      </c>
      <c r="CG123" s="2914">
        <v>553.35197152000012</v>
      </c>
      <c r="CH123" s="2914">
        <v>563.27310087000001</v>
      </c>
      <c r="CI123" s="2914">
        <v>562.02645163000011</v>
      </c>
      <c r="CJ123" s="2914">
        <v>675.63768110000001</v>
      </c>
      <c r="CK123" s="2914">
        <v>673.72784215000001</v>
      </c>
      <c r="CL123" s="2914">
        <v>669.50396338999997</v>
      </c>
      <c r="CM123" s="2914">
        <v>663.41997140000012</v>
      </c>
      <c r="CN123" s="2914">
        <v>640.99952871000005</v>
      </c>
      <c r="CO123" s="2914">
        <v>662.20459431999996</v>
      </c>
      <c r="CP123" s="2914">
        <v>657.68921922000004</v>
      </c>
      <c r="CQ123" s="2914">
        <v>662.05957423999996</v>
      </c>
      <c r="CR123" s="2914">
        <v>656.42291297999998</v>
      </c>
      <c r="CS123" s="2914">
        <v>669.81928072000005</v>
      </c>
      <c r="CT123" s="2914">
        <v>652.96205355999996</v>
      </c>
      <c r="CU123" s="2914">
        <v>236.54785200000001</v>
      </c>
      <c r="CV123" s="2914">
        <v>227.82573628</v>
      </c>
      <c r="CW123" s="2914">
        <v>225.44831076999998</v>
      </c>
      <c r="CX123" s="2914">
        <v>222.54340289999999</v>
      </c>
      <c r="CY123" s="2914">
        <v>223.28071204000003</v>
      </c>
      <c r="CZ123" s="2914">
        <v>237.51249261999999</v>
      </c>
      <c r="DA123" s="2914">
        <v>262.17832880000003</v>
      </c>
      <c r="DB123" s="2914">
        <v>261.24808803000002</v>
      </c>
      <c r="DC123" s="2914">
        <v>267.30956226000001</v>
      </c>
      <c r="DD123" s="2914">
        <v>270.88224986999995</v>
      </c>
      <c r="DE123" s="2914">
        <v>282.59881746000002</v>
      </c>
      <c r="DF123" s="2914">
        <v>308.75538816999995</v>
      </c>
      <c r="DG123" s="2914">
        <v>439.83663511999993</v>
      </c>
      <c r="DH123" s="2914">
        <v>441.66699155000015</v>
      </c>
      <c r="DI123" s="2914">
        <v>430.23317922000001</v>
      </c>
      <c r="DJ123" s="2914">
        <v>459.20054869000012</v>
      </c>
      <c r="DK123" s="2914">
        <v>462.24394507000005</v>
      </c>
      <c r="DL123" s="2914">
        <v>478.75366625000004</v>
      </c>
      <c r="DM123" s="2914">
        <v>471.87253878000001</v>
      </c>
      <c r="DN123" s="2914">
        <v>455.87593872728002</v>
      </c>
      <c r="DO123" s="2914">
        <v>467.99062126000001</v>
      </c>
      <c r="DP123" s="2914">
        <v>375.30158009257616</v>
      </c>
      <c r="DQ123" s="2914">
        <v>374.59558050960004</v>
      </c>
      <c r="DR123" s="2914">
        <v>371.24784116167996</v>
      </c>
      <c r="DS123" s="2914">
        <v>373.43237002867994</v>
      </c>
      <c r="DT123" s="2914">
        <v>370.47282199330027</v>
      </c>
      <c r="DU123" s="2914">
        <v>367.44259708700002</v>
      </c>
      <c r="DV123" s="2914">
        <v>365.82734646266954</v>
      </c>
      <c r="DW123" s="2914">
        <v>425.13971646409357</v>
      </c>
      <c r="DX123" s="2914">
        <v>481.83494967144276</v>
      </c>
      <c r="DY123" s="2914">
        <v>483.53458087520926</v>
      </c>
      <c r="DZ123" s="2914">
        <v>481.04613941020006</v>
      </c>
      <c r="EA123" s="2914">
        <v>474.56068214207602</v>
      </c>
      <c r="EB123" s="2914">
        <v>473.63700031190001</v>
      </c>
      <c r="EC123" s="2914">
        <v>471.32623747360003</v>
      </c>
      <c r="ED123" s="2914">
        <v>461.23187640182999</v>
      </c>
      <c r="EE123" s="2914">
        <v>468.04926436245</v>
      </c>
      <c r="EF123" s="2914">
        <v>458.92592482850006</v>
      </c>
      <c r="EG123" s="2914">
        <v>465.52698206999997</v>
      </c>
      <c r="EH123" s="2914">
        <v>472.10567816999998</v>
      </c>
      <c r="EI123" s="2914">
        <v>473.42827984485996</v>
      </c>
      <c r="EJ123" s="2914">
        <v>510.96892415119999</v>
      </c>
      <c r="EK123" s="2914">
        <v>283.46667932909992</v>
      </c>
      <c r="EL123" s="2914">
        <v>285.76780393910008</v>
      </c>
      <c r="EM123" s="2914">
        <v>296.02349561344005</v>
      </c>
      <c r="EN123" s="2914">
        <v>291.73047896669999</v>
      </c>
      <c r="EO123" s="2914">
        <v>289.04053167125005</v>
      </c>
      <c r="EP123" s="2914">
        <v>297.84413631719997</v>
      </c>
      <c r="EQ123" s="2914">
        <v>293.25955006999999</v>
      </c>
      <c r="ER123" s="2914">
        <v>293.46787497000003</v>
      </c>
      <c r="ES123" s="2914">
        <v>291.63519993000006</v>
      </c>
      <c r="ET123" s="2914">
        <v>292.11784248999987</v>
      </c>
      <c r="EU123" s="2914">
        <v>288.56742732999999</v>
      </c>
      <c r="EV123" s="2948">
        <v>199.10327644999998</v>
      </c>
      <c r="EW123" s="2949">
        <v>195.16995115</v>
      </c>
      <c r="EX123" s="2949">
        <v>196.74360132999999</v>
      </c>
      <c r="EY123" s="2949">
        <v>169.40362281999998</v>
      </c>
      <c r="EZ123" s="2949">
        <v>185.27216378999998</v>
      </c>
      <c r="FA123" s="2949">
        <v>164.14706769</v>
      </c>
      <c r="FB123" s="2949">
        <v>171.03170404999997</v>
      </c>
      <c r="FC123" s="2949">
        <v>169.95937760000001</v>
      </c>
      <c r="FD123" s="2949">
        <v>171.75153717000003</v>
      </c>
      <c r="FE123" s="2950">
        <v>166.34356263000001</v>
      </c>
    </row>
    <row r="124" spans="1:161" ht="7.7" customHeight="1" x14ac:dyDescent="0.35">
      <c r="A124" s="908"/>
      <c r="B124" s="2914"/>
      <c r="C124" s="2914"/>
      <c r="D124" s="2914"/>
      <c r="E124" s="2914"/>
      <c r="F124" s="2914"/>
      <c r="G124" s="2914"/>
      <c r="H124" s="2919"/>
      <c r="I124" s="2919"/>
      <c r="J124" s="2919"/>
      <c r="K124" s="2919"/>
      <c r="L124" s="2919"/>
      <c r="M124" s="2919"/>
      <c r="N124" s="2919"/>
      <c r="O124" s="2919"/>
      <c r="P124" s="2919"/>
      <c r="Q124" s="2919"/>
      <c r="R124" s="2914"/>
      <c r="S124" s="2919"/>
      <c r="T124" s="2919"/>
      <c r="U124" s="2919"/>
      <c r="V124" s="2919"/>
      <c r="W124" s="2919"/>
      <c r="X124" s="2919"/>
      <c r="Y124" s="2919"/>
      <c r="Z124" s="2919"/>
      <c r="AA124" s="2919"/>
      <c r="AB124" s="2919"/>
      <c r="AC124" s="2919"/>
      <c r="AD124" s="2919"/>
      <c r="AE124" s="2919"/>
      <c r="AF124" s="2919"/>
      <c r="AG124" s="2919"/>
      <c r="AH124" s="2919"/>
      <c r="AI124" s="2919"/>
      <c r="AJ124" s="2919"/>
      <c r="AK124" s="2919"/>
      <c r="AL124" s="2919"/>
      <c r="AM124" s="2914"/>
      <c r="AN124" s="2914"/>
      <c r="AO124" s="2914"/>
      <c r="AP124" s="2914"/>
      <c r="AQ124" s="2914"/>
      <c r="AR124" s="2914"/>
      <c r="AS124" s="2914"/>
      <c r="AT124" s="2914"/>
      <c r="AU124" s="2914"/>
      <c r="AV124" s="2914"/>
      <c r="AW124" s="2914"/>
      <c r="AX124" s="2914"/>
      <c r="AY124" s="2914"/>
      <c r="AZ124" s="2914"/>
      <c r="BA124" s="2914"/>
      <c r="BB124" s="2914"/>
      <c r="BC124" s="2914"/>
      <c r="BD124" s="2914"/>
      <c r="BE124" s="2914"/>
      <c r="BF124" s="2914"/>
      <c r="BG124" s="2914"/>
      <c r="BH124" s="2914"/>
      <c r="BI124" s="2914"/>
      <c r="BJ124" s="2914"/>
      <c r="BK124" s="2914"/>
      <c r="BL124" s="2914"/>
      <c r="BM124" s="2914"/>
      <c r="BN124" s="2914"/>
      <c r="BO124" s="2914"/>
      <c r="BP124" s="2914"/>
      <c r="BQ124" s="2914"/>
      <c r="BR124" s="2914"/>
      <c r="BS124" s="2914"/>
      <c r="BT124" s="2914"/>
      <c r="BU124" s="2914"/>
      <c r="BV124" s="2914"/>
      <c r="BW124" s="2914"/>
      <c r="BX124" s="2914"/>
      <c r="BY124" s="2914"/>
      <c r="BZ124" s="2914"/>
      <c r="CA124" s="2914"/>
      <c r="CB124" s="2914"/>
      <c r="CC124" s="2914"/>
      <c r="CD124" s="2914"/>
      <c r="CE124" s="2914"/>
      <c r="CF124" s="2914"/>
      <c r="CG124" s="2914"/>
      <c r="CH124" s="2914"/>
      <c r="CI124" s="2914"/>
      <c r="CJ124" s="2914"/>
      <c r="CK124" s="2914"/>
      <c r="CL124" s="2914"/>
      <c r="CM124" s="2914"/>
      <c r="CN124" s="2914"/>
      <c r="CO124" s="2914"/>
      <c r="CP124" s="2914"/>
      <c r="CQ124" s="2914"/>
      <c r="CR124" s="2914"/>
      <c r="CS124" s="2914"/>
      <c r="CT124" s="2914"/>
      <c r="CU124" s="2914"/>
      <c r="CV124" s="2914"/>
      <c r="CW124" s="2914"/>
      <c r="CX124" s="2914"/>
      <c r="CY124" s="2914"/>
      <c r="CZ124" s="2914"/>
      <c r="DA124" s="2914"/>
      <c r="DB124" s="2914"/>
      <c r="DC124" s="2914"/>
      <c r="DD124" s="2914"/>
      <c r="DE124" s="2914"/>
      <c r="DF124" s="2914"/>
      <c r="DG124" s="2914"/>
      <c r="DH124" s="2914"/>
      <c r="DI124" s="2914"/>
      <c r="DJ124" s="2914"/>
      <c r="DK124" s="2914"/>
      <c r="DL124" s="2914"/>
      <c r="DM124" s="2914"/>
      <c r="DN124" s="2914"/>
      <c r="DO124" s="2914"/>
      <c r="DP124" s="2914"/>
      <c r="DQ124" s="2914"/>
      <c r="DR124" s="2914"/>
      <c r="DS124" s="2914"/>
      <c r="DT124" s="2914"/>
      <c r="DU124" s="2914"/>
      <c r="DV124" s="2914"/>
      <c r="DW124" s="2914"/>
      <c r="DX124" s="2914"/>
      <c r="DY124" s="2914"/>
      <c r="DZ124" s="2914"/>
      <c r="EA124" s="2914"/>
      <c r="EB124" s="2914"/>
      <c r="EC124" s="2914"/>
      <c r="ED124" s="2914"/>
      <c r="EE124" s="2914"/>
      <c r="EF124" s="2914"/>
      <c r="EG124" s="2914"/>
      <c r="EH124" s="2914"/>
      <c r="EI124" s="2914"/>
      <c r="EJ124" s="2914"/>
      <c r="EK124" s="2914"/>
      <c r="EL124" s="2914"/>
      <c r="EM124" s="2914"/>
      <c r="EN124" s="2914"/>
      <c r="EO124" s="2914"/>
      <c r="EP124" s="2914"/>
      <c r="EQ124" s="2914"/>
      <c r="ER124" s="2914"/>
      <c r="ES124" s="2914"/>
      <c r="ET124" s="2914"/>
      <c r="EU124" s="2914"/>
      <c r="EV124" s="2948"/>
      <c r="EW124" s="2949"/>
      <c r="EX124" s="2949"/>
      <c r="EY124" s="2949"/>
      <c r="EZ124" s="2949"/>
      <c r="FA124" s="2949"/>
      <c r="FB124" s="2949"/>
      <c r="FC124" s="2949"/>
      <c r="FD124" s="2949"/>
      <c r="FE124" s="2950"/>
    </row>
    <row r="125" spans="1:161" ht="18" customHeight="1" x14ac:dyDescent="0.35">
      <c r="A125" s="908" t="s">
        <v>879</v>
      </c>
      <c r="B125" s="2914">
        <v>0</v>
      </c>
      <c r="C125" s="2914">
        <v>0.10020628999999999</v>
      </c>
      <c r="D125" s="2914">
        <v>6.761955E-2</v>
      </c>
      <c r="E125" s="2914">
        <v>9.1557119999999992E-2</v>
      </c>
      <c r="F125" s="2914">
        <v>8.0903940000000008E-2</v>
      </c>
      <c r="G125" s="2914">
        <v>9.8683999999999994E-2</v>
      </c>
      <c r="H125" s="2914">
        <v>0</v>
      </c>
      <c r="I125" s="2914">
        <v>5.6153000000000002E-2</v>
      </c>
      <c r="J125" s="2914">
        <v>0</v>
      </c>
      <c r="K125" s="2914">
        <v>9.98E-2</v>
      </c>
      <c r="L125" s="2914">
        <v>0.1011533</v>
      </c>
      <c r="M125" s="2914">
        <v>0.10257558</v>
      </c>
      <c r="N125" s="2914">
        <v>3.3465179999999997E-2</v>
      </c>
      <c r="O125" s="2914">
        <v>0.1</v>
      </c>
      <c r="P125" s="2914">
        <v>3.4433360000000003E-2</v>
      </c>
      <c r="Q125" s="2914">
        <v>9.6010520000000002E-2</v>
      </c>
      <c r="R125" s="2914">
        <v>3.1390910000000001E-2</v>
      </c>
      <c r="S125" s="2914">
        <v>6.2217429999999997E-2</v>
      </c>
      <c r="T125" s="2914">
        <v>0.14941817000000002</v>
      </c>
      <c r="U125" s="2914">
        <v>0.16524712</v>
      </c>
      <c r="V125" s="2914">
        <v>9.5903779999999994E-2</v>
      </c>
      <c r="W125" s="2914">
        <v>0.12796542</v>
      </c>
      <c r="X125" s="2914">
        <v>9.8810070000000014E-2</v>
      </c>
      <c r="Y125" s="2914">
        <v>0.17254763000000001</v>
      </c>
      <c r="Z125" s="2914">
        <v>0.10180569</v>
      </c>
      <c r="AA125" s="2914">
        <v>0.15710617999999998</v>
      </c>
      <c r="AB125" s="2914">
        <v>0.10312319</v>
      </c>
      <c r="AC125" s="2914">
        <v>0.10086730000000001</v>
      </c>
      <c r="AD125" s="2914">
        <v>0.11887236999999999</v>
      </c>
      <c r="AE125" s="2914">
        <v>0.10578132000000001</v>
      </c>
      <c r="AF125" s="2914">
        <v>0.10267535000000001</v>
      </c>
      <c r="AG125" s="2914">
        <v>0.10157836000000001</v>
      </c>
      <c r="AH125" s="2914">
        <v>0.11142025999999999</v>
      </c>
      <c r="AI125" s="2914">
        <v>1.9604E-4</v>
      </c>
      <c r="AJ125" s="2914">
        <v>1.5587370000000001E-2</v>
      </c>
      <c r="AK125" s="2914">
        <v>7.8306880000000009E-2</v>
      </c>
      <c r="AL125" s="2914">
        <v>5.3264699999999998E-2</v>
      </c>
      <c r="AM125" s="2914">
        <v>7.9935800000000001E-3</v>
      </c>
      <c r="AN125" s="2914">
        <v>6.2540600000000005E-3</v>
      </c>
      <c r="AO125" s="2914">
        <v>9.5938509999999991E-2</v>
      </c>
      <c r="AP125" s="2914">
        <v>2.2045550000000001E-2</v>
      </c>
      <c r="AQ125" s="2914">
        <v>8.771669E-2</v>
      </c>
      <c r="AR125" s="2914">
        <v>2.2879769999999997E-2</v>
      </c>
      <c r="AS125" s="2914">
        <v>2.6735385299999996</v>
      </c>
      <c r="AT125" s="2914">
        <v>2.7082639999999998E-2</v>
      </c>
      <c r="AU125" s="2914">
        <v>8.5475720000000005E-2</v>
      </c>
      <c r="AV125" s="2914">
        <v>0</v>
      </c>
      <c r="AW125" s="2914">
        <v>0</v>
      </c>
      <c r="AX125" s="2914">
        <v>0</v>
      </c>
      <c r="AY125" s="2914">
        <v>2.9583299999999999E-3</v>
      </c>
      <c r="AZ125" s="2914">
        <v>0.34326441999999996</v>
      </c>
      <c r="BA125" s="2914">
        <v>0.35115745000000004</v>
      </c>
      <c r="BB125" s="2914">
        <v>0.39273246999999994</v>
      </c>
      <c r="BC125" s="2914">
        <v>0.35254471000000004</v>
      </c>
      <c r="BD125" s="2914">
        <v>0.26229183</v>
      </c>
      <c r="BE125" s="2914">
        <v>0.23854133999999999</v>
      </c>
      <c r="BF125" s="2914">
        <v>0.21045760999999999</v>
      </c>
      <c r="BG125" s="2914">
        <v>0.1980634</v>
      </c>
      <c r="BH125" s="2914">
        <v>0.27884430999999998</v>
      </c>
      <c r="BI125" s="2914">
        <v>0.48020114000000003</v>
      </c>
      <c r="BJ125" s="2914">
        <v>0.6479838</v>
      </c>
      <c r="BK125" s="2914">
        <v>0.49181095000000002</v>
      </c>
      <c r="BL125" s="2914">
        <v>0.51331262</v>
      </c>
      <c r="BM125" s="2914">
        <v>0.47312671999999995</v>
      </c>
      <c r="BN125" s="2914">
        <v>0.48631702999999998</v>
      </c>
      <c r="BO125" s="2914">
        <v>0.44240933999999998</v>
      </c>
      <c r="BP125" s="2914">
        <v>0.51672671999999997</v>
      </c>
      <c r="BQ125" s="2914">
        <v>0.47716392000000002</v>
      </c>
      <c r="BR125" s="2914">
        <v>0.48608786999999998</v>
      </c>
      <c r="BS125" s="2914">
        <v>0.36313711999999998</v>
      </c>
      <c r="BT125" s="2914">
        <v>9.6190479999999995E-2</v>
      </c>
      <c r="BU125" s="2914">
        <v>0.17090801999999999</v>
      </c>
      <c r="BV125" s="2914">
        <v>0.16124117999999998</v>
      </c>
      <c r="BW125" s="2914">
        <v>0.18289442</v>
      </c>
      <c r="BX125" s="2914">
        <v>0.195213</v>
      </c>
      <c r="BY125" s="2914">
        <v>0.25817200000000001</v>
      </c>
      <c r="BZ125" s="2914">
        <v>0.1</v>
      </c>
      <c r="CA125" s="2914">
        <v>0.12053949999999999</v>
      </c>
      <c r="CB125" s="2914">
        <v>0.10335031</v>
      </c>
      <c r="CC125" s="2914">
        <v>0.23272893</v>
      </c>
      <c r="CD125" s="2914">
        <v>0.15786333</v>
      </c>
      <c r="CE125" s="2914">
        <v>0.17289642999999999</v>
      </c>
      <c r="CF125" s="2914">
        <v>8.004246000000001E-2</v>
      </c>
      <c r="CG125" s="2914">
        <v>0.26916702000000003</v>
      </c>
      <c r="CH125" s="2914">
        <v>0.14101710000000001</v>
      </c>
      <c r="CI125" s="2914">
        <v>0.14179847000000001</v>
      </c>
      <c r="CJ125" s="2914">
        <v>7.2719359999999997E-2</v>
      </c>
      <c r="CK125" s="2914">
        <v>0.12986126000000001</v>
      </c>
      <c r="CL125" s="2914">
        <v>0.24060016000000001</v>
      </c>
      <c r="CM125" s="2914">
        <v>8.2547750000000003E-2</v>
      </c>
      <c r="CN125" s="2914">
        <v>0.17928139000000001</v>
      </c>
      <c r="CO125" s="2914">
        <v>0.11504833</v>
      </c>
      <c r="CP125" s="2914">
        <v>0.26650253999999995</v>
      </c>
      <c r="CQ125" s="2914">
        <v>0.17321108999999998</v>
      </c>
      <c r="CR125" s="2914">
        <v>0.20612103000000001</v>
      </c>
      <c r="CS125" s="2914">
        <v>0.13155331000000001</v>
      </c>
      <c r="CT125" s="2914">
        <v>0</v>
      </c>
      <c r="CU125" s="2914">
        <v>0.19337573000000002</v>
      </c>
      <c r="CV125" s="2914">
        <v>3.1000949999999999E-2</v>
      </c>
      <c r="CW125" s="2914">
        <v>3.3348849999999999E-2</v>
      </c>
      <c r="CX125" s="2914">
        <v>0.13406142999999998</v>
      </c>
      <c r="CY125" s="2914">
        <v>0.18827368</v>
      </c>
      <c r="CZ125" s="2914">
        <v>0.19678567999999999</v>
      </c>
      <c r="DA125" s="2914">
        <v>0.25669026</v>
      </c>
      <c r="DB125" s="2914">
        <v>0.11809965</v>
      </c>
      <c r="DC125" s="2914">
        <v>0.15546795000000002</v>
      </c>
      <c r="DD125" s="2914">
        <v>0.13217195000000001</v>
      </c>
      <c r="DE125" s="2914">
        <v>0.15082960000000001</v>
      </c>
      <c r="DF125" s="2914">
        <v>0.10627814999999999</v>
      </c>
      <c r="DG125" s="2914">
        <v>0.20917427999999999</v>
      </c>
      <c r="DH125" s="2914">
        <v>0.20413275</v>
      </c>
      <c r="DI125" s="2914">
        <v>0.14292795999999999</v>
      </c>
      <c r="DJ125" s="2914">
        <v>0.23557198999999998</v>
      </c>
      <c r="DK125" s="2914">
        <v>0.23655242000000001</v>
      </c>
      <c r="DL125" s="2914">
        <v>6.2321169999999995E-2</v>
      </c>
      <c r="DM125" s="2914">
        <v>0.18683093000000001</v>
      </c>
      <c r="DN125" s="2914">
        <v>0</v>
      </c>
      <c r="DO125" s="2914">
        <v>0.18459942000000001</v>
      </c>
      <c r="DP125" s="2914">
        <v>0.20988065</v>
      </c>
      <c r="DQ125" s="2914">
        <v>0.10333321000000001</v>
      </c>
      <c r="DR125" s="2914">
        <v>0.25982075999999998</v>
      </c>
      <c r="DS125" s="2914">
        <v>0.26877743999999998</v>
      </c>
      <c r="DT125" s="2914">
        <v>0.22147141000000001</v>
      </c>
      <c r="DU125" s="2914">
        <v>9.977488000000001E-2</v>
      </c>
      <c r="DV125" s="2914">
        <v>0.22014157999999998</v>
      </c>
      <c r="DW125" s="2914">
        <v>0.20450892000000001</v>
      </c>
      <c r="DX125" s="2914">
        <v>0.12655462000000001</v>
      </c>
      <c r="DY125" s="2914">
        <v>0.24512559</v>
      </c>
      <c r="DZ125" s="2914">
        <v>0.18658949999999999</v>
      </c>
      <c r="EA125" s="2914">
        <v>0.18003070999999998</v>
      </c>
      <c r="EB125" s="2914">
        <v>0.21123865999999999</v>
      </c>
      <c r="EC125" s="2914">
        <v>0.19384942999999999</v>
      </c>
      <c r="ED125" s="2914">
        <v>0.2556773</v>
      </c>
      <c r="EE125" s="2914">
        <v>0.25963116000000003</v>
      </c>
      <c r="EF125" s="2914">
        <v>0.11315447000000001</v>
      </c>
      <c r="EG125" s="2914">
        <v>0.22524969</v>
      </c>
      <c r="EH125" s="2914">
        <v>0.14900632999999999</v>
      </c>
      <c r="EI125" s="2914">
        <v>0.13882851999999998</v>
      </c>
      <c r="EJ125" s="2914">
        <v>0.17871291</v>
      </c>
      <c r="EK125" s="2914">
        <v>0.27971457</v>
      </c>
      <c r="EL125" s="2914">
        <v>0.13678666</v>
      </c>
      <c r="EM125" s="2914">
        <v>0</v>
      </c>
      <c r="EN125" s="2914">
        <v>0</v>
      </c>
      <c r="EO125" s="2914">
        <v>0</v>
      </c>
      <c r="EP125" s="2914">
        <v>0</v>
      </c>
      <c r="EQ125" s="2914">
        <v>0</v>
      </c>
      <c r="ER125" s="2914">
        <v>0</v>
      </c>
      <c r="ES125" s="2914">
        <v>0</v>
      </c>
      <c r="ET125" s="2914">
        <v>0</v>
      </c>
      <c r="EU125" s="2914">
        <v>0</v>
      </c>
      <c r="EV125" s="2948">
        <v>0</v>
      </c>
      <c r="EW125" s="2949">
        <v>0</v>
      </c>
      <c r="EX125" s="2949">
        <v>0</v>
      </c>
      <c r="EY125" s="2949">
        <v>0</v>
      </c>
      <c r="EZ125" s="2949">
        <v>0</v>
      </c>
      <c r="FA125" s="2949">
        <v>0</v>
      </c>
      <c r="FB125" s="2949">
        <v>0</v>
      </c>
      <c r="FC125" s="2949">
        <v>0</v>
      </c>
      <c r="FD125" s="2949">
        <v>0</v>
      </c>
      <c r="FE125" s="2950">
        <v>0</v>
      </c>
    </row>
    <row r="126" spans="1:161" ht="7.7" customHeight="1" x14ac:dyDescent="0.35">
      <c r="A126" s="908"/>
      <c r="B126" s="2914"/>
      <c r="C126" s="2914"/>
      <c r="D126" s="2914"/>
      <c r="E126" s="2914"/>
      <c r="F126" s="2914"/>
      <c r="G126" s="2914"/>
      <c r="H126" s="2919"/>
      <c r="I126" s="2919"/>
      <c r="J126" s="2919"/>
      <c r="K126" s="2919"/>
      <c r="L126" s="2919"/>
      <c r="M126" s="2919"/>
      <c r="N126" s="2919"/>
      <c r="O126" s="2919"/>
      <c r="P126" s="2919"/>
      <c r="Q126" s="2919"/>
      <c r="R126" s="2914"/>
      <c r="S126" s="2919"/>
      <c r="T126" s="2919"/>
      <c r="U126" s="2919"/>
      <c r="V126" s="2919"/>
      <c r="W126" s="2919"/>
      <c r="X126" s="2919"/>
      <c r="Y126" s="2919"/>
      <c r="Z126" s="2919"/>
      <c r="AA126" s="2919"/>
      <c r="AB126" s="2919"/>
      <c r="AC126" s="2919"/>
      <c r="AD126" s="2919"/>
      <c r="AE126" s="2919"/>
      <c r="AF126" s="2919"/>
      <c r="AG126" s="2919"/>
      <c r="AH126" s="2919"/>
      <c r="AI126" s="2919"/>
      <c r="AJ126" s="2919"/>
      <c r="AK126" s="2919"/>
      <c r="AL126" s="2919"/>
      <c r="AM126" s="2914"/>
      <c r="AN126" s="2914"/>
      <c r="AO126" s="2914"/>
      <c r="AP126" s="2914"/>
      <c r="AQ126" s="2914"/>
      <c r="AR126" s="2914"/>
      <c r="AS126" s="2914"/>
      <c r="AT126" s="2914"/>
      <c r="AU126" s="2914"/>
      <c r="AV126" s="2914"/>
      <c r="AW126" s="2914"/>
      <c r="AX126" s="2914"/>
      <c r="AY126" s="2914"/>
      <c r="AZ126" s="2914"/>
      <c r="BA126" s="2914"/>
      <c r="BB126" s="2914"/>
      <c r="BC126" s="2914"/>
      <c r="BD126" s="2914"/>
      <c r="BE126" s="2914"/>
      <c r="BF126" s="2914"/>
      <c r="BG126" s="2914"/>
      <c r="BH126" s="2914"/>
      <c r="BI126" s="2914"/>
      <c r="BJ126" s="2914"/>
      <c r="BK126" s="2914"/>
      <c r="BL126" s="2914"/>
      <c r="BM126" s="2914"/>
      <c r="BN126" s="2914"/>
      <c r="BO126" s="2914"/>
      <c r="BP126" s="2914"/>
      <c r="BQ126" s="2914"/>
      <c r="BR126" s="2914"/>
      <c r="BS126" s="2914"/>
      <c r="BT126" s="2914"/>
      <c r="BU126" s="2914"/>
      <c r="BV126" s="2914"/>
      <c r="BW126" s="2914"/>
      <c r="BX126" s="2914"/>
      <c r="BY126" s="2914"/>
      <c r="BZ126" s="2914"/>
      <c r="CA126" s="2914"/>
      <c r="CB126" s="2914"/>
      <c r="CC126" s="2914"/>
      <c r="CD126" s="2914"/>
      <c r="CE126" s="2914"/>
      <c r="CF126" s="2914"/>
      <c r="CG126" s="2914"/>
      <c r="CH126" s="2914"/>
      <c r="CI126" s="2914"/>
      <c r="CJ126" s="2914"/>
      <c r="CK126" s="2914"/>
      <c r="CL126" s="2914"/>
      <c r="CM126" s="2914"/>
      <c r="CN126" s="2914"/>
      <c r="CO126" s="2914"/>
      <c r="CP126" s="2914"/>
      <c r="CQ126" s="2914"/>
      <c r="CR126" s="2914"/>
      <c r="CS126" s="2914"/>
      <c r="CT126" s="2914"/>
      <c r="CU126" s="2914"/>
      <c r="CV126" s="2914"/>
      <c r="CW126" s="2914"/>
      <c r="CX126" s="2914"/>
      <c r="CY126" s="2914"/>
      <c r="CZ126" s="2914"/>
      <c r="DA126" s="2914"/>
      <c r="DB126" s="2914"/>
      <c r="DC126" s="2914"/>
      <c r="DD126" s="2914"/>
      <c r="DE126" s="2914"/>
      <c r="DF126" s="2914"/>
      <c r="DG126" s="2914"/>
      <c r="DH126" s="2914"/>
      <c r="DI126" s="2914"/>
      <c r="DJ126" s="2914"/>
      <c r="DK126" s="2914"/>
      <c r="DL126" s="2914"/>
      <c r="DM126" s="2914"/>
      <c r="DN126" s="2914"/>
      <c r="DO126" s="2914"/>
      <c r="DP126" s="2914"/>
      <c r="DQ126" s="2914"/>
      <c r="DR126" s="2914"/>
      <c r="DS126" s="2914"/>
      <c r="DT126" s="2914"/>
      <c r="DU126" s="2914"/>
      <c r="DV126" s="2914"/>
      <c r="DW126" s="2914"/>
      <c r="DX126" s="2914"/>
      <c r="DY126" s="2914"/>
      <c r="DZ126" s="2914"/>
      <c r="EA126" s="2914"/>
      <c r="EB126" s="2914"/>
      <c r="EC126" s="2914"/>
      <c r="ED126" s="2914"/>
      <c r="EE126" s="2914"/>
      <c r="EF126" s="2914"/>
      <c r="EG126" s="2914"/>
      <c r="EH126" s="2914"/>
      <c r="EI126" s="2914"/>
      <c r="EJ126" s="2914"/>
      <c r="EK126" s="2914"/>
      <c r="EL126" s="2914"/>
      <c r="EM126" s="2914"/>
      <c r="EN126" s="2914"/>
      <c r="EO126" s="2914"/>
      <c r="EP126" s="2914"/>
      <c r="EQ126" s="2914"/>
      <c r="ER126" s="2914"/>
      <c r="ES126" s="2914"/>
      <c r="ET126" s="2914"/>
      <c r="EU126" s="2914"/>
      <c r="EV126" s="2948"/>
      <c r="EW126" s="2949"/>
      <c r="EX126" s="2949"/>
      <c r="EY126" s="2949"/>
      <c r="EZ126" s="2949"/>
      <c r="FA126" s="2949"/>
      <c r="FB126" s="2949"/>
      <c r="FC126" s="2949"/>
      <c r="FD126" s="2949"/>
      <c r="FE126" s="2950"/>
    </row>
    <row r="127" spans="1:161" s="897" customFormat="1" ht="18" customHeight="1" x14ac:dyDescent="0.35">
      <c r="A127" s="908" t="s">
        <v>5730</v>
      </c>
      <c r="B127" s="2954">
        <v>9790.045050772891</v>
      </c>
      <c r="C127" s="2954">
        <v>9986.3961003334498</v>
      </c>
      <c r="D127" s="2954">
        <v>10209.995867710812</v>
      </c>
      <c r="E127" s="2954">
        <v>10432.8348678612</v>
      </c>
      <c r="F127" s="2954">
        <v>10514.343421066342</v>
      </c>
      <c r="G127" s="2954">
        <v>10558.572846353722</v>
      </c>
      <c r="H127" s="2954">
        <v>10650.817464525007</v>
      </c>
      <c r="I127" s="2954">
        <v>10865.470252023104</v>
      </c>
      <c r="J127" s="2954">
        <v>10808.406246173154</v>
      </c>
      <c r="K127" s="2954">
        <v>10889.744637304719</v>
      </c>
      <c r="L127" s="2954">
        <v>11062.191939743261</v>
      </c>
      <c r="M127" s="2954">
        <v>11169.928581971792</v>
      </c>
      <c r="N127" s="2954">
        <v>11342.374480553241</v>
      </c>
      <c r="O127" s="2954">
        <v>11513.742697203381</v>
      </c>
      <c r="P127" s="2954">
        <v>11774.519083411018</v>
      </c>
      <c r="Q127" s="2954">
        <v>11900.311620778139</v>
      </c>
      <c r="R127" s="2954">
        <v>12027.583041713906</v>
      </c>
      <c r="S127" s="2954">
        <v>12228.994347227699</v>
      </c>
      <c r="T127" s="2954">
        <v>12333.674972365743</v>
      </c>
      <c r="U127" s="2954">
        <v>12244.001248503282</v>
      </c>
      <c r="V127" s="2954">
        <v>12464.2</v>
      </c>
      <c r="W127" s="2954">
        <v>12636.652618985401</v>
      </c>
      <c r="X127" s="2954">
        <v>12861.332507102421</v>
      </c>
      <c r="Y127" s="2954">
        <v>13083.296898922819</v>
      </c>
      <c r="Z127" s="2954">
        <v>13683.234964317679</v>
      </c>
      <c r="AA127" s="2954">
        <v>13793.725565746914</v>
      </c>
      <c r="AB127" s="2954">
        <v>13982.668306506057</v>
      </c>
      <c r="AC127" s="2954">
        <v>14416.67917953707</v>
      </c>
      <c r="AD127" s="2954">
        <v>14551.626994553373</v>
      </c>
      <c r="AE127" s="2954">
        <v>14572.817867088917</v>
      </c>
      <c r="AF127" s="2954">
        <v>14603.941787074096</v>
      </c>
      <c r="AG127" s="2954">
        <v>14815.562716546658</v>
      </c>
      <c r="AH127" s="2954">
        <v>15015.769864481666</v>
      </c>
      <c r="AI127" s="2954">
        <v>15022.676045626004</v>
      </c>
      <c r="AJ127" s="2954">
        <v>15447.09179016795</v>
      </c>
      <c r="AK127" s="2954">
        <v>15630.598440553978</v>
      </c>
      <c r="AL127" s="2954">
        <v>15887.422199267327</v>
      </c>
      <c r="AM127" s="2954">
        <v>15962.735813987501</v>
      </c>
      <c r="AN127" s="2954">
        <v>16371.418397999467</v>
      </c>
      <c r="AO127" s="2954">
        <v>16420.080103193748</v>
      </c>
      <c r="AP127" s="2954">
        <v>16107.465390099163</v>
      </c>
      <c r="AQ127" s="2954">
        <v>16491.299348792898</v>
      </c>
      <c r="AR127" s="2954">
        <v>16227.661819672245</v>
      </c>
      <c r="AS127" s="2954">
        <v>16059.329087977025</v>
      </c>
      <c r="AT127" s="2954">
        <v>16295.837263044999</v>
      </c>
      <c r="AU127" s="2954">
        <v>16078.241918447135</v>
      </c>
      <c r="AV127" s="2954">
        <v>16358.111570699528</v>
      </c>
      <c r="AW127" s="2954">
        <v>16515.208503223741</v>
      </c>
      <c r="AX127" s="2954">
        <v>16545.692590268452</v>
      </c>
      <c r="AY127" s="2954">
        <v>16687.192837372349</v>
      </c>
      <c r="AZ127" s="2954">
        <v>16909.525077160015</v>
      </c>
      <c r="BA127" s="2954">
        <v>17166.63407633148</v>
      </c>
      <c r="BB127" s="2954">
        <v>17151.264039742859</v>
      </c>
      <c r="BC127" s="2954">
        <v>17340.838347319463</v>
      </c>
      <c r="BD127" s="2954">
        <v>17497.170825648853</v>
      </c>
      <c r="BE127" s="2954">
        <v>17517.162705528153</v>
      </c>
      <c r="BF127" s="2954">
        <v>17555.48410475018</v>
      </c>
      <c r="BG127" s="2954">
        <v>17700.387852660984</v>
      </c>
      <c r="BH127" s="2954">
        <v>18061.029446577362</v>
      </c>
      <c r="BI127" s="2954">
        <v>18257.117385018057</v>
      </c>
      <c r="BJ127" s="2954">
        <v>18697.693358555691</v>
      </c>
      <c r="BK127" s="2954">
        <v>19022.022843857656</v>
      </c>
      <c r="BL127" s="2954">
        <v>19330.271049491424</v>
      </c>
      <c r="BM127" s="2954">
        <v>19297.925347383687</v>
      </c>
      <c r="BN127" s="2954">
        <v>19513.226306280776</v>
      </c>
      <c r="BO127" s="2954">
        <v>19514.56770589696</v>
      </c>
      <c r="BP127" s="2954">
        <v>19628.551855321362</v>
      </c>
      <c r="BQ127" s="2954">
        <v>19656.370448151294</v>
      </c>
      <c r="BR127" s="2954">
        <v>19911.448382358667</v>
      </c>
      <c r="BS127" s="2954">
        <v>19854.57600142336</v>
      </c>
      <c r="BT127" s="2954">
        <v>20139.833453830524</v>
      </c>
      <c r="BU127" s="2954">
        <v>20146.787427912044</v>
      </c>
      <c r="BV127" s="2954">
        <v>20398.12057305262</v>
      </c>
      <c r="BW127" s="2954">
        <v>20635.070604589255</v>
      </c>
      <c r="BX127" s="2954">
        <v>20526.429714971</v>
      </c>
      <c r="BY127" s="2954">
        <v>20793.933260346261</v>
      </c>
      <c r="BZ127" s="2954">
        <v>20877.900000000001</v>
      </c>
      <c r="CA127" s="2954">
        <v>21023.808850275538</v>
      </c>
      <c r="CB127" s="2954">
        <v>21076.539777110454</v>
      </c>
      <c r="CC127" s="2954">
        <v>20965.060474669979</v>
      </c>
      <c r="CD127" s="2954">
        <v>21460.59754397806</v>
      </c>
      <c r="CE127" s="2954">
        <v>20959.809601039939</v>
      </c>
      <c r="CF127" s="2954">
        <v>21211.885401975993</v>
      </c>
      <c r="CG127" s="2954">
        <v>21700.471021414629</v>
      </c>
      <c r="CH127" s="2954">
        <v>22201.886394609784</v>
      </c>
      <c r="CI127" s="2954">
        <v>22269.388728977763</v>
      </c>
      <c r="CJ127" s="2954">
        <v>22515.227323714975</v>
      </c>
      <c r="CK127" s="2954">
        <v>23044.113819403501</v>
      </c>
      <c r="CL127" s="2954">
        <v>23112.787964617382</v>
      </c>
      <c r="CM127" s="2954">
        <v>23387.988670274819</v>
      </c>
      <c r="CN127" s="2954">
        <v>23605.689522440694</v>
      </c>
      <c r="CO127" s="2954">
        <v>23729.654381368855</v>
      </c>
      <c r="CP127" s="2954">
        <v>24123.110387106459</v>
      </c>
      <c r="CQ127" s="2954">
        <v>24386.924135629735</v>
      </c>
      <c r="CR127" s="2954">
        <v>25796.00350412543</v>
      </c>
      <c r="CS127" s="2954">
        <v>26721.211402952809</v>
      </c>
      <c r="CT127" s="2954">
        <v>27297.862562228893</v>
      </c>
      <c r="CU127" s="2954">
        <v>27206.606858269104</v>
      </c>
      <c r="CV127" s="2954">
        <v>27405.553873781431</v>
      </c>
      <c r="CW127" s="2954">
        <v>27678.932395670807</v>
      </c>
      <c r="CX127" s="2954">
        <v>27686.432898514304</v>
      </c>
      <c r="CY127" s="2954">
        <v>29381.437846120716</v>
      </c>
      <c r="CZ127" s="2954">
        <v>29034.81155981425</v>
      </c>
      <c r="DA127" s="2954">
        <v>28969.602672547266</v>
      </c>
      <c r="DB127" s="2954">
        <v>29400.162794170024</v>
      </c>
      <c r="DC127" s="2954">
        <v>29383.430697671844</v>
      </c>
      <c r="DD127" s="2954">
        <v>29532.024694106527</v>
      </c>
      <c r="DE127" s="2954">
        <v>29781.64141184013</v>
      </c>
      <c r="DF127" s="2954">
        <v>30015.070404671205</v>
      </c>
      <c r="DG127" s="2954">
        <v>30044.515860582851</v>
      </c>
      <c r="DH127" s="2954">
        <v>30469.284231599271</v>
      </c>
      <c r="DI127" s="2954">
        <v>30320.823496568577</v>
      </c>
      <c r="DJ127" s="2954">
        <v>30183.236842296701</v>
      </c>
      <c r="DK127" s="2954">
        <v>30621.798294396944</v>
      </c>
      <c r="DL127" s="2954">
        <v>29631.873247776748</v>
      </c>
      <c r="DM127" s="2954">
        <v>29542.301887613161</v>
      </c>
      <c r="DN127" s="2954">
        <v>29388.834517449883</v>
      </c>
      <c r="DO127" s="2954">
        <v>29344.954904631111</v>
      </c>
      <c r="DP127" s="2954">
        <v>29026.39029827412</v>
      </c>
      <c r="DQ127" s="2954">
        <v>29385.023059500552</v>
      </c>
      <c r="DR127" s="2954">
        <v>29304.12401273807</v>
      </c>
      <c r="DS127" s="2954">
        <v>29227.998680733534</v>
      </c>
      <c r="DT127" s="2954">
        <v>29655.099453548995</v>
      </c>
      <c r="DU127" s="2954">
        <v>29260.718683527404</v>
      </c>
      <c r="DV127" s="2954">
        <v>29309.757526016983</v>
      </c>
      <c r="DW127" s="2954">
        <v>29330.89101168597</v>
      </c>
      <c r="DX127" s="2954">
        <v>29067.941036143307</v>
      </c>
      <c r="DY127" s="2954">
        <v>29226.174961311153</v>
      </c>
      <c r="DZ127" s="2954">
        <v>29070.884033486083</v>
      </c>
      <c r="EA127" s="2954">
        <v>28719.650846445413</v>
      </c>
      <c r="EB127" s="2954">
        <v>29087.838470304774</v>
      </c>
      <c r="EC127" s="2954">
        <v>28613.59704498628</v>
      </c>
      <c r="ED127" s="2954">
        <v>28711.224919577413</v>
      </c>
      <c r="EE127" s="2954">
        <v>28819.726175540982</v>
      </c>
      <c r="EF127" s="2954">
        <v>28541.337300648574</v>
      </c>
      <c r="EG127" s="2954">
        <v>28853.077144262999</v>
      </c>
      <c r="EH127" s="2954">
        <v>29092.265146898993</v>
      </c>
      <c r="EI127" s="2954">
        <v>28553.652994097069</v>
      </c>
      <c r="EJ127" s="2954">
        <v>28588.139150689793</v>
      </c>
      <c r="EK127" s="2954">
        <v>28399.870588918209</v>
      </c>
      <c r="EL127" s="2954">
        <v>28788.331956606264</v>
      </c>
      <c r="EM127" s="2954">
        <v>28496.400756448755</v>
      </c>
      <c r="EN127" s="2954">
        <v>28526.831828871436</v>
      </c>
      <c r="EO127" s="2954">
        <v>28511.024534313485</v>
      </c>
      <c r="EP127" s="2954">
        <v>28479.085552558823</v>
      </c>
      <c r="EQ127" s="2954">
        <v>28444.947362133586</v>
      </c>
      <c r="ER127" s="2954">
        <v>28607.306606116788</v>
      </c>
      <c r="ES127" s="2954">
        <v>28992.574685105224</v>
      </c>
      <c r="ET127" s="2954">
        <v>28693.539091546812</v>
      </c>
      <c r="EU127" s="2954">
        <v>28849.623986131402</v>
      </c>
      <c r="EV127" s="2955">
        <v>29354.357974319308</v>
      </c>
      <c r="EW127" s="2956">
        <v>28704.171071248016</v>
      </c>
      <c r="EX127" s="2956">
        <v>29209.670164433548</v>
      </c>
      <c r="EY127" s="2956">
        <v>29116.652677287228</v>
      </c>
      <c r="EZ127" s="2956">
        <v>29315.026801258322</v>
      </c>
      <c r="FA127" s="2956">
        <v>29676.327236988724</v>
      </c>
      <c r="FB127" s="2956">
        <v>30291.187928309017</v>
      </c>
      <c r="FC127" s="2956">
        <v>30071.548620692287</v>
      </c>
      <c r="FD127" s="2956">
        <v>30531.712266271079</v>
      </c>
      <c r="FE127" s="2957">
        <v>31118.815927066527</v>
      </c>
    </row>
    <row r="128" spans="1:161" s="897" customFormat="1" ht="7.7" customHeight="1" x14ac:dyDescent="0.35">
      <c r="A128" s="908"/>
      <c r="B128" s="2954"/>
      <c r="C128" s="2954"/>
      <c r="D128" s="2954"/>
      <c r="E128" s="2954"/>
      <c r="F128" s="2954"/>
      <c r="G128" s="2954"/>
      <c r="H128" s="2954"/>
      <c r="I128" s="2954"/>
      <c r="J128" s="2954"/>
      <c r="K128" s="2954"/>
      <c r="L128" s="2954"/>
      <c r="M128" s="2954"/>
      <c r="N128" s="2954"/>
      <c r="O128" s="2954"/>
      <c r="P128" s="2954"/>
      <c r="Q128" s="2954"/>
      <c r="R128" s="2954"/>
      <c r="S128" s="2954"/>
      <c r="T128" s="2954"/>
      <c r="U128" s="2954"/>
      <c r="V128" s="2954"/>
      <c r="W128" s="2954"/>
      <c r="X128" s="2954"/>
      <c r="Y128" s="2954"/>
      <c r="Z128" s="2954"/>
      <c r="AA128" s="2954"/>
      <c r="AB128" s="2954"/>
      <c r="AC128" s="2954"/>
      <c r="AD128" s="2954"/>
      <c r="AE128" s="2954"/>
      <c r="AF128" s="2954"/>
      <c r="AG128" s="2954"/>
      <c r="AH128" s="2954"/>
      <c r="AI128" s="2954"/>
      <c r="AJ128" s="2954"/>
      <c r="AK128" s="2954"/>
      <c r="AL128" s="2954"/>
      <c r="AM128" s="2954"/>
      <c r="AN128" s="2954"/>
      <c r="AO128" s="2954"/>
      <c r="AP128" s="2954"/>
      <c r="AQ128" s="2954"/>
      <c r="AR128" s="2954"/>
      <c r="AS128" s="2954"/>
      <c r="AT128" s="2954"/>
      <c r="AU128" s="2954"/>
      <c r="AV128" s="2954"/>
      <c r="AW128" s="2954"/>
      <c r="AX128" s="2954"/>
      <c r="AY128" s="2954"/>
      <c r="AZ128" s="2954"/>
      <c r="BA128" s="2954"/>
      <c r="BB128" s="2954"/>
      <c r="BC128" s="2954"/>
      <c r="BD128" s="2954"/>
      <c r="BE128" s="2954"/>
      <c r="BF128" s="2954"/>
      <c r="BG128" s="2954"/>
      <c r="BH128" s="2954"/>
      <c r="BI128" s="2954"/>
      <c r="BJ128" s="2954"/>
      <c r="BK128" s="2954"/>
      <c r="BL128" s="2954"/>
      <c r="BM128" s="2954"/>
      <c r="BN128" s="2954"/>
      <c r="BO128" s="2954"/>
      <c r="BP128" s="2954"/>
      <c r="BQ128" s="2954"/>
      <c r="BR128" s="2954"/>
      <c r="BS128" s="2954"/>
      <c r="BT128" s="2954"/>
      <c r="BU128" s="2954"/>
      <c r="BV128" s="2954"/>
      <c r="BW128" s="2954"/>
      <c r="BX128" s="2954"/>
      <c r="BY128" s="2954"/>
      <c r="BZ128" s="2954"/>
      <c r="CA128" s="2954"/>
      <c r="CB128" s="2954"/>
      <c r="CC128" s="2954"/>
      <c r="CD128" s="2954"/>
      <c r="CE128" s="2954"/>
      <c r="CF128" s="2954"/>
      <c r="CG128" s="2954"/>
      <c r="CH128" s="2954"/>
      <c r="CI128" s="2954"/>
      <c r="CJ128" s="2954"/>
      <c r="CK128" s="2954"/>
      <c r="CL128" s="2954"/>
      <c r="CM128" s="2954"/>
      <c r="CN128" s="2954"/>
      <c r="CO128" s="2954"/>
      <c r="CP128" s="2954"/>
      <c r="CQ128" s="2954"/>
      <c r="CR128" s="2954"/>
      <c r="CS128" s="2954"/>
      <c r="CT128" s="2954"/>
      <c r="CU128" s="2954"/>
      <c r="CV128" s="2954"/>
      <c r="CW128" s="2954"/>
      <c r="CX128" s="2954"/>
      <c r="CY128" s="2954"/>
      <c r="CZ128" s="2954"/>
      <c r="DA128" s="2954"/>
      <c r="DB128" s="2954"/>
      <c r="DC128" s="2954"/>
      <c r="DD128" s="2954"/>
      <c r="DE128" s="2954"/>
      <c r="DF128" s="2954"/>
      <c r="DG128" s="2954"/>
      <c r="DH128" s="2954"/>
      <c r="DI128" s="2954"/>
      <c r="DJ128" s="2954"/>
      <c r="DK128" s="2954"/>
      <c r="DL128" s="2954"/>
      <c r="DM128" s="2954"/>
      <c r="DN128" s="2954"/>
      <c r="DO128" s="2954"/>
      <c r="DP128" s="2954"/>
      <c r="DQ128" s="2954"/>
      <c r="DR128" s="2954"/>
      <c r="DS128" s="2954"/>
      <c r="DT128" s="2954"/>
      <c r="DU128" s="2954"/>
      <c r="DV128" s="2954"/>
      <c r="DW128" s="2954"/>
      <c r="DX128" s="2954"/>
      <c r="DY128" s="2954"/>
      <c r="DZ128" s="2954"/>
      <c r="EA128" s="2954"/>
      <c r="EB128" s="2954"/>
      <c r="EC128" s="2954"/>
      <c r="ED128" s="2954"/>
      <c r="EE128" s="2954"/>
      <c r="EF128" s="2954"/>
      <c r="EG128" s="2954"/>
      <c r="EH128" s="2954"/>
      <c r="EI128" s="2954"/>
      <c r="EJ128" s="2954"/>
      <c r="EK128" s="2954"/>
      <c r="EL128" s="2954"/>
      <c r="EM128" s="2954"/>
      <c r="EN128" s="2954"/>
      <c r="EO128" s="2954"/>
      <c r="EP128" s="2954"/>
      <c r="EQ128" s="2954"/>
      <c r="ER128" s="2954"/>
      <c r="ES128" s="2954"/>
      <c r="ET128" s="2954"/>
      <c r="EU128" s="2954"/>
      <c r="EV128" s="2955"/>
      <c r="EW128" s="2956"/>
      <c r="EX128" s="2956"/>
      <c r="EY128" s="2956"/>
      <c r="EZ128" s="2956"/>
      <c r="FA128" s="2956"/>
      <c r="FB128" s="2956"/>
      <c r="FC128" s="2956"/>
      <c r="FD128" s="2956"/>
      <c r="FE128" s="2957"/>
    </row>
    <row r="129" spans="1:161" s="897" customFormat="1" ht="18" customHeight="1" x14ac:dyDescent="0.35">
      <c r="A129" s="908" t="s">
        <v>5731</v>
      </c>
      <c r="B129" s="2954">
        <v>912.91156464100015</v>
      </c>
      <c r="C129" s="2954">
        <v>858.02914912959989</v>
      </c>
      <c r="D129" s="2954">
        <v>835.47886478579721</v>
      </c>
      <c r="E129" s="2954">
        <v>832.01588761540006</v>
      </c>
      <c r="F129" s="2954">
        <v>901.81610340600002</v>
      </c>
      <c r="G129" s="2954">
        <v>888.76451449264357</v>
      </c>
      <c r="H129" s="2954">
        <v>833.58597364359991</v>
      </c>
      <c r="I129" s="2954">
        <v>543.64790147990016</v>
      </c>
      <c r="J129" s="2954">
        <v>593.66346007869993</v>
      </c>
      <c r="K129" s="2954">
        <v>619.07801239879984</v>
      </c>
      <c r="L129" s="2954">
        <v>631.81408800310828</v>
      </c>
      <c r="M129" s="2954">
        <v>598.36736978520503</v>
      </c>
      <c r="N129" s="2954">
        <v>600.48597685376956</v>
      </c>
      <c r="O129" s="2954">
        <v>597.47430760564907</v>
      </c>
      <c r="P129" s="2954">
        <v>554.91005578771433</v>
      </c>
      <c r="Q129" s="2954">
        <v>540.66411722859993</v>
      </c>
      <c r="R129" s="2954">
        <v>577.69079041029988</v>
      </c>
      <c r="S129" s="2954">
        <v>580.84468701339995</v>
      </c>
      <c r="T129" s="2954">
        <v>574.40200295499994</v>
      </c>
      <c r="U129" s="2954">
        <v>599.63241908378689</v>
      </c>
      <c r="V129" s="2954">
        <v>688</v>
      </c>
      <c r="W129" s="2954">
        <v>621.16093315720013</v>
      </c>
      <c r="X129" s="2954">
        <v>649.10251401168216</v>
      </c>
      <c r="Y129" s="2954">
        <v>652.28850199914746</v>
      </c>
      <c r="Z129" s="2954">
        <v>628.10836872099992</v>
      </c>
      <c r="AA129" s="2954">
        <v>658.92311999178821</v>
      </c>
      <c r="AB129" s="2954">
        <v>746.89077627295069</v>
      </c>
      <c r="AC129" s="2954">
        <v>633.2124955132</v>
      </c>
      <c r="AD129" s="2954">
        <v>587.3209362005</v>
      </c>
      <c r="AE129" s="2954">
        <v>600.56279515166671</v>
      </c>
      <c r="AF129" s="2954">
        <v>628.15293203124997</v>
      </c>
      <c r="AG129" s="2954">
        <v>687.56889687600005</v>
      </c>
      <c r="AH129" s="2954">
        <v>589.03119065600004</v>
      </c>
      <c r="AI129" s="2954">
        <v>659.82843347760002</v>
      </c>
      <c r="AJ129" s="2954">
        <v>658.24947077360002</v>
      </c>
      <c r="AK129" s="2954">
        <v>767.25957665480007</v>
      </c>
      <c r="AL129" s="2954">
        <v>805.25311067819996</v>
      </c>
      <c r="AM129" s="2954">
        <v>694.90716569050005</v>
      </c>
      <c r="AN129" s="2954">
        <v>690.4710326846</v>
      </c>
      <c r="AO129" s="2954">
        <v>696.07028465594999</v>
      </c>
      <c r="AP129" s="2954">
        <v>711.73778179559997</v>
      </c>
      <c r="AQ129" s="2954">
        <v>686.64684909995992</v>
      </c>
      <c r="AR129" s="2954">
        <v>840.51029365880004</v>
      </c>
      <c r="AS129" s="2954">
        <v>788.80625844999997</v>
      </c>
      <c r="AT129" s="2954">
        <v>718.34460550879999</v>
      </c>
      <c r="AU129" s="2954">
        <v>742.36900684199998</v>
      </c>
      <c r="AV129" s="2954">
        <v>734.2667839500001</v>
      </c>
      <c r="AW129" s="2954">
        <v>750.81807837999997</v>
      </c>
      <c r="AX129" s="2954">
        <v>755.843785723</v>
      </c>
      <c r="AY129" s="2954">
        <v>768.17419093629996</v>
      </c>
      <c r="AZ129" s="2954">
        <v>747.607448374</v>
      </c>
      <c r="BA129" s="2954">
        <v>678.55194184959998</v>
      </c>
      <c r="BB129" s="2954">
        <v>648.2424623009</v>
      </c>
      <c r="BC129" s="2954">
        <v>750.7384607322</v>
      </c>
      <c r="BD129" s="2954">
        <v>662.97466185840005</v>
      </c>
      <c r="BE129" s="2954">
        <v>643.71501702579997</v>
      </c>
      <c r="BF129" s="2954">
        <v>632.15434574599988</v>
      </c>
      <c r="BG129" s="2954">
        <v>654.35852916899989</v>
      </c>
      <c r="BH129" s="2954">
        <v>680.45328931359995</v>
      </c>
      <c r="BI129" s="2954">
        <v>666.63816514680047</v>
      </c>
      <c r="BJ129" s="2954">
        <v>836.48565125389996</v>
      </c>
      <c r="BK129" s="2954">
        <v>742.4565244700002</v>
      </c>
      <c r="BL129" s="2954">
        <v>693.03701535719745</v>
      </c>
      <c r="BM129" s="2954">
        <v>717.04803844100115</v>
      </c>
      <c r="BN129" s="2954">
        <v>677.63960194266792</v>
      </c>
      <c r="BO129" s="2954">
        <v>693.77349805719996</v>
      </c>
      <c r="BP129" s="2954">
        <v>727.43059189790074</v>
      </c>
      <c r="BQ129" s="2954">
        <v>801.70350740029994</v>
      </c>
      <c r="BR129" s="2954">
        <v>700.48942487170007</v>
      </c>
      <c r="BS129" s="2954">
        <v>861.05334692399992</v>
      </c>
      <c r="BT129" s="2954">
        <v>670.07253059156494</v>
      </c>
      <c r="BU129" s="2954">
        <v>740.99160060224608</v>
      </c>
      <c r="BV129" s="2954">
        <v>746.37360501299588</v>
      </c>
      <c r="BW129" s="2954">
        <v>753.56223608414018</v>
      </c>
      <c r="BX129" s="2954">
        <v>763.31914179699993</v>
      </c>
      <c r="BY129" s="2954">
        <v>814.0253472638999</v>
      </c>
      <c r="BZ129" s="2954">
        <v>841.9</v>
      </c>
      <c r="CA129" s="2954">
        <v>857.7121836857001</v>
      </c>
      <c r="CB129" s="2954">
        <v>832.98429684200005</v>
      </c>
      <c r="CC129" s="2954">
        <v>831.19036345785003</v>
      </c>
      <c r="CD129" s="2954">
        <v>833.53082311455216</v>
      </c>
      <c r="CE129" s="2954">
        <v>1004.8134084108306</v>
      </c>
      <c r="CF129" s="2954">
        <v>1059.1479246732576</v>
      </c>
      <c r="CG129" s="2954">
        <v>1143.1815193269565</v>
      </c>
      <c r="CH129" s="2954">
        <v>1184.5878360448382</v>
      </c>
      <c r="CI129" s="2954">
        <v>1182.6782492037455</v>
      </c>
      <c r="CJ129" s="2954">
        <v>1175.6355657950678</v>
      </c>
      <c r="CK129" s="2954">
        <v>1296.7354863664912</v>
      </c>
      <c r="CL129" s="2954">
        <v>1343.3719536913623</v>
      </c>
      <c r="CM129" s="2954">
        <v>1333.0661792074238</v>
      </c>
      <c r="CN129" s="2954">
        <v>1385.1083399816494</v>
      </c>
      <c r="CO129" s="2954">
        <v>1353.37802701598</v>
      </c>
      <c r="CP129" s="2954">
        <v>1357.2162448253</v>
      </c>
      <c r="CQ129" s="2954">
        <v>1349.8871222458529</v>
      </c>
      <c r="CR129" s="2954">
        <v>1333.8783044637999</v>
      </c>
      <c r="CS129" s="2954">
        <v>1364.6881903572043</v>
      </c>
      <c r="CT129" s="2954">
        <v>1277.7141084120242</v>
      </c>
      <c r="CU129" s="2954">
        <v>1301.0824504051443</v>
      </c>
      <c r="CV129" s="2954">
        <v>1275.3636118489335</v>
      </c>
      <c r="CW129" s="2954">
        <v>1296.5984219153559</v>
      </c>
      <c r="CX129" s="2954">
        <v>1275.1137791899184</v>
      </c>
      <c r="CY129" s="2954">
        <v>1305.0585763842246</v>
      </c>
      <c r="CZ129" s="2954">
        <v>1288.5601832087093</v>
      </c>
      <c r="DA129" s="2954">
        <v>1282.7059405505081</v>
      </c>
      <c r="DB129" s="2954">
        <v>1315.9481826000181</v>
      </c>
      <c r="DC129" s="2954">
        <v>1314.8901094145065</v>
      </c>
      <c r="DD129" s="2954">
        <v>1299.2646442834168</v>
      </c>
      <c r="DE129" s="2954">
        <v>1307.5441508215526</v>
      </c>
      <c r="DF129" s="2954">
        <v>1305.2183114658285</v>
      </c>
      <c r="DG129" s="2954">
        <v>1329.9895934018566</v>
      </c>
      <c r="DH129" s="2954">
        <v>1350.9341358051934</v>
      </c>
      <c r="DI129" s="2954">
        <v>1357.0775397330256</v>
      </c>
      <c r="DJ129" s="2954">
        <v>1406.9862536133403</v>
      </c>
      <c r="DK129" s="2954">
        <v>1369.6125851154081</v>
      </c>
      <c r="DL129" s="2954">
        <v>1336.022061894781</v>
      </c>
      <c r="DM129" s="2954">
        <v>1347.1668856819931</v>
      </c>
      <c r="DN129" s="2954">
        <v>1303.3339280828675</v>
      </c>
      <c r="DO129" s="2954">
        <v>1288.5876468093934</v>
      </c>
      <c r="DP129" s="2954">
        <v>1241.2676145323715</v>
      </c>
      <c r="DQ129" s="2954">
        <v>1221.4763986020837</v>
      </c>
      <c r="DR129" s="2954">
        <v>1260.6494773721565</v>
      </c>
      <c r="DS129" s="2954">
        <v>1238.1479083921536</v>
      </c>
      <c r="DT129" s="2954">
        <v>1245.8319409456817</v>
      </c>
      <c r="DU129" s="2954">
        <v>1243.8594453521791</v>
      </c>
      <c r="DV129" s="2954">
        <v>1236.5558811133915</v>
      </c>
      <c r="DW129" s="2954">
        <v>1245.0657614730183</v>
      </c>
      <c r="DX129" s="2954">
        <v>1245.9427704200714</v>
      </c>
      <c r="DY129" s="2954">
        <v>1285.4764456823175</v>
      </c>
      <c r="DZ129" s="2954">
        <v>1296.061050460934</v>
      </c>
      <c r="EA129" s="2954">
        <v>1287.6780036303705</v>
      </c>
      <c r="EB129" s="2954">
        <v>1307.2809092962755</v>
      </c>
      <c r="EC129" s="2954">
        <v>1322.5856677094616</v>
      </c>
      <c r="ED129" s="2954">
        <v>1284.1003101283532</v>
      </c>
      <c r="EE129" s="2954">
        <v>1345.7541067243014</v>
      </c>
      <c r="EF129" s="2954">
        <v>1238.7965706139148</v>
      </c>
      <c r="EG129" s="2954">
        <v>1299.5457876597839</v>
      </c>
      <c r="EH129" s="2954">
        <v>1300.2242898008797</v>
      </c>
      <c r="EI129" s="2954">
        <v>1295.9764381600087</v>
      </c>
      <c r="EJ129" s="2954">
        <v>1289.5819904429586</v>
      </c>
      <c r="EK129" s="2954">
        <v>1252.8410907659627</v>
      </c>
      <c r="EL129" s="2954">
        <v>1269.0011867766684</v>
      </c>
      <c r="EM129" s="2954">
        <v>1263.1571225901109</v>
      </c>
      <c r="EN129" s="2954">
        <v>1276.5129364098259</v>
      </c>
      <c r="EO129" s="2954">
        <v>1270.6202857395033</v>
      </c>
      <c r="EP129" s="2954">
        <v>1465.5015361748665</v>
      </c>
      <c r="EQ129" s="2954">
        <v>1262.550121698838</v>
      </c>
      <c r="ER129" s="2954">
        <v>1234.6061872445566</v>
      </c>
      <c r="ES129" s="2954">
        <v>1288.364902492008</v>
      </c>
      <c r="ET129" s="2954">
        <v>1233.8127603290234</v>
      </c>
      <c r="EU129" s="2954">
        <v>1217.4725380192747</v>
      </c>
      <c r="EV129" s="2955">
        <v>1266.7883372548993</v>
      </c>
      <c r="EW129" s="2956">
        <v>1234.4255582309991</v>
      </c>
      <c r="EX129" s="2956">
        <v>1265.3734898147341</v>
      </c>
      <c r="EY129" s="2956">
        <v>1257.497078098412</v>
      </c>
      <c r="EZ129" s="2956">
        <v>1302.082495623358</v>
      </c>
      <c r="FA129" s="2956">
        <v>1247.0847067185318</v>
      </c>
      <c r="FB129" s="2956">
        <v>1362.0100370969224</v>
      </c>
      <c r="FC129" s="2956">
        <v>1330.9004208662363</v>
      </c>
      <c r="FD129" s="2956">
        <v>1345.2442699907383</v>
      </c>
      <c r="FE129" s="2957">
        <v>1366.0252907823688</v>
      </c>
    </row>
    <row r="130" spans="1:161" ht="7.7" customHeight="1" x14ac:dyDescent="0.35">
      <c r="A130" s="908"/>
      <c r="B130" s="2914"/>
      <c r="C130" s="2914"/>
      <c r="D130" s="2914"/>
      <c r="E130" s="2914"/>
      <c r="F130" s="2914"/>
      <c r="G130" s="2914"/>
      <c r="H130" s="2914"/>
      <c r="I130" s="2914"/>
      <c r="J130" s="2914"/>
      <c r="K130" s="2914"/>
      <c r="L130" s="2914"/>
      <c r="M130" s="2914"/>
      <c r="N130" s="2914"/>
      <c r="O130" s="2914"/>
      <c r="P130" s="2914"/>
      <c r="Q130" s="2914"/>
      <c r="R130" s="2914"/>
      <c r="S130" s="2914"/>
      <c r="T130" s="2914"/>
      <c r="U130" s="2914"/>
      <c r="V130" s="2914"/>
      <c r="W130" s="2914"/>
      <c r="X130" s="2914"/>
      <c r="Y130" s="2914"/>
      <c r="Z130" s="2914"/>
      <c r="AA130" s="2914"/>
      <c r="AB130" s="2914"/>
      <c r="AC130" s="2914"/>
      <c r="AD130" s="2914"/>
      <c r="AE130" s="2914"/>
      <c r="AF130" s="2914"/>
      <c r="AG130" s="2914"/>
      <c r="AH130" s="2914"/>
      <c r="AI130" s="2914"/>
      <c r="AJ130" s="2914"/>
      <c r="AK130" s="2914"/>
      <c r="AL130" s="2914"/>
      <c r="AM130" s="2914"/>
      <c r="AN130" s="2914"/>
      <c r="AO130" s="2914"/>
      <c r="AP130" s="2914"/>
      <c r="AQ130" s="2914"/>
      <c r="AR130" s="2914"/>
      <c r="AS130" s="2914"/>
      <c r="AT130" s="2914"/>
      <c r="AU130" s="2914"/>
      <c r="AV130" s="2914"/>
      <c r="AW130" s="2914"/>
      <c r="AX130" s="2914"/>
      <c r="AY130" s="2914"/>
      <c r="AZ130" s="2914"/>
      <c r="BA130" s="2914"/>
      <c r="BB130" s="2914"/>
      <c r="BC130" s="2914"/>
      <c r="BD130" s="2914"/>
      <c r="BE130" s="2914"/>
      <c r="BF130" s="2914"/>
      <c r="BG130" s="2914"/>
      <c r="BH130" s="2914"/>
      <c r="BI130" s="2914"/>
      <c r="BJ130" s="2914"/>
      <c r="BK130" s="2914"/>
      <c r="BL130" s="2914"/>
      <c r="BM130" s="2914"/>
      <c r="BN130" s="2914"/>
      <c r="BO130" s="2914"/>
      <c r="BP130" s="2914"/>
      <c r="BQ130" s="2914"/>
      <c r="BR130" s="2914"/>
      <c r="BS130" s="2914"/>
      <c r="BT130" s="2914"/>
      <c r="BU130" s="2914"/>
      <c r="BV130" s="2914"/>
      <c r="BW130" s="2914"/>
      <c r="BX130" s="2914"/>
      <c r="BY130" s="2914"/>
      <c r="BZ130" s="2914"/>
      <c r="CA130" s="2914"/>
      <c r="CB130" s="2914"/>
      <c r="CC130" s="2914"/>
      <c r="CD130" s="2914"/>
      <c r="CE130" s="2914"/>
      <c r="CF130" s="2914"/>
      <c r="CG130" s="2914"/>
      <c r="CH130" s="2914"/>
      <c r="CI130" s="2914"/>
      <c r="CJ130" s="2914"/>
      <c r="CK130" s="2914"/>
      <c r="CL130" s="2914"/>
      <c r="CM130" s="2914"/>
      <c r="CN130" s="2914"/>
      <c r="CO130" s="2914"/>
      <c r="CP130" s="2914"/>
      <c r="CQ130" s="2914"/>
      <c r="CR130" s="2914"/>
      <c r="CS130" s="2914"/>
      <c r="CT130" s="2914"/>
      <c r="CU130" s="2914"/>
      <c r="CV130" s="2914"/>
      <c r="CW130" s="2914"/>
      <c r="CX130" s="2914"/>
      <c r="CY130" s="2914"/>
      <c r="CZ130" s="2914"/>
      <c r="DA130" s="2914"/>
      <c r="DB130" s="2914"/>
      <c r="DC130" s="2914"/>
      <c r="DD130" s="2914"/>
      <c r="DE130" s="2914"/>
      <c r="DF130" s="2914"/>
      <c r="DG130" s="2914"/>
      <c r="DH130" s="2914"/>
      <c r="DI130" s="2914"/>
      <c r="DJ130" s="2914"/>
      <c r="DK130" s="2914"/>
      <c r="DL130" s="2914"/>
      <c r="DM130" s="2914"/>
      <c r="DN130" s="2914"/>
      <c r="DO130" s="2914"/>
      <c r="DP130" s="2914"/>
      <c r="DQ130" s="2914"/>
      <c r="DR130" s="2914"/>
      <c r="DS130" s="2914"/>
      <c r="DT130" s="2914"/>
      <c r="DU130" s="2914"/>
      <c r="DV130" s="2914"/>
      <c r="DW130" s="2914"/>
      <c r="DX130" s="2914"/>
      <c r="DY130" s="2914"/>
      <c r="DZ130" s="2914"/>
      <c r="EA130" s="2914"/>
      <c r="EB130" s="2914"/>
      <c r="EC130" s="2914"/>
      <c r="ED130" s="2914"/>
      <c r="EE130" s="2914"/>
      <c r="EF130" s="2914"/>
      <c r="EG130" s="2914"/>
      <c r="EH130" s="2914"/>
      <c r="EI130" s="2914"/>
      <c r="EJ130" s="2914"/>
      <c r="EK130" s="2914"/>
      <c r="EL130" s="2914"/>
      <c r="EM130" s="2914"/>
      <c r="EN130" s="2914"/>
      <c r="EO130" s="2914"/>
      <c r="EP130" s="2914"/>
      <c r="EQ130" s="2914"/>
      <c r="ER130" s="2914"/>
      <c r="ES130" s="2914"/>
      <c r="ET130" s="2914"/>
      <c r="EU130" s="2914"/>
      <c r="EV130" s="2948"/>
      <c r="EW130" s="2949"/>
      <c r="EX130" s="2949"/>
      <c r="EY130" s="2949"/>
      <c r="EZ130" s="2949"/>
      <c r="FA130" s="2949"/>
      <c r="FB130" s="2949"/>
      <c r="FC130" s="2949"/>
      <c r="FD130" s="2949"/>
      <c r="FE130" s="2950"/>
    </row>
    <row r="131" spans="1:161" ht="18" customHeight="1" x14ac:dyDescent="0.35">
      <c r="A131" s="908" t="s">
        <v>880</v>
      </c>
      <c r="B131" s="2914">
        <v>304.36347623</v>
      </c>
      <c r="C131" s="2914">
        <v>314.96145514</v>
      </c>
      <c r="D131" s="2914">
        <v>326.13509745000005</v>
      </c>
      <c r="E131" s="2914">
        <v>337.68083187000002</v>
      </c>
      <c r="F131" s="2914">
        <v>346.92900789999999</v>
      </c>
      <c r="G131" s="2914">
        <v>362.92917839</v>
      </c>
      <c r="H131" s="2914">
        <v>382.30194532000002</v>
      </c>
      <c r="I131" s="2914">
        <v>382.97806269</v>
      </c>
      <c r="J131" s="2914">
        <v>386.06934164999996</v>
      </c>
      <c r="K131" s="2914">
        <v>383.56153938</v>
      </c>
      <c r="L131" s="2914">
        <v>385.85855573000003</v>
      </c>
      <c r="M131" s="2914">
        <v>382.08209017000001</v>
      </c>
      <c r="N131" s="2914">
        <v>393.24178702</v>
      </c>
      <c r="O131" s="2914">
        <v>416.36670764999997</v>
      </c>
      <c r="P131" s="2914">
        <v>423.25744320000001</v>
      </c>
      <c r="Q131" s="2914">
        <v>435.40900687999999</v>
      </c>
      <c r="R131" s="2914">
        <v>454.49319216999993</v>
      </c>
      <c r="S131" s="2914">
        <v>465.69068589999995</v>
      </c>
      <c r="T131" s="2914">
        <v>475.6515790499999</v>
      </c>
      <c r="U131" s="2914">
        <v>464.14658149000002</v>
      </c>
      <c r="V131" s="2914">
        <v>459.63675174000002</v>
      </c>
      <c r="W131" s="2914">
        <v>456.83237245000004</v>
      </c>
      <c r="X131" s="2914">
        <v>456.8735628</v>
      </c>
      <c r="Y131" s="2914">
        <v>454.63978777</v>
      </c>
      <c r="Z131" s="2914">
        <v>466.42195318999995</v>
      </c>
      <c r="AA131" s="2914">
        <v>470.07178521999998</v>
      </c>
      <c r="AB131" s="2914">
        <v>472.19411570000005</v>
      </c>
      <c r="AC131" s="2914">
        <v>471.89908602999998</v>
      </c>
      <c r="AD131" s="2914">
        <v>474.48604018999998</v>
      </c>
      <c r="AE131" s="2914">
        <v>477.47318732999997</v>
      </c>
      <c r="AF131" s="2914">
        <v>486.20314439999999</v>
      </c>
      <c r="AG131" s="2914">
        <v>478.58200696</v>
      </c>
      <c r="AH131" s="2914">
        <v>487</v>
      </c>
      <c r="AI131" s="2914">
        <v>499.83343634999994</v>
      </c>
      <c r="AJ131" s="2914">
        <v>497.09910931999997</v>
      </c>
      <c r="AK131" s="2914">
        <v>498.64532009999999</v>
      </c>
      <c r="AL131" s="2914">
        <v>499.29630337999998</v>
      </c>
      <c r="AM131" s="2914">
        <v>502.75928594000004</v>
      </c>
      <c r="AN131" s="2914">
        <v>494.52795729000002</v>
      </c>
      <c r="AO131" s="2914">
        <v>504.22063879000007</v>
      </c>
      <c r="AP131" s="2914">
        <v>512.98139380769999</v>
      </c>
      <c r="AQ131" s="2914">
        <v>529.11186431840008</v>
      </c>
      <c r="AR131" s="2914">
        <v>536.97237490400005</v>
      </c>
      <c r="AS131" s="2914">
        <v>527.89159414999995</v>
      </c>
      <c r="AT131" s="2914">
        <v>526.44875625960003</v>
      </c>
      <c r="AU131" s="2914">
        <v>536.28765548720003</v>
      </c>
      <c r="AV131" s="2914">
        <v>546.6275412839999</v>
      </c>
      <c r="AW131" s="2914">
        <v>548.04175296519998</v>
      </c>
      <c r="AX131" s="2914">
        <v>590.97455289879997</v>
      </c>
      <c r="AY131" s="2914">
        <v>599.42666034580009</v>
      </c>
      <c r="AZ131" s="2914">
        <v>609.37487650550008</v>
      </c>
      <c r="BA131" s="2914">
        <v>624.97790164560001</v>
      </c>
      <c r="BB131" s="2914">
        <v>662.04897005160012</v>
      </c>
      <c r="BC131" s="2914">
        <v>666.80158721919997</v>
      </c>
      <c r="BD131" s="2914">
        <v>704.22667159939988</v>
      </c>
      <c r="BE131" s="2914">
        <v>1019.0821344881998</v>
      </c>
      <c r="BF131" s="2914">
        <v>1028.5938823699998</v>
      </c>
      <c r="BG131" s="2914">
        <v>1076.4897914419998</v>
      </c>
      <c r="BH131" s="2914">
        <v>1110.64080355647</v>
      </c>
      <c r="BI131" s="2914">
        <v>1103.5038416586001</v>
      </c>
      <c r="BJ131" s="2914">
        <v>1154.4182329623</v>
      </c>
      <c r="BK131" s="2914">
        <v>864.34829495809993</v>
      </c>
      <c r="BL131" s="2914">
        <v>1033.0580009147002</v>
      </c>
      <c r="BM131" s="2914">
        <v>1040.4267757096</v>
      </c>
      <c r="BN131" s="2914">
        <v>1059.3984358232001</v>
      </c>
      <c r="BO131" s="2914">
        <v>1062.3156250695999</v>
      </c>
      <c r="BP131" s="2914">
        <v>1107.3469645217997</v>
      </c>
      <c r="BQ131" s="2914">
        <v>1104.0479586801</v>
      </c>
      <c r="BR131" s="2914">
        <v>1112.0439739963999</v>
      </c>
      <c r="BS131" s="2914">
        <v>1084.6852148664</v>
      </c>
      <c r="BT131" s="2914">
        <v>1080.1513221408702</v>
      </c>
      <c r="BU131" s="2914">
        <v>1071.7691171030162</v>
      </c>
      <c r="BV131" s="2914">
        <v>1083.7863959399219</v>
      </c>
      <c r="BW131" s="2914">
        <v>1088.6046281558151</v>
      </c>
      <c r="BX131" s="2914">
        <v>1079.423092406</v>
      </c>
      <c r="BY131" s="2914">
        <v>1099.4585695211001</v>
      </c>
      <c r="BZ131" s="2914">
        <v>1087.3</v>
      </c>
      <c r="CA131" s="2914">
        <v>1115.2883358414997</v>
      </c>
      <c r="CB131" s="2914">
        <v>1144.9953883807998</v>
      </c>
      <c r="CC131" s="2914">
        <v>1187.8044081367798</v>
      </c>
      <c r="CD131" s="2914">
        <v>1274.7880631758478</v>
      </c>
      <c r="CE131" s="2928">
        <v>1188.5999999999999</v>
      </c>
      <c r="CF131" s="2928">
        <v>1229.7512019121282</v>
      </c>
      <c r="CG131" s="2928">
        <v>1225.6581429908902</v>
      </c>
      <c r="CH131" s="2928">
        <v>1239.369685146017</v>
      </c>
      <c r="CI131" s="2928">
        <v>1232.8816483718724</v>
      </c>
      <c r="CJ131" s="2928">
        <v>1232.5152536053861</v>
      </c>
      <c r="CK131" s="2928">
        <v>1239.116302612877</v>
      </c>
      <c r="CL131" s="2928">
        <v>1258.3494018586159</v>
      </c>
      <c r="CM131" s="2928">
        <v>1256.9757655295275</v>
      </c>
      <c r="CN131" s="2928">
        <v>1309.2419396538839</v>
      </c>
      <c r="CO131" s="2928">
        <v>1299.9861182861703</v>
      </c>
      <c r="CP131" s="2928">
        <v>1311.6203361937501</v>
      </c>
      <c r="CQ131" s="2914">
        <v>1301.1982632057752</v>
      </c>
      <c r="CR131" s="2914">
        <v>1302.7291931038797</v>
      </c>
      <c r="CS131" s="2914">
        <v>1295.7808582814487</v>
      </c>
      <c r="CT131" s="2914">
        <v>1298.4891242139674</v>
      </c>
      <c r="CU131" s="2914">
        <v>1303.800770604907</v>
      </c>
      <c r="CV131" s="2914">
        <v>1285.2193067627848</v>
      </c>
      <c r="CW131" s="2914">
        <v>1294.4576212947709</v>
      </c>
      <c r="CX131" s="2914">
        <v>1302.1307770589631</v>
      </c>
      <c r="CY131" s="2914">
        <v>1316.6552250368675</v>
      </c>
      <c r="CZ131" s="2914">
        <v>1348.2347901376411</v>
      </c>
      <c r="DA131" s="2914">
        <v>1333.784351780406</v>
      </c>
      <c r="DB131" s="2914">
        <v>1342.9654907019644</v>
      </c>
      <c r="DC131" s="2914">
        <v>1365.1395913368067</v>
      </c>
      <c r="DD131" s="2914">
        <v>1408.6511784548093</v>
      </c>
      <c r="DE131" s="2914">
        <v>1398.4500986701059</v>
      </c>
      <c r="DF131" s="2914">
        <v>1409.6167713826762</v>
      </c>
      <c r="DG131" s="2914">
        <v>1402.6838092958442</v>
      </c>
      <c r="DH131" s="2914">
        <v>1405.1181399953186</v>
      </c>
      <c r="DI131" s="2914">
        <v>1389.5035374607878</v>
      </c>
      <c r="DJ131" s="2914">
        <v>1409.9927076648353</v>
      </c>
      <c r="DK131" s="2914">
        <v>1430.0488055353894</v>
      </c>
      <c r="DL131" s="2914">
        <v>1430.4181363425553</v>
      </c>
      <c r="DM131" s="2914">
        <v>1426.3337996588743</v>
      </c>
      <c r="DN131" s="2914">
        <v>1407.5741232213443</v>
      </c>
      <c r="DO131" s="2914">
        <v>1409.7028500934905</v>
      </c>
      <c r="DP131" s="2914">
        <v>1409.363569148338</v>
      </c>
      <c r="DQ131" s="2914">
        <v>1405.7684257654266</v>
      </c>
      <c r="DR131" s="2914">
        <v>1421.9885232636707</v>
      </c>
      <c r="DS131" s="2914">
        <v>1406.6889831228129</v>
      </c>
      <c r="DT131" s="2914">
        <v>1391.5597313642447</v>
      </c>
      <c r="DU131" s="2914">
        <v>1392.595651884488</v>
      </c>
      <c r="DV131" s="2914">
        <v>1381.1334069702334</v>
      </c>
      <c r="DW131" s="2914">
        <v>1379.4035901734767</v>
      </c>
      <c r="DX131" s="2914">
        <v>1423.4872909461544</v>
      </c>
      <c r="DY131" s="2914">
        <v>1390.5442638565694</v>
      </c>
      <c r="DZ131" s="2914">
        <v>1387.8262437494486</v>
      </c>
      <c r="EA131" s="2914">
        <v>1363.0543700678645</v>
      </c>
      <c r="EB131" s="2914">
        <v>1356.2945974712281</v>
      </c>
      <c r="EC131" s="2914">
        <v>1358.4488095527931</v>
      </c>
      <c r="ED131" s="2914">
        <v>1379.0659785211014</v>
      </c>
      <c r="EE131" s="2914">
        <v>1394.0753006442787</v>
      </c>
      <c r="EF131" s="2914">
        <v>1388.8465014749611</v>
      </c>
      <c r="EG131" s="2914">
        <v>1364.8180941418514</v>
      </c>
      <c r="EH131" s="2914">
        <v>1304.1892445533181</v>
      </c>
      <c r="EI131" s="2914">
        <v>1312.737113470258</v>
      </c>
      <c r="EJ131" s="2914">
        <v>1342.3273387668139</v>
      </c>
      <c r="EK131" s="2914">
        <v>1311.1340764238139</v>
      </c>
      <c r="EL131" s="2914">
        <v>1303.1080381687736</v>
      </c>
      <c r="EM131" s="2914">
        <v>1358.0199810142842</v>
      </c>
      <c r="EN131" s="2914">
        <v>1316.709989210189</v>
      </c>
      <c r="EO131" s="2914">
        <v>1315.3787934746247</v>
      </c>
      <c r="EP131" s="2914">
        <v>1332.6342917635061</v>
      </c>
      <c r="EQ131" s="2914">
        <v>1345.0629472361957</v>
      </c>
      <c r="ER131" s="2914">
        <v>1344.4995188830251</v>
      </c>
      <c r="ES131" s="2914">
        <v>1360.7900761736757</v>
      </c>
      <c r="ET131" s="2914">
        <v>1472.6493690937955</v>
      </c>
      <c r="EU131" s="2914">
        <v>1405.7128496777623</v>
      </c>
      <c r="EV131" s="2948">
        <v>1515.5845309976285</v>
      </c>
      <c r="EW131" s="2949">
        <v>1498.3735251056573</v>
      </c>
      <c r="EX131" s="2949">
        <v>1535.8410596627746</v>
      </c>
      <c r="EY131" s="2949">
        <v>1549.1953268117952</v>
      </c>
      <c r="EZ131" s="2949">
        <v>1523.3366455032153</v>
      </c>
      <c r="FA131" s="2949">
        <v>1506.6743868455494</v>
      </c>
      <c r="FB131" s="2949">
        <v>1577.9184582773923</v>
      </c>
      <c r="FC131" s="2949">
        <v>1614.4255833326904</v>
      </c>
      <c r="FD131" s="2949">
        <v>1650.160554286244</v>
      </c>
      <c r="FE131" s="2950">
        <v>1679.8101681841288</v>
      </c>
    </row>
    <row r="132" spans="1:161" ht="7.7" customHeight="1" x14ac:dyDescent="0.35">
      <c r="A132" s="908"/>
      <c r="B132" s="2914"/>
      <c r="C132" s="2914"/>
      <c r="D132" s="2914"/>
      <c r="E132" s="2914"/>
      <c r="F132" s="2914"/>
      <c r="G132" s="2914"/>
      <c r="H132" s="2914"/>
      <c r="I132" s="2914"/>
      <c r="J132" s="2914"/>
      <c r="K132" s="2914"/>
      <c r="L132" s="2914"/>
      <c r="M132" s="2914"/>
      <c r="N132" s="2914"/>
      <c r="O132" s="2914"/>
      <c r="P132" s="2914"/>
      <c r="Q132" s="2914"/>
      <c r="R132" s="2914"/>
      <c r="S132" s="2914"/>
      <c r="T132" s="2914"/>
      <c r="U132" s="2914"/>
      <c r="V132" s="2914"/>
      <c r="W132" s="2914"/>
      <c r="X132" s="2914"/>
      <c r="Y132" s="2914"/>
      <c r="Z132" s="2914"/>
      <c r="AA132" s="2914"/>
      <c r="AB132" s="2914"/>
      <c r="AC132" s="2914"/>
      <c r="AD132" s="2914"/>
      <c r="AE132" s="2914"/>
      <c r="AF132" s="2914"/>
      <c r="AG132" s="2914"/>
      <c r="AH132" s="2914"/>
      <c r="AI132" s="2914"/>
      <c r="AJ132" s="2914"/>
      <c r="AK132" s="2914"/>
      <c r="AL132" s="2914"/>
      <c r="AM132" s="2914"/>
      <c r="AN132" s="2914"/>
      <c r="AO132" s="2914"/>
      <c r="AP132" s="2914"/>
      <c r="AQ132" s="2914"/>
      <c r="AR132" s="2914"/>
      <c r="AS132" s="2914"/>
      <c r="AT132" s="2914"/>
      <c r="AU132" s="2914"/>
      <c r="AV132" s="2914"/>
      <c r="AW132" s="2914"/>
      <c r="AX132" s="2914"/>
      <c r="AY132" s="2914"/>
      <c r="AZ132" s="2914"/>
      <c r="BA132" s="2914"/>
      <c r="BB132" s="2914"/>
      <c r="BC132" s="2914"/>
      <c r="BD132" s="2914"/>
      <c r="BE132" s="2914"/>
      <c r="BF132" s="2914"/>
      <c r="BG132" s="2914"/>
      <c r="BH132" s="2914"/>
      <c r="BI132" s="2914"/>
      <c r="BJ132" s="2914"/>
      <c r="BK132" s="2914"/>
      <c r="BL132" s="2914"/>
      <c r="BM132" s="2914"/>
      <c r="BN132" s="2914"/>
      <c r="BO132" s="2914"/>
      <c r="BP132" s="2914"/>
      <c r="BQ132" s="2914"/>
      <c r="BR132" s="2914"/>
      <c r="BS132" s="2914"/>
      <c r="BT132" s="2914"/>
      <c r="BU132" s="2914"/>
      <c r="BV132" s="2914"/>
      <c r="BW132" s="2914"/>
      <c r="BX132" s="2914"/>
      <c r="BY132" s="2914"/>
      <c r="BZ132" s="2914"/>
      <c r="CA132" s="2914"/>
      <c r="CB132" s="2914"/>
      <c r="CC132" s="2914"/>
      <c r="CD132" s="2914"/>
      <c r="CE132" s="2914"/>
      <c r="CF132" s="2914"/>
      <c r="CG132" s="2914"/>
      <c r="CH132" s="2914"/>
      <c r="CI132" s="2914"/>
      <c r="CJ132" s="2914"/>
      <c r="CK132" s="2914"/>
      <c r="CL132" s="2914"/>
      <c r="CM132" s="2914"/>
      <c r="CN132" s="2914"/>
      <c r="CO132" s="2914"/>
      <c r="CP132" s="2914"/>
      <c r="CQ132" s="2914"/>
      <c r="CR132" s="2914"/>
      <c r="CS132" s="2914"/>
      <c r="CT132" s="2914"/>
      <c r="CU132" s="2914"/>
      <c r="CV132" s="2914"/>
      <c r="CW132" s="2914"/>
      <c r="CX132" s="2914"/>
      <c r="CY132" s="2914"/>
      <c r="CZ132" s="2914"/>
      <c r="DA132" s="2914"/>
      <c r="DB132" s="2914"/>
      <c r="DC132" s="2914"/>
      <c r="DD132" s="2914"/>
      <c r="DE132" s="2914"/>
      <c r="DF132" s="2914"/>
      <c r="DG132" s="2914"/>
      <c r="DH132" s="2914"/>
      <c r="DI132" s="2914"/>
      <c r="DJ132" s="2914"/>
      <c r="DK132" s="2914"/>
      <c r="DL132" s="2914"/>
      <c r="DM132" s="2914"/>
      <c r="DN132" s="2914"/>
      <c r="DO132" s="2914"/>
      <c r="DP132" s="2914"/>
      <c r="DQ132" s="2914"/>
      <c r="DR132" s="2914"/>
      <c r="DS132" s="2914"/>
      <c r="DT132" s="2914"/>
      <c r="DU132" s="2914"/>
      <c r="DV132" s="2914"/>
      <c r="DW132" s="2914"/>
      <c r="DX132" s="2914"/>
      <c r="DY132" s="2914"/>
      <c r="DZ132" s="2914"/>
      <c r="EA132" s="2914"/>
      <c r="EB132" s="2914"/>
      <c r="EC132" s="2914"/>
      <c r="ED132" s="2914"/>
      <c r="EE132" s="2914"/>
      <c r="EF132" s="2914"/>
      <c r="EG132" s="2914"/>
      <c r="EH132" s="2914"/>
      <c r="EI132" s="2914"/>
      <c r="EJ132" s="2914"/>
      <c r="EK132" s="2914"/>
      <c r="EL132" s="2914"/>
      <c r="EM132" s="2914"/>
      <c r="EN132" s="2914"/>
      <c r="EO132" s="2914"/>
      <c r="EP132" s="2914"/>
      <c r="EQ132" s="2914"/>
      <c r="ER132" s="2914"/>
      <c r="ES132" s="2914"/>
      <c r="ET132" s="2914"/>
      <c r="EU132" s="2914"/>
      <c r="EV132" s="2948"/>
      <c r="EW132" s="2949"/>
      <c r="EX132" s="2949"/>
      <c r="EY132" s="2949"/>
      <c r="EZ132" s="2949"/>
      <c r="FA132" s="2949"/>
      <c r="FB132" s="2949"/>
      <c r="FC132" s="2949"/>
      <c r="FD132" s="2949"/>
      <c r="FE132" s="2950"/>
    </row>
    <row r="133" spans="1:161" ht="18" customHeight="1" x14ac:dyDescent="0.35">
      <c r="A133" s="908" t="s">
        <v>881</v>
      </c>
      <c r="B133" s="2914">
        <v>0</v>
      </c>
      <c r="C133" s="2914">
        <v>0</v>
      </c>
      <c r="D133" s="2914">
        <v>0</v>
      </c>
      <c r="E133" s="2914">
        <v>0</v>
      </c>
      <c r="F133" s="2914">
        <v>0</v>
      </c>
      <c r="G133" s="2914">
        <v>0</v>
      </c>
      <c r="H133" s="2914">
        <v>0</v>
      </c>
      <c r="I133" s="2914">
        <v>0</v>
      </c>
      <c r="J133" s="2914">
        <v>0</v>
      </c>
      <c r="K133" s="2914">
        <v>0</v>
      </c>
      <c r="L133" s="2914">
        <v>0</v>
      </c>
      <c r="M133" s="2914">
        <v>0</v>
      </c>
      <c r="N133" s="2914">
        <v>0</v>
      </c>
      <c r="O133" s="2914">
        <v>0</v>
      </c>
      <c r="P133" s="2914">
        <v>0</v>
      </c>
      <c r="Q133" s="2914">
        <v>0</v>
      </c>
      <c r="R133" s="2914">
        <v>0.10087672</v>
      </c>
      <c r="S133" s="2914">
        <v>9.3033859999999996E-2</v>
      </c>
      <c r="T133" s="2914">
        <v>8.5084060000000003E-2</v>
      </c>
      <c r="U133" s="2914">
        <v>8.6348800000000003E-2</v>
      </c>
      <c r="V133" s="2914">
        <v>8.7475210000000012E-2</v>
      </c>
      <c r="W133" s="2914">
        <v>8.1019270000000004E-2</v>
      </c>
      <c r="X133" s="2914">
        <v>8.0608159999999998E-2</v>
      </c>
      <c r="Y133" s="2914">
        <v>7.5373609999999994E-2</v>
      </c>
      <c r="Z133" s="2914">
        <v>6.4261949999999998E-2</v>
      </c>
      <c r="AA133" s="2914">
        <v>6.4527399999999999E-2</v>
      </c>
      <c r="AB133" s="2914">
        <v>5.9065160000000005E-2</v>
      </c>
      <c r="AC133" s="2914">
        <v>4.712595E-2</v>
      </c>
      <c r="AD133" s="2914">
        <v>5.4468410000000002E-2</v>
      </c>
      <c r="AE133" s="2914">
        <v>5.5329330000000003E-2</v>
      </c>
      <c r="AF133" s="2914">
        <v>5.6124629999999995E-2</v>
      </c>
      <c r="AG133" s="2914">
        <v>5.690539E-2</v>
      </c>
      <c r="AH133" s="2914">
        <v>5.690539E-2</v>
      </c>
      <c r="AI133" s="2914">
        <v>5.850934E-2</v>
      </c>
      <c r="AJ133" s="2914">
        <v>2.697577E-2</v>
      </c>
      <c r="AK133" s="2914">
        <v>2.7261859999999999E-2</v>
      </c>
      <c r="AL133" s="2914">
        <v>2.1912669999999999E-2</v>
      </c>
      <c r="AM133" s="2914">
        <v>2.2206689999999998E-2</v>
      </c>
      <c r="AN133" s="2914">
        <v>0.50482453999999999</v>
      </c>
      <c r="AO133" s="2914">
        <v>0.49515736999999999</v>
      </c>
      <c r="AP133" s="2914">
        <v>0.48937787999999999</v>
      </c>
      <c r="AQ133" s="2914">
        <v>0.47841082000000001</v>
      </c>
      <c r="AR133" s="2914">
        <v>1.2447743500000001</v>
      </c>
      <c r="AS133" s="2914">
        <v>1.26986339</v>
      </c>
      <c r="AT133" s="2914">
        <v>1.407357</v>
      </c>
      <c r="AU133" s="2914">
        <v>1.35975286</v>
      </c>
      <c r="AV133" s="2914">
        <v>1.41136353</v>
      </c>
      <c r="AW133" s="2914">
        <v>1.4193197500000001</v>
      </c>
      <c r="AX133" s="2914">
        <v>1.4985454299999998</v>
      </c>
      <c r="AY133" s="2914">
        <v>1.52212258</v>
      </c>
      <c r="AZ133" s="2914">
        <v>1.5623691499999999</v>
      </c>
      <c r="BA133" s="2914">
        <v>1.4861826699999998</v>
      </c>
      <c r="BB133" s="2914">
        <v>1.4688475999999999</v>
      </c>
      <c r="BC133" s="2914">
        <v>1.6668795900000002</v>
      </c>
      <c r="BD133" s="2914">
        <v>4.2797597500000002</v>
      </c>
      <c r="BE133" s="2914">
        <v>4.2309027700000001</v>
      </c>
      <c r="BF133" s="2914">
        <v>4.1587023299999997</v>
      </c>
      <c r="BG133" s="2914">
        <v>4.0860712999999995</v>
      </c>
      <c r="BH133" s="2914">
        <v>4.4041465400000002</v>
      </c>
      <c r="BI133" s="2914">
        <v>4.3032301200000003</v>
      </c>
      <c r="BJ133" s="2914">
        <v>4.2721442500000002</v>
      </c>
      <c r="BK133" s="2914">
        <v>4.2994641999999992</v>
      </c>
      <c r="BL133" s="2914">
        <v>4.2201177100000002</v>
      </c>
      <c r="BM133" s="2914">
        <v>4.1759818200000005</v>
      </c>
      <c r="BN133" s="2914">
        <v>5.66691813</v>
      </c>
      <c r="BO133" s="2914">
        <v>5.6341868699999997</v>
      </c>
      <c r="BP133" s="2914">
        <v>4.1425310899999994</v>
      </c>
      <c r="BQ133" s="2914">
        <v>4.0465567599999996</v>
      </c>
      <c r="BR133" s="2914">
        <v>3.9127315700000005</v>
      </c>
      <c r="BS133" s="2914">
        <v>3.9312320900000004</v>
      </c>
      <c r="BT133" s="2914">
        <v>3.86538921</v>
      </c>
      <c r="BU133" s="2914">
        <v>3.76318895</v>
      </c>
      <c r="BV133" s="2914">
        <v>3.7179904000000006</v>
      </c>
      <c r="BW133" s="2914">
        <v>3.7351206800000005</v>
      </c>
      <c r="BX133" s="2914">
        <v>6.23620485</v>
      </c>
      <c r="BY133" s="2914">
        <v>4.7085188799999997</v>
      </c>
      <c r="BZ133" s="2914">
        <v>3.4</v>
      </c>
      <c r="CA133" s="2914">
        <v>3.4210703699999998</v>
      </c>
      <c r="CB133" s="2914">
        <v>2.4444298500000001</v>
      </c>
      <c r="CC133" s="2914">
        <v>0.90229826000000002</v>
      </c>
      <c r="CD133" s="2914">
        <v>3.3509531199999998</v>
      </c>
      <c r="CE133" s="2914">
        <v>3.3274249600000001</v>
      </c>
      <c r="CF133" s="2914">
        <v>1.7847882999999998</v>
      </c>
      <c r="CG133" s="2914">
        <v>1.7609860799999997</v>
      </c>
      <c r="CH133" s="2914">
        <v>1.75812875</v>
      </c>
      <c r="CI133" s="2914">
        <v>1.74559453</v>
      </c>
      <c r="CJ133" s="2914">
        <v>1.7236261900000001</v>
      </c>
      <c r="CK133" s="2914">
        <v>1.72698434</v>
      </c>
      <c r="CL133" s="2914">
        <v>1.70347311</v>
      </c>
      <c r="CM133" s="2914">
        <v>1.6894532600000001</v>
      </c>
      <c r="CN133" s="2914">
        <v>1.6849875400000001</v>
      </c>
      <c r="CO133" s="2914">
        <v>1.6601772299999999</v>
      </c>
      <c r="CP133" s="2914">
        <v>1.6535258799999999</v>
      </c>
      <c r="CQ133" s="2914">
        <v>1.61877743</v>
      </c>
      <c r="CR133" s="2914">
        <v>1.6041352099999999</v>
      </c>
      <c r="CS133" s="2914">
        <v>1.5931632900000001</v>
      </c>
      <c r="CT133" s="2914">
        <v>1.11301249</v>
      </c>
      <c r="CU133" s="2914">
        <v>2.6472495400000002</v>
      </c>
      <c r="CV133" s="2914">
        <v>2.6417987699999999</v>
      </c>
      <c r="CW133" s="2914">
        <v>2.6359863300000002</v>
      </c>
      <c r="CX133" s="2914">
        <v>2.6302913000000001</v>
      </c>
      <c r="CY133" s="2914">
        <v>2.62455354</v>
      </c>
      <c r="CZ133" s="2914">
        <v>2.61421423</v>
      </c>
      <c r="DA133" s="2914">
        <v>2.60846673</v>
      </c>
      <c r="DB133" s="2914">
        <v>2.4627651699999999</v>
      </c>
      <c r="DC133" s="2914">
        <v>2.4622479500000001</v>
      </c>
      <c r="DD133" s="2914">
        <v>2.4618804300000003</v>
      </c>
      <c r="DE133" s="2914">
        <v>2.4617918400000005</v>
      </c>
      <c r="DF133" s="2914">
        <v>2.4615379500000003</v>
      </c>
      <c r="DG133" s="2914">
        <v>2.4615379500000003</v>
      </c>
      <c r="DH133" s="2914">
        <v>2.4615379500000003</v>
      </c>
      <c r="DI133" s="2914">
        <v>2.4554254599999998</v>
      </c>
      <c r="DJ133" s="2914">
        <v>2.4554254599999998</v>
      </c>
      <c r="DK133" s="2914">
        <v>2.4615379500000003</v>
      </c>
      <c r="DL133" s="2914">
        <v>2.4719543000000002</v>
      </c>
      <c r="DM133" s="2914">
        <v>2.4716207900000002</v>
      </c>
      <c r="DN133" s="2914">
        <v>2.4705379500000002</v>
      </c>
      <c r="DO133" s="2914">
        <v>2.4714400300000001</v>
      </c>
      <c r="DP133" s="2914">
        <v>2.4720171</v>
      </c>
      <c r="DQ133" s="2914">
        <v>2.4703912900000002</v>
      </c>
      <c r="DR133" s="2914">
        <v>2.4714399999999999</v>
      </c>
      <c r="DS133" s="2914">
        <v>2.4706446700000004</v>
      </c>
      <c r="DT133" s="2914">
        <v>2.4704894700000004</v>
      </c>
      <c r="DU133" s="2914">
        <v>2.4715949900000003</v>
      </c>
      <c r="DV133" s="2914">
        <v>2.4719748399999997</v>
      </c>
      <c r="DW133" s="2914">
        <v>2.4729381500000005</v>
      </c>
      <c r="DX133" s="2914">
        <v>2.4717885100000001</v>
      </c>
      <c r="DY133" s="2914">
        <v>2.4729119900000001</v>
      </c>
      <c r="DZ133" s="2914">
        <v>2.4713765599999999</v>
      </c>
      <c r="EA133" s="2914">
        <v>2.4717846100000003</v>
      </c>
      <c r="EB133" s="2914">
        <v>1.5494590500000001</v>
      </c>
      <c r="EC133" s="2914">
        <v>1.5492633</v>
      </c>
      <c r="ED133" s="2914">
        <v>1.5500772700000001</v>
      </c>
      <c r="EE133" s="2914">
        <v>1.5496647100000003</v>
      </c>
      <c r="EF133" s="2914">
        <v>1.5484661800000001</v>
      </c>
      <c r="EG133" s="2914">
        <v>1.53980585</v>
      </c>
      <c r="EH133" s="2914">
        <v>0</v>
      </c>
      <c r="EI133" s="2914">
        <v>1.0226209999999999E-2</v>
      </c>
      <c r="EJ133" s="2914">
        <v>8.7672600000000007E-3</v>
      </c>
      <c r="EK133" s="2914">
        <v>1.0628739999999999E-2</v>
      </c>
      <c r="EL133" s="2914">
        <v>1.105692E-2</v>
      </c>
      <c r="EM133" s="2914">
        <v>1.051446E-2</v>
      </c>
      <c r="EN133" s="2914">
        <v>9.3280599999999991E-3</v>
      </c>
      <c r="EO133" s="2914">
        <v>9.8677599999999997E-3</v>
      </c>
      <c r="EP133" s="2914">
        <v>1.0275599999999999E-2</v>
      </c>
      <c r="EQ133" s="2914">
        <v>1.0320069999999999E-2</v>
      </c>
      <c r="ER133" s="2914">
        <v>9.6856900000000003E-3</v>
      </c>
      <c r="ES133" s="2914">
        <v>9.3126500000000004E-3</v>
      </c>
      <c r="ET133" s="2914">
        <v>1.0843479999999999E-2</v>
      </c>
      <c r="EU133" s="2914">
        <v>9.7664299999999996E-3</v>
      </c>
      <c r="EV133" s="2948">
        <v>8.9825300000000007E-3</v>
      </c>
      <c r="EW133" s="2949">
        <v>9.8624700000000017E-3</v>
      </c>
      <c r="EX133" s="2949">
        <v>1.050854E-2</v>
      </c>
      <c r="EY133" s="2949">
        <v>1.0261290000000001E-2</v>
      </c>
      <c r="EZ133" s="2949">
        <v>1.137673E-2</v>
      </c>
      <c r="FA133" s="2949">
        <v>1.2514169999999998E-2</v>
      </c>
      <c r="FB133" s="2949">
        <v>1.0677600000000001E-2</v>
      </c>
      <c r="FC133" s="2949">
        <v>1.2063529999999999E-2</v>
      </c>
      <c r="FD133" s="2949">
        <v>6.6367800000000001E-3</v>
      </c>
      <c r="FE133" s="2950">
        <v>9.6576299999999986E-3</v>
      </c>
    </row>
    <row r="134" spans="1:161" ht="7.7" customHeight="1" x14ac:dyDescent="0.35">
      <c r="A134" s="908"/>
      <c r="B134" s="2914"/>
      <c r="C134" s="2914"/>
      <c r="D134" s="2914"/>
      <c r="E134" s="2914"/>
      <c r="F134" s="2914"/>
      <c r="G134" s="2914"/>
      <c r="H134" s="2914"/>
      <c r="I134" s="2914"/>
      <c r="J134" s="2914"/>
      <c r="K134" s="2914"/>
      <c r="L134" s="2914"/>
      <c r="M134" s="2914"/>
      <c r="N134" s="2914"/>
      <c r="O134" s="2914"/>
      <c r="P134" s="2914"/>
      <c r="Q134" s="2914"/>
      <c r="R134" s="2914"/>
      <c r="S134" s="2914"/>
      <c r="T134" s="2914"/>
      <c r="U134" s="2914"/>
      <c r="V134" s="2914"/>
      <c r="W134" s="2914"/>
      <c r="X134" s="2914"/>
      <c r="Y134" s="2914"/>
      <c r="Z134" s="2914"/>
      <c r="AA134" s="2914"/>
      <c r="AB134" s="2914"/>
      <c r="AC134" s="2914"/>
      <c r="AD134" s="2914"/>
      <c r="AE134" s="2914"/>
      <c r="AF134" s="2914"/>
      <c r="AG134" s="2914"/>
      <c r="AH134" s="2914"/>
      <c r="AI134" s="2914"/>
      <c r="AJ134" s="2914"/>
      <c r="AK134" s="2914"/>
      <c r="AL134" s="2914"/>
      <c r="AM134" s="2914"/>
      <c r="AN134" s="2914"/>
      <c r="AO134" s="2914"/>
      <c r="AP134" s="2914"/>
      <c r="AQ134" s="2914"/>
      <c r="AR134" s="2914"/>
      <c r="AS134" s="2914"/>
      <c r="AT134" s="2914"/>
      <c r="AU134" s="2914"/>
      <c r="AV134" s="2914"/>
      <c r="AW134" s="2914"/>
      <c r="AX134" s="2914"/>
      <c r="AY134" s="2914"/>
      <c r="AZ134" s="2914"/>
      <c r="BA134" s="2914"/>
      <c r="BB134" s="2914"/>
      <c r="BC134" s="2914"/>
      <c r="BD134" s="2914"/>
      <c r="BE134" s="2914"/>
      <c r="BF134" s="2914"/>
      <c r="BG134" s="2914"/>
      <c r="BH134" s="2914"/>
      <c r="BI134" s="2914"/>
      <c r="BJ134" s="2914"/>
      <c r="BK134" s="2914"/>
      <c r="BL134" s="2914"/>
      <c r="BM134" s="2914"/>
      <c r="BN134" s="2914"/>
      <c r="BO134" s="2914"/>
      <c r="BP134" s="2914"/>
      <c r="BQ134" s="2914"/>
      <c r="BR134" s="2914"/>
      <c r="BS134" s="2914"/>
      <c r="BT134" s="2914"/>
      <c r="BU134" s="2914"/>
      <c r="BV134" s="2914"/>
      <c r="BW134" s="2914"/>
      <c r="BX134" s="2914"/>
      <c r="BY134" s="2914"/>
      <c r="BZ134" s="2914"/>
      <c r="CA134" s="2914"/>
      <c r="CB134" s="2914"/>
      <c r="CC134" s="2914"/>
      <c r="CD134" s="2914"/>
      <c r="CE134" s="2914"/>
      <c r="CF134" s="2914"/>
      <c r="CG134" s="2914"/>
      <c r="CH134" s="2914"/>
      <c r="CI134" s="2914"/>
      <c r="CJ134" s="2914"/>
      <c r="CK134" s="2914"/>
      <c r="CL134" s="2914"/>
      <c r="CM134" s="2914"/>
      <c r="CN134" s="2914"/>
      <c r="CO134" s="2914"/>
      <c r="CP134" s="2914"/>
      <c r="CQ134" s="2914"/>
      <c r="CR134" s="2914"/>
      <c r="CS134" s="2914"/>
      <c r="CT134" s="2914"/>
      <c r="CU134" s="2914"/>
      <c r="CV134" s="2914"/>
      <c r="CW134" s="2914"/>
      <c r="CX134" s="2914"/>
      <c r="CY134" s="2914"/>
      <c r="CZ134" s="2914"/>
      <c r="DA134" s="2914"/>
      <c r="DB134" s="2914"/>
      <c r="DC134" s="2914"/>
      <c r="DD134" s="2914"/>
      <c r="DE134" s="2914"/>
      <c r="DF134" s="2914"/>
      <c r="DG134" s="2914"/>
      <c r="DH134" s="2914"/>
      <c r="DI134" s="2914"/>
      <c r="DJ134" s="2914"/>
      <c r="DK134" s="2914"/>
      <c r="DL134" s="2914"/>
      <c r="DM134" s="2914"/>
      <c r="DN134" s="2914"/>
      <c r="DO134" s="2914"/>
      <c r="DP134" s="2914"/>
      <c r="DQ134" s="2914"/>
      <c r="DR134" s="2914"/>
      <c r="DS134" s="2914"/>
      <c r="DT134" s="2914"/>
      <c r="DU134" s="2914"/>
      <c r="DV134" s="2914"/>
      <c r="DW134" s="2914"/>
      <c r="DX134" s="2914"/>
      <c r="DY134" s="2914"/>
      <c r="DZ134" s="2914"/>
      <c r="EA134" s="2914"/>
      <c r="EB134" s="2914"/>
      <c r="EC134" s="2914"/>
      <c r="ED134" s="2914"/>
      <c r="EE134" s="2914"/>
      <c r="EF134" s="2914"/>
      <c r="EG134" s="2914"/>
      <c r="EH134" s="2914"/>
      <c r="EI134" s="2914"/>
      <c r="EJ134" s="2914"/>
      <c r="EK134" s="2914"/>
      <c r="EL134" s="2914"/>
      <c r="EM134" s="2914"/>
      <c r="EN134" s="2914"/>
      <c r="EO134" s="2914"/>
      <c r="EP134" s="2914"/>
      <c r="EQ134" s="2914"/>
      <c r="ER134" s="2914"/>
      <c r="ES134" s="2914"/>
      <c r="ET134" s="2914"/>
      <c r="EU134" s="2914"/>
      <c r="EV134" s="2948"/>
      <c r="EW134" s="2949"/>
      <c r="EX134" s="2949"/>
      <c r="EY134" s="2949"/>
      <c r="EZ134" s="2949"/>
      <c r="FA134" s="2949"/>
      <c r="FB134" s="2949"/>
      <c r="FC134" s="2949"/>
      <c r="FD134" s="2949"/>
      <c r="FE134" s="2950"/>
    </row>
    <row r="135" spans="1:161" ht="18" customHeight="1" x14ac:dyDescent="0.35">
      <c r="A135" s="908" t="s">
        <v>882</v>
      </c>
      <c r="B135" s="2914">
        <v>287.22859534000003</v>
      </c>
      <c r="C135" s="2914">
        <v>268.57461703999996</v>
      </c>
      <c r="D135" s="2914">
        <v>271.80349010999998</v>
      </c>
      <c r="E135" s="2914">
        <v>278.44013769999998</v>
      </c>
      <c r="F135" s="2914">
        <v>286.90412488999999</v>
      </c>
      <c r="G135" s="2914">
        <v>288.87144493</v>
      </c>
      <c r="H135" s="2914">
        <v>304.88393629999996</v>
      </c>
      <c r="I135" s="2914">
        <v>302.04580614999998</v>
      </c>
      <c r="J135" s="2914">
        <v>287.17521111000002</v>
      </c>
      <c r="K135" s="2914">
        <v>266.01630877999997</v>
      </c>
      <c r="L135" s="2914">
        <v>260.37415947</v>
      </c>
      <c r="M135" s="2914">
        <v>254.00115382999999</v>
      </c>
      <c r="N135" s="2914">
        <v>255.75935575999998</v>
      </c>
      <c r="O135" s="2914">
        <v>265.67784211999998</v>
      </c>
      <c r="P135" s="2914">
        <v>253.07559228</v>
      </c>
      <c r="Q135" s="2914">
        <v>275.52187121999998</v>
      </c>
      <c r="R135" s="2914">
        <v>264.80898824000002</v>
      </c>
      <c r="S135" s="2914">
        <v>259.68262701999998</v>
      </c>
      <c r="T135" s="2914">
        <v>260.29933140999998</v>
      </c>
      <c r="U135" s="2914">
        <v>255.57459994000004</v>
      </c>
      <c r="V135" s="2914">
        <v>257.82740379999996</v>
      </c>
      <c r="W135" s="2914">
        <v>266.17066385000004</v>
      </c>
      <c r="X135" s="2914">
        <v>263.3591194</v>
      </c>
      <c r="Y135" s="2914">
        <v>261.91781927</v>
      </c>
      <c r="Z135" s="2914">
        <v>376.70388485000001</v>
      </c>
      <c r="AA135" s="2914">
        <v>373.41571051</v>
      </c>
      <c r="AB135" s="2914">
        <v>373.60009302999998</v>
      </c>
      <c r="AC135" s="2914">
        <v>310.98088115999997</v>
      </c>
      <c r="AD135" s="2914">
        <v>290.2583755</v>
      </c>
      <c r="AE135" s="2914">
        <v>304.09377171</v>
      </c>
      <c r="AF135" s="2914">
        <v>328.52009240999996</v>
      </c>
      <c r="AG135" s="2914">
        <v>308.09669937000001</v>
      </c>
      <c r="AH135" s="2914">
        <v>368.9</v>
      </c>
      <c r="AI135" s="2914">
        <v>523.92891439999994</v>
      </c>
      <c r="AJ135" s="2914">
        <v>960.62879655559993</v>
      </c>
      <c r="AK135" s="2914">
        <v>992.86634496319994</v>
      </c>
      <c r="AL135" s="2914">
        <v>1013.8833783937943</v>
      </c>
      <c r="AM135" s="2914">
        <v>565.47108052999999</v>
      </c>
      <c r="AN135" s="2914">
        <v>543.84651354999994</v>
      </c>
      <c r="AO135" s="2914">
        <v>539.95432477999998</v>
      </c>
      <c r="AP135" s="2914">
        <v>536.61775257159991</v>
      </c>
      <c r="AQ135" s="2914">
        <v>524.84483341319992</v>
      </c>
      <c r="AR135" s="2914">
        <v>540.47310786119999</v>
      </c>
      <c r="AS135" s="2914">
        <v>558.36207001999981</v>
      </c>
      <c r="AT135" s="2914">
        <v>540.76934286680012</v>
      </c>
      <c r="AU135" s="2914">
        <v>588.80363264519985</v>
      </c>
      <c r="AV135" s="2914">
        <v>582.07076023253592</v>
      </c>
      <c r="AW135" s="2914">
        <v>552.3987414515359</v>
      </c>
      <c r="AX135" s="2914">
        <v>534.69526793</v>
      </c>
      <c r="AY135" s="2914">
        <v>664.00430821229997</v>
      </c>
      <c r="AZ135" s="2914">
        <v>680.07968300240009</v>
      </c>
      <c r="BA135" s="2914">
        <v>692.8799637692</v>
      </c>
      <c r="BB135" s="2914">
        <v>686.9660406859</v>
      </c>
      <c r="BC135" s="2914">
        <v>678.24094486519994</v>
      </c>
      <c r="BD135" s="2914">
        <v>720.8361377494</v>
      </c>
      <c r="BE135" s="2914">
        <v>717.95302152829993</v>
      </c>
      <c r="BF135" s="2914">
        <v>751.933831295</v>
      </c>
      <c r="BG135" s="2914">
        <v>853.79386115799991</v>
      </c>
      <c r="BH135" s="2914">
        <v>801.10988066959987</v>
      </c>
      <c r="BI135" s="2914">
        <v>721.80350617299996</v>
      </c>
      <c r="BJ135" s="2914">
        <v>725.91047188439984</v>
      </c>
      <c r="BK135" s="2914">
        <v>717.14237654440001</v>
      </c>
      <c r="BL135" s="2914">
        <v>720.14964042409997</v>
      </c>
      <c r="BM135" s="2914">
        <v>747.15079339259989</v>
      </c>
      <c r="BN135" s="2914">
        <v>750.4841369984</v>
      </c>
      <c r="BO135" s="2914">
        <v>740.01755033759991</v>
      </c>
      <c r="BP135" s="2914">
        <v>748.76030110579995</v>
      </c>
      <c r="BQ135" s="2914">
        <v>777.59325813099997</v>
      </c>
      <c r="BR135" s="2914">
        <v>782.57548280519995</v>
      </c>
      <c r="BS135" s="2914">
        <v>856.2739621472</v>
      </c>
      <c r="BT135" s="2914">
        <v>831.50493774565996</v>
      </c>
      <c r="BU135" s="2914">
        <v>775.87189530757985</v>
      </c>
      <c r="BV135" s="2914">
        <v>834.00912094664784</v>
      </c>
      <c r="BW135" s="2914">
        <v>848.81595775108985</v>
      </c>
      <c r="BX135" s="2914">
        <v>860.85738501499986</v>
      </c>
      <c r="BY135" s="2914">
        <v>822.34834222079996</v>
      </c>
      <c r="BZ135" s="2914">
        <v>817.9</v>
      </c>
      <c r="CA135" s="2914">
        <v>855.84220932099993</v>
      </c>
      <c r="CB135" s="2914">
        <v>844.1303506595998</v>
      </c>
      <c r="CC135" s="2914">
        <v>845.40651498400007</v>
      </c>
      <c r="CD135" s="2914">
        <v>851.8241941721559</v>
      </c>
      <c r="CE135" s="2914">
        <v>879.45149189775145</v>
      </c>
      <c r="CF135" s="2914">
        <v>847.42423840325171</v>
      </c>
      <c r="CG135" s="2914">
        <v>930.98119326842675</v>
      </c>
      <c r="CH135" s="2914">
        <v>907.2158339312831</v>
      </c>
      <c r="CI135" s="2914">
        <v>900.6764657024205</v>
      </c>
      <c r="CJ135" s="2914">
        <v>904.56211778885222</v>
      </c>
      <c r="CK135" s="2914">
        <v>906.93730028648292</v>
      </c>
      <c r="CL135" s="2914">
        <v>891.49755444556877</v>
      </c>
      <c r="CM135" s="2914">
        <v>879.31322582952362</v>
      </c>
      <c r="CN135" s="2914">
        <v>891.03589320329581</v>
      </c>
      <c r="CO135" s="2914">
        <v>901.59371009464996</v>
      </c>
      <c r="CP135" s="2914">
        <v>898.47083334900003</v>
      </c>
      <c r="CQ135" s="2914">
        <v>860.62865851580045</v>
      </c>
      <c r="CR135" s="2914">
        <v>818.63846881380005</v>
      </c>
      <c r="CS135" s="2914">
        <v>797.71078354716428</v>
      </c>
      <c r="CT135" s="2914">
        <v>774.64583047026292</v>
      </c>
      <c r="CU135" s="2914">
        <v>786.34225321999986</v>
      </c>
      <c r="CV135" s="2914">
        <v>767.36605586999997</v>
      </c>
      <c r="CW135" s="2914">
        <v>765.64428003</v>
      </c>
      <c r="CX135" s="2914">
        <v>746.00475429999995</v>
      </c>
      <c r="CY135" s="2914">
        <v>749.9742449306566</v>
      </c>
      <c r="CZ135" s="2914">
        <v>754.41266814492781</v>
      </c>
      <c r="DA135" s="2914">
        <v>771.5635490162382</v>
      </c>
      <c r="DB135" s="2914">
        <v>773.95310087568714</v>
      </c>
      <c r="DC135" s="2914">
        <v>821.95893290021331</v>
      </c>
      <c r="DD135" s="2914">
        <v>782.86765844573677</v>
      </c>
      <c r="DE135" s="2914">
        <v>767.90108917109694</v>
      </c>
      <c r="DF135" s="2914">
        <v>756.27169115575009</v>
      </c>
      <c r="DG135" s="2914">
        <v>761.61426595219996</v>
      </c>
      <c r="DH135" s="2914">
        <v>762.32739877799986</v>
      </c>
      <c r="DI135" s="2914">
        <v>737.778176534267</v>
      </c>
      <c r="DJ135" s="2914">
        <v>724.98576555237196</v>
      </c>
      <c r="DK135" s="2914">
        <v>722.81563064809995</v>
      </c>
      <c r="DL135" s="2914">
        <v>738.72874860402942</v>
      </c>
      <c r="DM135" s="2914">
        <v>750.79375091250006</v>
      </c>
      <c r="DN135" s="2914">
        <v>752.05772466572114</v>
      </c>
      <c r="DO135" s="2914">
        <v>767.44194938519991</v>
      </c>
      <c r="DP135" s="2914">
        <v>1118.4337006675921</v>
      </c>
      <c r="DQ135" s="2914">
        <v>1103.5421009328199</v>
      </c>
      <c r="DR135" s="2914">
        <v>905.92171600255017</v>
      </c>
      <c r="DS135" s="2914">
        <v>912.17815612000004</v>
      </c>
      <c r="DT135" s="2914">
        <v>888.49426200064988</v>
      </c>
      <c r="DU135" s="2914">
        <v>887.41370099560004</v>
      </c>
      <c r="DV135" s="2914">
        <v>877.47777374444001</v>
      </c>
      <c r="DW135" s="2914">
        <v>884.14097041140008</v>
      </c>
      <c r="DX135" s="2914">
        <v>894.42891924068988</v>
      </c>
      <c r="DY135" s="2914">
        <v>910.38640921912395</v>
      </c>
      <c r="DZ135" s="2914">
        <v>1004.3112201918634</v>
      </c>
      <c r="EA135" s="2914">
        <v>994.05372006507707</v>
      </c>
      <c r="EB135" s="2914">
        <v>987.22168927149983</v>
      </c>
      <c r="EC135" s="2914">
        <v>920.22463843240007</v>
      </c>
      <c r="ED135" s="2914">
        <v>940.69868140447829</v>
      </c>
      <c r="EE135" s="2914">
        <v>927.84098534085001</v>
      </c>
      <c r="EF135" s="2914">
        <v>888.74226770407176</v>
      </c>
      <c r="EG135" s="2914">
        <v>883.94288400364212</v>
      </c>
      <c r="EH135" s="2914">
        <v>873.44050903000004</v>
      </c>
      <c r="EI135" s="2914">
        <v>864.64226918999987</v>
      </c>
      <c r="EJ135" s="2914">
        <v>839.43642603000001</v>
      </c>
      <c r="EK135" s="2914">
        <v>859.43637791534491</v>
      </c>
      <c r="EL135" s="2914">
        <v>902.35986556387911</v>
      </c>
      <c r="EM135" s="2914">
        <v>861.05465622156589</v>
      </c>
      <c r="EN135" s="2914">
        <v>854.46647547539192</v>
      </c>
      <c r="EO135" s="2914">
        <v>808.95941374127233</v>
      </c>
      <c r="EP135" s="2914">
        <v>782.92941234026546</v>
      </c>
      <c r="EQ135" s="2914">
        <v>1003.6884896547003</v>
      </c>
      <c r="ER135" s="2914">
        <v>1009.4302825296318</v>
      </c>
      <c r="ES135" s="2914">
        <v>1006.236801351292</v>
      </c>
      <c r="ET135" s="2914">
        <v>1032.8779167685075</v>
      </c>
      <c r="EU135" s="2914">
        <v>1030.0493538495957</v>
      </c>
      <c r="EV135" s="2948">
        <v>843.88780344159204</v>
      </c>
      <c r="EW135" s="2949">
        <v>860.50245462656574</v>
      </c>
      <c r="EX135" s="2949">
        <v>913.37945516523484</v>
      </c>
      <c r="EY135" s="2949">
        <v>926.11558268596082</v>
      </c>
      <c r="EZ135" s="2949">
        <v>939.89715216649529</v>
      </c>
      <c r="FA135" s="2949">
        <v>911.50176790860189</v>
      </c>
      <c r="FB135" s="2949">
        <v>932.85827952137413</v>
      </c>
      <c r="FC135" s="2949">
        <v>953.12442869962274</v>
      </c>
      <c r="FD135" s="2949">
        <v>957.61745826732226</v>
      </c>
      <c r="FE135" s="2950">
        <v>1038.6108812161322</v>
      </c>
    </row>
    <row r="136" spans="1:161" ht="7.7" customHeight="1" x14ac:dyDescent="0.35">
      <c r="A136" s="908"/>
      <c r="B136" s="2914"/>
      <c r="C136" s="2914"/>
      <c r="D136" s="2914"/>
      <c r="E136" s="2914"/>
      <c r="F136" s="2914"/>
      <c r="G136" s="2914"/>
      <c r="H136" s="2914"/>
      <c r="I136" s="2914"/>
      <c r="J136" s="2914"/>
      <c r="K136" s="2914"/>
      <c r="L136" s="2914"/>
      <c r="M136" s="2914"/>
      <c r="N136" s="2914"/>
      <c r="O136" s="2914"/>
      <c r="P136" s="2914"/>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4"/>
      <c r="AP136" s="2914"/>
      <c r="AQ136" s="2914"/>
      <c r="AR136" s="2914"/>
      <c r="AS136" s="2914"/>
      <c r="AT136" s="2914"/>
      <c r="AU136" s="2914"/>
      <c r="AV136" s="2914"/>
      <c r="AW136" s="2914"/>
      <c r="AX136" s="2914"/>
      <c r="AY136" s="2914"/>
      <c r="AZ136" s="2914"/>
      <c r="BA136" s="2914"/>
      <c r="BB136" s="2914"/>
      <c r="BC136" s="2914"/>
      <c r="BD136" s="2914"/>
      <c r="BE136" s="2914"/>
      <c r="BF136" s="2914"/>
      <c r="BG136" s="2914"/>
      <c r="BH136" s="2914"/>
      <c r="BI136" s="2914"/>
      <c r="BJ136" s="2914"/>
      <c r="BK136" s="2914"/>
      <c r="BL136" s="2914"/>
      <c r="BM136" s="2914"/>
      <c r="BN136" s="2914"/>
      <c r="BO136" s="2914"/>
      <c r="BP136" s="2914"/>
      <c r="BQ136" s="2914"/>
      <c r="BR136" s="2914"/>
      <c r="BS136" s="2914"/>
      <c r="BT136" s="2914"/>
      <c r="BU136" s="2914"/>
      <c r="BV136" s="2914"/>
      <c r="BW136" s="2914"/>
      <c r="BX136" s="2914"/>
      <c r="BY136" s="2914"/>
      <c r="BZ136" s="2914"/>
      <c r="CA136" s="2914"/>
      <c r="CB136" s="2914"/>
      <c r="CC136" s="2914"/>
      <c r="CD136" s="2914"/>
      <c r="CE136" s="2914"/>
      <c r="CF136" s="2914"/>
      <c r="CG136" s="2914"/>
      <c r="CH136" s="2914"/>
      <c r="CI136" s="2914"/>
      <c r="CJ136" s="2914"/>
      <c r="CK136" s="2914"/>
      <c r="CL136" s="2914"/>
      <c r="CM136" s="2914"/>
      <c r="CN136" s="2914"/>
      <c r="CO136" s="2914"/>
      <c r="CP136" s="2914"/>
      <c r="CQ136" s="2914"/>
      <c r="CR136" s="2914"/>
      <c r="CS136" s="2914"/>
      <c r="CT136" s="2914"/>
      <c r="CU136" s="2914"/>
      <c r="CV136" s="2914"/>
      <c r="CW136" s="2914"/>
      <c r="CX136" s="2914"/>
      <c r="CY136" s="2914"/>
      <c r="CZ136" s="2914"/>
      <c r="DA136" s="2914"/>
      <c r="DB136" s="2914"/>
      <c r="DC136" s="2914"/>
      <c r="DD136" s="2914"/>
      <c r="DE136" s="2914"/>
      <c r="DF136" s="2914"/>
      <c r="DG136" s="2914"/>
      <c r="DH136" s="2914"/>
      <c r="DI136" s="2914"/>
      <c r="DJ136" s="2914"/>
      <c r="DK136" s="2914"/>
      <c r="DL136" s="2914"/>
      <c r="DM136" s="2914"/>
      <c r="DN136" s="2914"/>
      <c r="DO136" s="2914"/>
      <c r="DP136" s="2914"/>
      <c r="DQ136" s="2914"/>
      <c r="DR136" s="2914"/>
      <c r="DS136" s="2914"/>
      <c r="DT136" s="2914"/>
      <c r="DU136" s="2914"/>
      <c r="DV136" s="2914"/>
      <c r="DW136" s="2914"/>
      <c r="DX136" s="2914"/>
      <c r="DY136" s="2914"/>
      <c r="DZ136" s="2914"/>
      <c r="EA136" s="2914"/>
      <c r="EB136" s="2914"/>
      <c r="EC136" s="2914"/>
      <c r="ED136" s="2914"/>
      <c r="EE136" s="2914"/>
      <c r="EF136" s="2914"/>
      <c r="EG136" s="2914"/>
      <c r="EH136" s="2914"/>
      <c r="EI136" s="2914"/>
      <c r="EJ136" s="2914"/>
      <c r="EK136" s="2914"/>
      <c r="EL136" s="2914"/>
      <c r="EM136" s="2914"/>
      <c r="EN136" s="2914"/>
      <c r="EO136" s="2914"/>
      <c r="EP136" s="2914"/>
      <c r="EQ136" s="2914"/>
      <c r="ER136" s="2914"/>
      <c r="ES136" s="2914"/>
      <c r="ET136" s="2914"/>
      <c r="EU136" s="2914"/>
      <c r="EV136" s="2948"/>
      <c r="EW136" s="2949"/>
      <c r="EX136" s="2949"/>
      <c r="EY136" s="2949"/>
      <c r="EZ136" s="2949"/>
      <c r="FA136" s="2949"/>
      <c r="FB136" s="2949"/>
      <c r="FC136" s="2949"/>
      <c r="FD136" s="2949"/>
      <c r="FE136" s="2950"/>
    </row>
    <row r="137" spans="1:161" ht="18" customHeight="1" x14ac:dyDescent="0.35">
      <c r="A137" s="908" t="s">
        <v>883</v>
      </c>
      <c r="B137" s="2914">
        <v>3495.4060436655004</v>
      </c>
      <c r="C137" s="2914">
        <v>3463.0868282900005</v>
      </c>
      <c r="D137" s="2914">
        <v>3503.1578714400007</v>
      </c>
      <c r="E137" s="2914">
        <v>3483.4067525400001</v>
      </c>
      <c r="F137" s="2914">
        <v>3602.61958383</v>
      </c>
      <c r="G137" s="2914">
        <v>3670.8665471857644</v>
      </c>
      <c r="H137" s="2914">
        <v>3689.0085963916008</v>
      </c>
      <c r="I137" s="2914">
        <v>3705.8467303952002</v>
      </c>
      <c r="J137" s="2914">
        <v>3732.1354258000001</v>
      </c>
      <c r="K137" s="2914">
        <v>3734.0565967800003</v>
      </c>
      <c r="L137" s="2914">
        <v>3759.0404508899996</v>
      </c>
      <c r="M137" s="2914">
        <v>3730.4103821800009</v>
      </c>
      <c r="N137" s="2914">
        <v>3779.6788263600001</v>
      </c>
      <c r="O137" s="2914">
        <v>3745.8267996322002</v>
      </c>
      <c r="P137" s="2914">
        <v>3775.3151233425074</v>
      </c>
      <c r="Q137" s="2914">
        <v>3774.4853250792703</v>
      </c>
      <c r="R137" s="2914">
        <v>3814.1635492099999</v>
      </c>
      <c r="S137" s="2914">
        <v>3771.2450374700002</v>
      </c>
      <c r="T137" s="2914">
        <v>3932.4980923250005</v>
      </c>
      <c r="U137" s="2914">
        <v>3944.4684254852641</v>
      </c>
      <c r="V137" s="2914">
        <v>3921.2089620711199</v>
      </c>
      <c r="W137" s="2914">
        <v>4119.4561187726003</v>
      </c>
      <c r="X137" s="2914">
        <v>4186.4620973402816</v>
      </c>
      <c r="Y137" s="2914">
        <v>4160.0414260899906</v>
      </c>
      <c r="Z137" s="2914">
        <v>4188.7184778990477</v>
      </c>
      <c r="AA137" s="2914">
        <v>4122.2671755176079</v>
      </c>
      <c r="AB137" s="2914">
        <v>4141.6132560283495</v>
      </c>
      <c r="AC137" s="2914">
        <v>3898.0161843115002</v>
      </c>
      <c r="AD137" s="2914">
        <v>4029.7373025354223</v>
      </c>
      <c r="AE137" s="2914">
        <v>3973.9226638123228</v>
      </c>
      <c r="AF137" s="2914">
        <v>4004.3397574744381</v>
      </c>
      <c r="AG137" s="2914">
        <v>4079.3047442599245</v>
      </c>
      <c r="AH137" s="2914">
        <v>4215.7</v>
      </c>
      <c r="AI137" s="2914">
        <v>2462.7319088359995</v>
      </c>
      <c r="AJ137" s="2914">
        <v>2775.2731997699998</v>
      </c>
      <c r="AK137" s="2914">
        <v>2845.9925425557999</v>
      </c>
      <c r="AL137" s="2914">
        <v>2837.6308934987046</v>
      </c>
      <c r="AM137" s="2914">
        <v>2994.6119232731303</v>
      </c>
      <c r="AN137" s="2914">
        <v>3144.7994182091443</v>
      </c>
      <c r="AO137" s="2914">
        <v>2889.6156511134482</v>
      </c>
      <c r="AP137" s="2914">
        <v>2777.1144497336099</v>
      </c>
      <c r="AQ137" s="2914">
        <v>3018.215215511972</v>
      </c>
      <c r="AR137" s="2914">
        <v>3201.9728741976014</v>
      </c>
      <c r="AS137" s="2914">
        <v>3121.5566809412148</v>
      </c>
      <c r="AT137" s="2914">
        <v>2620.4928808828722</v>
      </c>
      <c r="AU137" s="2914">
        <v>2559.6456402468311</v>
      </c>
      <c r="AV137" s="2914">
        <v>2610.9228676949997</v>
      </c>
      <c r="AW137" s="2914">
        <v>2703.7054057018004</v>
      </c>
      <c r="AX137" s="2914">
        <v>2739.8482486984003</v>
      </c>
      <c r="AY137" s="2914">
        <v>2622.4679033689022</v>
      </c>
      <c r="AZ137" s="2914">
        <v>2678.5375096307034</v>
      </c>
      <c r="BA137" s="2914">
        <v>2617.8935571328011</v>
      </c>
      <c r="BB137" s="2914">
        <v>2801.1162319305026</v>
      </c>
      <c r="BC137" s="2914">
        <v>2941.0691630948991</v>
      </c>
      <c r="BD137" s="2914">
        <v>2997.8981908490996</v>
      </c>
      <c r="BE137" s="2914">
        <v>3017.73419649775</v>
      </c>
      <c r="BF137" s="2914">
        <v>3151.9361739134597</v>
      </c>
      <c r="BG137" s="2914">
        <v>3372.6850810739998</v>
      </c>
      <c r="BH137" s="2914">
        <v>2955.6650639512973</v>
      </c>
      <c r="BI137" s="2914">
        <v>2969.1681793196899</v>
      </c>
      <c r="BJ137" s="2914">
        <v>3110.1530933591939</v>
      </c>
      <c r="BK137" s="2914">
        <v>3030.9645218530968</v>
      </c>
      <c r="BL137" s="2914">
        <v>3110.4851732094876</v>
      </c>
      <c r="BM137" s="2914">
        <v>2991.4671679805929</v>
      </c>
      <c r="BN137" s="2914">
        <v>3189.4581636220132</v>
      </c>
      <c r="BO137" s="2914">
        <v>3144.4655955957974</v>
      </c>
      <c r="BP137" s="2914">
        <v>3194.3426015998025</v>
      </c>
      <c r="BQ137" s="2914">
        <v>3222.8904434173969</v>
      </c>
      <c r="BR137" s="2914">
        <v>3336.5052414087991</v>
      </c>
      <c r="BS137" s="2914">
        <v>3286.1066347392289</v>
      </c>
      <c r="BT137" s="2914">
        <v>3392.8866640527458</v>
      </c>
      <c r="BU137" s="2914">
        <v>3543.9502632694848</v>
      </c>
      <c r="BV137" s="2914">
        <v>3655.0392261147399</v>
      </c>
      <c r="BW137" s="2914">
        <v>3469.0694648409908</v>
      </c>
      <c r="BX137" s="2914">
        <v>3580.6173286935004</v>
      </c>
      <c r="BY137" s="2914">
        <v>3482.9893226881004</v>
      </c>
      <c r="BZ137" s="2914">
        <v>3501.2</v>
      </c>
      <c r="CA137" s="2914">
        <v>3575.6429674932019</v>
      </c>
      <c r="CB137" s="2914">
        <v>3732.5913901994022</v>
      </c>
      <c r="CC137" s="2914">
        <v>3778.12939158071</v>
      </c>
      <c r="CD137" s="2914">
        <v>3773.33948217446</v>
      </c>
      <c r="CE137" s="2914">
        <v>3880.0944014819638</v>
      </c>
      <c r="CF137" s="2914">
        <v>3825.3364619346812</v>
      </c>
      <c r="CG137" s="2914">
        <v>3910.7728696278741</v>
      </c>
      <c r="CH137" s="2914">
        <v>4064.676398511127</v>
      </c>
      <c r="CI137" s="2914">
        <v>3926.5127865058316</v>
      </c>
      <c r="CJ137" s="2914">
        <v>3880.4472806399667</v>
      </c>
      <c r="CK137" s="2914">
        <v>3914.3336355180759</v>
      </c>
      <c r="CL137" s="2914">
        <v>4177.935634621821</v>
      </c>
      <c r="CM137" s="2914">
        <v>4388.3289618207818</v>
      </c>
      <c r="CN137" s="2914">
        <v>4418.2484915072973</v>
      </c>
      <c r="CO137" s="2914">
        <v>4287.9070101081552</v>
      </c>
      <c r="CP137" s="2914">
        <v>4450.0745939365497</v>
      </c>
      <c r="CQ137" s="2914">
        <v>4414.5542276500246</v>
      </c>
      <c r="CR137" s="2914">
        <v>4228.1866369521595</v>
      </c>
      <c r="CS137" s="2914">
        <v>3643.8162029642785</v>
      </c>
      <c r="CT137" s="2914">
        <v>3517.3942258972816</v>
      </c>
      <c r="CU137" s="2914">
        <v>3682.8323869530741</v>
      </c>
      <c r="CV137" s="2914">
        <v>3112.1734134348353</v>
      </c>
      <c r="CW137" s="2914">
        <v>3164.107898412597</v>
      </c>
      <c r="CX137" s="2914">
        <v>3283.8196822750156</v>
      </c>
      <c r="CY137" s="2914">
        <v>3442.8228660888581</v>
      </c>
      <c r="CZ137" s="2914">
        <v>3726.2780157122579</v>
      </c>
      <c r="DA137" s="2914">
        <v>3839.3185973463405</v>
      </c>
      <c r="DB137" s="2914">
        <v>3827.2469729321028</v>
      </c>
      <c r="DC137" s="2914">
        <v>3426.731309662508</v>
      </c>
      <c r="DD137" s="2914">
        <v>3816.7446234835515</v>
      </c>
      <c r="DE137" s="2914">
        <v>3805.1943355516441</v>
      </c>
      <c r="DF137" s="2914">
        <v>3808.1759664241167</v>
      </c>
      <c r="DG137" s="2914">
        <v>3805.5709010132891</v>
      </c>
      <c r="DH137" s="2914">
        <v>3798.8029588734412</v>
      </c>
      <c r="DI137" s="2914">
        <v>3861.1447428492279</v>
      </c>
      <c r="DJ137" s="2914">
        <v>3824.2655458724594</v>
      </c>
      <c r="DK137" s="2914">
        <v>3822.0961450874661</v>
      </c>
      <c r="DL137" s="2914">
        <v>3701.9610608330372</v>
      </c>
      <c r="DM137" s="2914">
        <v>3762.027699747774</v>
      </c>
      <c r="DN137" s="2914">
        <v>3890.4416230095812</v>
      </c>
      <c r="DO137" s="2914">
        <v>3776.9623065803316</v>
      </c>
      <c r="DP137" s="2914">
        <v>3934.023154317545</v>
      </c>
      <c r="DQ137" s="2914">
        <v>3960.1377130184901</v>
      </c>
      <c r="DR137" s="2914">
        <v>4181.8500191304993</v>
      </c>
      <c r="DS137" s="2914">
        <v>4272.9909111955076</v>
      </c>
      <c r="DT137" s="2914">
        <v>4310.9812464637671</v>
      </c>
      <c r="DU137" s="2914">
        <v>4100.501708427114</v>
      </c>
      <c r="DV137" s="2914">
        <v>4266.1312762476973</v>
      </c>
      <c r="DW137" s="2914">
        <v>4309.7784362837774</v>
      </c>
      <c r="DX137" s="2914">
        <v>4784.5555760353982</v>
      </c>
      <c r="DY137" s="2914">
        <v>5019.3533917810391</v>
      </c>
      <c r="DZ137" s="2914">
        <v>5213.2522597018487</v>
      </c>
      <c r="EA137" s="2914">
        <v>4981.5132014867158</v>
      </c>
      <c r="EB137" s="2914">
        <v>4353.9920036009353</v>
      </c>
      <c r="EC137" s="2914">
        <v>5174.0775155378569</v>
      </c>
      <c r="ED137" s="2914">
        <v>5192.120828425137</v>
      </c>
      <c r="EE137" s="2914">
        <v>5201.5062261959774</v>
      </c>
      <c r="EF137" s="2914">
        <v>5333.4698681538212</v>
      </c>
      <c r="EG137" s="2914">
        <v>5396.3550289226896</v>
      </c>
      <c r="EH137" s="2914">
        <v>5316.0788760827218</v>
      </c>
      <c r="EI137" s="2914">
        <v>5249.7325529105474</v>
      </c>
      <c r="EJ137" s="2914">
        <v>5404.4849597759157</v>
      </c>
      <c r="EK137" s="2914">
        <v>5547.4078565827049</v>
      </c>
      <c r="EL137" s="2914">
        <v>5372.7630626274968</v>
      </c>
      <c r="EM137" s="2914">
        <v>4846.9988748435771</v>
      </c>
      <c r="EN137" s="2914">
        <v>4340.5420923982256</v>
      </c>
      <c r="EO137" s="2914">
        <v>4284.5927710750839</v>
      </c>
      <c r="EP137" s="2914">
        <v>4236.270631143032</v>
      </c>
      <c r="EQ137" s="2914">
        <v>4645.7501623749131</v>
      </c>
      <c r="ER137" s="2914">
        <v>4070.1834751532297</v>
      </c>
      <c r="ES137" s="2914">
        <v>4099.6494070499402</v>
      </c>
      <c r="ET137" s="2914">
        <v>3846.4792732685587</v>
      </c>
      <c r="EU137" s="2914">
        <v>3395.4009696971048</v>
      </c>
      <c r="EV137" s="2948">
        <v>3923.5451425281449</v>
      </c>
      <c r="EW137" s="2949">
        <v>3559.8874706528104</v>
      </c>
      <c r="EX137" s="2949">
        <v>2775.0986268968463</v>
      </c>
      <c r="EY137" s="2949">
        <v>2717.5721944007814</v>
      </c>
      <c r="EZ137" s="2949">
        <v>2680.5654832871228</v>
      </c>
      <c r="FA137" s="2949">
        <v>2840.0896234252418</v>
      </c>
      <c r="FB137" s="2949">
        <v>2539.3694345564286</v>
      </c>
      <c r="FC137" s="2949">
        <v>2564.1421843698831</v>
      </c>
      <c r="FD137" s="2949">
        <v>2365.2686496441875</v>
      </c>
      <c r="FE137" s="2950">
        <v>2365.4073147065328</v>
      </c>
    </row>
    <row r="138" spans="1:161" x14ac:dyDescent="0.35">
      <c r="A138" s="908"/>
      <c r="B138" s="2914"/>
      <c r="C138" s="2914"/>
      <c r="D138" s="2914"/>
      <c r="E138" s="2914"/>
      <c r="F138" s="2914"/>
      <c r="G138" s="2914"/>
      <c r="H138" s="2914"/>
      <c r="I138" s="2914"/>
      <c r="J138" s="2914"/>
      <c r="K138" s="2914"/>
      <c r="L138" s="2914"/>
      <c r="M138" s="2914"/>
      <c r="N138" s="2914"/>
      <c r="O138" s="2914"/>
      <c r="P138" s="2914"/>
      <c r="Q138" s="2914"/>
      <c r="R138" s="2914"/>
      <c r="S138" s="2914"/>
      <c r="T138" s="2914"/>
      <c r="U138" s="2914"/>
      <c r="V138" s="2914"/>
      <c r="W138" s="2914"/>
      <c r="X138" s="2914"/>
      <c r="Y138" s="2914"/>
      <c r="Z138" s="2914"/>
      <c r="AA138" s="2914"/>
      <c r="AB138" s="2914"/>
      <c r="AC138" s="2914"/>
      <c r="AD138" s="2914"/>
      <c r="AE138" s="2914"/>
      <c r="AF138" s="2914"/>
      <c r="AG138" s="2914"/>
      <c r="AH138" s="2914"/>
      <c r="AI138" s="2914"/>
      <c r="AJ138" s="2914"/>
      <c r="AK138" s="2914"/>
      <c r="AL138" s="2914"/>
      <c r="AM138" s="2914"/>
      <c r="AN138" s="2914"/>
      <c r="AO138" s="2914"/>
      <c r="AP138" s="2914"/>
      <c r="AQ138" s="2919"/>
      <c r="AR138" s="2914"/>
      <c r="AS138" s="2914"/>
      <c r="AT138" s="2914"/>
      <c r="AU138" s="2914"/>
      <c r="AV138" s="2914"/>
      <c r="AW138" s="2914"/>
      <c r="AX138" s="2914"/>
      <c r="AY138" s="2914"/>
      <c r="AZ138" s="2914"/>
      <c r="BA138" s="2914"/>
      <c r="BB138" s="2914"/>
      <c r="BC138" s="2914"/>
      <c r="BD138" s="2914"/>
      <c r="BE138" s="2914"/>
      <c r="BF138" s="2914"/>
      <c r="BG138" s="2914"/>
      <c r="BH138" s="2914"/>
      <c r="BI138" s="2914"/>
      <c r="BJ138" s="2914"/>
      <c r="BK138" s="2914"/>
      <c r="BL138" s="2914"/>
      <c r="BM138" s="2914"/>
      <c r="BN138" s="2914"/>
      <c r="BO138" s="2914"/>
      <c r="BP138" s="2914"/>
      <c r="BQ138" s="2914"/>
      <c r="BR138" s="2914"/>
      <c r="BS138" s="2914"/>
      <c r="BT138" s="2914"/>
      <c r="BU138" s="2914"/>
      <c r="BV138" s="2914"/>
      <c r="BW138" s="2914"/>
      <c r="BX138" s="2914"/>
      <c r="BY138" s="2914"/>
      <c r="BZ138" s="2914"/>
      <c r="CA138" s="2914"/>
      <c r="CB138" s="2914"/>
      <c r="CC138" s="2914"/>
      <c r="CD138" s="2914"/>
      <c r="CE138" s="2914"/>
      <c r="CF138" s="2914"/>
      <c r="CG138" s="2914"/>
      <c r="CH138" s="2914"/>
      <c r="CI138" s="2914"/>
      <c r="CJ138" s="2914"/>
      <c r="CK138" s="2914"/>
      <c r="CL138" s="2914"/>
      <c r="CM138" s="2914"/>
      <c r="CN138" s="2914"/>
      <c r="CO138" s="2914"/>
      <c r="CP138" s="2914"/>
      <c r="CQ138" s="2914"/>
      <c r="CR138" s="2914"/>
      <c r="CS138" s="2914"/>
      <c r="CT138" s="2914"/>
      <c r="CU138" s="2914"/>
      <c r="CV138" s="2914"/>
      <c r="CW138" s="2914"/>
      <c r="CX138" s="2914"/>
      <c r="CY138" s="2914"/>
      <c r="CZ138" s="2914"/>
      <c r="DA138" s="2914"/>
      <c r="DB138" s="2914"/>
      <c r="DC138" s="2914"/>
      <c r="DD138" s="2914"/>
      <c r="DE138" s="2914"/>
      <c r="DF138" s="2914"/>
      <c r="DG138" s="2914"/>
      <c r="DH138" s="2914"/>
      <c r="DI138" s="2914"/>
      <c r="DJ138" s="2914"/>
      <c r="DK138" s="2914"/>
      <c r="DL138" s="2914"/>
      <c r="DM138" s="2914"/>
      <c r="DN138" s="2914"/>
      <c r="DO138" s="2914"/>
      <c r="DP138" s="2914"/>
      <c r="DQ138" s="2914"/>
      <c r="DR138" s="2914"/>
      <c r="DS138" s="2914"/>
      <c r="DT138" s="2914"/>
      <c r="DU138" s="2914"/>
      <c r="DV138" s="2914"/>
      <c r="DW138" s="2914"/>
      <c r="DX138" s="2914"/>
      <c r="DY138" s="2914"/>
      <c r="DZ138" s="2914"/>
      <c r="EA138" s="2914"/>
      <c r="EB138" s="2914"/>
      <c r="EC138" s="2914"/>
      <c r="ED138" s="2914"/>
      <c r="EE138" s="2914"/>
      <c r="EF138" s="2914"/>
      <c r="EG138" s="2914"/>
      <c r="EH138" s="2914"/>
      <c r="EI138" s="2914"/>
      <c r="EJ138" s="2914"/>
      <c r="EK138" s="2914"/>
      <c r="EL138" s="2914"/>
      <c r="EM138" s="2914"/>
      <c r="EN138" s="2914"/>
      <c r="EO138" s="2914"/>
      <c r="EP138" s="2914"/>
      <c r="EQ138" s="2914"/>
      <c r="ER138" s="2914"/>
      <c r="ES138" s="2914"/>
      <c r="ET138" s="2914"/>
      <c r="EU138" s="2914"/>
      <c r="EV138" s="2948"/>
      <c r="EW138" s="2949"/>
      <c r="EX138" s="2949"/>
      <c r="EY138" s="2949"/>
      <c r="EZ138" s="2949"/>
      <c r="FA138" s="2949"/>
      <c r="FB138" s="2949"/>
      <c r="FC138" s="2949"/>
      <c r="FD138" s="2949"/>
      <c r="FE138" s="2950"/>
    </row>
    <row r="139" spans="1:161" ht="28.5" customHeight="1" thickBot="1" x14ac:dyDescent="0.4">
      <c r="A139" s="2958" t="s">
        <v>654</v>
      </c>
      <c r="B139" s="2914">
        <f>B4+B16+B36+B46+B53+B69+B83+B93+B104+B113+B115+B117+B119+B121+B123+B125+B127+B129+B131+B133+B135+B137</f>
        <v>105066.44738915763</v>
      </c>
      <c r="C139" s="2914">
        <f>C4+C16+C36+C46+C53+C69+C83+C93+C104+C113+C115+C117+C119+C121+C123+C125+C127+C129+C131+C133+C135+C137</f>
        <v>106387.98206130305</v>
      </c>
      <c r="D139" s="2914">
        <f>D4+D16+D36+D46+D53+D69+D83+D93+D104+D113+D115+D117+D119+D121+D123+D125+D127+D129+D131+D133+D135+D137</f>
        <v>105751.44392507621</v>
      </c>
      <c r="E139" s="2914">
        <f>E4+E16+E36+E46+E53+E69+E83+E93+E104+E113+E115+E117+E119+E121+E123+E125+E127+E129+E131+E133+E135+E137</f>
        <v>109143.81420217246</v>
      </c>
      <c r="F139" s="2914">
        <v>111006.9700187656</v>
      </c>
      <c r="G139" s="2914">
        <v>112633.48531363475</v>
      </c>
      <c r="H139" s="2914">
        <f>116014.177660686+0.1</f>
        <v>116014.277660686</v>
      </c>
      <c r="I139" s="2914">
        <v>115365.01556880238</v>
      </c>
      <c r="J139" s="2914">
        <v>115374.80138122493</v>
      </c>
      <c r="K139" s="2914">
        <v>115187.43252135989</v>
      </c>
      <c r="L139" s="2914">
        <v>117809.48173978864</v>
      </c>
      <c r="M139" s="2914">
        <v>118389.64262317181</v>
      </c>
      <c r="N139" s="2914">
        <v>119471.44921010851</v>
      </c>
      <c r="O139" s="2914">
        <v>122489.69981252497</v>
      </c>
      <c r="P139" s="2914">
        <v>124473.72340609964</v>
      </c>
      <c r="Q139" s="2914">
        <v>125528.91399626393</v>
      </c>
      <c r="R139" s="2914">
        <v>127522.71225632911</v>
      </c>
      <c r="S139" s="2914">
        <v>129013.04939609711</v>
      </c>
      <c r="T139" s="2914">
        <v>131332.53047524224</v>
      </c>
      <c r="U139" s="2914">
        <v>131417.67363209874</v>
      </c>
      <c r="V139" s="2914">
        <v>130153.87655828777</v>
      </c>
      <c r="W139" s="2914">
        <v>130240.43106546746</v>
      </c>
      <c r="X139" s="2914">
        <v>130167.708</v>
      </c>
      <c r="Y139" s="2914">
        <v>129289.92308643575</v>
      </c>
      <c r="Z139" s="2914">
        <v>131381</v>
      </c>
      <c r="AA139" s="2914">
        <v>131346.90959974233</v>
      </c>
      <c r="AB139" s="2914">
        <v>134752.59892060608</v>
      </c>
      <c r="AC139" s="2914">
        <v>135521.74101220103</v>
      </c>
      <c r="AD139" s="2914">
        <v>138251.29535184326</v>
      </c>
      <c r="AE139" s="2914">
        <v>140161.11722737836</v>
      </c>
      <c r="AF139" s="2914">
        <v>145312.16251779645</v>
      </c>
      <c r="AG139" s="2914">
        <v>147312.52759034661</v>
      </c>
      <c r="AH139" s="2914">
        <v>147155.9</v>
      </c>
      <c r="AI139" s="2914">
        <v>148058.6219404086</v>
      </c>
      <c r="AJ139" s="2914">
        <v>150285.86448609616</v>
      </c>
      <c r="AK139" s="2914">
        <v>152894.7702483997</v>
      </c>
      <c r="AL139" s="2914">
        <v>155847.04161019632</v>
      </c>
      <c r="AM139" s="2914">
        <v>159158.03487041316</v>
      </c>
      <c r="AN139" s="2914">
        <v>159961.94220362703</v>
      </c>
      <c r="AO139" s="2914">
        <v>166659.06347528775</v>
      </c>
      <c r="AP139" s="2914">
        <v>169990.72098901286</v>
      </c>
      <c r="AQ139" s="2914">
        <v>174227.13479766902</v>
      </c>
      <c r="AR139" s="2914">
        <v>178924.55683905896</v>
      </c>
      <c r="AS139" s="2914">
        <v>178413.0052715787</v>
      </c>
      <c r="AT139" s="2914">
        <v>179015.02899586226</v>
      </c>
      <c r="AU139" s="2914">
        <v>180230.98627791257</v>
      </c>
      <c r="AV139" s="2914">
        <v>180559.19136943814</v>
      </c>
      <c r="AW139" s="2914">
        <v>180922.88182509568</v>
      </c>
      <c r="AX139" s="2914">
        <v>182681.42841028146</v>
      </c>
      <c r="AY139" s="2914">
        <v>183340.94624707245</v>
      </c>
      <c r="AZ139" s="2914">
        <v>183257.24700655282</v>
      </c>
      <c r="BA139" s="2914">
        <v>181828.06830667562</v>
      </c>
      <c r="BB139" s="2914">
        <v>181937.46630088161</v>
      </c>
      <c r="BC139" s="2914">
        <v>182475.39384223995</v>
      </c>
      <c r="BD139" s="2914">
        <v>184649.7119032123</v>
      </c>
      <c r="BE139" s="2914">
        <v>184838.64385492675</v>
      </c>
      <c r="BF139" s="2914">
        <v>185718.54753487738</v>
      </c>
      <c r="BG139" s="2914">
        <v>188527.22214210039</v>
      </c>
      <c r="BH139" s="2914">
        <v>188747.35259042089</v>
      </c>
      <c r="BI139" s="2914">
        <v>192682.31333726743</v>
      </c>
      <c r="BJ139" s="2914">
        <v>197816.45518417677</v>
      </c>
      <c r="BK139" s="2914">
        <v>197245.32228771379</v>
      </c>
      <c r="BL139" s="2914">
        <v>199695.79664051268</v>
      </c>
      <c r="BM139" s="2914">
        <v>201328.75788357155</v>
      </c>
      <c r="BN139" s="2914">
        <v>203273.25358399548</v>
      </c>
      <c r="BO139" s="2914">
        <v>205107.19099190805</v>
      </c>
      <c r="BP139" s="2914">
        <v>209569.52233308143</v>
      </c>
      <c r="BQ139" s="2914">
        <v>207568.98456094388</v>
      </c>
      <c r="BR139" s="2914">
        <v>209549.09140138922</v>
      </c>
      <c r="BS139" s="2914">
        <v>209888.60986707319</v>
      </c>
      <c r="BT139" s="2914">
        <v>211800.46138989946</v>
      </c>
      <c r="BU139" s="2914">
        <v>212768.37474378379</v>
      </c>
      <c r="BV139" s="2914">
        <v>216575.1715983022</v>
      </c>
      <c r="BW139" s="2914">
        <v>218523.59266863906</v>
      </c>
      <c r="BX139" s="2914">
        <v>220548.85725317549</v>
      </c>
      <c r="BY139" s="2914">
        <v>222972.4538581646</v>
      </c>
      <c r="BZ139" s="2914">
        <v>224812.79999999999</v>
      </c>
      <c r="CA139" s="2914">
        <v>227091.29748322355</v>
      </c>
      <c r="CB139" s="2914">
        <v>227043.85779236624</v>
      </c>
      <c r="CC139" s="2914">
        <v>226985.83246727078</v>
      </c>
      <c r="CD139" s="2914">
        <v>227198.93230258458</v>
      </c>
      <c r="CE139" s="2914">
        <v>227801.3222094317</v>
      </c>
      <c r="CF139" s="2914">
        <v>229270.21018310881</v>
      </c>
      <c r="CG139" s="2914">
        <v>233658.74336860396</v>
      </c>
      <c r="CH139" s="2914">
        <v>239760.28391368265</v>
      </c>
      <c r="CI139" s="2914">
        <v>241238.13508193026</v>
      </c>
      <c r="CJ139" s="2914">
        <v>243746.9147957883</v>
      </c>
      <c r="CK139" s="2914">
        <v>245348.93434200805</v>
      </c>
      <c r="CL139" s="2914">
        <v>248597.05051805204</v>
      </c>
      <c r="CM139" s="2914">
        <v>251397.12366484999</v>
      </c>
      <c r="CN139" s="2914">
        <v>256025.13014473565</v>
      </c>
      <c r="CO139" s="2914">
        <v>255001.6336831318</v>
      </c>
      <c r="CP139" s="2914">
        <v>257387.32143570355</v>
      </c>
      <c r="CQ139" s="2914">
        <v>257643.67660763819</v>
      </c>
      <c r="CR139" s="2914">
        <v>257670.66242184059</v>
      </c>
      <c r="CS139" s="2914">
        <v>256179.44728160565</v>
      </c>
      <c r="CT139" s="2914">
        <v>258852.45213714559</v>
      </c>
      <c r="CU139" s="2914">
        <v>260128.75094780556</v>
      </c>
      <c r="CV139" s="2914">
        <v>263783.04143004393</v>
      </c>
      <c r="CW139" s="2914">
        <v>267359.17556932016</v>
      </c>
      <c r="CX139" s="2914">
        <v>266006.03698277473</v>
      </c>
      <c r="CY139" s="2914">
        <v>269219.67555346497</v>
      </c>
      <c r="CZ139" s="2914">
        <v>271247.48784599046</v>
      </c>
      <c r="DA139" s="2914">
        <v>269591.54167981009</v>
      </c>
      <c r="DB139" s="2914">
        <v>270590.40538475133</v>
      </c>
      <c r="DC139" s="2914">
        <v>271015.3508820681</v>
      </c>
      <c r="DD139" s="2914">
        <v>270098.43101347232</v>
      </c>
      <c r="DE139" s="2914">
        <v>267723.53365661314</v>
      </c>
      <c r="DF139" s="2914">
        <v>268044.96930909943</v>
      </c>
      <c r="DG139" s="2914">
        <v>266955.98553816153</v>
      </c>
      <c r="DH139" s="2914">
        <v>265186.16516963299</v>
      </c>
      <c r="DI139" s="2914">
        <v>265796.56535512098</v>
      </c>
      <c r="DJ139" s="2914">
        <v>267718.25517783168</v>
      </c>
      <c r="DK139" s="2914">
        <v>273050.75039239757</v>
      </c>
      <c r="DL139" s="2914">
        <v>274646.60771470465</v>
      </c>
      <c r="DM139" s="2914">
        <v>273834.09189040656</v>
      </c>
      <c r="DN139" s="2914">
        <v>273721.65855077124</v>
      </c>
      <c r="DO139" s="2914">
        <v>278141.09275418392</v>
      </c>
      <c r="DP139" s="2914">
        <v>274344.42462304875</v>
      </c>
      <c r="DQ139" s="2914">
        <v>274427.27156528441</v>
      </c>
      <c r="DR139" s="2914">
        <v>275266.0622954446</v>
      </c>
      <c r="DS139" s="2914">
        <v>277034.7395694633</v>
      </c>
      <c r="DT139" s="2914">
        <v>279740.96107182634</v>
      </c>
      <c r="DU139" s="2914">
        <v>279700.28702476062</v>
      </c>
      <c r="DV139" s="2914">
        <v>279713.3168806833</v>
      </c>
      <c r="DW139" s="2914">
        <v>283088.72856319527</v>
      </c>
      <c r="DX139" s="2914">
        <v>286171.56923292112</v>
      </c>
      <c r="DY139" s="2914">
        <v>286396.96177848347</v>
      </c>
      <c r="DZ139" s="2914">
        <v>286537.08803479199</v>
      </c>
      <c r="EA139" s="2914">
        <v>283850.10510312481</v>
      </c>
      <c r="EB139" s="2914">
        <v>283637.57421431696</v>
      </c>
      <c r="EC139" s="2914">
        <v>281731.44323532225</v>
      </c>
      <c r="ED139" s="2914">
        <v>283751.06473870104</v>
      </c>
      <c r="EE139" s="2914">
        <v>286468.57696151535</v>
      </c>
      <c r="EF139" s="2914">
        <v>284569.59984151047</v>
      </c>
      <c r="EG139" s="2914">
        <v>285710.40648569079</v>
      </c>
      <c r="EH139" s="2914">
        <v>287534.63820252218</v>
      </c>
      <c r="EI139" s="2914">
        <v>282829.88067096891</v>
      </c>
      <c r="EJ139" s="2914">
        <v>285483.66935244109</v>
      </c>
      <c r="EK139" s="2914">
        <v>284279.45703498309</v>
      </c>
      <c r="EL139" s="2914">
        <v>285078.4839208831</v>
      </c>
      <c r="EM139" s="2914">
        <v>286711.23896986642</v>
      </c>
      <c r="EN139" s="2914">
        <v>286190.58696357423</v>
      </c>
      <c r="EO139" s="2914">
        <v>286388.92436288786</v>
      </c>
      <c r="EP139" s="2914">
        <v>290080.39305383497</v>
      </c>
      <c r="EQ139" s="2914">
        <v>292151.84828523162</v>
      </c>
      <c r="ER139" s="2914">
        <v>292841.91296704917</v>
      </c>
      <c r="ES139" s="2914">
        <v>301834.61666659941</v>
      </c>
      <c r="ET139" s="2914">
        <v>303987.73610621184</v>
      </c>
      <c r="EU139" s="2914">
        <v>304282.73061127291</v>
      </c>
      <c r="EV139" s="2948">
        <v>308284.42301023728</v>
      </c>
      <c r="EW139" s="2949">
        <v>305789.74593826785</v>
      </c>
      <c r="EX139" s="2949">
        <v>307270.92684405256</v>
      </c>
      <c r="EY139" s="2949">
        <v>309732.16695652006</v>
      </c>
      <c r="EZ139" s="2949">
        <v>311594.3750013574</v>
      </c>
      <c r="FA139" s="2949">
        <v>310590.37373666267</v>
      </c>
      <c r="FB139" s="2949">
        <v>316250.00177944411</v>
      </c>
      <c r="FC139" s="2949">
        <v>318772.00151015451</v>
      </c>
      <c r="FD139" s="2949">
        <v>320607.25354785216</v>
      </c>
      <c r="FE139" s="2950">
        <v>325654.39426167443</v>
      </c>
    </row>
    <row r="140" spans="1:161" ht="18" customHeight="1" thickBot="1" x14ac:dyDescent="0.4">
      <c r="A140" s="2959" t="s">
        <v>884</v>
      </c>
      <c r="B140" s="2960">
        <v>7498</v>
      </c>
      <c r="C140" s="2960">
        <v>7801.2</v>
      </c>
      <c r="D140" s="2960">
        <v>7108.8</v>
      </c>
      <c r="E140" s="2960">
        <v>6593</v>
      </c>
      <c r="F140" s="2960">
        <v>6877.6435424908495</v>
      </c>
      <c r="G140" s="2960">
        <v>7023.7998040963384</v>
      </c>
      <c r="H140" s="2960">
        <v>6878.8</v>
      </c>
      <c r="I140" s="2960">
        <v>6423.5</v>
      </c>
      <c r="J140" s="2960">
        <v>7200.5</v>
      </c>
      <c r="K140" s="2960">
        <v>6846</v>
      </c>
      <c r="L140" s="2960">
        <v>7935.1</v>
      </c>
      <c r="M140" s="2960">
        <v>8482.2999999999993</v>
      </c>
      <c r="N140" s="2960">
        <v>8907.1</v>
      </c>
      <c r="O140" s="2960">
        <v>7674.4</v>
      </c>
      <c r="P140" s="2960">
        <v>7668.3</v>
      </c>
      <c r="Q140" s="2960">
        <v>8508.2000000000007</v>
      </c>
      <c r="R140" s="2960">
        <v>8648</v>
      </c>
      <c r="S140" s="2960">
        <v>7537.1</v>
      </c>
      <c r="T140" s="2960">
        <v>6819.8</v>
      </c>
      <c r="U140" s="2960">
        <v>7363.5</v>
      </c>
      <c r="V140" s="2960">
        <v>7094.1</v>
      </c>
      <c r="W140" s="2960">
        <v>8165</v>
      </c>
      <c r="X140" s="2960">
        <v>8660.9</v>
      </c>
      <c r="Y140" s="2960">
        <v>10905.9</v>
      </c>
      <c r="Z140" s="2960">
        <v>10158.200000000001</v>
      </c>
      <c r="AA140" s="2960">
        <v>9810.4</v>
      </c>
      <c r="AB140" s="2960">
        <v>9212.4</v>
      </c>
      <c r="AC140" s="2960">
        <v>9457.2000000000007</v>
      </c>
      <c r="AD140" s="2960">
        <v>10963.168</v>
      </c>
      <c r="AE140" s="2960">
        <v>11087.178157012506</v>
      </c>
      <c r="AF140" s="2960">
        <v>11746.8</v>
      </c>
      <c r="AG140" s="2960">
        <v>12332.9</v>
      </c>
      <c r="AH140" s="2960">
        <v>11070.7</v>
      </c>
      <c r="AI140" s="2960">
        <v>10935.915015071438</v>
      </c>
      <c r="AJ140" s="2960">
        <v>10116.96743827206</v>
      </c>
      <c r="AK140" s="2960">
        <v>11784.059728036329</v>
      </c>
      <c r="AL140" s="2960">
        <v>11264.009010570229</v>
      </c>
      <c r="AM140" s="2960">
        <v>11573</v>
      </c>
      <c r="AN140" s="2960">
        <v>12792.744410392674</v>
      </c>
      <c r="AO140" s="2960">
        <v>14425.787912189246</v>
      </c>
      <c r="AP140" s="2960">
        <v>12741</v>
      </c>
      <c r="AQ140" s="2960">
        <v>16099.8</v>
      </c>
      <c r="AR140" s="2960">
        <v>16653.7</v>
      </c>
      <c r="AS140" s="2960">
        <v>17631.3</v>
      </c>
      <c r="AT140" s="2960">
        <v>20040.5</v>
      </c>
      <c r="AU140" s="2960">
        <v>19553.944</v>
      </c>
      <c r="AV140" s="2960">
        <v>19389.5</v>
      </c>
      <c r="AW140" s="2960">
        <v>19944.599999999999</v>
      </c>
      <c r="AX140" s="2960">
        <v>18644.900000000001</v>
      </c>
      <c r="AY140" s="2960">
        <v>17930.5</v>
      </c>
      <c r="AZ140" s="2960">
        <v>17577.400000000001</v>
      </c>
      <c r="BA140" s="2960">
        <v>17626.8</v>
      </c>
      <c r="BB140" s="2960">
        <v>16983.099999999999</v>
      </c>
      <c r="BC140" s="2960">
        <v>17191.099999999999</v>
      </c>
      <c r="BD140" s="2960">
        <v>16984.090662227558</v>
      </c>
      <c r="BE140" s="2960">
        <v>15314.8</v>
      </c>
      <c r="BF140" s="2960">
        <v>16513.5</v>
      </c>
      <c r="BG140" s="2960">
        <v>16240.2</v>
      </c>
      <c r="BH140" s="2960">
        <v>15217.2</v>
      </c>
      <c r="BI140" s="2960">
        <v>18727.099999999999</v>
      </c>
      <c r="BJ140" s="2960">
        <v>19242.2</v>
      </c>
      <c r="BK140" s="2960">
        <v>19176.599999999999</v>
      </c>
      <c r="BL140" s="2960">
        <v>20414.599999999999</v>
      </c>
      <c r="BM140" s="2960">
        <v>19903.400000000001</v>
      </c>
      <c r="BN140" s="2960">
        <v>19536</v>
      </c>
      <c r="BO140" s="2960">
        <v>19692.2</v>
      </c>
      <c r="BP140" s="2960">
        <v>20427.7</v>
      </c>
      <c r="BQ140" s="2960">
        <v>20451.3</v>
      </c>
      <c r="BR140" s="2960">
        <v>20691.099999999999</v>
      </c>
      <c r="BS140" s="2960">
        <v>21549.599999999999</v>
      </c>
      <c r="BT140" s="2960">
        <v>20818.2</v>
      </c>
      <c r="BU140" s="2960">
        <v>21804.3</v>
      </c>
      <c r="BV140" s="2960">
        <v>21697.200000000001</v>
      </c>
      <c r="BW140" s="2960">
        <v>22126</v>
      </c>
      <c r="BX140" s="2960">
        <v>21644.799999999999</v>
      </c>
      <c r="BY140" s="2960">
        <v>22114.799999999999</v>
      </c>
      <c r="BZ140" s="2960">
        <v>23066</v>
      </c>
      <c r="CA140" s="2960">
        <v>21712.1542625732</v>
      </c>
      <c r="CB140" s="2960">
        <f>21696255110.8371/1000000</f>
        <v>21696.255110837101</v>
      </c>
      <c r="CC140" s="2960">
        <v>21860.7</v>
      </c>
      <c r="CD140" s="2960">
        <v>21590.5</v>
      </c>
      <c r="CE140" s="2960">
        <v>24633.3</v>
      </c>
      <c r="CF140" s="2960">
        <v>25617.1</v>
      </c>
      <c r="CG140" s="2960">
        <v>25871.3</v>
      </c>
      <c r="CH140" s="2960">
        <v>27463.1</v>
      </c>
      <c r="CI140" s="2960">
        <v>25789.9</v>
      </c>
      <c r="CJ140" s="2960">
        <v>26319.8</v>
      </c>
      <c r="CK140" s="2960">
        <v>24825.5</v>
      </c>
      <c r="CL140" s="2960">
        <v>24639.4</v>
      </c>
      <c r="CM140" s="2960">
        <v>25261.9</v>
      </c>
      <c r="CN140" s="2960">
        <v>24522.991999999998</v>
      </c>
      <c r="CO140" s="2960">
        <v>24587.882000000001</v>
      </c>
      <c r="CP140" s="2960">
        <v>24577.1</v>
      </c>
      <c r="CQ140" s="2960">
        <v>25392</v>
      </c>
      <c r="CR140" s="2960">
        <v>26377.200000000001</v>
      </c>
      <c r="CS140" s="2960">
        <v>25009.374336639696</v>
      </c>
      <c r="CT140" s="2960">
        <v>25578</v>
      </c>
      <c r="CU140" s="2960">
        <v>28453.399479701216</v>
      </c>
      <c r="CV140" s="2960">
        <v>29189.758735680382</v>
      </c>
      <c r="CW140" s="2960">
        <v>29573.916580027872</v>
      </c>
      <c r="CX140" s="2960">
        <v>30639.468371773848</v>
      </c>
      <c r="CY140" s="2960">
        <v>30624.318209656696</v>
      </c>
      <c r="CZ140" s="2960">
        <v>33709.939182923496</v>
      </c>
      <c r="DA140" s="2960">
        <v>34534.598701656847</v>
      </c>
      <c r="DB140" s="2960">
        <v>33295.519640815255</v>
      </c>
      <c r="DC140" s="2960">
        <v>31751.160609195871</v>
      </c>
      <c r="DD140" s="2960">
        <v>31689.688584023108</v>
      </c>
      <c r="DE140" s="2960">
        <v>35159.629754696769</v>
      </c>
      <c r="DF140" s="2960">
        <v>34493.732392353086</v>
      </c>
      <c r="DG140" s="2960">
        <v>34558.313115591722</v>
      </c>
      <c r="DH140" s="2960">
        <v>37320.369150139013</v>
      </c>
      <c r="DI140" s="2960">
        <v>36937.144859480009</v>
      </c>
      <c r="DJ140" s="2960">
        <v>38588.068086102889</v>
      </c>
      <c r="DK140" s="2960">
        <v>37311.071565382495</v>
      </c>
      <c r="DL140" s="2960">
        <v>37418.929106908188</v>
      </c>
      <c r="DM140" s="2960">
        <v>38942.071299104238</v>
      </c>
      <c r="DN140" s="2960">
        <v>39123.374621540264</v>
      </c>
      <c r="DO140" s="2960">
        <v>45104.057822078285</v>
      </c>
      <c r="DP140" s="2960">
        <v>39438.014354035746</v>
      </c>
      <c r="DQ140" s="2960">
        <v>38892.5427779772</v>
      </c>
      <c r="DR140" s="2960">
        <v>41427.287141513545</v>
      </c>
      <c r="DS140" s="2960">
        <v>40715.021502257565</v>
      </c>
      <c r="DT140" s="2960">
        <v>44347.51642704328</v>
      </c>
      <c r="DU140" s="2960">
        <v>44864.584891167091</v>
      </c>
      <c r="DV140" s="2960">
        <v>43588.156307093363</v>
      </c>
      <c r="DW140" s="2960">
        <v>45946.05763221535</v>
      </c>
      <c r="DX140" s="2960">
        <v>44990.034900097919</v>
      </c>
      <c r="DY140" s="2960">
        <v>45365.674140889743</v>
      </c>
      <c r="DZ140" s="2960">
        <v>45434.602598854399</v>
      </c>
      <c r="EA140" s="2960">
        <v>43847.963008017672</v>
      </c>
      <c r="EB140" s="2960">
        <v>42662.44812754805</v>
      </c>
      <c r="EC140" s="2960">
        <v>44553.803961473575</v>
      </c>
      <c r="ED140" s="2960">
        <v>46223.091482962525</v>
      </c>
      <c r="EE140" s="2960">
        <v>48485.587774631262</v>
      </c>
      <c r="EF140" s="2960">
        <v>47380.530386890699</v>
      </c>
      <c r="EG140" s="2960">
        <v>50480.160591884676</v>
      </c>
      <c r="EH140" s="2960">
        <v>48858.481405237508</v>
      </c>
      <c r="EI140" s="2960">
        <v>49029.775529534316</v>
      </c>
      <c r="EJ140" s="2960">
        <v>49579.761177313005</v>
      </c>
      <c r="EK140" s="2960">
        <v>53283.776616845171</v>
      </c>
      <c r="EL140" s="2960">
        <v>57175.65931461969</v>
      </c>
      <c r="EM140" s="2960">
        <v>61457.061626381888</v>
      </c>
      <c r="EN140" s="2960">
        <v>59446.149322073354</v>
      </c>
      <c r="EO140" s="2960">
        <v>56875.883490098895</v>
      </c>
      <c r="EP140" s="2960">
        <v>53981.891978405729</v>
      </c>
      <c r="EQ140" s="2960">
        <v>50562.269409131244</v>
      </c>
      <c r="ER140" s="2960">
        <v>47934.03926239819</v>
      </c>
      <c r="ES140" s="2960">
        <v>50208.085429645827</v>
      </c>
      <c r="ET140" s="2960">
        <v>54258.996216645726</v>
      </c>
      <c r="EU140" s="2960">
        <v>54013.320496111621</v>
      </c>
      <c r="EV140" s="2961">
        <v>51574.341493369218</v>
      </c>
      <c r="EW140" s="2962">
        <v>52948.655739468821</v>
      </c>
      <c r="EX140" s="2962">
        <v>52759.518298283983</v>
      </c>
      <c r="EY140" s="2962">
        <v>52400.931206425164</v>
      </c>
      <c r="EZ140" s="2962">
        <v>57010.984376758366</v>
      </c>
      <c r="FA140" s="2962">
        <v>54078.375502449911</v>
      </c>
      <c r="FB140" s="2962">
        <v>57811.849752763446</v>
      </c>
      <c r="FC140" s="2962">
        <v>63480.196501888735</v>
      </c>
      <c r="FD140" s="2962">
        <v>56538.555333354314</v>
      </c>
      <c r="FE140" s="2963">
        <v>56022.023578304172</v>
      </c>
    </row>
    <row r="141" spans="1:161" s="576" customFormat="1" ht="23.25" thickTop="1" x14ac:dyDescent="0.35">
      <c r="A141" s="2964" t="s">
        <v>5732</v>
      </c>
      <c r="B141" s="2906" t="s">
        <v>520</v>
      </c>
      <c r="C141" s="2906"/>
      <c r="D141" s="2906"/>
      <c r="E141" s="2906"/>
      <c r="F141" s="2965"/>
      <c r="G141" s="2965"/>
      <c r="H141" s="2906"/>
      <c r="I141" s="2906"/>
      <c r="J141" s="2906"/>
      <c r="K141" s="2906"/>
      <c r="L141" s="2906"/>
      <c r="M141" s="2906"/>
      <c r="N141" s="2966" t="s">
        <v>520</v>
      </c>
      <c r="O141" s="2906"/>
      <c r="P141" s="2906"/>
      <c r="Q141" s="2906"/>
      <c r="R141" s="2967"/>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6"/>
      <c r="AP141" s="2906"/>
      <c r="AQ141" s="2906"/>
      <c r="AR141" s="2906"/>
      <c r="AS141" s="2906"/>
      <c r="AT141" s="2906"/>
      <c r="AU141" s="2906"/>
      <c r="AV141" s="2906"/>
      <c r="AW141" s="2906"/>
      <c r="AX141" s="2906"/>
      <c r="AY141" s="2906"/>
      <c r="AZ141" s="2906"/>
      <c r="BA141" s="2906"/>
      <c r="BB141" s="2906"/>
      <c r="BC141" s="2906"/>
      <c r="BD141" s="2906"/>
      <c r="BE141" s="2906"/>
      <c r="BF141" s="2906"/>
      <c r="BG141" s="2967"/>
      <c r="BH141" s="2906"/>
      <c r="BI141" s="2906"/>
      <c r="BJ141" s="2906"/>
      <c r="BK141" s="2906"/>
      <c r="BL141" s="2906"/>
      <c r="BM141" s="2906"/>
      <c r="BN141" s="2906"/>
      <c r="BO141" s="2906"/>
      <c r="BP141" s="2906"/>
      <c r="BQ141" s="2906"/>
      <c r="BR141" s="2906"/>
      <c r="BS141" s="2906"/>
      <c r="BT141" s="2906"/>
      <c r="BU141" s="2906"/>
      <c r="BV141" s="2906"/>
      <c r="BW141" s="2906"/>
      <c r="BX141" s="2906"/>
      <c r="BY141" s="2906" t="s">
        <v>520</v>
      </c>
      <c r="BZ141" s="2906"/>
      <c r="CA141" s="2906"/>
      <c r="CB141" s="2906"/>
      <c r="CC141" s="2906"/>
      <c r="CD141" s="2906"/>
      <c r="CE141" s="2906"/>
      <c r="CF141" s="2906"/>
      <c r="CG141" s="2906"/>
      <c r="CH141" s="2906"/>
      <c r="CI141" s="2906"/>
      <c r="CJ141" s="2906"/>
      <c r="CK141" s="2906"/>
      <c r="CL141" s="2906"/>
      <c r="CM141" s="2906"/>
      <c r="CN141" s="2906"/>
      <c r="CO141" s="2906"/>
      <c r="CP141" s="2906"/>
      <c r="CQ141" s="2906"/>
      <c r="CR141" s="2906"/>
      <c r="CS141" s="2906"/>
      <c r="CT141" s="2906"/>
      <c r="CU141" s="2906"/>
      <c r="CV141" s="2906"/>
      <c r="CW141" s="2906"/>
      <c r="CX141" s="2906"/>
      <c r="CY141" s="2906"/>
      <c r="CZ141" s="2906"/>
      <c r="DA141" s="2906"/>
      <c r="DB141" s="2906"/>
      <c r="DC141" s="2906"/>
      <c r="DD141" s="2906"/>
      <c r="DE141" s="2906"/>
      <c r="DF141" s="2906"/>
      <c r="DG141" s="2906"/>
      <c r="DH141" s="2906"/>
      <c r="DI141" s="2906"/>
      <c r="DJ141" s="2967"/>
      <c r="DK141" s="2967"/>
      <c r="DL141" s="2967"/>
      <c r="DM141" s="2967"/>
      <c r="DN141" s="2967"/>
      <c r="DO141" s="2967"/>
      <c r="DP141" s="2967"/>
      <c r="DQ141" s="2967"/>
      <c r="DR141" s="2967"/>
      <c r="DS141" s="2967"/>
      <c r="DT141" s="2967"/>
      <c r="DU141" s="2967"/>
      <c r="DV141" s="2967"/>
      <c r="DW141" s="2967"/>
      <c r="DX141" s="2967"/>
      <c r="DY141" s="2967"/>
      <c r="DZ141" s="2967"/>
      <c r="EA141" s="2967"/>
      <c r="EB141" s="2967"/>
      <c r="EC141" s="2967"/>
      <c r="ED141" s="2967"/>
      <c r="EE141" s="2967"/>
      <c r="EF141" s="2967"/>
      <c r="EG141" s="2967"/>
      <c r="EH141" s="2967"/>
      <c r="EI141" s="2967"/>
      <c r="EJ141" s="2906"/>
      <c r="EK141" s="2906"/>
      <c r="EL141" s="2906"/>
      <c r="EM141" s="2906"/>
      <c r="EN141" s="2906"/>
      <c r="EO141" s="2906"/>
      <c r="EP141" s="2906"/>
      <c r="EQ141" s="2906"/>
      <c r="ER141" s="2906"/>
      <c r="ES141" s="2906"/>
      <c r="ET141" s="2906"/>
      <c r="EU141" s="2906"/>
      <c r="EV141" s="2906"/>
      <c r="EW141" s="2906"/>
      <c r="EX141" s="2906"/>
      <c r="EY141" s="2906"/>
      <c r="EZ141" s="2906"/>
      <c r="FA141" s="2906"/>
      <c r="FB141" s="2906"/>
      <c r="FC141" s="2906"/>
      <c r="FD141" s="2906"/>
      <c r="FE141" s="2906"/>
    </row>
    <row r="142" spans="1:161" s="576" customFormat="1" ht="22.5" x14ac:dyDescent="0.35">
      <c r="A142" s="2964" t="s">
        <v>5733</v>
      </c>
      <c r="B142" s="2906"/>
      <c r="C142" s="2906"/>
      <c r="D142" s="2906"/>
      <c r="E142" s="2906"/>
      <c r="F142" s="2906"/>
      <c r="G142" s="2906"/>
      <c r="H142" s="2967"/>
      <c r="I142" s="2906"/>
      <c r="J142" s="2906"/>
      <c r="K142" s="2906"/>
      <c r="L142" s="2906"/>
      <c r="M142" s="2906"/>
      <c r="N142" s="2906"/>
      <c r="O142" s="2906"/>
      <c r="P142" s="2906"/>
      <c r="Q142" s="2906"/>
      <c r="R142" s="2967"/>
      <c r="S142" s="2906"/>
      <c r="T142" s="2906"/>
      <c r="U142" s="2906"/>
      <c r="V142" s="2906"/>
      <c r="W142" s="2906"/>
      <c r="X142" s="2906"/>
      <c r="Y142" s="2906"/>
      <c r="Z142" s="2906"/>
      <c r="AA142" s="2906"/>
      <c r="AB142" s="2906"/>
      <c r="AC142" s="2906"/>
      <c r="AD142" s="2906"/>
      <c r="AE142" s="2906"/>
      <c r="AF142" s="2906"/>
      <c r="AG142" s="2906"/>
      <c r="AH142" s="2967">
        <f>AH139-AH115</f>
        <v>139781.13098666747</v>
      </c>
      <c r="AI142" s="2965">
        <v>167031.5</v>
      </c>
      <c r="AJ142" s="2906"/>
      <c r="AK142" s="2906"/>
      <c r="AL142" s="2906"/>
      <c r="AM142" s="2906">
        <f>AL142/AH142*100</f>
        <v>0</v>
      </c>
      <c r="AN142" s="2906"/>
      <c r="AO142" s="2906"/>
      <c r="AP142" s="2906"/>
      <c r="AQ142" s="2906"/>
      <c r="AR142" s="2906"/>
      <c r="AS142" s="2906"/>
      <c r="AT142" s="2906"/>
      <c r="AU142" s="2906"/>
      <c r="AV142" s="2906"/>
      <c r="AW142" s="2906"/>
      <c r="AX142" s="2906"/>
      <c r="AY142" s="2906"/>
      <c r="AZ142" s="2906"/>
      <c r="BA142" s="2906"/>
      <c r="BB142" s="2906"/>
      <c r="BC142" s="2906"/>
      <c r="BD142" s="2906"/>
      <c r="BE142" s="2906"/>
      <c r="BF142" s="2906"/>
      <c r="BG142" s="2967"/>
      <c r="BH142" s="2906"/>
      <c r="BI142" s="2906"/>
      <c r="BJ142" s="2906"/>
      <c r="BK142" s="2906"/>
      <c r="BL142" s="2906"/>
      <c r="BM142" s="2906"/>
      <c r="BN142" s="2906"/>
      <c r="BO142" s="2906"/>
      <c r="BP142" s="2906"/>
      <c r="BQ142" s="2906"/>
      <c r="BR142" s="2906"/>
      <c r="BS142" s="2906"/>
      <c r="BT142" s="2906"/>
      <c r="BU142" s="2906"/>
      <c r="BV142" s="2906"/>
      <c r="BW142" s="2906"/>
      <c r="BX142" s="2906"/>
      <c r="BY142" s="2906"/>
      <c r="BZ142" s="2906"/>
      <c r="CA142" s="2906"/>
      <c r="CB142" s="2906"/>
      <c r="CC142" s="2906"/>
      <c r="CD142" s="2906"/>
      <c r="CE142" s="2906"/>
      <c r="CF142" s="2906"/>
      <c r="CG142" s="2906"/>
      <c r="CH142" s="2906"/>
      <c r="CI142" s="2906"/>
      <c r="CJ142" s="2906"/>
      <c r="CK142" s="2906"/>
      <c r="CL142" s="2906"/>
      <c r="CM142" s="2906"/>
      <c r="CN142" s="2906"/>
      <c r="CO142" s="2906"/>
      <c r="CP142" s="2906"/>
      <c r="CQ142" s="2906"/>
      <c r="CR142" s="2906"/>
      <c r="CS142" s="2906"/>
      <c r="CT142" s="2906"/>
      <c r="CU142" s="2906"/>
      <c r="CV142" s="2906"/>
      <c r="CW142" s="2906"/>
      <c r="CX142" s="2906"/>
      <c r="CY142" s="2906"/>
      <c r="CZ142" s="2906"/>
      <c r="DA142" s="2906"/>
      <c r="DB142" s="2906"/>
      <c r="DC142" s="2906"/>
      <c r="DD142" s="2906"/>
      <c r="DE142" s="2906"/>
      <c r="DF142" s="2906"/>
      <c r="DG142" s="2906"/>
      <c r="DH142" s="2906"/>
      <c r="DI142" s="2906"/>
      <c r="DJ142" s="2906"/>
      <c r="DK142" s="2906"/>
      <c r="DL142" s="2967"/>
      <c r="DM142" s="2967"/>
      <c r="DN142" s="2967"/>
      <c r="DO142" s="2967"/>
      <c r="DP142" s="2967"/>
      <c r="DQ142" s="2967"/>
      <c r="DR142" s="2967"/>
      <c r="DS142" s="2967"/>
      <c r="DT142" s="2967"/>
      <c r="DU142" s="2967"/>
      <c r="DV142" s="2967"/>
      <c r="DW142" s="2967"/>
      <c r="DX142" s="2967"/>
      <c r="DY142" s="2967"/>
      <c r="DZ142" s="2967"/>
      <c r="EA142" s="2967"/>
      <c r="EB142" s="2967"/>
      <c r="EC142" s="2967"/>
      <c r="ED142" s="2967"/>
      <c r="EE142" s="2967"/>
      <c r="EF142" s="2967"/>
      <c r="EG142" s="2906"/>
      <c r="EH142" s="2906"/>
      <c r="EI142" s="2906"/>
      <c r="EJ142" s="2906"/>
      <c r="EK142" s="2906"/>
      <c r="EL142" s="2906"/>
      <c r="EM142" s="2906"/>
      <c r="EN142" s="2906"/>
      <c r="EO142" s="2906"/>
      <c r="EP142" s="2906"/>
      <c r="EQ142" s="2906"/>
      <c r="ER142" s="2906"/>
      <c r="ES142" s="2906"/>
      <c r="ET142" s="2906"/>
      <c r="EU142" s="2906"/>
      <c r="EV142" s="2906"/>
      <c r="EW142" s="2906"/>
      <c r="EX142" s="2906"/>
      <c r="EY142" s="2906"/>
      <c r="EZ142" s="2906"/>
      <c r="FA142" s="2906"/>
      <c r="FB142" s="2906"/>
      <c r="FC142" s="2906"/>
      <c r="FD142" s="2906"/>
      <c r="FE142" s="2906"/>
    </row>
    <row r="143" spans="1:161" s="576" customFormat="1" x14ac:dyDescent="0.35">
      <c r="A143" s="2906" t="s">
        <v>770</v>
      </c>
      <c r="B143" s="2906"/>
      <c r="C143" s="2906"/>
      <c r="D143" s="2906"/>
      <c r="E143" s="2906"/>
      <c r="F143" s="2906"/>
      <c r="G143" s="2906"/>
      <c r="H143" s="2906"/>
      <c r="I143" s="2906"/>
      <c r="J143" s="2906"/>
      <c r="K143" s="2906"/>
      <c r="L143" s="2906"/>
      <c r="M143" s="2906"/>
      <c r="N143" s="2906"/>
      <c r="O143" s="2906"/>
      <c r="P143" s="2906"/>
      <c r="Q143" s="2906"/>
      <c r="R143" s="2967"/>
      <c r="S143" s="2906"/>
      <c r="T143" s="2906"/>
      <c r="U143" s="2906"/>
      <c r="V143" s="2906"/>
      <c r="W143" s="2906"/>
      <c r="X143" s="2906"/>
      <c r="Y143" s="2906"/>
      <c r="Z143" s="2906"/>
      <c r="AA143" s="2967"/>
      <c r="AB143" s="2906"/>
      <c r="AC143" s="2906"/>
      <c r="AD143" s="2906"/>
      <c r="AE143" s="2906"/>
      <c r="AF143" s="2906"/>
      <c r="AG143" s="2906"/>
      <c r="AH143" s="2906"/>
      <c r="AI143" s="2906"/>
      <c r="AJ143" s="2906"/>
      <c r="AK143" s="2906"/>
      <c r="AL143" s="2906"/>
      <c r="AM143" s="2906"/>
      <c r="AN143" s="2967"/>
      <c r="AO143" s="2967"/>
      <c r="AP143" s="2906"/>
      <c r="AQ143" s="2906"/>
      <c r="AR143" s="2906"/>
      <c r="AS143" s="2906"/>
      <c r="AT143" s="2906"/>
      <c r="AU143" s="2906"/>
      <c r="AV143" s="2906"/>
      <c r="AW143" s="2906"/>
      <c r="AX143" s="2906"/>
      <c r="AY143" s="2906"/>
      <c r="AZ143" s="2906"/>
      <c r="BA143" s="2906"/>
      <c r="BB143" s="2906"/>
      <c r="BC143" s="2906"/>
      <c r="BD143" s="2906"/>
      <c r="BE143" s="2906"/>
      <c r="BF143" s="2906"/>
      <c r="BG143" s="2967"/>
      <c r="BH143" s="2906"/>
      <c r="BI143" s="2906"/>
      <c r="BJ143" s="2906"/>
      <c r="BK143" s="2906"/>
      <c r="BL143" s="2906"/>
      <c r="BM143" s="2906"/>
      <c r="BN143" s="2906"/>
      <c r="BO143" s="2906"/>
      <c r="BP143" s="2906"/>
      <c r="BQ143" s="2906"/>
      <c r="BR143" s="2906"/>
      <c r="BS143" s="2906"/>
      <c r="BT143" s="2906"/>
      <c r="BU143" s="2906"/>
      <c r="BV143" s="2906"/>
      <c r="BW143" s="2906"/>
      <c r="BX143" s="2906"/>
      <c r="BY143" s="2906"/>
      <c r="BZ143" s="2906"/>
      <c r="CA143" s="2906"/>
      <c r="CB143" s="2906"/>
      <c r="CC143" s="2906"/>
      <c r="CD143" s="2906"/>
      <c r="CE143" s="2906"/>
      <c r="CF143" s="2906"/>
      <c r="CG143" s="2906"/>
      <c r="CH143" s="2906"/>
      <c r="CI143" s="2906"/>
      <c r="CJ143" s="2906"/>
      <c r="CK143" s="2906"/>
      <c r="CL143" s="2906"/>
      <c r="CM143" s="2906"/>
      <c r="CN143" s="2906"/>
      <c r="CO143" s="2906"/>
      <c r="CP143" s="2906"/>
      <c r="CQ143" s="2906"/>
      <c r="CR143" s="2906"/>
      <c r="CS143" s="2906"/>
      <c r="CT143" s="2906"/>
      <c r="CU143" s="2906"/>
      <c r="CV143" s="2906"/>
      <c r="CW143" s="2906"/>
      <c r="CX143" s="2906"/>
      <c r="CY143" s="2906"/>
      <c r="CZ143" s="2906"/>
      <c r="DA143" s="2906"/>
      <c r="DB143" s="2906"/>
      <c r="DC143" s="2906"/>
      <c r="DD143" s="2906"/>
      <c r="DE143" s="2906"/>
      <c r="DF143" s="2906"/>
      <c r="DG143" s="2906"/>
      <c r="DH143" s="2906"/>
      <c r="DI143" s="2906"/>
      <c r="DJ143" s="2906"/>
      <c r="DK143" s="2906"/>
      <c r="DL143" s="2906"/>
      <c r="DM143" s="2906"/>
      <c r="DN143" s="2906"/>
      <c r="DO143" s="2906"/>
      <c r="DP143" s="2906"/>
      <c r="DQ143" s="2906"/>
      <c r="DR143" s="2906"/>
      <c r="DS143" s="2906"/>
      <c r="DT143" s="2906"/>
      <c r="DU143" s="2906"/>
      <c r="DV143" s="2906"/>
      <c r="DW143" s="2906"/>
      <c r="DX143" s="2906"/>
      <c r="DY143" s="2906"/>
      <c r="DZ143" s="2906"/>
      <c r="EA143" s="2906"/>
      <c r="EB143" s="2906"/>
      <c r="EC143" s="2906"/>
      <c r="ED143" s="2906"/>
      <c r="EE143" s="2906"/>
      <c r="EF143" s="2906"/>
      <c r="EG143" s="2906"/>
      <c r="EH143" s="2906"/>
      <c r="EI143" s="2906"/>
      <c r="EJ143" s="2906"/>
      <c r="EK143" s="2906"/>
      <c r="EL143" s="2906"/>
      <c r="EM143" s="2906"/>
      <c r="EN143" s="2906"/>
      <c r="EO143" s="2906"/>
      <c r="EP143" s="2906"/>
      <c r="EQ143" s="2906"/>
      <c r="ER143" s="2906"/>
      <c r="ES143" s="2906"/>
      <c r="ET143" s="2906"/>
      <c r="EU143" s="2906"/>
      <c r="EV143" s="2906"/>
      <c r="EW143" s="2906"/>
      <c r="EX143" s="2906"/>
      <c r="EY143" s="2906"/>
      <c r="EZ143" s="2906"/>
      <c r="FA143" s="2906"/>
      <c r="FB143" s="2906"/>
      <c r="FC143" s="2906"/>
      <c r="FD143" s="2906"/>
      <c r="FE143" s="2906"/>
    </row>
    <row r="144" spans="1:161" s="576" customFormat="1" x14ac:dyDescent="0.35">
      <c r="A144" s="954"/>
      <c r="B144" s="954"/>
      <c r="C144" s="954"/>
      <c r="D144" s="954"/>
      <c r="E144" s="954"/>
      <c r="F144" s="954"/>
      <c r="G144" s="954"/>
      <c r="H144" s="954"/>
      <c r="I144" s="954"/>
      <c r="J144" s="954"/>
      <c r="K144" s="954"/>
      <c r="L144" s="954"/>
      <c r="M144" s="954"/>
      <c r="N144" s="954"/>
      <c r="O144" s="954"/>
      <c r="P144" s="954"/>
      <c r="Q144" s="954"/>
      <c r="R144" s="2968"/>
      <c r="S144" s="954"/>
      <c r="T144" s="954"/>
      <c r="U144" s="954"/>
      <c r="V144" s="954"/>
      <c r="W144" s="954"/>
      <c r="X144" s="954"/>
      <c r="Y144" s="954"/>
      <c r="Z144" s="954"/>
      <c r="AA144" s="2968"/>
      <c r="AB144" s="954"/>
      <c r="AC144" s="954"/>
      <c r="AD144" s="954"/>
      <c r="AE144" s="954"/>
      <c r="AF144" s="954"/>
      <c r="AG144" s="954"/>
      <c r="AH144" s="954"/>
      <c r="AI144" s="954"/>
      <c r="AJ144" s="954"/>
      <c r="AK144" s="954"/>
      <c r="AL144" s="954"/>
      <c r="AM144" s="954"/>
      <c r="AN144" s="2968"/>
      <c r="AO144" s="2968"/>
      <c r="AP144" s="954"/>
      <c r="AQ144" s="954"/>
      <c r="AR144" s="954"/>
      <c r="AS144" s="954"/>
      <c r="AT144" s="954"/>
      <c r="AU144" s="954"/>
      <c r="AV144" s="954"/>
      <c r="AW144" s="954"/>
      <c r="AX144" s="954"/>
      <c r="AY144" s="954"/>
      <c r="AZ144" s="954"/>
      <c r="BA144" s="954"/>
      <c r="BB144" s="954"/>
      <c r="BC144" s="954"/>
      <c r="BD144" s="954"/>
      <c r="BE144" s="954"/>
      <c r="BF144" s="954"/>
      <c r="BG144" s="954"/>
      <c r="BH144" s="954"/>
      <c r="BI144" s="954"/>
      <c r="BJ144" s="954"/>
      <c r="BK144" s="954"/>
      <c r="BL144" s="954"/>
      <c r="BM144" s="954"/>
      <c r="BN144" s="954"/>
      <c r="BO144" s="954"/>
      <c r="BP144" s="954"/>
      <c r="BQ144" s="954"/>
      <c r="BR144" s="954"/>
      <c r="BS144" s="954"/>
      <c r="BT144" s="954"/>
      <c r="BU144" s="954"/>
      <c r="BV144" s="954"/>
      <c r="BW144" s="954"/>
      <c r="BX144" s="954"/>
      <c r="BY144" s="954"/>
      <c r="BZ144" s="954"/>
      <c r="CA144" s="954"/>
      <c r="CB144" s="954"/>
      <c r="CC144" s="954"/>
      <c r="CD144" s="954"/>
      <c r="CE144" s="954"/>
      <c r="CF144" s="954"/>
      <c r="CG144" s="954"/>
      <c r="CH144" s="954"/>
      <c r="CI144" s="954"/>
      <c r="CJ144" s="954"/>
      <c r="CK144" s="954"/>
      <c r="CL144" s="954"/>
      <c r="CM144" s="954"/>
      <c r="CN144" s="954"/>
      <c r="CO144" s="954"/>
      <c r="CP144" s="954"/>
      <c r="CQ144" s="954"/>
      <c r="CR144" s="954"/>
      <c r="CS144" s="954"/>
      <c r="CT144" s="954"/>
      <c r="CU144" s="954"/>
      <c r="CV144" s="954"/>
      <c r="CW144" s="954"/>
      <c r="CX144" s="954"/>
      <c r="CY144" s="954"/>
      <c r="CZ144" s="954"/>
      <c r="DA144" s="954"/>
      <c r="DB144" s="954"/>
      <c r="DC144" s="954"/>
      <c r="DD144" s="954"/>
      <c r="DE144" s="954"/>
      <c r="DF144" s="954"/>
      <c r="DG144" s="954"/>
      <c r="DH144" s="954"/>
      <c r="DI144" s="954"/>
      <c r="DJ144" s="954"/>
      <c r="DK144" s="954"/>
      <c r="DL144" s="954"/>
      <c r="DM144" s="954"/>
      <c r="DN144" s="954"/>
      <c r="DO144" s="954"/>
      <c r="DP144" s="954"/>
      <c r="DQ144" s="954"/>
      <c r="DR144" s="954"/>
      <c r="DS144" s="954"/>
      <c r="DT144" s="954"/>
      <c r="DU144" s="954"/>
      <c r="DV144" s="954"/>
      <c r="DW144" s="954"/>
      <c r="DX144" s="954"/>
      <c r="DY144" s="2906"/>
      <c r="DZ144" s="2906"/>
      <c r="EA144" s="2906"/>
      <c r="EB144" s="2906"/>
      <c r="EC144" s="2906"/>
      <c r="ED144" s="2906"/>
      <c r="EE144" s="2906"/>
      <c r="EF144" s="2906"/>
      <c r="EG144" s="2906"/>
      <c r="EH144" s="2906"/>
      <c r="EI144" s="2906"/>
      <c r="EJ144" s="2906"/>
      <c r="EK144" s="2906"/>
      <c r="EL144" s="2906"/>
      <c r="EM144" s="2906"/>
      <c r="EN144" s="2906"/>
      <c r="EO144" s="2906"/>
      <c r="EP144" s="2906"/>
      <c r="EQ144" s="2906"/>
      <c r="ER144" s="2906"/>
      <c r="ES144" s="2906"/>
      <c r="ET144" s="2906"/>
      <c r="EU144" s="2906"/>
      <c r="EV144" s="2906"/>
      <c r="EW144" s="2906"/>
      <c r="EX144" s="2906"/>
      <c r="EY144" s="2906"/>
      <c r="EZ144" s="2906"/>
      <c r="FA144" s="2906"/>
      <c r="FB144" s="2906"/>
      <c r="FC144" s="2906"/>
      <c r="FD144" s="2906"/>
      <c r="FE144" s="2906"/>
    </row>
    <row r="145" spans="18:145" x14ac:dyDescent="0.35">
      <c r="R145" s="2968"/>
      <c r="CG145" s="2969"/>
      <c r="CH145" s="2969"/>
      <c r="CI145" s="2969"/>
      <c r="CJ145" s="2969"/>
      <c r="CK145" s="2969"/>
      <c r="CL145" s="2969"/>
      <c r="CM145" s="2969"/>
      <c r="CN145" s="2969"/>
      <c r="CO145" s="2969"/>
      <c r="CP145" s="2969"/>
      <c r="CQ145" s="2969"/>
      <c r="CR145" s="2969"/>
      <c r="CS145" s="2969"/>
      <c r="CT145" s="2969"/>
      <c r="CU145" s="2969"/>
      <c r="CV145" s="2969"/>
      <c r="CW145" s="2969"/>
      <c r="CX145" s="2969"/>
      <c r="CY145" s="2969"/>
      <c r="CZ145" s="2969"/>
      <c r="DA145" s="2969"/>
    </row>
    <row r="146" spans="18:145" x14ac:dyDescent="0.35">
      <c r="R146" s="2968"/>
      <c r="EI146" s="2970"/>
      <c r="EJ146" s="2970"/>
      <c r="EK146" s="2970"/>
      <c r="EL146" s="2970"/>
      <c r="EM146" s="2970"/>
      <c r="EN146" s="2970"/>
      <c r="EO146" s="2970"/>
    </row>
    <row r="147" spans="18:145" x14ac:dyDescent="0.35">
      <c r="R147" s="2968"/>
      <c r="EI147" s="2968"/>
      <c r="EJ147" s="2968"/>
      <c r="EK147" s="2968"/>
      <c r="EL147" s="2968"/>
      <c r="EM147" s="2968"/>
      <c r="EN147" s="2968"/>
      <c r="EO147" s="2968"/>
    </row>
    <row r="148" spans="18:145" x14ac:dyDescent="0.35">
      <c r="R148" s="2968"/>
    </row>
    <row r="149" spans="18:145" x14ac:dyDescent="0.35">
      <c r="R149" s="2968"/>
    </row>
    <row r="150" spans="18:145" x14ac:dyDescent="0.35">
      <c r="R150" s="2968"/>
    </row>
    <row r="151" spans="18:145" x14ac:dyDescent="0.35">
      <c r="R151" s="2968"/>
    </row>
    <row r="152" spans="18:145" x14ac:dyDescent="0.35">
      <c r="R152" s="2968"/>
    </row>
    <row r="153" spans="18:145" x14ac:dyDescent="0.35">
      <c r="R153" s="2968"/>
    </row>
    <row r="154" spans="18:145" x14ac:dyDescent="0.35">
      <c r="R154" s="2968"/>
    </row>
    <row r="155" spans="18:145" x14ac:dyDescent="0.35">
      <c r="R155" s="2968"/>
    </row>
    <row r="156" spans="18:145" x14ac:dyDescent="0.35">
      <c r="R156" s="2968"/>
    </row>
    <row r="157" spans="18:145" x14ac:dyDescent="0.35">
      <c r="R157" s="2968"/>
    </row>
    <row r="158" spans="18:145" x14ac:dyDescent="0.35">
      <c r="R158" s="2968"/>
    </row>
    <row r="159" spans="18:145" x14ac:dyDescent="0.35">
      <c r="R159" s="2968"/>
    </row>
    <row r="160" spans="18:145" x14ac:dyDescent="0.35">
      <c r="R160" s="2968"/>
    </row>
    <row r="161" spans="18:18" x14ac:dyDescent="0.35">
      <c r="R161" s="2968"/>
    </row>
    <row r="162" spans="18:18" x14ac:dyDescent="0.35">
      <c r="R162" s="2968"/>
    </row>
    <row r="163" spans="18:18" x14ac:dyDescent="0.35">
      <c r="R163" s="2968"/>
    </row>
    <row r="164" spans="18:18" x14ac:dyDescent="0.35">
      <c r="R164" s="2968"/>
    </row>
    <row r="165" spans="18:18" x14ac:dyDescent="0.35">
      <c r="R165" s="2968"/>
    </row>
    <row r="166" spans="18:18" x14ac:dyDescent="0.35">
      <c r="R166" s="2968"/>
    </row>
    <row r="167" spans="18:18" x14ac:dyDescent="0.35">
      <c r="R167" s="2968"/>
    </row>
    <row r="168" spans="18:18" x14ac:dyDescent="0.35">
      <c r="R168" s="2968"/>
    </row>
    <row r="169" spans="18:18" x14ac:dyDescent="0.35">
      <c r="R169" s="2968"/>
    </row>
    <row r="170" spans="18:18" x14ac:dyDescent="0.35">
      <c r="R170" s="2968"/>
    </row>
    <row r="171" spans="18:18" x14ac:dyDescent="0.35">
      <c r="R171" s="2968"/>
    </row>
    <row r="172" spans="18:18" x14ac:dyDescent="0.35">
      <c r="R172" s="2968"/>
    </row>
    <row r="173" spans="18:18" x14ac:dyDescent="0.35">
      <c r="R173" s="2968"/>
    </row>
    <row r="174" spans="18:18" x14ac:dyDescent="0.35">
      <c r="R174" s="2968"/>
    </row>
    <row r="175" spans="18:18" x14ac:dyDescent="0.35">
      <c r="R175" s="2968"/>
    </row>
    <row r="176" spans="18:18" x14ac:dyDescent="0.35">
      <c r="R176" s="2968"/>
    </row>
    <row r="177" spans="18:18" x14ac:dyDescent="0.35">
      <c r="R177" s="2968"/>
    </row>
    <row r="178" spans="18:18" x14ac:dyDescent="0.35">
      <c r="R178" s="2968"/>
    </row>
    <row r="179" spans="18:18" x14ac:dyDescent="0.35">
      <c r="R179" s="2968"/>
    </row>
    <row r="180" spans="18:18" x14ac:dyDescent="0.35">
      <c r="R180" s="2968"/>
    </row>
    <row r="181" spans="18:18" x14ac:dyDescent="0.35">
      <c r="R181" s="2968"/>
    </row>
    <row r="182" spans="18:18" x14ac:dyDescent="0.35">
      <c r="R182" s="2968"/>
    </row>
    <row r="183" spans="18:18" x14ac:dyDescent="0.35">
      <c r="R183" s="2968"/>
    </row>
    <row r="184" spans="18:18" x14ac:dyDescent="0.35">
      <c r="R184" s="2968"/>
    </row>
    <row r="185" spans="18:18" x14ac:dyDescent="0.35">
      <c r="R185" s="2968"/>
    </row>
    <row r="186" spans="18:18" x14ac:dyDescent="0.35">
      <c r="R186" s="2968"/>
    </row>
    <row r="187" spans="18:18" x14ac:dyDescent="0.35">
      <c r="R187" s="2968"/>
    </row>
    <row r="188" spans="18:18" x14ac:dyDescent="0.35">
      <c r="R188" s="2968"/>
    </row>
    <row r="189" spans="18:18" x14ac:dyDescent="0.35">
      <c r="R189" s="2968"/>
    </row>
    <row r="190" spans="18:18" x14ac:dyDescent="0.35">
      <c r="R190" s="2968"/>
    </row>
    <row r="191" spans="18:18" x14ac:dyDescent="0.35">
      <c r="R191" s="2968"/>
    </row>
    <row r="192" spans="18:18" x14ac:dyDescent="0.35">
      <c r="R192" s="2968"/>
    </row>
    <row r="193" spans="18:18" x14ac:dyDescent="0.35">
      <c r="R193" s="2968"/>
    </row>
    <row r="194" spans="18:18" x14ac:dyDescent="0.35">
      <c r="R194" s="2968"/>
    </row>
    <row r="195" spans="18:18" x14ac:dyDescent="0.35">
      <c r="R195" s="2968"/>
    </row>
    <row r="196" spans="18:18" x14ac:dyDescent="0.35">
      <c r="R196" s="2968"/>
    </row>
    <row r="197" spans="18:18" x14ac:dyDescent="0.35">
      <c r="R197" s="2968"/>
    </row>
    <row r="198" spans="18:18" x14ac:dyDescent="0.35">
      <c r="R198" s="2968"/>
    </row>
    <row r="199" spans="18:18" x14ac:dyDescent="0.35">
      <c r="R199" s="2968"/>
    </row>
    <row r="200" spans="18:18" x14ac:dyDescent="0.35">
      <c r="R200" s="2968"/>
    </row>
    <row r="201" spans="18:18" x14ac:dyDescent="0.35">
      <c r="R201" s="2968"/>
    </row>
    <row r="202" spans="18:18" x14ac:dyDescent="0.35">
      <c r="R202" s="2968"/>
    </row>
    <row r="203" spans="18:18" x14ac:dyDescent="0.35">
      <c r="R203" s="2968"/>
    </row>
    <row r="204" spans="18:18" x14ac:dyDescent="0.35">
      <c r="R204" s="2968"/>
    </row>
    <row r="205" spans="18:18" x14ac:dyDescent="0.35">
      <c r="R205" s="2968"/>
    </row>
    <row r="206" spans="18:18" x14ac:dyDescent="0.35">
      <c r="R206" s="2968"/>
    </row>
    <row r="207" spans="18:18" x14ac:dyDescent="0.35">
      <c r="R207" s="2968"/>
    </row>
    <row r="208" spans="18:18" x14ac:dyDescent="0.35">
      <c r="R208" s="2968"/>
    </row>
    <row r="209" spans="18:18" x14ac:dyDescent="0.35">
      <c r="R209" s="2968"/>
    </row>
    <row r="210" spans="18:18" x14ac:dyDescent="0.35">
      <c r="R210" s="2968"/>
    </row>
    <row r="211" spans="18:18" x14ac:dyDescent="0.35">
      <c r="R211" s="2968"/>
    </row>
    <row r="212" spans="18:18" x14ac:dyDescent="0.35">
      <c r="R212" s="2968"/>
    </row>
    <row r="213" spans="18:18" x14ac:dyDescent="0.35">
      <c r="R213" s="2968"/>
    </row>
    <row r="214" spans="18:18" x14ac:dyDescent="0.35">
      <c r="R214" s="2968"/>
    </row>
    <row r="215" spans="18:18" x14ac:dyDescent="0.35">
      <c r="R215" s="2968"/>
    </row>
    <row r="216" spans="18:18" x14ac:dyDescent="0.35">
      <c r="R216" s="2968"/>
    </row>
    <row r="217" spans="18:18" x14ac:dyDescent="0.35">
      <c r="R217" s="2968"/>
    </row>
    <row r="218" spans="18:18" x14ac:dyDescent="0.35">
      <c r="R218" s="2968"/>
    </row>
    <row r="219" spans="18:18" x14ac:dyDescent="0.35">
      <c r="R219" s="2968"/>
    </row>
    <row r="220" spans="18:18" x14ac:dyDescent="0.35">
      <c r="R220" s="2968"/>
    </row>
    <row r="221" spans="18:18" x14ac:dyDescent="0.35">
      <c r="R221" s="2968"/>
    </row>
    <row r="222" spans="18:18" x14ac:dyDescent="0.35">
      <c r="R222" s="2968"/>
    </row>
    <row r="223" spans="18:18" x14ac:dyDescent="0.35">
      <c r="R223" s="2968"/>
    </row>
    <row r="224" spans="18:18" x14ac:dyDescent="0.35">
      <c r="R224" s="2968"/>
    </row>
    <row r="225" spans="18:18" x14ac:dyDescent="0.35">
      <c r="R225" s="2968"/>
    </row>
    <row r="226" spans="18:18" x14ac:dyDescent="0.35">
      <c r="R226" s="2968"/>
    </row>
    <row r="227" spans="18:18" x14ac:dyDescent="0.35">
      <c r="R227" s="2968"/>
    </row>
    <row r="228" spans="18:18" x14ac:dyDescent="0.35">
      <c r="R228" s="2968"/>
    </row>
    <row r="229" spans="18:18" x14ac:dyDescent="0.35">
      <c r="R229" s="2968"/>
    </row>
    <row r="230" spans="18:18" x14ac:dyDescent="0.35">
      <c r="R230" s="2968"/>
    </row>
    <row r="231" spans="18:18" x14ac:dyDescent="0.35">
      <c r="R231" s="2968"/>
    </row>
    <row r="232" spans="18:18" x14ac:dyDescent="0.35">
      <c r="R232" s="2968"/>
    </row>
    <row r="233" spans="18:18" x14ac:dyDescent="0.35">
      <c r="R233" s="2968"/>
    </row>
    <row r="234" spans="18:18" x14ac:dyDescent="0.35">
      <c r="R234" s="2968"/>
    </row>
    <row r="235" spans="18:18" x14ac:dyDescent="0.35">
      <c r="R235" s="2968"/>
    </row>
    <row r="236" spans="18:18" x14ac:dyDescent="0.35">
      <c r="R236" s="2968"/>
    </row>
    <row r="237" spans="18:18" x14ac:dyDescent="0.35">
      <c r="R237" s="2968"/>
    </row>
    <row r="238" spans="18:18" x14ac:dyDescent="0.35">
      <c r="R238" s="2968"/>
    </row>
    <row r="239" spans="18:18" x14ac:dyDescent="0.35">
      <c r="R239" s="2968"/>
    </row>
    <row r="240" spans="18:18" x14ac:dyDescent="0.35">
      <c r="R240" s="2968"/>
    </row>
    <row r="241" spans="18:18" x14ac:dyDescent="0.35">
      <c r="R241" s="2968"/>
    </row>
    <row r="242" spans="18:18" x14ac:dyDescent="0.35">
      <c r="R242" s="2968"/>
    </row>
    <row r="243" spans="18:18" x14ac:dyDescent="0.35">
      <c r="R243" s="2968"/>
    </row>
    <row r="244" spans="18:18" x14ac:dyDescent="0.35">
      <c r="R244" s="2968"/>
    </row>
    <row r="245" spans="18:18" x14ac:dyDescent="0.35">
      <c r="R245" s="2968"/>
    </row>
    <row r="246" spans="18:18" x14ac:dyDescent="0.35">
      <c r="R246" s="2968"/>
    </row>
    <row r="247" spans="18:18" x14ac:dyDescent="0.35">
      <c r="R247" s="2968"/>
    </row>
    <row r="248" spans="18:18" x14ac:dyDescent="0.35">
      <c r="R248" s="2968"/>
    </row>
    <row r="249" spans="18:18" x14ac:dyDescent="0.35">
      <c r="R249" s="2968"/>
    </row>
    <row r="250" spans="18:18" x14ac:dyDescent="0.35">
      <c r="R250" s="2968"/>
    </row>
    <row r="251" spans="18:18" x14ac:dyDescent="0.35">
      <c r="R251" s="2968"/>
    </row>
    <row r="252" spans="18:18" x14ac:dyDescent="0.35">
      <c r="R252" s="2968"/>
    </row>
    <row r="253" spans="18:18" x14ac:dyDescent="0.35">
      <c r="R253" s="2968"/>
    </row>
    <row r="254" spans="18:18" x14ac:dyDescent="0.35">
      <c r="R254" s="2968"/>
    </row>
    <row r="255" spans="18:18" x14ac:dyDescent="0.35">
      <c r="R255" s="2968"/>
    </row>
    <row r="256" spans="18:18" x14ac:dyDescent="0.35">
      <c r="R256" s="2968"/>
    </row>
    <row r="257" spans="18:18" x14ac:dyDescent="0.35">
      <c r="R257" s="2968"/>
    </row>
    <row r="258" spans="18:18" x14ac:dyDescent="0.35">
      <c r="R258" s="2968"/>
    </row>
    <row r="259" spans="18:18" x14ac:dyDescent="0.35">
      <c r="R259" s="2968"/>
    </row>
    <row r="260" spans="18:18" x14ac:dyDescent="0.35">
      <c r="R260" s="2968"/>
    </row>
    <row r="261" spans="18:18" x14ac:dyDescent="0.35">
      <c r="R261" s="2968"/>
    </row>
    <row r="262" spans="18:18" x14ac:dyDescent="0.35">
      <c r="R262" s="2968"/>
    </row>
    <row r="263" spans="18:18" x14ac:dyDescent="0.35">
      <c r="R263" s="2968"/>
    </row>
    <row r="264" spans="18:18" x14ac:dyDescent="0.35">
      <c r="R264" s="2968"/>
    </row>
    <row r="265" spans="18:18" x14ac:dyDescent="0.35">
      <c r="R265" s="2968"/>
    </row>
    <row r="266" spans="18:18" x14ac:dyDescent="0.35">
      <c r="R266" s="2968"/>
    </row>
    <row r="267" spans="18:18" x14ac:dyDescent="0.35">
      <c r="R267" s="2968"/>
    </row>
    <row r="268" spans="18:18" x14ac:dyDescent="0.35">
      <c r="R268" s="2968"/>
    </row>
    <row r="269" spans="18:18" x14ac:dyDescent="0.35">
      <c r="R269" s="2968"/>
    </row>
    <row r="270" spans="18:18" x14ac:dyDescent="0.35">
      <c r="R270" s="2968"/>
    </row>
    <row r="271" spans="18:18" x14ac:dyDescent="0.35">
      <c r="R271" s="2968"/>
    </row>
    <row r="272" spans="18:18" x14ac:dyDescent="0.35">
      <c r="R272" s="2968"/>
    </row>
    <row r="273" spans="18:18" x14ac:dyDescent="0.35">
      <c r="R273" s="2968"/>
    </row>
    <row r="274" spans="18:18" x14ac:dyDescent="0.35">
      <c r="R274" s="2968"/>
    </row>
    <row r="275" spans="18:18" x14ac:dyDescent="0.35">
      <c r="R275" s="2968"/>
    </row>
    <row r="276" spans="18:18" x14ac:dyDescent="0.35">
      <c r="R276" s="2968"/>
    </row>
    <row r="277" spans="18:18" x14ac:dyDescent="0.35">
      <c r="R277" s="2968"/>
    </row>
    <row r="278" spans="18:18" x14ac:dyDescent="0.35">
      <c r="R278" s="2968"/>
    </row>
    <row r="279" spans="18:18" x14ac:dyDescent="0.35">
      <c r="R279" s="2968"/>
    </row>
    <row r="280" spans="18:18" x14ac:dyDescent="0.35">
      <c r="R280" s="2968"/>
    </row>
    <row r="281" spans="18:18" x14ac:dyDescent="0.35">
      <c r="R281" s="2968"/>
    </row>
    <row r="282" spans="18:18" x14ac:dyDescent="0.35">
      <c r="R282" s="2968"/>
    </row>
    <row r="283" spans="18:18" x14ac:dyDescent="0.35">
      <c r="R283" s="2968"/>
    </row>
    <row r="284" spans="18:18" x14ac:dyDescent="0.35">
      <c r="R284" s="2968"/>
    </row>
    <row r="285" spans="18:18" x14ac:dyDescent="0.35">
      <c r="R285" s="2968"/>
    </row>
    <row r="286" spans="18:18" x14ac:dyDescent="0.35">
      <c r="R286" s="2968"/>
    </row>
    <row r="287" spans="18:18" x14ac:dyDescent="0.35">
      <c r="R287" s="2968"/>
    </row>
    <row r="288" spans="18:18" x14ac:dyDescent="0.35">
      <c r="R288" s="2968"/>
    </row>
    <row r="289" spans="18:18" x14ac:dyDescent="0.35">
      <c r="R289" s="2968"/>
    </row>
    <row r="290" spans="18:18" x14ac:dyDescent="0.35">
      <c r="R290" s="2968"/>
    </row>
    <row r="291" spans="18:18" x14ac:dyDescent="0.35">
      <c r="R291" s="2968"/>
    </row>
    <row r="292" spans="18:18" x14ac:dyDescent="0.35">
      <c r="R292" s="2968"/>
    </row>
    <row r="293" spans="18:18" x14ac:dyDescent="0.35">
      <c r="R293" s="2968"/>
    </row>
    <row r="294" spans="18:18" x14ac:dyDescent="0.35">
      <c r="R294" s="2968"/>
    </row>
    <row r="295" spans="18:18" x14ac:dyDescent="0.35">
      <c r="R295" s="2968"/>
    </row>
    <row r="296" spans="18:18" x14ac:dyDescent="0.35">
      <c r="R296" s="2968"/>
    </row>
    <row r="297" spans="18:18" x14ac:dyDescent="0.35">
      <c r="R297" s="2968"/>
    </row>
    <row r="298" spans="18:18" x14ac:dyDescent="0.35">
      <c r="R298" s="2968"/>
    </row>
    <row r="299" spans="18:18" x14ac:dyDescent="0.35">
      <c r="R299" s="2968"/>
    </row>
    <row r="300" spans="18:18" x14ac:dyDescent="0.35">
      <c r="R300" s="2968"/>
    </row>
    <row r="301" spans="18:18" x14ac:dyDescent="0.35">
      <c r="R301" s="2968"/>
    </row>
    <row r="302" spans="18:18" x14ac:dyDescent="0.35">
      <c r="R302" s="2968"/>
    </row>
    <row r="303" spans="18:18" x14ac:dyDescent="0.35">
      <c r="R303" s="2968"/>
    </row>
    <row r="304" spans="18:18" x14ac:dyDescent="0.35">
      <c r="R304" s="2968"/>
    </row>
    <row r="305" spans="18:18" x14ac:dyDescent="0.35">
      <c r="R305" s="2968"/>
    </row>
    <row r="306" spans="18:18" x14ac:dyDescent="0.35">
      <c r="R306" s="2968"/>
    </row>
    <row r="307" spans="18:18" x14ac:dyDescent="0.35">
      <c r="R307" s="2968"/>
    </row>
    <row r="308" spans="18:18" x14ac:dyDescent="0.35">
      <c r="R308" s="2968"/>
    </row>
    <row r="309" spans="18:18" x14ac:dyDescent="0.35">
      <c r="R309" s="2968"/>
    </row>
    <row r="310" spans="18:18" x14ac:dyDescent="0.35">
      <c r="R310" s="2968"/>
    </row>
    <row r="311" spans="18:18" x14ac:dyDescent="0.35">
      <c r="R311" s="2968"/>
    </row>
    <row r="312" spans="18:18" x14ac:dyDescent="0.35">
      <c r="R312" s="2968"/>
    </row>
    <row r="313" spans="18:18" x14ac:dyDescent="0.35">
      <c r="R313" s="2968"/>
    </row>
    <row r="314" spans="18:18" x14ac:dyDescent="0.35">
      <c r="R314" s="2968"/>
    </row>
    <row r="315" spans="18:18" x14ac:dyDescent="0.35">
      <c r="R315" s="2968"/>
    </row>
    <row r="316" spans="18:18" x14ac:dyDescent="0.35">
      <c r="R316" s="2968"/>
    </row>
    <row r="317" spans="18:18" x14ac:dyDescent="0.35">
      <c r="R317" s="2968"/>
    </row>
    <row r="318" spans="18:18" x14ac:dyDescent="0.35">
      <c r="R318" s="2968"/>
    </row>
    <row r="319" spans="18:18" x14ac:dyDescent="0.35">
      <c r="R319" s="2968"/>
    </row>
    <row r="320" spans="18:18" x14ac:dyDescent="0.35">
      <c r="R320" s="2968"/>
    </row>
    <row r="321" spans="18:18" x14ac:dyDescent="0.35">
      <c r="R321" s="2968"/>
    </row>
    <row r="322" spans="18:18" x14ac:dyDescent="0.35">
      <c r="R322" s="2968"/>
    </row>
    <row r="323" spans="18:18" x14ac:dyDescent="0.35">
      <c r="R323" s="2968"/>
    </row>
    <row r="324" spans="18:18" x14ac:dyDescent="0.35">
      <c r="R324" s="2968"/>
    </row>
    <row r="325" spans="18:18" x14ac:dyDescent="0.35">
      <c r="R325" s="2968"/>
    </row>
    <row r="326" spans="18:18" x14ac:dyDescent="0.35">
      <c r="R326" s="2968"/>
    </row>
    <row r="327" spans="18:18" x14ac:dyDescent="0.35">
      <c r="R327" s="2968"/>
    </row>
    <row r="328" spans="18:18" x14ac:dyDescent="0.35">
      <c r="R328" s="2968"/>
    </row>
    <row r="329" spans="18:18" x14ac:dyDescent="0.35">
      <c r="R329" s="2968"/>
    </row>
    <row r="330" spans="18:18" x14ac:dyDescent="0.35">
      <c r="R330" s="2968"/>
    </row>
    <row r="331" spans="18:18" x14ac:dyDescent="0.35">
      <c r="R331" s="2968"/>
    </row>
    <row r="332" spans="18:18" x14ac:dyDescent="0.35">
      <c r="R332" s="2968"/>
    </row>
    <row r="333" spans="18:18" x14ac:dyDescent="0.35">
      <c r="R333" s="2968"/>
    </row>
    <row r="334" spans="18:18" x14ac:dyDescent="0.35">
      <c r="R334" s="2968"/>
    </row>
    <row r="335" spans="18:18" x14ac:dyDescent="0.35">
      <c r="R335" s="2968"/>
    </row>
    <row r="336" spans="18:18" x14ac:dyDescent="0.35">
      <c r="R336" s="2968"/>
    </row>
    <row r="337" spans="18:18" x14ac:dyDescent="0.35">
      <c r="R337" s="2968"/>
    </row>
    <row r="338" spans="18:18" x14ac:dyDescent="0.35">
      <c r="R338" s="2968"/>
    </row>
    <row r="339" spans="18:18" x14ac:dyDescent="0.35">
      <c r="R339" s="2968"/>
    </row>
    <row r="340" spans="18:18" x14ac:dyDescent="0.35">
      <c r="R340" s="2968"/>
    </row>
    <row r="341" spans="18:18" x14ac:dyDescent="0.35">
      <c r="R341" s="2968"/>
    </row>
    <row r="342" spans="18:18" x14ac:dyDescent="0.35">
      <c r="R342" s="2968"/>
    </row>
    <row r="343" spans="18:18" x14ac:dyDescent="0.35">
      <c r="R343" s="2968"/>
    </row>
    <row r="344" spans="18:18" x14ac:dyDescent="0.35">
      <c r="R344" s="2968"/>
    </row>
    <row r="345" spans="18:18" x14ac:dyDescent="0.35">
      <c r="R345" s="2968"/>
    </row>
    <row r="346" spans="18:18" x14ac:dyDescent="0.35">
      <c r="R346" s="2968"/>
    </row>
    <row r="347" spans="18:18" x14ac:dyDescent="0.35">
      <c r="R347" s="2968"/>
    </row>
    <row r="348" spans="18:18" x14ac:dyDescent="0.35">
      <c r="R348" s="2968"/>
    </row>
    <row r="349" spans="18:18" x14ac:dyDescent="0.35">
      <c r="R349" s="2968"/>
    </row>
    <row r="350" spans="18:18" x14ac:dyDescent="0.35">
      <c r="R350" s="2968"/>
    </row>
    <row r="351" spans="18:18" x14ac:dyDescent="0.35">
      <c r="R351" s="2968"/>
    </row>
    <row r="352" spans="18:18" x14ac:dyDescent="0.35">
      <c r="R352" s="2968"/>
    </row>
    <row r="353" spans="18:18" x14ac:dyDescent="0.35">
      <c r="R353" s="2968"/>
    </row>
    <row r="354" spans="18:18" x14ac:dyDescent="0.35">
      <c r="R354" s="2968"/>
    </row>
    <row r="355" spans="18:18" x14ac:dyDescent="0.35">
      <c r="R355" s="2968"/>
    </row>
    <row r="356" spans="18:18" x14ac:dyDescent="0.35">
      <c r="R356" s="2968"/>
    </row>
    <row r="357" spans="18:18" x14ac:dyDescent="0.35">
      <c r="R357" s="2968"/>
    </row>
    <row r="358" spans="18:18" x14ac:dyDescent="0.35">
      <c r="R358" s="2968"/>
    </row>
    <row r="359" spans="18:18" x14ac:dyDescent="0.35">
      <c r="R359" s="2968"/>
    </row>
    <row r="360" spans="18:18" x14ac:dyDescent="0.35">
      <c r="R360" s="2968"/>
    </row>
    <row r="361" spans="18:18" x14ac:dyDescent="0.35">
      <c r="R361" s="2968"/>
    </row>
    <row r="362" spans="18:18" x14ac:dyDescent="0.35">
      <c r="R362" s="2968"/>
    </row>
    <row r="363" spans="18:18" x14ac:dyDescent="0.35">
      <c r="R363" s="2968"/>
    </row>
    <row r="364" spans="18:18" x14ac:dyDescent="0.35">
      <c r="R364" s="2968"/>
    </row>
    <row r="365" spans="18:18" x14ac:dyDescent="0.35">
      <c r="R365" s="2968"/>
    </row>
    <row r="366" spans="18:18" x14ac:dyDescent="0.35">
      <c r="R366" s="2968"/>
    </row>
    <row r="367" spans="18:18" x14ac:dyDescent="0.35">
      <c r="R367" s="2968"/>
    </row>
    <row r="368" spans="18:18" x14ac:dyDescent="0.35">
      <c r="R368" s="2968"/>
    </row>
    <row r="369" spans="18:18" x14ac:dyDescent="0.35">
      <c r="R369" s="2968"/>
    </row>
    <row r="370" spans="18:18" x14ac:dyDescent="0.35">
      <c r="R370" s="2968"/>
    </row>
    <row r="371" spans="18:18" x14ac:dyDescent="0.35">
      <c r="R371" s="2968"/>
    </row>
    <row r="372" spans="18:18" x14ac:dyDescent="0.35">
      <c r="R372" s="2968"/>
    </row>
    <row r="373" spans="18:18" x14ac:dyDescent="0.35">
      <c r="R373" s="2968"/>
    </row>
    <row r="374" spans="18:18" x14ac:dyDescent="0.35">
      <c r="R374" s="2968"/>
    </row>
    <row r="375" spans="18:18" x14ac:dyDescent="0.35">
      <c r="R375" s="2968"/>
    </row>
    <row r="376" spans="18:18" x14ac:dyDescent="0.35">
      <c r="R376" s="2968"/>
    </row>
    <row r="377" spans="18:18" x14ac:dyDescent="0.35">
      <c r="R377" s="2968"/>
    </row>
    <row r="378" spans="18:18" x14ac:dyDescent="0.35">
      <c r="R378" s="2968"/>
    </row>
    <row r="379" spans="18:18" x14ac:dyDescent="0.35">
      <c r="R379" s="2968"/>
    </row>
    <row r="380" spans="18:18" x14ac:dyDescent="0.35">
      <c r="R380" s="2968"/>
    </row>
    <row r="381" spans="18:18" x14ac:dyDescent="0.35">
      <c r="R381" s="2968"/>
    </row>
    <row r="382" spans="18:18" x14ac:dyDescent="0.35">
      <c r="R382" s="2968"/>
    </row>
    <row r="383" spans="18:18" x14ac:dyDescent="0.35">
      <c r="R383" s="2968"/>
    </row>
    <row r="384" spans="18:18" x14ac:dyDescent="0.35">
      <c r="R384" s="2968"/>
    </row>
    <row r="385" spans="18:18" x14ac:dyDescent="0.35">
      <c r="R385" s="2968"/>
    </row>
    <row r="386" spans="18:18" x14ac:dyDescent="0.35">
      <c r="R386" s="2968"/>
    </row>
    <row r="387" spans="18:18" x14ac:dyDescent="0.35">
      <c r="R387" s="2968"/>
    </row>
    <row r="388" spans="18:18" x14ac:dyDescent="0.35">
      <c r="R388" s="2968"/>
    </row>
    <row r="389" spans="18:18" x14ac:dyDescent="0.35">
      <c r="R389" s="2968"/>
    </row>
    <row r="390" spans="18:18" x14ac:dyDescent="0.35">
      <c r="R390" s="2968"/>
    </row>
    <row r="391" spans="18:18" x14ac:dyDescent="0.35">
      <c r="R391" s="2968"/>
    </row>
    <row r="392" spans="18:18" x14ac:dyDescent="0.35">
      <c r="R392" s="2968"/>
    </row>
    <row r="393" spans="18:18" x14ac:dyDescent="0.35">
      <c r="R393" s="2968"/>
    </row>
    <row r="394" spans="18:18" x14ac:dyDescent="0.35">
      <c r="R394" s="2968"/>
    </row>
    <row r="395" spans="18:18" x14ac:dyDescent="0.35">
      <c r="R395" s="2968"/>
    </row>
    <row r="396" spans="18:18" x14ac:dyDescent="0.35">
      <c r="R396" s="2968"/>
    </row>
    <row r="397" spans="18:18" x14ac:dyDescent="0.35">
      <c r="R397" s="2968"/>
    </row>
    <row r="398" spans="18:18" x14ac:dyDescent="0.35">
      <c r="R398" s="2968"/>
    </row>
    <row r="399" spans="18:18" x14ac:dyDescent="0.35">
      <c r="R399" s="2968"/>
    </row>
    <row r="400" spans="18:18" x14ac:dyDescent="0.35">
      <c r="R400" s="2968"/>
    </row>
    <row r="401" spans="18:18" x14ac:dyDescent="0.35">
      <c r="R401" s="2968"/>
    </row>
    <row r="402" spans="18:18" x14ac:dyDescent="0.35">
      <c r="R402" s="2968"/>
    </row>
    <row r="403" spans="18:18" x14ac:dyDescent="0.35">
      <c r="R403" s="2968"/>
    </row>
    <row r="404" spans="18:18" x14ac:dyDescent="0.35">
      <c r="R404" s="2968"/>
    </row>
    <row r="405" spans="18:18" x14ac:dyDescent="0.35">
      <c r="R405" s="2968"/>
    </row>
    <row r="406" spans="18:18" x14ac:dyDescent="0.35">
      <c r="R406" s="2968"/>
    </row>
    <row r="407" spans="18:18" x14ac:dyDescent="0.35">
      <c r="R407" s="2968"/>
    </row>
    <row r="408" spans="18:18" x14ac:dyDescent="0.35">
      <c r="R408" s="2968"/>
    </row>
    <row r="409" spans="18:18" x14ac:dyDescent="0.35">
      <c r="R409" s="2968"/>
    </row>
    <row r="410" spans="18:18" x14ac:dyDescent="0.35">
      <c r="R410" s="2968"/>
    </row>
    <row r="411" spans="18:18" x14ac:dyDescent="0.35">
      <c r="R411" s="2968"/>
    </row>
    <row r="412" spans="18:18" x14ac:dyDescent="0.35">
      <c r="R412" s="2968"/>
    </row>
    <row r="413" spans="18:18" x14ac:dyDescent="0.35">
      <c r="R413" s="2968"/>
    </row>
    <row r="414" spans="18:18" x14ac:dyDescent="0.35">
      <c r="R414" s="2968"/>
    </row>
    <row r="415" spans="18:18" x14ac:dyDescent="0.35">
      <c r="R415" s="2968"/>
    </row>
    <row r="416" spans="18:18" x14ac:dyDescent="0.35">
      <c r="R416" s="2968"/>
    </row>
    <row r="417" spans="18:18" x14ac:dyDescent="0.35">
      <c r="R417" s="2968"/>
    </row>
    <row r="418" spans="18:18" x14ac:dyDescent="0.35">
      <c r="R418" s="2968"/>
    </row>
    <row r="419" spans="18:18" x14ac:dyDescent="0.35">
      <c r="R419" s="2968"/>
    </row>
    <row r="420" spans="18:18" x14ac:dyDescent="0.35">
      <c r="R420" s="2968"/>
    </row>
    <row r="421" spans="18:18" x14ac:dyDescent="0.35">
      <c r="R421" s="2968"/>
    </row>
    <row r="422" spans="18:18" x14ac:dyDescent="0.35">
      <c r="R422" s="2968"/>
    </row>
    <row r="423" spans="18:18" x14ac:dyDescent="0.35">
      <c r="R423" s="2968"/>
    </row>
    <row r="424" spans="18:18" x14ac:dyDescent="0.35">
      <c r="R424" s="2968"/>
    </row>
    <row r="425" spans="18:18" x14ac:dyDescent="0.35">
      <c r="R425" s="2968"/>
    </row>
    <row r="426" spans="18:18" x14ac:dyDescent="0.35">
      <c r="R426" s="2968"/>
    </row>
    <row r="427" spans="18:18" x14ac:dyDescent="0.35">
      <c r="R427" s="2968"/>
    </row>
    <row r="428" spans="18:18" x14ac:dyDescent="0.35">
      <c r="R428" s="2968"/>
    </row>
    <row r="429" spans="18:18" x14ac:dyDescent="0.35">
      <c r="R429" s="2968"/>
    </row>
    <row r="430" spans="18:18" x14ac:dyDescent="0.35">
      <c r="R430" s="2968"/>
    </row>
    <row r="431" spans="18:18" x14ac:dyDescent="0.35">
      <c r="R431" s="2968"/>
    </row>
    <row r="432" spans="18:18" x14ac:dyDescent="0.35">
      <c r="R432" s="2968"/>
    </row>
    <row r="433" spans="18:18" x14ac:dyDescent="0.35">
      <c r="R433" s="2968"/>
    </row>
    <row r="434" spans="18:18" x14ac:dyDescent="0.35">
      <c r="R434" s="2968"/>
    </row>
    <row r="435" spans="18:18" x14ac:dyDescent="0.35">
      <c r="R435" s="2968"/>
    </row>
    <row r="436" spans="18:18" x14ac:dyDescent="0.35">
      <c r="R436" s="2968"/>
    </row>
    <row r="437" spans="18:18" x14ac:dyDescent="0.35">
      <c r="R437" s="2968"/>
    </row>
    <row r="438" spans="18:18" x14ac:dyDescent="0.35">
      <c r="R438" s="2968"/>
    </row>
    <row r="439" spans="18:18" x14ac:dyDescent="0.35">
      <c r="R439" s="2968"/>
    </row>
    <row r="440" spans="18:18" x14ac:dyDescent="0.35">
      <c r="R440" s="2968"/>
    </row>
    <row r="441" spans="18:18" x14ac:dyDescent="0.35">
      <c r="R441" s="2968"/>
    </row>
    <row r="442" spans="18:18" x14ac:dyDescent="0.35">
      <c r="R442" s="2968"/>
    </row>
    <row r="443" spans="18:18" x14ac:dyDescent="0.35">
      <c r="R443" s="2968"/>
    </row>
    <row r="444" spans="18:18" x14ac:dyDescent="0.35">
      <c r="R444" s="2968"/>
    </row>
    <row r="445" spans="18:18" x14ac:dyDescent="0.35">
      <c r="R445" s="2968"/>
    </row>
    <row r="446" spans="18:18" x14ac:dyDescent="0.35">
      <c r="R446" s="2968"/>
    </row>
    <row r="447" spans="18:18" x14ac:dyDescent="0.35">
      <c r="R447" s="2968"/>
    </row>
    <row r="448" spans="18:18" x14ac:dyDescent="0.35">
      <c r="R448" s="2968"/>
    </row>
    <row r="449" spans="18:18" x14ac:dyDescent="0.35">
      <c r="R449" s="2968"/>
    </row>
    <row r="450" spans="18:18" x14ac:dyDescent="0.35">
      <c r="R450" s="2968"/>
    </row>
    <row r="451" spans="18:18" x14ac:dyDescent="0.35">
      <c r="R451" s="2968"/>
    </row>
    <row r="452" spans="18:18" x14ac:dyDescent="0.35">
      <c r="R452" s="2968"/>
    </row>
    <row r="453" spans="18:18" x14ac:dyDescent="0.35">
      <c r="R453" s="2968"/>
    </row>
    <row r="454" spans="18:18" x14ac:dyDescent="0.35">
      <c r="R454" s="2968"/>
    </row>
    <row r="455" spans="18:18" x14ac:dyDescent="0.35">
      <c r="R455" s="2968"/>
    </row>
    <row r="456" spans="18:18" x14ac:dyDescent="0.35">
      <c r="R456" s="2968"/>
    </row>
    <row r="457" spans="18:18" x14ac:dyDescent="0.35">
      <c r="R457" s="2968"/>
    </row>
    <row r="458" spans="18:18" x14ac:dyDescent="0.35">
      <c r="R458" s="2968"/>
    </row>
    <row r="459" spans="18:18" x14ac:dyDescent="0.35">
      <c r="R459" s="2968"/>
    </row>
    <row r="460" spans="18:18" x14ac:dyDescent="0.35">
      <c r="R460" s="2968"/>
    </row>
    <row r="461" spans="18:18" x14ac:dyDescent="0.35">
      <c r="R461" s="2968"/>
    </row>
    <row r="462" spans="18:18" x14ac:dyDescent="0.35">
      <c r="R462" s="2968"/>
    </row>
    <row r="463" spans="18:18" x14ac:dyDescent="0.35">
      <c r="R463" s="2968"/>
    </row>
    <row r="464" spans="18:18" x14ac:dyDescent="0.35">
      <c r="R464" s="2968"/>
    </row>
    <row r="465" spans="18:18" x14ac:dyDescent="0.35">
      <c r="R465" s="2968"/>
    </row>
    <row r="466" spans="18:18" x14ac:dyDescent="0.35">
      <c r="R466" s="2968"/>
    </row>
    <row r="467" spans="18:18" x14ac:dyDescent="0.35">
      <c r="R467" s="2968"/>
    </row>
    <row r="468" spans="18:18" x14ac:dyDescent="0.35">
      <c r="R468" s="2968"/>
    </row>
    <row r="469" spans="18:18" x14ac:dyDescent="0.35">
      <c r="R469" s="2968"/>
    </row>
    <row r="470" spans="18:18" x14ac:dyDescent="0.35">
      <c r="R470" s="2968"/>
    </row>
    <row r="471" spans="18:18" x14ac:dyDescent="0.35">
      <c r="R471" s="2968"/>
    </row>
    <row r="472" spans="18:18" x14ac:dyDescent="0.35">
      <c r="R472" s="2968"/>
    </row>
    <row r="473" spans="18:18" x14ac:dyDescent="0.35">
      <c r="R473" s="2968"/>
    </row>
    <row r="474" spans="18:18" x14ac:dyDescent="0.35">
      <c r="R474" s="2968"/>
    </row>
    <row r="475" spans="18:18" x14ac:dyDescent="0.35">
      <c r="R475" s="2968"/>
    </row>
    <row r="476" spans="18:18" x14ac:dyDescent="0.35">
      <c r="R476" s="2968"/>
    </row>
    <row r="477" spans="18:18" x14ac:dyDescent="0.35">
      <c r="R477" s="2968"/>
    </row>
    <row r="478" spans="18:18" x14ac:dyDescent="0.35">
      <c r="R478" s="2968"/>
    </row>
    <row r="479" spans="18:18" x14ac:dyDescent="0.35">
      <c r="R479" s="2968"/>
    </row>
    <row r="480" spans="18:18" x14ac:dyDescent="0.35">
      <c r="R480" s="2968"/>
    </row>
    <row r="481" spans="18:18" x14ac:dyDescent="0.35">
      <c r="R481" s="2968"/>
    </row>
    <row r="482" spans="18:18" x14ac:dyDescent="0.35">
      <c r="R482" s="2968"/>
    </row>
    <row r="483" spans="18:18" x14ac:dyDescent="0.35">
      <c r="R483" s="2968"/>
    </row>
    <row r="484" spans="18:18" x14ac:dyDescent="0.35">
      <c r="R484" s="2968"/>
    </row>
    <row r="485" spans="18:18" x14ac:dyDescent="0.35">
      <c r="R485" s="2968"/>
    </row>
    <row r="486" spans="18:18" x14ac:dyDescent="0.35">
      <c r="R486" s="2968"/>
    </row>
    <row r="487" spans="18:18" x14ac:dyDescent="0.35">
      <c r="R487" s="2968"/>
    </row>
    <row r="488" spans="18:18" x14ac:dyDescent="0.35">
      <c r="R488" s="2968"/>
    </row>
    <row r="489" spans="18:18" x14ac:dyDescent="0.35">
      <c r="R489" s="2968"/>
    </row>
    <row r="490" spans="18:18" x14ac:dyDescent="0.35">
      <c r="R490" s="2968"/>
    </row>
    <row r="491" spans="18:18" x14ac:dyDescent="0.35">
      <c r="R491" s="2968"/>
    </row>
    <row r="492" spans="18:18" x14ac:dyDescent="0.35">
      <c r="R492" s="2968"/>
    </row>
    <row r="493" spans="18:18" x14ac:dyDescent="0.35">
      <c r="R493" s="2968"/>
    </row>
    <row r="494" spans="18:18" x14ac:dyDescent="0.35">
      <c r="R494" s="2968"/>
    </row>
    <row r="495" spans="18:18" x14ac:dyDescent="0.35">
      <c r="R495" s="2968"/>
    </row>
    <row r="496" spans="18:18" x14ac:dyDescent="0.35">
      <c r="R496" s="2968"/>
    </row>
    <row r="497" spans="18:18" x14ac:dyDescent="0.35">
      <c r="R497" s="2968"/>
    </row>
    <row r="498" spans="18:18" x14ac:dyDescent="0.35">
      <c r="R498" s="2968"/>
    </row>
    <row r="499" spans="18:18" x14ac:dyDescent="0.35">
      <c r="R499" s="2968"/>
    </row>
    <row r="500" spans="18:18" x14ac:dyDescent="0.35">
      <c r="R500" s="2968"/>
    </row>
    <row r="501" spans="18:18" x14ac:dyDescent="0.35">
      <c r="R501" s="2968"/>
    </row>
    <row r="502" spans="18:18" x14ac:dyDescent="0.35">
      <c r="R502" s="2968"/>
    </row>
    <row r="503" spans="18:18" x14ac:dyDescent="0.35">
      <c r="R503" s="2968"/>
    </row>
    <row r="504" spans="18:18" x14ac:dyDescent="0.35">
      <c r="R504" s="2968"/>
    </row>
    <row r="505" spans="18:18" x14ac:dyDescent="0.35">
      <c r="R505" s="2968"/>
    </row>
    <row r="506" spans="18:18" x14ac:dyDescent="0.35">
      <c r="R506" s="2968"/>
    </row>
    <row r="507" spans="18:18" x14ac:dyDescent="0.35">
      <c r="R507" s="2968"/>
    </row>
    <row r="508" spans="18:18" x14ac:dyDescent="0.35">
      <c r="R508" s="2968"/>
    </row>
    <row r="509" spans="18:18" x14ac:dyDescent="0.35">
      <c r="R509" s="2968"/>
    </row>
    <row r="510" spans="18:18" x14ac:dyDescent="0.35">
      <c r="R510" s="2968"/>
    </row>
    <row r="511" spans="18:18" x14ac:dyDescent="0.35">
      <c r="R511" s="2968"/>
    </row>
    <row r="512" spans="18:18" x14ac:dyDescent="0.35">
      <c r="R512" s="2968"/>
    </row>
    <row r="513" spans="18:18" x14ac:dyDescent="0.35">
      <c r="R513" s="2968"/>
    </row>
    <row r="514" spans="18:18" x14ac:dyDescent="0.35">
      <c r="R514" s="2968"/>
    </row>
    <row r="515" spans="18:18" x14ac:dyDescent="0.35">
      <c r="R515" s="2968"/>
    </row>
    <row r="516" spans="18:18" x14ac:dyDescent="0.35">
      <c r="R516" s="2968"/>
    </row>
    <row r="517" spans="18:18" x14ac:dyDescent="0.35">
      <c r="R517" s="2968"/>
    </row>
    <row r="518" spans="18:18" x14ac:dyDescent="0.35">
      <c r="R518" s="2968"/>
    </row>
    <row r="519" spans="18:18" x14ac:dyDescent="0.35">
      <c r="R519" s="2968"/>
    </row>
    <row r="520" spans="18:18" x14ac:dyDescent="0.35">
      <c r="R520" s="2968"/>
    </row>
    <row r="521" spans="18:18" x14ac:dyDescent="0.35">
      <c r="R521" s="2968"/>
    </row>
    <row r="522" spans="18:18" x14ac:dyDescent="0.35">
      <c r="R522" s="2968"/>
    </row>
    <row r="523" spans="18:18" x14ac:dyDescent="0.35">
      <c r="R523" s="2968"/>
    </row>
    <row r="524" spans="18:18" x14ac:dyDescent="0.35">
      <c r="R524" s="2968"/>
    </row>
    <row r="525" spans="18:18" x14ac:dyDescent="0.35">
      <c r="R525" s="2968"/>
    </row>
    <row r="526" spans="18:18" x14ac:dyDescent="0.35">
      <c r="R526" s="2968"/>
    </row>
    <row r="527" spans="18:18" x14ac:dyDescent="0.35">
      <c r="R527" s="2968"/>
    </row>
    <row r="528" spans="18:18" x14ac:dyDescent="0.35">
      <c r="R528" s="2968"/>
    </row>
    <row r="529" spans="18:18" x14ac:dyDescent="0.35">
      <c r="R529" s="2968"/>
    </row>
    <row r="530" spans="18:18" x14ac:dyDescent="0.35">
      <c r="R530" s="2968"/>
    </row>
    <row r="531" spans="18:18" x14ac:dyDescent="0.35">
      <c r="R531" s="2968"/>
    </row>
    <row r="532" spans="18:18" x14ac:dyDescent="0.35">
      <c r="R532" s="2968"/>
    </row>
    <row r="533" spans="18:18" x14ac:dyDescent="0.35">
      <c r="R533" s="2968"/>
    </row>
    <row r="534" spans="18:18" x14ac:dyDescent="0.35">
      <c r="R534" s="2968"/>
    </row>
    <row r="535" spans="18:18" x14ac:dyDescent="0.35">
      <c r="R535" s="2968"/>
    </row>
    <row r="536" spans="18:18" x14ac:dyDescent="0.35">
      <c r="R536" s="2968"/>
    </row>
    <row r="537" spans="18:18" x14ac:dyDescent="0.35">
      <c r="R537" s="2968"/>
    </row>
    <row r="538" spans="18:18" x14ac:dyDescent="0.35">
      <c r="R538" s="2968"/>
    </row>
    <row r="539" spans="18:18" x14ac:dyDescent="0.35">
      <c r="R539" s="2968"/>
    </row>
    <row r="540" spans="18:18" x14ac:dyDescent="0.35">
      <c r="R540" s="2968"/>
    </row>
    <row r="541" spans="18:18" x14ac:dyDescent="0.35">
      <c r="R541" s="2968"/>
    </row>
    <row r="542" spans="18:18" x14ac:dyDescent="0.35">
      <c r="R542" s="2968"/>
    </row>
    <row r="543" spans="18:18" x14ac:dyDescent="0.35">
      <c r="R543" s="2968"/>
    </row>
    <row r="544" spans="18:18" x14ac:dyDescent="0.35">
      <c r="R544" s="2968"/>
    </row>
    <row r="545" spans="18:18" x14ac:dyDescent="0.35">
      <c r="R545" s="2968"/>
    </row>
    <row r="546" spans="18:18" x14ac:dyDescent="0.35">
      <c r="R546" s="2968"/>
    </row>
    <row r="547" spans="18:18" x14ac:dyDescent="0.35">
      <c r="R547" s="2968"/>
    </row>
    <row r="548" spans="18:18" x14ac:dyDescent="0.35">
      <c r="R548" s="2968"/>
    </row>
    <row r="549" spans="18:18" x14ac:dyDescent="0.35">
      <c r="R549" s="2968"/>
    </row>
    <row r="550" spans="18:18" x14ac:dyDescent="0.35">
      <c r="R550" s="2968"/>
    </row>
    <row r="551" spans="18:18" x14ac:dyDescent="0.35">
      <c r="R551" s="2968"/>
    </row>
    <row r="552" spans="18:18" x14ac:dyDescent="0.35">
      <c r="R552" s="2968"/>
    </row>
    <row r="553" spans="18:18" x14ac:dyDescent="0.35">
      <c r="R553" s="2968"/>
    </row>
    <row r="554" spans="18:18" x14ac:dyDescent="0.35">
      <c r="R554" s="2968"/>
    </row>
    <row r="555" spans="18:18" x14ac:dyDescent="0.35">
      <c r="R555" s="2968"/>
    </row>
    <row r="556" spans="18:18" x14ac:dyDescent="0.35">
      <c r="R556" s="2968"/>
    </row>
    <row r="557" spans="18:18" x14ac:dyDescent="0.35">
      <c r="R557" s="2968"/>
    </row>
    <row r="558" spans="18:18" x14ac:dyDescent="0.35">
      <c r="R558" s="2968"/>
    </row>
    <row r="559" spans="18:18" x14ac:dyDescent="0.35">
      <c r="R559" s="2968"/>
    </row>
    <row r="560" spans="18:18" x14ac:dyDescent="0.35">
      <c r="R560" s="2968"/>
    </row>
    <row r="561" spans="18:18" x14ac:dyDescent="0.35">
      <c r="R561" s="2968"/>
    </row>
    <row r="562" spans="18:18" x14ac:dyDescent="0.35">
      <c r="R562" s="2968"/>
    </row>
    <row r="563" spans="18:18" x14ac:dyDescent="0.35">
      <c r="R563" s="2968"/>
    </row>
    <row r="564" spans="18:18" x14ac:dyDescent="0.35">
      <c r="R564" s="2968"/>
    </row>
    <row r="565" spans="18:18" x14ac:dyDescent="0.35">
      <c r="R565" s="2968"/>
    </row>
    <row r="566" spans="18:18" x14ac:dyDescent="0.35">
      <c r="R566" s="2968"/>
    </row>
    <row r="567" spans="18:18" x14ac:dyDescent="0.35">
      <c r="R567" s="2968"/>
    </row>
    <row r="568" spans="18:18" x14ac:dyDescent="0.35">
      <c r="R568" s="2968"/>
    </row>
    <row r="569" spans="18:18" x14ac:dyDescent="0.35">
      <c r="R569" s="2968"/>
    </row>
    <row r="570" spans="18:18" x14ac:dyDescent="0.35">
      <c r="R570" s="2968"/>
    </row>
    <row r="571" spans="18:18" x14ac:dyDescent="0.35">
      <c r="R571" s="2968"/>
    </row>
    <row r="572" spans="18:18" x14ac:dyDescent="0.35">
      <c r="R572" s="2968"/>
    </row>
    <row r="573" spans="18:18" x14ac:dyDescent="0.35">
      <c r="R573" s="2968"/>
    </row>
    <row r="574" spans="18:18" x14ac:dyDescent="0.35">
      <c r="R574" s="2968"/>
    </row>
    <row r="575" spans="18:18" x14ac:dyDescent="0.35">
      <c r="R575" s="2968"/>
    </row>
    <row r="576" spans="18:18" x14ac:dyDescent="0.35">
      <c r="R576" s="2968"/>
    </row>
    <row r="577" spans="18:18" x14ac:dyDescent="0.35">
      <c r="R577" s="2968"/>
    </row>
    <row r="578" spans="18:18" x14ac:dyDescent="0.35">
      <c r="R578" s="2968"/>
    </row>
    <row r="579" spans="18:18" x14ac:dyDescent="0.35">
      <c r="R579" s="2968"/>
    </row>
    <row r="580" spans="18:18" x14ac:dyDescent="0.35">
      <c r="R580" s="2968"/>
    </row>
    <row r="581" spans="18:18" x14ac:dyDescent="0.35">
      <c r="R581" s="2968"/>
    </row>
    <row r="582" spans="18:18" x14ac:dyDescent="0.35">
      <c r="R582" s="2968"/>
    </row>
    <row r="583" spans="18:18" x14ac:dyDescent="0.35">
      <c r="R583" s="2968"/>
    </row>
    <row r="584" spans="18:18" x14ac:dyDescent="0.35">
      <c r="R584" s="2968"/>
    </row>
    <row r="585" spans="18:18" x14ac:dyDescent="0.35">
      <c r="R585" s="2968"/>
    </row>
    <row r="586" spans="18:18" x14ac:dyDescent="0.35">
      <c r="R586" s="2968"/>
    </row>
    <row r="587" spans="18:18" x14ac:dyDescent="0.35">
      <c r="R587" s="2968"/>
    </row>
    <row r="588" spans="18:18" x14ac:dyDescent="0.35">
      <c r="R588" s="2968"/>
    </row>
    <row r="589" spans="18:18" x14ac:dyDescent="0.35">
      <c r="R589" s="2968"/>
    </row>
    <row r="590" spans="18:18" x14ac:dyDescent="0.35">
      <c r="R590" s="2968"/>
    </row>
    <row r="591" spans="18:18" x14ac:dyDescent="0.35">
      <c r="R591" s="2968"/>
    </row>
    <row r="592" spans="18:18" x14ac:dyDescent="0.35">
      <c r="R592" s="2968"/>
    </row>
    <row r="593" spans="18:18" x14ac:dyDescent="0.35">
      <c r="R593" s="2968"/>
    </row>
    <row r="594" spans="18:18" x14ac:dyDescent="0.35">
      <c r="R594" s="2968"/>
    </row>
    <row r="595" spans="18:18" x14ac:dyDescent="0.35">
      <c r="R595" s="2968"/>
    </row>
    <row r="596" spans="18:18" x14ac:dyDescent="0.35">
      <c r="R596" s="2968"/>
    </row>
    <row r="597" spans="18:18" x14ac:dyDescent="0.35">
      <c r="R597" s="2968"/>
    </row>
    <row r="598" spans="18:18" x14ac:dyDescent="0.35">
      <c r="R598" s="2968"/>
    </row>
    <row r="599" spans="18:18" x14ac:dyDescent="0.35">
      <c r="R599" s="2968"/>
    </row>
    <row r="600" spans="18:18" x14ac:dyDescent="0.35">
      <c r="R600" s="2968"/>
    </row>
    <row r="601" spans="18:18" x14ac:dyDescent="0.35">
      <c r="R601" s="2968"/>
    </row>
    <row r="602" spans="18:18" x14ac:dyDescent="0.35">
      <c r="R602" s="2968"/>
    </row>
    <row r="603" spans="18:18" x14ac:dyDescent="0.35">
      <c r="R603" s="2968"/>
    </row>
    <row r="604" spans="18:18" x14ac:dyDescent="0.35">
      <c r="R604" s="2968"/>
    </row>
    <row r="605" spans="18:18" x14ac:dyDescent="0.35">
      <c r="R605" s="2968"/>
    </row>
    <row r="606" spans="18:18" x14ac:dyDescent="0.35">
      <c r="R606" s="2968"/>
    </row>
    <row r="607" spans="18:18" x14ac:dyDescent="0.35">
      <c r="R607" s="2968"/>
    </row>
    <row r="608" spans="18:18" x14ac:dyDescent="0.35">
      <c r="R608" s="2968"/>
    </row>
    <row r="609" spans="18:18" x14ac:dyDescent="0.35">
      <c r="R609" s="2968"/>
    </row>
    <row r="610" spans="18:18" x14ac:dyDescent="0.35">
      <c r="R610" s="2968"/>
    </row>
    <row r="611" spans="18:18" x14ac:dyDescent="0.35">
      <c r="R611" s="2968"/>
    </row>
    <row r="612" spans="18:18" x14ac:dyDescent="0.35">
      <c r="R612" s="2968"/>
    </row>
    <row r="613" spans="18:18" x14ac:dyDescent="0.35">
      <c r="R613" s="2968"/>
    </row>
    <row r="614" spans="18:18" x14ac:dyDescent="0.35">
      <c r="R614" s="2968"/>
    </row>
    <row r="615" spans="18:18" x14ac:dyDescent="0.35">
      <c r="R615" s="2968"/>
    </row>
    <row r="616" spans="18:18" x14ac:dyDescent="0.35">
      <c r="R616" s="2968"/>
    </row>
    <row r="617" spans="18:18" x14ac:dyDescent="0.35">
      <c r="R617" s="2968"/>
    </row>
    <row r="618" spans="18:18" x14ac:dyDescent="0.35">
      <c r="R618" s="2968"/>
    </row>
    <row r="619" spans="18:18" x14ac:dyDescent="0.35">
      <c r="R619" s="2968"/>
    </row>
    <row r="620" spans="18:18" x14ac:dyDescent="0.35">
      <c r="R620" s="2968"/>
    </row>
    <row r="621" spans="18:18" x14ac:dyDescent="0.35">
      <c r="R621" s="2968"/>
    </row>
    <row r="622" spans="18:18" x14ac:dyDescent="0.35">
      <c r="R622" s="2968"/>
    </row>
    <row r="623" spans="18:18" x14ac:dyDescent="0.35">
      <c r="R623" s="2968"/>
    </row>
    <row r="624" spans="18:18" x14ac:dyDescent="0.35">
      <c r="R624" s="2968"/>
    </row>
    <row r="625" spans="18:18" x14ac:dyDescent="0.35">
      <c r="R625" s="2968"/>
    </row>
    <row r="626" spans="18:18" x14ac:dyDescent="0.35">
      <c r="R626" s="2968"/>
    </row>
    <row r="627" spans="18:18" x14ac:dyDescent="0.35">
      <c r="R627" s="2968"/>
    </row>
    <row r="628" spans="18:18" x14ac:dyDescent="0.35">
      <c r="R628" s="2968"/>
    </row>
    <row r="629" spans="18:18" x14ac:dyDescent="0.35">
      <c r="R629" s="2968"/>
    </row>
    <row r="630" spans="18:18" x14ac:dyDescent="0.35">
      <c r="R630" s="2968"/>
    </row>
    <row r="631" spans="18:18" x14ac:dyDescent="0.35">
      <c r="R631" s="2968"/>
    </row>
    <row r="632" spans="18:18" x14ac:dyDescent="0.35">
      <c r="R632" s="2968"/>
    </row>
    <row r="633" spans="18:18" x14ac:dyDescent="0.35">
      <c r="R633" s="2968"/>
    </row>
    <row r="634" spans="18:18" x14ac:dyDescent="0.35">
      <c r="R634" s="2968"/>
    </row>
    <row r="635" spans="18:18" x14ac:dyDescent="0.35">
      <c r="R635" s="2968"/>
    </row>
    <row r="636" spans="18:18" x14ac:dyDescent="0.35">
      <c r="R636" s="2968"/>
    </row>
    <row r="637" spans="18:18" x14ac:dyDescent="0.35">
      <c r="R637" s="2968"/>
    </row>
    <row r="638" spans="18:18" x14ac:dyDescent="0.35">
      <c r="R638" s="2968"/>
    </row>
    <row r="639" spans="18:18" x14ac:dyDescent="0.35">
      <c r="R639" s="2968"/>
    </row>
    <row r="640" spans="18:18" x14ac:dyDescent="0.35">
      <c r="R640" s="2968"/>
    </row>
    <row r="641" spans="18:18" x14ac:dyDescent="0.35">
      <c r="R641" s="2968"/>
    </row>
    <row r="642" spans="18:18" x14ac:dyDescent="0.35">
      <c r="R642" s="2968"/>
    </row>
    <row r="643" spans="18:18" x14ac:dyDescent="0.35">
      <c r="R643" s="2968"/>
    </row>
    <row r="644" spans="18:18" x14ac:dyDescent="0.35">
      <c r="R644" s="2968"/>
    </row>
    <row r="645" spans="18:18" x14ac:dyDescent="0.35">
      <c r="R645" s="2968"/>
    </row>
    <row r="646" spans="18:18" x14ac:dyDescent="0.35">
      <c r="R646" s="2968"/>
    </row>
    <row r="647" spans="18:18" x14ac:dyDescent="0.35">
      <c r="R647" s="2968"/>
    </row>
    <row r="648" spans="18:18" x14ac:dyDescent="0.35">
      <c r="R648" s="2968"/>
    </row>
    <row r="649" spans="18:18" x14ac:dyDescent="0.35">
      <c r="R649" s="2968"/>
    </row>
    <row r="650" spans="18:18" x14ac:dyDescent="0.35">
      <c r="R650" s="2968"/>
    </row>
    <row r="651" spans="18:18" x14ac:dyDescent="0.35">
      <c r="R651" s="2968"/>
    </row>
    <row r="652" spans="18:18" x14ac:dyDescent="0.35">
      <c r="R652" s="2968"/>
    </row>
    <row r="653" spans="18:18" x14ac:dyDescent="0.35">
      <c r="R653" s="2968"/>
    </row>
    <row r="654" spans="18:18" x14ac:dyDescent="0.35">
      <c r="R654" s="2968"/>
    </row>
    <row r="655" spans="18:18" x14ac:dyDescent="0.35">
      <c r="R655" s="2968"/>
    </row>
    <row r="656" spans="18:18" x14ac:dyDescent="0.35">
      <c r="R656" s="2968"/>
    </row>
    <row r="657" spans="18:18" x14ac:dyDescent="0.35">
      <c r="R657" s="2968"/>
    </row>
    <row r="658" spans="18:18" x14ac:dyDescent="0.35">
      <c r="R658" s="2968"/>
    </row>
    <row r="659" spans="18:18" x14ac:dyDescent="0.35">
      <c r="R659" s="2968"/>
    </row>
    <row r="660" spans="18:18" x14ac:dyDescent="0.35">
      <c r="R660" s="2968"/>
    </row>
    <row r="661" spans="18:18" x14ac:dyDescent="0.35">
      <c r="R661" s="2968"/>
    </row>
    <row r="662" spans="18:18" x14ac:dyDescent="0.35">
      <c r="R662" s="2968"/>
    </row>
    <row r="663" spans="18:18" x14ac:dyDescent="0.35">
      <c r="R663" s="2968"/>
    </row>
    <row r="664" spans="18:18" x14ac:dyDescent="0.35">
      <c r="R664" s="2968"/>
    </row>
    <row r="665" spans="18:18" x14ac:dyDescent="0.35">
      <c r="R665" s="2968"/>
    </row>
    <row r="666" spans="18:18" x14ac:dyDescent="0.35">
      <c r="R666" s="2968"/>
    </row>
    <row r="667" spans="18:18" x14ac:dyDescent="0.35">
      <c r="R667" s="2968"/>
    </row>
    <row r="668" spans="18:18" x14ac:dyDescent="0.35">
      <c r="R668" s="2968"/>
    </row>
    <row r="669" spans="18:18" x14ac:dyDescent="0.35">
      <c r="R669" s="2968"/>
    </row>
    <row r="670" spans="18:18" x14ac:dyDescent="0.35">
      <c r="R670" s="2968"/>
    </row>
    <row r="671" spans="18:18" x14ac:dyDescent="0.35">
      <c r="R671" s="2968"/>
    </row>
    <row r="672" spans="18:18" x14ac:dyDescent="0.35">
      <c r="R672" s="2968"/>
    </row>
    <row r="673" spans="18:18" x14ac:dyDescent="0.35">
      <c r="R673" s="2968"/>
    </row>
    <row r="674" spans="18:18" x14ac:dyDescent="0.35">
      <c r="R674" s="2968"/>
    </row>
    <row r="675" spans="18:18" x14ac:dyDescent="0.35">
      <c r="R675" s="2968"/>
    </row>
    <row r="676" spans="18:18" x14ac:dyDescent="0.35">
      <c r="R676" s="2968"/>
    </row>
    <row r="677" spans="18:18" x14ac:dyDescent="0.35">
      <c r="R677" s="2968"/>
    </row>
    <row r="678" spans="18:18" x14ac:dyDescent="0.35">
      <c r="R678" s="2968"/>
    </row>
    <row r="679" spans="18:18" x14ac:dyDescent="0.35">
      <c r="R679" s="2968"/>
    </row>
    <row r="680" spans="18:18" x14ac:dyDescent="0.35">
      <c r="R680" s="2968"/>
    </row>
    <row r="681" spans="18:18" x14ac:dyDescent="0.35">
      <c r="R681" s="2968"/>
    </row>
    <row r="682" spans="18:18" x14ac:dyDescent="0.35">
      <c r="R682" s="2968"/>
    </row>
    <row r="683" spans="18:18" x14ac:dyDescent="0.35">
      <c r="R683" s="2968"/>
    </row>
    <row r="684" spans="18:18" x14ac:dyDescent="0.35">
      <c r="R684" s="2968"/>
    </row>
    <row r="685" spans="18:18" x14ac:dyDescent="0.35">
      <c r="R685" s="2968"/>
    </row>
    <row r="686" spans="18:18" x14ac:dyDescent="0.35">
      <c r="R686" s="2968"/>
    </row>
    <row r="687" spans="18:18" x14ac:dyDescent="0.35">
      <c r="R687" s="2968"/>
    </row>
    <row r="688" spans="18:18" x14ac:dyDescent="0.35">
      <c r="R688" s="2968"/>
    </row>
    <row r="689" spans="18:18" x14ac:dyDescent="0.35">
      <c r="R689" s="2968"/>
    </row>
    <row r="690" spans="18:18" x14ac:dyDescent="0.35">
      <c r="R690" s="2968"/>
    </row>
    <row r="691" spans="18:18" x14ac:dyDescent="0.35">
      <c r="R691" s="2968"/>
    </row>
    <row r="692" spans="18:18" x14ac:dyDescent="0.35">
      <c r="R692" s="2968"/>
    </row>
    <row r="693" spans="18:18" x14ac:dyDescent="0.35">
      <c r="R693" s="2968"/>
    </row>
    <row r="694" spans="18:18" x14ac:dyDescent="0.35">
      <c r="R694" s="2968"/>
    </row>
    <row r="695" spans="18:18" x14ac:dyDescent="0.35">
      <c r="R695" s="2968"/>
    </row>
    <row r="696" spans="18:18" x14ac:dyDescent="0.35">
      <c r="R696" s="2968"/>
    </row>
    <row r="697" spans="18:18" x14ac:dyDescent="0.35">
      <c r="R697" s="2968"/>
    </row>
    <row r="698" spans="18:18" x14ac:dyDescent="0.35">
      <c r="R698" s="2968"/>
    </row>
    <row r="699" spans="18:18" x14ac:dyDescent="0.35">
      <c r="R699" s="2968"/>
    </row>
    <row r="700" spans="18:18" x14ac:dyDescent="0.35">
      <c r="R700" s="2968"/>
    </row>
    <row r="701" spans="18:18" x14ac:dyDescent="0.35">
      <c r="R701" s="2968"/>
    </row>
    <row r="702" spans="18:18" x14ac:dyDescent="0.35">
      <c r="R702" s="2968"/>
    </row>
    <row r="703" spans="18:18" x14ac:dyDescent="0.35">
      <c r="R703" s="2968"/>
    </row>
    <row r="704" spans="18:18" x14ac:dyDescent="0.35">
      <c r="R704" s="2968"/>
    </row>
    <row r="705" spans="18:18" x14ac:dyDescent="0.35">
      <c r="R705" s="2968"/>
    </row>
    <row r="706" spans="18:18" x14ac:dyDescent="0.35">
      <c r="R706" s="2968"/>
    </row>
    <row r="707" spans="18:18" x14ac:dyDescent="0.35">
      <c r="R707" s="2968"/>
    </row>
    <row r="708" spans="18:18" x14ac:dyDescent="0.35">
      <c r="R708" s="2968"/>
    </row>
    <row r="709" spans="18:18" x14ac:dyDescent="0.35">
      <c r="R709" s="2968"/>
    </row>
    <row r="710" spans="18:18" x14ac:dyDescent="0.35">
      <c r="R710" s="2968"/>
    </row>
    <row r="711" spans="18:18" x14ac:dyDescent="0.35">
      <c r="R711" s="2968"/>
    </row>
    <row r="712" spans="18:18" x14ac:dyDescent="0.35">
      <c r="R712" s="2968"/>
    </row>
    <row r="713" spans="18:18" x14ac:dyDescent="0.35">
      <c r="R713" s="2968"/>
    </row>
    <row r="714" spans="18:18" x14ac:dyDescent="0.35">
      <c r="R714" s="2968"/>
    </row>
    <row r="715" spans="18:18" x14ac:dyDescent="0.35">
      <c r="R715" s="2968"/>
    </row>
    <row r="716" spans="18:18" x14ac:dyDescent="0.35">
      <c r="R716" s="2968"/>
    </row>
    <row r="717" spans="18:18" x14ac:dyDescent="0.35">
      <c r="R717" s="2968"/>
    </row>
    <row r="718" spans="18:18" x14ac:dyDescent="0.35">
      <c r="R718" s="2968"/>
    </row>
    <row r="719" spans="18:18" x14ac:dyDescent="0.35">
      <c r="R719" s="2968"/>
    </row>
    <row r="720" spans="18:18" x14ac:dyDescent="0.35">
      <c r="R720" s="2968"/>
    </row>
    <row r="721" spans="18:18" x14ac:dyDescent="0.35">
      <c r="R721" s="2968"/>
    </row>
    <row r="722" spans="18:18" x14ac:dyDescent="0.35">
      <c r="R722" s="2968"/>
    </row>
    <row r="723" spans="18:18" x14ac:dyDescent="0.35">
      <c r="R723" s="2968"/>
    </row>
    <row r="724" spans="18:18" x14ac:dyDescent="0.35">
      <c r="R724" s="2968"/>
    </row>
    <row r="725" spans="18:18" x14ac:dyDescent="0.35">
      <c r="R725" s="2968"/>
    </row>
    <row r="726" spans="18:18" x14ac:dyDescent="0.35">
      <c r="R726" s="2968"/>
    </row>
    <row r="727" spans="18:18" x14ac:dyDescent="0.35">
      <c r="R727" s="2968"/>
    </row>
    <row r="728" spans="18:18" x14ac:dyDescent="0.35">
      <c r="R728" s="2968"/>
    </row>
    <row r="729" spans="18:18" x14ac:dyDescent="0.35">
      <c r="R729" s="2968"/>
    </row>
    <row r="730" spans="18:18" x14ac:dyDescent="0.35">
      <c r="R730" s="2968"/>
    </row>
    <row r="731" spans="18:18" x14ac:dyDescent="0.35">
      <c r="R731" s="2968"/>
    </row>
    <row r="732" spans="18:18" x14ac:dyDescent="0.35">
      <c r="R732" s="2968"/>
    </row>
    <row r="733" spans="18:18" x14ac:dyDescent="0.35">
      <c r="R733" s="2968"/>
    </row>
    <row r="734" spans="18:18" x14ac:dyDescent="0.35">
      <c r="R734" s="2968"/>
    </row>
    <row r="735" spans="18:18" x14ac:dyDescent="0.35">
      <c r="R735" s="2968"/>
    </row>
    <row r="736" spans="18:18" x14ac:dyDescent="0.35">
      <c r="R736" s="2968"/>
    </row>
    <row r="737" spans="18:18" x14ac:dyDescent="0.35">
      <c r="R737" s="2968"/>
    </row>
    <row r="738" spans="18:18" x14ac:dyDescent="0.35">
      <c r="R738" s="2968"/>
    </row>
    <row r="739" spans="18:18" x14ac:dyDescent="0.35">
      <c r="R739" s="2968"/>
    </row>
    <row r="740" spans="18:18" x14ac:dyDescent="0.35">
      <c r="R740" s="2968"/>
    </row>
    <row r="741" spans="18:18" x14ac:dyDescent="0.35">
      <c r="R741" s="2968"/>
    </row>
    <row r="742" spans="18:18" x14ac:dyDescent="0.35">
      <c r="R742" s="2968"/>
    </row>
    <row r="743" spans="18:18" x14ac:dyDescent="0.35">
      <c r="R743" s="2968"/>
    </row>
    <row r="744" spans="18:18" x14ac:dyDescent="0.35">
      <c r="R744" s="2968"/>
    </row>
    <row r="745" spans="18:18" x14ac:dyDescent="0.35">
      <c r="R745" s="2968"/>
    </row>
    <row r="746" spans="18:18" x14ac:dyDescent="0.35">
      <c r="R746" s="2968"/>
    </row>
    <row r="747" spans="18:18" x14ac:dyDescent="0.35">
      <c r="R747" s="2968"/>
    </row>
    <row r="748" spans="18:18" x14ac:dyDescent="0.35">
      <c r="R748" s="2968"/>
    </row>
    <row r="749" spans="18:18" x14ac:dyDescent="0.35">
      <c r="R749" s="2968"/>
    </row>
    <row r="750" spans="18:18" x14ac:dyDescent="0.35">
      <c r="R750" s="2968"/>
    </row>
    <row r="751" spans="18:18" x14ac:dyDescent="0.35">
      <c r="R751" s="2968"/>
    </row>
    <row r="752" spans="18:18" x14ac:dyDescent="0.35">
      <c r="R752" s="2968"/>
    </row>
    <row r="753" spans="18:18" x14ac:dyDescent="0.35">
      <c r="R753" s="2968"/>
    </row>
    <row r="754" spans="18:18" x14ac:dyDescent="0.35">
      <c r="R754" s="2968"/>
    </row>
    <row r="755" spans="18:18" x14ac:dyDescent="0.35">
      <c r="R755" s="2968"/>
    </row>
    <row r="756" spans="18:18" x14ac:dyDescent="0.35">
      <c r="R756" s="2968"/>
    </row>
    <row r="757" spans="18:18" x14ac:dyDescent="0.35">
      <c r="R757" s="2968"/>
    </row>
    <row r="758" spans="18:18" x14ac:dyDescent="0.35">
      <c r="R758" s="2968"/>
    </row>
    <row r="759" spans="18:18" x14ac:dyDescent="0.35">
      <c r="R759" s="2968"/>
    </row>
    <row r="760" spans="18:18" x14ac:dyDescent="0.35">
      <c r="R760" s="2968"/>
    </row>
    <row r="761" spans="18:18" x14ac:dyDescent="0.35">
      <c r="R761" s="2968"/>
    </row>
    <row r="762" spans="18:18" x14ac:dyDescent="0.35">
      <c r="R762" s="2968"/>
    </row>
    <row r="763" spans="18:18" x14ac:dyDescent="0.35">
      <c r="R763" s="2968"/>
    </row>
    <row r="764" spans="18:18" x14ac:dyDescent="0.35">
      <c r="R764" s="2968"/>
    </row>
    <row r="765" spans="18:18" x14ac:dyDescent="0.35">
      <c r="R765" s="2968"/>
    </row>
    <row r="766" spans="18:18" x14ac:dyDescent="0.35">
      <c r="R766" s="2968"/>
    </row>
    <row r="767" spans="18:18" x14ac:dyDescent="0.35">
      <c r="R767" s="2968"/>
    </row>
    <row r="768" spans="18:18" x14ac:dyDescent="0.35">
      <c r="R768" s="2968"/>
    </row>
    <row r="769" spans="18:18" x14ac:dyDescent="0.35">
      <c r="R769" s="2968"/>
    </row>
    <row r="770" spans="18:18" x14ac:dyDescent="0.35">
      <c r="R770" s="2968"/>
    </row>
    <row r="771" spans="18:18" x14ac:dyDescent="0.35">
      <c r="R771" s="2968"/>
    </row>
    <row r="772" spans="18:18" x14ac:dyDescent="0.35">
      <c r="R772" s="2968"/>
    </row>
    <row r="773" spans="18:18" x14ac:dyDescent="0.35">
      <c r="R773" s="2968"/>
    </row>
    <row r="774" spans="18:18" x14ac:dyDescent="0.35">
      <c r="R774" s="2968"/>
    </row>
    <row r="775" spans="18:18" x14ac:dyDescent="0.35">
      <c r="R775" s="2968"/>
    </row>
    <row r="776" spans="18:18" x14ac:dyDescent="0.35">
      <c r="R776" s="2968"/>
    </row>
    <row r="777" spans="18:18" x14ac:dyDescent="0.35">
      <c r="R777" s="2968"/>
    </row>
    <row r="778" spans="18:18" x14ac:dyDescent="0.35">
      <c r="R778" s="2968"/>
    </row>
    <row r="779" spans="18:18" x14ac:dyDescent="0.35">
      <c r="R779" s="2968"/>
    </row>
    <row r="780" spans="18:18" x14ac:dyDescent="0.35">
      <c r="R780" s="2968"/>
    </row>
    <row r="781" spans="18:18" x14ac:dyDescent="0.35">
      <c r="R781" s="2968"/>
    </row>
    <row r="782" spans="18:18" x14ac:dyDescent="0.35">
      <c r="R782" s="2968"/>
    </row>
    <row r="783" spans="18:18" x14ac:dyDescent="0.35">
      <c r="R783" s="2968"/>
    </row>
    <row r="784" spans="18:18" x14ac:dyDescent="0.35">
      <c r="R784" s="2968"/>
    </row>
    <row r="785" spans="18:18" x14ac:dyDescent="0.35">
      <c r="R785" s="2968"/>
    </row>
    <row r="786" spans="18:18" x14ac:dyDescent="0.35">
      <c r="R786" s="2968"/>
    </row>
    <row r="787" spans="18:18" x14ac:dyDescent="0.35">
      <c r="R787" s="2968"/>
    </row>
    <row r="788" spans="18:18" x14ac:dyDescent="0.35">
      <c r="R788" s="2968"/>
    </row>
    <row r="789" spans="18:18" x14ac:dyDescent="0.35">
      <c r="R789" s="2968"/>
    </row>
    <row r="790" spans="18:18" x14ac:dyDescent="0.35">
      <c r="R790" s="2968"/>
    </row>
    <row r="791" spans="18:18" x14ac:dyDescent="0.35">
      <c r="R791" s="2968"/>
    </row>
    <row r="792" spans="18:18" x14ac:dyDescent="0.35">
      <c r="R792" s="2968"/>
    </row>
    <row r="793" spans="18:18" x14ac:dyDescent="0.35">
      <c r="R793" s="2968"/>
    </row>
    <row r="794" spans="18:18" x14ac:dyDescent="0.35">
      <c r="R794" s="2968"/>
    </row>
    <row r="795" spans="18:18" x14ac:dyDescent="0.35">
      <c r="R795" s="2968"/>
    </row>
    <row r="796" spans="18:18" x14ac:dyDescent="0.35">
      <c r="R796" s="2968"/>
    </row>
    <row r="797" spans="18:18" x14ac:dyDescent="0.35">
      <c r="R797" s="2968"/>
    </row>
    <row r="798" spans="18:18" x14ac:dyDescent="0.35">
      <c r="R798" s="2968"/>
    </row>
    <row r="799" spans="18:18" x14ac:dyDescent="0.35">
      <c r="R799" s="2968"/>
    </row>
    <row r="800" spans="18:18" x14ac:dyDescent="0.35">
      <c r="R800" s="2968"/>
    </row>
    <row r="801" spans="18:18" x14ac:dyDescent="0.35">
      <c r="R801" s="2968"/>
    </row>
    <row r="802" spans="18:18" x14ac:dyDescent="0.35">
      <c r="R802" s="2968"/>
    </row>
    <row r="803" spans="18:18" x14ac:dyDescent="0.35">
      <c r="R803" s="2968"/>
    </row>
    <row r="804" spans="18:18" x14ac:dyDescent="0.35">
      <c r="R804" s="2968"/>
    </row>
    <row r="805" spans="18:18" x14ac:dyDescent="0.35">
      <c r="R805" s="2968"/>
    </row>
    <row r="806" spans="18:18" x14ac:dyDescent="0.35">
      <c r="R806" s="2968"/>
    </row>
    <row r="807" spans="18:18" x14ac:dyDescent="0.35">
      <c r="R807" s="2968"/>
    </row>
    <row r="808" spans="18:18" x14ac:dyDescent="0.35">
      <c r="R808" s="2968"/>
    </row>
    <row r="809" spans="18:18" x14ac:dyDescent="0.35">
      <c r="R809" s="2968"/>
    </row>
    <row r="810" spans="18:18" x14ac:dyDescent="0.35">
      <c r="R810" s="2968"/>
    </row>
    <row r="811" spans="18:18" x14ac:dyDescent="0.35">
      <c r="R811" s="2968"/>
    </row>
    <row r="812" spans="18:18" x14ac:dyDescent="0.35">
      <c r="R812" s="2968"/>
    </row>
    <row r="813" spans="18:18" x14ac:dyDescent="0.35">
      <c r="R813" s="2968"/>
    </row>
    <row r="814" spans="18:18" x14ac:dyDescent="0.35">
      <c r="R814" s="2968"/>
    </row>
    <row r="815" spans="18:18" x14ac:dyDescent="0.35">
      <c r="R815" s="2968"/>
    </row>
    <row r="816" spans="18:18" x14ac:dyDescent="0.35">
      <c r="R816" s="2968"/>
    </row>
    <row r="817" spans="18:18" x14ac:dyDescent="0.35">
      <c r="R817" s="2968"/>
    </row>
    <row r="818" spans="18:18" x14ac:dyDescent="0.35">
      <c r="R818" s="2968"/>
    </row>
    <row r="819" spans="18:18" x14ac:dyDescent="0.35">
      <c r="R819" s="2968"/>
    </row>
    <row r="820" spans="18:18" x14ac:dyDescent="0.35">
      <c r="R820" s="2968"/>
    </row>
    <row r="821" spans="18:18" x14ac:dyDescent="0.35">
      <c r="R821" s="2968"/>
    </row>
    <row r="822" spans="18:18" x14ac:dyDescent="0.35">
      <c r="R822" s="2968"/>
    </row>
    <row r="823" spans="18:18" x14ac:dyDescent="0.35">
      <c r="R823" s="2968"/>
    </row>
    <row r="824" spans="18:18" x14ac:dyDescent="0.35">
      <c r="R824" s="2968"/>
    </row>
    <row r="825" spans="18:18" x14ac:dyDescent="0.35">
      <c r="R825" s="2968"/>
    </row>
    <row r="826" spans="18:18" x14ac:dyDescent="0.35">
      <c r="R826" s="2968"/>
    </row>
    <row r="827" spans="18:18" x14ac:dyDescent="0.35">
      <c r="R827" s="2968"/>
    </row>
    <row r="828" spans="18:18" x14ac:dyDescent="0.35">
      <c r="R828" s="2968"/>
    </row>
    <row r="829" spans="18:18" x14ac:dyDescent="0.35">
      <c r="R829" s="2968"/>
    </row>
    <row r="830" spans="18:18" x14ac:dyDescent="0.35">
      <c r="R830" s="2968"/>
    </row>
    <row r="831" spans="18:18" x14ac:dyDescent="0.35">
      <c r="R831" s="2968"/>
    </row>
    <row r="832" spans="18:18" x14ac:dyDescent="0.35">
      <c r="R832" s="2968"/>
    </row>
    <row r="833" spans="18:18" x14ac:dyDescent="0.35">
      <c r="R833" s="2968"/>
    </row>
    <row r="834" spans="18:18" x14ac:dyDescent="0.35">
      <c r="R834" s="2968"/>
    </row>
    <row r="835" spans="18:18" x14ac:dyDescent="0.35">
      <c r="R835" s="2968"/>
    </row>
    <row r="836" spans="18:18" x14ac:dyDescent="0.35">
      <c r="R836" s="2968"/>
    </row>
    <row r="837" spans="18:18" x14ac:dyDescent="0.35">
      <c r="R837" s="2968"/>
    </row>
    <row r="838" spans="18:18" x14ac:dyDescent="0.35">
      <c r="R838" s="2968"/>
    </row>
    <row r="839" spans="18:18" x14ac:dyDescent="0.35">
      <c r="R839" s="2968"/>
    </row>
    <row r="840" spans="18:18" x14ac:dyDescent="0.35">
      <c r="R840" s="2968"/>
    </row>
    <row r="841" spans="18:18" x14ac:dyDescent="0.35">
      <c r="R841" s="2968"/>
    </row>
    <row r="842" spans="18:18" x14ac:dyDescent="0.35">
      <c r="R842" s="2968"/>
    </row>
    <row r="843" spans="18:18" x14ac:dyDescent="0.35">
      <c r="R843" s="2968"/>
    </row>
    <row r="844" spans="18:18" x14ac:dyDescent="0.35">
      <c r="R844" s="2968"/>
    </row>
    <row r="845" spans="18:18" x14ac:dyDescent="0.35">
      <c r="R845" s="2968"/>
    </row>
    <row r="846" spans="18:18" x14ac:dyDescent="0.35">
      <c r="R846" s="2968"/>
    </row>
    <row r="847" spans="18:18" x14ac:dyDescent="0.35">
      <c r="R847" s="2968"/>
    </row>
    <row r="848" spans="18:18" x14ac:dyDescent="0.35">
      <c r="R848" s="2968"/>
    </row>
    <row r="849" spans="18:18" x14ac:dyDescent="0.35">
      <c r="R849" s="2968"/>
    </row>
    <row r="850" spans="18:18" x14ac:dyDescent="0.35">
      <c r="R850" s="2968"/>
    </row>
    <row r="851" spans="18:18" x14ac:dyDescent="0.35">
      <c r="R851" s="2968"/>
    </row>
    <row r="852" spans="18:18" x14ac:dyDescent="0.35">
      <c r="R852" s="2968"/>
    </row>
    <row r="853" spans="18:18" x14ac:dyDescent="0.35">
      <c r="R853" s="2968"/>
    </row>
    <row r="854" spans="18:18" x14ac:dyDescent="0.35">
      <c r="R854" s="2968"/>
    </row>
    <row r="855" spans="18:18" x14ac:dyDescent="0.35">
      <c r="R855" s="2968"/>
    </row>
    <row r="856" spans="18:18" x14ac:dyDescent="0.35">
      <c r="R856" s="2968"/>
    </row>
    <row r="857" spans="18:18" x14ac:dyDescent="0.35">
      <c r="R857" s="2968"/>
    </row>
    <row r="858" spans="18:18" x14ac:dyDescent="0.35">
      <c r="R858" s="2968"/>
    </row>
    <row r="859" spans="18:18" x14ac:dyDescent="0.35">
      <c r="R859" s="2968"/>
    </row>
    <row r="860" spans="18:18" x14ac:dyDescent="0.35">
      <c r="R860" s="2968"/>
    </row>
    <row r="861" spans="18:18" x14ac:dyDescent="0.35">
      <c r="R861" s="2968"/>
    </row>
    <row r="862" spans="18:18" x14ac:dyDescent="0.35">
      <c r="R862" s="2968"/>
    </row>
    <row r="863" spans="18:18" x14ac:dyDescent="0.35">
      <c r="R863" s="2968"/>
    </row>
    <row r="864" spans="18:18" x14ac:dyDescent="0.35">
      <c r="R864" s="2968"/>
    </row>
    <row r="865" spans="18:18" x14ac:dyDescent="0.35">
      <c r="R865" s="2968"/>
    </row>
    <row r="866" spans="18:18" x14ac:dyDescent="0.35">
      <c r="R866" s="2968"/>
    </row>
    <row r="867" spans="18:18" x14ac:dyDescent="0.35">
      <c r="R867" s="2968"/>
    </row>
    <row r="868" spans="18:18" x14ac:dyDescent="0.35">
      <c r="R868" s="2968"/>
    </row>
    <row r="869" spans="18:18" x14ac:dyDescent="0.35">
      <c r="R869" s="2968"/>
    </row>
    <row r="870" spans="18:18" x14ac:dyDescent="0.35">
      <c r="R870" s="2968"/>
    </row>
    <row r="871" spans="18:18" x14ac:dyDescent="0.35">
      <c r="R871" s="2968"/>
    </row>
    <row r="872" spans="18:18" x14ac:dyDescent="0.35">
      <c r="R872" s="2968"/>
    </row>
    <row r="873" spans="18:18" x14ac:dyDescent="0.35">
      <c r="R873" s="2968"/>
    </row>
    <row r="874" spans="18:18" x14ac:dyDescent="0.35">
      <c r="R874" s="2968"/>
    </row>
    <row r="875" spans="18:18" x14ac:dyDescent="0.35">
      <c r="R875" s="2968"/>
    </row>
    <row r="876" spans="18:18" x14ac:dyDescent="0.35">
      <c r="R876" s="2968"/>
    </row>
    <row r="877" spans="18:18" x14ac:dyDescent="0.35">
      <c r="R877" s="2968"/>
    </row>
    <row r="878" spans="18:18" x14ac:dyDescent="0.35">
      <c r="R878" s="2968"/>
    </row>
    <row r="879" spans="18:18" x14ac:dyDescent="0.35">
      <c r="R879" s="2968"/>
    </row>
    <row r="880" spans="18:18" x14ac:dyDescent="0.35">
      <c r="R880" s="2968"/>
    </row>
    <row r="881" spans="18:18" x14ac:dyDescent="0.35">
      <c r="R881" s="2968"/>
    </row>
    <row r="882" spans="18:18" x14ac:dyDescent="0.35">
      <c r="R882" s="2968"/>
    </row>
    <row r="883" spans="18:18" x14ac:dyDescent="0.35">
      <c r="R883" s="2968"/>
    </row>
    <row r="884" spans="18:18" x14ac:dyDescent="0.35">
      <c r="R884" s="2968"/>
    </row>
    <row r="885" spans="18:18" x14ac:dyDescent="0.35">
      <c r="R885" s="2968"/>
    </row>
    <row r="886" spans="18:18" x14ac:dyDescent="0.35">
      <c r="R886" s="2968"/>
    </row>
    <row r="887" spans="18:18" x14ac:dyDescent="0.35">
      <c r="R887" s="2968"/>
    </row>
    <row r="888" spans="18:18" x14ac:dyDescent="0.35">
      <c r="R888" s="2968"/>
    </row>
    <row r="889" spans="18:18" x14ac:dyDescent="0.35">
      <c r="R889" s="2968"/>
    </row>
    <row r="890" spans="18:18" x14ac:dyDescent="0.35">
      <c r="R890" s="2968"/>
    </row>
    <row r="891" spans="18:18" x14ac:dyDescent="0.35">
      <c r="R891" s="2968"/>
    </row>
    <row r="892" spans="18:18" x14ac:dyDescent="0.35">
      <c r="R892" s="2968"/>
    </row>
    <row r="893" spans="18:18" x14ac:dyDescent="0.35">
      <c r="R893" s="2968"/>
    </row>
    <row r="894" spans="18:18" x14ac:dyDescent="0.35">
      <c r="R894" s="2968"/>
    </row>
    <row r="895" spans="18:18" x14ac:dyDescent="0.35">
      <c r="R895" s="2968"/>
    </row>
    <row r="896" spans="18:18" x14ac:dyDescent="0.35">
      <c r="R896" s="2968"/>
    </row>
    <row r="897" spans="18:18" x14ac:dyDescent="0.35">
      <c r="R897" s="2968"/>
    </row>
    <row r="898" spans="18:18" x14ac:dyDescent="0.35">
      <c r="R898" s="2968"/>
    </row>
    <row r="899" spans="18:18" x14ac:dyDescent="0.35">
      <c r="R899" s="2968"/>
    </row>
    <row r="900" spans="18:18" x14ac:dyDescent="0.35">
      <c r="R900" s="2968"/>
    </row>
    <row r="901" spans="18:18" x14ac:dyDescent="0.35">
      <c r="R901" s="2968"/>
    </row>
    <row r="902" spans="18:18" x14ac:dyDescent="0.35">
      <c r="R902" s="2968"/>
    </row>
    <row r="903" spans="18:18" x14ac:dyDescent="0.35">
      <c r="R903" s="2968"/>
    </row>
    <row r="904" spans="18:18" x14ac:dyDescent="0.35">
      <c r="R904" s="2968"/>
    </row>
    <row r="905" spans="18:18" x14ac:dyDescent="0.35">
      <c r="R905" s="2968"/>
    </row>
    <row r="906" spans="18:18" x14ac:dyDescent="0.35">
      <c r="R906" s="2968"/>
    </row>
    <row r="907" spans="18:18" x14ac:dyDescent="0.35">
      <c r="R907" s="2968"/>
    </row>
    <row r="908" spans="18:18" x14ac:dyDescent="0.35">
      <c r="R908" s="2968"/>
    </row>
    <row r="909" spans="18:18" x14ac:dyDescent="0.35">
      <c r="R909" s="2968"/>
    </row>
    <row r="910" spans="18:18" x14ac:dyDescent="0.35">
      <c r="R910" s="2968"/>
    </row>
    <row r="911" spans="18:18" x14ac:dyDescent="0.35">
      <c r="R911" s="2968"/>
    </row>
    <row r="912" spans="18:18" x14ac:dyDescent="0.35">
      <c r="R912" s="2968"/>
    </row>
    <row r="913" spans="18:18" x14ac:dyDescent="0.35">
      <c r="R913" s="2968"/>
    </row>
    <row r="914" spans="18:18" x14ac:dyDescent="0.35">
      <c r="R914" s="2968"/>
    </row>
    <row r="915" spans="18:18" x14ac:dyDescent="0.35">
      <c r="R915" s="2968"/>
    </row>
    <row r="916" spans="18:18" x14ac:dyDescent="0.35">
      <c r="R916" s="2968"/>
    </row>
    <row r="917" spans="18:18" x14ac:dyDescent="0.35">
      <c r="R917" s="2968"/>
    </row>
    <row r="918" spans="18:18" x14ac:dyDescent="0.35">
      <c r="R918" s="2968"/>
    </row>
    <row r="919" spans="18:18" x14ac:dyDescent="0.35">
      <c r="R919" s="2968"/>
    </row>
    <row r="920" spans="18:18" x14ac:dyDescent="0.35">
      <c r="R920" s="2968"/>
    </row>
    <row r="921" spans="18:18" x14ac:dyDescent="0.35">
      <c r="R921" s="2968"/>
    </row>
    <row r="922" spans="18:18" x14ac:dyDescent="0.35">
      <c r="R922" s="2968"/>
    </row>
    <row r="923" spans="18:18" x14ac:dyDescent="0.35">
      <c r="R923" s="2968"/>
    </row>
    <row r="924" spans="18:18" x14ac:dyDescent="0.35">
      <c r="R924" s="2968"/>
    </row>
    <row r="925" spans="18:18" x14ac:dyDescent="0.35">
      <c r="R925" s="2968"/>
    </row>
    <row r="926" spans="18:18" x14ac:dyDescent="0.35">
      <c r="R926" s="2968"/>
    </row>
    <row r="927" spans="18:18" x14ac:dyDescent="0.35">
      <c r="R927" s="2968"/>
    </row>
    <row r="928" spans="18:18" x14ac:dyDescent="0.35">
      <c r="R928" s="2968"/>
    </row>
    <row r="929" spans="18:18" x14ac:dyDescent="0.35">
      <c r="R929" s="2968"/>
    </row>
    <row r="930" spans="18:18" x14ac:dyDescent="0.35">
      <c r="R930" s="2968"/>
    </row>
    <row r="931" spans="18:18" x14ac:dyDescent="0.35">
      <c r="R931" s="2968"/>
    </row>
    <row r="932" spans="18:18" x14ac:dyDescent="0.35">
      <c r="R932" s="2968"/>
    </row>
    <row r="933" spans="18:18" x14ac:dyDescent="0.35">
      <c r="R933" s="2968"/>
    </row>
    <row r="934" spans="18:18" x14ac:dyDescent="0.35">
      <c r="R934" s="2968"/>
    </row>
    <row r="935" spans="18:18" x14ac:dyDescent="0.35">
      <c r="R935" s="2968"/>
    </row>
    <row r="936" spans="18:18" x14ac:dyDescent="0.35">
      <c r="R936" s="2968"/>
    </row>
    <row r="937" spans="18:18" x14ac:dyDescent="0.35">
      <c r="R937" s="2968"/>
    </row>
    <row r="938" spans="18:18" x14ac:dyDescent="0.35">
      <c r="R938" s="2968"/>
    </row>
    <row r="939" spans="18:18" x14ac:dyDescent="0.35">
      <c r="R939" s="2968"/>
    </row>
    <row r="940" spans="18:18" x14ac:dyDescent="0.35">
      <c r="R940" s="2968"/>
    </row>
    <row r="941" spans="18:18" x14ac:dyDescent="0.35">
      <c r="R941" s="2968"/>
    </row>
    <row r="942" spans="18:18" x14ac:dyDescent="0.35">
      <c r="R942" s="2968"/>
    </row>
    <row r="943" spans="18:18" x14ac:dyDescent="0.35">
      <c r="R943" s="2968"/>
    </row>
    <row r="944" spans="18:18" x14ac:dyDescent="0.35">
      <c r="R944" s="2968"/>
    </row>
    <row r="945" spans="18:18" x14ac:dyDescent="0.35">
      <c r="R945" s="2968"/>
    </row>
    <row r="946" spans="18:18" x14ac:dyDescent="0.35">
      <c r="R946" s="2968"/>
    </row>
    <row r="947" spans="18:18" x14ac:dyDescent="0.35">
      <c r="R947" s="2968"/>
    </row>
    <row r="948" spans="18:18" x14ac:dyDescent="0.35">
      <c r="R948" s="2968"/>
    </row>
    <row r="949" spans="18:18" x14ac:dyDescent="0.35">
      <c r="R949" s="2968"/>
    </row>
    <row r="950" spans="18:18" x14ac:dyDescent="0.35">
      <c r="R950" s="2968"/>
    </row>
    <row r="951" spans="18:18" x14ac:dyDescent="0.35">
      <c r="R951" s="2968"/>
    </row>
    <row r="952" spans="18:18" x14ac:dyDescent="0.35">
      <c r="R952" s="2968"/>
    </row>
    <row r="953" spans="18:18" x14ac:dyDescent="0.35">
      <c r="R953" s="2968"/>
    </row>
    <row r="954" spans="18:18" x14ac:dyDescent="0.35">
      <c r="R954" s="2968"/>
    </row>
    <row r="955" spans="18:18" x14ac:dyDescent="0.35">
      <c r="R955" s="2968"/>
    </row>
    <row r="956" spans="18:18" x14ac:dyDescent="0.35">
      <c r="R956" s="2968"/>
    </row>
    <row r="957" spans="18:18" x14ac:dyDescent="0.35">
      <c r="R957" s="2968"/>
    </row>
    <row r="958" spans="18:18" x14ac:dyDescent="0.35">
      <c r="R958" s="2968"/>
    </row>
    <row r="959" spans="18:18" x14ac:dyDescent="0.35">
      <c r="R959" s="2968"/>
    </row>
    <row r="960" spans="18:18" x14ac:dyDescent="0.35">
      <c r="R960" s="2968"/>
    </row>
    <row r="961" spans="18:18" x14ac:dyDescent="0.35">
      <c r="R961" s="2968"/>
    </row>
    <row r="962" spans="18:18" x14ac:dyDescent="0.35">
      <c r="R962" s="2968"/>
    </row>
    <row r="963" spans="18:18" x14ac:dyDescent="0.35">
      <c r="R963" s="2968"/>
    </row>
    <row r="964" spans="18:18" x14ac:dyDescent="0.35">
      <c r="R964" s="2968"/>
    </row>
    <row r="965" spans="18:18" x14ac:dyDescent="0.35">
      <c r="R965" s="2968"/>
    </row>
    <row r="966" spans="18:18" x14ac:dyDescent="0.35">
      <c r="R966" s="2968"/>
    </row>
    <row r="967" spans="18:18" x14ac:dyDescent="0.35">
      <c r="R967" s="2968"/>
    </row>
    <row r="968" spans="18:18" x14ac:dyDescent="0.35">
      <c r="R968" s="2968"/>
    </row>
    <row r="969" spans="18:18" x14ac:dyDescent="0.35">
      <c r="R969" s="2968"/>
    </row>
    <row r="970" spans="18:18" x14ac:dyDescent="0.35">
      <c r="R970" s="2968"/>
    </row>
    <row r="971" spans="18:18" x14ac:dyDescent="0.35">
      <c r="R971" s="2968"/>
    </row>
    <row r="972" spans="18:18" x14ac:dyDescent="0.35">
      <c r="R972" s="2968"/>
    </row>
    <row r="973" spans="18:18" x14ac:dyDescent="0.35">
      <c r="R973" s="2968"/>
    </row>
    <row r="974" spans="18:18" x14ac:dyDescent="0.35">
      <c r="R974" s="2968"/>
    </row>
    <row r="975" spans="18:18" x14ac:dyDescent="0.35">
      <c r="R975" s="2968"/>
    </row>
    <row r="976" spans="18:18" x14ac:dyDescent="0.35">
      <c r="R976" s="2968"/>
    </row>
    <row r="977" spans="18:18" x14ac:dyDescent="0.35">
      <c r="R977" s="2968"/>
    </row>
    <row r="978" spans="18:18" x14ac:dyDescent="0.35">
      <c r="R978" s="2968"/>
    </row>
    <row r="979" spans="18:18" x14ac:dyDescent="0.35">
      <c r="R979" s="2968"/>
    </row>
    <row r="980" spans="18:18" x14ac:dyDescent="0.35">
      <c r="R980" s="2968"/>
    </row>
    <row r="981" spans="18:18" x14ac:dyDescent="0.35">
      <c r="R981" s="2968"/>
    </row>
    <row r="982" spans="18:18" x14ac:dyDescent="0.35">
      <c r="R982" s="2968"/>
    </row>
    <row r="983" spans="18:18" x14ac:dyDescent="0.35">
      <c r="R983" s="2968"/>
    </row>
    <row r="984" spans="18:18" x14ac:dyDescent="0.35">
      <c r="R984" s="2968"/>
    </row>
    <row r="985" spans="18:18" x14ac:dyDescent="0.35">
      <c r="R985" s="2968"/>
    </row>
    <row r="986" spans="18:18" x14ac:dyDescent="0.35">
      <c r="R986" s="2968"/>
    </row>
    <row r="987" spans="18:18" x14ac:dyDescent="0.35">
      <c r="R987" s="2968"/>
    </row>
    <row r="988" spans="18:18" x14ac:dyDescent="0.35">
      <c r="R988" s="2968"/>
    </row>
    <row r="989" spans="18:18" x14ac:dyDescent="0.35">
      <c r="R989" s="2968"/>
    </row>
    <row r="990" spans="18:18" x14ac:dyDescent="0.35">
      <c r="R990" s="2968"/>
    </row>
    <row r="991" spans="18:18" x14ac:dyDescent="0.35">
      <c r="R991" s="2968"/>
    </row>
    <row r="992" spans="18:18" x14ac:dyDescent="0.35">
      <c r="R992" s="2968"/>
    </row>
    <row r="993" spans="18:18" x14ac:dyDescent="0.35">
      <c r="R993" s="2968"/>
    </row>
    <row r="994" spans="18:18" x14ac:dyDescent="0.35">
      <c r="R994" s="2968"/>
    </row>
    <row r="995" spans="18:18" x14ac:dyDescent="0.35">
      <c r="R995" s="2968"/>
    </row>
    <row r="996" spans="18:18" x14ac:dyDescent="0.35">
      <c r="R996" s="2968"/>
    </row>
    <row r="997" spans="18:18" x14ac:dyDescent="0.35">
      <c r="R997" s="2968"/>
    </row>
    <row r="998" spans="18:18" x14ac:dyDescent="0.35">
      <c r="R998" s="2968"/>
    </row>
    <row r="999" spans="18:18" x14ac:dyDescent="0.35">
      <c r="R999" s="2968"/>
    </row>
    <row r="1000" spans="18:18" x14ac:dyDescent="0.35">
      <c r="R1000" s="2968"/>
    </row>
    <row r="1001" spans="18:18" x14ac:dyDescent="0.35">
      <c r="R1001" s="2968"/>
    </row>
    <row r="1002" spans="18:18" x14ac:dyDescent="0.35">
      <c r="R1002" s="2968"/>
    </row>
    <row r="1003" spans="18:18" x14ac:dyDescent="0.35">
      <c r="R1003" s="2968"/>
    </row>
    <row r="1004" spans="18:18" x14ac:dyDescent="0.35">
      <c r="R1004" s="2968"/>
    </row>
    <row r="1005" spans="18:18" x14ac:dyDescent="0.35">
      <c r="R1005" s="2968"/>
    </row>
    <row r="1006" spans="18:18" x14ac:dyDescent="0.35">
      <c r="R1006" s="2968"/>
    </row>
    <row r="1007" spans="18:18" x14ac:dyDescent="0.35">
      <c r="R1007" s="2968"/>
    </row>
    <row r="1008" spans="18:18" x14ac:dyDescent="0.35">
      <c r="R1008" s="2968"/>
    </row>
    <row r="1009" spans="18:18" x14ac:dyDescent="0.35">
      <c r="R1009" s="2968"/>
    </row>
    <row r="1010" spans="18:18" x14ac:dyDescent="0.35">
      <c r="R1010" s="2968"/>
    </row>
    <row r="1011" spans="18:18" x14ac:dyDescent="0.35">
      <c r="R1011" s="2968"/>
    </row>
    <row r="1012" spans="18:18" x14ac:dyDescent="0.35">
      <c r="R1012" s="2968"/>
    </row>
    <row r="1013" spans="18:18" x14ac:dyDescent="0.35">
      <c r="R1013" s="2968"/>
    </row>
    <row r="1014" spans="18:18" x14ac:dyDescent="0.35">
      <c r="R1014" s="2968"/>
    </row>
    <row r="1015" spans="18:18" x14ac:dyDescent="0.35">
      <c r="R1015" s="2968"/>
    </row>
    <row r="1016" spans="18:18" x14ac:dyDescent="0.35">
      <c r="R1016" s="2968"/>
    </row>
    <row r="1017" spans="18:18" x14ac:dyDescent="0.35">
      <c r="R1017" s="2968"/>
    </row>
    <row r="1018" spans="18:18" x14ac:dyDescent="0.35">
      <c r="R1018" s="2968"/>
    </row>
    <row r="1019" spans="18:18" x14ac:dyDescent="0.35">
      <c r="R1019" s="2968"/>
    </row>
    <row r="1020" spans="18:18" x14ac:dyDescent="0.35">
      <c r="R1020" s="2968"/>
    </row>
    <row r="1021" spans="18:18" x14ac:dyDescent="0.35">
      <c r="R1021" s="2968"/>
    </row>
    <row r="1022" spans="18:18" x14ac:dyDescent="0.35">
      <c r="R1022" s="2968"/>
    </row>
    <row r="1023" spans="18:18" x14ac:dyDescent="0.35">
      <c r="R1023" s="2968"/>
    </row>
    <row r="1024" spans="18:18" x14ac:dyDescent="0.35">
      <c r="R1024" s="2968"/>
    </row>
    <row r="1025" spans="18:18" x14ac:dyDescent="0.35">
      <c r="R1025" s="2968"/>
    </row>
    <row r="1026" spans="18:18" x14ac:dyDescent="0.35">
      <c r="R1026" s="2968"/>
    </row>
    <row r="1027" spans="18:18" x14ac:dyDescent="0.35">
      <c r="R1027" s="2968"/>
    </row>
    <row r="1028" spans="18:18" x14ac:dyDescent="0.35">
      <c r="R1028" s="2968"/>
    </row>
    <row r="1029" spans="18:18" x14ac:dyDescent="0.35">
      <c r="R1029" s="2968"/>
    </row>
    <row r="1030" spans="18:18" x14ac:dyDescent="0.35">
      <c r="R1030" s="2968"/>
    </row>
    <row r="1031" spans="18:18" x14ac:dyDescent="0.35">
      <c r="R1031" s="2968"/>
    </row>
    <row r="1032" spans="18:18" x14ac:dyDescent="0.35">
      <c r="R1032" s="2968"/>
    </row>
    <row r="1033" spans="18:18" x14ac:dyDescent="0.35">
      <c r="R1033" s="2968"/>
    </row>
    <row r="1034" spans="18:18" x14ac:dyDescent="0.35">
      <c r="R1034" s="2968"/>
    </row>
    <row r="1035" spans="18:18" x14ac:dyDescent="0.35">
      <c r="R1035" s="2968"/>
    </row>
    <row r="1036" spans="18:18" x14ac:dyDescent="0.35">
      <c r="R1036" s="2968"/>
    </row>
    <row r="1037" spans="18:18" x14ac:dyDescent="0.35">
      <c r="R1037" s="2968"/>
    </row>
    <row r="1038" spans="18:18" x14ac:dyDescent="0.35">
      <c r="R1038" s="2968"/>
    </row>
    <row r="1039" spans="18:18" x14ac:dyDescent="0.35">
      <c r="R1039" s="2968"/>
    </row>
    <row r="1040" spans="18:18" x14ac:dyDescent="0.35">
      <c r="R1040" s="2968"/>
    </row>
    <row r="1041" spans="18:18" x14ac:dyDescent="0.35">
      <c r="R1041" s="2968"/>
    </row>
    <row r="1042" spans="18:18" x14ac:dyDescent="0.35">
      <c r="R1042" s="2968"/>
    </row>
    <row r="1043" spans="18:18" x14ac:dyDescent="0.35">
      <c r="R1043" s="2968"/>
    </row>
    <row r="1044" spans="18:18" x14ac:dyDescent="0.35">
      <c r="R1044" s="2968"/>
    </row>
    <row r="1045" spans="18:18" x14ac:dyDescent="0.35">
      <c r="R1045" s="2968"/>
    </row>
    <row r="1046" spans="18:18" x14ac:dyDescent="0.35">
      <c r="R1046" s="2968"/>
    </row>
    <row r="1047" spans="18:18" x14ac:dyDescent="0.35">
      <c r="R1047" s="2968"/>
    </row>
    <row r="1048" spans="18:18" x14ac:dyDescent="0.35">
      <c r="R1048" s="2968"/>
    </row>
    <row r="1049" spans="18:18" x14ac:dyDescent="0.35">
      <c r="R1049" s="2968"/>
    </row>
    <row r="1050" spans="18:18" x14ac:dyDescent="0.35">
      <c r="R1050" s="2968"/>
    </row>
    <row r="1051" spans="18:18" x14ac:dyDescent="0.35">
      <c r="R1051" s="2968"/>
    </row>
    <row r="1052" spans="18:18" x14ac:dyDescent="0.35">
      <c r="R1052" s="2968"/>
    </row>
    <row r="1053" spans="18:18" x14ac:dyDescent="0.35">
      <c r="R1053" s="2968"/>
    </row>
    <row r="1054" spans="18:18" x14ac:dyDescent="0.35">
      <c r="R1054" s="2968"/>
    </row>
    <row r="1055" spans="18:18" x14ac:dyDescent="0.35">
      <c r="R1055" s="2968"/>
    </row>
    <row r="1056" spans="18:18" x14ac:dyDescent="0.35">
      <c r="R1056" s="2968"/>
    </row>
    <row r="1057" spans="18:18" x14ac:dyDescent="0.35">
      <c r="R1057" s="2968"/>
    </row>
    <row r="1058" spans="18:18" x14ac:dyDescent="0.35">
      <c r="R1058" s="2968"/>
    </row>
    <row r="1059" spans="18:18" x14ac:dyDescent="0.35">
      <c r="R1059" s="2968"/>
    </row>
    <row r="1060" spans="18:18" x14ac:dyDescent="0.35">
      <c r="R1060" s="2968"/>
    </row>
    <row r="1061" spans="18:18" x14ac:dyDescent="0.35">
      <c r="R1061" s="2968"/>
    </row>
    <row r="1062" spans="18:18" x14ac:dyDescent="0.35">
      <c r="R1062" s="2968"/>
    </row>
    <row r="1063" spans="18:18" x14ac:dyDescent="0.35">
      <c r="R1063" s="2968"/>
    </row>
    <row r="1064" spans="18:18" x14ac:dyDescent="0.35">
      <c r="R1064" s="2968"/>
    </row>
    <row r="1065" spans="18:18" x14ac:dyDescent="0.35">
      <c r="R1065" s="2968"/>
    </row>
    <row r="1066" spans="18:18" x14ac:dyDescent="0.35">
      <c r="R1066" s="2968"/>
    </row>
    <row r="1067" spans="18:18" x14ac:dyDescent="0.35">
      <c r="R1067" s="2968"/>
    </row>
    <row r="1068" spans="18:18" x14ac:dyDescent="0.35">
      <c r="R1068" s="2968"/>
    </row>
    <row r="1069" spans="18:18" x14ac:dyDescent="0.35">
      <c r="R1069" s="2968"/>
    </row>
    <row r="1070" spans="18:18" x14ac:dyDescent="0.35">
      <c r="R1070" s="2968"/>
    </row>
    <row r="1071" spans="18:18" x14ac:dyDescent="0.35">
      <c r="R1071" s="2968"/>
    </row>
    <row r="1072" spans="18:18" x14ac:dyDescent="0.35">
      <c r="R1072" s="2968"/>
    </row>
    <row r="1073" spans="18:18" x14ac:dyDescent="0.35">
      <c r="R1073" s="2968"/>
    </row>
    <row r="1074" spans="18:18" x14ac:dyDescent="0.35">
      <c r="R1074" s="2968"/>
    </row>
    <row r="1075" spans="18:18" x14ac:dyDescent="0.35">
      <c r="R1075" s="2968"/>
    </row>
    <row r="1076" spans="18:18" x14ac:dyDescent="0.35">
      <c r="R1076" s="2968"/>
    </row>
    <row r="1077" spans="18:18" x14ac:dyDescent="0.35">
      <c r="R1077" s="2968"/>
    </row>
    <row r="1078" spans="18:18" x14ac:dyDescent="0.35">
      <c r="R1078" s="2968"/>
    </row>
    <row r="1079" spans="18:18" x14ac:dyDescent="0.35">
      <c r="R1079" s="2968"/>
    </row>
    <row r="1080" spans="18:18" x14ac:dyDescent="0.35">
      <c r="R1080" s="2968"/>
    </row>
    <row r="1081" spans="18:18" x14ac:dyDescent="0.35">
      <c r="R1081" s="2968"/>
    </row>
    <row r="1082" spans="18:18" x14ac:dyDescent="0.35">
      <c r="R1082" s="2968"/>
    </row>
    <row r="1083" spans="18:18" x14ac:dyDescent="0.35">
      <c r="R1083" s="2968"/>
    </row>
    <row r="1084" spans="18:18" x14ac:dyDescent="0.35">
      <c r="R1084" s="2968"/>
    </row>
    <row r="1085" spans="18:18" x14ac:dyDescent="0.35">
      <c r="R1085" s="2968"/>
    </row>
    <row r="1086" spans="18:18" x14ac:dyDescent="0.35">
      <c r="R1086" s="2968"/>
    </row>
    <row r="1087" spans="18:18" x14ac:dyDescent="0.35">
      <c r="R1087" s="2968"/>
    </row>
    <row r="1088" spans="18:18" x14ac:dyDescent="0.35">
      <c r="R1088" s="2968"/>
    </row>
    <row r="1089" spans="18:18" x14ac:dyDescent="0.35">
      <c r="R1089" s="2968"/>
    </row>
    <row r="1090" spans="18:18" x14ac:dyDescent="0.35">
      <c r="R1090" s="2968"/>
    </row>
    <row r="1091" spans="18:18" x14ac:dyDescent="0.35">
      <c r="R1091" s="2968"/>
    </row>
    <row r="1092" spans="18:18" x14ac:dyDescent="0.35">
      <c r="R1092" s="2968"/>
    </row>
    <row r="1093" spans="18:18" x14ac:dyDescent="0.35">
      <c r="R1093" s="2968"/>
    </row>
    <row r="1094" spans="18:18" x14ac:dyDescent="0.35">
      <c r="R1094" s="2968"/>
    </row>
    <row r="1095" spans="18:18" x14ac:dyDescent="0.35">
      <c r="R1095" s="2968"/>
    </row>
    <row r="1096" spans="18:18" x14ac:dyDescent="0.35">
      <c r="R1096" s="2968"/>
    </row>
    <row r="1097" spans="18:18" x14ac:dyDescent="0.35">
      <c r="R1097" s="2968"/>
    </row>
    <row r="1098" spans="18:18" x14ac:dyDescent="0.35">
      <c r="R1098" s="2968"/>
    </row>
    <row r="1099" spans="18:18" x14ac:dyDescent="0.35">
      <c r="R1099" s="2968"/>
    </row>
    <row r="1100" spans="18:18" x14ac:dyDescent="0.35">
      <c r="R1100" s="2968"/>
    </row>
    <row r="1101" spans="18:18" x14ac:dyDescent="0.35">
      <c r="R1101" s="2968"/>
    </row>
    <row r="1102" spans="18:18" x14ac:dyDescent="0.35">
      <c r="R1102" s="2968"/>
    </row>
    <row r="1103" spans="18:18" x14ac:dyDescent="0.35">
      <c r="R1103" s="2968"/>
    </row>
    <row r="1104" spans="18:18" x14ac:dyDescent="0.35">
      <c r="R1104" s="2968"/>
    </row>
    <row r="1105" spans="18:18" x14ac:dyDescent="0.35">
      <c r="R1105" s="2968"/>
    </row>
    <row r="1106" spans="18:18" x14ac:dyDescent="0.35">
      <c r="R1106" s="2968"/>
    </row>
    <row r="1107" spans="18:18" x14ac:dyDescent="0.35">
      <c r="R1107" s="2968"/>
    </row>
    <row r="1108" spans="18:18" x14ac:dyDescent="0.35">
      <c r="R1108" s="2968"/>
    </row>
    <row r="1109" spans="18:18" x14ac:dyDescent="0.35">
      <c r="R1109" s="2968"/>
    </row>
    <row r="1110" spans="18:18" x14ac:dyDescent="0.35">
      <c r="R1110" s="2968"/>
    </row>
    <row r="1111" spans="18:18" x14ac:dyDescent="0.35">
      <c r="R1111" s="2968"/>
    </row>
    <row r="1112" spans="18:18" x14ac:dyDescent="0.35">
      <c r="R1112" s="2968"/>
    </row>
    <row r="1113" spans="18:18" x14ac:dyDescent="0.35">
      <c r="R1113" s="2968"/>
    </row>
    <row r="1114" spans="18:18" x14ac:dyDescent="0.35">
      <c r="R1114" s="2968"/>
    </row>
    <row r="1115" spans="18:18" x14ac:dyDescent="0.35">
      <c r="R1115" s="2968"/>
    </row>
    <row r="1116" spans="18:18" x14ac:dyDescent="0.35">
      <c r="R1116" s="2968"/>
    </row>
    <row r="1117" spans="18:18" x14ac:dyDescent="0.35">
      <c r="R1117" s="2968"/>
    </row>
    <row r="1118" spans="18:18" x14ac:dyDescent="0.35">
      <c r="R1118" s="2968"/>
    </row>
    <row r="1119" spans="18:18" x14ac:dyDescent="0.35">
      <c r="R1119" s="2968"/>
    </row>
    <row r="1120" spans="18:18" x14ac:dyDescent="0.35">
      <c r="R1120" s="2968"/>
    </row>
    <row r="1121" spans="18:18" x14ac:dyDescent="0.35">
      <c r="R1121" s="2968"/>
    </row>
    <row r="1122" spans="18:18" x14ac:dyDescent="0.35">
      <c r="R1122" s="2968"/>
    </row>
    <row r="1123" spans="18:18" x14ac:dyDescent="0.35">
      <c r="R1123" s="2968"/>
    </row>
    <row r="1124" spans="18:18" x14ac:dyDescent="0.35">
      <c r="R1124" s="2968"/>
    </row>
    <row r="1125" spans="18:18" x14ac:dyDescent="0.35">
      <c r="R1125" s="2968"/>
    </row>
    <row r="1126" spans="18:18" x14ac:dyDescent="0.35">
      <c r="R1126" s="2968"/>
    </row>
    <row r="1127" spans="18:18" x14ac:dyDescent="0.35">
      <c r="R1127" s="2968"/>
    </row>
    <row r="1128" spans="18:18" x14ac:dyDescent="0.35">
      <c r="R1128" s="2968"/>
    </row>
    <row r="1129" spans="18:18" x14ac:dyDescent="0.35">
      <c r="R1129" s="2968"/>
    </row>
    <row r="1130" spans="18:18" x14ac:dyDescent="0.35">
      <c r="R1130" s="2968"/>
    </row>
    <row r="1131" spans="18:18" x14ac:dyDescent="0.35">
      <c r="R1131" s="2968"/>
    </row>
    <row r="1132" spans="18:18" x14ac:dyDescent="0.35">
      <c r="R1132" s="2968"/>
    </row>
    <row r="1133" spans="18:18" x14ac:dyDescent="0.35">
      <c r="R1133" s="2968"/>
    </row>
    <row r="1134" spans="18:18" x14ac:dyDescent="0.35">
      <c r="R1134" s="2968"/>
    </row>
    <row r="1135" spans="18:18" x14ac:dyDescent="0.35">
      <c r="R1135" s="2968"/>
    </row>
    <row r="1136" spans="18:18" x14ac:dyDescent="0.35">
      <c r="R1136" s="2968"/>
    </row>
    <row r="1137" spans="18:18" x14ac:dyDescent="0.35">
      <c r="R1137" s="2968"/>
    </row>
    <row r="1138" spans="18:18" x14ac:dyDescent="0.35">
      <c r="R1138" s="2968"/>
    </row>
    <row r="1139" spans="18:18" x14ac:dyDescent="0.35">
      <c r="R1139" s="2968"/>
    </row>
    <row r="1140" spans="18:18" x14ac:dyDescent="0.35">
      <c r="R1140" s="2968"/>
    </row>
    <row r="1141" spans="18:18" x14ac:dyDescent="0.35">
      <c r="R1141" s="2968"/>
    </row>
    <row r="1142" spans="18:18" x14ac:dyDescent="0.35">
      <c r="R1142" s="2968"/>
    </row>
    <row r="1143" spans="18:18" x14ac:dyDescent="0.35">
      <c r="R1143" s="2968"/>
    </row>
    <row r="1144" spans="18:18" x14ac:dyDescent="0.35">
      <c r="R1144" s="2968"/>
    </row>
    <row r="1145" spans="18:18" x14ac:dyDescent="0.35">
      <c r="R1145" s="2968"/>
    </row>
    <row r="1146" spans="18:18" x14ac:dyDescent="0.35">
      <c r="R1146" s="2968"/>
    </row>
    <row r="1147" spans="18:18" x14ac:dyDescent="0.35">
      <c r="R1147" s="2968"/>
    </row>
    <row r="1148" spans="18:18" x14ac:dyDescent="0.35">
      <c r="R1148" s="2968"/>
    </row>
    <row r="1149" spans="18:18" x14ac:dyDescent="0.35">
      <c r="R1149" s="2968"/>
    </row>
    <row r="1150" spans="18:18" x14ac:dyDescent="0.35">
      <c r="R1150" s="2968"/>
    </row>
    <row r="1151" spans="18:18" x14ac:dyDescent="0.35">
      <c r="R1151" s="2968"/>
    </row>
    <row r="1152" spans="18:18" x14ac:dyDescent="0.35">
      <c r="R1152" s="2968"/>
    </row>
    <row r="1153" spans="18:18" x14ac:dyDescent="0.35">
      <c r="R1153" s="2968"/>
    </row>
    <row r="1154" spans="18:18" x14ac:dyDescent="0.35">
      <c r="R1154" s="2968"/>
    </row>
    <row r="1155" spans="18:18" x14ac:dyDescent="0.35">
      <c r="R1155" s="2968"/>
    </row>
    <row r="1156" spans="18:18" x14ac:dyDescent="0.35">
      <c r="R1156" s="2968"/>
    </row>
    <row r="1157" spans="18:18" x14ac:dyDescent="0.35">
      <c r="R1157" s="2968"/>
    </row>
    <row r="1158" spans="18:18" x14ac:dyDescent="0.35">
      <c r="R1158" s="2968"/>
    </row>
    <row r="1159" spans="18:18" x14ac:dyDescent="0.35">
      <c r="R1159" s="2968"/>
    </row>
    <row r="1160" spans="18:18" x14ac:dyDescent="0.35">
      <c r="R1160" s="2968"/>
    </row>
    <row r="1161" spans="18:18" x14ac:dyDescent="0.35">
      <c r="R1161" s="2968"/>
    </row>
    <row r="1162" spans="18:18" x14ac:dyDescent="0.35">
      <c r="R1162" s="2968"/>
    </row>
    <row r="1163" spans="18:18" x14ac:dyDescent="0.35">
      <c r="R1163" s="2968"/>
    </row>
    <row r="1164" spans="18:18" x14ac:dyDescent="0.35">
      <c r="R1164" s="2968"/>
    </row>
    <row r="1165" spans="18:18" x14ac:dyDescent="0.35">
      <c r="R1165" s="2968"/>
    </row>
    <row r="1166" spans="18:18" x14ac:dyDescent="0.35">
      <c r="R1166" s="2968"/>
    </row>
    <row r="1167" spans="18:18" x14ac:dyDescent="0.35">
      <c r="R1167" s="2968"/>
    </row>
    <row r="1168" spans="18:18" x14ac:dyDescent="0.35">
      <c r="R1168" s="2968"/>
    </row>
    <row r="1169" spans="18:18" x14ac:dyDescent="0.35">
      <c r="R1169" s="2968"/>
    </row>
    <row r="1170" spans="18:18" x14ac:dyDescent="0.35">
      <c r="R1170" s="2968"/>
    </row>
    <row r="1171" spans="18:18" x14ac:dyDescent="0.35">
      <c r="R1171" s="2968"/>
    </row>
    <row r="1172" spans="18:18" x14ac:dyDescent="0.35">
      <c r="R1172" s="2968"/>
    </row>
    <row r="1173" spans="18:18" x14ac:dyDescent="0.35">
      <c r="R1173" s="2968"/>
    </row>
    <row r="1174" spans="18:18" x14ac:dyDescent="0.35">
      <c r="R1174" s="2968"/>
    </row>
    <row r="1175" spans="18:18" x14ac:dyDescent="0.35">
      <c r="R1175" s="2968"/>
    </row>
    <row r="1176" spans="18:18" x14ac:dyDescent="0.35">
      <c r="R1176" s="2968"/>
    </row>
    <row r="1177" spans="18:18" x14ac:dyDescent="0.35">
      <c r="R1177" s="2968"/>
    </row>
    <row r="1178" spans="18:18" x14ac:dyDescent="0.35">
      <c r="R1178" s="2968"/>
    </row>
    <row r="1179" spans="18:18" x14ac:dyDescent="0.35">
      <c r="R1179" s="2968"/>
    </row>
    <row r="1180" spans="18:18" x14ac:dyDescent="0.35">
      <c r="R1180" s="2968"/>
    </row>
    <row r="1181" spans="18:18" x14ac:dyDescent="0.35">
      <c r="R1181" s="2968"/>
    </row>
    <row r="1182" spans="18:18" x14ac:dyDescent="0.35">
      <c r="R1182" s="2968"/>
    </row>
    <row r="1183" spans="18:18" x14ac:dyDescent="0.35">
      <c r="R1183" s="2968"/>
    </row>
    <row r="1184" spans="18:18" x14ac:dyDescent="0.35">
      <c r="R1184" s="2968"/>
    </row>
    <row r="1185" spans="18:18" x14ac:dyDescent="0.35">
      <c r="R1185" s="2968"/>
    </row>
    <row r="1186" spans="18:18" x14ac:dyDescent="0.35">
      <c r="R1186" s="2968"/>
    </row>
    <row r="1187" spans="18:18" x14ac:dyDescent="0.35">
      <c r="R1187" s="2968"/>
    </row>
    <row r="1188" spans="18:18" x14ac:dyDescent="0.35">
      <c r="R1188" s="2968"/>
    </row>
    <row r="1189" spans="18:18" x14ac:dyDescent="0.35">
      <c r="R1189" s="2968"/>
    </row>
    <row r="1190" spans="18:18" x14ac:dyDescent="0.35">
      <c r="R1190" s="2968"/>
    </row>
    <row r="1191" spans="18:18" x14ac:dyDescent="0.35">
      <c r="R1191" s="2968"/>
    </row>
    <row r="1192" spans="18:18" x14ac:dyDescent="0.35">
      <c r="R1192" s="2968"/>
    </row>
    <row r="1193" spans="18:18" x14ac:dyDescent="0.35">
      <c r="R1193" s="2968"/>
    </row>
    <row r="1194" spans="18:18" x14ac:dyDescent="0.35">
      <c r="R1194" s="2968"/>
    </row>
    <row r="1195" spans="18:18" x14ac:dyDescent="0.35">
      <c r="R1195" s="2968"/>
    </row>
    <row r="1196" spans="18:18" x14ac:dyDescent="0.35">
      <c r="R1196" s="2968"/>
    </row>
    <row r="1197" spans="18:18" x14ac:dyDescent="0.35">
      <c r="R1197" s="2968"/>
    </row>
    <row r="1198" spans="18:18" x14ac:dyDescent="0.35">
      <c r="R1198" s="2968"/>
    </row>
    <row r="1199" spans="18:18" x14ac:dyDescent="0.35">
      <c r="R1199" s="2968"/>
    </row>
    <row r="1200" spans="18:18" x14ac:dyDescent="0.35">
      <c r="R1200" s="2968"/>
    </row>
    <row r="1201" spans="18:18" x14ac:dyDescent="0.35">
      <c r="R1201" s="2968"/>
    </row>
    <row r="1202" spans="18:18" x14ac:dyDescent="0.35">
      <c r="R1202" s="2968"/>
    </row>
    <row r="1203" spans="18:18" x14ac:dyDescent="0.35">
      <c r="R1203" s="2968"/>
    </row>
    <row r="1204" spans="18:18" x14ac:dyDescent="0.35">
      <c r="R1204" s="2968"/>
    </row>
    <row r="1205" spans="18:18" x14ac:dyDescent="0.35">
      <c r="R1205" s="2968"/>
    </row>
    <row r="1206" spans="18:18" x14ac:dyDescent="0.35">
      <c r="R1206" s="2968"/>
    </row>
    <row r="1207" spans="18:18" x14ac:dyDescent="0.35">
      <c r="R1207" s="2968"/>
    </row>
    <row r="1208" spans="18:18" x14ac:dyDescent="0.35">
      <c r="R1208" s="2968"/>
    </row>
    <row r="1209" spans="18:18" x14ac:dyDescent="0.35">
      <c r="R1209" s="2968"/>
    </row>
    <row r="1210" spans="18:18" x14ac:dyDescent="0.35">
      <c r="R1210" s="2968"/>
    </row>
    <row r="1211" spans="18:18" x14ac:dyDescent="0.35">
      <c r="R1211" s="2968"/>
    </row>
    <row r="1212" spans="18:18" x14ac:dyDescent="0.35">
      <c r="R1212" s="2968"/>
    </row>
    <row r="1213" spans="18:18" x14ac:dyDescent="0.35">
      <c r="R1213" s="2968"/>
    </row>
    <row r="1214" spans="18:18" x14ac:dyDescent="0.35">
      <c r="R1214" s="2968"/>
    </row>
    <row r="1215" spans="18:18" x14ac:dyDescent="0.35">
      <c r="R1215" s="2968"/>
    </row>
    <row r="1216" spans="18:18" x14ac:dyDescent="0.35">
      <c r="R1216" s="2968"/>
    </row>
    <row r="1217" spans="18:18" x14ac:dyDescent="0.35">
      <c r="R1217" s="2968"/>
    </row>
    <row r="1218" spans="18:18" x14ac:dyDescent="0.35">
      <c r="R1218" s="2968"/>
    </row>
    <row r="1219" spans="18:18" x14ac:dyDescent="0.35">
      <c r="R1219" s="2968"/>
    </row>
    <row r="1220" spans="18:18" x14ac:dyDescent="0.35">
      <c r="R1220" s="2968"/>
    </row>
    <row r="1221" spans="18:18" x14ac:dyDescent="0.35">
      <c r="R1221" s="2968"/>
    </row>
    <row r="1222" spans="18:18" x14ac:dyDescent="0.35">
      <c r="R1222" s="2968"/>
    </row>
    <row r="1223" spans="18:18" x14ac:dyDescent="0.35">
      <c r="R1223" s="2968"/>
    </row>
    <row r="1224" spans="18:18" x14ac:dyDescent="0.35">
      <c r="R1224" s="2968"/>
    </row>
    <row r="1225" spans="18:18" x14ac:dyDescent="0.35">
      <c r="R1225" s="2968"/>
    </row>
    <row r="1226" spans="18:18" x14ac:dyDescent="0.35">
      <c r="R1226" s="2968"/>
    </row>
    <row r="1227" spans="18:18" x14ac:dyDescent="0.35">
      <c r="R1227" s="2968"/>
    </row>
    <row r="1228" spans="18:18" x14ac:dyDescent="0.35">
      <c r="R1228" s="2968"/>
    </row>
    <row r="1229" spans="18:18" x14ac:dyDescent="0.35">
      <c r="R1229" s="2968"/>
    </row>
    <row r="1230" spans="18:18" x14ac:dyDescent="0.35">
      <c r="R1230" s="2968"/>
    </row>
    <row r="1231" spans="18:18" x14ac:dyDescent="0.35">
      <c r="R1231" s="2968"/>
    </row>
    <row r="1232" spans="18:18" x14ac:dyDescent="0.35">
      <c r="R1232" s="2968"/>
    </row>
    <row r="1233" spans="18:18" x14ac:dyDescent="0.35">
      <c r="R1233" s="2968"/>
    </row>
    <row r="1234" spans="18:18" x14ac:dyDescent="0.35">
      <c r="R1234" s="2968"/>
    </row>
    <row r="1235" spans="18:18" x14ac:dyDescent="0.35">
      <c r="R1235" s="2968"/>
    </row>
    <row r="1236" spans="18:18" x14ac:dyDescent="0.35">
      <c r="R1236" s="2968"/>
    </row>
    <row r="1237" spans="18:18" x14ac:dyDescent="0.35">
      <c r="R1237" s="2968"/>
    </row>
    <row r="1238" spans="18:18" x14ac:dyDescent="0.35">
      <c r="R1238" s="2968"/>
    </row>
    <row r="1239" spans="18:18" x14ac:dyDescent="0.35">
      <c r="R1239" s="2968"/>
    </row>
    <row r="1240" spans="18:18" x14ac:dyDescent="0.35">
      <c r="R1240" s="2968"/>
    </row>
    <row r="1241" spans="18:18" x14ac:dyDescent="0.35">
      <c r="R1241" s="2968"/>
    </row>
    <row r="1242" spans="18:18" x14ac:dyDescent="0.35">
      <c r="R1242" s="2968"/>
    </row>
    <row r="1243" spans="18:18" x14ac:dyDescent="0.35">
      <c r="R1243" s="2968"/>
    </row>
    <row r="1244" spans="18:18" x14ac:dyDescent="0.35">
      <c r="R1244" s="2968"/>
    </row>
    <row r="1245" spans="18:18" x14ac:dyDescent="0.35">
      <c r="R1245" s="2968"/>
    </row>
    <row r="1246" spans="18:18" x14ac:dyDescent="0.35">
      <c r="R1246" s="2968"/>
    </row>
    <row r="1247" spans="18:18" x14ac:dyDescent="0.35">
      <c r="R1247" s="2968"/>
    </row>
    <row r="1248" spans="18:18" x14ac:dyDescent="0.35">
      <c r="R1248" s="2968"/>
    </row>
    <row r="1249" spans="18:18" x14ac:dyDescent="0.35">
      <c r="R1249" s="2968"/>
    </row>
    <row r="1250" spans="18:18" x14ac:dyDescent="0.35">
      <c r="R1250" s="2968"/>
    </row>
    <row r="1251" spans="18:18" x14ac:dyDescent="0.35">
      <c r="R1251" s="2968"/>
    </row>
    <row r="1252" spans="18:18" x14ac:dyDescent="0.35">
      <c r="R1252" s="2968"/>
    </row>
    <row r="1253" spans="18:18" x14ac:dyDescent="0.35">
      <c r="R1253" s="2968"/>
    </row>
    <row r="1254" spans="18:18" x14ac:dyDescent="0.35">
      <c r="R1254" s="2968"/>
    </row>
    <row r="1255" spans="18:18" x14ac:dyDescent="0.35">
      <c r="R1255" s="2968"/>
    </row>
    <row r="1256" spans="18:18" x14ac:dyDescent="0.35">
      <c r="R1256" s="2968"/>
    </row>
    <row r="1257" spans="18:18" x14ac:dyDescent="0.35">
      <c r="R1257" s="2968"/>
    </row>
    <row r="1258" spans="18:18" x14ac:dyDescent="0.35">
      <c r="R1258" s="2968"/>
    </row>
    <row r="1259" spans="18:18" x14ac:dyDescent="0.35">
      <c r="R1259" s="2968"/>
    </row>
    <row r="1260" spans="18:18" x14ac:dyDescent="0.35">
      <c r="R1260" s="2968"/>
    </row>
    <row r="1261" spans="18:18" x14ac:dyDescent="0.35">
      <c r="R1261" s="2968"/>
    </row>
    <row r="1262" spans="18:18" x14ac:dyDescent="0.35">
      <c r="R1262" s="2968"/>
    </row>
    <row r="1263" spans="18:18" x14ac:dyDescent="0.35">
      <c r="R1263" s="2968"/>
    </row>
    <row r="1264" spans="18:18" x14ac:dyDescent="0.35">
      <c r="R1264" s="2968"/>
    </row>
    <row r="1265" spans="18:18" x14ac:dyDescent="0.35">
      <c r="R1265" s="2968"/>
    </row>
    <row r="1266" spans="18:18" x14ac:dyDescent="0.35">
      <c r="R1266" s="2968"/>
    </row>
    <row r="1267" spans="18:18" x14ac:dyDescent="0.35">
      <c r="R1267" s="2968"/>
    </row>
    <row r="1268" spans="18:18" x14ac:dyDescent="0.35">
      <c r="R1268" s="2968"/>
    </row>
    <row r="1269" spans="18:18" x14ac:dyDescent="0.35">
      <c r="R1269" s="2968"/>
    </row>
    <row r="1270" spans="18:18" x14ac:dyDescent="0.35">
      <c r="R1270" s="2968"/>
    </row>
    <row r="1271" spans="18:18" x14ac:dyDescent="0.35">
      <c r="R1271" s="2968"/>
    </row>
    <row r="1272" spans="18:18" x14ac:dyDescent="0.35">
      <c r="R1272" s="2968"/>
    </row>
    <row r="1273" spans="18:18" x14ac:dyDescent="0.35">
      <c r="R1273" s="2968"/>
    </row>
    <row r="1274" spans="18:18" x14ac:dyDescent="0.35">
      <c r="R1274" s="2968"/>
    </row>
    <row r="1275" spans="18:18" x14ac:dyDescent="0.35">
      <c r="R1275" s="2968"/>
    </row>
    <row r="1276" spans="18:18" x14ac:dyDescent="0.35">
      <c r="R1276" s="2968"/>
    </row>
    <row r="1277" spans="18:18" x14ac:dyDescent="0.35">
      <c r="R1277" s="2968"/>
    </row>
    <row r="1278" spans="18:18" x14ac:dyDescent="0.35">
      <c r="R1278" s="2968"/>
    </row>
    <row r="1279" spans="18:18" x14ac:dyDescent="0.35">
      <c r="R1279" s="2968"/>
    </row>
    <row r="1280" spans="18:18" x14ac:dyDescent="0.35">
      <c r="R1280" s="2968"/>
    </row>
    <row r="1281" spans="18:18" x14ac:dyDescent="0.35">
      <c r="R1281" s="2968"/>
    </row>
    <row r="1282" spans="18:18" x14ac:dyDescent="0.35">
      <c r="R1282" s="2968"/>
    </row>
    <row r="1283" spans="18:18" x14ac:dyDescent="0.35">
      <c r="R1283" s="2968"/>
    </row>
    <row r="1284" spans="18:18" x14ac:dyDescent="0.35">
      <c r="R1284" s="2968"/>
    </row>
    <row r="1285" spans="18:18" x14ac:dyDescent="0.35">
      <c r="R1285" s="2968"/>
    </row>
    <row r="1286" spans="18:18" x14ac:dyDescent="0.35">
      <c r="R1286" s="2968"/>
    </row>
    <row r="1287" spans="18:18" x14ac:dyDescent="0.35">
      <c r="R1287" s="2968"/>
    </row>
    <row r="1288" spans="18:18" x14ac:dyDescent="0.35">
      <c r="R1288" s="2968"/>
    </row>
    <row r="1289" spans="18:18" x14ac:dyDescent="0.35">
      <c r="R1289" s="2968"/>
    </row>
    <row r="1290" spans="18:18" x14ac:dyDescent="0.35">
      <c r="R1290" s="2968"/>
    </row>
    <row r="1291" spans="18:18" x14ac:dyDescent="0.35">
      <c r="R1291" s="2968"/>
    </row>
    <row r="1292" spans="18:18" x14ac:dyDescent="0.35">
      <c r="R1292" s="2968"/>
    </row>
    <row r="1293" spans="18:18" x14ac:dyDescent="0.35">
      <c r="R1293" s="2968"/>
    </row>
    <row r="1294" spans="18:18" x14ac:dyDescent="0.35">
      <c r="R1294" s="2968"/>
    </row>
    <row r="1295" spans="18:18" x14ac:dyDescent="0.35">
      <c r="R1295" s="2968"/>
    </row>
    <row r="1296" spans="18:18" x14ac:dyDescent="0.35">
      <c r="R1296" s="2968"/>
    </row>
    <row r="1297" spans="18:18" x14ac:dyDescent="0.35">
      <c r="R1297" s="2968"/>
    </row>
    <row r="1298" spans="18:18" x14ac:dyDescent="0.35">
      <c r="R1298" s="2968"/>
    </row>
    <row r="1299" spans="18:18" x14ac:dyDescent="0.35">
      <c r="R1299" s="2968"/>
    </row>
    <row r="1300" spans="18:18" x14ac:dyDescent="0.35">
      <c r="R1300" s="2968"/>
    </row>
    <row r="1301" spans="18:18" x14ac:dyDescent="0.35">
      <c r="R1301" s="2968"/>
    </row>
    <row r="1302" spans="18:18" x14ac:dyDescent="0.35">
      <c r="R1302" s="2968"/>
    </row>
    <row r="1303" spans="18:18" x14ac:dyDescent="0.35">
      <c r="R1303" s="2968"/>
    </row>
    <row r="1304" spans="18:18" x14ac:dyDescent="0.35">
      <c r="R1304" s="2968"/>
    </row>
    <row r="1305" spans="18:18" x14ac:dyDescent="0.35">
      <c r="R1305" s="2968"/>
    </row>
    <row r="1306" spans="18:18" x14ac:dyDescent="0.35">
      <c r="R1306" s="2968"/>
    </row>
    <row r="1307" spans="18:18" x14ac:dyDescent="0.35">
      <c r="R1307" s="2968"/>
    </row>
    <row r="1308" spans="18:18" x14ac:dyDescent="0.35">
      <c r="R1308" s="2968"/>
    </row>
    <row r="1309" spans="18:18" x14ac:dyDescent="0.35">
      <c r="R1309" s="2968"/>
    </row>
    <row r="1310" spans="18:18" x14ac:dyDescent="0.35">
      <c r="R1310" s="2968"/>
    </row>
    <row r="1311" spans="18:18" x14ac:dyDescent="0.35">
      <c r="R1311" s="2968"/>
    </row>
    <row r="1312" spans="18:18" x14ac:dyDescent="0.35">
      <c r="R1312" s="2968"/>
    </row>
    <row r="1313" spans="18:18" x14ac:dyDescent="0.35">
      <c r="R1313" s="2968"/>
    </row>
    <row r="1314" spans="18:18" x14ac:dyDescent="0.35">
      <c r="R1314" s="2968"/>
    </row>
    <row r="1315" spans="18:18" x14ac:dyDescent="0.35">
      <c r="R1315" s="2968"/>
    </row>
    <row r="1316" spans="18:18" x14ac:dyDescent="0.35">
      <c r="R1316" s="2968"/>
    </row>
    <row r="1317" spans="18:18" x14ac:dyDescent="0.35">
      <c r="R1317" s="2968"/>
    </row>
    <row r="1318" spans="18:18" x14ac:dyDescent="0.35">
      <c r="R1318" s="2968"/>
    </row>
    <row r="1319" spans="18:18" x14ac:dyDescent="0.35">
      <c r="R1319" s="2968"/>
    </row>
    <row r="1320" spans="18:18" x14ac:dyDescent="0.35">
      <c r="R1320" s="2968"/>
    </row>
    <row r="1321" spans="18:18" x14ac:dyDescent="0.35">
      <c r="R1321" s="2968"/>
    </row>
    <row r="1322" spans="18:18" x14ac:dyDescent="0.35">
      <c r="R1322" s="2968"/>
    </row>
    <row r="1323" spans="18:18" x14ac:dyDescent="0.35">
      <c r="R1323" s="2968"/>
    </row>
    <row r="1324" spans="18:18" x14ac:dyDescent="0.35">
      <c r="R1324" s="2968"/>
    </row>
    <row r="1325" spans="18:18" x14ac:dyDescent="0.35">
      <c r="R1325" s="2968"/>
    </row>
    <row r="1326" spans="18:18" x14ac:dyDescent="0.35">
      <c r="R1326" s="2968"/>
    </row>
    <row r="1327" spans="18:18" x14ac:dyDescent="0.35">
      <c r="R1327" s="2968"/>
    </row>
    <row r="1328" spans="18:18" x14ac:dyDescent="0.35">
      <c r="R1328" s="2968"/>
    </row>
    <row r="1329" spans="18:18" x14ac:dyDescent="0.35">
      <c r="R1329" s="2968"/>
    </row>
    <row r="1330" spans="18:18" x14ac:dyDescent="0.35">
      <c r="R1330" s="2968"/>
    </row>
    <row r="1331" spans="18:18" x14ac:dyDescent="0.35">
      <c r="R1331" s="2968"/>
    </row>
    <row r="1332" spans="18:18" x14ac:dyDescent="0.35">
      <c r="R1332" s="2968"/>
    </row>
    <row r="1333" spans="18:18" x14ac:dyDescent="0.35">
      <c r="R1333" s="2968"/>
    </row>
    <row r="1334" spans="18:18" x14ac:dyDescent="0.35">
      <c r="R1334" s="2968"/>
    </row>
    <row r="1335" spans="18:18" x14ac:dyDescent="0.35">
      <c r="R1335" s="2968"/>
    </row>
    <row r="1336" spans="18:18" x14ac:dyDescent="0.35">
      <c r="R1336" s="2968"/>
    </row>
    <row r="1337" spans="18:18" x14ac:dyDescent="0.35">
      <c r="R1337" s="2968"/>
    </row>
    <row r="1338" spans="18:18" x14ac:dyDescent="0.35">
      <c r="R1338" s="2968"/>
    </row>
    <row r="1339" spans="18:18" x14ac:dyDescent="0.35">
      <c r="R1339" s="2968"/>
    </row>
    <row r="1340" spans="18:18" x14ac:dyDescent="0.35">
      <c r="R1340" s="2968"/>
    </row>
    <row r="1341" spans="18:18" x14ac:dyDescent="0.35">
      <c r="R1341" s="2968"/>
    </row>
    <row r="1342" spans="18:18" x14ac:dyDescent="0.35">
      <c r="R1342" s="2968"/>
    </row>
    <row r="1343" spans="18:18" x14ac:dyDescent="0.35">
      <c r="R1343" s="2968"/>
    </row>
    <row r="1344" spans="18:18" x14ac:dyDescent="0.35">
      <c r="R1344" s="2968"/>
    </row>
    <row r="1345" spans="18:18" x14ac:dyDescent="0.35">
      <c r="R1345" s="2968"/>
    </row>
    <row r="1346" spans="18:18" x14ac:dyDescent="0.35">
      <c r="R1346" s="2968"/>
    </row>
    <row r="1347" spans="18:18" x14ac:dyDescent="0.35">
      <c r="R1347" s="2968"/>
    </row>
    <row r="1348" spans="18:18" x14ac:dyDescent="0.35">
      <c r="R1348" s="2968"/>
    </row>
    <row r="1349" spans="18:18" x14ac:dyDescent="0.35">
      <c r="R1349" s="2968"/>
    </row>
    <row r="1350" spans="18:18" x14ac:dyDescent="0.35">
      <c r="R1350" s="2968"/>
    </row>
    <row r="1351" spans="18:18" x14ac:dyDescent="0.35">
      <c r="R1351" s="2968"/>
    </row>
    <row r="1352" spans="18:18" x14ac:dyDescent="0.35">
      <c r="R1352" s="2968"/>
    </row>
    <row r="1353" spans="18:18" x14ac:dyDescent="0.35">
      <c r="R1353" s="2968"/>
    </row>
    <row r="1354" spans="18:18" x14ac:dyDescent="0.35">
      <c r="R1354" s="2968"/>
    </row>
    <row r="1355" spans="18:18" x14ac:dyDescent="0.35">
      <c r="R1355" s="2968"/>
    </row>
    <row r="1356" spans="18:18" x14ac:dyDescent="0.35">
      <c r="R1356" s="2968"/>
    </row>
    <row r="1357" spans="18:18" x14ac:dyDescent="0.35">
      <c r="R1357" s="2968"/>
    </row>
    <row r="1358" spans="18:18" x14ac:dyDescent="0.35">
      <c r="R1358" s="2968"/>
    </row>
    <row r="1359" spans="18:18" x14ac:dyDescent="0.35">
      <c r="R1359" s="2968"/>
    </row>
    <row r="1360" spans="18:18" x14ac:dyDescent="0.35">
      <c r="R1360" s="2968"/>
    </row>
    <row r="1361" spans="18:18" x14ac:dyDescent="0.35">
      <c r="R1361" s="2968"/>
    </row>
    <row r="1362" spans="18:18" x14ac:dyDescent="0.35">
      <c r="R1362" s="2968"/>
    </row>
    <row r="1363" spans="18:18" x14ac:dyDescent="0.35">
      <c r="R1363" s="2968"/>
    </row>
    <row r="1364" spans="18:18" x14ac:dyDescent="0.35">
      <c r="R1364" s="2968"/>
    </row>
    <row r="1365" spans="18:18" x14ac:dyDescent="0.35">
      <c r="R1365" s="2968"/>
    </row>
    <row r="1366" spans="18:18" x14ac:dyDescent="0.35">
      <c r="R1366" s="2968"/>
    </row>
    <row r="1367" spans="18:18" x14ac:dyDescent="0.35">
      <c r="R1367" s="2968"/>
    </row>
    <row r="1368" spans="18:18" x14ac:dyDescent="0.35">
      <c r="R1368" s="2968"/>
    </row>
    <row r="1369" spans="18:18" x14ac:dyDescent="0.35">
      <c r="R1369" s="2968"/>
    </row>
    <row r="1370" spans="18:18" x14ac:dyDescent="0.35">
      <c r="R1370" s="2968"/>
    </row>
    <row r="1371" spans="18:18" x14ac:dyDescent="0.35">
      <c r="R1371" s="2968"/>
    </row>
    <row r="1372" spans="18:18" x14ac:dyDescent="0.35">
      <c r="R1372" s="2968"/>
    </row>
    <row r="1373" spans="18:18" x14ac:dyDescent="0.35">
      <c r="R1373" s="2968"/>
    </row>
    <row r="1374" spans="18:18" x14ac:dyDescent="0.35">
      <c r="R1374" s="2968"/>
    </row>
    <row r="1375" spans="18:18" x14ac:dyDescent="0.35">
      <c r="R1375" s="2968"/>
    </row>
    <row r="1376" spans="18:18" x14ac:dyDescent="0.35">
      <c r="R1376" s="2968"/>
    </row>
    <row r="1377" spans="18:18" x14ac:dyDescent="0.35">
      <c r="R1377" s="2968"/>
    </row>
    <row r="1378" spans="18:18" x14ac:dyDescent="0.35">
      <c r="R1378" s="2968"/>
    </row>
    <row r="1379" spans="18:18" x14ac:dyDescent="0.35">
      <c r="R1379" s="2968"/>
    </row>
    <row r="1380" spans="18:18" x14ac:dyDescent="0.35">
      <c r="R1380" s="2968"/>
    </row>
    <row r="1381" spans="18:18" x14ac:dyDescent="0.35">
      <c r="R1381" s="2968"/>
    </row>
    <row r="1382" spans="18:18" x14ac:dyDescent="0.35">
      <c r="R1382" s="2968"/>
    </row>
    <row r="1383" spans="18:18" x14ac:dyDescent="0.35">
      <c r="R1383" s="2968"/>
    </row>
    <row r="1384" spans="18:18" x14ac:dyDescent="0.35">
      <c r="R1384" s="2968"/>
    </row>
    <row r="1385" spans="18:18" x14ac:dyDescent="0.35">
      <c r="R1385" s="2968"/>
    </row>
    <row r="1386" spans="18:18" x14ac:dyDescent="0.35">
      <c r="R1386" s="2968"/>
    </row>
    <row r="1387" spans="18:18" x14ac:dyDescent="0.35">
      <c r="R1387" s="2968"/>
    </row>
    <row r="1388" spans="18:18" x14ac:dyDescent="0.35">
      <c r="R1388" s="2968"/>
    </row>
    <row r="1389" spans="18:18" x14ac:dyDescent="0.35">
      <c r="R1389" s="2968"/>
    </row>
    <row r="1390" spans="18:18" x14ac:dyDescent="0.35">
      <c r="R1390" s="2968"/>
    </row>
    <row r="1391" spans="18:18" x14ac:dyDescent="0.35">
      <c r="R1391" s="2968"/>
    </row>
    <row r="1392" spans="18:18" x14ac:dyDescent="0.35">
      <c r="R1392" s="2968"/>
    </row>
    <row r="1393" spans="18:18" x14ac:dyDescent="0.35">
      <c r="R1393" s="2968"/>
    </row>
    <row r="1394" spans="18:18" x14ac:dyDescent="0.35">
      <c r="R1394" s="2968"/>
    </row>
    <row r="1395" spans="18:18" x14ac:dyDescent="0.35">
      <c r="R1395" s="2968"/>
    </row>
    <row r="1396" spans="18:18" x14ac:dyDescent="0.35">
      <c r="R1396" s="2968"/>
    </row>
    <row r="1397" spans="18:18" x14ac:dyDescent="0.35">
      <c r="R1397" s="2968"/>
    </row>
    <row r="1398" spans="18:18" x14ac:dyDescent="0.35">
      <c r="R1398" s="2968"/>
    </row>
    <row r="1399" spans="18:18" x14ac:dyDescent="0.35">
      <c r="R1399" s="2968"/>
    </row>
    <row r="1400" spans="18:18" x14ac:dyDescent="0.35">
      <c r="R1400" s="2968"/>
    </row>
    <row r="1401" spans="18:18" x14ac:dyDescent="0.35">
      <c r="R1401" s="2968"/>
    </row>
    <row r="1402" spans="18:18" x14ac:dyDescent="0.35">
      <c r="R1402" s="2968"/>
    </row>
    <row r="1403" spans="18:18" x14ac:dyDescent="0.35">
      <c r="R1403" s="2968"/>
    </row>
    <row r="1404" spans="18:18" x14ac:dyDescent="0.35">
      <c r="R1404" s="2968"/>
    </row>
    <row r="1405" spans="18:18" x14ac:dyDescent="0.35">
      <c r="R1405" s="2968"/>
    </row>
    <row r="1406" spans="18:18" x14ac:dyDescent="0.35">
      <c r="R1406" s="2968"/>
    </row>
    <row r="1407" spans="18:18" x14ac:dyDescent="0.35">
      <c r="R1407" s="2968"/>
    </row>
    <row r="1408" spans="18:18" x14ac:dyDescent="0.35">
      <c r="R1408" s="2968"/>
    </row>
    <row r="1409" spans="18:18" x14ac:dyDescent="0.35">
      <c r="R1409" s="2968"/>
    </row>
    <row r="1410" spans="18:18" x14ac:dyDescent="0.35">
      <c r="R1410" s="2968"/>
    </row>
    <row r="1411" spans="18:18" x14ac:dyDescent="0.35">
      <c r="R1411" s="2968"/>
    </row>
    <row r="1412" spans="18:18" x14ac:dyDescent="0.35">
      <c r="R1412" s="2968"/>
    </row>
    <row r="1413" spans="18:18" x14ac:dyDescent="0.35">
      <c r="R1413" s="2968"/>
    </row>
    <row r="1414" spans="18:18" x14ac:dyDescent="0.35">
      <c r="R1414" s="2968"/>
    </row>
    <row r="1415" spans="18:18" x14ac:dyDescent="0.35">
      <c r="R1415" s="2968"/>
    </row>
    <row r="1416" spans="18:18" x14ac:dyDescent="0.35">
      <c r="R1416" s="2968"/>
    </row>
    <row r="1417" spans="18:18" x14ac:dyDescent="0.35">
      <c r="R1417" s="2968"/>
    </row>
    <row r="1418" spans="18:18" x14ac:dyDescent="0.35">
      <c r="R1418" s="2968"/>
    </row>
    <row r="1419" spans="18:18" x14ac:dyDescent="0.35">
      <c r="R1419" s="2968"/>
    </row>
    <row r="1420" spans="18:18" x14ac:dyDescent="0.35">
      <c r="R1420" s="2968"/>
    </row>
    <row r="1421" spans="18:18" x14ac:dyDescent="0.35">
      <c r="R1421" s="2968"/>
    </row>
    <row r="1422" spans="18:18" x14ac:dyDescent="0.35">
      <c r="R1422" s="2968"/>
    </row>
    <row r="1423" spans="18:18" x14ac:dyDescent="0.35">
      <c r="R1423" s="2968"/>
    </row>
    <row r="1424" spans="18:18" x14ac:dyDescent="0.35">
      <c r="R1424" s="2968"/>
    </row>
    <row r="1425" spans="18:18" x14ac:dyDescent="0.35">
      <c r="R1425" s="2968"/>
    </row>
    <row r="1426" spans="18:18" x14ac:dyDescent="0.35">
      <c r="R1426" s="2968"/>
    </row>
    <row r="1427" spans="18:18" x14ac:dyDescent="0.35">
      <c r="R1427" s="2968"/>
    </row>
    <row r="1428" spans="18:18" x14ac:dyDescent="0.35">
      <c r="R1428" s="2968"/>
    </row>
    <row r="1429" spans="18:18" x14ac:dyDescent="0.35">
      <c r="R1429" s="2968"/>
    </row>
    <row r="1430" spans="18:18" x14ac:dyDescent="0.35">
      <c r="R1430" s="2968"/>
    </row>
    <row r="1431" spans="18:18" x14ac:dyDescent="0.35">
      <c r="R1431" s="2968"/>
    </row>
    <row r="1432" spans="18:18" x14ac:dyDescent="0.35">
      <c r="R1432" s="2968"/>
    </row>
    <row r="1433" spans="18:18" x14ac:dyDescent="0.35">
      <c r="R1433" s="2968"/>
    </row>
    <row r="1434" spans="18:18" x14ac:dyDescent="0.35">
      <c r="R1434" s="2968"/>
    </row>
    <row r="1435" spans="18:18" x14ac:dyDescent="0.35">
      <c r="R1435" s="2968"/>
    </row>
    <row r="1436" spans="18:18" x14ac:dyDescent="0.35">
      <c r="R1436" s="2968"/>
    </row>
    <row r="1437" spans="18:18" x14ac:dyDescent="0.35">
      <c r="R1437" s="2968"/>
    </row>
    <row r="1438" spans="18:18" x14ac:dyDescent="0.35">
      <c r="R1438" s="2968"/>
    </row>
    <row r="1439" spans="18:18" x14ac:dyDescent="0.35">
      <c r="R1439" s="2968"/>
    </row>
    <row r="1440" spans="18:18" x14ac:dyDescent="0.35">
      <c r="R1440" s="2968"/>
    </row>
    <row r="1441" spans="18:18" x14ac:dyDescent="0.35">
      <c r="R1441" s="2968"/>
    </row>
    <row r="1442" spans="18:18" x14ac:dyDescent="0.35">
      <c r="R1442" s="2968"/>
    </row>
    <row r="1443" spans="18:18" x14ac:dyDescent="0.35">
      <c r="R1443" s="2968"/>
    </row>
    <row r="1444" spans="18:18" x14ac:dyDescent="0.35">
      <c r="R1444" s="2968"/>
    </row>
    <row r="1445" spans="18:18" x14ac:dyDescent="0.35">
      <c r="R1445" s="2968"/>
    </row>
    <row r="1446" spans="18:18" x14ac:dyDescent="0.35">
      <c r="R1446" s="2968"/>
    </row>
    <row r="1447" spans="18:18" x14ac:dyDescent="0.35">
      <c r="R1447" s="2968"/>
    </row>
    <row r="1448" spans="18:18" x14ac:dyDescent="0.35">
      <c r="R1448" s="2968"/>
    </row>
    <row r="1449" spans="18:18" x14ac:dyDescent="0.35">
      <c r="R1449" s="2968"/>
    </row>
    <row r="1450" spans="18:18" x14ac:dyDescent="0.35">
      <c r="R1450" s="2968"/>
    </row>
    <row r="1451" spans="18:18" x14ac:dyDescent="0.35">
      <c r="R1451" s="2968"/>
    </row>
    <row r="1452" spans="18:18" x14ac:dyDescent="0.35">
      <c r="R1452" s="2968"/>
    </row>
    <row r="1453" spans="18:18" x14ac:dyDescent="0.35">
      <c r="R1453" s="2968"/>
    </row>
    <row r="1454" spans="18:18" x14ac:dyDescent="0.35">
      <c r="R1454" s="2968"/>
    </row>
    <row r="1455" spans="18:18" x14ac:dyDescent="0.35">
      <c r="R1455" s="2968"/>
    </row>
    <row r="1456" spans="18:18" x14ac:dyDescent="0.35">
      <c r="R1456" s="2968"/>
    </row>
    <row r="1457" spans="18:18" x14ac:dyDescent="0.35">
      <c r="R1457" s="2968"/>
    </row>
    <row r="1458" spans="18:18" x14ac:dyDescent="0.35">
      <c r="R1458" s="2968"/>
    </row>
    <row r="1459" spans="18:18" x14ac:dyDescent="0.35">
      <c r="R1459" s="2968"/>
    </row>
    <row r="1460" spans="18:18" x14ac:dyDescent="0.35">
      <c r="R1460" s="2968"/>
    </row>
    <row r="1461" spans="18:18" x14ac:dyDescent="0.35">
      <c r="R1461" s="2968"/>
    </row>
    <row r="1462" spans="18:18" x14ac:dyDescent="0.35">
      <c r="R1462" s="2968"/>
    </row>
    <row r="1463" spans="18:18" x14ac:dyDescent="0.35">
      <c r="R1463" s="2968"/>
    </row>
    <row r="1464" spans="18:18" x14ac:dyDescent="0.35">
      <c r="R1464" s="2968"/>
    </row>
    <row r="1465" spans="18:18" x14ac:dyDescent="0.35">
      <c r="R1465" s="2968"/>
    </row>
    <row r="1466" spans="18:18" x14ac:dyDescent="0.35">
      <c r="R1466" s="2968"/>
    </row>
    <row r="1467" spans="18:18" x14ac:dyDescent="0.35">
      <c r="R1467" s="2968"/>
    </row>
    <row r="1468" spans="18:18" x14ac:dyDescent="0.35">
      <c r="R1468" s="2968"/>
    </row>
    <row r="1469" spans="18:18" x14ac:dyDescent="0.35">
      <c r="R1469" s="2968"/>
    </row>
    <row r="1470" spans="18:18" x14ac:dyDescent="0.35">
      <c r="R1470" s="2968"/>
    </row>
    <row r="1471" spans="18:18" x14ac:dyDescent="0.35">
      <c r="R1471" s="2968"/>
    </row>
    <row r="1472" spans="18:18" x14ac:dyDescent="0.35">
      <c r="R1472" s="2968"/>
    </row>
    <row r="1473" spans="18:18" x14ac:dyDescent="0.35">
      <c r="R1473" s="2968"/>
    </row>
    <row r="1474" spans="18:18" x14ac:dyDescent="0.35">
      <c r="R1474" s="2968"/>
    </row>
    <row r="1475" spans="18:18" x14ac:dyDescent="0.35">
      <c r="R1475" s="2968"/>
    </row>
    <row r="1476" spans="18:18" x14ac:dyDescent="0.35">
      <c r="R1476" s="2968"/>
    </row>
    <row r="1477" spans="18:18" x14ac:dyDescent="0.35">
      <c r="R1477" s="2968"/>
    </row>
    <row r="1478" spans="18:18" x14ac:dyDescent="0.35">
      <c r="R1478" s="2968"/>
    </row>
    <row r="1479" spans="18:18" x14ac:dyDescent="0.35">
      <c r="R1479" s="2968"/>
    </row>
    <row r="1480" spans="18:18" x14ac:dyDescent="0.35">
      <c r="R1480" s="2968"/>
    </row>
    <row r="1481" spans="18:18" x14ac:dyDescent="0.35">
      <c r="R1481" s="2968"/>
    </row>
    <row r="1482" spans="18:18" x14ac:dyDescent="0.35">
      <c r="R1482" s="2968"/>
    </row>
    <row r="1483" spans="18:18" x14ac:dyDescent="0.35">
      <c r="R1483" s="2968"/>
    </row>
    <row r="1484" spans="18:18" x14ac:dyDescent="0.35">
      <c r="R1484" s="2968"/>
    </row>
    <row r="1485" spans="18:18" x14ac:dyDescent="0.35">
      <c r="R1485" s="2968"/>
    </row>
    <row r="1486" spans="18:18" x14ac:dyDescent="0.35">
      <c r="R1486" s="2968"/>
    </row>
    <row r="1487" spans="18:18" x14ac:dyDescent="0.35">
      <c r="R1487" s="2968"/>
    </row>
    <row r="1488" spans="18:18" x14ac:dyDescent="0.35">
      <c r="R1488" s="2968"/>
    </row>
    <row r="1489" spans="18:18" x14ac:dyDescent="0.35">
      <c r="R1489" s="2968"/>
    </row>
    <row r="1490" spans="18:18" x14ac:dyDescent="0.35">
      <c r="R1490" s="2968"/>
    </row>
    <row r="1491" spans="18:18" x14ac:dyDescent="0.35">
      <c r="R1491" s="2968"/>
    </row>
    <row r="1492" spans="18:18" x14ac:dyDescent="0.35">
      <c r="R1492" s="2968"/>
    </row>
    <row r="1493" spans="18:18" x14ac:dyDescent="0.35">
      <c r="R1493" s="2968"/>
    </row>
    <row r="1494" spans="18:18" x14ac:dyDescent="0.35">
      <c r="R1494" s="2968"/>
    </row>
    <row r="1495" spans="18:18" x14ac:dyDescent="0.35">
      <c r="R1495" s="2968"/>
    </row>
    <row r="1496" spans="18:18" x14ac:dyDescent="0.35">
      <c r="R1496" s="2968"/>
    </row>
    <row r="1497" spans="18:18" x14ac:dyDescent="0.35">
      <c r="R1497" s="2968"/>
    </row>
    <row r="1498" spans="18:18" x14ac:dyDescent="0.35">
      <c r="R1498" s="2968"/>
    </row>
    <row r="1499" spans="18:18" x14ac:dyDescent="0.35">
      <c r="R1499" s="2968"/>
    </row>
    <row r="1500" spans="18:18" x14ac:dyDescent="0.35">
      <c r="R1500" s="2968"/>
    </row>
    <row r="1501" spans="18:18" x14ac:dyDescent="0.35">
      <c r="R1501" s="2968"/>
    </row>
    <row r="1502" spans="18:18" x14ac:dyDescent="0.35">
      <c r="R1502" s="2968"/>
    </row>
    <row r="1503" spans="18:18" x14ac:dyDescent="0.35">
      <c r="R1503" s="2968"/>
    </row>
    <row r="1504" spans="18:18" x14ac:dyDescent="0.35">
      <c r="R1504" s="2968"/>
    </row>
    <row r="1505" spans="18:18" x14ac:dyDescent="0.35">
      <c r="R1505" s="2968"/>
    </row>
    <row r="1506" spans="18:18" x14ac:dyDescent="0.35">
      <c r="R1506" s="2968"/>
    </row>
    <row r="1507" spans="18:18" x14ac:dyDescent="0.35">
      <c r="R1507" s="2968"/>
    </row>
    <row r="1508" spans="18:18" x14ac:dyDescent="0.35">
      <c r="R1508" s="2968"/>
    </row>
    <row r="1509" spans="18:18" x14ac:dyDescent="0.35">
      <c r="R1509" s="2968"/>
    </row>
    <row r="1510" spans="18:18" x14ac:dyDescent="0.35">
      <c r="R1510" s="2968"/>
    </row>
    <row r="1511" spans="18:18" x14ac:dyDescent="0.35">
      <c r="R1511" s="2968"/>
    </row>
    <row r="1512" spans="18:18" x14ac:dyDescent="0.35">
      <c r="R1512" s="2968"/>
    </row>
    <row r="1513" spans="18:18" x14ac:dyDescent="0.35">
      <c r="R1513" s="2968"/>
    </row>
    <row r="1514" spans="18:18" x14ac:dyDescent="0.35">
      <c r="R1514" s="2968"/>
    </row>
    <row r="1515" spans="18:18" x14ac:dyDescent="0.35">
      <c r="R1515" s="2968"/>
    </row>
    <row r="1516" spans="18:18" x14ac:dyDescent="0.35">
      <c r="R1516" s="2968"/>
    </row>
    <row r="1517" spans="18:18" x14ac:dyDescent="0.35">
      <c r="R1517" s="2968"/>
    </row>
    <row r="1518" spans="18:18" x14ac:dyDescent="0.35">
      <c r="R1518" s="2968"/>
    </row>
    <row r="1519" spans="18:18" x14ac:dyDescent="0.35">
      <c r="R1519" s="2968"/>
    </row>
    <row r="1520" spans="18:18" x14ac:dyDescent="0.35">
      <c r="R1520" s="2968"/>
    </row>
    <row r="1521" spans="18:18" x14ac:dyDescent="0.35">
      <c r="R1521" s="2968"/>
    </row>
    <row r="1522" spans="18:18" x14ac:dyDescent="0.35">
      <c r="R1522" s="2968"/>
    </row>
    <row r="1523" spans="18:18" x14ac:dyDescent="0.35">
      <c r="R1523" s="2968"/>
    </row>
    <row r="1524" spans="18:18" x14ac:dyDescent="0.35">
      <c r="R1524" s="2968"/>
    </row>
    <row r="1525" spans="18:18" x14ac:dyDescent="0.35">
      <c r="R1525" s="2968"/>
    </row>
    <row r="1526" spans="18:18" x14ac:dyDescent="0.35">
      <c r="R1526" s="2968"/>
    </row>
    <row r="1527" spans="18:18" x14ac:dyDescent="0.35">
      <c r="R1527" s="2968"/>
    </row>
    <row r="1528" spans="18:18" x14ac:dyDescent="0.35">
      <c r="R1528" s="2968"/>
    </row>
    <row r="1529" spans="18:18" x14ac:dyDescent="0.35">
      <c r="R1529" s="2968"/>
    </row>
    <row r="1530" spans="18:18" x14ac:dyDescent="0.35">
      <c r="R1530" s="2968"/>
    </row>
    <row r="1531" spans="18:18" x14ac:dyDescent="0.35">
      <c r="R1531" s="2968"/>
    </row>
    <row r="1532" spans="18:18" x14ac:dyDescent="0.35">
      <c r="R1532" s="2968"/>
    </row>
    <row r="1533" spans="18:18" x14ac:dyDescent="0.35">
      <c r="R1533" s="2968"/>
    </row>
    <row r="1534" spans="18:18" x14ac:dyDescent="0.35">
      <c r="R1534" s="2968"/>
    </row>
    <row r="1535" spans="18:18" x14ac:dyDescent="0.35">
      <c r="R1535" s="2968"/>
    </row>
    <row r="1536" spans="18:18" x14ac:dyDescent="0.35">
      <c r="R1536" s="2968"/>
    </row>
    <row r="1537" spans="18:18" x14ac:dyDescent="0.35">
      <c r="R1537" s="2968"/>
    </row>
    <row r="1538" spans="18:18" x14ac:dyDescent="0.35">
      <c r="R1538" s="2968"/>
    </row>
    <row r="1539" spans="18:18" x14ac:dyDescent="0.35">
      <c r="R1539" s="2968"/>
    </row>
    <row r="1540" spans="18:18" x14ac:dyDescent="0.35">
      <c r="R1540" s="2968"/>
    </row>
    <row r="1541" spans="18:18" x14ac:dyDescent="0.35">
      <c r="R1541" s="2968"/>
    </row>
    <row r="1542" spans="18:18" x14ac:dyDescent="0.35">
      <c r="R1542" s="2968"/>
    </row>
    <row r="1543" spans="18:18" x14ac:dyDescent="0.35">
      <c r="R1543" s="2968"/>
    </row>
    <row r="1544" spans="18:18" x14ac:dyDescent="0.35">
      <c r="R1544" s="2968"/>
    </row>
    <row r="1545" spans="18:18" x14ac:dyDescent="0.35">
      <c r="R1545" s="2968"/>
    </row>
    <row r="1546" spans="18:18" x14ac:dyDescent="0.35">
      <c r="R1546" s="2968"/>
    </row>
    <row r="1547" spans="18:18" x14ac:dyDescent="0.35">
      <c r="R1547" s="2968"/>
    </row>
    <row r="1548" spans="18:18" x14ac:dyDescent="0.35">
      <c r="R1548" s="2968"/>
    </row>
    <row r="1549" spans="18:18" x14ac:dyDescent="0.35">
      <c r="R1549" s="2968"/>
    </row>
    <row r="1550" spans="18:18" x14ac:dyDescent="0.35">
      <c r="R1550" s="2968"/>
    </row>
    <row r="1551" spans="18:18" x14ac:dyDescent="0.35">
      <c r="R1551" s="2968"/>
    </row>
    <row r="1552" spans="18:18" x14ac:dyDescent="0.35">
      <c r="R1552" s="2968"/>
    </row>
    <row r="1553" spans="18:18" x14ac:dyDescent="0.35">
      <c r="R1553" s="2968"/>
    </row>
    <row r="1554" spans="18:18" x14ac:dyDescent="0.35">
      <c r="R1554" s="2968"/>
    </row>
    <row r="1555" spans="18:18" x14ac:dyDescent="0.35">
      <c r="R1555" s="2968"/>
    </row>
    <row r="1556" spans="18:18" x14ac:dyDescent="0.35">
      <c r="R1556" s="2968"/>
    </row>
    <row r="1557" spans="18:18" x14ac:dyDescent="0.35">
      <c r="R1557" s="2968"/>
    </row>
    <row r="1558" spans="18:18" x14ac:dyDescent="0.35">
      <c r="R1558" s="2968"/>
    </row>
    <row r="1559" spans="18:18" x14ac:dyDescent="0.35">
      <c r="R1559" s="2968"/>
    </row>
    <row r="1560" spans="18:18" x14ac:dyDescent="0.35">
      <c r="R1560" s="2968"/>
    </row>
    <row r="1561" spans="18:18" x14ac:dyDescent="0.35">
      <c r="R1561" s="2968"/>
    </row>
    <row r="1562" spans="18:18" x14ac:dyDescent="0.35">
      <c r="R1562" s="2968"/>
    </row>
    <row r="1563" spans="18:18" x14ac:dyDescent="0.35">
      <c r="R1563" s="2968"/>
    </row>
    <row r="1564" spans="18:18" x14ac:dyDescent="0.35">
      <c r="R1564" s="2968"/>
    </row>
    <row r="1565" spans="18:18" x14ac:dyDescent="0.35">
      <c r="R1565" s="2968"/>
    </row>
    <row r="1566" spans="18:18" x14ac:dyDescent="0.35">
      <c r="R1566" s="2968"/>
    </row>
    <row r="1567" spans="18:18" x14ac:dyDescent="0.35">
      <c r="R1567" s="2968"/>
    </row>
    <row r="1568" spans="18:18" x14ac:dyDescent="0.35">
      <c r="R1568" s="2968"/>
    </row>
    <row r="1569" spans="18:18" x14ac:dyDescent="0.35">
      <c r="R1569" s="2968"/>
    </row>
    <row r="1570" spans="18:18" x14ac:dyDescent="0.35">
      <c r="R1570" s="2968"/>
    </row>
    <row r="1571" spans="18:18" x14ac:dyDescent="0.35">
      <c r="R1571" s="2968"/>
    </row>
    <row r="1572" spans="18:18" x14ac:dyDescent="0.35">
      <c r="R1572" s="2968"/>
    </row>
    <row r="1573" spans="18:18" x14ac:dyDescent="0.35">
      <c r="R1573" s="2968"/>
    </row>
    <row r="1574" spans="18:18" x14ac:dyDescent="0.35">
      <c r="R1574" s="2968"/>
    </row>
    <row r="1575" spans="18:18" x14ac:dyDescent="0.35">
      <c r="R1575" s="2968"/>
    </row>
    <row r="1576" spans="18:18" x14ac:dyDescent="0.35">
      <c r="R1576" s="2968"/>
    </row>
    <row r="1577" spans="18:18" x14ac:dyDescent="0.35">
      <c r="R1577" s="2968"/>
    </row>
    <row r="1578" spans="18:18" x14ac:dyDescent="0.35">
      <c r="R1578" s="2968"/>
    </row>
    <row r="1579" spans="18:18" x14ac:dyDescent="0.35">
      <c r="R1579" s="2968"/>
    </row>
    <row r="1580" spans="18:18" x14ac:dyDescent="0.35">
      <c r="R1580" s="2968"/>
    </row>
    <row r="1581" spans="18:18" x14ac:dyDescent="0.35">
      <c r="R1581" s="2968"/>
    </row>
    <row r="1582" spans="18:18" x14ac:dyDescent="0.35">
      <c r="R1582" s="2968"/>
    </row>
    <row r="1583" spans="18:18" x14ac:dyDescent="0.35">
      <c r="R1583" s="2968"/>
    </row>
    <row r="1584" spans="18:18" x14ac:dyDescent="0.35">
      <c r="R1584" s="2968"/>
    </row>
    <row r="1585" spans="18:18" x14ac:dyDescent="0.35">
      <c r="R1585" s="2968"/>
    </row>
    <row r="1586" spans="18:18" x14ac:dyDescent="0.35">
      <c r="R1586" s="2968"/>
    </row>
    <row r="1587" spans="18:18" x14ac:dyDescent="0.35">
      <c r="R1587" s="2968"/>
    </row>
    <row r="1588" spans="18:18" x14ac:dyDescent="0.35">
      <c r="R1588" s="2968"/>
    </row>
    <row r="1589" spans="18:18" x14ac:dyDescent="0.35">
      <c r="R1589" s="2968"/>
    </row>
    <row r="1590" spans="18:18" x14ac:dyDescent="0.35">
      <c r="R1590" s="2968"/>
    </row>
    <row r="1591" spans="18:18" x14ac:dyDescent="0.35">
      <c r="R1591" s="2968"/>
    </row>
    <row r="1592" spans="18:18" x14ac:dyDescent="0.35">
      <c r="R1592" s="2968"/>
    </row>
    <row r="1593" spans="18:18" x14ac:dyDescent="0.35">
      <c r="R1593" s="2968"/>
    </row>
    <row r="1594" spans="18:18" x14ac:dyDescent="0.35">
      <c r="R1594" s="2968"/>
    </row>
    <row r="1595" spans="18:18" x14ac:dyDescent="0.35">
      <c r="R1595" s="2968"/>
    </row>
    <row r="1596" spans="18:18" x14ac:dyDescent="0.35">
      <c r="R1596" s="2968"/>
    </row>
    <row r="1597" spans="18:18" x14ac:dyDescent="0.35">
      <c r="R1597" s="2968"/>
    </row>
    <row r="1598" spans="18:18" x14ac:dyDescent="0.35">
      <c r="R1598" s="2968"/>
    </row>
    <row r="1599" spans="18:18" x14ac:dyDescent="0.35">
      <c r="R1599" s="2968"/>
    </row>
    <row r="1600" spans="18:18" x14ac:dyDescent="0.35">
      <c r="R1600" s="2968"/>
    </row>
    <row r="1601" spans="18:18" x14ac:dyDescent="0.35">
      <c r="R1601" s="2968"/>
    </row>
    <row r="1602" spans="18:18" x14ac:dyDescent="0.35">
      <c r="R1602" s="2968"/>
    </row>
    <row r="1603" spans="18:18" x14ac:dyDescent="0.35">
      <c r="R1603" s="2968"/>
    </row>
    <row r="1604" spans="18:18" x14ac:dyDescent="0.35">
      <c r="R1604" s="2968"/>
    </row>
    <row r="1605" spans="18:18" x14ac:dyDescent="0.35">
      <c r="R1605" s="2968"/>
    </row>
    <row r="1606" spans="18:18" x14ac:dyDescent="0.35">
      <c r="R1606" s="2968"/>
    </row>
    <row r="1607" spans="18:18" x14ac:dyDescent="0.35">
      <c r="R1607" s="2968"/>
    </row>
    <row r="1608" spans="18:18" x14ac:dyDescent="0.35">
      <c r="R1608" s="2968"/>
    </row>
    <row r="1609" spans="18:18" x14ac:dyDescent="0.35">
      <c r="R1609" s="2968"/>
    </row>
    <row r="1610" spans="18:18" x14ac:dyDescent="0.35">
      <c r="R1610" s="2968"/>
    </row>
    <row r="1611" spans="18:18" x14ac:dyDescent="0.35">
      <c r="R1611" s="2968"/>
    </row>
    <row r="1612" spans="18:18" x14ac:dyDescent="0.35">
      <c r="R1612" s="2968"/>
    </row>
    <row r="1613" spans="18:18" x14ac:dyDescent="0.35">
      <c r="R1613" s="2968"/>
    </row>
    <row r="1614" spans="18:18" x14ac:dyDescent="0.35">
      <c r="R1614" s="2968"/>
    </row>
    <row r="1615" spans="18:18" x14ac:dyDescent="0.35">
      <c r="R1615" s="2968"/>
    </row>
    <row r="1616" spans="18:18" x14ac:dyDescent="0.35">
      <c r="R1616" s="2968"/>
    </row>
    <row r="1617" spans="18:18" x14ac:dyDescent="0.35">
      <c r="R1617" s="2968"/>
    </row>
    <row r="1618" spans="18:18" x14ac:dyDescent="0.35">
      <c r="R1618" s="2968"/>
    </row>
    <row r="1619" spans="18:18" x14ac:dyDescent="0.35">
      <c r="R1619" s="2968"/>
    </row>
    <row r="1620" spans="18:18" x14ac:dyDescent="0.35">
      <c r="R1620" s="2968"/>
    </row>
    <row r="1621" spans="18:18" x14ac:dyDescent="0.35">
      <c r="R1621" s="2968"/>
    </row>
    <row r="1622" spans="18:18" x14ac:dyDescent="0.35">
      <c r="R1622" s="2968"/>
    </row>
    <row r="1623" spans="18:18" x14ac:dyDescent="0.35">
      <c r="R1623" s="2968"/>
    </row>
    <row r="1624" spans="18:18" x14ac:dyDescent="0.35">
      <c r="R1624" s="2968"/>
    </row>
    <row r="1625" spans="18:18" x14ac:dyDescent="0.35">
      <c r="R1625" s="2968"/>
    </row>
    <row r="1626" spans="18:18" x14ac:dyDescent="0.35">
      <c r="R1626" s="2968"/>
    </row>
    <row r="1627" spans="18:18" x14ac:dyDescent="0.35">
      <c r="R1627" s="2968"/>
    </row>
    <row r="1628" spans="18:18" x14ac:dyDescent="0.35">
      <c r="R1628" s="2968"/>
    </row>
    <row r="1629" spans="18:18" x14ac:dyDescent="0.35">
      <c r="R1629" s="2968"/>
    </row>
    <row r="1630" spans="18:18" x14ac:dyDescent="0.35">
      <c r="R1630" s="2968"/>
    </row>
    <row r="1631" spans="18:18" x14ac:dyDescent="0.35">
      <c r="R1631" s="2968"/>
    </row>
    <row r="1632" spans="18:18" x14ac:dyDescent="0.35">
      <c r="R1632" s="2968"/>
    </row>
    <row r="1633" spans="18:18" x14ac:dyDescent="0.35">
      <c r="R1633" s="2968"/>
    </row>
    <row r="1634" spans="18:18" x14ac:dyDescent="0.35">
      <c r="R1634" s="2968"/>
    </row>
    <row r="1635" spans="18:18" x14ac:dyDescent="0.35">
      <c r="R1635" s="2968"/>
    </row>
    <row r="1636" spans="18:18" x14ac:dyDescent="0.35">
      <c r="R1636" s="2968"/>
    </row>
    <row r="1637" spans="18:18" x14ac:dyDescent="0.35">
      <c r="R1637" s="2968"/>
    </row>
    <row r="1638" spans="18:18" x14ac:dyDescent="0.35">
      <c r="R1638" s="2968"/>
    </row>
    <row r="1639" spans="18:18" x14ac:dyDescent="0.35">
      <c r="R1639" s="2968"/>
    </row>
    <row r="1640" spans="18:18" x14ac:dyDescent="0.35">
      <c r="R1640" s="2968"/>
    </row>
    <row r="1641" spans="18:18" x14ac:dyDescent="0.35">
      <c r="R1641" s="2968"/>
    </row>
    <row r="1642" spans="18:18" x14ac:dyDescent="0.35">
      <c r="R1642" s="2968"/>
    </row>
    <row r="1643" spans="18:18" x14ac:dyDescent="0.35">
      <c r="R1643" s="2968"/>
    </row>
    <row r="1644" spans="18:18" x14ac:dyDescent="0.35">
      <c r="R1644" s="2968"/>
    </row>
    <row r="1645" spans="18:18" x14ac:dyDescent="0.35">
      <c r="R1645" s="2968"/>
    </row>
    <row r="1646" spans="18:18" x14ac:dyDescent="0.35">
      <c r="R1646" s="2968"/>
    </row>
    <row r="1647" spans="18:18" x14ac:dyDescent="0.35">
      <c r="R1647" s="2968"/>
    </row>
    <row r="1648" spans="18:18" x14ac:dyDescent="0.35">
      <c r="R1648" s="2968"/>
    </row>
    <row r="1649" spans="18:18" x14ac:dyDescent="0.35">
      <c r="R1649" s="2968"/>
    </row>
    <row r="1650" spans="18:18" x14ac:dyDescent="0.35">
      <c r="R1650" s="2968"/>
    </row>
    <row r="1651" spans="18:18" x14ac:dyDescent="0.35">
      <c r="R1651" s="2968"/>
    </row>
    <row r="1652" spans="18:18" x14ac:dyDescent="0.35">
      <c r="R1652" s="2968"/>
    </row>
    <row r="1653" spans="18:18" x14ac:dyDescent="0.35">
      <c r="R1653" s="2968"/>
    </row>
    <row r="1654" spans="18:18" x14ac:dyDescent="0.35">
      <c r="R1654" s="2968"/>
    </row>
    <row r="1655" spans="18:18" x14ac:dyDescent="0.35">
      <c r="R1655" s="2968"/>
    </row>
    <row r="1656" spans="18:18" x14ac:dyDescent="0.35">
      <c r="R1656" s="2968"/>
    </row>
    <row r="1657" spans="18:18" x14ac:dyDescent="0.35">
      <c r="R1657" s="2968"/>
    </row>
    <row r="1658" spans="18:18" x14ac:dyDescent="0.35">
      <c r="R1658" s="2968"/>
    </row>
    <row r="1659" spans="18:18" x14ac:dyDescent="0.35">
      <c r="R1659" s="2968"/>
    </row>
    <row r="1660" spans="18:18" x14ac:dyDescent="0.35">
      <c r="R1660" s="2968"/>
    </row>
    <row r="1661" spans="18:18" x14ac:dyDescent="0.35">
      <c r="R1661" s="2968"/>
    </row>
    <row r="1662" spans="18:18" x14ac:dyDescent="0.35">
      <c r="R1662" s="2968"/>
    </row>
    <row r="1663" spans="18:18" x14ac:dyDescent="0.35">
      <c r="R1663" s="2968"/>
    </row>
    <row r="1664" spans="18:18" x14ac:dyDescent="0.35">
      <c r="R1664" s="2968"/>
    </row>
    <row r="1665" spans="18:18" x14ac:dyDescent="0.35">
      <c r="R1665" s="2968"/>
    </row>
    <row r="1666" spans="18:18" x14ac:dyDescent="0.35">
      <c r="R1666" s="2968"/>
    </row>
    <row r="1667" spans="18:18" x14ac:dyDescent="0.35">
      <c r="R1667" s="2968"/>
    </row>
    <row r="1668" spans="18:18" x14ac:dyDescent="0.35">
      <c r="R1668" s="2968"/>
    </row>
    <row r="1669" spans="18:18" x14ac:dyDescent="0.35">
      <c r="R1669" s="2968"/>
    </row>
    <row r="1670" spans="18:18" x14ac:dyDescent="0.35">
      <c r="R1670" s="2968"/>
    </row>
    <row r="1671" spans="18:18" x14ac:dyDescent="0.35">
      <c r="R1671" s="2968"/>
    </row>
    <row r="1672" spans="18:18" x14ac:dyDescent="0.35">
      <c r="R1672" s="2968"/>
    </row>
    <row r="1673" spans="18:18" x14ac:dyDescent="0.35">
      <c r="R1673" s="2968"/>
    </row>
    <row r="1674" spans="18:18" x14ac:dyDescent="0.35">
      <c r="R1674" s="2968"/>
    </row>
    <row r="1675" spans="18:18" x14ac:dyDescent="0.35">
      <c r="R1675" s="2968"/>
    </row>
    <row r="1676" spans="18:18" x14ac:dyDescent="0.35">
      <c r="R1676" s="2968"/>
    </row>
    <row r="1677" spans="18:18" x14ac:dyDescent="0.35">
      <c r="R1677" s="2968"/>
    </row>
    <row r="1678" spans="18:18" x14ac:dyDescent="0.35">
      <c r="R1678" s="2968"/>
    </row>
    <row r="1679" spans="18:18" x14ac:dyDescent="0.35">
      <c r="R1679" s="2968"/>
    </row>
    <row r="1680" spans="18:18" x14ac:dyDescent="0.35">
      <c r="R1680" s="2968"/>
    </row>
    <row r="1681" spans="18:18" x14ac:dyDescent="0.35">
      <c r="R1681" s="2968"/>
    </row>
    <row r="1682" spans="18:18" x14ac:dyDescent="0.35">
      <c r="R1682" s="2968"/>
    </row>
    <row r="1683" spans="18:18" x14ac:dyDescent="0.35">
      <c r="R1683" s="2968"/>
    </row>
    <row r="1684" spans="18:18" x14ac:dyDescent="0.35">
      <c r="R1684" s="2968"/>
    </row>
    <row r="1685" spans="18:18" x14ac:dyDescent="0.35">
      <c r="R1685" s="2968"/>
    </row>
    <row r="1686" spans="18:18" x14ac:dyDescent="0.35">
      <c r="R1686" s="2968"/>
    </row>
    <row r="1687" spans="18:18" x14ac:dyDescent="0.35">
      <c r="R1687" s="2968"/>
    </row>
    <row r="1688" spans="18:18" x14ac:dyDescent="0.35">
      <c r="R1688" s="2968"/>
    </row>
    <row r="1689" spans="18:18" x14ac:dyDescent="0.35">
      <c r="R1689" s="2968"/>
    </row>
    <row r="1690" spans="18:18" x14ac:dyDescent="0.35">
      <c r="R1690" s="2968"/>
    </row>
    <row r="1691" spans="18:18" x14ac:dyDescent="0.35">
      <c r="R1691" s="2968"/>
    </row>
    <row r="1692" spans="18:18" x14ac:dyDescent="0.35">
      <c r="R1692" s="2968"/>
    </row>
    <row r="1693" spans="18:18" x14ac:dyDescent="0.35">
      <c r="R1693" s="2968"/>
    </row>
    <row r="1694" spans="18:18" x14ac:dyDescent="0.35">
      <c r="R1694" s="2968"/>
    </row>
    <row r="1695" spans="18:18" x14ac:dyDescent="0.35">
      <c r="R1695" s="2968"/>
    </row>
    <row r="1696" spans="18:18" x14ac:dyDescent="0.35">
      <c r="R1696" s="2968"/>
    </row>
    <row r="1697" spans="18:18" x14ac:dyDescent="0.35">
      <c r="R1697" s="2968"/>
    </row>
    <row r="1698" spans="18:18" x14ac:dyDescent="0.35">
      <c r="R1698" s="2968"/>
    </row>
    <row r="1699" spans="18:18" x14ac:dyDescent="0.35">
      <c r="R1699" s="2968"/>
    </row>
    <row r="1700" spans="18:18" x14ac:dyDescent="0.35">
      <c r="R1700" s="2968"/>
    </row>
    <row r="1701" spans="18:18" x14ac:dyDescent="0.35">
      <c r="R1701" s="2968"/>
    </row>
    <row r="1702" spans="18:18" x14ac:dyDescent="0.35">
      <c r="R1702" s="2968"/>
    </row>
    <row r="1703" spans="18:18" x14ac:dyDescent="0.35">
      <c r="R1703" s="2968"/>
    </row>
    <row r="1704" spans="18:18" x14ac:dyDescent="0.35">
      <c r="R1704" s="2968"/>
    </row>
    <row r="1705" spans="18:18" x14ac:dyDescent="0.35">
      <c r="R1705" s="2968"/>
    </row>
    <row r="1706" spans="18:18" x14ac:dyDescent="0.35">
      <c r="R1706" s="2968"/>
    </row>
    <row r="1707" spans="18:18" x14ac:dyDescent="0.35">
      <c r="R1707" s="2968"/>
    </row>
    <row r="1708" spans="18:18" x14ac:dyDescent="0.35">
      <c r="R1708" s="2968"/>
    </row>
    <row r="1709" spans="18:18" x14ac:dyDescent="0.35">
      <c r="R1709" s="2968"/>
    </row>
    <row r="1710" spans="18:18" x14ac:dyDescent="0.35">
      <c r="R1710" s="2968"/>
    </row>
    <row r="1711" spans="18:18" x14ac:dyDescent="0.35">
      <c r="R1711" s="2968"/>
    </row>
    <row r="1712" spans="18:18" x14ac:dyDescent="0.35">
      <c r="R1712" s="2968"/>
    </row>
    <row r="1713" spans="18:18" x14ac:dyDescent="0.35">
      <c r="R1713" s="2968"/>
    </row>
    <row r="1714" spans="18:18" x14ac:dyDescent="0.35">
      <c r="R1714" s="2968"/>
    </row>
    <row r="1715" spans="18:18" x14ac:dyDescent="0.35">
      <c r="R1715" s="2968"/>
    </row>
    <row r="1716" spans="18:18" x14ac:dyDescent="0.35">
      <c r="R1716" s="2968"/>
    </row>
    <row r="1717" spans="18:18" x14ac:dyDescent="0.35">
      <c r="R1717" s="2968"/>
    </row>
    <row r="1718" spans="18:18" x14ac:dyDescent="0.35">
      <c r="R1718" s="2968"/>
    </row>
    <row r="1719" spans="18:18" x14ac:dyDescent="0.35">
      <c r="R1719" s="2968"/>
    </row>
    <row r="1720" spans="18:18" x14ac:dyDescent="0.35">
      <c r="R1720" s="2968"/>
    </row>
    <row r="1721" spans="18:18" x14ac:dyDescent="0.35">
      <c r="R1721" s="2968"/>
    </row>
    <row r="1722" spans="18:18" x14ac:dyDescent="0.35">
      <c r="R1722" s="2968"/>
    </row>
    <row r="1723" spans="18:18" x14ac:dyDescent="0.35">
      <c r="R1723" s="2968"/>
    </row>
    <row r="1724" spans="18:18" x14ac:dyDescent="0.35">
      <c r="R1724" s="2968"/>
    </row>
    <row r="1725" spans="18:18" x14ac:dyDescent="0.35">
      <c r="R1725" s="2968"/>
    </row>
    <row r="1726" spans="18:18" x14ac:dyDescent="0.35">
      <c r="R1726" s="2968"/>
    </row>
    <row r="1727" spans="18:18" x14ac:dyDescent="0.35">
      <c r="R1727" s="2968"/>
    </row>
    <row r="1728" spans="18:18" x14ac:dyDescent="0.35">
      <c r="R1728" s="2968"/>
    </row>
    <row r="1729" spans="18:18" x14ac:dyDescent="0.35">
      <c r="R1729" s="2968"/>
    </row>
    <row r="1730" spans="18:18" x14ac:dyDescent="0.35">
      <c r="R1730" s="2968"/>
    </row>
    <row r="1731" spans="18:18" x14ac:dyDescent="0.35">
      <c r="R1731" s="2968"/>
    </row>
    <row r="1732" spans="18:18" x14ac:dyDescent="0.35">
      <c r="R1732" s="2968"/>
    </row>
    <row r="1733" spans="18:18" x14ac:dyDescent="0.35">
      <c r="R1733" s="2968"/>
    </row>
    <row r="1734" spans="18:18" x14ac:dyDescent="0.35">
      <c r="R1734" s="2968"/>
    </row>
    <row r="1735" spans="18:18" x14ac:dyDescent="0.35">
      <c r="R1735" s="2968"/>
    </row>
    <row r="1736" spans="18:18" x14ac:dyDescent="0.35">
      <c r="R1736" s="2968"/>
    </row>
    <row r="1737" spans="18:18" x14ac:dyDescent="0.35">
      <c r="R1737" s="2968"/>
    </row>
    <row r="1738" spans="18:18" x14ac:dyDescent="0.35">
      <c r="R1738" s="2968"/>
    </row>
    <row r="1739" spans="18:18" x14ac:dyDescent="0.35">
      <c r="R1739" s="2968"/>
    </row>
    <row r="1740" spans="18:18" x14ac:dyDescent="0.35">
      <c r="R1740" s="2968"/>
    </row>
    <row r="1741" spans="18:18" x14ac:dyDescent="0.35">
      <c r="R1741" s="2968"/>
    </row>
    <row r="1742" spans="18:18" x14ac:dyDescent="0.35">
      <c r="R1742" s="2968"/>
    </row>
    <row r="1743" spans="18:18" x14ac:dyDescent="0.35">
      <c r="R1743" s="2968"/>
    </row>
    <row r="1744" spans="18:18" x14ac:dyDescent="0.35">
      <c r="R1744" s="2968"/>
    </row>
    <row r="1745" spans="18:18" x14ac:dyDescent="0.35">
      <c r="R1745" s="2968"/>
    </row>
    <row r="1746" spans="18:18" x14ac:dyDescent="0.35">
      <c r="R1746" s="2968"/>
    </row>
    <row r="1747" spans="18:18" x14ac:dyDescent="0.35">
      <c r="R1747" s="2968"/>
    </row>
    <row r="1748" spans="18:18" x14ac:dyDescent="0.35">
      <c r="R1748" s="2968"/>
    </row>
    <row r="1749" spans="18:18" x14ac:dyDescent="0.35">
      <c r="R1749" s="2968"/>
    </row>
    <row r="1750" spans="18:18" x14ac:dyDescent="0.35">
      <c r="R1750" s="2968"/>
    </row>
    <row r="1751" spans="18:18" x14ac:dyDescent="0.35">
      <c r="R1751" s="2968"/>
    </row>
    <row r="1752" spans="18:18" x14ac:dyDescent="0.35">
      <c r="R1752" s="2968"/>
    </row>
    <row r="1753" spans="18:18" x14ac:dyDescent="0.35">
      <c r="R1753" s="2968"/>
    </row>
    <row r="1754" spans="18:18" x14ac:dyDescent="0.35">
      <c r="R1754" s="2968"/>
    </row>
    <row r="1755" spans="18:18" x14ac:dyDescent="0.35">
      <c r="R1755" s="2968"/>
    </row>
    <row r="1756" spans="18:18" x14ac:dyDescent="0.35">
      <c r="R1756" s="2968"/>
    </row>
    <row r="1757" spans="18:18" x14ac:dyDescent="0.35">
      <c r="R1757" s="2968"/>
    </row>
    <row r="1758" spans="18:18" x14ac:dyDescent="0.35">
      <c r="R1758" s="2968"/>
    </row>
    <row r="1759" spans="18:18" x14ac:dyDescent="0.35">
      <c r="R1759" s="2968"/>
    </row>
    <row r="1760" spans="18:18" x14ac:dyDescent="0.35">
      <c r="R1760" s="2968"/>
    </row>
    <row r="1761" spans="18:18" x14ac:dyDescent="0.35">
      <c r="R1761" s="2968"/>
    </row>
    <row r="1762" spans="18:18" x14ac:dyDescent="0.35">
      <c r="R1762" s="2968"/>
    </row>
    <row r="1763" spans="18:18" x14ac:dyDescent="0.35">
      <c r="R1763" s="2968"/>
    </row>
    <row r="1764" spans="18:18" x14ac:dyDescent="0.35">
      <c r="R1764" s="2968"/>
    </row>
    <row r="1765" spans="18:18" x14ac:dyDescent="0.35">
      <c r="R1765" s="2968"/>
    </row>
    <row r="1766" spans="18:18" x14ac:dyDescent="0.35">
      <c r="R1766" s="2968"/>
    </row>
    <row r="1767" spans="18:18" x14ac:dyDescent="0.35">
      <c r="R1767" s="2968"/>
    </row>
    <row r="1768" spans="18:18" x14ac:dyDescent="0.35">
      <c r="R1768" s="2968"/>
    </row>
    <row r="1769" spans="18:18" x14ac:dyDescent="0.35">
      <c r="R1769" s="2968"/>
    </row>
    <row r="1770" spans="18:18" x14ac:dyDescent="0.35">
      <c r="R1770" s="2968"/>
    </row>
    <row r="1771" spans="18:18" x14ac:dyDescent="0.35">
      <c r="R1771" s="2968"/>
    </row>
    <row r="1772" spans="18:18" x14ac:dyDescent="0.35">
      <c r="R1772" s="2968"/>
    </row>
    <row r="1773" spans="18:18" x14ac:dyDescent="0.35">
      <c r="R1773" s="2968"/>
    </row>
    <row r="1774" spans="18:18" x14ac:dyDescent="0.35">
      <c r="R1774" s="2968"/>
    </row>
    <row r="1775" spans="18:18" x14ac:dyDescent="0.35">
      <c r="R1775" s="2968"/>
    </row>
    <row r="1776" spans="18:18" x14ac:dyDescent="0.35">
      <c r="R1776" s="2968"/>
    </row>
    <row r="1777" spans="18:18" x14ac:dyDescent="0.35">
      <c r="R1777" s="2968"/>
    </row>
    <row r="1778" spans="18:18" x14ac:dyDescent="0.35">
      <c r="R1778" s="2968"/>
    </row>
    <row r="1779" spans="18:18" x14ac:dyDescent="0.35">
      <c r="R1779" s="2968"/>
    </row>
    <row r="1780" spans="18:18" x14ac:dyDescent="0.35">
      <c r="R1780" s="2968"/>
    </row>
    <row r="1781" spans="18:18" x14ac:dyDescent="0.35">
      <c r="R1781" s="2968"/>
    </row>
    <row r="1782" spans="18:18" x14ac:dyDescent="0.35">
      <c r="R1782" s="2968"/>
    </row>
    <row r="1783" spans="18:18" x14ac:dyDescent="0.35">
      <c r="R1783" s="2968"/>
    </row>
    <row r="1784" spans="18:18" x14ac:dyDescent="0.35">
      <c r="R1784" s="2968"/>
    </row>
    <row r="1785" spans="18:18" x14ac:dyDescent="0.35">
      <c r="R1785" s="2968"/>
    </row>
    <row r="1786" spans="18:18" x14ac:dyDescent="0.35">
      <c r="R1786" s="2968"/>
    </row>
    <row r="1787" spans="18:18" x14ac:dyDescent="0.35">
      <c r="R1787" s="2968"/>
    </row>
    <row r="1788" spans="18:18" x14ac:dyDescent="0.35">
      <c r="R1788" s="2968"/>
    </row>
    <row r="1789" spans="18:18" x14ac:dyDescent="0.35">
      <c r="R1789" s="2968"/>
    </row>
    <row r="1790" spans="18:18" x14ac:dyDescent="0.35">
      <c r="R1790" s="2968"/>
    </row>
    <row r="1791" spans="18:18" x14ac:dyDescent="0.35">
      <c r="R1791" s="2968"/>
    </row>
    <row r="1792" spans="18:18" x14ac:dyDescent="0.35">
      <c r="R1792" s="2968"/>
    </row>
    <row r="1793" spans="18:18" x14ac:dyDescent="0.35">
      <c r="R1793" s="2968"/>
    </row>
    <row r="1794" spans="18:18" x14ac:dyDescent="0.35">
      <c r="R1794" s="2968"/>
    </row>
    <row r="1795" spans="18:18" x14ac:dyDescent="0.35">
      <c r="R1795" s="2968"/>
    </row>
    <row r="1796" spans="18:18" x14ac:dyDescent="0.35">
      <c r="R1796" s="2968"/>
    </row>
    <row r="1797" spans="18:18" x14ac:dyDescent="0.35">
      <c r="R1797" s="2968"/>
    </row>
    <row r="1798" spans="18:18" x14ac:dyDescent="0.35">
      <c r="R1798" s="2968"/>
    </row>
    <row r="1799" spans="18:18" x14ac:dyDescent="0.35">
      <c r="R1799" s="2968"/>
    </row>
    <row r="1800" spans="18:18" x14ac:dyDescent="0.35">
      <c r="R1800" s="2968"/>
    </row>
    <row r="1801" spans="18:18" x14ac:dyDescent="0.35">
      <c r="R1801" s="2968"/>
    </row>
    <row r="1802" spans="18:18" x14ac:dyDescent="0.35">
      <c r="R1802" s="2968"/>
    </row>
    <row r="1803" spans="18:18" x14ac:dyDescent="0.35">
      <c r="R1803" s="2968"/>
    </row>
    <row r="1804" spans="18:18" x14ac:dyDescent="0.35">
      <c r="R1804" s="2968"/>
    </row>
    <row r="1805" spans="18:18" x14ac:dyDescent="0.35">
      <c r="R1805" s="2968"/>
    </row>
    <row r="1806" spans="18:18" x14ac:dyDescent="0.35">
      <c r="R1806" s="2968"/>
    </row>
    <row r="1807" spans="18:18" x14ac:dyDescent="0.35">
      <c r="R1807" s="2968"/>
    </row>
    <row r="1808" spans="18:18" x14ac:dyDescent="0.35">
      <c r="R1808" s="2968"/>
    </row>
    <row r="1809" spans="18:18" x14ac:dyDescent="0.35">
      <c r="R1809" s="2968"/>
    </row>
    <row r="1810" spans="18:18" x14ac:dyDescent="0.35">
      <c r="R1810" s="2968"/>
    </row>
    <row r="1811" spans="18:18" x14ac:dyDescent="0.35">
      <c r="R1811" s="2968"/>
    </row>
    <row r="1812" spans="18:18" x14ac:dyDescent="0.35">
      <c r="R1812" s="2968"/>
    </row>
    <row r="1813" spans="18:18" x14ac:dyDescent="0.35">
      <c r="R1813" s="2968"/>
    </row>
    <row r="1814" spans="18:18" x14ac:dyDescent="0.35">
      <c r="R1814" s="2968"/>
    </row>
    <row r="1815" spans="18:18" x14ac:dyDescent="0.35">
      <c r="R1815" s="2968"/>
    </row>
    <row r="1816" spans="18:18" x14ac:dyDescent="0.35">
      <c r="R1816" s="2968"/>
    </row>
    <row r="1817" spans="18:18" x14ac:dyDescent="0.35">
      <c r="R1817" s="2968"/>
    </row>
    <row r="1818" spans="18:18" x14ac:dyDescent="0.35">
      <c r="R1818" s="2968"/>
    </row>
    <row r="1819" spans="18:18" x14ac:dyDescent="0.35">
      <c r="R1819" s="2968"/>
    </row>
    <row r="1820" spans="18:18" x14ac:dyDescent="0.35">
      <c r="R1820" s="2968"/>
    </row>
    <row r="1821" spans="18:18" x14ac:dyDescent="0.35">
      <c r="R1821" s="2968"/>
    </row>
    <row r="1822" spans="18:18" x14ac:dyDescent="0.35">
      <c r="R1822" s="2968"/>
    </row>
    <row r="1823" spans="18:18" x14ac:dyDescent="0.35">
      <c r="R1823" s="2968"/>
    </row>
    <row r="1824" spans="18:18" x14ac:dyDescent="0.35">
      <c r="R1824" s="2968"/>
    </row>
    <row r="1825" spans="18:18" x14ac:dyDescent="0.35">
      <c r="R1825" s="2968"/>
    </row>
    <row r="1826" spans="18:18" x14ac:dyDescent="0.35">
      <c r="R1826" s="2968"/>
    </row>
    <row r="1827" spans="18:18" x14ac:dyDescent="0.35">
      <c r="R1827" s="2968"/>
    </row>
    <row r="1828" spans="18:18" x14ac:dyDescent="0.35">
      <c r="R1828" s="2968"/>
    </row>
    <row r="1829" spans="18:18" x14ac:dyDescent="0.35">
      <c r="R1829" s="2968"/>
    </row>
    <row r="1830" spans="18:18" x14ac:dyDescent="0.35">
      <c r="R1830" s="2968"/>
    </row>
    <row r="1831" spans="18:18" x14ac:dyDescent="0.35">
      <c r="R1831" s="2968"/>
    </row>
    <row r="1832" spans="18:18" x14ac:dyDescent="0.35">
      <c r="R1832" s="2968"/>
    </row>
    <row r="1833" spans="18:18" x14ac:dyDescent="0.35">
      <c r="R1833" s="2968"/>
    </row>
    <row r="1834" spans="18:18" x14ac:dyDescent="0.35">
      <c r="R1834" s="2968"/>
    </row>
    <row r="1835" spans="18:18" x14ac:dyDescent="0.35">
      <c r="R1835" s="2968"/>
    </row>
    <row r="1836" spans="18:18" x14ac:dyDescent="0.35">
      <c r="R1836" s="2968"/>
    </row>
    <row r="1837" spans="18:18" x14ac:dyDescent="0.35">
      <c r="R1837" s="2968"/>
    </row>
    <row r="1838" spans="18:18" x14ac:dyDescent="0.35">
      <c r="R1838" s="2968"/>
    </row>
    <row r="1839" spans="18:18" x14ac:dyDescent="0.35">
      <c r="R1839" s="2968"/>
    </row>
    <row r="1840" spans="18:18" x14ac:dyDescent="0.35">
      <c r="R1840" s="2968"/>
    </row>
    <row r="1841" spans="18:18" x14ac:dyDescent="0.35">
      <c r="R1841" s="2968"/>
    </row>
    <row r="1842" spans="18:18" x14ac:dyDescent="0.35">
      <c r="R1842" s="2968"/>
    </row>
    <row r="1843" spans="18:18" x14ac:dyDescent="0.35">
      <c r="R1843" s="2968"/>
    </row>
    <row r="1844" spans="18:18" x14ac:dyDescent="0.35">
      <c r="R1844" s="2968"/>
    </row>
    <row r="1845" spans="18:18" x14ac:dyDescent="0.35">
      <c r="R1845" s="2968"/>
    </row>
    <row r="1846" spans="18:18" x14ac:dyDescent="0.35">
      <c r="R1846" s="2968"/>
    </row>
    <row r="1847" spans="18:18" x14ac:dyDescent="0.35">
      <c r="R1847" s="2968"/>
    </row>
    <row r="1848" spans="18:18" x14ac:dyDescent="0.35">
      <c r="R1848" s="2968"/>
    </row>
    <row r="1849" spans="18:18" x14ac:dyDescent="0.35">
      <c r="R1849" s="2968"/>
    </row>
    <row r="1850" spans="18:18" x14ac:dyDescent="0.35">
      <c r="R1850" s="2968"/>
    </row>
    <row r="1851" spans="18:18" x14ac:dyDescent="0.35">
      <c r="R1851" s="2968"/>
    </row>
    <row r="1852" spans="18:18" x14ac:dyDescent="0.35">
      <c r="R1852" s="2968"/>
    </row>
    <row r="1853" spans="18:18" x14ac:dyDescent="0.35">
      <c r="R1853" s="2968"/>
    </row>
    <row r="1854" spans="18:18" x14ac:dyDescent="0.35">
      <c r="R1854" s="2968"/>
    </row>
    <row r="1855" spans="18:18" x14ac:dyDescent="0.35">
      <c r="R1855" s="2968"/>
    </row>
    <row r="1856" spans="18:18" x14ac:dyDescent="0.35">
      <c r="R1856" s="2968"/>
    </row>
    <row r="1857" spans="18:18" x14ac:dyDescent="0.35">
      <c r="R1857" s="2968"/>
    </row>
    <row r="1858" spans="18:18" x14ac:dyDescent="0.35">
      <c r="R1858" s="2968"/>
    </row>
    <row r="1859" spans="18:18" x14ac:dyDescent="0.35">
      <c r="R1859" s="2968"/>
    </row>
    <row r="1860" spans="18:18" x14ac:dyDescent="0.35">
      <c r="R1860" s="2968"/>
    </row>
    <row r="1861" spans="18:18" x14ac:dyDescent="0.35">
      <c r="R1861" s="2968"/>
    </row>
    <row r="1862" spans="18:18" x14ac:dyDescent="0.35">
      <c r="R1862" s="2968"/>
    </row>
    <row r="1863" spans="18:18" x14ac:dyDescent="0.35">
      <c r="R1863" s="2968"/>
    </row>
    <row r="1864" spans="18:18" x14ac:dyDescent="0.35">
      <c r="R1864" s="2968"/>
    </row>
    <row r="1865" spans="18:18" x14ac:dyDescent="0.35">
      <c r="R1865" s="2968"/>
    </row>
    <row r="1866" spans="18:18" x14ac:dyDescent="0.35">
      <c r="R1866" s="2968"/>
    </row>
    <row r="1867" spans="18:18" x14ac:dyDescent="0.35">
      <c r="R1867" s="2968"/>
    </row>
    <row r="1868" spans="18:18" x14ac:dyDescent="0.35">
      <c r="R1868" s="2968"/>
    </row>
    <row r="1869" spans="18:18" x14ac:dyDescent="0.35">
      <c r="R1869" s="2968"/>
    </row>
    <row r="1870" spans="18:18" x14ac:dyDescent="0.35">
      <c r="R1870" s="2968"/>
    </row>
    <row r="1871" spans="18:18" x14ac:dyDescent="0.35">
      <c r="R1871" s="2968"/>
    </row>
    <row r="1872" spans="18:18" x14ac:dyDescent="0.35">
      <c r="R1872" s="2968"/>
    </row>
    <row r="1873" spans="18:18" x14ac:dyDescent="0.35">
      <c r="R1873" s="2968"/>
    </row>
    <row r="1874" spans="18:18" x14ac:dyDescent="0.35">
      <c r="R1874" s="2968"/>
    </row>
    <row r="1875" spans="18:18" x14ac:dyDescent="0.35">
      <c r="R1875" s="2968"/>
    </row>
    <row r="1876" spans="18:18" x14ac:dyDescent="0.35">
      <c r="R1876" s="2968"/>
    </row>
    <row r="1877" spans="18:18" x14ac:dyDescent="0.35">
      <c r="R1877" s="2968"/>
    </row>
    <row r="1878" spans="18:18" x14ac:dyDescent="0.35">
      <c r="R1878" s="2968"/>
    </row>
    <row r="1879" spans="18:18" x14ac:dyDescent="0.35">
      <c r="R1879" s="2968"/>
    </row>
    <row r="1880" spans="18:18" x14ac:dyDescent="0.35">
      <c r="R1880" s="2968"/>
    </row>
    <row r="1881" spans="18:18" x14ac:dyDescent="0.35">
      <c r="R1881" s="2968"/>
    </row>
    <row r="1882" spans="18:18" x14ac:dyDescent="0.35">
      <c r="R1882" s="2968"/>
    </row>
    <row r="1883" spans="18:18" x14ac:dyDescent="0.35">
      <c r="R1883" s="2968"/>
    </row>
    <row r="1884" spans="18:18" x14ac:dyDescent="0.35">
      <c r="R1884" s="2968"/>
    </row>
    <row r="1885" spans="18:18" x14ac:dyDescent="0.35">
      <c r="R1885" s="2968"/>
    </row>
    <row r="1886" spans="18:18" x14ac:dyDescent="0.35">
      <c r="R1886" s="2968"/>
    </row>
    <row r="1887" spans="18:18" x14ac:dyDescent="0.35">
      <c r="R1887" s="2968"/>
    </row>
    <row r="1888" spans="18:18" x14ac:dyDescent="0.35">
      <c r="R1888" s="2968"/>
    </row>
    <row r="1889" spans="18:18" x14ac:dyDescent="0.35">
      <c r="R1889" s="2968"/>
    </row>
    <row r="1890" spans="18:18" x14ac:dyDescent="0.35">
      <c r="R1890" s="2968"/>
    </row>
    <row r="1891" spans="18:18" x14ac:dyDescent="0.35">
      <c r="R1891" s="2968"/>
    </row>
    <row r="1892" spans="18:18" x14ac:dyDescent="0.35">
      <c r="R1892" s="2968"/>
    </row>
    <row r="1893" spans="18:18" x14ac:dyDescent="0.35">
      <c r="R1893" s="2968"/>
    </row>
    <row r="1894" spans="18:18" x14ac:dyDescent="0.35">
      <c r="R1894" s="2968"/>
    </row>
    <row r="1895" spans="18:18" x14ac:dyDescent="0.35">
      <c r="R1895" s="2968"/>
    </row>
    <row r="1896" spans="18:18" x14ac:dyDescent="0.35">
      <c r="R1896" s="2968"/>
    </row>
    <row r="1897" spans="18:18" x14ac:dyDescent="0.35">
      <c r="R1897" s="2968"/>
    </row>
    <row r="1898" spans="18:18" x14ac:dyDescent="0.35">
      <c r="R1898" s="2968"/>
    </row>
    <row r="1899" spans="18:18" x14ac:dyDescent="0.35">
      <c r="R1899" s="2968"/>
    </row>
    <row r="1900" spans="18:18" x14ac:dyDescent="0.35">
      <c r="R1900" s="2968"/>
    </row>
    <row r="1901" spans="18:18" x14ac:dyDescent="0.35">
      <c r="R1901" s="2968"/>
    </row>
    <row r="1902" spans="18:18" x14ac:dyDescent="0.35">
      <c r="R1902" s="2968"/>
    </row>
    <row r="1903" spans="18:18" x14ac:dyDescent="0.35">
      <c r="R1903" s="2968"/>
    </row>
    <row r="1904" spans="18:18" x14ac:dyDescent="0.35">
      <c r="R1904" s="2968"/>
    </row>
    <row r="1905" spans="18:18" x14ac:dyDescent="0.35">
      <c r="R1905" s="2968"/>
    </row>
    <row r="1906" spans="18:18" x14ac:dyDescent="0.35">
      <c r="R1906" s="2968"/>
    </row>
    <row r="1907" spans="18:18" x14ac:dyDescent="0.35">
      <c r="R1907" s="2968"/>
    </row>
    <row r="1908" spans="18:18" x14ac:dyDescent="0.35">
      <c r="R1908" s="2968"/>
    </row>
    <row r="1909" spans="18:18" x14ac:dyDescent="0.35">
      <c r="R1909" s="2968"/>
    </row>
    <row r="1910" spans="18:18" x14ac:dyDescent="0.35">
      <c r="R1910" s="2968"/>
    </row>
    <row r="1911" spans="18:18" x14ac:dyDescent="0.35">
      <c r="R1911" s="2968"/>
    </row>
    <row r="1912" spans="18:18" x14ac:dyDescent="0.35">
      <c r="R1912" s="2968"/>
    </row>
    <row r="1913" spans="18:18" x14ac:dyDescent="0.35">
      <c r="R1913" s="2968"/>
    </row>
    <row r="1914" spans="18:18" x14ac:dyDescent="0.35">
      <c r="R1914" s="2968"/>
    </row>
    <row r="1915" spans="18:18" x14ac:dyDescent="0.35">
      <c r="R1915" s="2968"/>
    </row>
    <row r="1916" spans="18:18" x14ac:dyDescent="0.35">
      <c r="R1916" s="2968"/>
    </row>
    <row r="1917" spans="18:18" x14ac:dyDescent="0.35">
      <c r="R1917" s="2968"/>
    </row>
    <row r="1918" spans="18:18" x14ac:dyDescent="0.35">
      <c r="R1918" s="2968"/>
    </row>
    <row r="1919" spans="18:18" x14ac:dyDescent="0.35">
      <c r="R1919" s="2968"/>
    </row>
    <row r="1920" spans="18:18" x14ac:dyDescent="0.35">
      <c r="R1920" s="2968"/>
    </row>
    <row r="1921" spans="18:18" x14ac:dyDescent="0.35">
      <c r="R1921" s="2968"/>
    </row>
    <row r="1922" spans="18:18" x14ac:dyDescent="0.35">
      <c r="R1922" s="2968"/>
    </row>
    <row r="1923" spans="18:18" x14ac:dyDescent="0.35">
      <c r="R1923" s="2968"/>
    </row>
    <row r="1924" spans="18:18" x14ac:dyDescent="0.35">
      <c r="R1924" s="2968"/>
    </row>
    <row r="1925" spans="18:18" x14ac:dyDescent="0.35">
      <c r="R1925" s="2968"/>
    </row>
    <row r="1926" spans="18:18" x14ac:dyDescent="0.35">
      <c r="R1926" s="2968"/>
    </row>
    <row r="1927" spans="18:18" x14ac:dyDescent="0.35">
      <c r="R1927" s="2968"/>
    </row>
    <row r="1928" spans="18:18" x14ac:dyDescent="0.35">
      <c r="R1928" s="2968"/>
    </row>
    <row r="1929" spans="18:18" x14ac:dyDescent="0.35">
      <c r="R1929" s="2968"/>
    </row>
    <row r="1930" spans="18:18" x14ac:dyDescent="0.35">
      <c r="R1930" s="2968"/>
    </row>
    <row r="1931" spans="18:18" x14ac:dyDescent="0.35">
      <c r="R1931" s="2968"/>
    </row>
    <row r="1932" spans="18:18" x14ac:dyDescent="0.35">
      <c r="R1932" s="2968"/>
    </row>
    <row r="1933" spans="18:18" x14ac:dyDescent="0.35">
      <c r="R1933" s="2968"/>
    </row>
    <row r="1934" spans="18:18" x14ac:dyDescent="0.35">
      <c r="R1934" s="2968"/>
    </row>
    <row r="1935" spans="18:18" x14ac:dyDescent="0.35">
      <c r="R1935" s="2968"/>
    </row>
    <row r="1936" spans="18:18" x14ac:dyDescent="0.35">
      <c r="R1936" s="2968"/>
    </row>
    <row r="1937" spans="18:18" x14ac:dyDescent="0.35">
      <c r="R1937" s="2968"/>
    </row>
    <row r="1938" spans="18:18" x14ac:dyDescent="0.35">
      <c r="R1938" s="2968"/>
    </row>
    <row r="1939" spans="18:18" x14ac:dyDescent="0.35">
      <c r="R1939" s="2968"/>
    </row>
    <row r="1940" spans="18:18" x14ac:dyDescent="0.35">
      <c r="R1940" s="2968"/>
    </row>
    <row r="1941" spans="18:18" x14ac:dyDescent="0.35">
      <c r="R1941" s="2968"/>
    </row>
    <row r="1942" spans="18:18" x14ac:dyDescent="0.35">
      <c r="R1942" s="2968"/>
    </row>
    <row r="1943" spans="18:18" x14ac:dyDescent="0.35">
      <c r="R1943" s="2968"/>
    </row>
    <row r="1944" spans="18:18" x14ac:dyDescent="0.35">
      <c r="R1944" s="2968"/>
    </row>
    <row r="1945" spans="18:18" x14ac:dyDescent="0.35">
      <c r="R1945" s="2968"/>
    </row>
    <row r="1946" spans="18:18" x14ac:dyDescent="0.35">
      <c r="R1946" s="2968"/>
    </row>
    <row r="1947" spans="18:18" x14ac:dyDescent="0.35">
      <c r="R1947" s="2968"/>
    </row>
    <row r="1948" spans="18:18" x14ac:dyDescent="0.35">
      <c r="R1948" s="2968"/>
    </row>
    <row r="1949" spans="18:18" x14ac:dyDescent="0.35">
      <c r="R1949" s="2968"/>
    </row>
    <row r="1950" spans="18:18" x14ac:dyDescent="0.35">
      <c r="R1950" s="2968"/>
    </row>
    <row r="1951" spans="18:18" x14ac:dyDescent="0.35">
      <c r="R1951" s="2968"/>
    </row>
    <row r="1952" spans="18:18" x14ac:dyDescent="0.35">
      <c r="R1952" s="2968"/>
    </row>
    <row r="1953" spans="18:18" x14ac:dyDescent="0.35">
      <c r="R1953" s="2968"/>
    </row>
    <row r="1954" spans="18:18" x14ac:dyDescent="0.35">
      <c r="R1954" s="2968"/>
    </row>
    <row r="1955" spans="18:18" x14ac:dyDescent="0.35">
      <c r="R1955" s="2968"/>
    </row>
    <row r="1956" spans="18:18" x14ac:dyDescent="0.35">
      <c r="R1956" s="2968"/>
    </row>
    <row r="1957" spans="18:18" x14ac:dyDescent="0.35">
      <c r="R1957" s="2968"/>
    </row>
    <row r="1958" spans="18:18" x14ac:dyDescent="0.35">
      <c r="R1958" s="2968"/>
    </row>
    <row r="1959" spans="18:18" x14ac:dyDescent="0.35">
      <c r="R1959" s="2968"/>
    </row>
    <row r="1960" spans="18:18" x14ac:dyDescent="0.35">
      <c r="R1960" s="2968"/>
    </row>
    <row r="1961" spans="18:18" x14ac:dyDescent="0.35">
      <c r="R1961" s="2968"/>
    </row>
    <row r="1962" spans="18:18" x14ac:dyDescent="0.35">
      <c r="R1962" s="2968"/>
    </row>
    <row r="1963" spans="18:18" x14ac:dyDescent="0.35">
      <c r="R1963" s="2968"/>
    </row>
    <row r="1964" spans="18:18" x14ac:dyDescent="0.35">
      <c r="R1964" s="2968"/>
    </row>
    <row r="1965" spans="18:18" x14ac:dyDescent="0.35">
      <c r="R1965" s="2968"/>
    </row>
    <row r="1966" spans="18:18" x14ac:dyDescent="0.35">
      <c r="R1966" s="2968"/>
    </row>
    <row r="1967" spans="18:18" x14ac:dyDescent="0.35">
      <c r="R1967" s="2968"/>
    </row>
    <row r="1968" spans="18:18" x14ac:dyDescent="0.35">
      <c r="R1968" s="2968"/>
    </row>
    <row r="1969" spans="18:18" x14ac:dyDescent="0.35">
      <c r="R1969" s="2968"/>
    </row>
    <row r="1970" spans="18:18" x14ac:dyDescent="0.35">
      <c r="R1970" s="2968"/>
    </row>
    <row r="1971" spans="18:18" x14ac:dyDescent="0.35">
      <c r="R1971" s="2968"/>
    </row>
    <row r="1972" spans="18:18" x14ac:dyDescent="0.35">
      <c r="R1972" s="2968"/>
    </row>
    <row r="1973" spans="18:18" x14ac:dyDescent="0.35">
      <c r="R1973" s="2968"/>
    </row>
    <row r="1974" spans="18:18" x14ac:dyDescent="0.35">
      <c r="R1974" s="2968"/>
    </row>
    <row r="1975" spans="18:18" x14ac:dyDescent="0.35">
      <c r="R1975" s="2968"/>
    </row>
    <row r="1976" spans="18:18" x14ac:dyDescent="0.35">
      <c r="R1976" s="2968"/>
    </row>
    <row r="1977" spans="18:18" x14ac:dyDescent="0.35">
      <c r="R1977" s="2968"/>
    </row>
    <row r="1978" spans="18:18" x14ac:dyDescent="0.35">
      <c r="R1978" s="2968"/>
    </row>
    <row r="1979" spans="18:18" x14ac:dyDescent="0.35">
      <c r="R1979" s="2968"/>
    </row>
    <row r="1980" spans="18:18" x14ac:dyDescent="0.35">
      <c r="R1980" s="2968"/>
    </row>
    <row r="1981" spans="18:18" x14ac:dyDescent="0.35">
      <c r="R1981" s="2968"/>
    </row>
    <row r="1982" spans="18:18" x14ac:dyDescent="0.35">
      <c r="R1982" s="2968"/>
    </row>
    <row r="1983" spans="18:18" x14ac:dyDescent="0.35">
      <c r="R1983" s="2968"/>
    </row>
    <row r="1984" spans="18:18" x14ac:dyDescent="0.35">
      <c r="R1984" s="2968"/>
    </row>
    <row r="1985" spans="18:18" x14ac:dyDescent="0.35">
      <c r="R1985" s="2968"/>
    </row>
    <row r="1986" spans="18:18" x14ac:dyDescent="0.35">
      <c r="R1986" s="2968"/>
    </row>
    <row r="1987" spans="18:18" x14ac:dyDescent="0.35">
      <c r="R1987" s="2968"/>
    </row>
    <row r="1988" spans="18:18" x14ac:dyDescent="0.35">
      <c r="R1988" s="2968"/>
    </row>
    <row r="1989" spans="18:18" x14ac:dyDescent="0.35">
      <c r="R1989" s="2968"/>
    </row>
    <row r="1990" spans="18:18" x14ac:dyDescent="0.35">
      <c r="R1990" s="2968"/>
    </row>
    <row r="1991" spans="18:18" x14ac:dyDescent="0.35">
      <c r="R1991" s="2968"/>
    </row>
    <row r="1992" spans="18:18" x14ac:dyDescent="0.35">
      <c r="R1992" s="2968"/>
    </row>
    <row r="1993" spans="18:18" x14ac:dyDescent="0.35">
      <c r="R1993" s="2968"/>
    </row>
    <row r="1994" spans="18:18" x14ac:dyDescent="0.35">
      <c r="R1994" s="2968"/>
    </row>
    <row r="1995" spans="18:18" x14ac:dyDescent="0.35">
      <c r="R1995" s="2968"/>
    </row>
    <row r="1996" spans="18:18" x14ac:dyDescent="0.35">
      <c r="R1996" s="2968"/>
    </row>
    <row r="1997" spans="18:18" x14ac:dyDescent="0.35">
      <c r="R1997" s="2968"/>
    </row>
    <row r="1998" spans="18:18" x14ac:dyDescent="0.35">
      <c r="R1998" s="2968"/>
    </row>
    <row r="1999" spans="18:18" x14ac:dyDescent="0.35">
      <c r="R1999" s="2968"/>
    </row>
    <row r="2000" spans="18:18" x14ac:dyDescent="0.35">
      <c r="R2000" s="2968"/>
    </row>
    <row r="2001" spans="18:18" x14ac:dyDescent="0.35">
      <c r="R2001" s="2968"/>
    </row>
    <row r="2002" spans="18:18" x14ac:dyDescent="0.35">
      <c r="R2002" s="2968"/>
    </row>
    <row r="2003" spans="18:18" x14ac:dyDescent="0.35">
      <c r="R2003" s="2968"/>
    </row>
    <row r="2004" spans="18:18" x14ac:dyDescent="0.35">
      <c r="R2004" s="2968"/>
    </row>
    <row r="2005" spans="18:18" x14ac:dyDescent="0.35">
      <c r="R2005" s="2968"/>
    </row>
    <row r="2006" spans="18:18" x14ac:dyDescent="0.35">
      <c r="R2006" s="2968"/>
    </row>
    <row r="2007" spans="18:18" x14ac:dyDescent="0.35">
      <c r="R2007" s="2968"/>
    </row>
    <row r="2008" spans="18:18" x14ac:dyDescent="0.35">
      <c r="R2008" s="2968"/>
    </row>
    <row r="2009" spans="18:18" x14ac:dyDescent="0.35">
      <c r="R2009" s="2968"/>
    </row>
    <row r="2010" spans="18:18" x14ac:dyDescent="0.35">
      <c r="R2010" s="2968"/>
    </row>
    <row r="2011" spans="18:18" x14ac:dyDescent="0.35">
      <c r="R2011" s="2968"/>
    </row>
    <row r="2012" spans="18:18" x14ac:dyDescent="0.35">
      <c r="R2012" s="2968"/>
    </row>
    <row r="2013" spans="18:18" x14ac:dyDescent="0.35">
      <c r="R2013" s="2968"/>
    </row>
    <row r="2014" spans="18:18" x14ac:dyDescent="0.35">
      <c r="R2014" s="2968"/>
    </row>
    <row r="2015" spans="18:18" x14ac:dyDescent="0.35">
      <c r="R2015" s="2968"/>
    </row>
    <row r="2016" spans="18:18" x14ac:dyDescent="0.35">
      <c r="R2016" s="2968"/>
    </row>
    <row r="2017" spans="18:18" x14ac:dyDescent="0.35">
      <c r="R2017" s="2968"/>
    </row>
    <row r="2018" spans="18:18" x14ac:dyDescent="0.35">
      <c r="R2018" s="2968"/>
    </row>
    <row r="2019" spans="18:18" x14ac:dyDescent="0.35">
      <c r="R2019" s="2968"/>
    </row>
    <row r="2020" spans="18:18" x14ac:dyDescent="0.35">
      <c r="R2020" s="2968"/>
    </row>
    <row r="2021" spans="18:18" x14ac:dyDescent="0.35">
      <c r="R2021" s="2968"/>
    </row>
    <row r="2022" spans="18:18" x14ac:dyDescent="0.35">
      <c r="R2022" s="2968"/>
    </row>
    <row r="2023" spans="18:18" x14ac:dyDescent="0.35">
      <c r="R2023" s="2968"/>
    </row>
    <row r="2024" spans="18:18" x14ac:dyDescent="0.35">
      <c r="R2024" s="2968"/>
    </row>
    <row r="2025" spans="18:18" x14ac:dyDescent="0.35">
      <c r="R2025" s="2968"/>
    </row>
    <row r="2026" spans="18:18" x14ac:dyDescent="0.35">
      <c r="R2026" s="2968"/>
    </row>
    <row r="2027" spans="18:18" x14ac:dyDescent="0.35">
      <c r="R2027" s="2968"/>
    </row>
    <row r="2028" spans="18:18" x14ac:dyDescent="0.35">
      <c r="R2028" s="2968"/>
    </row>
    <row r="2029" spans="18:18" x14ac:dyDescent="0.35">
      <c r="R2029" s="2968"/>
    </row>
    <row r="2030" spans="18:18" x14ac:dyDescent="0.35">
      <c r="R2030" s="2968"/>
    </row>
    <row r="2031" spans="18:18" x14ac:dyDescent="0.35">
      <c r="R2031" s="2968"/>
    </row>
    <row r="2032" spans="18:18" x14ac:dyDescent="0.35">
      <c r="R2032" s="2968"/>
    </row>
    <row r="2033" spans="18:18" x14ac:dyDescent="0.35">
      <c r="R2033" s="2968"/>
    </row>
    <row r="2034" spans="18:18" x14ac:dyDescent="0.35">
      <c r="R2034" s="2968"/>
    </row>
    <row r="2035" spans="18:18" x14ac:dyDescent="0.35">
      <c r="R2035" s="2968"/>
    </row>
    <row r="2036" spans="18:18" x14ac:dyDescent="0.35">
      <c r="R2036" s="2968"/>
    </row>
    <row r="2037" spans="18:18" x14ac:dyDescent="0.35">
      <c r="R2037" s="2968"/>
    </row>
    <row r="2038" spans="18:18" x14ac:dyDescent="0.35">
      <c r="R2038" s="2968"/>
    </row>
    <row r="2039" spans="18:18" x14ac:dyDescent="0.35">
      <c r="R2039" s="2968"/>
    </row>
    <row r="2040" spans="18:18" x14ac:dyDescent="0.35">
      <c r="R2040" s="2968"/>
    </row>
    <row r="2041" spans="18:18" x14ac:dyDescent="0.35">
      <c r="R2041" s="2968"/>
    </row>
    <row r="2042" spans="18:18" x14ac:dyDescent="0.35">
      <c r="R2042" s="2968"/>
    </row>
    <row r="2043" spans="18:18" x14ac:dyDescent="0.35">
      <c r="R2043" s="2968"/>
    </row>
    <row r="2044" spans="18:18" x14ac:dyDescent="0.35">
      <c r="R2044" s="2968"/>
    </row>
    <row r="2045" spans="18:18" x14ac:dyDescent="0.35">
      <c r="R2045" s="2968"/>
    </row>
    <row r="2046" spans="18:18" x14ac:dyDescent="0.35">
      <c r="R2046" s="2968"/>
    </row>
    <row r="2047" spans="18:18" x14ac:dyDescent="0.35">
      <c r="R2047" s="2968"/>
    </row>
    <row r="2048" spans="18:18" x14ac:dyDescent="0.35">
      <c r="R2048" s="2968"/>
    </row>
    <row r="2049" spans="18:18" x14ac:dyDescent="0.35">
      <c r="R2049" s="2968"/>
    </row>
    <row r="2050" spans="18:18" x14ac:dyDescent="0.35">
      <c r="R2050" s="2968"/>
    </row>
    <row r="2051" spans="18:18" x14ac:dyDescent="0.35">
      <c r="R2051" s="2968"/>
    </row>
    <row r="2052" spans="18:18" x14ac:dyDescent="0.35">
      <c r="R2052" s="2968"/>
    </row>
    <row r="2053" spans="18:18" x14ac:dyDescent="0.35">
      <c r="R2053" s="2968"/>
    </row>
    <row r="2054" spans="18:18" x14ac:dyDescent="0.35">
      <c r="R2054" s="2968"/>
    </row>
    <row r="2055" spans="18:18" x14ac:dyDescent="0.35">
      <c r="R2055" s="2968"/>
    </row>
    <row r="2056" spans="18:18" x14ac:dyDescent="0.35">
      <c r="R2056" s="2968"/>
    </row>
    <row r="2057" spans="18:18" x14ac:dyDescent="0.35">
      <c r="R2057" s="2968"/>
    </row>
    <row r="2058" spans="18:18" x14ac:dyDescent="0.35">
      <c r="R2058" s="2968"/>
    </row>
    <row r="2059" spans="18:18" x14ac:dyDescent="0.35">
      <c r="R2059" s="2968"/>
    </row>
    <row r="2060" spans="18:18" x14ac:dyDescent="0.35">
      <c r="R2060" s="2968"/>
    </row>
    <row r="2061" spans="18:18" x14ac:dyDescent="0.35">
      <c r="R2061" s="2968"/>
    </row>
    <row r="2062" spans="18:18" x14ac:dyDescent="0.35">
      <c r="R2062" s="2968"/>
    </row>
    <row r="2063" spans="18:18" x14ac:dyDescent="0.35">
      <c r="R2063" s="2968"/>
    </row>
    <row r="2064" spans="18:18" x14ac:dyDescent="0.35">
      <c r="R2064" s="2968"/>
    </row>
    <row r="2065" spans="18:18" x14ac:dyDescent="0.35">
      <c r="R2065" s="2968"/>
    </row>
    <row r="2066" spans="18:18" x14ac:dyDescent="0.35">
      <c r="R2066" s="2968"/>
    </row>
    <row r="2067" spans="18:18" x14ac:dyDescent="0.35">
      <c r="R2067" s="2968"/>
    </row>
    <row r="2068" spans="18:18" x14ac:dyDescent="0.35">
      <c r="R2068" s="2968"/>
    </row>
    <row r="2069" spans="18:18" x14ac:dyDescent="0.35">
      <c r="R2069" s="2968"/>
    </row>
    <row r="2070" spans="18:18" x14ac:dyDescent="0.35">
      <c r="R2070" s="2968"/>
    </row>
    <row r="2071" spans="18:18" x14ac:dyDescent="0.35">
      <c r="R2071" s="2968"/>
    </row>
    <row r="2072" spans="18:18" x14ac:dyDescent="0.35">
      <c r="R2072" s="2968"/>
    </row>
    <row r="2073" spans="18:18" x14ac:dyDescent="0.35">
      <c r="R2073" s="2968"/>
    </row>
    <row r="2074" spans="18:18" x14ac:dyDescent="0.35">
      <c r="R2074" s="2968"/>
    </row>
    <row r="2075" spans="18:18" x14ac:dyDescent="0.35">
      <c r="R2075" s="2968"/>
    </row>
    <row r="2076" spans="18:18" x14ac:dyDescent="0.35">
      <c r="R2076" s="2968"/>
    </row>
    <row r="2077" spans="18:18" x14ac:dyDescent="0.35">
      <c r="R2077" s="2968"/>
    </row>
    <row r="2078" spans="18:18" x14ac:dyDescent="0.35">
      <c r="R2078" s="2968"/>
    </row>
    <row r="2079" spans="18:18" x14ac:dyDescent="0.35">
      <c r="R2079" s="2968"/>
    </row>
    <row r="2080" spans="18:18" x14ac:dyDescent="0.35">
      <c r="R2080" s="2968"/>
    </row>
    <row r="2081" spans="18:18" x14ac:dyDescent="0.35">
      <c r="R2081" s="2968"/>
    </row>
    <row r="2082" spans="18:18" x14ac:dyDescent="0.35">
      <c r="R2082" s="2968"/>
    </row>
    <row r="2083" spans="18:18" x14ac:dyDescent="0.35">
      <c r="R2083" s="2968"/>
    </row>
    <row r="2084" spans="18:18" x14ac:dyDescent="0.35">
      <c r="R2084" s="2968"/>
    </row>
    <row r="2085" spans="18:18" x14ac:dyDescent="0.35">
      <c r="R2085" s="2968"/>
    </row>
    <row r="2086" spans="18:18" x14ac:dyDescent="0.35">
      <c r="R2086" s="2968"/>
    </row>
    <row r="2087" spans="18:18" x14ac:dyDescent="0.35">
      <c r="R2087" s="2968"/>
    </row>
    <row r="2088" spans="18:18" x14ac:dyDescent="0.35">
      <c r="R2088" s="2968"/>
    </row>
    <row r="2089" spans="18:18" x14ac:dyDescent="0.35">
      <c r="R2089" s="2968"/>
    </row>
    <row r="2090" spans="18:18" x14ac:dyDescent="0.35">
      <c r="R2090" s="2968"/>
    </row>
    <row r="2091" spans="18:18" x14ac:dyDescent="0.35">
      <c r="R2091" s="2968"/>
    </row>
    <row r="2092" spans="18:18" x14ac:dyDescent="0.35">
      <c r="R2092" s="2968"/>
    </row>
    <row r="2093" spans="18:18" x14ac:dyDescent="0.35">
      <c r="R2093" s="2968"/>
    </row>
    <row r="2094" spans="18:18" x14ac:dyDescent="0.35">
      <c r="R2094" s="2968"/>
    </row>
    <row r="2095" spans="18:18" x14ac:dyDescent="0.35">
      <c r="R2095" s="2968"/>
    </row>
    <row r="2096" spans="18:18" x14ac:dyDescent="0.35">
      <c r="R2096" s="2968"/>
    </row>
    <row r="2097" spans="18:18" x14ac:dyDescent="0.35">
      <c r="R2097" s="2968"/>
    </row>
    <row r="2098" spans="18:18" x14ac:dyDescent="0.35">
      <c r="R2098" s="2968"/>
    </row>
    <row r="2099" spans="18:18" x14ac:dyDescent="0.35">
      <c r="R2099" s="2968"/>
    </row>
    <row r="2100" spans="18:18" x14ac:dyDescent="0.35">
      <c r="R2100" s="2968"/>
    </row>
    <row r="2101" spans="18:18" x14ac:dyDescent="0.35">
      <c r="R2101" s="2968"/>
    </row>
    <row r="2102" spans="18:18" x14ac:dyDescent="0.35">
      <c r="R2102" s="2968"/>
    </row>
    <row r="2103" spans="18:18" x14ac:dyDescent="0.35">
      <c r="R2103" s="2968"/>
    </row>
    <row r="2104" spans="18:18" x14ac:dyDescent="0.35">
      <c r="R2104" s="2968"/>
    </row>
    <row r="2105" spans="18:18" x14ac:dyDescent="0.35">
      <c r="R2105" s="2968"/>
    </row>
    <row r="2106" spans="18:18" x14ac:dyDescent="0.35">
      <c r="R2106" s="2968"/>
    </row>
    <row r="2107" spans="18:18" x14ac:dyDescent="0.35">
      <c r="R2107" s="2968"/>
    </row>
    <row r="2108" spans="18:18" x14ac:dyDescent="0.35">
      <c r="R2108" s="2968"/>
    </row>
    <row r="2109" spans="18:18" x14ac:dyDescent="0.35">
      <c r="R2109" s="2968"/>
    </row>
    <row r="2110" spans="18:18" x14ac:dyDescent="0.35">
      <c r="R2110" s="2968"/>
    </row>
    <row r="2111" spans="18:18" x14ac:dyDescent="0.35">
      <c r="R2111" s="2968"/>
    </row>
    <row r="2112" spans="18:18" x14ac:dyDescent="0.35">
      <c r="R2112" s="2968"/>
    </row>
    <row r="2113" spans="18:18" x14ac:dyDescent="0.35">
      <c r="R2113" s="2968"/>
    </row>
    <row r="2114" spans="18:18" x14ac:dyDescent="0.35">
      <c r="R2114" s="2968"/>
    </row>
    <row r="2115" spans="18:18" x14ac:dyDescent="0.35">
      <c r="R2115" s="2968"/>
    </row>
    <row r="2116" spans="18:18" x14ac:dyDescent="0.35">
      <c r="R2116" s="2968"/>
    </row>
    <row r="2117" spans="18:18" x14ac:dyDescent="0.35">
      <c r="R2117" s="2968"/>
    </row>
    <row r="2118" spans="18:18" x14ac:dyDescent="0.35">
      <c r="R2118" s="2968"/>
    </row>
    <row r="2119" spans="18:18" x14ac:dyDescent="0.35">
      <c r="R2119" s="2968"/>
    </row>
    <row r="2120" spans="18:18" x14ac:dyDescent="0.35">
      <c r="R2120" s="2968"/>
    </row>
    <row r="2121" spans="18:18" x14ac:dyDescent="0.35">
      <c r="R2121" s="2968"/>
    </row>
    <row r="2122" spans="18:18" x14ac:dyDescent="0.35">
      <c r="R2122" s="2968"/>
    </row>
    <row r="2123" spans="18:18" x14ac:dyDescent="0.35">
      <c r="R2123" s="2968"/>
    </row>
    <row r="2124" spans="18:18" x14ac:dyDescent="0.35">
      <c r="R2124" s="2968"/>
    </row>
    <row r="2125" spans="18:18" x14ac:dyDescent="0.35">
      <c r="R2125" s="2968"/>
    </row>
    <row r="2126" spans="18:18" x14ac:dyDescent="0.35">
      <c r="R2126" s="2968"/>
    </row>
    <row r="2127" spans="18:18" x14ac:dyDescent="0.35">
      <c r="R2127" s="2968"/>
    </row>
    <row r="2128" spans="18:18" x14ac:dyDescent="0.35">
      <c r="R2128" s="2968"/>
    </row>
    <row r="2129" spans="18:18" x14ac:dyDescent="0.35">
      <c r="R2129" s="2968"/>
    </row>
    <row r="2130" spans="18:18" x14ac:dyDescent="0.35">
      <c r="R2130" s="2968"/>
    </row>
    <row r="2131" spans="18:18" x14ac:dyDescent="0.35">
      <c r="R2131" s="2968"/>
    </row>
    <row r="2132" spans="18:18" x14ac:dyDescent="0.35">
      <c r="R2132" s="2968"/>
    </row>
    <row r="2133" spans="18:18" x14ac:dyDescent="0.35">
      <c r="R2133" s="2968"/>
    </row>
    <row r="2134" spans="18:18" x14ac:dyDescent="0.35">
      <c r="R2134" s="2968"/>
    </row>
    <row r="2135" spans="18:18" x14ac:dyDescent="0.35">
      <c r="R2135" s="2968"/>
    </row>
    <row r="2136" spans="18:18" x14ac:dyDescent="0.35">
      <c r="R2136" s="2968"/>
    </row>
    <row r="2137" spans="18:18" x14ac:dyDescent="0.35">
      <c r="R2137" s="2968"/>
    </row>
    <row r="2138" spans="18:18" x14ac:dyDescent="0.35">
      <c r="R2138" s="2968"/>
    </row>
    <row r="2139" spans="18:18" x14ac:dyDescent="0.35">
      <c r="R2139" s="2968"/>
    </row>
    <row r="2140" spans="18:18" x14ac:dyDescent="0.35">
      <c r="R2140" s="2968"/>
    </row>
    <row r="2141" spans="18:18" x14ac:dyDescent="0.35">
      <c r="R2141" s="2968"/>
    </row>
    <row r="2142" spans="18:18" x14ac:dyDescent="0.35">
      <c r="R2142" s="2968"/>
    </row>
    <row r="2143" spans="18:18" x14ac:dyDescent="0.35">
      <c r="R2143" s="2968"/>
    </row>
    <row r="2144" spans="18:18" x14ac:dyDescent="0.35">
      <c r="R2144" s="2968"/>
    </row>
    <row r="2145" spans="18:18" x14ac:dyDescent="0.35">
      <c r="R2145" s="2968"/>
    </row>
    <row r="2146" spans="18:18" x14ac:dyDescent="0.35">
      <c r="R2146" s="2968"/>
    </row>
    <row r="2147" spans="18:18" x14ac:dyDescent="0.35">
      <c r="R2147" s="2968"/>
    </row>
    <row r="2148" spans="18:18" x14ac:dyDescent="0.35">
      <c r="R2148" s="2968"/>
    </row>
    <row r="2149" spans="18:18" x14ac:dyDescent="0.35">
      <c r="R2149" s="2968"/>
    </row>
    <row r="2150" spans="18:18" x14ac:dyDescent="0.35">
      <c r="R2150" s="2968"/>
    </row>
    <row r="2151" spans="18:18" x14ac:dyDescent="0.35">
      <c r="R2151" s="2968"/>
    </row>
    <row r="2152" spans="18:18" x14ac:dyDescent="0.35">
      <c r="R2152" s="2968"/>
    </row>
    <row r="2153" spans="18:18" x14ac:dyDescent="0.35">
      <c r="R2153" s="2968"/>
    </row>
    <row r="2154" spans="18:18" x14ac:dyDescent="0.35">
      <c r="R2154" s="2968"/>
    </row>
    <row r="2155" spans="18:18" x14ac:dyDescent="0.35">
      <c r="R2155" s="2968"/>
    </row>
    <row r="2156" spans="18:18" x14ac:dyDescent="0.35">
      <c r="R2156" s="2968"/>
    </row>
    <row r="2157" spans="18:18" x14ac:dyDescent="0.35">
      <c r="R2157" s="2968"/>
    </row>
    <row r="2158" spans="18:18" x14ac:dyDescent="0.35">
      <c r="R2158" s="2968"/>
    </row>
    <row r="2159" spans="18:18" x14ac:dyDescent="0.35">
      <c r="R2159" s="2968"/>
    </row>
    <row r="2160" spans="18:18" x14ac:dyDescent="0.35">
      <c r="R2160" s="2968"/>
    </row>
    <row r="2161" spans="18:18" x14ac:dyDescent="0.35">
      <c r="R2161" s="2968"/>
    </row>
    <row r="2162" spans="18:18" x14ac:dyDescent="0.35">
      <c r="R2162" s="2968"/>
    </row>
    <row r="2163" spans="18:18" x14ac:dyDescent="0.35">
      <c r="R2163" s="2968"/>
    </row>
    <row r="2164" spans="18:18" x14ac:dyDescent="0.35">
      <c r="R2164" s="2968"/>
    </row>
    <row r="2165" spans="18:18" x14ac:dyDescent="0.35">
      <c r="R2165" s="2968"/>
    </row>
    <row r="2166" spans="18:18" x14ac:dyDescent="0.35">
      <c r="R2166" s="2968"/>
    </row>
    <row r="2167" spans="18:18" x14ac:dyDescent="0.35">
      <c r="R2167" s="2968"/>
    </row>
    <row r="2168" spans="18:18" x14ac:dyDescent="0.35">
      <c r="R2168" s="2968"/>
    </row>
    <row r="2169" spans="18:18" x14ac:dyDescent="0.35">
      <c r="R2169" s="2968"/>
    </row>
    <row r="2170" spans="18:18" x14ac:dyDescent="0.35">
      <c r="R2170" s="2968"/>
    </row>
    <row r="2171" spans="18:18" x14ac:dyDescent="0.35">
      <c r="R2171" s="2968"/>
    </row>
    <row r="2172" spans="18:18" x14ac:dyDescent="0.35">
      <c r="R2172" s="2968"/>
    </row>
    <row r="2173" spans="18:18" x14ac:dyDescent="0.35">
      <c r="R2173" s="2968"/>
    </row>
    <row r="2174" spans="18:18" x14ac:dyDescent="0.35">
      <c r="R2174" s="2968"/>
    </row>
    <row r="2175" spans="18:18" x14ac:dyDescent="0.35">
      <c r="R2175" s="2968"/>
    </row>
    <row r="2176" spans="18:18" x14ac:dyDescent="0.35">
      <c r="R2176" s="2968"/>
    </row>
    <row r="2177" spans="18:18" x14ac:dyDescent="0.35">
      <c r="R2177" s="2968"/>
    </row>
    <row r="2178" spans="18:18" x14ac:dyDescent="0.35">
      <c r="R2178" s="2968"/>
    </row>
    <row r="2179" spans="18:18" x14ac:dyDescent="0.35">
      <c r="R2179" s="2968"/>
    </row>
    <row r="2180" spans="18:18" x14ac:dyDescent="0.35">
      <c r="R2180" s="2968"/>
    </row>
    <row r="2181" spans="18:18" x14ac:dyDescent="0.35">
      <c r="R2181" s="2968"/>
    </row>
    <row r="2182" spans="18:18" x14ac:dyDescent="0.35">
      <c r="R2182" s="2968"/>
    </row>
    <row r="2183" spans="18:18" x14ac:dyDescent="0.35">
      <c r="R2183" s="2968"/>
    </row>
    <row r="2184" spans="18:18" x14ac:dyDescent="0.35">
      <c r="R2184" s="2968"/>
    </row>
    <row r="2185" spans="18:18" x14ac:dyDescent="0.35">
      <c r="R2185" s="2968"/>
    </row>
    <row r="2186" spans="18:18" x14ac:dyDescent="0.35">
      <c r="R2186" s="2968"/>
    </row>
    <row r="2187" spans="18:18" x14ac:dyDescent="0.35">
      <c r="R2187" s="2968"/>
    </row>
    <row r="2188" spans="18:18" x14ac:dyDescent="0.35">
      <c r="R2188" s="2968"/>
    </row>
    <row r="2189" spans="18:18" x14ac:dyDescent="0.35">
      <c r="R2189" s="2968"/>
    </row>
    <row r="2190" spans="18:18" x14ac:dyDescent="0.35">
      <c r="R2190" s="2968"/>
    </row>
    <row r="2191" spans="18:18" x14ac:dyDescent="0.35">
      <c r="R2191" s="2968"/>
    </row>
    <row r="2192" spans="18:18" x14ac:dyDescent="0.35">
      <c r="R2192" s="2968"/>
    </row>
    <row r="2193" spans="18:18" x14ac:dyDescent="0.35">
      <c r="R2193" s="2968"/>
    </row>
    <row r="2194" spans="18:18" x14ac:dyDescent="0.35">
      <c r="R2194" s="2968"/>
    </row>
    <row r="2195" spans="18:18" x14ac:dyDescent="0.35">
      <c r="R2195" s="2968"/>
    </row>
    <row r="2196" spans="18:18" x14ac:dyDescent="0.35">
      <c r="R2196" s="2968"/>
    </row>
    <row r="2197" spans="18:18" x14ac:dyDescent="0.35">
      <c r="R2197" s="2968"/>
    </row>
    <row r="2198" spans="18:18" x14ac:dyDescent="0.35">
      <c r="R2198" s="2968"/>
    </row>
    <row r="2199" spans="18:18" x14ac:dyDescent="0.35">
      <c r="R2199" s="2968"/>
    </row>
    <row r="2200" spans="18:18" x14ac:dyDescent="0.35">
      <c r="R2200" s="2968"/>
    </row>
    <row r="2201" spans="18:18" x14ac:dyDescent="0.35">
      <c r="R2201" s="2968"/>
    </row>
    <row r="2202" spans="18:18" x14ac:dyDescent="0.35">
      <c r="R2202" s="2968"/>
    </row>
    <row r="2203" spans="18:18" x14ac:dyDescent="0.35">
      <c r="R2203" s="2968"/>
    </row>
    <row r="2204" spans="18:18" x14ac:dyDescent="0.35">
      <c r="R2204" s="2968"/>
    </row>
    <row r="2205" spans="18:18" x14ac:dyDescent="0.35">
      <c r="R2205" s="2968"/>
    </row>
    <row r="2206" spans="18:18" x14ac:dyDescent="0.35">
      <c r="R2206" s="2968"/>
    </row>
    <row r="2207" spans="18:18" x14ac:dyDescent="0.35">
      <c r="R2207" s="2968"/>
    </row>
    <row r="2208" spans="18:18" x14ac:dyDescent="0.35">
      <c r="R2208" s="2968"/>
    </row>
    <row r="2209" spans="18:18" x14ac:dyDescent="0.35">
      <c r="R2209" s="2968"/>
    </row>
    <row r="2210" spans="18:18" x14ac:dyDescent="0.35">
      <c r="R2210" s="2968"/>
    </row>
    <row r="2211" spans="18:18" x14ac:dyDescent="0.35">
      <c r="R2211" s="2968"/>
    </row>
    <row r="2212" spans="18:18" x14ac:dyDescent="0.35">
      <c r="R2212" s="2968"/>
    </row>
    <row r="2213" spans="18:18" x14ac:dyDescent="0.35">
      <c r="R2213" s="2968"/>
    </row>
    <row r="2214" spans="18:18" x14ac:dyDescent="0.35">
      <c r="R2214" s="2968"/>
    </row>
    <row r="2215" spans="18:18" x14ac:dyDescent="0.35">
      <c r="R2215" s="2968"/>
    </row>
    <row r="2216" spans="18:18" x14ac:dyDescent="0.35">
      <c r="R2216" s="2968"/>
    </row>
    <row r="2217" spans="18:18" x14ac:dyDescent="0.35">
      <c r="R2217" s="2968"/>
    </row>
    <row r="2218" spans="18:18" x14ac:dyDescent="0.35">
      <c r="R2218" s="2968"/>
    </row>
    <row r="2219" spans="18:18" x14ac:dyDescent="0.35">
      <c r="R2219" s="2968"/>
    </row>
    <row r="2220" spans="18:18" x14ac:dyDescent="0.35">
      <c r="R2220" s="2968"/>
    </row>
    <row r="2221" spans="18:18" x14ac:dyDescent="0.35">
      <c r="R2221" s="2968"/>
    </row>
    <row r="2222" spans="18:18" x14ac:dyDescent="0.35">
      <c r="R2222" s="2968"/>
    </row>
    <row r="2223" spans="18:18" x14ac:dyDescent="0.35">
      <c r="R2223" s="2968"/>
    </row>
    <row r="2224" spans="18:18" x14ac:dyDescent="0.35">
      <c r="R2224" s="2968"/>
    </row>
    <row r="2225" spans="18:18" x14ac:dyDescent="0.35">
      <c r="R2225" s="2968"/>
    </row>
    <row r="2226" spans="18:18" x14ac:dyDescent="0.35">
      <c r="R2226" s="2968"/>
    </row>
    <row r="2227" spans="18:18" x14ac:dyDescent="0.35">
      <c r="R2227" s="2968"/>
    </row>
    <row r="2228" spans="18:18" x14ac:dyDescent="0.35">
      <c r="R2228" s="2968"/>
    </row>
    <row r="2229" spans="18:18" x14ac:dyDescent="0.35">
      <c r="R2229" s="2968"/>
    </row>
    <row r="2230" spans="18:18" x14ac:dyDescent="0.35">
      <c r="R2230" s="2968"/>
    </row>
    <row r="2231" spans="18:18" x14ac:dyDescent="0.35">
      <c r="R2231" s="2968"/>
    </row>
    <row r="2232" spans="18:18" x14ac:dyDescent="0.35">
      <c r="R2232" s="2968"/>
    </row>
    <row r="2233" spans="18:18" x14ac:dyDescent="0.35">
      <c r="R2233" s="2968"/>
    </row>
    <row r="2234" spans="18:18" x14ac:dyDescent="0.35">
      <c r="R2234" s="2968"/>
    </row>
    <row r="2235" spans="18:18" x14ac:dyDescent="0.35">
      <c r="R2235" s="2968"/>
    </row>
    <row r="2236" spans="18:18" x14ac:dyDescent="0.35">
      <c r="R2236" s="2968"/>
    </row>
    <row r="2237" spans="18:18" x14ac:dyDescent="0.35">
      <c r="R2237" s="2968"/>
    </row>
    <row r="2238" spans="18:18" x14ac:dyDescent="0.35">
      <c r="R2238" s="2968"/>
    </row>
    <row r="2239" spans="18:18" x14ac:dyDescent="0.35">
      <c r="R2239" s="2968"/>
    </row>
    <row r="2240" spans="18:18" x14ac:dyDescent="0.35">
      <c r="R2240" s="2968"/>
    </row>
    <row r="2241" spans="18:18" x14ac:dyDescent="0.35">
      <c r="R2241" s="2968"/>
    </row>
    <row r="2242" spans="18:18" x14ac:dyDescent="0.35">
      <c r="R2242" s="2968"/>
    </row>
    <row r="2243" spans="18:18" x14ac:dyDescent="0.35">
      <c r="R2243" s="2968"/>
    </row>
    <row r="2244" spans="18:18" x14ac:dyDescent="0.35">
      <c r="R2244" s="2968"/>
    </row>
    <row r="2245" spans="18:18" x14ac:dyDescent="0.35">
      <c r="R2245" s="2968"/>
    </row>
    <row r="2246" spans="18:18" x14ac:dyDescent="0.35">
      <c r="R2246" s="2968"/>
    </row>
    <row r="2247" spans="18:18" x14ac:dyDescent="0.35">
      <c r="R2247" s="2968"/>
    </row>
    <row r="2248" spans="18:18" x14ac:dyDescent="0.35">
      <c r="R2248" s="2968"/>
    </row>
    <row r="2249" spans="18:18" x14ac:dyDescent="0.35">
      <c r="R2249" s="2968"/>
    </row>
    <row r="2250" spans="18:18" x14ac:dyDescent="0.35">
      <c r="R2250" s="2968"/>
    </row>
    <row r="2251" spans="18:18" x14ac:dyDescent="0.35">
      <c r="R2251" s="2968"/>
    </row>
    <row r="2252" spans="18:18" x14ac:dyDescent="0.35">
      <c r="R2252" s="2968"/>
    </row>
    <row r="2253" spans="18:18" x14ac:dyDescent="0.35">
      <c r="R2253" s="2968"/>
    </row>
    <row r="2254" spans="18:18" x14ac:dyDescent="0.35">
      <c r="R2254" s="2968"/>
    </row>
    <row r="2255" spans="18:18" x14ac:dyDescent="0.35">
      <c r="R2255" s="2968"/>
    </row>
    <row r="2256" spans="18:18" x14ac:dyDescent="0.35">
      <c r="R2256" s="2968"/>
    </row>
    <row r="2257" spans="18:18" x14ac:dyDescent="0.35">
      <c r="R2257" s="2968"/>
    </row>
    <row r="2258" spans="18:18" x14ac:dyDescent="0.35">
      <c r="R2258" s="2968"/>
    </row>
    <row r="2259" spans="18:18" x14ac:dyDescent="0.35">
      <c r="R2259" s="2968"/>
    </row>
    <row r="2260" spans="18:18" x14ac:dyDescent="0.35">
      <c r="R2260" s="2968"/>
    </row>
    <row r="2261" spans="18:18" x14ac:dyDescent="0.35">
      <c r="R2261" s="2968"/>
    </row>
    <row r="2262" spans="18:18" x14ac:dyDescent="0.35">
      <c r="R2262" s="2968"/>
    </row>
    <row r="2263" spans="18:18" x14ac:dyDescent="0.35">
      <c r="R2263" s="2968"/>
    </row>
    <row r="2264" spans="18:18" x14ac:dyDescent="0.35">
      <c r="R2264" s="2968"/>
    </row>
    <row r="2265" spans="18:18" x14ac:dyDescent="0.35">
      <c r="R2265" s="2968"/>
    </row>
    <row r="2266" spans="18:18" x14ac:dyDescent="0.35">
      <c r="R2266" s="2968"/>
    </row>
    <row r="2267" spans="18:18" x14ac:dyDescent="0.35">
      <c r="R2267" s="2968"/>
    </row>
    <row r="2268" spans="18:18" x14ac:dyDescent="0.35">
      <c r="R2268" s="2968"/>
    </row>
    <row r="2269" spans="18:18" x14ac:dyDescent="0.35">
      <c r="R2269" s="2968"/>
    </row>
    <row r="2270" spans="18:18" x14ac:dyDescent="0.35">
      <c r="R2270" s="2968"/>
    </row>
    <row r="2271" spans="18:18" x14ac:dyDescent="0.35">
      <c r="R2271" s="2968"/>
    </row>
    <row r="2272" spans="18:18" x14ac:dyDescent="0.35">
      <c r="R2272" s="2968"/>
    </row>
    <row r="2273" spans="18:18" x14ac:dyDescent="0.35">
      <c r="R2273" s="2968"/>
    </row>
    <row r="2274" spans="18:18" x14ac:dyDescent="0.35">
      <c r="R2274" s="2968"/>
    </row>
    <row r="2275" spans="18:18" x14ac:dyDescent="0.35">
      <c r="R2275" s="2968"/>
    </row>
    <row r="2276" spans="18:18" x14ac:dyDescent="0.35">
      <c r="R2276" s="2968"/>
    </row>
    <row r="2277" spans="18:18" x14ac:dyDescent="0.35">
      <c r="R2277" s="2968"/>
    </row>
    <row r="2278" spans="18:18" x14ac:dyDescent="0.35">
      <c r="R2278" s="2968"/>
    </row>
    <row r="2279" spans="18:18" x14ac:dyDescent="0.35">
      <c r="R2279" s="2968"/>
    </row>
    <row r="2280" spans="18:18" x14ac:dyDescent="0.35">
      <c r="R2280" s="2968"/>
    </row>
    <row r="2281" spans="18:18" x14ac:dyDescent="0.35">
      <c r="R2281" s="2968"/>
    </row>
    <row r="2282" spans="18:18" x14ac:dyDescent="0.35">
      <c r="R2282" s="2968"/>
    </row>
    <row r="2283" spans="18:18" x14ac:dyDescent="0.35">
      <c r="R2283" s="2968"/>
    </row>
    <row r="2284" spans="18:18" x14ac:dyDescent="0.35">
      <c r="R2284" s="2968"/>
    </row>
    <row r="2285" spans="18:18" x14ac:dyDescent="0.35">
      <c r="R2285" s="2968"/>
    </row>
    <row r="2286" spans="18:18" x14ac:dyDescent="0.35">
      <c r="R2286" s="2968"/>
    </row>
    <row r="2287" spans="18:18" x14ac:dyDescent="0.35">
      <c r="R2287" s="2968"/>
    </row>
    <row r="2288" spans="18:18" x14ac:dyDescent="0.35">
      <c r="R2288" s="2968"/>
    </row>
    <row r="2289" spans="18:18" x14ac:dyDescent="0.35">
      <c r="R2289" s="2968"/>
    </row>
    <row r="2290" spans="18:18" x14ac:dyDescent="0.35">
      <c r="R2290" s="2968"/>
    </row>
    <row r="2291" spans="18:18" x14ac:dyDescent="0.35">
      <c r="R2291" s="2968"/>
    </row>
    <row r="2292" spans="18:18" x14ac:dyDescent="0.35">
      <c r="R2292" s="2968"/>
    </row>
    <row r="2293" spans="18:18" x14ac:dyDescent="0.35">
      <c r="R2293" s="2968"/>
    </row>
    <row r="2294" spans="18:18" x14ac:dyDescent="0.35">
      <c r="R2294" s="2968"/>
    </row>
    <row r="2295" spans="18:18" x14ac:dyDescent="0.35">
      <c r="R2295" s="2968"/>
    </row>
    <row r="2296" spans="18:18" x14ac:dyDescent="0.35">
      <c r="R2296" s="2968"/>
    </row>
    <row r="2297" spans="18:18" x14ac:dyDescent="0.35">
      <c r="R2297" s="2968"/>
    </row>
    <row r="2298" spans="18:18" x14ac:dyDescent="0.35">
      <c r="R2298" s="2968"/>
    </row>
    <row r="2299" spans="18:18" x14ac:dyDescent="0.35">
      <c r="R2299" s="2968"/>
    </row>
    <row r="2300" spans="18:18" x14ac:dyDescent="0.35">
      <c r="R2300" s="2968"/>
    </row>
    <row r="2301" spans="18:18" x14ac:dyDescent="0.35">
      <c r="R2301" s="2968"/>
    </row>
    <row r="2302" spans="18:18" x14ac:dyDescent="0.35">
      <c r="R2302" s="2968"/>
    </row>
    <row r="2303" spans="18:18" x14ac:dyDescent="0.35">
      <c r="R2303" s="2968"/>
    </row>
    <row r="2304" spans="18:18" x14ac:dyDescent="0.35">
      <c r="R2304" s="2968"/>
    </row>
    <row r="2305" spans="18:18" x14ac:dyDescent="0.35">
      <c r="R2305" s="2968"/>
    </row>
    <row r="2306" spans="18:18" x14ac:dyDescent="0.35">
      <c r="R2306" s="2968"/>
    </row>
    <row r="2307" spans="18:18" x14ac:dyDescent="0.35">
      <c r="R2307" s="2968"/>
    </row>
    <row r="2308" spans="18:18" x14ac:dyDescent="0.35">
      <c r="R2308" s="2968"/>
    </row>
    <row r="2309" spans="18:18" x14ac:dyDescent="0.35">
      <c r="R2309" s="2968"/>
    </row>
    <row r="2310" spans="18:18" x14ac:dyDescent="0.35">
      <c r="R2310" s="2968"/>
    </row>
    <row r="2311" spans="18:18" x14ac:dyDescent="0.35">
      <c r="R2311" s="2968"/>
    </row>
    <row r="2312" spans="18:18" x14ac:dyDescent="0.35">
      <c r="R2312" s="2968"/>
    </row>
    <row r="2313" spans="18:18" x14ac:dyDescent="0.35">
      <c r="R2313" s="2968"/>
    </row>
    <row r="2314" spans="18:18" x14ac:dyDescent="0.35">
      <c r="R2314" s="2968"/>
    </row>
    <row r="2315" spans="18:18" x14ac:dyDescent="0.35">
      <c r="R2315" s="2968"/>
    </row>
    <row r="2316" spans="18:18" x14ac:dyDescent="0.35">
      <c r="R2316" s="2968"/>
    </row>
    <row r="2317" spans="18:18" x14ac:dyDescent="0.35">
      <c r="R2317" s="2968"/>
    </row>
    <row r="2318" spans="18:18" x14ac:dyDescent="0.35">
      <c r="R2318" s="2968"/>
    </row>
    <row r="2319" spans="18:18" x14ac:dyDescent="0.35">
      <c r="R2319" s="2968"/>
    </row>
    <row r="2320" spans="18:18" x14ac:dyDescent="0.35">
      <c r="R2320" s="2968"/>
    </row>
    <row r="2321" spans="18:18" x14ac:dyDescent="0.35">
      <c r="R2321" s="2968"/>
    </row>
    <row r="2322" spans="18:18" x14ac:dyDescent="0.35">
      <c r="R2322" s="2968"/>
    </row>
    <row r="2323" spans="18:18" x14ac:dyDescent="0.35">
      <c r="R2323" s="2968"/>
    </row>
    <row r="2324" spans="18:18" x14ac:dyDescent="0.35">
      <c r="R2324" s="2968"/>
    </row>
    <row r="2325" spans="18:18" x14ac:dyDescent="0.35">
      <c r="R2325" s="2968"/>
    </row>
    <row r="2326" spans="18:18" x14ac:dyDescent="0.35">
      <c r="R2326" s="2968"/>
    </row>
    <row r="2327" spans="18:18" x14ac:dyDescent="0.35">
      <c r="R2327" s="2968"/>
    </row>
    <row r="2328" spans="18:18" x14ac:dyDescent="0.35">
      <c r="R2328" s="2968"/>
    </row>
    <row r="2329" spans="18:18" x14ac:dyDescent="0.35">
      <c r="R2329" s="2968"/>
    </row>
    <row r="2330" spans="18:18" x14ac:dyDescent="0.35">
      <c r="R2330" s="2968"/>
    </row>
    <row r="2331" spans="18:18" x14ac:dyDescent="0.35">
      <c r="R2331" s="2968"/>
    </row>
    <row r="2332" spans="18:18" x14ac:dyDescent="0.35">
      <c r="R2332" s="2968"/>
    </row>
    <row r="2333" spans="18:18" x14ac:dyDescent="0.35">
      <c r="R2333" s="2968"/>
    </row>
    <row r="2334" spans="18:18" x14ac:dyDescent="0.35">
      <c r="R2334" s="2968"/>
    </row>
    <row r="2335" spans="18:18" x14ac:dyDescent="0.35">
      <c r="R2335" s="2968"/>
    </row>
    <row r="2336" spans="18:18" x14ac:dyDescent="0.35">
      <c r="R2336" s="2968"/>
    </row>
    <row r="2337" spans="18:18" x14ac:dyDescent="0.35">
      <c r="R2337" s="2968"/>
    </row>
    <row r="2338" spans="18:18" x14ac:dyDescent="0.35">
      <c r="R2338" s="2968"/>
    </row>
    <row r="2339" spans="18:18" x14ac:dyDescent="0.35">
      <c r="R2339" s="2968"/>
    </row>
    <row r="2340" spans="18:18" x14ac:dyDescent="0.35">
      <c r="R2340" s="2968"/>
    </row>
    <row r="2341" spans="18:18" x14ac:dyDescent="0.35">
      <c r="R2341" s="2968"/>
    </row>
    <row r="2342" spans="18:18" x14ac:dyDescent="0.35">
      <c r="R2342" s="2968"/>
    </row>
    <row r="2343" spans="18:18" x14ac:dyDescent="0.35">
      <c r="R2343" s="2968"/>
    </row>
    <row r="2344" spans="18:18" x14ac:dyDescent="0.35">
      <c r="R2344" s="2968"/>
    </row>
    <row r="2345" spans="18:18" x14ac:dyDescent="0.35">
      <c r="R2345" s="2968"/>
    </row>
    <row r="2346" spans="18:18" x14ac:dyDescent="0.35">
      <c r="R2346" s="2968"/>
    </row>
    <row r="2347" spans="18:18" x14ac:dyDescent="0.35">
      <c r="R2347" s="2968"/>
    </row>
    <row r="2348" spans="18:18" x14ac:dyDescent="0.35">
      <c r="R2348" s="2968"/>
    </row>
    <row r="2349" spans="18:18" x14ac:dyDescent="0.35">
      <c r="R2349" s="2968"/>
    </row>
    <row r="2350" spans="18:18" x14ac:dyDescent="0.35">
      <c r="R2350" s="2968"/>
    </row>
    <row r="2351" spans="18:18" x14ac:dyDescent="0.35">
      <c r="R2351" s="2968"/>
    </row>
    <row r="2352" spans="18:18" x14ac:dyDescent="0.35">
      <c r="R2352" s="2968"/>
    </row>
    <row r="2353" spans="18:18" x14ac:dyDescent="0.35">
      <c r="R2353" s="2968"/>
    </row>
    <row r="2354" spans="18:18" x14ac:dyDescent="0.35">
      <c r="R2354" s="2968"/>
    </row>
    <row r="2355" spans="18:18" x14ac:dyDescent="0.35">
      <c r="R2355" s="2968"/>
    </row>
    <row r="2356" spans="18:18" x14ac:dyDescent="0.35">
      <c r="R2356" s="2968"/>
    </row>
    <row r="2357" spans="18:18" x14ac:dyDescent="0.35">
      <c r="R2357" s="2968"/>
    </row>
    <row r="2358" spans="18:18" x14ac:dyDescent="0.35">
      <c r="R2358" s="2968"/>
    </row>
    <row r="2359" spans="18:18" x14ac:dyDescent="0.35">
      <c r="R2359" s="2968"/>
    </row>
    <row r="2360" spans="18:18" x14ac:dyDescent="0.35">
      <c r="R2360" s="2968"/>
    </row>
    <row r="2361" spans="18:18" x14ac:dyDescent="0.35">
      <c r="R2361" s="2968"/>
    </row>
    <row r="2362" spans="18:18" x14ac:dyDescent="0.35">
      <c r="R2362" s="2968"/>
    </row>
    <row r="2363" spans="18:18" x14ac:dyDescent="0.35">
      <c r="R2363" s="2968"/>
    </row>
    <row r="2364" spans="18:18" x14ac:dyDescent="0.35">
      <c r="R2364" s="2968"/>
    </row>
    <row r="2365" spans="18:18" x14ac:dyDescent="0.35">
      <c r="R2365" s="2968"/>
    </row>
    <row r="2366" spans="18:18" x14ac:dyDescent="0.35">
      <c r="R2366" s="2968"/>
    </row>
    <row r="2367" spans="18:18" x14ac:dyDescent="0.35">
      <c r="R2367" s="2968"/>
    </row>
    <row r="2368" spans="18:18" x14ac:dyDescent="0.35">
      <c r="R2368" s="2968"/>
    </row>
    <row r="2369" spans="18:18" x14ac:dyDescent="0.35">
      <c r="R2369" s="2968"/>
    </row>
    <row r="2370" spans="18:18" x14ac:dyDescent="0.35">
      <c r="R2370" s="2968"/>
    </row>
    <row r="2371" spans="18:18" x14ac:dyDescent="0.35">
      <c r="R2371" s="2968"/>
    </row>
    <row r="2372" spans="18:18" x14ac:dyDescent="0.35">
      <c r="R2372" s="2968"/>
    </row>
    <row r="2373" spans="18:18" x14ac:dyDescent="0.35">
      <c r="R2373" s="2968"/>
    </row>
    <row r="2374" spans="18:18" x14ac:dyDescent="0.35">
      <c r="R2374" s="2968"/>
    </row>
    <row r="2375" spans="18:18" x14ac:dyDescent="0.35">
      <c r="R2375" s="2968"/>
    </row>
    <row r="2376" spans="18:18" x14ac:dyDescent="0.35">
      <c r="R2376" s="2968"/>
    </row>
    <row r="2377" spans="18:18" x14ac:dyDescent="0.35">
      <c r="R2377" s="2968"/>
    </row>
    <row r="2378" spans="18:18" x14ac:dyDescent="0.35">
      <c r="R2378" s="2968"/>
    </row>
    <row r="2379" spans="18:18" x14ac:dyDescent="0.35">
      <c r="R2379" s="2968"/>
    </row>
    <row r="2380" spans="18:18" x14ac:dyDescent="0.35">
      <c r="R2380" s="2968"/>
    </row>
    <row r="2381" spans="18:18" x14ac:dyDescent="0.35">
      <c r="R2381" s="2968"/>
    </row>
    <row r="2382" spans="18:18" x14ac:dyDescent="0.35">
      <c r="R2382" s="2968"/>
    </row>
    <row r="2383" spans="18:18" x14ac:dyDescent="0.35">
      <c r="R2383" s="2968"/>
    </row>
    <row r="2384" spans="18:18" x14ac:dyDescent="0.35">
      <c r="R2384" s="2968"/>
    </row>
    <row r="2385" spans="18:18" x14ac:dyDescent="0.35">
      <c r="R2385" s="2968"/>
    </row>
    <row r="2386" spans="18:18" x14ac:dyDescent="0.35">
      <c r="R2386" s="2968"/>
    </row>
    <row r="2387" spans="18:18" x14ac:dyDescent="0.35">
      <c r="R2387" s="2968"/>
    </row>
    <row r="2388" spans="18:18" x14ac:dyDescent="0.35">
      <c r="R2388" s="2968"/>
    </row>
    <row r="2389" spans="18:18" x14ac:dyDescent="0.35">
      <c r="R2389" s="2968"/>
    </row>
    <row r="2390" spans="18:18" x14ac:dyDescent="0.35">
      <c r="R2390" s="2968"/>
    </row>
    <row r="2391" spans="18:18" x14ac:dyDescent="0.35">
      <c r="R2391" s="2968"/>
    </row>
    <row r="2392" spans="18:18" x14ac:dyDescent="0.35">
      <c r="R2392" s="2968"/>
    </row>
    <row r="2393" spans="18:18" x14ac:dyDescent="0.35">
      <c r="R2393" s="2968"/>
    </row>
    <row r="2394" spans="18:18" x14ac:dyDescent="0.35">
      <c r="R2394" s="2968"/>
    </row>
    <row r="2395" spans="18:18" x14ac:dyDescent="0.35">
      <c r="R2395" s="2968"/>
    </row>
    <row r="2396" spans="18:18" x14ac:dyDescent="0.35">
      <c r="R2396" s="2968"/>
    </row>
    <row r="2397" spans="18:18" x14ac:dyDescent="0.35">
      <c r="R2397" s="2968"/>
    </row>
    <row r="2398" spans="18:18" x14ac:dyDescent="0.35">
      <c r="R2398" s="2968"/>
    </row>
    <row r="2399" spans="18:18" x14ac:dyDescent="0.35">
      <c r="R2399" s="2968"/>
    </row>
    <row r="2400" spans="18:18" x14ac:dyDescent="0.35">
      <c r="R2400" s="2968"/>
    </row>
    <row r="2401" spans="18:18" x14ac:dyDescent="0.35">
      <c r="R2401" s="2968"/>
    </row>
    <row r="2402" spans="18:18" x14ac:dyDescent="0.35">
      <c r="R2402" s="2968"/>
    </row>
    <row r="2403" spans="18:18" x14ac:dyDescent="0.35">
      <c r="R2403" s="2968"/>
    </row>
    <row r="2404" spans="18:18" x14ac:dyDescent="0.35">
      <c r="R2404" s="2968"/>
    </row>
    <row r="2405" spans="18:18" x14ac:dyDescent="0.35">
      <c r="R2405" s="2968"/>
    </row>
    <row r="2406" spans="18:18" x14ac:dyDescent="0.35">
      <c r="R2406" s="2968"/>
    </row>
    <row r="2407" spans="18:18" x14ac:dyDescent="0.35">
      <c r="R2407" s="2968"/>
    </row>
    <row r="2408" spans="18:18" x14ac:dyDescent="0.35">
      <c r="R2408" s="2968"/>
    </row>
    <row r="2409" spans="18:18" x14ac:dyDescent="0.35">
      <c r="R2409" s="2968"/>
    </row>
    <row r="2410" spans="18:18" x14ac:dyDescent="0.35">
      <c r="R2410" s="2968"/>
    </row>
    <row r="2411" spans="18:18" x14ac:dyDescent="0.35">
      <c r="R2411" s="2968"/>
    </row>
    <row r="2412" spans="18:18" x14ac:dyDescent="0.35">
      <c r="R2412" s="2968"/>
    </row>
    <row r="2413" spans="18:18" x14ac:dyDescent="0.35">
      <c r="R2413" s="2968"/>
    </row>
    <row r="2414" spans="18:18" x14ac:dyDescent="0.35">
      <c r="R2414" s="2968"/>
    </row>
    <row r="2415" spans="18:18" x14ac:dyDescent="0.35">
      <c r="R2415" s="2968"/>
    </row>
    <row r="2416" spans="18:18" x14ac:dyDescent="0.35">
      <c r="R2416" s="2968"/>
    </row>
    <row r="2417" spans="18:18" x14ac:dyDescent="0.35">
      <c r="R2417" s="2968"/>
    </row>
    <row r="2418" spans="18:18" x14ac:dyDescent="0.35">
      <c r="R2418" s="2968"/>
    </row>
    <row r="2419" spans="18:18" x14ac:dyDescent="0.35">
      <c r="R2419" s="2968"/>
    </row>
    <row r="2420" spans="18:18" x14ac:dyDescent="0.35">
      <c r="R2420" s="2968"/>
    </row>
    <row r="2421" spans="18:18" x14ac:dyDescent="0.35">
      <c r="R2421" s="2968"/>
    </row>
    <row r="2422" spans="18:18" x14ac:dyDescent="0.35">
      <c r="R2422" s="2968"/>
    </row>
    <row r="2423" spans="18:18" x14ac:dyDescent="0.35">
      <c r="R2423" s="2968"/>
    </row>
    <row r="2424" spans="18:18" x14ac:dyDescent="0.35">
      <c r="R2424" s="2968"/>
    </row>
    <row r="2425" spans="18:18" x14ac:dyDescent="0.35">
      <c r="R2425" s="2968"/>
    </row>
    <row r="2426" spans="18:18" x14ac:dyDescent="0.35">
      <c r="R2426" s="2968"/>
    </row>
    <row r="2427" spans="18:18" x14ac:dyDescent="0.35">
      <c r="R2427" s="2968"/>
    </row>
    <row r="2428" spans="18:18" x14ac:dyDescent="0.35">
      <c r="R2428" s="2968"/>
    </row>
    <row r="2429" spans="18:18" x14ac:dyDescent="0.35">
      <c r="R2429" s="2968"/>
    </row>
    <row r="2430" spans="18:18" x14ac:dyDescent="0.35">
      <c r="R2430" s="2968"/>
    </row>
    <row r="2431" spans="18:18" x14ac:dyDescent="0.35">
      <c r="R2431" s="2968"/>
    </row>
    <row r="2432" spans="18:18" x14ac:dyDescent="0.35">
      <c r="R2432" s="2968"/>
    </row>
    <row r="2433" spans="18:18" x14ac:dyDescent="0.35">
      <c r="R2433" s="2968"/>
    </row>
    <row r="2434" spans="18:18" x14ac:dyDescent="0.35">
      <c r="R2434" s="2968"/>
    </row>
    <row r="2435" spans="18:18" x14ac:dyDescent="0.35">
      <c r="R2435" s="2968"/>
    </row>
    <row r="2436" spans="18:18" x14ac:dyDescent="0.35">
      <c r="R2436" s="2968"/>
    </row>
    <row r="2437" spans="18:18" x14ac:dyDescent="0.35">
      <c r="R2437" s="2968"/>
    </row>
    <row r="2438" spans="18:18" x14ac:dyDescent="0.35">
      <c r="R2438" s="2968"/>
    </row>
    <row r="2439" spans="18:18" x14ac:dyDescent="0.35">
      <c r="R2439" s="2968"/>
    </row>
    <row r="2440" spans="18:18" x14ac:dyDescent="0.35">
      <c r="R2440" s="2968"/>
    </row>
    <row r="2441" spans="18:18" x14ac:dyDescent="0.35">
      <c r="R2441" s="2968"/>
    </row>
    <row r="2442" spans="18:18" x14ac:dyDescent="0.35">
      <c r="R2442" s="2968"/>
    </row>
    <row r="2443" spans="18:18" x14ac:dyDescent="0.35">
      <c r="R2443" s="2968"/>
    </row>
    <row r="2444" spans="18:18" x14ac:dyDescent="0.35">
      <c r="R2444" s="2968"/>
    </row>
    <row r="2445" spans="18:18" x14ac:dyDescent="0.35">
      <c r="R2445" s="2968"/>
    </row>
    <row r="2446" spans="18:18" x14ac:dyDescent="0.35">
      <c r="R2446" s="2968"/>
    </row>
    <row r="2447" spans="18:18" x14ac:dyDescent="0.35">
      <c r="R2447" s="2968"/>
    </row>
    <row r="2448" spans="18:18" x14ac:dyDescent="0.35">
      <c r="R2448" s="2968"/>
    </row>
    <row r="2449" spans="18:18" x14ac:dyDescent="0.35">
      <c r="R2449" s="2968"/>
    </row>
    <row r="2450" spans="18:18" x14ac:dyDescent="0.35">
      <c r="R2450" s="2968"/>
    </row>
    <row r="2451" spans="18:18" x14ac:dyDescent="0.35">
      <c r="R2451" s="2968"/>
    </row>
    <row r="2452" spans="18:18" x14ac:dyDescent="0.35">
      <c r="R2452" s="2968"/>
    </row>
    <row r="2453" spans="18:18" x14ac:dyDescent="0.35">
      <c r="R2453" s="2968"/>
    </row>
    <row r="2454" spans="18:18" x14ac:dyDescent="0.35">
      <c r="R2454" s="2968"/>
    </row>
    <row r="2455" spans="18:18" x14ac:dyDescent="0.35">
      <c r="R2455" s="2968"/>
    </row>
    <row r="2456" spans="18:18" x14ac:dyDescent="0.35">
      <c r="R2456" s="2968"/>
    </row>
    <row r="2457" spans="18:18" x14ac:dyDescent="0.35">
      <c r="R2457" s="2968"/>
    </row>
    <row r="2458" spans="18:18" x14ac:dyDescent="0.35">
      <c r="R2458" s="2968"/>
    </row>
    <row r="2459" spans="18:18" x14ac:dyDescent="0.35">
      <c r="R2459" s="2968"/>
    </row>
    <row r="2460" spans="18:18" x14ac:dyDescent="0.35">
      <c r="R2460" s="2968"/>
    </row>
    <row r="2461" spans="18:18" x14ac:dyDescent="0.35">
      <c r="R2461" s="2968"/>
    </row>
    <row r="2462" spans="18:18" x14ac:dyDescent="0.35">
      <c r="R2462" s="2968"/>
    </row>
    <row r="2463" spans="18:18" x14ac:dyDescent="0.35">
      <c r="R2463" s="2968"/>
    </row>
    <row r="2464" spans="18:18" x14ac:dyDescent="0.35">
      <c r="R2464" s="2968"/>
    </row>
    <row r="2465" spans="18:18" x14ac:dyDescent="0.35">
      <c r="R2465" s="2968"/>
    </row>
    <row r="2466" spans="18:18" x14ac:dyDescent="0.35">
      <c r="R2466" s="2968"/>
    </row>
    <row r="2467" spans="18:18" x14ac:dyDescent="0.35">
      <c r="R2467" s="2968"/>
    </row>
    <row r="2468" spans="18:18" x14ac:dyDescent="0.35">
      <c r="R2468" s="2968"/>
    </row>
    <row r="2469" spans="18:18" x14ac:dyDescent="0.35">
      <c r="R2469" s="2968"/>
    </row>
    <row r="2470" spans="18:18" x14ac:dyDescent="0.35">
      <c r="R2470" s="2968"/>
    </row>
    <row r="2471" spans="18:18" x14ac:dyDescent="0.35">
      <c r="R2471" s="2968"/>
    </row>
    <row r="2472" spans="18:18" x14ac:dyDescent="0.35">
      <c r="R2472" s="2968"/>
    </row>
    <row r="2473" spans="18:18" x14ac:dyDescent="0.35">
      <c r="R2473" s="2968"/>
    </row>
    <row r="2474" spans="18:18" x14ac:dyDescent="0.35">
      <c r="R2474" s="2968"/>
    </row>
    <row r="2475" spans="18:18" x14ac:dyDescent="0.35">
      <c r="R2475" s="2968"/>
    </row>
    <row r="2476" spans="18:18" x14ac:dyDescent="0.35">
      <c r="R2476" s="2968"/>
    </row>
    <row r="2477" spans="18:18" x14ac:dyDescent="0.35">
      <c r="R2477" s="2968"/>
    </row>
    <row r="2478" spans="18:18" x14ac:dyDescent="0.35">
      <c r="R2478" s="2968"/>
    </row>
    <row r="2479" spans="18:18" x14ac:dyDescent="0.35">
      <c r="R2479" s="2968"/>
    </row>
    <row r="2480" spans="18:18" x14ac:dyDescent="0.35">
      <c r="R2480" s="2968"/>
    </row>
    <row r="2481" spans="18:18" x14ac:dyDescent="0.35">
      <c r="R2481" s="2968"/>
    </row>
    <row r="2482" spans="18:18" x14ac:dyDescent="0.35">
      <c r="R2482" s="2968"/>
    </row>
    <row r="2483" spans="18:18" x14ac:dyDescent="0.35">
      <c r="R2483" s="2968"/>
    </row>
    <row r="2484" spans="18:18" x14ac:dyDescent="0.35">
      <c r="R2484" s="2968"/>
    </row>
    <row r="2485" spans="18:18" x14ac:dyDescent="0.35">
      <c r="R2485" s="2968"/>
    </row>
    <row r="2486" spans="18:18" x14ac:dyDescent="0.35">
      <c r="R2486" s="2968"/>
    </row>
    <row r="2487" spans="18:18" x14ac:dyDescent="0.35">
      <c r="R2487" s="2968"/>
    </row>
    <row r="2488" spans="18:18" x14ac:dyDescent="0.35">
      <c r="R2488" s="2968"/>
    </row>
    <row r="2489" spans="18:18" x14ac:dyDescent="0.35">
      <c r="R2489" s="2968"/>
    </row>
    <row r="2490" spans="18:18" x14ac:dyDescent="0.35">
      <c r="R2490" s="2968"/>
    </row>
    <row r="2491" spans="18:18" x14ac:dyDescent="0.35">
      <c r="R2491" s="2968"/>
    </row>
    <row r="2492" spans="18:18" x14ac:dyDescent="0.35">
      <c r="R2492" s="2968"/>
    </row>
    <row r="2493" spans="18:18" x14ac:dyDescent="0.35">
      <c r="R2493" s="2968"/>
    </row>
    <row r="2494" spans="18:18" x14ac:dyDescent="0.35">
      <c r="R2494" s="2968"/>
    </row>
    <row r="2495" spans="18:18" x14ac:dyDescent="0.35">
      <c r="R2495" s="2968"/>
    </row>
    <row r="2496" spans="18:18" x14ac:dyDescent="0.35">
      <c r="R2496" s="2968"/>
    </row>
    <row r="2497" spans="18:18" x14ac:dyDescent="0.35">
      <c r="R2497" s="2968"/>
    </row>
    <row r="2498" spans="18:18" x14ac:dyDescent="0.35">
      <c r="R2498" s="2968"/>
    </row>
    <row r="2499" spans="18:18" x14ac:dyDescent="0.35">
      <c r="R2499" s="2968"/>
    </row>
    <row r="2500" spans="18:18" x14ac:dyDescent="0.35">
      <c r="R2500" s="2968"/>
    </row>
    <row r="2501" spans="18:18" x14ac:dyDescent="0.35">
      <c r="R2501" s="2968"/>
    </row>
    <row r="2502" spans="18:18" x14ac:dyDescent="0.35">
      <c r="R2502" s="2968"/>
    </row>
    <row r="2503" spans="18:18" x14ac:dyDescent="0.35">
      <c r="R2503" s="2968"/>
    </row>
    <row r="2504" spans="18:18" x14ac:dyDescent="0.35">
      <c r="R2504" s="2968"/>
    </row>
    <row r="2505" spans="18:18" x14ac:dyDescent="0.35">
      <c r="R2505" s="2968"/>
    </row>
    <row r="2506" spans="18:18" x14ac:dyDescent="0.35">
      <c r="R2506" s="2968"/>
    </row>
    <row r="2507" spans="18:18" x14ac:dyDescent="0.35">
      <c r="R2507" s="2968"/>
    </row>
    <row r="2508" spans="18:18" x14ac:dyDescent="0.35">
      <c r="R2508" s="2968"/>
    </row>
    <row r="2509" spans="18:18" x14ac:dyDescent="0.35">
      <c r="R2509" s="2968"/>
    </row>
    <row r="2510" spans="18:18" x14ac:dyDescent="0.35">
      <c r="R2510" s="2968"/>
    </row>
    <row r="2511" spans="18:18" x14ac:dyDescent="0.35">
      <c r="R2511" s="2968"/>
    </row>
    <row r="2512" spans="18:18" x14ac:dyDescent="0.35">
      <c r="R2512" s="2968"/>
    </row>
    <row r="2513" spans="18:18" x14ac:dyDescent="0.35">
      <c r="R2513" s="2968"/>
    </row>
    <row r="2514" spans="18:18" x14ac:dyDescent="0.35">
      <c r="R2514" s="2968"/>
    </row>
    <row r="2515" spans="18:18" x14ac:dyDescent="0.35">
      <c r="R2515" s="2968"/>
    </row>
    <row r="2516" spans="18:18" x14ac:dyDescent="0.35">
      <c r="R2516" s="2968"/>
    </row>
    <row r="2517" spans="18:18" x14ac:dyDescent="0.35">
      <c r="R2517" s="2968"/>
    </row>
    <row r="2518" spans="18:18" x14ac:dyDescent="0.35">
      <c r="R2518" s="2968"/>
    </row>
    <row r="2519" spans="18:18" x14ac:dyDescent="0.35">
      <c r="R2519" s="2968"/>
    </row>
    <row r="2520" spans="18:18" x14ac:dyDescent="0.35">
      <c r="R2520" s="2968"/>
    </row>
    <row r="2521" spans="18:18" x14ac:dyDescent="0.35">
      <c r="R2521" s="2968"/>
    </row>
    <row r="2522" spans="18:18" x14ac:dyDescent="0.35">
      <c r="R2522" s="2968"/>
    </row>
    <row r="2523" spans="18:18" x14ac:dyDescent="0.35">
      <c r="R2523" s="2968"/>
    </row>
    <row r="2524" spans="18:18" x14ac:dyDescent="0.35">
      <c r="R2524" s="2968"/>
    </row>
    <row r="2525" spans="18:18" x14ac:dyDescent="0.35">
      <c r="R2525" s="2968"/>
    </row>
    <row r="2526" spans="18:18" x14ac:dyDescent="0.35">
      <c r="R2526" s="2968"/>
    </row>
    <row r="2527" spans="18:18" x14ac:dyDescent="0.35">
      <c r="R2527" s="2968"/>
    </row>
    <row r="2528" spans="18:18" x14ac:dyDescent="0.35">
      <c r="R2528" s="2968"/>
    </row>
    <row r="2529" spans="18:18" x14ac:dyDescent="0.35">
      <c r="R2529" s="2968"/>
    </row>
    <row r="2530" spans="18:18" x14ac:dyDescent="0.35">
      <c r="R2530" s="2968"/>
    </row>
    <row r="2531" spans="18:18" x14ac:dyDescent="0.35">
      <c r="R2531" s="2968"/>
    </row>
    <row r="2532" spans="18:18" x14ac:dyDescent="0.35">
      <c r="R2532" s="2968"/>
    </row>
    <row r="2533" spans="18:18" x14ac:dyDescent="0.35">
      <c r="R2533" s="2968"/>
    </row>
    <row r="2534" spans="18:18" x14ac:dyDescent="0.35">
      <c r="R2534" s="2968"/>
    </row>
    <row r="2535" spans="18:18" x14ac:dyDescent="0.35">
      <c r="R2535" s="2968"/>
    </row>
    <row r="2536" spans="18:18" x14ac:dyDescent="0.35">
      <c r="R2536" s="2968"/>
    </row>
    <row r="2537" spans="18:18" x14ac:dyDescent="0.35">
      <c r="R2537" s="2968"/>
    </row>
    <row r="2538" spans="18:18" x14ac:dyDescent="0.35">
      <c r="R2538" s="2968"/>
    </row>
    <row r="2539" spans="18:18" x14ac:dyDescent="0.35">
      <c r="R2539" s="2968"/>
    </row>
    <row r="2540" spans="18:18" x14ac:dyDescent="0.35">
      <c r="R2540" s="2968"/>
    </row>
    <row r="2541" spans="18:18" x14ac:dyDescent="0.35">
      <c r="R2541" s="2968"/>
    </row>
    <row r="2542" spans="18:18" x14ac:dyDescent="0.35">
      <c r="R2542" s="2968"/>
    </row>
    <row r="2543" spans="18:18" x14ac:dyDescent="0.35">
      <c r="R2543" s="2968"/>
    </row>
    <row r="2544" spans="18:18" x14ac:dyDescent="0.35">
      <c r="R2544" s="2968"/>
    </row>
    <row r="2545" spans="18:18" x14ac:dyDescent="0.35">
      <c r="R2545" s="2968"/>
    </row>
    <row r="2546" spans="18:18" x14ac:dyDescent="0.35">
      <c r="R2546" s="2968"/>
    </row>
    <row r="2547" spans="18:18" x14ac:dyDescent="0.35">
      <c r="R2547" s="2968"/>
    </row>
    <row r="2548" spans="18:18" x14ac:dyDescent="0.35">
      <c r="R2548" s="2968"/>
    </row>
    <row r="2549" spans="18:18" x14ac:dyDescent="0.35">
      <c r="R2549" s="2968"/>
    </row>
    <row r="2550" spans="18:18" x14ac:dyDescent="0.35">
      <c r="R2550" s="2968"/>
    </row>
    <row r="2551" spans="18:18" x14ac:dyDescent="0.35">
      <c r="R2551" s="2968"/>
    </row>
    <row r="2552" spans="18:18" x14ac:dyDescent="0.35">
      <c r="R2552" s="2968"/>
    </row>
    <row r="2553" spans="18:18" x14ac:dyDescent="0.35">
      <c r="R2553" s="2968"/>
    </row>
    <row r="2554" spans="18:18" x14ac:dyDescent="0.35">
      <c r="R2554" s="2968"/>
    </row>
    <row r="2555" spans="18:18" x14ac:dyDescent="0.35">
      <c r="R2555" s="2968"/>
    </row>
    <row r="2556" spans="18:18" x14ac:dyDescent="0.35">
      <c r="R2556" s="2968"/>
    </row>
    <row r="2557" spans="18:18" x14ac:dyDescent="0.35">
      <c r="R2557" s="2968"/>
    </row>
    <row r="2558" spans="18:18" x14ac:dyDescent="0.35">
      <c r="R2558" s="2968"/>
    </row>
    <row r="2559" spans="18:18" x14ac:dyDescent="0.35">
      <c r="R2559" s="2968"/>
    </row>
    <row r="2560" spans="18:18" x14ac:dyDescent="0.35">
      <c r="R2560" s="2968"/>
    </row>
    <row r="2561" spans="18:18" x14ac:dyDescent="0.35">
      <c r="R2561" s="2968"/>
    </row>
    <row r="2562" spans="18:18" x14ac:dyDescent="0.35">
      <c r="R2562" s="2968"/>
    </row>
    <row r="2563" spans="18:18" x14ac:dyDescent="0.35">
      <c r="R2563" s="2968"/>
    </row>
    <row r="2564" spans="18:18" x14ac:dyDescent="0.35">
      <c r="R2564" s="2968"/>
    </row>
    <row r="2565" spans="18:18" x14ac:dyDescent="0.35">
      <c r="R2565" s="2968"/>
    </row>
    <row r="2566" spans="18:18" x14ac:dyDescent="0.35">
      <c r="R2566" s="2968"/>
    </row>
    <row r="2567" spans="18:18" x14ac:dyDescent="0.35">
      <c r="R2567" s="2968"/>
    </row>
    <row r="2568" spans="18:18" x14ac:dyDescent="0.35">
      <c r="R2568" s="2968"/>
    </row>
    <row r="2569" spans="18:18" x14ac:dyDescent="0.35">
      <c r="R2569" s="2968"/>
    </row>
    <row r="2570" spans="18:18" x14ac:dyDescent="0.35">
      <c r="R2570" s="2968"/>
    </row>
    <row r="2571" spans="18:18" x14ac:dyDescent="0.35">
      <c r="R2571" s="2968"/>
    </row>
    <row r="2572" spans="18:18" x14ac:dyDescent="0.35">
      <c r="R2572" s="2968"/>
    </row>
    <row r="2573" spans="18:18" x14ac:dyDescent="0.35">
      <c r="R2573" s="2968"/>
    </row>
    <row r="2574" spans="18:18" x14ac:dyDescent="0.35">
      <c r="R2574" s="2968"/>
    </row>
    <row r="2575" spans="18:18" x14ac:dyDescent="0.35">
      <c r="R2575" s="2968"/>
    </row>
    <row r="2576" spans="18:18" x14ac:dyDescent="0.35">
      <c r="R2576" s="2968"/>
    </row>
    <row r="2577" spans="18:18" x14ac:dyDescent="0.35">
      <c r="R2577" s="2968"/>
    </row>
    <row r="2578" spans="18:18" x14ac:dyDescent="0.35">
      <c r="R2578" s="2968"/>
    </row>
    <row r="2579" spans="18:18" x14ac:dyDescent="0.35">
      <c r="R2579" s="2968"/>
    </row>
    <row r="2580" spans="18:18" x14ac:dyDescent="0.35">
      <c r="R2580" s="2968"/>
    </row>
    <row r="2581" spans="18:18" x14ac:dyDescent="0.35">
      <c r="R2581" s="2968"/>
    </row>
    <row r="2582" spans="18:18" x14ac:dyDescent="0.35">
      <c r="R2582" s="2968"/>
    </row>
    <row r="2583" spans="18:18" x14ac:dyDescent="0.35">
      <c r="R2583" s="2968"/>
    </row>
    <row r="2584" spans="18:18" x14ac:dyDescent="0.35">
      <c r="R2584" s="2968"/>
    </row>
    <row r="2585" spans="18:18" x14ac:dyDescent="0.35">
      <c r="R2585" s="2968"/>
    </row>
    <row r="2586" spans="18:18" x14ac:dyDescent="0.35">
      <c r="R2586" s="2968"/>
    </row>
    <row r="2587" spans="18:18" x14ac:dyDescent="0.35">
      <c r="R2587" s="2968"/>
    </row>
    <row r="2588" spans="18:18" x14ac:dyDescent="0.35">
      <c r="R2588" s="2968"/>
    </row>
    <row r="2589" spans="18:18" x14ac:dyDescent="0.35">
      <c r="R2589" s="2968"/>
    </row>
    <row r="2590" spans="18:18" x14ac:dyDescent="0.35">
      <c r="R2590" s="2968"/>
    </row>
    <row r="2591" spans="18:18" x14ac:dyDescent="0.35">
      <c r="R2591" s="2968"/>
    </row>
    <row r="2592" spans="18:18" x14ac:dyDescent="0.35">
      <c r="R2592" s="2968"/>
    </row>
    <row r="2593" spans="18:18" x14ac:dyDescent="0.35">
      <c r="R2593" s="2968"/>
    </row>
    <row r="2594" spans="18:18" x14ac:dyDescent="0.35">
      <c r="R2594" s="2968"/>
    </row>
    <row r="2595" spans="18:18" x14ac:dyDescent="0.35">
      <c r="R2595" s="2968"/>
    </row>
    <row r="2596" spans="18:18" x14ac:dyDescent="0.35">
      <c r="R2596" s="2968"/>
    </row>
    <row r="2597" spans="18:18" x14ac:dyDescent="0.35">
      <c r="R2597" s="2968"/>
    </row>
    <row r="2598" spans="18:18" x14ac:dyDescent="0.35">
      <c r="R2598" s="2968"/>
    </row>
    <row r="2599" spans="18:18" x14ac:dyDescent="0.35">
      <c r="R2599" s="2968"/>
    </row>
    <row r="2600" spans="18:18" x14ac:dyDescent="0.35">
      <c r="R2600" s="2968"/>
    </row>
    <row r="2601" spans="18:18" x14ac:dyDescent="0.35">
      <c r="R2601" s="2968"/>
    </row>
    <row r="2602" spans="18:18" x14ac:dyDescent="0.35">
      <c r="R2602" s="2968"/>
    </row>
    <row r="2603" spans="18:18" x14ac:dyDescent="0.35">
      <c r="R2603" s="2968"/>
    </row>
    <row r="2604" spans="18:18" x14ac:dyDescent="0.35">
      <c r="R2604" s="2968"/>
    </row>
    <row r="2605" spans="18:18" x14ac:dyDescent="0.35">
      <c r="R2605" s="2968"/>
    </row>
    <row r="2606" spans="18:18" x14ac:dyDescent="0.35">
      <c r="R2606" s="2968"/>
    </row>
    <row r="2607" spans="18:18" x14ac:dyDescent="0.35">
      <c r="R2607" s="2968"/>
    </row>
    <row r="2608" spans="18:18" x14ac:dyDescent="0.35">
      <c r="R2608" s="2968"/>
    </row>
    <row r="2609" spans="18:18" x14ac:dyDescent="0.35">
      <c r="R2609" s="2968"/>
    </row>
    <row r="2610" spans="18:18" x14ac:dyDescent="0.35">
      <c r="R2610" s="2968"/>
    </row>
    <row r="2611" spans="18:18" x14ac:dyDescent="0.35">
      <c r="R2611" s="2968"/>
    </row>
    <row r="2612" spans="18:18" x14ac:dyDescent="0.35">
      <c r="R2612" s="2968"/>
    </row>
    <row r="2613" spans="18:18" x14ac:dyDescent="0.35">
      <c r="R2613" s="2968"/>
    </row>
    <row r="2614" spans="18:18" x14ac:dyDescent="0.35">
      <c r="R2614" s="2968"/>
    </row>
    <row r="2615" spans="18:18" x14ac:dyDescent="0.35">
      <c r="R2615" s="2968"/>
    </row>
    <row r="2616" spans="18:18" x14ac:dyDescent="0.35">
      <c r="R2616" s="2968"/>
    </row>
    <row r="2617" spans="18:18" x14ac:dyDescent="0.35">
      <c r="R2617" s="2968"/>
    </row>
    <row r="2618" spans="18:18" x14ac:dyDescent="0.35">
      <c r="R2618" s="2968"/>
    </row>
    <row r="2619" spans="18:18" x14ac:dyDescent="0.35">
      <c r="R2619" s="2968"/>
    </row>
    <row r="2620" spans="18:18" x14ac:dyDescent="0.35">
      <c r="R2620" s="2968"/>
    </row>
    <row r="2621" spans="18:18" x14ac:dyDescent="0.35">
      <c r="R2621" s="2968"/>
    </row>
    <row r="2622" spans="18:18" x14ac:dyDescent="0.35">
      <c r="R2622" s="2968"/>
    </row>
    <row r="2623" spans="18:18" x14ac:dyDescent="0.35">
      <c r="R2623" s="2968"/>
    </row>
    <row r="2624" spans="18:18" x14ac:dyDescent="0.35">
      <c r="R2624" s="2968"/>
    </row>
    <row r="2625" spans="18:18" x14ac:dyDescent="0.35">
      <c r="R2625" s="2968"/>
    </row>
    <row r="2626" spans="18:18" x14ac:dyDescent="0.35">
      <c r="R2626" s="2968"/>
    </row>
    <row r="2627" spans="18:18" x14ac:dyDescent="0.35">
      <c r="R2627" s="2968"/>
    </row>
    <row r="2628" spans="18:18" x14ac:dyDescent="0.35">
      <c r="R2628" s="2968"/>
    </row>
    <row r="2629" spans="18:18" x14ac:dyDescent="0.35">
      <c r="R2629" s="2968"/>
    </row>
    <row r="2630" spans="18:18" x14ac:dyDescent="0.35">
      <c r="R2630" s="2968"/>
    </row>
    <row r="2631" spans="18:18" x14ac:dyDescent="0.35">
      <c r="R2631" s="2968"/>
    </row>
    <row r="2632" spans="18:18" x14ac:dyDescent="0.35">
      <c r="R2632" s="2968"/>
    </row>
    <row r="2633" spans="18:18" x14ac:dyDescent="0.35">
      <c r="R2633" s="2968"/>
    </row>
    <row r="2634" spans="18:18" x14ac:dyDescent="0.35">
      <c r="R2634" s="2968"/>
    </row>
    <row r="2635" spans="18:18" x14ac:dyDescent="0.35">
      <c r="R2635" s="2968"/>
    </row>
    <row r="2636" spans="18:18" x14ac:dyDescent="0.35">
      <c r="R2636" s="2968"/>
    </row>
    <row r="2637" spans="18:18" x14ac:dyDescent="0.35">
      <c r="R2637" s="2968"/>
    </row>
    <row r="2638" spans="18:18" x14ac:dyDescent="0.35">
      <c r="R2638" s="2968"/>
    </row>
    <row r="2639" spans="18:18" x14ac:dyDescent="0.35">
      <c r="R2639" s="2968"/>
    </row>
    <row r="2640" spans="18:18" x14ac:dyDescent="0.35">
      <c r="R2640" s="2968"/>
    </row>
    <row r="2641" spans="18:18" x14ac:dyDescent="0.35">
      <c r="R2641" s="2968"/>
    </row>
    <row r="2642" spans="18:18" x14ac:dyDescent="0.35">
      <c r="R2642" s="2968"/>
    </row>
    <row r="2643" spans="18:18" x14ac:dyDescent="0.35">
      <c r="R2643" s="2968"/>
    </row>
    <row r="2644" spans="18:18" x14ac:dyDescent="0.35">
      <c r="R2644" s="2968"/>
    </row>
    <row r="2645" spans="18:18" x14ac:dyDescent="0.35">
      <c r="R2645" s="2968"/>
    </row>
    <row r="2646" spans="18:18" x14ac:dyDescent="0.35">
      <c r="R2646" s="2968"/>
    </row>
    <row r="2647" spans="18:18" x14ac:dyDescent="0.35">
      <c r="R2647" s="2968"/>
    </row>
    <row r="2648" spans="18:18" x14ac:dyDescent="0.35">
      <c r="R2648" s="2968"/>
    </row>
    <row r="2649" spans="18:18" x14ac:dyDescent="0.35">
      <c r="R2649" s="2968"/>
    </row>
    <row r="2650" spans="18:18" x14ac:dyDescent="0.35">
      <c r="R2650" s="2968"/>
    </row>
    <row r="2651" spans="18:18" x14ac:dyDescent="0.35">
      <c r="R2651" s="2968"/>
    </row>
    <row r="2652" spans="18:18" x14ac:dyDescent="0.35">
      <c r="R2652" s="2968"/>
    </row>
    <row r="2653" spans="18:18" x14ac:dyDescent="0.35">
      <c r="R2653" s="2968"/>
    </row>
    <row r="2654" spans="18:18" x14ac:dyDescent="0.35">
      <c r="R2654" s="2968"/>
    </row>
    <row r="2655" spans="18:18" x14ac:dyDescent="0.35">
      <c r="R2655" s="2968"/>
    </row>
    <row r="2656" spans="18:18" x14ac:dyDescent="0.35">
      <c r="R2656" s="2968"/>
    </row>
    <row r="2657" spans="18:18" x14ac:dyDescent="0.35">
      <c r="R2657" s="2968"/>
    </row>
    <row r="2658" spans="18:18" x14ac:dyDescent="0.35">
      <c r="R2658" s="2968"/>
    </row>
    <row r="2659" spans="18:18" x14ac:dyDescent="0.35">
      <c r="R2659" s="2968"/>
    </row>
    <row r="2660" spans="18:18" x14ac:dyDescent="0.35">
      <c r="R2660" s="2968"/>
    </row>
    <row r="2661" spans="18:18" x14ac:dyDescent="0.35">
      <c r="R2661" s="2968"/>
    </row>
    <row r="2662" spans="18:18" x14ac:dyDescent="0.35">
      <c r="R2662" s="2968"/>
    </row>
    <row r="2663" spans="18:18" x14ac:dyDescent="0.35">
      <c r="R2663" s="2968"/>
    </row>
    <row r="2664" spans="18:18" x14ac:dyDescent="0.35">
      <c r="R2664" s="2968"/>
    </row>
    <row r="2665" spans="18:18" x14ac:dyDescent="0.35">
      <c r="R2665" s="2968"/>
    </row>
    <row r="2666" spans="18:18" x14ac:dyDescent="0.35">
      <c r="R2666" s="2968"/>
    </row>
    <row r="2667" spans="18:18" x14ac:dyDescent="0.35">
      <c r="R2667" s="2968"/>
    </row>
    <row r="2668" spans="18:18" x14ac:dyDescent="0.35">
      <c r="R2668" s="2968"/>
    </row>
    <row r="2669" spans="18:18" x14ac:dyDescent="0.35">
      <c r="R2669" s="2968"/>
    </row>
    <row r="2670" spans="18:18" x14ac:dyDescent="0.35">
      <c r="R2670" s="2968"/>
    </row>
    <row r="2671" spans="18:18" x14ac:dyDescent="0.35">
      <c r="R2671" s="2968"/>
    </row>
    <row r="2672" spans="18:18" x14ac:dyDescent="0.35">
      <c r="R2672" s="2968"/>
    </row>
    <row r="2673" spans="18:18" x14ac:dyDescent="0.35">
      <c r="R2673" s="2968"/>
    </row>
    <row r="2674" spans="18:18" x14ac:dyDescent="0.35">
      <c r="R2674" s="2968"/>
    </row>
    <row r="2675" spans="18:18" x14ac:dyDescent="0.35">
      <c r="R2675" s="2968"/>
    </row>
    <row r="2676" spans="18:18" x14ac:dyDescent="0.35">
      <c r="R2676" s="2968"/>
    </row>
    <row r="2677" spans="18:18" x14ac:dyDescent="0.35">
      <c r="R2677" s="2968"/>
    </row>
    <row r="2678" spans="18:18" x14ac:dyDescent="0.35">
      <c r="R2678" s="2968"/>
    </row>
    <row r="2679" spans="18:18" x14ac:dyDescent="0.35">
      <c r="R2679" s="2968"/>
    </row>
    <row r="2680" spans="18:18" x14ac:dyDescent="0.35">
      <c r="R2680" s="2968"/>
    </row>
    <row r="2681" spans="18:18" x14ac:dyDescent="0.35">
      <c r="R2681" s="2968"/>
    </row>
    <row r="2682" spans="18:18" x14ac:dyDescent="0.35">
      <c r="R2682" s="2968"/>
    </row>
    <row r="2683" spans="18:18" x14ac:dyDescent="0.35">
      <c r="R2683" s="2968"/>
    </row>
    <row r="2684" spans="18:18" x14ac:dyDescent="0.35">
      <c r="R2684" s="2968"/>
    </row>
    <row r="2685" spans="18:18" x14ac:dyDescent="0.35">
      <c r="R2685" s="2968"/>
    </row>
    <row r="2686" spans="18:18" x14ac:dyDescent="0.35">
      <c r="R2686" s="2968"/>
    </row>
    <row r="2687" spans="18:18" x14ac:dyDescent="0.35">
      <c r="R2687" s="2968"/>
    </row>
    <row r="2688" spans="18:18" x14ac:dyDescent="0.35">
      <c r="R2688" s="2968"/>
    </row>
    <row r="2689" spans="18:18" x14ac:dyDescent="0.35">
      <c r="R2689" s="2968"/>
    </row>
    <row r="2690" spans="18:18" x14ac:dyDescent="0.35">
      <c r="R2690" s="2968"/>
    </row>
    <row r="2691" spans="18:18" x14ac:dyDescent="0.35">
      <c r="R2691" s="2968"/>
    </row>
    <row r="2692" spans="18:18" x14ac:dyDescent="0.35">
      <c r="R2692" s="2968"/>
    </row>
    <row r="2693" spans="18:18" x14ac:dyDescent="0.35">
      <c r="R2693" s="2968"/>
    </row>
    <row r="2694" spans="18:18" x14ac:dyDescent="0.35">
      <c r="R2694" s="2968"/>
    </row>
    <row r="2695" spans="18:18" x14ac:dyDescent="0.35">
      <c r="R2695" s="2968"/>
    </row>
    <row r="2696" spans="18:18" x14ac:dyDescent="0.35">
      <c r="R2696" s="2968"/>
    </row>
    <row r="2697" spans="18:18" x14ac:dyDescent="0.35">
      <c r="R2697" s="2968"/>
    </row>
    <row r="2698" spans="18:18" x14ac:dyDescent="0.35">
      <c r="R2698" s="2968"/>
    </row>
    <row r="2699" spans="18:18" x14ac:dyDescent="0.35">
      <c r="R2699" s="2968"/>
    </row>
    <row r="2700" spans="18:18" x14ac:dyDescent="0.35">
      <c r="R2700" s="2968"/>
    </row>
    <row r="2701" spans="18:18" x14ac:dyDescent="0.35">
      <c r="R2701" s="2968"/>
    </row>
    <row r="2702" spans="18:18" x14ac:dyDescent="0.35">
      <c r="R2702" s="2968"/>
    </row>
    <row r="2703" spans="18:18" x14ac:dyDescent="0.35">
      <c r="R2703" s="2968"/>
    </row>
    <row r="2704" spans="18:18" x14ac:dyDescent="0.35">
      <c r="R2704" s="2968"/>
    </row>
    <row r="2705" spans="18:18" x14ac:dyDescent="0.35">
      <c r="R2705" s="2968"/>
    </row>
    <row r="2706" spans="18:18" x14ac:dyDescent="0.35">
      <c r="R2706" s="2968"/>
    </row>
    <row r="2707" spans="18:18" x14ac:dyDescent="0.35">
      <c r="R2707" s="2968"/>
    </row>
    <row r="2708" spans="18:18" x14ac:dyDescent="0.35">
      <c r="R2708" s="2968"/>
    </row>
    <row r="2709" spans="18:18" x14ac:dyDescent="0.35">
      <c r="R2709" s="2968"/>
    </row>
    <row r="2710" spans="18:18" x14ac:dyDescent="0.35">
      <c r="R2710" s="2968"/>
    </row>
    <row r="2711" spans="18:18" x14ac:dyDescent="0.35">
      <c r="R2711" s="2968"/>
    </row>
    <row r="2712" spans="18:18" x14ac:dyDescent="0.35">
      <c r="R2712" s="2968"/>
    </row>
    <row r="2713" spans="18:18" x14ac:dyDescent="0.35">
      <c r="R2713" s="2968"/>
    </row>
    <row r="2714" spans="18:18" x14ac:dyDescent="0.35">
      <c r="R2714" s="2968"/>
    </row>
    <row r="2715" spans="18:18" x14ac:dyDescent="0.35">
      <c r="R2715" s="2968"/>
    </row>
    <row r="2716" spans="18:18" x14ac:dyDescent="0.35">
      <c r="R2716" s="2968"/>
    </row>
    <row r="2717" spans="18:18" x14ac:dyDescent="0.35">
      <c r="R2717" s="2968"/>
    </row>
    <row r="2718" spans="18:18" x14ac:dyDescent="0.35">
      <c r="R2718" s="2968"/>
    </row>
    <row r="2719" spans="18:18" x14ac:dyDescent="0.35">
      <c r="R2719" s="2968"/>
    </row>
    <row r="2720" spans="18:18" x14ac:dyDescent="0.35">
      <c r="R2720" s="2968"/>
    </row>
    <row r="2721" spans="18:18" x14ac:dyDescent="0.35">
      <c r="R2721" s="2968"/>
    </row>
    <row r="2722" spans="18:18" x14ac:dyDescent="0.35">
      <c r="R2722" s="2968"/>
    </row>
    <row r="2723" spans="18:18" x14ac:dyDescent="0.35">
      <c r="R2723" s="2968"/>
    </row>
    <row r="2724" spans="18:18" x14ac:dyDescent="0.35">
      <c r="R2724" s="2968"/>
    </row>
    <row r="2725" spans="18:18" x14ac:dyDescent="0.35">
      <c r="R2725" s="2968"/>
    </row>
    <row r="2726" spans="18:18" x14ac:dyDescent="0.35">
      <c r="R2726" s="2968"/>
    </row>
    <row r="2727" spans="18:18" x14ac:dyDescent="0.35">
      <c r="R2727" s="2968"/>
    </row>
    <row r="2728" spans="18:18" x14ac:dyDescent="0.35">
      <c r="R2728" s="2968"/>
    </row>
    <row r="2729" spans="18:18" x14ac:dyDescent="0.35">
      <c r="R2729" s="2968"/>
    </row>
    <row r="2730" spans="18:18" x14ac:dyDescent="0.35">
      <c r="R2730" s="2968"/>
    </row>
    <row r="2731" spans="18:18" x14ac:dyDescent="0.35">
      <c r="R2731" s="2968"/>
    </row>
    <row r="2732" spans="18:18" x14ac:dyDescent="0.35">
      <c r="R2732" s="2968"/>
    </row>
    <row r="2733" spans="18:18" x14ac:dyDescent="0.35">
      <c r="R2733" s="2968"/>
    </row>
    <row r="2734" spans="18:18" x14ac:dyDescent="0.35">
      <c r="R2734" s="2968"/>
    </row>
    <row r="2735" spans="18:18" x14ac:dyDescent="0.35">
      <c r="R2735" s="2968"/>
    </row>
    <row r="2736" spans="18:18" x14ac:dyDescent="0.35">
      <c r="R2736" s="2968"/>
    </row>
    <row r="2737" spans="18:18" x14ac:dyDescent="0.35">
      <c r="R2737" s="2968"/>
    </row>
    <row r="2738" spans="18:18" x14ac:dyDescent="0.35">
      <c r="R2738" s="2968"/>
    </row>
    <row r="2739" spans="18:18" x14ac:dyDescent="0.35">
      <c r="R2739" s="2968"/>
    </row>
    <row r="2740" spans="18:18" x14ac:dyDescent="0.35">
      <c r="R2740" s="2968"/>
    </row>
    <row r="2741" spans="18:18" x14ac:dyDescent="0.35">
      <c r="R2741" s="2968"/>
    </row>
    <row r="2742" spans="18:18" x14ac:dyDescent="0.35">
      <c r="R2742" s="2968"/>
    </row>
    <row r="2743" spans="18:18" x14ac:dyDescent="0.35">
      <c r="R2743" s="2968"/>
    </row>
    <row r="2744" spans="18:18" x14ac:dyDescent="0.35">
      <c r="R2744" s="2968"/>
    </row>
    <row r="2745" spans="18:18" x14ac:dyDescent="0.35">
      <c r="R2745" s="2968"/>
    </row>
    <row r="2746" spans="18:18" x14ac:dyDescent="0.35">
      <c r="R2746" s="2968"/>
    </row>
    <row r="2747" spans="18:18" x14ac:dyDescent="0.35">
      <c r="R2747" s="2968"/>
    </row>
    <row r="2748" spans="18:18" x14ac:dyDescent="0.35">
      <c r="R2748" s="2968"/>
    </row>
    <row r="2749" spans="18:18" x14ac:dyDescent="0.35">
      <c r="R2749" s="2968"/>
    </row>
    <row r="2750" spans="18:18" x14ac:dyDescent="0.35">
      <c r="R2750" s="2968"/>
    </row>
    <row r="2751" spans="18:18" x14ac:dyDescent="0.35">
      <c r="R2751" s="2968"/>
    </row>
    <row r="2752" spans="18:18" x14ac:dyDescent="0.35">
      <c r="R2752" s="2968"/>
    </row>
    <row r="2753" spans="18:18" x14ac:dyDescent="0.35">
      <c r="R2753" s="2968"/>
    </row>
    <row r="2754" spans="18:18" x14ac:dyDescent="0.35">
      <c r="R2754" s="2968"/>
    </row>
    <row r="2755" spans="18:18" x14ac:dyDescent="0.35">
      <c r="R2755" s="2968"/>
    </row>
    <row r="2756" spans="18:18" x14ac:dyDescent="0.35">
      <c r="R2756" s="2968"/>
    </row>
    <row r="2757" spans="18:18" x14ac:dyDescent="0.35">
      <c r="R2757" s="2968"/>
    </row>
    <row r="2758" spans="18:18" x14ac:dyDescent="0.35">
      <c r="R2758" s="2968"/>
    </row>
    <row r="2759" spans="18:18" x14ac:dyDescent="0.35">
      <c r="R2759" s="2968"/>
    </row>
    <row r="2760" spans="18:18" x14ac:dyDescent="0.35">
      <c r="R2760" s="2968"/>
    </row>
    <row r="2761" spans="18:18" x14ac:dyDescent="0.35">
      <c r="R2761" s="2968"/>
    </row>
    <row r="2762" spans="18:18" x14ac:dyDescent="0.35">
      <c r="R2762" s="2968"/>
    </row>
    <row r="2763" spans="18:18" x14ac:dyDescent="0.35">
      <c r="R2763" s="2968"/>
    </row>
    <row r="2764" spans="18:18" x14ac:dyDescent="0.35">
      <c r="R2764" s="2968"/>
    </row>
    <row r="2765" spans="18:18" x14ac:dyDescent="0.35">
      <c r="R2765" s="2968"/>
    </row>
    <row r="2766" spans="18:18" x14ac:dyDescent="0.35">
      <c r="R2766" s="2968"/>
    </row>
    <row r="2767" spans="18:18" x14ac:dyDescent="0.35">
      <c r="R2767" s="2968"/>
    </row>
    <row r="2768" spans="18:18" x14ac:dyDescent="0.35">
      <c r="R2768" s="2968"/>
    </row>
    <row r="2769" spans="18:18" x14ac:dyDescent="0.35">
      <c r="R2769" s="2968"/>
    </row>
    <row r="2770" spans="18:18" x14ac:dyDescent="0.35">
      <c r="R2770" s="2968"/>
    </row>
    <row r="2771" spans="18:18" x14ac:dyDescent="0.35">
      <c r="R2771" s="2968"/>
    </row>
    <row r="2772" spans="18:18" x14ac:dyDescent="0.35">
      <c r="R2772" s="2968"/>
    </row>
    <row r="2773" spans="18:18" x14ac:dyDescent="0.35">
      <c r="R2773" s="2968"/>
    </row>
    <row r="2774" spans="18:18" x14ac:dyDescent="0.35">
      <c r="R2774" s="2968"/>
    </row>
    <row r="2775" spans="18:18" x14ac:dyDescent="0.35">
      <c r="R2775" s="2968"/>
    </row>
    <row r="2776" spans="18:18" x14ac:dyDescent="0.35">
      <c r="R2776" s="2968"/>
    </row>
    <row r="2777" spans="18:18" x14ac:dyDescent="0.35">
      <c r="R2777" s="2968"/>
    </row>
    <row r="2778" spans="18:18" x14ac:dyDescent="0.35">
      <c r="R2778" s="2968"/>
    </row>
    <row r="2779" spans="18:18" x14ac:dyDescent="0.35">
      <c r="R2779" s="2968"/>
    </row>
    <row r="2780" spans="18:18" x14ac:dyDescent="0.35">
      <c r="R2780" s="2968"/>
    </row>
    <row r="2781" spans="18:18" x14ac:dyDescent="0.35">
      <c r="R2781" s="2968"/>
    </row>
    <row r="2782" spans="18:18" x14ac:dyDescent="0.35">
      <c r="R2782" s="2968"/>
    </row>
    <row r="2783" spans="18:18" x14ac:dyDescent="0.35">
      <c r="R2783" s="2968"/>
    </row>
    <row r="2784" spans="18:18" x14ac:dyDescent="0.35">
      <c r="R2784" s="2968"/>
    </row>
    <row r="2785" spans="18:18" x14ac:dyDescent="0.35">
      <c r="R2785" s="2968"/>
    </row>
    <row r="2786" spans="18:18" x14ac:dyDescent="0.35">
      <c r="R2786" s="2968"/>
    </row>
    <row r="2787" spans="18:18" x14ac:dyDescent="0.35">
      <c r="R2787" s="2968"/>
    </row>
    <row r="2788" spans="18:18" x14ac:dyDescent="0.35">
      <c r="R2788" s="2968"/>
    </row>
    <row r="2789" spans="18:18" x14ac:dyDescent="0.35">
      <c r="R2789" s="2968"/>
    </row>
    <row r="2790" spans="18:18" x14ac:dyDescent="0.35">
      <c r="R2790" s="2968"/>
    </row>
    <row r="2791" spans="18:18" x14ac:dyDescent="0.35">
      <c r="R2791" s="2968"/>
    </row>
    <row r="2792" spans="18:18" x14ac:dyDescent="0.35">
      <c r="R2792" s="2968"/>
    </row>
    <row r="2793" spans="18:18" x14ac:dyDescent="0.35">
      <c r="R2793" s="2968"/>
    </row>
    <row r="2794" spans="18:18" x14ac:dyDescent="0.35">
      <c r="R2794" s="2968"/>
    </row>
    <row r="2795" spans="18:18" x14ac:dyDescent="0.35">
      <c r="R2795" s="2968"/>
    </row>
    <row r="2796" spans="18:18" x14ac:dyDescent="0.35">
      <c r="R2796" s="2968"/>
    </row>
    <row r="2797" spans="18:18" x14ac:dyDescent="0.35">
      <c r="R2797" s="2968"/>
    </row>
    <row r="2798" spans="18:18" x14ac:dyDescent="0.35">
      <c r="R2798" s="2968"/>
    </row>
    <row r="2799" spans="18:18" x14ac:dyDescent="0.35">
      <c r="R2799" s="2968"/>
    </row>
    <row r="2800" spans="18:18" x14ac:dyDescent="0.35">
      <c r="R2800" s="2968"/>
    </row>
    <row r="2801" spans="18:18" x14ac:dyDescent="0.35">
      <c r="R2801" s="2968"/>
    </row>
    <row r="2802" spans="18:18" x14ac:dyDescent="0.35">
      <c r="R2802" s="2968"/>
    </row>
    <row r="2803" spans="18:18" x14ac:dyDescent="0.35">
      <c r="R2803" s="2968"/>
    </row>
    <row r="2804" spans="18:18" x14ac:dyDescent="0.35">
      <c r="R2804" s="2968"/>
    </row>
    <row r="2805" spans="18:18" x14ac:dyDescent="0.35">
      <c r="R2805" s="2968"/>
    </row>
    <row r="2806" spans="18:18" x14ac:dyDescent="0.35">
      <c r="R2806" s="2968"/>
    </row>
    <row r="2807" spans="18:18" x14ac:dyDescent="0.35">
      <c r="R2807" s="2968"/>
    </row>
    <row r="2808" spans="18:18" x14ac:dyDescent="0.35">
      <c r="R2808" s="2968"/>
    </row>
    <row r="2809" spans="18:18" x14ac:dyDescent="0.35">
      <c r="R2809" s="2968"/>
    </row>
    <row r="2810" spans="18:18" x14ac:dyDescent="0.35">
      <c r="R2810" s="2968"/>
    </row>
    <row r="2811" spans="18:18" x14ac:dyDescent="0.35">
      <c r="R2811" s="2968"/>
    </row>
    <row r="2812" spans="18:18" x14ac:dyDescent="0.35">
      <c r="R2812" s="2968"/>
    </row>
    <row r="2813" spans="18:18" x14ac:dyDescent="0.35">
      <c r="R2813" s="2968"/>
    </row>
    <row r="2814" spans="18:18" x14ac:dyDescent="0.35">
      <c r="R2814" s="2968"/>
    </row>
    <row r="2815" spans="18:18" x14ac:dyDescent="0.35">
      <c r="R2815" s="2968"/>
    </row>
    <row r="2816" spans="18:18" x14ac:dyDescent="0.35">
      <c r="R2816" s="2968"/>
    </row>
    <row r="2817" spans="18:18" x14ac:dyDescent="0.35">
      <c r="R2817" s="2968"/>
    </row>
    <row r="2818" spans="18:18" x14ac:dyDescent="0.35">
      <c r="R2818" s="2968"/>
    </row>
    <row r="2819" spans="18:18" x14ac:dyDescent="0.35">
      <c r="R2819" s="2968"/>
    </row>
    <row r="2820" spans="18:18" x14ac:dyDescent="0.35">
      <c r="R2820" s="2968"/>
    </row>
    <row r="2821" spans="18:18" x14ac:dyDescent="0.35">
      <c r="R2821" s="2968"/>
    </row>
    <row r="2822" spans="18:18" x14ac:dyDescent="0.35">
      <c r="R2822" s="2968"/>
    </row>
    <row r="2823" spans="18:18" x14ac:dyDescent="0.35">
      <c r="R2823" s="2968"/>
    </row>
    <row r="2824" spans="18:18" x14ac:dyDescent="0.35">
      <c r="R2824" s="2968"/>
    </row>
    <row r="2825" spans="18:18" x14ac:dyDescent="0.35">
      <c r="R2825" s="2968"/>
    </row>
    <row r="2826" spans="18:18" x14ac:dyDescent="0.35">
      <c r="R2826" s="2968"/>
    </row>
    <row r="2827" spans="18:18" x14ac:dyDescent="0.35">
      <c r="R2827" s="2968"/>
    </row>
    <row r="2828" spans="18:18" x14ac:dyDescent="0.35">
      <c r="R2828" s="2968"/>
    </row>
    <row r="2829" spans="18:18" x14ac:dyDescent="0.35">
      <c r="R2829" s="2968"/>
    </row>
    <row r="2830" spans="18:18" x14ac:dyDescent="0.35">
      <c r="R2830" s="2968"/>
    </row>
    <row r="2831" spans="18:18" x14ac:dyDescent="0.35">
      <c r="R2831" s="2968"/>
    </row>
    <row r="2832" spans="18:18" x14ac:dyDescent="0.35">
      <c r="R2832" s="2968"/>
    </row>
    <row r="2833" spans="18:18" x14ac:dyDescent="0.35">
      <c r="R2833" s="2968"/>
    </row>
    <row r="2834" spans="18:18" x14ac:dyDescent="0.35">
      <c r="R2834" s="2968"/>
    </row>
    <row r="2835" spans="18:18" x14ac:dyDescent="0.35">
      <c r="R2835" s="2968"/>
    </row>
    <row r="2836" spans="18:18" x14ac:dyDescent="0.35">
      <c r="R2836" s="2968"/>
    </row>
    <row r="2837" spans="18:18" x14ac:dyDescent="0.35">
      <c r="R2837" s="2968"/>
    </row>
    <row r="2838" spans="18:18" x14ac:dyDescent="0.35">
      <c r="R2838" s="2968"/>
    </row>
    <row r="2839" spans="18:18" x14ac:dyDescent="0.35">
      <c r="R2839" s="2968"/>
    </row>
    <row r="2840" spans="18:18" x14ac:dyDescent="0.35">
      <c r="R2840" s="2968"/>
    </row>
    <row r="2841" spans="18:18" x14ac:dyDescent="0.35">
      <c r="R2841" s="2968"/>
    </row>
    <row r="2842" spans="18:18" x14ac:dyDescent="0.35">
      <c r="R2842" s="2968"/>
    </row>
    <row r="2843" spans="18:18" x14ac:dyDescent="0.35">
      <c r="R2843" s="2968"/>
    </row>
    <row r="2844" spans="18:18" x14ac:dyDescent="0.35">
      <c r="R2844" s="2968"/>
    </row>
    <row r="2845" spans="18:18" x14ac:dyDescent="0.35">
      <c r="R2845" s="2968"/>
    </row>
    <row r="2846" spans="18:18" x14ac:dyDescent="0.35">
      <c r="R2846" s="2968"/>
    </row>
    <row r="2847" spans="18:18" x14ac:dyDescent="0.35">
      <c r="R2847" s="2968"/>
    </row>
    <row r="2848" spans="18:18" x14ac:dyDescent="0.35">
      <c r="R2848" s="2968"/>
    </row>
    <row r="2849" spans="18:18" x14ac:dyDescent="0.35">
      <c r="R2849" s="2968"/>
    </row>
    <row r="2850" spans="18:18" x14ac:dyDescent="0.35">
      <c r="R2850" s="2968"/>
    </row>
    <row r="2851" spans="18:18" x14ac:dyDescent="0.35">
      <c r="R2851" s="2968"/>
    </row>
    <row r="2852" spans="18:18" x14ac:dyDescent="0.35">
      <c r="R2852" s="2968"/>
    </row>
    <row r="2853" spans="18:18" x14ac:dyDescent="0.35">
      <c r="R2853" s="2968"/>
    </row>
    <row r="2854" spans="18:18" x14ac:dyDescent="0.35">
      <c r="R2854" s="2968"/>
    </row>
    <row r="2855" spans="18:18" x14ac:dyDescent="0.35">
      <c r="R2855" s="2968"/>
    </row>
    <row r="2856" spans="18:18" x14ac:dyDescent="0.35">
      <c r="R2856" s="2968"/>
    </row>
    <row r="2857" spans="18:18" x14ac:dyDescent="0.35">
      <c r="R2857" s="2968"/>
    </row>
    <row r="2858" spans="18:18" x14ac:dyDescent="0.35">
      <c r="R2858" s="2968"/>
    </row>
    <row r="2859" spans="18:18" x14ac:dyDescent="0.35">
      <c r="R2859" s="2968"/>
    </row>
    <row r="2860" spans="18:18" x14ac:dyDescent="0.35">
      <c r="R2860" s="2968"/>
    </row>
    <row r="2861" spans="18:18" x14ac:dyDescent="0.35">
      <c r="R2861" s="2968"/>
    </row>
    <row r="2862" spans="18:18" x14ac:dyDescent="0.35">
      <c r="R2862" s="2968"/>
    </row>
    <row r="2863" spans="18:18" x14ac:dyDescent="0.35">
      <c r="R2863" s="2968"/>
    </row>
    <row r="2864" spans="18:18" x14ac:dyDescent="0.35">
      <c r="R2864" s="2968"/>
    </row>
    <row r="2865" spans="18:18" x14ac:dyDescent="0.35">
      <c r="R2865" s="2968"/>
    </row>
    <row r="2866" spans="18:18" x14ac:dyDescent="0.35">
      <c r="R2866" s="2968"/>
    </row>
    <row r="2867" spans="18:18" x14ac:dyDescent="0.35">
      <c r="R2867" s="2968"/>
    </row>
    <row r="2868" spans="18:18" x14ac:dyDescent="0.35">
      <c r="R2868" s="2968"/>
    </row>
    <row r="2869" spans="18:18" x14ac:dyDescent="0.35">
      <c r="R2869" s="2968"/>
    </row>
    <row r="2870" spans="18:18" x14ac:dyDescent="0.35">
      <c r="R2870" s="2968"/>
    </row>
    <row r="2871" spans="18:18" x14ac:dyDescent="0.35">
      <c r="R2871" s="2968"/>
    </row>
    <row r="2872" spans="18:18" x14ac:dyDescent="0.35">
      <c r="R2872" s="2968"/>
    </row>
    <row r="2873" spans="18:18" x14ac:dyDescent="0.35">
      <c r="R2873" s="2968"/>
    </row>
    <row r="2874" spans="18:18" x14ac:dyDescent="0.35">
      <c r="R2874" s="2968"/>
    </row>
    <row r="2875" spans="18:18" x14ac:dyDescent="0.35">
      <c r="R2875" s="2968"/>
    </row>
    <row r="2876" spans="18:18" x14ac:dyDescent="0.35">
      <c r="R2876" s="2968"/>
    </row>
    <row r="2877" spans="18:18" x14ac:dyDescent="0.35">
      <c r="R2877" s="2968"/>
    </row>
    <row r="2878" spans="18:18" x14ac:dyDescent="0.35">
      <c r="R2878" s="2968"/>
    </row>
    <row r="2879" spans="18:18" x14ac:dyDescent="0.35">
      <c r="R2879" s="2968"/>
    </row>
    <row r="2880" spans="18:18" x14ac:dyDescent="0.35">
      <c r="R2880" s="2968"/>
    </row>
    <row r="2881" spans="18:18" x14ac:dyDescent="0.35">
      <c r="R2881" s="2968"/>
    </row>
    <row r="2882" spans="18:18" x14ac:dyDescent="0.35">
      <c r="R2882" s="2968"/>
    </row>
    <row r="2883" spans="18:18" x14ac:dyDescent="0.35">
      <c r="R2883" s="2968"/>
    </row>
    <row r="2884" spans="18:18" x14ac:dyDescent="0.35">
      <c r="R2884" s="2968"/>
    </row>
    <row r="2885" spans="18:18" x14ac:dyDescent="0.35">
      <c r="R2885" s="2968"/>
    </row>
    <row r="2886" spans="18:18" x14ac:dyDescent="0.35">
      <c r="R2886" s="2968"/>
    </row>
    <row r="2887" spans="18:18" x14ac:dyDescent="0.35">
      <c r="R2887" s="2968"/>
    </row>
    <row r="2888" spans="18:18" x14ac:dyDescent="0.35">
      <c r="R2888" s="2968"/>
    </row>
    <row r="2889" spans="18:18" x14ac:dyDescent="0.35">
      <c r="R2889" s="2968"/>
    </row>
    <row r="2890" spans="18:18" x14ac:dyDescent="0.35">
      <c r="R2890" s="2968"/>
    </row>
    <row r="2891" spans="18:18" x14ac:dyDescent="0.35">
      <c r="R2891" s="2968"/>
    </row>
    <row r="2892" spans="18:18" x14ac:dyDescent="0.35">
      <c r="R2892" s="2968"/>
    </row>
    <row r="2893" spans="18:18" x14ac:dyDescent="0.35">
      <c r="R2893" s="2968"/>
    </row>
    <row r="2894" spans="18:18" x14ac:dyDescent="0.35">
      <c r="R2894" s="2968"/>
    </row>
    <row r="2895" spans="18:18" x14ac:dyDescent="0.35">
      <c r="R2895" s="2968"/>
    </row>
    <row r="2896" spans="18:18" x14ac:dyDescent="0.35">
      <c r="R2896" s="2968"/>
    </row>
    <row r="2897" spans="18:18" x14ac:dyDescent="0.35">
      <c r="R2897" s="2968"/>
    </row>
    <row r="2898" spans="18:18" x14ac:dyDescent="0.35">
      <c r="R2898" s="2968"/>
    </row>
    <row r="2899" spans="18:18" x14ac:dyDescent="0.35">
      <c r="R2899" s="2968"/>
    </row>
    <row r="2900" spans="18:18" x14ac:dyDescent="0.35">
      <c r="R2900" s="2968"/>
    </row>
    <row r="2901" spans="18:18" x14ac:dyDescent="0.35">
      <c r="R2901" s="2968"/>
    </row>
    <row r="2902" spans="18:18" x14ac:dyDescent="0.35">
      <c r="R2902" s="2968"/>
    </row>
    <row r="2903" spans="18:18" x14ac:dyDescent="0.35">
      <c r="R2903" s="2968"/>
    </row>
    <row r="2904" spans="18:18" x14ac:dyDescent="0.35">
      <c r="R2904" s="2968"/>
    </row>
    <row r="2905" spans="18:18" x14ac:dyDescent="0.35">
      <c r="R2905" s="2968"/>
    </row>
    <row r="2906" spans="18:18" x14ac:dyDescent="0.35">
      <c r="R2906" s="2968"/>
    </row>
    <row r="2907" spans="18:18" x14ac:dyDescent="0.35">
      <c r="R2907" s="2968"/>
    </row>
    <row r="2908" spans="18:18" x14ac:dyDescent="0.35">
      <c r="R2908" s="2968"/>
    </row>
    <row r="2909" spans="18:18" x14ac:dyDescent="0.35">
      <c r="R2909" s="2968"/>
    </row>
    <row r="2910" spans="18:18" x14ac:dyDescent="0.35">
      <c r="R2910" s="2968"/>
    </row>
    <row r="2911" spans="18:18" x14ac:dyDescent="0.35">
      <c r="R2911" s="2968"/>
    </row>
    <row r="2912" spans="18:18" x14ac:dyDescent="0.35">
      <c r="R2912" s="2968"/>
    </row>
    <row r="2913" spans="18:18" x14ac:dyDescent="0.35">
      <c r="R2913" s="2968"/>
    </row>
    <row r="2914" spans="18:18" x14ac:dyDescent="0.35">
      <c r="R2914" s="2968"/>
    </row>
    <row r="2915" spans="18:18" x14ac:dyDescent="0.35">
      <c r="R2915" s="2968"/>
    </row>
    <row r="2916" spans="18:18" x14ac:dyDescent="0.35">
      <c r="R2916" s="2968"/>
    </row>
    <row r="2917" spans="18:18" x14ac:dyDescent="0.35">
      <c r="R2917" s="2968"/>
    </row>
    <row r="2918" spans="18:18" x14ac:dyDescent="0.35">
      <c r="R2918" s="2968"/>
    </row>
    <row r="2919" spans="18:18" x14ac:dyDescent="0.35">
      <c r="R2919" s="2968"/>
    </row>
    <row r="2920" spans="18:18" x14ac:dyDescent="0.35">
      <c r="R2920" s="2968"/>
    </row>
    <row r="2921" spans="18:18" x14ac:dyDescent="0.35">
      <c r="R2921" s="2968"/>
    </row>
    <row r="2922" spans="18:18" x14ac:dyDescent="0.35">
      <c r="R2922" s="2968"/>
    </row>
    <row r="2923" spans="18:18" x14ac:dyDescent="0.35">
      <c r="R2923" s="2968"/>
    </row>
    <row r="2924" spans="18:18" x14ac:dyDescent="0.35">
      <c r="R2924" s="2968"/>
    </row>
    <row r="2925" spans="18:18" x14ac:dyDescent="0.35">
      <c r="R2925" s="2968"/>
    </row>
    <row r="2926" spans="18:18" x14ac:dyDescent="0.35">
      <c r="R2926" s="2968"/>
    </row>
    <row r="2927" spans="18:18" x14ac:dyDescent="0.35">
      <c r="R2927" s="2968"/>
    </row>
    <row r="2928" spans="18:18" x14ac:dyDescent="0.35">
      <c r="R2928" s="2968"/>
    </row>
    <row r="2929" spans="18:18" x14ac:dyDescent="0.35">
      <c r="R2929" s="2968"/>
    </row>
    <row r="2930" spans="18:18" x14ac:dyDescent="0.35">
      <c r="R2930" s="2968"/>
    </row>
    <row r="2931" spans="18:18" x14ac:dyDescent="0.35">
      <c r="R2931" s="2968"/>
    </row>
    <row r="2932" spans="18:18" x14ac:dyDescent="0.35">
      <c r="R2932" s="2968"/>
    </row>
    <row r="2933" spans="18:18" x14ac:dyDescent="0.35">
      <c r="R2933" s="2968"/>
    </row>
    <row r="2934" spans="18:18" x14ac:dyDescent="0.35">
      <c r="R2934" s="2968"/>
    </row>
    <row r="2935" spans="18:18" x14ac:dyDescent="0.35">
      <c r="R2935" s="2968"/>
    </row>
    <row r="2936" spans="18:18" x14ac:dyDescent="0.35">
      <c r="R2936" s="2968"/>
    </row>
    <row r="2937" spans="18:18" x14ac:dyDescent="0.35">
      <c r="R2937" s="2968"/>
    </row>
    <row r="2938" spans="18:18" x14ac:dyDescent="0.35">
      <c r="R2938" s="2968"/>
    </row>
    <row r="2939" spans="18:18" x14ac:dyDescent="0.35">
      <c r="R2939" s="2968"/>
    </row>
    <row r="2940" spans="18:18" x14ac:dyDescent="0.35">
      <c r="R2940" s="2968"/>
    </row>
    <row r="2941" spans="18:18" x14ac:dyDescent="0.35">
      <c r="R2941" s="2968"/>
    </row>
    <row r="2942" spans="18:18" x14ac:dyDescent="0.35">
      <c r="R2942" s="2968"/>
    </row>
    <row r="2943" spans="18:18" x14ac:dyDescent="0.35">
      <c r="R2943" s="2968"/>
    </row>
    <row r="2944" spans="18:18" x14ac:dyDescent="0.35">
      <c r="R2944" s="2968"/>
    </row>
    <row r="2945" spans="18:18" x14ac:dyDescent="0.35">
      <c r="R2945" s="2968"/>
    </row>
    <row r="2946" spans="18:18" x14ac:dyDescent="0.35">
      <c r="R2946" s="2968"/>
    </row>
    <row r="2947" spans="18:18" x14ac:dyDescent="0.35">
      <c r="R2947" s="2968"/>
    </row>
    <row r="2948" spans="18:18" x14ac:dyDescent="0.35">
      <c r="R2948" s="2968"/>
    </row>
    <row r="2949" spans="18:18" x14ac:dyDescent="0.35">
      <c r="R2949" s="2968"/>
    </row>
    <row r="2950" spans="18:18" x14ac:dyDescent="0.35">
      <c r="R2950" s="2968"/>
    </row>
    <row r="2951" spans="18:18" x14ac:dyDescent="0.35">
      <c r="R2951" s="2968"/>
    </row>
    <row r="2952" spans="18:18" x14ac:dyDescent="0.35">
      <c r="R2952" s="2968"/>
    </row>
    <row r="2953" spans="18:18" x14ac:dyDescent="0.35">
      <c r="R2953" s="2968"/>
    </row>
    <row r="2954" spans="18:18" x14ac:dyDescent="0.35">
      <c r="R2954" s="2968"/>
    </row>
    <row r="2955" spans="18:18" x14ac:dyDescent="0.35">
      <c r="R2955" s="2968"/>
    </row>
    <row r="2956" spans="18:18" x14ac:dyDescent="0.35">
      <c r="R2956" s="2968"/>
    </row>
    <row r="2957" spans="18:18" x14ac:dyDescent="0.35">
      <c r="R2957" s="2968"/>
    </row>
    <row r="2958" spans="18:18" x14ac:dyDescent="0.35">
      <c r="R2958" s="2968"/>
    </row>
    <row r="2959" spans="18:18" x14ac:dyDescent="0.35">
      <c r="R2959" s="2968"/>
    </row>
    <row r="2960" spans="18:18" x14ac:dyDescent="0.35">
      <c r="R2960" s="2968"/>
    </row>
    <row r="2961" spans="18:18" x14ac:dyDescent="0.35">
      <c r="R2961" s="2968"/>
    </row>
    <row r="2962" spans="18:18" x14ac:dyDescent="0.35">
      <c r="R2962" s="2968"/>
    </row>
    <row r="2963" spans="18:18" x14ac:dyDescent="0.35">
      <c r="R2963" s="2968"/>
    </row>
    <row r="2964" spans="18:18" x14ac:dyDescent="0.35">
      <c r="R2964" s="2968"/>
    </row>
    <row r="2965" spans="18:18" x14ac:dyDescent="0.35">
      <c r="R2965" s="2968"/>
    </row>
    <row r="2966" spans="18:18" x14ac:dyDescent="0.35">
      <c r="R2966" s="2968"/>
    </row>
    <row r="2967" spans="18:18" x14ac:dyDescent="0.35">
      <c r="R2967" s="2968"/>
    </row>
    <row r="2968" spans="18:18" x14ac:dyDescent="0.35">
      <c r="R2968" s="2968"/>
    </row>
    <row r="2969" spans="18:18" x14ac:dyDescent="0.35">
      <c r="R2969" s="2968"/>
    </row>
    <row r="2970" spans="18:18" x14ac:dyDescent="0.35">
      <c r="R2970" s="2968"/>
    </row>
    <row r="2971" spans="18:18" x14ac:dyDescent="0.35">
      <c r="R2971" s="2968"/>
    </row>
    <row r="2972" spans="18:18" x14ac:dyDescent="0.35">
      <c r="R2972" s="2968"/>
    </row>
    <row r="2973" spans="18:18" x14ac:dyDescent="0.35">
      <c r="R2973" s="2968"/>
    </row>
    <row r="2974" spans="18:18" x14ac:dyDescent="0.35">
      <c r="R2974" s="2968"/>
    </row>
    <row r="2975" spans="18:18" x14ac:dyDescent="0.35">
      <c r="R2975" s="2968"/>
    </row>
    <row r="2976" spans="18:18" x14ac:dyDescent="0.35">
      <c r="R2976" s="2968"/>
    </row>
    <row r="2977" spans="18:18" x14ac:dyDescent="0.35">
      <c r="R2977" s="2968"/>
    </row>
    <row r="2978" spans="18:18" x14ac:dyDescent="0.35">
      <c r="R2978" s="2968"/>
    </row>
    <row r="2979" spans="18:18" x14ac:dyDescent="0.35">
      <c r="R2979" s="2968"/>
    </row>
    <row r="2980" spans="18:18" x14ac:dyDescent="0.35">
      <c r="R2980" s="2968"/>
    </row>
    <row r="2981" spans="18:18" x14ac:dyDescent="0.35">
      <c r="R2981" s="2968"/>
    </row>
    <row r="2982" spans="18:18" x14ac:dyDescent="0.35">
      <c r="R2982" s="2968"/>
    </row>
    <row r="2983" spans="18:18" x14ac:dyDescent="0.35">
      <c r="R2983" s="2968"/>
    </row>
    <row r="2984" spans="18:18" x14ac:dyDescent="0.35">
      <c r="R2984" s="2968"/>
    </row>
    <row r="2985" spans="18:18" x14ac:dyDescent="0.35">
      <c r="R2985" s="2968"/>
    </row>
    <row r="2986" spans="18:18" x14ac:dyDescent="0.35">
      <c r="R2986" s="2968"/>
    </row>
    <row r="2987" spans="18:18" x14ac:dyDescent="0.35">
      <c r="R2987" s="2968"/>
    </row>
    <row r="2988" spans="18:18" x14ac:dyDescent="0.35">
      <c r="R2988" s="2968"/>
    </row>
    <row r="2989" spans="18:18" x14ac:dyDescent="0.35">
      <c r="R2989" s="2968"/>
    </row>
    <row r="2990" spans="18:18" x14ac:dyDescent="0.35">
      <c r="R2990" s="2968"/>
    </row>
    <row r="2991" spans="18:18" x14ac:dyDescent="0.35">
      <c r="R2991" s="2968"/>
    </row>
    <row r="2992" spans="18:18" x14ac:dyDescent="0.35">
      <c r="R2992" s="2968"/>
    </row>
    <row r="2993" spans="18:18" x14ac:dyDescent="0.35">
      <c r="R2993" s="2968"/>
    </row>
    <row r="2994" spans="18:18" x14ac:dyDescent="0.35">
      <c r="R2994" s="2968"/>
    </row>
    <row r="2995" spans="18:18" x14ac:dyDescent="0.35">
      <c r="R2995" s="2968"/>
    </row>
    <row r="2996" spans="18:18" x14ac:dyDescent="0.35">
      <c r="R2996" s="2968"/>
    </row>
    <row r="2997" spans="18:18" x14ac:dyDescent="0.35">
      <c r="R2997" s="2968"/>
    </row>
    <row r="2998" spans="18:18" x14ac:dyDescent="0.35">
      <c r="R2998" s="2968"/>
    </row>
    <row r="2999" spans="18:18" x14ac:dyDescent="0.35">
      <c r="R2999" s="2968"/>
    </row>
    <row r="3000" spans="18:18" x14ac:dyDescent="0.35">
      <c r="R3000" s="2968"/>
    </row>
    <row r="3001" spans="18:18" x14ac:dyDescent="0.35">
      <c r="R3001" s="2968"/>
    </row>
    <row r="3002" spans="18:18" x14ac:dyDescent="0.35">
      <c r="R3002" s="2968"/>
    </row>
    <row r="3003" spans="18:18" x14ac:dyDescent="0.35">
      <c r="R3003" s="2968"/>
    </row>
    <row r="3004" spans="18:18" x14ac:dyDescent="0.35">
      <c r="R3004" s="2968"/>
    </row>
    <row r="3005" spans="18:18" x14ac:dyDescent="0.35">
      <c r="R3005" s="2968"/>
    </row>
    <row r="3006" spans="18:18" x14ac:dyDescent="0.35">
      <c r="R3006" s="2968"/>
    </row>
    <row r="3007" spans="18:18" x14ac:dyDescent="0.35">
      <c r="R3007" s="2968"/>
    </row>
    <row r="3008" spans="18:18" x14ac:dyDescent="0.35">
      <c r="R3008" s="2968"/>
    </row>
    <row r="3009" spans="18:18" x14ac:dyDescent="0.35">
      <c r="R3009" s="2968"/>
    </row>
    <row r="3010" spans="18:18" x14ac:dyDescent="0.35">
      <c r="R3010" s="2968"/>
    </row>
    <row r="3011" spans="18:18" x14ac:dyDescent="0.35">
      <c r="R3011" s="2968"/>
    </row>
    <row r="3012" spans="18:18" x14ac:dyDescent="0.35">
      <c r="R3012" s="2968"/>
    </row>
    <row r="3013" spans="18:18" x14ac:dyDescent="0.35">
      <c r="R3013" s="2968"/>
    </row>
    <row r="3014" spans="18:18" x14ac:dyDescent="0.35">
      <c r="R3014" s="2968"/>
    </row>
    <row r="3015" spans="18:18" x14ac:dyDescent="0.35">
      <c r="R3015" s="2968"/>
    </row>
    <row r="3016" spans="18:18" x14ac:dyDescent="0.35">
      <c r="R3016" s="2968"/>
    </row>
    <row r="3017" spans="18:18" x14ac:dyDescent="0.35">
      <c r="R3017" s="2968"/>
    </row>
    <row r="3018" spans="18:18" x14ac:dyDescent="0.35">
      <c r="R3018" s="2968"/>
    </row>
    <row r="3019" spans="18:18" x14ac:dyDescent="0.35">
      <c r="R3019" s="2968"/>
    </row>
    <row r="3020" spans="18:18" x14ac:dyDescent="0.35">
      <c r="R3020" s="2968"/>
    </row>
    <row r="3021" spans="18:18" x14ac:dyDescent="0.35">
      <c r="R3021" s="2968"/>
    </row>
    <row r="3022" spans="18:18" x14ac:dyDescent="0.35">
      <c r="R3022" s="2968"/>
    </row>
    <row r="3023" spans="18:18" x14ac:dyDescent="0.35">
      <c r="R3023" s="2968"/>
    </row>
    <row r="3024" spans="18:18" x14ac:dyDescent="0.35">
      <c r="R3024" s="2968"/>
    </row>
    <row r="3025" spans="18:18" x14ac:dyDescent="0.35">
      <c r="R3025" s="2968"/>
    </row>
    <row r="3026" spans="18:18" x14ac:dyDescent="0.35">
      <c r="R3026" s="2968"/>
    </row>
    <row r="3027" spans="18:18" x14ac:dyDescent="0.35">
      <c r="R3027" s="2968"/>
    </row>
    <row r="3028" spans="18:18" x14ac:dyDescent="0.35">
      <c r="R3028" s="2968"/>
    </row>
    <row r="3029" spans="18:18" x14ac:dyDescent="0.35">
      <c r="R3029" s="2968"/>
    </row>
    <row r="3030" spans="18:18" x14ac:dyDescent="0.35">
      <c r="R3030" s="2968"/>
    </row>
    <row r="3031" spans="18:18" x14ac:dyDescent="0.35">
      <c r="R3031" s="2968"/>
    </row>
    <row r="3032" spans="18:18" x14ac:dyDescent="0.35">
      <c r="R3032" s="2968"/>
    </row>
    <row r="3033" spans="18:18" x14ac:dyDescent="0.35">
      <c r="R3033" s="2968"/>
    </row>
    <row r="3034" spans="18:18" x14ac:dyDescent="0.35">
      <c r="R3034" s="2968"/>
    </row>
    <row r="3035" spans="18:18" x14ac:dyDescent="0.35">
      <c r="R3035" s="2968"/>
    </row>
    <row r="3036" spans="18:18" x14ac:dyDescent="0.35">
      <c r="R3036" s="2968"/>
    </row>
    <row r="3037" spans="18:18" x14ac:dyDescent="0.35">
      <c r="R3037" s="2968"/>
    </row>
    <row r="3038" spans="18:18" x14ac:dyDescent="0.35">
      <c r="R3038" s="2968"/>
    </row>
    <row r="3039" spans="18:18" x14ac:dyDescent="0.35">
      <c r="R3039" s="2968"/>
    </row>
    <row r="3040" spans="18:18" x14ac:dyDescent="0.35">
      <c r="R3040" s="2968"/>
    </row>
    <row r="3041" spans="18:18" x14ac:dyDescent="0.35">
      <c r="R3041" s="2968"/>
    </row>
    <row r="3042" spans="18:18" x14ac:dyDescent="0.35">
      <c r="R3042" s="2968"/>
    </row>
    <row r="3043" spans="18:18" x14ac:dyDescent="0.35">
      <c r="R3043" s="2968"/>
    </row>
    <row r="3044" spans="18:18" x14ac:dyDescent="0.35">
      <c r="R3044" s="2968"/>
    </row>
    <row r="3045" spans="18:18" x14ac:dyDescent="0.35">
      <c r="R3045" s="2968"/>
    </row>
    <row r="3046" spans="18:18" x14ac:dyDescent="0.35">
      <c r="R3046" s="2968"/>
    </row>
    <row r="3047" spans="18:18" x14ac:dyDescent="0.35">
      <c r="R3047" s="2968"/>
    </row>
    <row r="3048" spans="18:18" x14ac:dyDescent="0.35">
      <c r="R3048" s="2968"/>
    </row>
    <row r="3049" spans="18:18" x14ac:dyDescent="0.35">
      <c r="R3049" s="2968"/>
    </row>
    <row r="3050" spans="18:18" x14ac:dyDescent="0.35">
      <c r="R3050" s="2968"/>
    </row>
    <row r="3051" spans="18:18" x14ac:dyDescent="0.35">
      <c r="R3051" s="2968"/>
    </row>
    <row r="3052" spans="18:18" x14ac:dyDescent="0.35">
      <c r="R3052" s="2968"/>
    </row>
    <row r="3053" spans="18:18" x14ac:dyDescent="0.35">
      <c r="R3053" s="2968"/>
    </row>
    <row r="3054" spans="18:18" x14ac:dyDescent="0.35">
      <c r="R3054" s="2968"/>
    </row>
    <row r="3055" spans="18:18" x14ac:dyDescent="0.35">
      <c r="R3055" s="2968"/>
    </row>
    <row r="3056" spans="18:18" x14ac:dyDescent="0.35">
      <c r="R3056" s="2968"/>
    </row>
    <row r="3057" spans="18:18" x14ac:dyDescent="0.35">
      <c r="R3057" s="2968"/>
    </row>
    <row r="3058" spans="18:18" x14ac:dyDescent="0.35">
      <c r="R3058" s="2968"/>
    </row>
    <row r="3059" spans="18:18" x14ac:dyDescent="0.35">
      <c r="R3059" s="2968"/>
    </row>
    <row r="3060" spans="18:18" x14ac:dyDescent="0.35">
      <c r="R3060" s="2968"/>
    </row>
    <row r="3061" spans="18:18" x14ac:dyDescent="0.35">
      <c r="R3061" s="2968"/>
    </row>
    <row r="3062" spans="18:18" x14ac:dyDescent="0.35">
      <c r="R3062" s="2968"/>
    </row>
    <row r="3063" spans="18:18" x14ac:dyDescent="0.35">
      <c r="R3063" s="2968"/>
    </row>
    <row r="3064" spans="18:18" x14ac:dyDescent="0.35">
      <c r="R3064" s="2968"/>
    </row>
    <row r="3065" spans="18:18" x14ac:dyDescent="0.35">
      <c r="R3065" s="2968"/>
    </row>
    <row r="3066" spans="18:18" x14ac:dyDescent="0.35">
      <c r="R3066" s="2968"/>
    </row>
    <row r="3067" spans="18:18" x14ac:dyDescent="0.35">
      <c r="R3067" s="2968"/>
    </row>
    <row r="3068" spans="18:18" x14ac:dyDescent="0.35">
      <c r="R3068" s="2968"/>
    </row>
    <row r="3069" spans="18:18" x14ac:dyDescent="0.35">
      <c r="R3069" s="2968"/>
    </row>
    <row r="3070" spans="18:18" x14ac:dyDescent="0.35">
      <c r="R3070" s="2968"/>
    </row>
    <row r="3071" spans="18:18" x14ac:dyDescent="0.35">
      <c r="R3071" s="2968"/>
    </row>
    <row r="3072" spans="18:18" x14ac:dyDescent="0.35">
      <c r="R3072" s="2968"/>
    </row>
    <row r="3073" spans="18:18" x14ac:dyDescent="0.35">
      <c r="R3073" s="2968"/>
    </row>
    <row r="3074" spans="18:18" x14ac:dyDescent="0.35">
      <c r="R3074" s="2968"/>
    </row>
    <row r="3075" spans="18:18" x14ac:dyDescent="0.35">
      <c r="R3075" s="2968"/>
    </row>
    <row r="3076" spans="18:18" x14ac:dyDescent="0.35">
      <c r="R3076" s="2968"/>
    </row>
    <row r="3077" spans="18:18" x14ac:dyDescent="0.35">
      <c r="R3077" s="2968"/>
    </row>
    <row r="3078" spans="18:18" x14ac:dyDescent="0.35">
      <c r="R3078" s="2968"/>
    </row>
    <row r="3079" spans="18:18" x14ac:dyDescent="0.35">
      <c r="R3079" s="2968"/>
    </row>
    <row r="3080" spans="18:18" x14ac:dyDescent="0.35">
      <c r="R3080" s="2968"/>
    </row>
    <row r="3081" spans="18:18" x14ac:dyDescent="0.35">
      <c r="R3081" s="2968"/>
    </row>
    <row r="3082" spans="18:18" x14ac:dyDescent="0.35">
      <c r="R3082" s="2968"/>
    </row>
    <row r="3083" spans="18:18" x14ac:dyDescent="0.35">
      <c r="R3083" s="2968"/>
    </row>
    <row r="3084" spans="18:18" x14ac:dyDescent="0.35">
      <c r="R3084" s="2968"/>
    </row>
    <row r="3085" spans="18:18" x14ac:dyDescent="0.35">
      <c r="R3085" s="2968"/>
    </row>
    <row r="3086" spans="18:18" x14ac:dyDescent="0.35">
      <c r="R3086" s="2968"/>
    </row>
    <row r="3087" spans="18:18" x14ac:dyDescent="0.35">
      <c r="R3087" s="2968"/>
    </row>
    <row r="3088" spans="18:18" x14ac:dyDescent="0.35">
      <c r="R3088" s="2968"/>
    </row>
    <row r="3089" spans="18:18" x14ac:dyDescent="0.35">
      <c r="R3089" s="2968"/>
    </row>
    <row r="3090" spans="18:18" x14ac:dyDescent="0.35">
      <c r="R3090" s="2968"/>
    </row>
    <row r="3091" spans="18:18" x14ac:dyDescent="0.35">
      <c r="R3091" s="2968"/>
    </row>
    <row r="3092" spans="18:18" x14ac:dyDescent="0.35">
      <c r="R3092" s="2968"/>
    </row>
    <row r="3093" spans="18:18" x14ac:dyDescent="0.35">
      <c r="R3093" s="2968"/>
    </row>
    <row r="3094" spans="18:18" x14ac:dyDescent="0.35">
      <c r="R3094" s="2968"/>
    </row>
    <row r="3095" spans="18:18" x14ac:dyDescent="0.35">
      <c r="R3095" s="2968"/>
    </row>
    <row r="3096" spans="18:18" x14ac:dyDescent="0.35">
      <c r="R3096" s="2968"/>
    </row>
    <row r="3097" spans="18:18" x14ac:dyDescent="0.35">
      <c r="R3097" s="2968"/>
    </row>
    <row r="3098" spans="18:18" x14ac:dyDescent="0.35">
      <c r="R3098" s="2968"/>
    </row>
    <row r="3099" spans="18:18" x14ac:dyDescent="0.35">
      <c r="R3099" s="2968"/>
    </row>
    <row r="3100" spans="18:18" x14ac:dyDescent="0.35">
      <c r="R3100" s="2968"/>
    </row>
    <row r="3101" spans="18:18" x14ac:dyDescent="0.35">
      <c r="R3101" s="2968"/>
    </row>
    <row r="3102" spans="18:18" x14ac:dyDescent="0.35">
      <c r="R3102" s="2968"/>
    </row>
    <row r="3103" spans="18:18" x14ac:dyDescent="0.35">
      <c r="R3103" s="2968"/>
    </row>
    <row r="3104" spans="18:18" x14ac:dyDescent="0.35">
      <c r="R3104" s="2968"/>
    </row>
    <row r="3105" spans="18:18" x14ac:dyDescent="0.35">
      <c r="R3105" s="2968"/>
    </row>
    <row r="3106" spans="18:18" x14ac:dyDescent="0.35">
      <c r="R3106" s="2968"/>
    </row>
    <row r="3107" spans="18:18" x14ac:dyDescent="0.35">
      <c r="R3107" s="2968"/>
    </row>
    <row r="3108" spans="18:18" x14ac:dyDescent="0.35">
      <c r="R3108" s="2968"/>
    </row>
    <row r="3109" spans="18:18" x14ac:dyDescent="0.35">
      <c r="R3109" s="2968"/>
    </row>
    <row r="3110" spans="18:18" x14ac:dyDescent="0.35">
      <c r="R3110" s="2968"/>
    </row>
    <row r="3111" spans="18:18" x14ac:dyDescent="0.35">
      <c r="R3111" s="2968"/>
    </row>
    <row r="3112" spans="18:18" x14ac:dyDescent="0.35">
      <c r="R3112" s="2968"/>
    </row>
    <row r="3113" spans="18:18" x14ac:dyDescent="0.35">
      <c r="R3113" s="2968"/>
    </row>
    <row r="3114" spans="18:18" x14ac:dyDescent="0.35">
      <c r="R3114" s="2968"/>
    </row>
    <row r="3115" spans="18:18" x14ac:dyDescent="0.35">
      <c r="R3115" s="2968"/>
    </row>
    <row r="3116" spans="18:18" x14ac:dyDescent="0.35">
      <c r="R3116" s="2968"/>
    </row>
    <row r="3117" spans="18:18" x14ac:dyDescent="0.35">
      <c r="R3117" s="2968"/>
    </row>
    <row r="3118" spans="18:18" x14ac:dyDescent="0.35">
      <c r="R3118" s="2968"/>
    </row>
    <row r="3119" spans="18:18" x14ac:dyDescent="0.35">
      <c r="R3119" s="2968"/>
    </row>
    <row r="3120" spans="18:18" x14ac:dyDescent="0.35">
      <c r="R3120" s="2968"/>
    </row>
    <row r="3121" spans="18:18" x14ac:dyDescent="0.35">
      <c r="R3121" s="2968"/>
    </row>
    <row r="3122" spans="18:18" x14ac:dyDescent="0.35">
      <c r="R3122" s="2968"/>
    </row>
    <row r="3123" spans="18:18" x14ac:dyDescent="0.35">
      <c r="R3123" s="2968"/>
    </row>
    <row r="3124" spans="18:18" x14ac:dyDescent="0.35">
      <c r="R3124" s="2968"/>
    </row>
    <row r="3125" spans="18:18" x14ac:dyDescent="0.35">
      <c r="R3125" s="2968"/>
    </row>
    <row r="3126" spans="18:18" x14ac:dyDescent="0.35">
      <c r="R3126" s="2968"/>
    </row>
    <row r="3127" spans="18:18" x14ac:dyDescent="0.35">
      <c r="R3127" s="2968"/>
    </row>
    <row r="3128" spans="18:18" x14ac:dyDescent="0.35">
      <c r="R3128" s="2968"/>
    </row>
    <row r="3129" spans="18:18" x14ac:dyDescent="0.35">
      <c r="R3129" s="2968"/>
    </row>
    <row r="3130" spans="18:18" x14ac:dyDescent="0.35">
      <c r="R3130" s="2968"/>
    </row>
    <row r="3131" spans="18:18" x14ac:dyDescent="0.35">
      <c r="R3131" s="2968"/>
    </row>
    <row r="3132" spans="18:18" x14ac:dyDescent="0.35">
      <c r="R3132" s="2968"/>
    </row>
    <row r="3133" spans="18:18" x14ac:dyDescent="0.35">
      <c r="R3133" s="2968"/>
    </row>
    <row r="3134" spans="18:18" x14ac:dyDescent="0.35">
      <c r="R3134" s="2968"/>
    </row>
    <row r="3135" spans="18:18" x14ac:dyDescent="0.35">
      <c r="R3135" s="2968"/>
    </row>
    <row r="3136" spans="18:18" x14ac:dyDescent="0.35">
      <c r="R3136" s="2968"/>
    </row>
    <row r="3137" spans="18:18" x14ac:dyDescent="0.35">
      <c r="R3137" s="2968"/>
    </row>
    <row r="3138" spans="18:18" x14ac:dyDescent="0.35">
      <c r="R3138" s="2968"/>
    </row>
    <row r="3139" spans="18:18" x14ac:dyDescent="0.35">
      <c r="R3139" s="2968"/>
    </row>
    <row r="3140" spans="18:18" x14ac:dyDescent="0.35">
      <c r="R3140" s="2968"/>
    </row>
    <row r="3141" spans="18:18" x14ac:dyDescent="0.35">
      <c r="R3141" s="2968"/>
    </row>
    <row r="3142" spans="18:18" x14ac:dyDescent="0.35">
      <c r="R3142" s="2968"/>
    </row>
    <row r="3143" spans="18:18" x14ac:dyDescent="0.35">
      <c r="R3143" s="2968"/>
    </row>
    <row r="3144" spans="18:18" x14ac:dyDescent="0.35">
      <c r="R3144" s="2968"/>
    </row>
    <row r="3145" spans="18:18" x14ac:dyDescent="0.35">
      <c r="R3145" s="2968"/>
    </row>
    <row r="3146" spans="18:18" x14ac:dyDescent="0.35">
      <c r="R3146" s="2968"/>
    </row>
    <row r="3147" spans="18:18" x14ac:dyDescent="0.35">
      <c r="R3147" s="2968"/>
    </row>
    <row r="3148" spans="18:18" x14ac:dyDescent="0.35">
      <c r="R3148" s="2968"/>
    </row>
    <row r="3149" spans="18:18" x14ac:dyDescent="0.35">
      <c r="R3149" s="2968"/>
    </row>
    <row r="3150" spans="18:18" x14ac:dyDescent="0.35">
      <c r="R3150" s="2968"/>
    </row>
    <row r="3151" spans="18:18" x14ac:dyDescent="0.35">
      <c r="R3151" s="2968"/>
    </row>
    <row r="3152" spans="18:18" x14ac:dyDescent="0.35">
      <c r="R3152" s="2968"/>
    </row>
    <row r="3153" spans="18:18" x14ac:dyDescent="0.35">
      <c r="R3153" s="2968"/>
    </row>
    <row r="3154" spans="18:18" x14ac:dyDescent="0.35">
      <c r="R3154" s="2968"/>
    </row>
    <row r="3155" spans="18:18" x14ac:dyDescent="0.35">
      <c r="R3155" s="2968"/>
    </row>
    <row r="3156" spans="18:18" x14ac:dyDescent="0.35">
      <c r="R3156" s="2968"/>
    </row>
    <row r="3157" spans="18:18" x14ac:dyDescent="0.35">
      <c r="R3157" s="2968"/>
    </row>
    <row r="3158" spans="18:18" x14ac:dyDescent="0.35">
      <c r="R3158" s="2968"/>
    </row>
    <row r="3159" spans="18:18" x14ac:dyDescent="0.35">
      <c r="R3159" s="2968"/>
    </row>
    <row r="3160" spans="18:18" x14ac:dyDescent="0.35">
      <c r="R3160" s="2968"/>
    </row>
    <row r="3161" spans="18:18" x14ac:dyDescent="0.35">
      <c r="R3161" s="2968"/>
    </row>
    <row r="3162" spans="18:18" x14ac:dyDescent="0.35">
      <c r="R3162" s="2968"/>
    </row>
    <row r="3163" spans="18:18" x14ac:dyDescent="0.35">
      <c r="R3163" s="2968"/>
    </row>
    <row r="3164" spans="18:18" x14ac:dyDescent="0.35">
      <c r="R3164" s="2968"/>
    </row>
    <row r="3165" spans="18:18" x14ac:dyDescent="0.35">
      <c r="R3165" s="2968"/>
    </row>
    <row r="3166" spans="18:18" x14ac:dyDescent="0.35">
      <c r="R3166" s="2968"/>
    </row>
    <row r="3167" spans="18:18" x14ac:dyDescent="0.35">
      <c r="R3167" s="2968"/>
    </row>
    <row r="3168" spans="18:18" x14ac:dyDescent="0.35">
      <c r="R3168" s="2968"/>
    </row>
    <row r="3169" spans="18:18" x14ac:dyDescent="0.35">
      <c r="R3169" s="2968"/>
    </row>
    <row r="3170" spans="18:18" x14ac:dyDescent="0.35">
      <c r="R3170" s="2968"/>
    </row>
    <row r="3171" spans="18:18" x14ac:dyDescent="0.35">
      <c r="R3171" s="2968"/>
    </row>
    <row r="3172" spans="18:18" x14ac:dyDescent="0.35">
      <c r="R3172" s="2968"/>
    </row>
    <row r="3173" spans="18:18" x14ac:dyDescent="0.35">
      <c r="R3173" s="2968"/>
    </row>
    <row r="3174" spans="18:18" x14ac:dyDescent="0.35">
      <c r="R3174" s="2968"/>
    </row>
    <row r="3175" spans="18:18" x14ac:dyDescent="0.35">
      <c r="R3175" s="2968"/>
    </row>
    <row r="3176" spans="18:18" x14ac:dyDescent="0.35">
      <c r="R3176" s="2968"/>
    </row>
    <row r="3177" spans="18:18" x14ac:dyDescent="0.35">
      <c r="R3177" s="2968"/>
    </row>
    <row r="3178" spans="18:18" x14ac:dyDescent="0.35">
      <c r="R3178" s="2968"/>
    </row>
    <row r="3179" spans="18:18" x14ac:dyDescent="0.35">
      <c r="R3179" s="2968"/>
    </row>
    <row r="3180" spans="18:18" x14ac:dyDescent="0.35">
      <c r="R3180" s="2968"/>
    </row>
    <row r="3181" spans="18:18" x14ac:dyDescent="0.35">
      <c r="R3181" s="2968"/>
    </row>
    <row r="3182" spans="18:18" x14ac:dyDescent="0.35">
      <c r="R3182" s="2968"/>
    </row>
    <row r="3183" spans="18:18" x14ac:dyDescent="0.35">
      <c r="R3183" s="2968"/>
    </row>
    <row r="3184" spans="18:18" x14ac:dyDescent="0.35">
      <c r="R3184" s="2968"/>
    </row>
    <row r="3185" spans="18:18" x14ac:dyDescent="0.35">
      <c r="R3185" s="2968"/>
    </row>
    <row r="3186" spans="18:18" x14ac:dyDescent="0.35">
      <c r="R3186" s="2968"/>
    </row>
    <row r="3187" spans="18:18" x14ac:dyDescent="0.35">
      <c r="R3187" s="2968"/>
    </row>
    <row r="3188" spans="18:18" x14ac:dyDescent="0.35">
      <c r="R3188" s="2968"/>
    </row>
    <row r="3189" spans="18:18" x14ac:dyDescent="0.35">
      <c r="R3189" s="2968"/>
    </row>
    <row r="3190" spans="18:18" x14ac:dyDescent="0.35">
      <c r="R3190" s="2968"/>
    </row>
    <row r="3191" spans="18:18" x14ac:dyDescent="0.35">
      <c r="R3191" s="2968"/>
    </row>
    <row r="3192" spans="18:18" x14ac:dyDescent="0.35">
      <c r="R3192" s="2968"/>
    </row>
    <row r="3193" spans="18:18" x14ac:dyDescent="0.35">
      <c r="R3193" s="2968"/>
    </row>
    <row r="3194" spans="18:18" x14ac:dyDescent="0.35">
      <c r="R3194" s="2968"/>
    </row>
    <row r="3195" spans="18:18" x14ac:dyDescent="0.35">
      <c r="R3195" s="2968"/>
    </row>
    <row r="3196" spans="18:18" x14ac:dyDescent="0.35">
      <c r="R3196" s="2968"/>
    </row>
    <row r="3197" spans="18:18" x14ac:dyDescent="0.35">
      <c r="R3197" s="2968"/>
    </row>
    <row r="3198" spans="18:18" x14ac:dyDescent="0.35">
      <c r="R3198" s="2968"/>
    </row>
    <row r="3199" spans="18:18" x14ac:dyDescent="0.35">
      <c r="R3199" s="2968"/>
    </row>
    <row r="3200" spans="18:18" x14ac:dyDescent="0.35">
      <c r="R3200" s="2968"/>
    </row>
    <row r="3201" spans="18:18" x14ac:dyDescent="0.35">
      <c r="R3201" s="2968"/>
    </row>
    <row r="3202" spans="18:18" x14ac:dyDescent="0.35">
      <c r="R3202" s="2968"/>
    </row>
    <row r="3203" spans="18:18" x14ac:dyDescent="0.35">
      <c r="R3203" s="2968"/>
    </row>
    <row r="3204" spans="18:18" x14ac:dyDescent="0.35">
      <c r="R3204" s="2968"/>
    </row>
    <row r="3205" spans="18:18" x14ac:dyDescent="0.35">
      <c r="R3205" s="2968"/>
    </row>
    <row r="3206" spans="18:18" x14ac:dyDescent="0.35">
      <c r="R3206" s="2968"/>
    </row>
    <row r="3207" spans="18:18" x14ac:dyDescent="0.35">
      <c r="R3207" s="2968"/>
    </row>
    <row r="3208" spans="18:18" x14ac:dyDescent="0.35">
      <c r="R3208" s="2968"/>
    </row>
    <row r="3209" spans="18:18" x14ac:dyDescent="0.35">
      <c r="R3209" s="2968"/>
    </row>
    <row r="3210" spans="18:18" x14ac:dyDescent="0.35">
      <c r="R3210" s="2968"/>
    </row>
    <row r="3211" spans="18:18" x14ac:dyDescent="0.35">
      <c r="R3211" s="2968"/>
    </row>
    <row r="3212" spans="18:18" x14ac:dyDescent="0.35">
      <c r="R3212" s="2968"/>
    </row>
    <row r="3213" spans="18:18" x14ac:dyDescent="0.35">
      <c r="R3213" s="2968"/>
    </row>
    <row r="3214" spans="18:18" x14ac:dyDescent="0.35">
      <c r="R3214" s="2968"/>
    </row>
    <row r="3215" spans="18:18" x14ac:dyDescent="0.35">
      <c r="R3215" s="2968"/>
    </row>
    <row r="3216" spans="18:18" x14ac:dyDescent="0.35">
      <c r="R3216" s="2968"/>
    </row>
    <row r="3217" spans="18:18" x14ac:dyDescent="0.35">
      <c r="R3217" s="2968"/>
    </row>
    <row r="3218" spans="18:18" x14ac:dyDescent="0.35">
      <c r="R3218" s="2968"/>
    </row>
    <row r="3219" spans="18:18" x14ac:dyDescent="0.35">
      <c r="R3219" s="2968"/>
    </row>
    <row r="3220" spans="18:18" x14ac:dyDescent="0.35">
      <c r="R3220" s="2968"/>
    </row>
    <row r="3221" spans="18:18" x14ac:dyDescent="0.35">
      <c r="R3221" s="2968"/>
    </row>
    <row r="3222" spans="18:18" x14ac:dyDescent="0.35">
      <c r="R3222" s="2968"/>
    </row>
    <row r="3223" spans="18:18" x14ac:dyDescent="0.35">
      <c r="R3223" s="2968"/>
    </row>
    <row r="3224" spans="18:18" x14ac:dyDescent="0.35">
      <c r="R3224" s="2968"/>
    </row>
    <row r="3225" spans="18:18" x14ac:dyDescent="0.35">
      <c r="R3225" s="2968"/>
    </row>
    <row r="3226" spans="18:18" x14ac:dyDescent="0.35">
      <c r="R3226" s="2968"/>
    </row>
    <row r="3227" spans="18:18" x14ac:dyDescent="0.35">
      <c r="R3227" s="2968"/>
    </row>
    <row r="3228" spans="18:18" x14ac:dyDescent="0.35">
      <c r="R3228" s="2968"/>
    </row>
    <row r="3229" spans="18:18" x14ac:dyDescent="0.35">
      <c r="R3229" s="2968"/>
    </row>
    <row r="3230" spans="18:18" x14ac:dyDescent="0.35">
      <c r="R3230" s="2968"/>
    </row>
    <row r="3231" spans="18:18" x14ac:dyDescent="0.35">
      <c r="R3231" s="2968"/>
    </row>
    <row r="3232" spans="18:18" x14ac:dyDescent="0.35">
      <c r="R3232" s="2968"/>
    </row>
    <row r="3233" spans="18:18" x14ac:dyDescent="0.35">
      <c r="R3233" s="2968"/>
    </row>
    <row r="3234" spans="18:18" x14ac:dyDescent="0.35">
      <c r="R3234" s="2968"/>
    </row>
    <row r="3235" spans="18:18" x14ac:dyDescent="0.35">
      <c r="R3235" s="2968"/>
    </row>
    <row r="3236" spans="18:18" x14ac:dyDescent="0.35">
      <c r="R3236" s="2968"/>
    </row>
    <row r="3237" spans="18:18" x14ac:dyDescent="0.35">
      <c r="R3237" s="2968"/>
    </row>
    <row r="3238" spans="18:18" x14ac:dyDescent="0.35">
      <c r="R3238" s="2968"/>
    </row>
    <row r="3239" spans="18:18" x14ac:dyDescent="0.35">
      <c r="R3239" s="2968"/>
    </row>
    <row r="3240" spans="18:18" x14ac:dyDescent="0.35">
      <c r="R3240" s="2968"/>
    </row>
    <row r="3241" spans="18:18" x14ac:dyDescent="0.35">
      <c r="R3241" s="2968"/>
    </row>
    <row r="3242" spans="18:18" x14ac:dyDescent="0.35">
      <c r="R3242" s="2968"/>
    </row>
    <row r="3243" spans="18:18" x14ac:dyDescent="0.35">
      <c r="R3243" s="2968"/>
    </row>
    <row r="3244" spans="18:18" x14ac:dyDescent="0.35">
      <c r="R3244" s="2968"/>
    </row>
    <row r="3245" spans="18:18" x14ac:dyDescent="0.35">
      <c r="R3245" s="2968"/>
    </row>
    <row r="3246" spans="18:18" x14ac:dyDescent="0.35">
      <c r="R3246" s="2968"/>
    </row>
    <row r="3247" spans="18:18" x14ac:dyDescent="0.35">
      <c r="R3247" s="2968"/>
    </row>
    <row r="3248" spans="18:18" x14ac:dyDescent="0.35">
      <c r="R3248" s="2968"/>
    </row>
    <row r="3249" spans="18:18" x14ac:dyDescent="0.35">
      <c r="R3249" s="2968"/>
    </row>
    <row r="3250" spans="18:18" x14ac:dyDescent="0.35">
      <c r="R3250" s="2968"/>
    </row>
    <row r="3251" spans="18:18" x14ac:dyDescent="0.35">
      <c r="R3251" s="2968"/>
    </row>
    <row r="3252" spans="18:18" x14ac:dyDescent="0.35">
      <c r="R3252" s="2968"/>
    </row>
    <row r="3253" spans="18:18" x14ac:dyDescent="0.35">
      <c r="R3253" s="2968"/>
    </row>
    <row r="3254" spans="18:18" x14ac:dyDescent="0.35">
      <c r="R3254" s="2968"/>
    </row>
    <row r="3255" spans="18:18" x14ac:dyDescent="0.35">
      <c r="R3255" s="2968"/>
    </row>
    <row r="3256" spans="18:18" x14ac:dyDescent="0.35">
      <c r="R3256" s="2968"/>
    </row>
    <row r="3257" spans="18:18" x14ac:dyDescent="0.35">
      <c r="R3257" s="2968"/>
    </row>
    <row r="3258" spans="18:18" x14ac:dyDescent="0.35">
      <c r="R3258" s="2968"/>
    </row>
    <row r="3259" spans="18:18" x14ac:dyDescent="0.35">
      <c r="R3259" s="2968"/>
    </row>
    <row r="3260" spans="18:18" x14ac:dyDescent="0.35">
      <c r="R3260" s="2968"/>
    </row>
    <row r="3261" spans="18:18" x14ac:dyDescent="0.35">
      <c r="R3261" s="2968"/>
    </row>
    <row r="3262" spans="18:18" x14ac:dyDescent="0.35">
      <c r="R3262" s="2968"/>
    </row>
    <row r="3263" spans="18:18" x14ac:dyDescent="0.35">
      <c r="R3263" s="2968"/>
    </row>
    <row r="3264" spans="18:18" x14ac:dyDescent="0.35">
      <c r="R3264" s="2968"/>
    </row>
    <row r="3265" spans="18:18" x14ac:dyDescent="0.35">
      <c r="R3265" s="2968"/>
    </row>
    <row r="3266" spans="18:18" x14ac:dyDescent="0.35">
      <c r="R3266" s="2968"/>
    </row>
    <row r="3267" spans="18:18" x14ac:dyDescent="0.35">
      <c r="R3267" s="2968"/>
    </row>
    <row r="3268" spans="18:18" x14ac:dyDescent="0.35">
      <c r="R3268" s="2968"/>
    </row>
    <row r="3269" spans="18:18" x14ac:dyDescent="0.35">
      <c r="R3269" s="2968"/>
    </row>
    <row r="3270" spans="18:18" x14ac:dyDescent="0.35">
      <c r="R3270" s="2968"/>
    </row>
    <row r="3271" spans="18:18" x14ac:dyDescent="0.35">
      <c r="R3271" s="2968"/>
    </row>
    <row r="3272" spans="18:18" x14ac:dyDescent="0.35">
      <c r="R3272" s="2968"/>
    </row>
    <row r="3273" spans="18:18" x14ac:dyDescent="0.35">
      <c r="R3273" s="2968"/>
    </row>
    <row r="3274" spans="18:18" x14ac:dyDescent="0.35">
      <c r="R3274" s="2968"/>
    </row>
    <row r="3275" spans="18:18" x14ac:dyDescent="0.35">
      <c r="R3275" s="2968"/>
    </row>
    <row r="3276" spans="18:18" x14ac:dyDescent="0.35">
      <c r="R3276" s="2968"/>
    </row>
    <row r="3277" spans="18:18" x14ac:dyDescent="0.35">
      <c r="R3277" s="2968"/>
    </row>
    <row r="3278" spans="18:18" x14ac:dyDescent="0.35">
      <c r="R3278" s="2968"/>
    </row>
    <row r="3279" spans="18:18" x14ac:dyDescent="0.35">
      <c r="R3279" s="2968"/>
    </row>
    <row r="3280" spans="18:18" x14ac:dyDescent="0.35">
      <c r="R3280" s="2968"/>
    </row>
    <row r="3281" spans="18:18" x14ac:dyDescent="0.35">
      <c r="R3281" s="2968"/>
    </row>
    <row r="3282" spans="18:18" x14ac:dyDescent="0.35">
      <c r="R3282" s="2968"/>
    </row>
    <row r="3283" spans="18:18" x14ac:dyDescent="0.35">
      <c r="R3283" s="2968"/>
    </row>
    <row r="3284" spans="18:18" x14ac:dyDescent="0.35">
      <c r="R3284" s="2968"/>
    </row>
    <row r="3285" spans="18:18" x14ac:dyDescent="0.35">
      <c r="R3285" s="2968"/>
    </row>
    <row r="3286" spans="18:18" x14ac:dyDescent="0.35">
      <c r="R3286" s="2968"/>
    </row>
    <row r="3287" spans="18:18" x14ac:dyDescent="0.35">
      <c r="R3287" s="2968"/>
    </row>
    <row r="3288" spans="18:18" x14ac:dyDescent="0.35">
      <c r="R3288" s="2968"/>
    </row>
    <row r="3289" spans="18:18" x14ac:dyDescent="0.35">
      <c r="R3289" s="2968"/>
    </row>
    <row r="3290" spans="18:18" x14ac:dyDescent="0.35">
      <c r="R3290" s="2968"/>
    </row>
    <row r="3291" spans="18:18" x14ac:dyDescent="0.35">
      <c r="R3291" s="2968"/>
    </row>
    <row r="3292" spans="18:18" x14ac:dyDescent="0.35">
      <c r="R3292" s="2968"/>
    </row>
    <row r="3293" spans="18:18" x14ac:dyDescent="0.35">
      <c r="R3293" s="2968"/>
    </row>
    <row r="3294" spans="18:18" x14ac:dyDescent="0.35">
      <c r="R3294" s="2968"/>
    </row>
    <row r="3295" spans="18:18" x14ac:dyDescent="0.35">
      <c r="R3295" s="2968"/>
    </row>
    <row r="3296" spans="18:18" x14ac:dyDescent="0.35">
      <c r="R3296" s="2968"/>
    </row>
    <row r="3297" spans="18:18" x14ac:dyDescent="0.35">
      <c r="R3297" s="2968"/>
    </row>
    <row r="3298" spans="18:18" x14ac:dyDescent="0.35">
      <c r="R3298" s="2968"/>
    </row>
    <row r="3299" spans="18:18" x14ac:dyDescent="0.35">
      <c r="R3299" s="2968"/>
    </row>
    <row r="3300" spans="18:18" x14ac:dyDescent="0.35">
      <c r="R3300" s="2968"/>
    </row>
    <row r="3301" spans="18:18" x14ac:dyDescent="0.35">
      <c r="R3301" s="2968"/>
    </row>
    <row r="3302" spans="18:18" x14ac:dyDescent="0.35">
      <c r="R3302" s="2968"/>
    </row>
    <row r="3303" spans="18:18" x14ac:dyDescent="0.35">
      <c r="R3303" s="2968"/>
    </row>
    <row r="3304" spans="18:18" x14ac:dyDescent="0.35">
      <c r="R3304" s="2968"/>
    </row>
    <row r="3305" spans="18:18" x14ac:dyDescent="0.35">
      <c r="R3305" s="2968"/>
    </row>
    <row r="3306" spans="18:18" x14ac:dyDescent="0.35">
      <c r="R3306" s="2968"/>
    </row>
    <row r="3307" spans="18:18" x14ac:dyDescent="0.35">
      <c r="R3307" s="2968"/>
    </row>
    <row r="3308" spans="18:18" x14ac:dyDescent="0.35">
      <c r="R3308" s="2968"/>
    </row>
    <row r="3309" spans="18:18" x14ac:dyDescent="0.35">
      <c r="R3309" s="2968"/>
    </row>
    <row r="3310" spans="18:18" x14ac:dyDescent="0.35">
      <c r="R3310" s="2968"/>
    </row>
    <row r="3311" spans="18:18" x14ac:dyDescent="0.35">
      <c r="R3311" s="2968"/>
    </row>
    <row r="3312" spans="18:18" x14ac:dyDescent="0.35">
      <c r="R3312" s="2968"/>
    </row>
    <row r="3313" spans="18:18" x14ac:dyDescent="0.35">
      <c r="R3313" s="2968"/>
    </row>
    <row r="3314" spans="18:18" x14ac:dyDescent="0.35">
      <c r="R3314" s="2968"/>
    </row>
    <row r="3315" spans="18:18" x14ac:dyDescent="0.35">
      <c r="R3315" s="2968"/>
    </row>
    <row r="3316" spans="18:18" x14ac:dyDescent="0.35">
      <c r="R3316" s="2968"/>
    </row>
    <row r="3317" spans="18:18" x14ac:dyDescent="0.35">
      <c r="R3317" s="2968"/>
    </row>
    <row r="3318" spans="18:18" x14ac:dyDescent="0.35">
      <c r="R3318" s="2968"/>
    </row>
    <row r="3319" spans="18:18" x14ac:dyDescent="0.35">
      <c r="R3319" s="2968"/>
    </row>
    <row r="3320" spans="18:18" x14ac:dyDescent="0.35">
      <c r="R3320" s="2968"/>
    </row>
    <row r="3321" spans="18:18" x14ac:dyDescent="0.35">
      <c r="R3321" s="2968"/>
    </row>
    <row r="3322" spans="18:18" x14ac:dyDescent="0.35">
      <c r="R3322" s="2968"/>
    </row>
    <row r="3323" spans="18:18" x14ac:dyDescent="0.35">
      <c r="R3323" s="2968"/>
    </row>
    <row r="3324" spans="18:18" x14ac:dyDescent="0.35">
      <c r="R3324" s="2968"/>
    </row>
    <row r="3325" spans="18:18" x14ac:dyDescent="0.35">
      <c r="R3325" s="2968"/>
    </row>
    <row r="3326" spans="18:18" x14ac:dyDescent="0.35">
      <c r="R3326" s="2968"/>
    </row>
    <row r="3327" spans="18:18" x14ac:dyDescent="0.35">
      <c r="R3327" s="2968"/>
    </row>
    <row r="3328" spans="18:18" x14ac:dyDescent="0.35">
      <c r="R3328" s="2968"/>
    </row>
    <row r="3329" spans="18:18" x14ac:dyDescent="0.35">
      <c r="R3329" s="2968"/>
    </row>
    <row r="3330" spans="18:18" x14ac:dyDescent="0.35">
      <c r="R3330" s="2968"/>
    </row>
    <row r="3331" spans="18:18" x14ac:dyDescent="0.35">
      <c r="R3331" s="2968"/>
    </row>
    <row r="3332" spans="18:18" x14ac:dyDescent="0.35">
      <c r="R3332" s="2968"/>
    </row>
    <row r="3333" spans="18:18" x14ac:dyDescent="0.35">
      <c r="R3333" s="2968"/>
    </row>
    <row r="3334" spans="18:18" x14ac:dyDescent="0.35">
      <c r="R3334" s="2968"/>
    </row>
    <row r="3335" spans="18:18" x14ac:dyDescent="0.35">
      <c r="R3335" s="2968"/>
    </row>
    <row r="3336" spans="18:18" x14ac:dyDescent="0.35">
      <c r="R3336" s="2968"/>
    </row>
    <row r="3337" spans="18:18" x14ac:dyDescent="0.35">
      <c r="R3337" s="2968"/>
    </row>
    <row r="3338" spans="18:18" x14ac:dyDescent="0.35">
      <c r="R3338" s="2968"/>
    </row>
    <row r="3339" spans="18:18" x14ac:dyDescent="0.35">
      <c r="R3339" s="2968"/>
    </row>
    <row r="3340" spans="18:18" x14ac:dyDescent="0.35">
      <c r="R3340" s="2968"/>
    </row>
    <row r="3341" spans="18:18" x14ac:dyDescent="0.35">
      <c r="R3341" s="2968"/>
    </row>
    <row r="3342" spans="18:18" x14ac:dyDescent="0.35">
      <c r="R3342" s="2968"/>
    </row>
    <row r="3343" spans="18:18" x14ac:dyDescent="0.35">
      <c r="R3343" s="2968"/>
    </row>
    <row r="3344" spans="18:18" x14ac:dyDescent="0.35">
      <c r="R3344" s="2968"/>
    </row>
    <row r="3345" spans="18:18" x14ac:dyDescent="0.35">
      <c r="R3345" s="2968"/>
    </row>
    <row r="3346" spans="18:18" x14ac:dyDescent="0.35">
      <c r="R3346" s="2968"/>
    </row>
    <row r="3347" spans="18:18" x14ac:dyDescent="0.35">
      <c r="R3347" s="2968"/>
    </row>
    <row r="3348" spans="18:18" x14ac:dyDescent="0.35">
      <c r="R3348" s="2968"/>
    </row>
    <row r="3349" spans="18:18" x14ac:dyDescent="0.35">
      <c r="R3349" s="2968"/>
    </row>
    <row r="3350" spans="18:18" x14ac:dyDescent="0.35">
      <c r="R3350" s="2968"/>
    </row>
    <row r="3351" spans="18:18" x14ac:dyDescent="0.35">
      <c r="R3351" s="2968"/>
    </row>
    <row r="3352" spans="18:18" x14ac:dyDescent="0.35">
      <c r="R3352" s="2968"/>
    </row>
    <row r="3353" spans="18:18" x14ac:dyDescent="0.35">
      <c r="R3353" s="2968"/>
    </row>
    <row r="3354" spans="18:18" x14ac:dyDescent="0.35">
      <c r="R3354" s="2968"/>
    </row>
    <row r="3355" spans="18:18" x14ac:dyDescent="0.35">
      <c r="R3355" s="2968"/>
    </row>
    <row r="3356" spans="18:18" x14ac:dyDescent="0.35">
      <c r="R3356" s="2968"/>
    </row>
    <row r="3357" spans="18:18" x14ac:dyDescent="0.35">
      <c r="R3357" s="2968"/>
    </row>
    <row r="3358" spans="18:18" x14ac:dyDescent="0.35">
      <c r="R3358" s="2968"/>
    </row>
    <row r="3359" spans="18:18" x14ac:dyDescent="0.35">
      <c r="R3359" s="2968"/>
    </row>
    <row r="3360" spans="18:18" x14ac:dyDescent="0.35">
      <c r="R3360" s="2968"/>
    </row>
    <row r="3361" spans="18:18" x14ac:dyDescent="0.35">
      <c r="R3361" s="2968"/>
    </row>
    <row r="3362" spans="18:18" x14ac:dyDescent="0.35">
      <c r="R3362" s="2968"/>
    </row>
    <row r="3363" spans="18:18" x14ac:dyDescent="0.35">
      <c r="R3363" s="2968"/>
    </row>
    <row r="3364" spans="18:18" x14ac:dyDescent="0.35">
      <c r="R3364" s="2968"/>
    </row>
    <row r="3365" spans="18:18" x14ac:dyDescent="0.35">
      <c r="R3365" s="2968"/>
    </row>
    <row r="3366" spans="18:18" x14ac:dyDescent="0.35">
      <c r="R3366" s="2968"/>
    </row>
    <row r="3367" spans="18:18" x14ac:dyDescent="0.35">
      <c r="R3367" s="2968"/>
    </row>
    <row r="3368" spans="18:18" x14ac:dyDescent="0.35">
      <c r="R3368" s="2968"/>
    </row>
    <row r="3369" spans="18:18" x14ac:dyDescent="0.35">
      <c r="R3369" s="2968"/>
    </row>
    <row r="3370" spans="18:18" x14ac:dyDescent="0.35">
      <c r="R3370" s="2968"/>
    </row>
    <row r="3371" spans="18:18" x14ac:dyDescent="0.35">
      <c r="R3371" s="2968"/>
    </row>
    <row r="3372" spans="18:18" x14ac:dyDescent="0.35">
      <c r="R3372" s="2968"/>
    </row>
    <row r="3373" spans="18:18" x14ac:dyDescent="0.35">
      <c r="R3373" s="2968"/>
    </row>
    <row r="3374" spans="18:18" x14ac:dyDescent="0.35">
      <c r="R3374" s="2968"/>
    </row>
    <row r="3375" spans="18:18" x14ac:dyDescent="0.35">
      <c r="R3375" s="2968"/>
    </row>
    <row r="3376" spans="18:18" x14ac:dyDescent="0.35">
      <c r="R3376" s="2968"/>
    </row>
    <row r="3377" spans="18:18" x14ac:dyDescent="0.35">
      <c r="R3377" s="2968"/>
    </row>
    <row r="3378" spans="18:18" x14ac:dyDescent="0.35">
      <c r="R3378" s="2968"/>
    </row>
    <row r="3379" spans="18:18" x14ac:dyDescent="0.35">
      <c r="R3379" s="2968"/>
    </row>
    <row r="3380" spans="18:18" x14ac:dyDescent="0.35">
      <c r="R3380" s="2968"/>
    </row>
    <row r="3381" spans="18:18" x14ac:dyDescent="0.35">
      <c r="R3381" s="2968"/>
    </row>
    <row r="3382" spans="18:18" x14ac:dyDescent="0.35">
      <c r="R3382" s="2968"/>
    </row>
    <row r="3383" spans="18:18" x14ac:dyDescent="0.35">
      <c r="R3383" s="2968"/>
    </row>
    <row r="3384" spans="18:18" x14ac:dyDescent="0.35">
      <c r="R3384" s="2968"/>
    </row>
    <row r="3385" spans="18:18" x14ac:dyDescent="0.35">
      <c r="R3385" s="2968"/>
    </row>
    <row r="3386" spans="18:18" x14ac:dyDescent="0.35">
      <c r="R3386" s="2968"/>
    </row>
    <row r="3387" spans="18:18" x14ac:dyDescent="0.35">
      <c r="R3387" s="2968"/>
    </row>
    <row r="3388" spans="18:18" x14ac:dyDescent="0.35">
      <c r="R3388" s="2968"/>
    </row>
    <row r="3389" spans="18:18" x14ac:dyDescent="0.35">
      <c r="R3389" s="2968"/>
    </row>
    <row r="3390" spans="18:18" x14ac:dyDescent="0.35">
      <c r="R3390" s="2968"/>
    </row>
    <row r="3391" spans="18:18" x14ac:dyDescent="0.35">
      <c r="R3391" s="2968"/>
    </row>
    <row r="3392" spans="18:18" x14ac:dyDescent="0.35">
      <c r="R3392" s="2968"/>
    </row>
    <row r="3393" spans="18:18" x14ac:dyDescent="0.35">
      <c r="R3393" s="2968"/>
    </row>
    <row r="3394" spans="18:18" x14ac:dyDescent="0.35">
      <c r="R3394" s="2968"/>
    </row>
    <row r="3395" spans="18:18" x14ac:dyDescent="0.35">
      <c r="R3395" s="2968"/>
    </row>
    <row r="3396" spans="18:18" x14ac:dyDescent="0.35">
      <c r="R3396" s="2968"/>
    </row>
    <row r="3397" spans="18:18" x14ac:dyDescent="0.35">
      <c r="R3397" s="2968"/>
    </row>
    <row r="3398" spans="18:18" x14ac:dyDescent="0.35">
      <c r="R3398" s="2968"/>
    </row>
    <row r="3399" spans="18:18" x14ac:dyDescent="0.35">
      <c r="R3399" s="2968"/>
    </row>
    <row r="3400" spans="18:18" x14ac:dyDescent="0.35">
      <c r="R3400" s="2968"/>
    </row>
    <row r="3401" spans="18:18" x14ac:dyDescent="0.35">
      <c r="R3401" s="2968"/>
    </row>
    <row r="3402" spans="18:18" x14ac:dyDescent="0.35">
      <c r="R3402" s="2968"/>
    </row>
    <row r="3403" spans="18:18" x14ac:dyDescent="0.35">
      <c r="R3403" s="2968"/>
    </row>
    <row r="3404" spans="18:18" x14ac:dyDescent="0.35">
      <c r="R3404" s="2968"/>
    </row>
    <row r="3405" spans="18:18" x14ac:dyDescent="0.35">
      <c r="R3405" s="2968"/>
    </row>
    <row r="3406" spans="18:18" x14ac:dyDescent="0.35">
      <c r="R3406" s="2968"/>
    </row>
    <row r="3407" spans="18:18" x14ac:dyDescent="0.35">
      <c r="R3407" s="2968"/>
    </row>
    <row r="3408" spans="18:18" x14ac:dyDescent="0.35">
      <c r="R3408" s="2968"/>
    </row>
    <row r="3409" spans="18:18" x14ac:dyDescent="0.35">
      <c r="R3409" s="2968"/>
    </row>
    <row r="3410" spans="18:18" x14ac:dyDescent="0.35">
      <c r="R3410" s="2968"/>
    </row>
    <row r="3411" spans="18:18" x14ac:dyDescent="0.35">
      <c r="R3411" s="2968"/>
    </row>
    <row r="3412" spans="18:18" x14ac:dyDescent="0.35">
      <c r="R3412" s="2968"/>
    </row>
    <row r="3413" spans="18:18" x14ac:dyDescent="0.35">
      <c r="R3413" s="2968"/>
    </row>
    <row r="3414" spans="18:18" x14ac:dyDescent="0.35">
      <c r="R3414" s="2968"/>
    </row>
    <row r="3415" spans="18:18" x14ac:dyDescent="0.35">
      <c r="R3415" s="2968"/>
    </row>
    <row r="3416" spans="18:18" x14ac:dyDescent="0.35">
      <c r="R3416" s="2968"/>
    </row>
    <row r="3417" spans="18:18" x14ac:dyDescent="0.35">
      <c r="R3417" s="2968"/>
    </row>
    <row r="3418" spans="18:18" x14ac:dyDescent="0.35">
      <c r="R3418" s="2968"/>
    </row>
    <row r="3419" spans="18:18" x14ac:dyDescent="0.35">
      <c r="R3419" s="2968"/>
    </row>
    <row r="3420" spans="18:18" x14ac:dyDescent="0.35">
      <c r="R3420" s="2968"/>
    </row>
    <row r="3421" spans="18:18" x14ac:dyDescent="0.35">
      <c r="R3421" s="2968"/>
    </row>
    <row r="3422" spans="18:18" x14ac:dyDescent="0.35">
      <c r="R3422" s="2968"/>
    </row>
    <row r="3423" spans="18:18" x14ac:dyDescent="0.35">
      <c r="R3423" s="2968"/>
    </row>
    <row r="3424" spans="18:18" x14ac:dyDescent="0.35">
      <c r="R3424" s="2968"/>
    </row>
    <row r="3425" spans="18:18" x14ac:dyDescent="0.35">
      <c r="R3425" s="2968"/>
    </row>
    <row r="3426" spans="18:18" x14ac:dyDescent="0.35">
      <c r="R3426" s="2968"/>
    </row>
    <row r="3427" spans="18:18" x14ac:dyDescent="0.35">
      <c r="R3427" s="2968"/>
    </row>
    <row r="3428" spans="18:18" x14ac:dyDescent="0.35">
      <c r="R3428" s="2968"/>
    </row>
    <row r="3429" spans="18:18" x14ac:dyDescent="0.35">
      <c r="R3429" s="2968"/>
    </row>
    <row r="3430" spans="18:18" x14ac:dyDescent="0.35">
      <c r="R3430" s="2968"/>
    </row>
    <row r="3431" spans="18:18" x14ac:dyDescent="0.35">
      <c r="R3431" s="2968"/>
    </row>
    <row r="3432" spans="18:18" x14ac:dyDescent="0.35">
      <c r="R3432" s="2968"/>
    </row>
    <row r="3433" spans="18:18" x14ac:dyDescent="0.35">
      <c r="R3433" s="2968"/>
    </row>
    <row r="3434" spans="18:18" x14ac:dyDescent="0.35">
      <c r="R3434" s="2968"/>
    </row>
    <row r="3435" spans="18:18" x14ac:dyDescent="0.35">
      <c r="R3435" s="2968"/>
    </row>
    <row r="3436" spans="18:18" x14ac:dyDescent="0.35">
      <c r="R3436" s="2968"/>
    </row>
    <row r="3437" spans="18:18" x14ac:dyDescent="0.35">
      <c r="R3437" s="2968"/>
    </row>
    <row r="3438" spans="18:18" x14ac:dyDescent="0.35">
      <c r="R3438" s="2968"/>
    </row>
    <row r="3439" spans="18:18" x14ac:dyDescent="0.35">
      <c r="R3439" s="2968"/>
    </row>
    <row r="3440" spans="18:18" x14ac:dyDescent="0.35">
      <c r="R3440" s="2968"/>
    </row>
    <row r="3441" spans="18:18" x14ac:dyDescent="0.35">
      <c r="R3441" s="2968"/>
    </row>
    <row r="3442" spans="18:18" x14ac:dyDescent="0.35">
      <c r="R3442" s="2968"/>
    </row>
    <row r="3443" spans="18:18" x14ac:dyDescent="0.35">
      <c r="R3443" s="2968"/>
    </row>
    <row r="3444" spans="18:18" x14ac:dyDescent="0.35">
      <c r="R3444" s="2968"/>
    </row>
    <row r="3445" spans="18:18" x14ac:dyDescent="0.35">
      <c r="R3445" s="2968"/>
    </row>
    <row r="3446" spans="18:18" x14ac:dyDescent="0.35">
      <c r="R3446" s="2968"/>
    </row>
    <row r="3447" spans="18:18" x14ac:dyDescent="0.35">
      <c r="R3447" s="2968"/>
    </row>
    <row r="3448" spans="18:18" x14ac:dyDescent="0.35">
      <c r="R3448" s="2968"/>
    </row>
    <row r="3449" spans="18:18" x14ac:dyDescent="0.35">
      <c r="R3449" s="2968"/>
    </row>
    <row r="3450" spans="18:18" x14ac:dyDescent="0.35">
      <c r="R3450" s="2968"/>
    </row>
    <row r="3451" spans="18:18" x14ac:dyDescent="0.35">
      <c r="R3451" s="2968"/>
    </row>
    <row r="3452" spans="18:18" x14ac:dyDescent="0.35">
      <c r="R3452" s="2968"/>
    </row>
    <row r="3453" spans="18:18" x14ac:dyDescent="0.35">
      <c r="R3453" s="2968"/>
    </row>
    <row r="3454" spans="18:18" x14ac:dyDescent="0.35">
      <c r="R3454" s="2968"/>
    </row>
    <row r="3455" spans="18:18" x14ac:dyDescent="0.35">
      <c r="R3455" s="2968"/>
    </row>
    <row r="3456" spans="18:18" x14ac:dyDescent="0.35">
      <c r="R3456" s="2968"/>
    </row>
    <row r="3457" spans="18:18" x14ac:dyDescent="0.35">
      <c r="R3457" s="2968"/>
    </row>
    <row r="3458" spans="18:18" x14ac:dyDescent="0.35">
      <c r="R3458" s="2968"/>
    </row>
    <row r="3459" spans="18:18" x14ac:dyDescent="0.35">
      <c r="R3459" s="2968"/>
    </row>
    <row r="3460" spans="18:18" x14ac:dyDescent="0.35">
      <c r="R3460" s="2968"/>
    </row>
    <row r="3461" spans="18:18" x14ac:dyDescent="0.35">
      <c r="R3461" s="2968"/>
    </row>
    <row r="3462" spans="18:18" x14ac:dyDescent="0.35">
      <c r="R3462" s="2968"/>
    </row>
    <row r="3463" spans="18:18" x14ac:dyDescent="0.35">
      <c r="R3463" s="2968"/>
    </row>
    <row r="3464" spans="18:18" x14ac:dyDescent="0.35">
      <c r="R3464" s="2968"/>
    </row>
    <row r="3465" spans="18:18" x14ac:dyDescent="0.35">
      <c r="R3465" s="2968"/>
    </row>
    <row r="3466" spans="18:18" x14ac:dyDescent="0.35">
      <c r="R3466" s="2968"/>
    </row>
    <row r="3467" spans="18:18" x14ac:dyDescent="0.35">
      <c r="R3467" s="2968"/>
    </row>
    <row r="3468" spans="18:18" x14ac:dyDescent="0.35">
      <c r="R3468" s="2968"/>
    </row>
    <row r="3469" spans="18:18" x14ac:dyDescent="0.35">
      <c r="R3469" s="2968"/>
    </row>
    <row r="3470" spans="18:18" x14ac:dyDescent="0.35">
      <c r="R3470" s="2968"/>
    </row>
    <row r="3471" spans="18:18" x14ac:dyDescent="0.35">
      <c r="R3471" s="2968"/>
    </row>
    <row r="3472" spans="18:18" x14ac:dyDescent="0.35">
      <c r="R3472" s="2968"/>
    </row>
    <row r="3473" spans="18:18" x14ac:dyDescent="0.35">
      <c r="R3473" s="2968"/>
    </row>
    <row r="3474" spans="18:18" x14ac:dyDescent="0.35">
      <c r="R3474" s="2968"/>
    </row>
    <row r="3475" spans="18:18" x14ac:dyDescent="0.35">
      <c r="R3475" s="2968"/>
    </row>
    <row r="3476" spans="18:18" x14ac:dyDescent="0.35">
      <c r="R3476" s="2968"/>
    </row>
    <row r="3477" spans="18:18" x14ac:dyDescent="0.35">
      <c r="R3477" s="2968"/>
    </row>
    <row r="3478" spans="18:18" x14ac:dyDescent="0.35">
      <c r="R3478" s="2968"/>
    </row>
    <row r="3479" spans="18:18" x14ac:dyDescent="0.35">
      <c r="R3479" s="2968"/>
    </row>
    <row r="3480" spans="18:18" x14ac:dyDescent="0.35">
      <c r="R3480" s="2968"/>
    </row>
    <row r="3481" spans="18:18" x14ac:dyDescent="0.35">
      <c r="R3481" s="2968"/>
    </row>
    <row r="3482" spans="18:18" x14ac:dyDescent="0.35">
      <c r="R3482" s="2968"/>
    </row>
    <row r="3483" spans="18:18" x14ac:dyDescent="0.35">
      <c r="R3483" s="2968"/>
    </row>
    <row r="3484" spans="18:18" x14ac:dyDescent="0.35">
      <c r="R3484" s="2968"/>
    </row>
    <row r="3485" spans="18:18" x14ac:dyDescent="0.35">
      <c r="R3485" s="2968"/>
    </row>
    <row r="3486" spans="18:18" x14ac:dyDescent="0.35">
      <c r="R3486" s="2968"/>
    </row>
    <row r="3487" spans="18:18" x14ac:dyDescent="0.35">
      <c r="R3487" s="2968"/>
    </row>
  </sheetData>
  <printOptions horizontalCentered="1"/>
  <pageMargins left="0.7" right="0.6" top="0.72" bottom="0.42" header="0.3" footer="0.3"/>
  <pageSetup paperSize="9" scale="42" fitToHeight="0" orientation="landscape" r:id="rId1"/>
  <headerFooter alignWithMargins="0"/>
  <rowBreaks count="1" manualBreakCount="1">
    <brk id="6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66"/>
  <sheetViews>
    <sheetView zoomScale="85" zoomScaleNormal="85" zoomScaleSheetLayoutView="90" workbookViewId="0">
      <pane xSplit="1" ySplit="4" topLeftCell="B5" activePane="bottomRight" state="frozen"/>
      <selection activeCell="E21" sqref="E21"/>
      <selection pane="topRight" activeCell="E21" sqref="E21"/>
      <selection pane="bottomLeft" activeCell="E21" sqref="E21"/>
      <selection pane="bottomRight" activeCell="K57" sqref="K57"/>
    </sheetView>
  </sheetViews>
  <sheetFormatPr defaultRowHeight="15.75" x14ac:dyDescent="0.3"/>
  <cols>
    <col min="1" max="1" width="24.5703125" style="147" customWidth="1"/>
    <col min="2" max="8" width="15" style="147" customWidth="1"/>
    <col min="9" max="16384" width="9.140625" style="147"/>
  </cols>
  <sheetData>
    <row r="1" spans="1:14" s="138" customFormat="1" ht="21.75" customHeight="1" x14ac:dyDescent="0.3">
      <c r="A1" s="136" t="s">
        <v>161</v>
      </c>
      <c r="B1" s="137"/>
      <c r="C1" s="137"/>
      <c r="D1" s="137"/>
    </row>
    <row r="2" spans="1:14" s="138" customFormat="1" ht="10.5" customHeight="1" thickBot="1" x14ac:dyDescent="0.35">
      <c r="A2" s="136"/>
      <c r="B2" s="137"/>
      <c r="C2" s="137"/>
      <c r="D2" s="137"/>
    </row>
    <row r="3" spans="1:14" s="141" customFormat="1" ht="18" thickTop="1" x14ac:dyDescent="0.3">
      <c r="A3" s="4144"/>
      <c r="B3" s="139" t="s">
        <v>134</v>
      </c>
      <c r="C3" s="139" t="s">
        <v>162</v>
      </c>
      <c r="D3" s="139" t="s">
        <v>163</v>
      </c>
      <c r="E3" s="139" t="s">
        <v>136</v>
      </c>
      <c r="F3" s="139" t="s">
        <v>137</v>
      </c>
      <c r="G3" s="139" t="s">
        <v>138</v>
      </c>
      <c r="H3" s="140" t="s">
        <v>164</v>
      </c>
    </row>
    <row r="4" spans="1:14" s="141" customFormat="1" ht="17.25" thickBot="1" x14ac:dyDescent="0.35">
      <c r="A4" s="4145"/>
      <c r="B4" s="142" t="s">
        <v>165</v>
      </c>
      <c r="C4" s="142" t="s">
        <v>166</v>
      </c>
      <c r="D4" s="142" t="s">
        <v>167</v>
      </c>
      <c r="E4" s="142" t="s">
        <v>168</v>
      </c>
      <c r="F4" s="142" t="s">
        <v>169</v>
      </c>
      <c r="G4" s="142" t="s">
        <v>170</v>
      </c>
      <c r="H4" s="143" t="s">
        <v>171</v>
      </c>
    </row>
    <row r="5" spans="1:14" ht="20.100000000000001" customHeight="1" x14ac:dyDescent="0.3">
      <c r="A5" s="144" t="s">
        <v>172</v>
      </c>
      <c r="B5" s="145"/>
      <c r="C5" s="145"/>
      <c r="D5" s="145"/>
      <c r="E5" s="145"/>
      <c r="F5" s="145"/>
      <c r="G5" s="145"/>
      <c r="H5" s="146"/>
    </row>
    <row r="6" spans="1:14" ht="20.100000000000001" customHeight="1" x14ac:dyDescent="0.3">
      <c r="A6" s="144">
        <v>2013</v>
      </c>
      <c r="B6" s="145">
        <v>1643.7989682539601</v>
      </c>
      <c r="C6" s="145">
        <v>2793.9605468750001</v>
      </c>
      <c r="D6" s="145">
        <v>3953.19623529411</v>
      </c>
      <c r="E6" s="145">
        <v>6472.01691699604</v>
      </c>
      <c r="F6" s="145">
        <v>19722.42036</v>
      </c>
      <c r="G6" s="145">
        <v>2192.7064033472798</v>
      </c>
      <c r="H6" s="146">
        <v>7676.03538131598</v>
      </c>
      <c r="J6" s="148"/>
      <c r="K6" s="148"/>
      <c r="L6" s="148"/>
      <c r="M6" s="148"/>
      <c r="N6" s="148"/>
    </row>
    <row r="7" spans="1:14" ht="20.100000000000001" customHeight="1" x14ac:dyDescent="0.3">
      <c r="A7" s="144">
        <v>2014</v>
      </c>
      <c r="B7" s="145">
        <v>1931.37611111111</v>
      </c>
      <c r="C7" s="145">
        <v>3145.2667578125001</v>
      </c>
      <c r="D7" s="145">
        <v>4333.7570196078404</v>
      </c>
      <c r="E7" s="145">
        <v>6680.8930830039499</v>
      </c>
      <c r="F7" s="145">
        <v>24638.952827868801</v>
      </c>
      <c r="G7" s="145">
        <v>2238.2148987755099</v>
      </c>
      <c r="H7" s="146">
        <v>9526.9024692389903</v>
      </c>
      <c r="J7" s="148"/>
      <c r="K7" s="148"/>
      <c r="L7" s="148"/>
      <c r="M7" s="148"/>
      <c r="N7" s="148"/>
    </row>
    <row r="8" spans="1:14" ht="20.100000000000001" customHeight="1" x14ac:dyDescent="0.3">
      <c r="A8" s="144">
        <v>2015</v>
      </c>
      <c r="B8" s="145">
        <v>2061.0677380952302</v>
      </c>
      <c r="C8" s="145">
        <v>3444.07178988326</v>
      </c>
      <c r="D8" s="145">
        <v>4829.1201953125001</v>
      </c>
      <c r="E8" s="145">
        <v>6590.27750988142</v>
      </c>
      <c r="F8" s="145">
        <v>27352.171612903199</v>
      </c>
      <c r="G8" s="145">
        <v>3721.5519803278598</v>
      </c>
      <c r="H8" s="146">
        <v>12679.3538063123</v>
      </c>
      <c r="J8" s="148"/>
      <c r="K8" s="148"/>
      <c r="L8" s="148"/>
      <c r="M8" s="148"/>
      <c r="N8" s="148"/>
    </row>
    <row r="9" spans="1:14" ht="20.100000000000001" customHeight="1" x14ac:dyDescent="0.3">
      <c r="A9" s="144">
        <v>2016</v>
      </c>
      <c r="B9" s="145">
        <v>2094.6513095238101</v>
      </c>
      <c r="C9" s="145">
        <v>3003.6699610894898</v>
      </c>
      <c r="D9" s="145">
        <v>4418.7232295719796</v>
      </c>
      <c r="E9" s="145">
        <v>6474.4053359683703</v>
      </c>
      <c r="F9" s="145">
        <v>26372.759028339999</v>
      </c>
      <c r="G9" s="145">
        <v>3003.6837827868799</v>
      </c>
      <c r="H9" s="146">
        <v>15458.138155578001</v>
      </c>
      <c r="J9" s="148"/>
      <c r="K9" s="148"/>
      <c r="L9" s="148"/>
      <c r="M9" s="148"/>
      <c r="N9" s="148"/>
    </row>
    <row r="10" spans="1:14" ht="20.100000000000001" customHeight="1" x14ac:dyDescent="0.3">
      <c r="A10" s="144">
        <v>2017</v>
      </c>
      <c r="B10" s="149">
        <v>2449.0763745019899</v>
      </c>
      <c r="C10" s="145">
        <v>3490.9496484374999</v>
      </c>
      <c r="D10" s="145">
        <v>5178.0163137254904</v>
      </c>
      <c r="E10" s="145">
        <v>7379.86785714285</v>
      </c>
      <c r="F10" s="145">
        <v>30928.8337903225</v>
      </c>
      <c r="G10" s="145">
        <v>3249.6871471311401</v>
      </c>
      <c r="H10" s="146">
        <v>13664.215276987899</v>
      </c>
      <c r="J10" s="148"/>
      <c r="K10" s="148"/>
      <c r="L10" s="148"/>
      <c r="M10" s="148"/>
      <c r="N10" s="148"/>
    </row>
    <row r="11" spans="1:14" ht="19.5" customHeight="1" thickBot="1" x14ac:dyDescent="0.35">
      <c r="A11" s="150">
        <v>2018</v>
      </c>
      <c r="B11" s="151">
        <v>2746.2140239043802</v>
      </c>
      <c r="C11" s="151">
        <v>3386.6447656250002</v>
      </c>
      <c r="D11" s="151">
        <v>5293.6237647058797</v>
      </c>
      <c r="E11" s="151">
        <v>7362.8881027667903</v>
      </c>
      <c r="F11" s="151">
        <v>35399.664512195101</v>
      </c>
      <c r="G11" s="151">
        <v>2943.1516102880601</v>
      </c>
      <c r="H11" s="152">
        <v>16989.902281800001</v>
      </c>
      <c r="J11" s="148"/>
      <c r="K11" s="148"/>
      <c r="L11" s="148"/>
      <c r="M11" s="148"/>
      <c r="N11" s="148"/>
    </row>
    <row r="12" spans="1:14" ht="18" hidden="1" customHeight="1" x14ac:dyDescent="0.3">
      <c r="A12" s="153" t="s">
        <v>173</v>
      </c>
      <c r="B12" s="154">
        <v>1994.99</v>
      </c>
      <c r="C12" s="154">
        <v>3351.44</v>
      </c>
      <c r="D12" s="154">
        <v>4604.25</v>
      </c>
      <c r="E12" s="154">
        <v>6749.4</v>
      </c>
      <c r="F12" s="154">
        <v>29182.95</v>
      </c>
      <c r="G12" s="154">
        <v>3210.3625000000002</v>
      </c>
      <c r="H12" s="155">
        <v>11931.652905122</v>
      </c>
      <c r="J12" s="148"/>
      <c r="K12" s="148"/>
      <c r="L12" s="148"/>
      <c r="M12" s="148"/>
      <c r="N12" s="148"/>
    </row>
    <row r="13" spans="1:14" ht="18" hidden="1" customHeight="1" x14ac:dyDescent="0.3">
      <c r="A13" s="156" t="s">
        <v>174</v>
      </c>
      <c r="B13" s="154">
        <v>2104.5</v>
      </c>
      <c r="C13" s="154">
        <v>3599</v>
      </c>
      <c r="D13" s="154">
        <v>4951.4799999999996</v>
      </c>
      <c r="E13" s="154">
        <v>6946.66</v>
      </c>
      <c r="F13" s="154">
        <v>29361.5</v>
      </c>
      <c r="G13" s="154">
        <v>3310.3031000000001</v>
      </c>
      <c r="H13" s="157">
        <v>11856.5435792805</v>
      </c>
      <c r="J13" s="148"/>
      <c r="K13" s="148"/>
      <c r="L13" s="148"/>
      <c r="M13" s="148"/>
      <c r="N13" s="148"/>
    </row>
    <row r="14" spans="1:14" ht="18" hidden="1" customHeight="1" x14ac:dyDescent="0.3">
      <c r="A14" s="156" t="s">
        <v>175</v>
      </c>
      <c r="B14" s="154">
        <v>2067.89</v>
      </c>
      <c r="C14" s="154">
        <v>3697.38</v>
      </c>
      <c r="D14" s="154">
        <v>5033.6400000000003</v>
      </c>
      <c r="E14" s="154">
        <v>6773.04</v>
      </c>
      <c r="F14" s="154">
        <v>27957.49</v>
      </c>
      <c r="G14" s="154">
        <v>3747.8987999999999</v>
      </c>
      <c r="H14" s="157">
        <v>12011.639459914401</v>
      </c>
      <c r="J14" s="148"/>
      <c r="K14" s="148"/>
      <c r="L14" s="148"/>
      <c r="M14" s="148"/>
      <c r="N14" s="148"/>
    </row>
    <row r="15" spans="1:14" ht="18" hidden="1" customHeight="1" x14ac:dyDescent="0.3">
      <c r="A15" s="156" t="s">
        <v>176</v>
      </c>
      <c r="B15" s="154">
        <v>2085.5100000000002</v>
      </c>
      <c r="C15" s="154">
        <v>3615.59</v>
      </c>
      <c r="D15" s="154">
        <v>5046.49</v>
      </c>
      <c r="E15" s="154">
        <v>6960.63</v>
      </c>
      <c r="F15" s="154">
        <v>27011.31</v>
      </c>
      <c r="G15" s="154">
        <v>4441.6552000000001</v>
      </c>
      <c r="H15" s="157">
        <v>12981.2325753241</v>
      </c>
      <c r="J15" s="148"/>
      <c r="K15" s="148"/>
      <c r="L15" s="148"/>
      <c r="M15" s="148"/>
      <c r="N15" s="148"/>
    </row>
    <row r="16" spans="1:14" ht="18" hidden="1" customHeight="1" x14ac:dyDescent="0.3">
      <c r="A16" s="156" t="s">
        <v>177</v>
      </c>
      <c r="B16" s="154">
        <v>2107.39</v>
      </c>
      <c r="C16" s="154">
        <v>3570.78</v>
      </c>
      <c r="D16" s="154">
        <v>5007.8900000000003</v>
      </c>
      <c r="E16" s="154">
        <v>6984.43</v>
      </c>
      <c r="F16" s="154">
        <v>27828.44</v>
      </c>
      <c r="G16" s="154">
        <v>4611.7442000000001</v>
      </c>
      <c r="H16" s="157">
        <v>12924.6567194954</v>
      </c>
      <c r="J16" s="148"/>
      <c r="K16" s="148"/>
      <c r="L16" s="148"/>
      <c r="M16" s="148"/>
      <c r="N16" s="148"/>
    </row>
    <row r="17" spans="1:14" ht="18" hidden="1" customHeight="1" x14ac:dyDescent="0.3">
      <c r="A17" s="156" t="s">
        <v>178</v>
      </c>
      <c r="B17" s="145">
        <v>2063.11</v>
      </c>
      <c r="C17" s="145">
        <v>3424.3</v>
      </c>
      <c r="D17" s="154">
        <v>4790.2</v>
      </c>
      <c r="E17" s="145">
        <v>6520.98</v>
      </c>
      <c r="F17" s="145">
        <v>27780.83</v>
      </c>
      <c r="G17" s="145">
        <v>4277.2218999999996</v>
      </c>
      <c r="H17" s="146">
        <v>12609.5511606951</v>
      </c>
      <c r="J17" s="148"/>
      <c r="K17" s="148"/>
      <c r="L17" s="148"/>
      <c r="M17" s="148"/>
      <c r="N17" s="148"/>
    </row>
    <row r="18" spans="1:14" ht="18" hidden="1" customHeight="1" x14ac:dyDescent="0.3">
      <c r="A18" s="156" t="s">
        <v>179</v>
      </c>
      <c r="B18" s="154">
        <v>2103.84</v>
      </c>
      <c r="C18" s="154">
        <v>3600.69</v>
      </c>
      <c r="D18" s="154">
        <v>5082.6099999999997</v>
      </c>
      <c r="E18" s="154">
        <v>6696.28</v>
      </c>
      <c r="F18" s="154">
        <v>28114.560000000001</v>
      </c>
      <c r="G18" s="154">
        <v>3663.7256000000002</v>
      </c>
      <c r="H18" s="157">
        <v>14465.311238901601</v>
      </c>
      <c r="J18" s="148"/>
      <c r="K18" s="148"/>
      <c r="L18" s="148"/>
      <c r="M18" s="148"/>
      <c r="N18" s="148"/>
    </row>
    <row r="19" spans="1:14" ht="18" hidden="1" customHeight="1" x14ac:dyDescent="0.3">
      <c r="A19" s="156" t="s">
        <v>180</v>
      </c>
      <c r="B19" s="154">
        <v>1972.18</v>
      </c>
      <c r="C19" s="154">
        <v>3269.63</v>
      </c>
      <c r="D19" s="154">
        <v>4652.95</v>
      </c>
      <c r="E19" s="154">
        <v>6247.94</v>
      </c>
      <c r="F19" s="154">
        <v>26283.09</v>
      </c>
      <c r="G19" s="154">
        <v>3205.9854999999998</v>
      </c>
      <c r="H19" s="157">
        <v>13508.480950032599</v>
      </c>
      <c r="J19" s="148"/>
      <c r="K19" s="148"/>
      <c r="L19" s="148"/>
      <c r="M19" s="148"/>
      <c r="N19" s="148"/>
    </row>
    <row r="20" spans="1:14" ht="18" hidden="1" customHeight="1" x14ac:dyDescent="0.3">
      <c r="A20" s="156" t="s">
        <v>181</v>
      </c>
      <c r="B20" s="154">
        <v>1920.03</v>
      </c>
      <c r="C20" s="154">
        <v>3100.67</v>
      </c>
      <c r="D20" s="154">
        <v>4455.29</v>
      </c>
      <c r="E20" s="154">
        <v>6061.61</v>
      </c>
      <c r="F20" s="154">
        <v>26154.83</v>
      </c>
      <c r="G20" s="154">
        <v>3052.7813999999998</v>
      </c>
      <c r="H20" s="157">
        <v>12659.600745035999</v>
      </c>
      <c r="J20" s="148"/>
      <c r="K20" s="148"/>
      <c r="L20" s="148"/>
      <c r="M20" s="148"/>
      <c r="N20" s="148"/>
    </row>
    <row r="21" spans="1:14" ht="18" hidden="1" customHeight="1" x14ac:dyDescent="0.3">
      <c r="A21" s="156" t="s">
        <v>182</v>
      </c>
      <c r="B21" s="154">
        <v>2079.36</v>
      </c>
      <c r="C21" s="154">
        <v>3418.23</v>
      </c>
      <c r="D21" s="154">
        <v>4897.66</v>
      </c>
      <c r="E21" s="154">
        <v>6361.09</v>
      </c>
      <c r="F21" s="154">
        <v>26656.83</v>
      </c>
      <c r="G21" s="154">
        <v>3382.5612000000001</v>
      </c>
      <c r="H21" s="157">
        <v>13101.214724514</v>
      </c>
      <c r="J21" s="148"/>
      <c r="K21" s="148"/>
      <c r="L21" s="148"/>
      <c r="M21" s="148"/>
      <c r="N21" s="148"/>
    </row>
    <row r="22" spans="1:14" ht="18" hidden="1" customHeight="1" x14ac:dyDescent="0.3">
      <c r="A22" s="156" t="s">
        <v>183</v>
      </c>
      <c r="B22" s="154">
        <v>2080.41</v>
      </c>
      <c r="C22" s="154">
        <v>3506.45</v>
      </c>
      <c r="D22" s="154">
        <v>4957.6000000000004</v>
      </c>
      <c r="E22" s="154">
        <v>6356.09</v>
      </c>
      <c r="F22" s="154">
        <v>26145.67</v>
      </c>
      <c r="G22" s="154">
        <v>3445.4047999999998</v>
      </c>
      <c r="H22" s="157">
        <v>12790.122210081699</v>
      </c>
      <c r="J22" s="148"/>
      <c r="K22" s="148"/>
      <c r="L22" s="148"/>
      <c r="M22" s="148"/>
      <c r="N22" s="148"/>
    </row>
    <row r="23" spans="1:14" ht="18" hidden="1" customHeight="1" thickBot="1" x14ac:dyDescent="0.35">
      <c r="A23" s="158" t="s">
        <v>184</v>
      </c>
      <c r="B23" s="151">
        <v>2043.94</v>
      </c>
      <c r="C23" s="151">
        <v>3267.52</v>
      </c>
      <c r="D23" s="151">
        <v>4637.0600000000004</v>
      </c>
      <c r="E23" s="151">
        <v>6242.32</v>
      </c>
      <c r="F23" s="151">
        <v>26117.54</v>
      </c>
      <c r="G23" s="151">
        <v>3539.1819</v>
      </c>
      <c r="H23" s="152">
        <v>12561.464305152</v>
      </c>
      <c r="J23" s="148"/>
      <c r="K23" s="148"/>
      <c r="L23" s="148"/>
      <c r="M23" s="148"/>
      <c r="N23" s="148"/>
    </row>
    <row r="24" spans="1:14" ht="19.5" customHeight="1" x14ac:dyDescent="0.3">
      <c r="A24" s="156" t="s">
        <v>185</v>
      </c>
      <c r="B24" s="154">
        <v>1940.24</v>
      </c>
      <c r="C24" s="154">
        <v>3045.09</v>
      </c>
      <c r="D24" s="154">
        <v>4417.0200000000004</v>
      </c>
      <c r="E24" s="154">
        <v>6083.79</v>
      </c>
      <c r="F24" s="154">
        <v>24870.69</v>
      </c>
      <c r="G24" s="154">
        <v>2737.5996</v>
      </c>
      <c r="H24" s="155">
        <v>12619.364804683559</v>
      </c>
      <c r="J24" s="148"/>
      <c r="K24" s="148"/>
      <c r="L24" s="148"/>
      <c r="M24" s="148"/>
      <c r="N24" s="148"/>
    </row>
    <row r="25" spans="1:14" ht="20.100000000000001" customHeight="1" x14ac:dyDescent="0.3">
      <c r="A25" s="156" t="s">
        <v>174</v>
      </c>
      <c r="B25" s="145">
        <v>1932.23</v>
      </c>
      <c r="C25" s="145">
        <v>2945.75</v>
      </c>
      <c r="D25" s="145">
        <v>4353.55</v>
      </c>
      <c r="E25" s="145">
        <v>6097.09</v>
      </c>
      <c r="F25" s="145">
        <v>23002</v>
      </c>
      <c r="G25" s="145">
        <v>2687.9787999999999</v>
      </c>
      <c r="H25" s="146">
        <v>13891.213065580201</v>
      </c>
      <c r="J25" s="148"/>
      <c r="K25" s="148"/>
      <c r="L25" s="148"/>
      <c r="M25" s="148"/>
      <c r="N25" s="148"/>
    </row>
    <row r="26" spans="1:14" ht="20.100000000000001" customHeight="1" x14ac:dyDescent="0.3">
      <c r="A26" s="156" t="s">
        <v>175</v>
      </c>
      <c r="B26" s="145">
        <v>2059.7399999999998</v>
      </c>
      <c r="C26" s="145">
        <v>3004.93</v>
      </c>
      <c r="D26" s="145">
        <v>4385.0600000000004</v>
      </c>
      <c r="E26" s="145">
        <v>6174.9</v>
      </c>
      <c r="F26" s="145">
        <v>25341.86</v>
      </c>
      <c r="G26" s="145">
        <v>3003.9151999999999</v>
      </c>
      <c r="H26" s="146">
        <v>14723.5095</v>
      </c>
      <c r="J26" s="148"/>
      <c r="K26" s="148"/>
      <c r="L26" s="148"/>
      <c r="M26" s="148"/>
      <c r="N26" s="148"/>
    </row>
    <row r="27" spans="1:14" ht="20.100000000000001" customHeight="1" x14ac:dyDescent="0.3">
      <c r="A27" s="156" t="s">
        <v>176</v>
      </c>
      <c r="B27" s="145">
        <v>2065.3000000000002</v>
      </c>
      <c r="C27" s="145">
        <v>3028.21</v>
      </c>
      <c r="D27" s="145">
        <v>4428.96</v>
      </c>
      <c r="E27" s="145">
        <v>6241.89</v>
      </c>
      <c r="F27" s="145">
        <v>25606.62</v>
      </c>
      <c r="G27" s="145">
        <v>2938.3235</v>
      </c>
      <c r="H27" s="146">
        <v>16305.545655</v>
      </c>
      <c r="J27" s="148"/>
      <c r="K27" s="148"/>
      <c r="L27" s="148"/>
      <c r="M27" s="148"/>
      <c r="N27" s="148"/>
    </row>
    <row r="28" spans="1:14" ht="20.100000000000001" customHeight="1" x14ac:dyDescent="0.3">
      <c r="A28" s="156" t="s">
        <v>177</v>
      </c>
      <c r="B28" s="145">
        <v>2096.96</v>
      </c>
      <c r="C28" s="145">
        <v>3063.48</v>
      </c>
      <c r="D28" s="145">
        <v>4505.62</v>
      </c>
      <c r="E28" s="145">
        <v>6230.79</v>
      </c>
      <c r="F28" s="145">
        <v>26667.96</v>
      </c>
      <c r="G28" s="145">
        <v>2916.616</v>
      </c>
      <c r="H28" s="146">
        <v>16699.819500000001</v>
      </c>
      <c r="J28" s="148"/>
      <c r="K28" s="148"/>
      <c r="L28" s="148"/>
      <c r="M28" s="148"/>
      <c r="N28" s="148"/>
    </row>
    <row r="29" spans="1:14" ht="20.100000000000001" customHeight="1" x14ac:dyDescent="0.3">
      <c r="A29" s="156" t="s">
        <v>178</v>
      </c>
      <c r="B29" s="145">
        <v>2098.86</v>
      </c>
      <c r="C29" s="145">
        <v>2864.74</v>
      </c>
      <c r="D29" s="145">
        <v>4237.4799999999996</v>
      </c>
      <c r="E29" s="145">
        <v>6504.33</v>
      </c>
      <c r="F29" s="145">
        <v>26999.72</v>
      </c>
      <c r="G29" s="145">
        <v>2929.6057000000001</v>
      </c>
      <c r="H29" s="146">
        <v>18282.843809999998</v>
      </c>
      <c r="J29" s="148"/>
      <c r="K29" s="148"/>
      <c r="L29" s="148"/>
      <c r="M29" s="148"/>
      <c r="N29" s="148"/>
    </row>
    <row r="30" spans="1:14" ht="20.100000000000001" customHeight="1" x14ac:dyDescent="0.3">
      <c r="A30" s="156" t="s">
        <v>179</v>
      </c>
      <c r="B30" s="145">
        <v>2173.6</v>
      </c>
      <c r="C30" s="145">
        <v>2990.76</v>
      </c>
      <c r="D30" s="145">
        <v>4439.8100000000004</v>
      </c>
      <c r="E30" s="145">
        <v>6724.43</v>
      </c>
      <c r="F30" s="145">
        <v>28051.86</v>
      </c>
      <c r="G30" s="145">
        <v>2979.3388</v>
      </c>
      <c r="H30" s="146">
        <v>16789.741604999999</v>
      </c>
      <c r="J30" s="148"/>
      <c r="K30" s="148"/>
      <c r="L30" s="148"/>
      <c r="M30" s="148"/>
      <c r="N30" s="148"/>
    </row>
    <row r="31" spans="1:14" ht="20.100000000000001" customHeight="1" x14ac:dyDescent="0.3">
      <c r="A31" s="156" t="s">
        <v>180</v>
      </c>
      <c r="B31" s="145">
        <v>2170.9499999999998</v>
      </c>
      <c r="C31" s="145">
        <v>3023.13</v>
      </c>
      <c r="D31" s="145">
        <v>4438.22</v>
      </c>
      <c r="E31" s="145">
        <v>6781.51</v>
      </c>
      <c r="F31" s="145">
        <v>28452.17</v>
      </c>
      <c r="G31" s="145">
        <v>3085.491</v>
      </c>
      <c r="H31" s="146">
        <v>15415.218000000001</v>
      </c>
      <c r="J31" s="148"/>
      <c r="K31" s="148"/>
      <c r="L31" s="148"/>
      <c r="M31" s="148"/>
      <c r="N31" s="148"/>
    </row>
    <row r="32" spans="1:14" ht="20.100000000000001" customHeight="1" x14ac:dyDescent="0.3">
      <c r="A32" s="156" t="s">
        <v>181</v>
      </c>
      <c r="B32" s="145">
        <v>2168.27</v>
      </c>
      <c r="C32" s="145">
        <v>3002.24</v>
      </c>
      <c r="D32" s="145">
        <v>4448.26</v>
      </c>
      <c r="E32" s="145">
        <v>6899.33</v>
      </c>
      <c r="F32" s="145">
        <v>27865.96</v>
      </c>
      <c r="G32" s="145">
        <v>3004.703</v>
      </c>
      <c r="H32" s="146">
        <v>15810.48</v>
      </c>
      <c r="J32" s="148"/>
      <c r="K32" s="148"/>
      <c r="L32" s="148"/>
      <c r="M32" s="148"/>
      <c r="N32" s="148"/>
    </row>
    <row r="33" spans="1:14" ht="20.100000000000001" customHeight="1" x14ac:dyDescent="0.3">
      <c r="A33" s="156" t="s">
        <v>182</v>
      </c>
      <c r="B33" s="145">
        <v>2126.15</v>
      </c>
      <c r="C33" s="145">
        <v>3055.25</v>
      </c>
      <c r="D33" s="145">
        <v>4509.26</v>
      </c>
      <c r="E33" s="145">
        <v>6954.22</v>
      </c>
      <c r="F33" s="145">
        <v>27941.51</v>
      </c>
      <c r="G33" s="145">
        <v>3100.4920000000002</v>
      </c>
      <c r="H33" s="146">
        <v>15540.713685000001</v>
      </c>
      <c r="J33" s="148"/>
      <c r="K33" s="148"/>
      <c r="L33" s="148"/>
      <c r="M33" s="148"/>
      <c r="N33" s="148"/>
    </row>
    <row r="34" spans="1:14" ht="20.100000000000001" customHeight="1" x14ac:dyDescent="0.3">
      <c r="A34" s="156" t="s">
        <v>183</v>
      </c>
      <c r="B34" s="145">
        <v>2198.81</v>
      </c>
      <c r="C34" s="145">
        <v>3051.61</v>
      </c>
      <c r="D34" s="145">
        <v>4578.34</v>
      </c>
      <c r="E34" s="145">
        <v>6783.79</v>
      </c>
      <c r="F34" s="145">
        <v>26652.81</v>
      </c>
      <c r="G34" s="145">
        <v>3250.0344</v>
      </c>
      <c r="H34" s="146">
        <v>15627.671324999999</v>
      </c>
      <c r="J34" s="148"/>
      <c r="K34" s="148"/>
      <c r="L34" s="148"/>
      <c r="M34" s="148"/>
      <c r="N34" s="148"/>
    </row>
    <row r="35" spans="1:14" ht="20.100000000000001" customHeight="1" thickBot="1" x14ac:dyDescent="0.35">
      <c r="A35" s="158" t="s">
        <v>184</v>
      </c>
      <c r="B35" s="159">
        <v>2238.83</v>
      </c>
      <c r="C35" s="159">
        <v>3290.52</v>
      </c>
      <c r="D35" s="159">
        <v>4862.3100000000004</v>
      </c>
      <c r="E35" s="159">
        <v>7142.83</v>
      </c>
      <c r="F35" s="159">
        <v>26626.46</v>
      </c>
      <c r="G35" s="159">
        <v>3103.6372999999999</v>
      </c>
      <c r="H35" s="160">
        <v>16232.422184999999</v>
      </c>
      <c r="J35" s="148"/>
      <c r="K35" s="148"/>
      <c r="L35" s="148"/>
      <c r="M35" s="148"/>
      <c r="N35" s="148"/>
    </row>
    <row r="36" spans="1:14" ht="20.100000000000001" customHeight="1" x14ac:dyDescent="0.3">
      <c r="A36" s="156" t="s">
        <v>186</v>
      </c>
      <c r="B36" s="161">
        <v>2278.87</v>
      </c>
      <c r="C36" s="161">
        <v>3230.68</v>
      </c>
      <c r="D36" s="161">
        <v>4748.8999999999996</v>
      </c>
      <c r="E36" s="161">
        <v>7099.15</v>
      </c>
      <c r="F36" s="161">
        <v>27655.96</v>
      </c>
      <c r="G36" s="161">
        <v>3159.1660000000002</v>
      </c>
      <c r="H36" s="162">
        <v>15942.89277</v>
      </c>
      <c r="J36" s="148"/>
      <c r="K36" s="148"/>
      <c r="L36" s="148"/>
      <c r="M36" s="148"/>
      <c r="N36" s="148"/>
    </row>
    <row r="37" spans="1:14" ht="20.100000000000001" customHeight="1" x14ac:dyDescent="0.3">
      <c r="A37" s="156" t="s">
        <v>174</v>
      </c>
      <c r="B37" s="161">
        <v>2363.64</v>
      </c>
      <c r="C37" s="161">
        <v>3319.61</v>
      </c>
      <c r="D37" s="161">
        <v>4858.58</v>
      </c>
      <c r="E37" s="161">
        <v>7263.44</v>
      </c>
      <c r="F37" s="161">
        <v>28743.32</v>
      </c>
      <c r="G37" s="161">
        <v>3241.7330999999999</v>
      </c>
      <c r="H37" s="162">
        <v>16087.163399999999</v>
      </c>
      <c r="J37" s="148"/>
      <c r="K37" s="148"/>
      <c r="L37" s="148"/>
      <c r="M37" s="148"/>
      <c r="N37" s="148"/>
    </row>
    <row r="38" spans="1:14" ht="20.100000000000001" customHeight="1" x14ac:dyDescent="0.3">
      <c r="A38" s="156" t="s">
        <v>175</v>
      </c>
      <c r="B38" s="161">
        <v>2362.7199999999998</v>
      </c>
      <c r="C38" s="161">
        <v>3500.93</v>
      </c>
      <c r="D38" s="161">
        <v>5122.51</v>
      </c>
      <c r="E38" s="161">
        <v>7322.92</v>
      </c>
      <c r="F38" s="161">
        <v>29620.5</v>
      </c>
      <c r="G38" s="161">
        <v>3222.5142000000001</v>
      </c>
      <c r="H38" s="162">
        <v>12733.365330000001</v>
      </c>
      <c r="J38" s="148"/>
      <c r="K38" s="148"/>
      <c r="L38" s="148"/>
      <c r="M38" s="148"/>
      <c r="N38" s="148"/>
    </row>
    <row r="39" spans="1:14" ht="20.100000000000001" customHeight="1" x14ac:dyDescent="0.3">
      <c r="A39" s="156" t="s">
        <v>176</v>
      </c>
      <c r="B39" s="161">
        <v>2384.1999999999998</v>
      </c>
      <c r="C39" s="161">
        <v>3559.59</v>
      </c>
      <c r="D39" s="161">
        <v>5267.33</v>
      </c>
      <c r="E39" s="161">
        <v>7203.94</v>
      </c>
      <c r="F39" s="161">
        <v>29918.400000000001</v>
      </c>
      <c r="G39" s="161">
        <v>3154.6583999999998</v>
      </c>
      <c r="H39" s="162">
        <v>14071.3272</v>
      </c>
      <c r="J39" s="148"/>
      <c r="K39" s="148"/>
      <c r="L39" s="148"/>
      <c r="M39" s="148"/>
      <c r="N39" s="148"/>
    </row>
    <row r="40" spans="1:14" ht="20.100000000000001" customHeight="1" x14ac:dyDescent="0.3">
      <c r="A40" s="156" t="s">
        <v>177</v>
      </c>
      <c r="B40" s="161">
        <v>2411.8000000000002</v>
      </c>
      <c r="C40" s="161">
        <v>3554.59</v>
      </c>
      <c r="D40" s="161">
        <v>5283.63</v>
      </c>
      <c r="E40" s="161">
        <v>7519.95</v>
      </c>
      <c r="F40" s="161">
        <v>31145.8</v>
      </c>
      <c r="G40" s="161">
        <v>3117.1777999999999</v>
      </c>
      <c r="H40" s="162">
        <v>13062.420945</v>
      </c>
      <c r="J40" s="148"/>
      <c r="K40" s="148"/>
      <c r="L40" s="148"/>
      <c r="M40" s="148"/>
      <c r="N40" s="148"/>
    </row>
    <row r="41" spans="1:14" ht="20.100000000000001" customHeight="1" x14ac:dyDescent="0.3">
      <c r="A41" s="156" t="s">
        <v>178</v>
      </c>
      <c r="B41" s="161">
        <v>2423.41</v>
      </c>
      <c r="C41" s="161">
        <v>3441.88</v>
      </c>
      <c r="D41" s="161">
        <v>5120.68</v>
      </c>
      <c r="E41" s="161">
        <v>7312.72</v>
      </c>
      <c r="F41" s="161">
        <v>30921.61</v>
      </c>
      <c r="G41" s="161">
        <v>3192.4268999999999</v>
      </c>
      <c r="H41" s="162">
        <v>12105.886904999999</v>
      </c>
      <c r="J41" s="148"/>
      <c r="K41" s="148"/>
      <c r="L41" s="148"/>
      <c r="M41" s="148"/>
      <c r="N41" s="148"/>
    </row>
    <row r="42" spans="1:14" ht="20.100000000000001" customHeight="1" x14ac:dyDescent="0.3">
      <c r="A42" s="156" t="s">
        <v>179</v>
      </c>
      <c r="B42" s="161">
        <v>2470.3000000000002</v>
      </c>
      <c r="C42" s="161">
        <v>3449.36</v>
      </c>
      <c r="D42" s="161">
        <v>5093.7700000000004</v>
      </c>
      <c r="E42" s="161">
        <v>7372</v>
      </c>
      <c r="F42" s="161">
        <v>32514.94</v>
      </c>
      <c r="G42" s="161">
        <v>3273.0282999999999</v>
      </c>
      <c r="H42" s="162">
        <v>13043.646000000001</v>
      </c>
      <c r="J42" s="148"/>
      <c r="K42" s="148"/>
      <c r="L42" s="148"/>
      <c r="M42" s="148"/>
      <c r="N42" s="148"/>
    </row>
    <row r="43" spans="1:14" ht="20.100000000000001" customHeight="1" x14ac:dyDescent="0.3">
      <c r="A43" s="156" t="s">
        <v>180</v>
      </c>
      <c r="B43" s="161">
        <v>2471.65</v>
      </c>
      <c r="C43" s="161">
        <v>3421.47</v>
      </c>
      <c r="D43" s="161">
        <v>5085.59</v>
      </c>
      <c r="E43" s="161">
        <v>7430.62</v>
      </c>
      <c r="F43" s="161">
        <v>31730.49</v>
      </c>
      <c r="G43" s="161">
        <v>3360.8103000000001</v>
      </c>
      <c r="H43" s="162">
        <v>13317.364935</v>
      </c>
      <c r="J43" s="148"/>
      <c r="K43" s="148"/>
      <c r="L43" s="148"/>
      <c r="M43" s="148"/>
      <c r="N43" s="148"/>
    </row>
    <row r="44" spans="1:14" ht="20.100000000000001" customHeight="1" x14ac:dyDescent="0.3">
      <c r="A44" s="156" t="s">
        <v>187</v>
      </c>
      <c r="B44" s="161">
        <v>2519.36</v>
      </c>
      <c r="C44" s="161">
        <v>3594.85</v>
      </c>
      <c r="D44" s="161">
        <v>5329.81</v>
      </c>
      <c r="E44" s="161">
        <v>7372.76</v>
      </c>
      <c r="F44" s="161">
        <v>31283.72</v>
      </c>
      <c r="G44" s="161">
        <v>3348.9431</v>
      </c>
      <c r="H44" s="162">
        <v>12238.299675</v>
      </c>
      <c r="J44" s="148"/>
      <c r="K44" s="148"/>
      <c r="L44" s="148"/>
      <c r="M44" s="148"/>
      <c r="N44" s="148"/>
    </row>
    <row r="45" spans="1:14" ht="20.100000000000001" customHeight="1" x14ac:dyDescent="0.3">
      <c r="A45" s="156" t="s">
        <v>188</v>
      </c>
      <c r="B45" s="161">
        <v>2575.2600000000002</v>
      </c>
      <c r="C45" s="161">
        <v>3673.95</v>
      </c>
      <c r="D45" s="161">
        <v>5503.29</v>
      </c>
      <c r="E45" s="161">
        <v>7493.08</v>
      </c>
      <c r="F45" s="161">
        <v>33213.129999999997</v>
      </c>
      <c r="G45" s="161">
        <v>3393.3416999999999</v>
      </c>
      <c r="H45" s="162">
        <v>13248.194084999999</v>
      </c>
      <c r="J45" s="148"/>
      <c r="K45" s="148"/>
      <c r="L45" s="148"/>
      <c r="M45" s="148"/>
      <c r="N45" s="148"/>
    </row>
    <row r="46" spans="1:14" ht="20.100000000000001" customHeight="1" x14ac:dyDescent="0.3">
      <c r="A46" s="156" t="s">
        <v>183</v>
      </c>
      <c r="B46" s="161">
        <v>2647.58</v>
      </c>
      <c r="C46" s="161">
        <v>3569.93</v>
      </c>
      <c r="D46" s="161">
        <v>5372.79</v>
      </c>
      <c r="E46" s="161">
        <v>7326.67</v>
      </c>
      <c r="F46" s="161">
        <v>33149.35</v>
      </c>
      <c r="G46" s="161">
        <v>3317.1884</v>
      </c>
      <c r="H46" s="162">
        <v>13231.39545</v>
      </c>
      <c r="J46" s="148"/>
      <c r="K46" s="148"/>
      <c r="L46" s="148"/>
      <c r="M46" s="148"/>
      <c r="N46" s="148"/>
    </row>
    <row r="47" spans="1:14" ht="20.100000000000001" customHeight="1" thickBot="1" x14ac:dyDescent="0.35">
      <c r="A47" s="158" t="s">
        <v>184</v>
      </c>
      <c r="B47" s="159">
        <v>2673.61</v>
      </c>
      <c r="C47" s="159">
        <v>3503.96</v>
      </c>
      <c r="D47" s="159">
        <v>5312.56</v>
      </c>
      <c r="E47" s="159">
        <v>7687.77</v>
      </c>
      <c r="F47" s="159">
        <v>34056.83</v>
      </c>
      <c r="G47" s="159">
        <v>3307.1720999999998</v>
      </c>
      <c r="H47" s="160">
        <v>15201.776519999999</v>
      </c>
      <c r="J47" s="148"/>
      <c r="K47" s="148"/>
      <c r="L47" s="148"/>
      <c r="M47" s="148"/>
      <c r="N47" s="148"/>
    </row>
    <row r="48" spans="1:14" ht="20.100000000000001" customHeight="1" x14ac:dyDescent="0.3">
      <c r="A48" s="156" t="s">
        <v>189</v>
      </c>
      <c r="B48" s="161">
        <v>2823.81</v>
      </c>
      <c r="C48" s="161">
        <v>3609.29</v>
      </c>
      <c r="D48" s="161">
        <v>5481.93</v>
      </c>
      <c r="E48" s="161">
        <v>7533.55</v>
      </c>
      <c r="F48" s="161">
        <v>35965.019999999997</v>
      </c>
      <c r="G48" s="161">
        <v>3480.8334</v>
      </c>
      <c r="H48" s="162">
        <v>18557.550899999998</v>
      </c>
      <c r="J48" s="148"/>
      <c r="K48" s="148"/>
      <c r="L48" s="148"/>
      <c r="M48" s="148"/>
      <c r="N48" s="148"/>
    </row>
    <row r="49" spans="1:14" ht="20.100000000000001" customHeight="1" x14ac:dyDescent="0.3">
      <c r="A49" s="156" t="s">
        <v>174</v>
      </c>
      <c r="B49" s="161">
        <v>2713.83</v>
      </c>
      <c r="C49" s="161">
        <v>3438.96</v>
      </c>
      <c r="D49" s="161">
        <v>5320.49</v>
      </c>
      <c r="E49" s="161">
        <v>7231.91</v>
      </c>
      <c r="F49" s="161">
        <v>34184.04</v>
      </c>
      <c r="G49" s="161">
        <v>3259.4079999999999</v>
      </c>
      <c r="H49" s="162">
        <v>20158.362000000001</v>
      </c>
      <c r="J49" s="148"/>
      <c r="K49" s="148"/>
      <c r="L49" s="148"/>
      <c r="M49" s="148"/>
      <c r="N49" s="148"/>
    </row>
    <row r="50" spans="1:14" ht="20.100000000000001" customHeight="1" x14ac:dyDescent="0.3">
      <c r="A50" s="156" t="s">
        <v>175</v>
      </c>
      <c r="B50" s="161">
        <v>2640.87</v>
      </c>
      <c r="C50" s="161">
        <v>3361.5</v>
      </c>
      <c r="D50" s="161">
        <v>5167.3</v>
      </c>
      <c r="E50" s="161">
        <v>7056.61</v>
      </c>
      <c r="F50" s="161">
        <v>32968.68</v>
      </c>
      <c r="G50" s="161">
        <v>3168.8966</v>
      </c>
      <c r="H50" s="162">
        <v>18313.476615</v>
      </c>
      <c r="J50" s="148"/>
      <c r="K50" s="148"/>
      <c r="L50" s="148"/>
      <c r="M50" s="148"/>
      <c r="N50" s="148"/>
    </row>
    <row r="51" spans="1:14" ht="20.100000000000001" customHeight="1" x14ac:dyDescent="0.3">
      <c r="A51" s="156" t="s">
        <v>176</v>
      </c>
      <c r="B51" s="161">
        <v>2648.05</v>
      </c>
      <c r="C51" s="161">
        <v>3536.52</v>
      </c>
      <c r="D51" s="161">
        <v>5520.5</v>
      </c>
      <c r="E51" s="161">
        <v>7509.3</v>
      </c>
      <c r="F51" s="161">
        <v>35160.36</v>
      </c>
      <c r="G51" s="161">
        <v>3082.2316000000001</v>
      </c>
      <c r="H51" s="162">
        <v>19320.406559999999</v>
      </c>
      <c r="J51" s="148"/>
      <c r="K51" s="148"/>
      <c r="L51" s="148"/>
      <c r="M51" s="148"/>
      <c r="N51" s="148"/>
    </row>
    <row r="52" spans="1:14" ht="20.100000000000001" customHeight="1" x14ac:dyDescent="0.3">
      <c r="A52" s="156" t="s">
        <v>177</v>
      </c>
      <c r="B52" s="161">
        <v>2705.27</v>
      </c>
      <c r="C52" s="161">
        <v>3406.65</v>
      </c>
      <c r="D52" s="161">
        <v>5398.4</v>
      </c>
      <c r="E52" s="161">
        <v>7678.2</v>
      </c>
      <c r="F52" s="161">
        <v>35322.379999999997</v>
      </c>
      <c r="G52" s="161">
        <v>3095.4737</v>
      </c>
      <c r="H52" s="162">
        <v>17936.001404999999</v>
      </c>
      <c r="J52" s="148"/>
      <c r="K52" s="148"/>
      <c r="L52" s="148"/>
      <c r="M52" s="148"/>
      <c r="N52" s="148"/>
    </row>
    <row r="53" spans="1:14" ht="20.100000000000001" customHeight="1" x14ac:dyDescent="0.3">
      <c r="A53" s="156" t="s">
        <v>190</v>
      </c>
      <c r="B53" s="161">
        <v>2718.37</v>
      </c>
      <c r="C53" s="161">
        <v>3395.6</v>
      </c>
      <c r="D53" s="161">
        <v>5323.53</v>
      </c>
      <c r="E53" s="161">
        <v>7636.93</v>
      </c>
      <c r="F53" s="161">
        <v>35423.480000000003</v>
      </c>
      <c r="G53" s="161">
        <v>2847.4180999999999</v>
      </c>
      <c r="H53" s="162">
        <v>16018.980705</v>
      </c>
      <c r="J53" s="148"/>
      <c r="K53" s="148"/>
      <c r="L53" s="148"/>
      <c r="M53" s="148"/>
      <c r="N53" s="148"/>
    </row>
    <row r="54" spans="1:14" ht="20.100000000000001" customHeight="1" x14ac:dyDescent="0.3">
      <c r="A54" s="156" t="s">
        <v>191</v>
      </c>
      <c r="B54" s="161">
        <v>2816.29</v>
      </c>
      <c r="C54" s="161">
        <v>3525.49</v>
      </c>
      <c r="D54" s="161">
        <v>5511.3</v>
      </c>
      <c r="E54" s="161">
        <v>7748.76</v>
      </c>
      <c r="F54" s="161">
        <v>37606.58</v>
      </c>
      <c r="G54" s="161">
        <v>2876.4009000000001</v>
      </c>
      <c r="H54" s="162">
        <v>16433.017650000002</v>
      </c>
      <c r="J54" s="148"/>
      <c r="K54" s="148"/>
      <c r="L54" s="148"/>
      <c r="M54" s="148"/>
      <c r="N54" s="148"/>
    </row>
    <row r="55" spans="1:14" ht="20.100000000000001" customHeight="1" x14ac:dyDescent="0.3">
      <c r="A55" s="156" t="s">
        <v>180</v>
      </c>
      <c r="B55" s="161">
        <v>2901.52</v>
      </c>
      <c r="C55" s="161">
        <v>3392.9</v>
      </c>
      <c r="D55" s="161">
        <v>5406.85</v>
      </c>
      <c r="E55" s="161">
        <v>7432.42</v>
      </c>
      <c r="F55" s="161">
        <v>38645.07</v>
      </c>
      <c r="G55" s="161">
        <v>2725.2498999999998</v>
      </c>
      <c r="H55" s="162">
        <v>16004.158380000001</v>
      </c>
      <c r="J55" s="148"/>
      <c r="K55" s="148"/>
      <c r="L55" s="148"/>
      <c r="M55" s="148"/>
      <c r="N55" s="148"/>
    </row>
    <row r="56" spans="1:14" ht="20.100000000000001" customHeight="1" x14ac:dyDescent="0.3">
      <c r="A56" s="156" t="s">
        <v>187</v>
      </c>
      <c r="B56" s="161">
        <v>2913.98</v>
      </c>
      <c r="C56" s="161">
        <v>3399.2</v>
      </c>
      <c r="D56" s="161">
        <v>5493.49</v>
      </c>
      <c r="E56" s="161">
        <v>7510.2</v>
      </c>
      <c r="F56" s="161">
        <v>36227.14</v>
      </c>
      <c r="G56" s="161">
        <v>2821.3501000000001</v>
      </c>
      <c r="H56" s="162">
        <v>15730.439445</v>
      </c>
      <c r="J56" s="148"/>
      <c r="K56" s="148"/>
      <c r="L56" s="148"/>
      <c r="M56" s="148"/>
      <c r="N56" s="148"/>
    </row>
    <row r="57" spans="1:14" ht="20.100000000000001" customHeight="1" x14ac:dyDescent="0.3">
      <c r="A57" s="156" t="s">
        <v>182</v>
      </c>
      <c r="B57" s="161">
        <v>2711.74</v>
      </c>
      <c r="C57" s="161">
        <v>3197.51</v>
      </c>
      <c r="D57" s="161">
        <v>5093.4399999999996</v>
      </c>
      <c r="E57" s="161">
        <v>7128.1</v>
      </c>
      <c r="F57" s="161">
        <v>34442.050000000003</v>
      </c>
      <c r="G57" s="161">
        <v>2602.7831999999999</v>
      </c>
      <c r="H57" s="162">
        <v>16204.753844999999</v>
      </c>
      <c r="J57" s="148"/>
      <c r="K57" s="148"/>
      <c r="L57" s="148"/>
      <c r="M57" s="148"/>
      <c r="N57" s="148"/>
    </row>
    <row r="58" spans="1:14" ht="20.100000000000001" customHeight="1" x14ac:dyDescent="0.3">
      <c r="A58" s="156" t="s">
        <v>183</v>
      </c>
      <c r="B58" s="161">
        <v>2760.17</v>
      </c>
      <c r="C58" s="161">
        <v>3173.13</v>
      </c>
      <c r="D58" s="161">
        <v>5003.92</v>
      </c>
      <c r="E58" s="161">
        <v>6980.24</v>
      </c>
      <c r="F58" s="161">
        <v>36194.300000000003</v>
      </c>
      <c r="G58" s="161">
        <v>2588.1875</v>
      </c>
      <c r="H58" s="162">
        <v>16362.858645</v>
      </c>
      <c r="J58" s="148"/>
      <c r="K58" s="148"/>
      <c r="L58" s="148"/>
      <c r="M58" s="148"/>
      <c r="N58" s="148"/>
    </row>
    <row r="59" spans="1:14" ht="20.100000000000001" customHeight="1" thickBot="1" x14ac:dyDescent="0.35">
      <c r="A59" s="158" t="s">
        <v>184</v>
      </c>
      <c r="B59" s="159">
        <v>2506.85</v>
      </c>
      <c r="C59" s="159">
        <v>3001.42</v>
      </c>
      <c r="D59" s="159">
        <v>4730.6899999999996</v>
      </c>
      <c r="E59" s="159">
        <v>6728.13</v>
      </c>
      <c r="F59" s="159">
        <v>36068.33</v>
      </c>
      <c r="G59" s="159">
        <v>2493.8962000000001</v>
      </c>
      <c r="H59" s="160">
        <v>16359.894179999999</v>
      </c>
      <c r="J59" s="148"/>
      <c r="K59" s="148"/>
      <c r="L59" s="148"/>
      <c r="M59" s="148"/>
      <c r="N59" s="148"/>
    </row>
    <row r="60" spans="1:14" ht="20.100000000000001" customHeight="1" x14ac:dyDescent="0.3">
      <c r="A60" s="156" t="s">
        <v>192</v>
      </c>
      <c r="B60" s="161">
        <v>2704.1</v>
      </c>
      <c r="C60" s="161">
        <v>3159.43</v>
      </c>
      <c r="D60" s="161">
        <v>4992.72</v>
      </c>
      <c r="E60" s="161">
        <v>6968.85</v>
      </c>
      <c r="F60" s="161">
        <v>36256.69</v>
      </c>
      <c r="G60" s="161">
        <v>2584.5720000000001</v>
      </c>
      <c r="H60" s="162">
        <v>16226.493254999999</v>
      </c>
      <c r="J60" s="148"/>
      <c r="K60" s="148"/>
      <c r="L60" s="148"/>
      <c r="M60" s="148"/>
      <c r="N60" s="148"/>
    </row>
    <row r="61" spans="1:14" ht="20.100000000000001" customHeight="1" x14ac:dyDescent="0.3">
      <c r="A61" s="156" t="s">
        <v>174</v>
      </c>
      <c r="B61" s="161">
        <v>2784.49</v>
      </c>
      <c r="C61" s="161">
        <v>3298.26</v>
      </c>
      <c r="D61" s="161">
        <v>5240.53</v>
      </c>
      <c r="E61" s="161">
        <v>7074.73</v>
      </c>
      <c r="F61" s="161">
        <v>35867.440000000002</v>
      </c>
      <c r="G61" s="161">
        <v>2940.9537999999998</v>
      </c>
      <c r="H61" s="162">
        <v>15961.667715</v>
      </c>
      <c r="J61" s="148"/>
      <c r="K61" s="148"/>
      <c r="L61" s="148"/>
      <c r="M61" s="148"/>
      <c r="N61" s="148"/>
    </row>
    <row r="62" spans="1:14" ht="20.100000000000001" customHeight="1" x14ac:dyDescent="0.3">
      <c r="A62" s="156" t="s">
        <v>175</v>
      </c>
      <c r="B62" s="154">
        <v>2834.4</v>
      </c>
      <c r="C62" s="154">
        <v>3351.71</v>
      </c>
      <c r="D62" s="154">
        <v>5350.53</v>
      </c>
      <c r="E62" s="154">
        <v>7279.19</v>
      </c>
      <c r="F62" s="154">
        <v>38672.910000000003</v>
      </c>
      <c r="G62" s="154">
        <v>3090.7579999999998</v>
      </c>
      <c r="H62" s="157">
        <v>13213</v>
      </c>
      <c r="J62" s="148"/>
      <c r="K62" s="148"/>
      <c r="L62" s="148"/>
      <c r="M62" s="148"/>
      <c r="N62" s="148"/>
    </row>
    <row r="63" spans="1:14" ht="20.100000000000001" customHeight="1" thickBot="1" x14ac:dyDescent="0.35">
      <c r="A63" s="158" t="s">
        <v>176</v>
      </c>
      <c r="B63" s="159">
        <v>2945.83</v>
      </c>
      <c r="C63" s="159">
        <v>3514.62</v>
      </c>
      <c r="D63" s="159">
        <v>5586.41</v>
      </c>
      <c r="E63" s="159">
        <v>7418.22</v>
      </c>
      <c r="F63" s="159">
        <v>39031.550000000003</v>
      </c>
      <c r="G63" s="159">
        <v>3078.3389000000002</v>
      </c>
      <c r="H63" s="160">
        <v>13869</v>
      </c>
      <c r="J63" s="148"/>
      <c r="K63" s="148"/>
      <c r="L63" s="148"/>
      <c r="M63" s="148"/>
      <c r="N63" s="148"/>
    </row>
    <row r="64" spans="1:14" s="164" customFormat="1" ht="16.5" x14ac:dyDescent="0.3">
      <c r="A64" s="163" t="s">
        <v>193</v>
      </c>
    </row>
    <row r="65" spans="1:1" s="164" customFormat="1" ht="16.5" x14ac:dyDescent="0.3">
      <c r="A65" s="163" t="s">
        <v>194</v>
      </c>
    </row>
    <row r="66" spans="1:1" s="164" customFormat="1" x14ac:dyDescent="0.3">
      <c r="A66" s="163" t="s">
        <v>195</v>
      </c>
    </row>
  </sheetData>
  <mergeCells count="1">
    <mergeCell ref="A3:A4"/>
  </mergeCells>
  <printOptions horizontalCentered="1"/>
  <pageMargins left="0.7" right="0.7" top="0.75" bottom="0.75" header="0.3" footer="0.3"/>
  <pageSetup paperSize="9" scale="4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I128"/>
  <sheetViews>
    <sheetView showGridLines="0" zoomScale="85" zoomScaleNormal="85" zoomScaleSheetLayoutView="85" workbookViewId="0">
      <pane xSplit="1" ySplit="3" topLeftCell="B114" activePane="bottomRight" state="frozen"/>
      <selection pane="topRight" activeCell="B1" sqref="B1"/>
      <selection pane="bottomLeft" activeCell="A4" sqref="A4"/>
      <selection pane="bottomRight" activeCell="A10" sqref="A10"/>
    </sheetView>
  </sheetViews>
  <sheetFormatPr defaultColWidth="74.28515625" defaultRowHeight="20.25" x14ac:dyDescent="0.35"/>
  <cols>
    <col min="1" max="1" width="128.5703125" style="954" customWidth="1"/>
    <col min="2" max="7" width="15.28515625" style="953" customWidth="1"/>
    <col min="8" max="8" width="28.42578125" style="612" customWidth="1"/>
    <col min="9" max="16384" width="74.28515625" style="612"/>
  </cols>
  <sheetData>
    <row r="1" spans="1:8" s="900" customFormat="1" ht="42" customHeight="1" x14ac:dyDescent="0.5">
      <c r="A1" s="899" t="s">
        <v>885</v>
      </c>
      <c r="B1" s="899"/>
    </row>
    <row r="2" spans="1:8" ht="16.5" customHeight="1" thickBot="1" x14ac:dyDescent="0.4">
      <c r="A2" s="901"/>
      <c r="B2" s="901"/>
      <c r="C2" s="902"/>
      <c r="D2" s="902"/>
      <c r="E2" s="902"/>
      <c r="F2" s="902"/>
      <c r="G2" s="902" t="s">
        <v>7</v>
      </c>
    </row>
    <row r="3" spans="1:8" ht="26.25" customHeight="1" thickTop="1" thickBot="1" x14ac:dyDescent="0.55000000000000004">
      <c r="A3" s="903"/>
      <c r="B3" s="904">
        <v>43404</v>
      </c>
      <c r="C3" s="904">
        <v>43434</v>
      </c>
      <c r="D3" s="904">
        <v>43465</v>
      </c>
      <c r="E3" s="904" t="s">
        <v>886</v>
      </c>
      <c r="F3" s="904">
        <v>43524</v>
      </c>
      <c r="G3" s="904">
        <v>43555</v>
      </c>
    </row>
    <row r="4" spans="1:8" ht="21" thickTop="1" x14ac:dyDescent="0.35">
      <c r="A4" s="905" t="s">
        <v>655</v>
      </c>
      <c r="B4" s="906">
        <v>158112.37067189105</v>
      </c>
      <c r="C4" s="907">
        <v>158320.13562407048</v>
      </c>
      <c r="D4" s="907">
        <v>151131.10224633795</v>
      </c>
      <c r="E4" s="907">
        <v>148881.68553278878</v>
      </c>
      <c r="F4" s="907">
        <v>148336.22842182399</v>
      </c>
      <c r="G4" s="907">
        <v>149963.55860127389</v>
      </c>
      <c r="H4" s="886"/>
    </row>
    <row r="5" spans="1:8" x14ac:dyDescent="0.35">
      <c r="A5" s="908" t="s">
        <v>656</v>
      </c>
      <c r="B5" s="909">
        <v>15576.720441735975</v>
      </c>
      <c r="C5" s="910">
        <v>15540.190394506337</v>
      </c>
      <c r="D5" s="910">
        <v>12608.086206315449</v>
      </c>
      <c r="E5" s="910">
        <v>12610.683690823673</v>
      </c>
      <c r="F5" s="910">
        <v>12925.407147584547</v>
      </c>
      <c r="G5" s="910">
        <v>13487.573664522839</v>
      </c>
      <c r="H5" s="886"/>
    </row>
    <row r="6" spans="1:8" x14ac:dyDescent="0.35">
      <c r="A6" s="911" t="s">
        <v>657</v>
      </c>
      <c r="B6" s="912">
        <v>15248.908082765975</v>
      </c>
      <c r="C6" s="913">
        <v>15212.300362836339</v>
      </c>
      <c r="D6" s="913">
        <v>12375.72555597545</v>
      </c>
      <c r="E6" s="913">
        <v>12372.025075703674</v>
      </c>
      <c r="F6" s="913">
        <v>12683.155936684547</v>
      </c>
      <c r="G6" s="913">
        <v>13279.036058362839</v>
      </c>
      <c r="H6" s="886"/>
    </row>
    <row r="7" spans="1:8" ht="25.5" customHeight="1" x14ac:dyDescent="0.35">
      <c r="A7" s="914" t="s">
        <v>887</v>
      </c>
      <c r="B7" s="915">
        <v>10142.518363032874</v>
      </c>
      <c r="C7" s="916">
        <v>9132.525898003676</v>
      </c>
      <c r="D7" s="916">
        <v>6514.7588661074124</v>
      </c>
      <c r="E7" s="916">
        <v>7104.3473943749559</v>
      </c>
      <c r="F7" s="916">
        <v>7447.9463858439431</v>
      </c>
      <c r="G7" s="916">
        <v>7610.8977286097534</v>
      </c>
      <c r="H7" s="886"/>
    </row>
    <row r="8" spans="1:8" ht="19.5" customHeight="1" x14ac:dyDescent="0.35">
      <c r="A8" s="914" t="s">
        <v>888</v>
      </c>
      <c r="B8" s="915">
        <v>5106.3897197331016</v>
      </c>
      <c r="C8" s="916">
        <v>6079.7744648326607</v>
      </c>
      <c r="D8" s="916">
        <v>5860.966689868038</v>
      </c>
      <c r="E8" s="916">
        <v>5267.6776813287161</v>
      </c>
      <c r="F8" s="916">
        <v>5235.2095508406046</v>
      </c>
      <c r="G8" s="916">
        <v>5668.1383297530865</v>
      </c>
      <c r="H8" s="886"/>
    </row>
    <row r="9" spans="1:8" x14ac:dyDescent="0.35">
      <c r="A9" s="911" t="s">
        <v>660</v>
      </c>
      <c r="B9" s="912">
        <v>218.81794346000001</v>
      </c>
      <c r="C9" s="913">
        <v>217.00304772999999</v>
      </c>
      <c r="D9" s="913">
        <v>121.86799941</v>
      </c>
      <c r="E9" s="913">
        <v>118.47014707999999</v>
      </c>
      <c r="F9" s="913">
        <v>117.00411534999999</v>
      </c>
      <c r="G9" s="913">
        <v>107.99553382000001</v>
      </c>
      <c r="H9" s="886"/>
    </row>
    <row r="10" spans="1:8" x14ac:dyDescent="0.35">
      <c r="A10" s="911" t="s">
        <v>661</v>
      </c>
      <c r="B10" s="912">
        <v>108.99441551000001</v>
      </c>
      <c r="C10" s="913">
        <v>110.88698393999999</v>
      </c>
      <c r="D10" s="913">
        <v>110.49265093</v>
      </c>
      <c r="E10" s="913">
        <v>120.18846804000002</v>
      </c>
      <c r="F10" s="913">
        <v>125.24709555000001</v>
      </c>
      <c r="G10" s="913">
        <v>100.54207234000002</v>
      </c>
      <c r="H10" s="886"/>
    </row>
    <row r="11" spans="1:8" s="643" customFormat="1" x14ac:dyDescent="0.35">
      <c r="A11" s="908" t="s">
        <v>662</v>
      </c>
      <c r="B11" s="909">
        <v>46.78068837</v>
      </c>
      <c r="C11" s="910">
        <v>46.253067969999996</v>
      </c>
      <c r="D11" s="910">
        <v>45.738551770000001</v>
      </c>
      <c r="E11" s="910">
        <v>45.235207109999997</v>
      </c>
      <c r="F11" s="910">
        <v>44.715972039999997</v>
      </c>
      <c r="G11" s="910">
        <v>44.217266020000004</v>
      </c>
      <c r="H11" s="886"/>
    </row>
    <row r="12" spans="1:8" s="643" customFormat="1" x14ac:dyDescent="0.35">
      <c r="A12" s="908" t="s">
        <v>663</v>
      </c>
      <c r="B12" s="909">
        <v>22876.844872821352</v>
      </c>
      <c r="C12" s="910">
        <v>22906.131681845905</v>
      </c>
      <c r="D12" s="910">
        <v>22717.413743283916</v>
      </c>
      <c r="E12" s="910">
        <v>22783.962305745543</v>
      </c>
      <c r="F12" s="910">
        <v>22035.616435129999</v>
      </c>
      <c r="G12" s="910">
        <v>22810.249160305873</v>
      </c>
      <c r="H12" s="886"/>
    </row>
    <row r="13" spans="1:8" x14ac:dyDescent="0.35">
      <c r="A13" s="911" t="s">
        <v>664</v>
      </c>
      <c r="B13" s="912">
        <v>6078.6116408922389</v>
      </c>
      <c r="C13" s="913">
        <v>6383.342836509979</v>
      </c>
      <c r="D13" s="913">
        <v>6775.9082574406111</v>
      </c>
      <c r="E13" s="913">
        <v>6132.4288020331314</v>
      </c>
      <c r="F13" s="913">
        <v>6010.2163219069162</v>
      </c>
      <c r="G13" s="913">
        <v>6286.2604282572256</v>
      </c>
      <c r="H13" s="886"/>
    </row>
    <row r="14" spans="1:8" x14ac:dyDescent="0.35">
      <c r="A14" s="914" t="s">
        <v>889</v>
      </c>
      <c r="B14" s="915">
        <v>1725.0367880000003</v>
      </c>
      <c r="C14" s="916">
        <v>1722.82356682</v>
      </c>
      <c r="D14" s="916">
        <v>1776.88906658</v>
      </c>
      <c r="E14" s="916">
        <v>1790.3594569300001</v>
      </c>
      <c r="F14" s="916">
        <v>1579.6892615100001</v>
      </c>
      <c r="G14" s="916">
        <v>1859.69548545</v>
      </c>
      <c r="H14" s="886"/>
    </row>
    <row r="15" spans="1:8" x14ac:dyDescent="0.35">
      <c r="A15" s="914" t="s">
        <v>890</v>
      </c>
      <c r="B15" s="915">
        <v>3176.0777133534057</v>
      </c>
      <c r="C15" s="916">
        <v>3475.1179721951153</v>
      </c>
      <c r="D15" s="916">
        <v>3566.2145212584096</v>
      </c>
      <c r="E15" s="916">
        <v>3009.11249481</v>
      </c>
      <c r="F15" s="916">
        <v>3042.2449606999999</v>
      </c>
      <c r="G15" s="916">
        <v>3050.9457545699997</v>
      </c>
      <c r="H15" s="886"/>
    </row>
    <row r="16" spans="1:8" x14ac:dyDescent="0.35">
      <c r="A16" s="914" t="s">
        <v>891</v>
      </c>
      <c r="B16" s="915">
        <v>1177.4971395388332</v>
      </c>
      <c r="C16" s="916">
        <v>1185.401297494865</v>
      </c>
      <c r="D16" s="916">
        <v>1432.8046696022006</v>
      </c>
      <c r="E16" s="916">
        <v>1332.9568502931313</v>
      </c>
      <c r="F16" s="916">
        <v>1388.2820996969165</v>
      </c>
      <c r="G16" s="916">
        <v>1375.6191882372257</v>
      </c>
      <c r="H16" s="886"/>
    </row>
    <row r="17" spans="1:8" x14ac:dyDescent="0.35">
      <c r="A17" s="911" t="s">
        <v>668</v>
      </c>
      <c r="B17" s="912">
        <v>1242.3605788899999</v>
      </c>
      <c r="C17" s="913">
        <v>1119.7909658900001</v>
      </c>
      <c r="D17" s="913">
        <v>1219.5887337899999</v>
      </c>
      <c r="E17" s="913">
        <v>1205.0318490299999</v>
      </c>
      <c r="F17" s="913">
        <v>1114.8822148799998</v>
      </c>
      <c r="G17" s="913">
        <v>1022.9489218599999</v>
      </c>
      <c r="H17" s="886"/>
    </row>
    <row r="18" spans="1:8" x14ac:dyDescent="0.35">
      <c r="A18" s="911" t="s">
        <v>669</v>
      </c>
      <c r="B18" s="912">
        <v>4229.7205462498723</v>
      </c>
      <c r="C18" s="913">
        <v>4455.6878373370328</v>
      </c>
      <c r="D18" s="913">
        <v>4374.3895707233651</v>
      </c>
      <c r="E18" s="913">
        <v>4408.2245502178785</v>
      </c>
      <c r="F18" s="913">
        <v>4138.9636685304858</v>
      </c>
      <c r="G18" s="913">
        <v>4084.3540800230476</v>
      </c>
      <c r="H18" s="886"/>
    </row>
    <row r="19" spans="1:8" x14ac:dyDescent="0.35">
      <c r="A19" s="911" t="s">
        <v>670</v>
      </c>
      <c r="B19" s="912">
        <v>3867.1722109085736</v>
      </c>
      <c r="C19" s="913">
        <v>3468.3520114851744</v>
      </c>
      <c r="D19" s="913">
        <v>3845.3640947085337</v>
      </c>
      <c r="E19" s="913">
        <v>4506.3717713640299</v>
      </c>
      <c r="F19" s="913">
        <v>4156.1185299868093</v>
      </c>
      <c r="G19" s="913">
        <v>4874.9489634155716</v>
      </c>
      <c r="H19" s="886"/>
    </row>
    <row r="20" spans="1:8" x14ac:dyDescent="0.35">
      <c r="A20" s="911" t="s">
        <v>671</v>
      </c>
      <c r="B20" s="912">
        <v>83.196141819999994</v>
      </c>
      <c r="C20" s="913">
        <v>81.037084640000003</v>
      </c>
      <c r="D20" s="913">
        <v>73.032870300000013</v>
      </c>
      <c r="E20" s="913">
        <v>76.869256370000002</v>
      </c>
      <c r="F20" s="913">
        <v>78.956993309999987</v>
      </c>
      <c r="G20" s="913">
        <v>78.850167289999987</v>
      </c>
      <c r="H20" s="886"/>
    </row>
    <row r="21" spans="1:8" x14ac:dyDescent="0.35">
      <c r="A21" s="911" t="s">
        <v>672</v>
      </c>
      <c r="B21" s="912">
        <v>400.38090321000004</v>
      </c>
      <c r="C21" s="913">
        <v>410.66323342999999</v>
      </c>
      <c r="D21" s="913">
        <v>392.38208213000001</v>
      </c>
      <c r="E21" s="913">
        <v>387.82736387</v>
      </c>
      <c r="F21" s="913">
        <v>377.62592584999999</v>
      </c>
      <c r="G21" s="913">
        <v>417.83049287</v>
      </c>
      <c r="H21" s="886"/>
    </row>
    <row r="22" spans="1:8" x14ac:dyDescent="0.35">
      <c r="A22" s="911" t="s">
        <v>673</v>
      </c>
      <c r="B22" s="912">
        <v>333.65016684000005</v>
      </c>
      <c r="C22" s="913">
        <v>324.00079281000001</v>
      </c>
      <c r="D22" s="913">
        <v>322.00790444</v>
      </c>
      <c r="E22" s="913">
        <v>334.69484829999993</v>
      </c>
      <c r="F22" s="913">
        <v>316.44682889999996</v>
      </c>
      <c r="G22" s="913">
        <v>315.58043707999997</v>
      </c>
      <c r="H22" s="886"/>
    </row>
    <row r="23" spans="1:8" x14ac:dyDescent="0.35">
      <c r="A23" s="911" t="s">
        <v>674</v>
      </c>
      <c r="B23" s="912">
        <v>819.15063880999992</v>
      </c>
      <c r="C23" s="913">
        <v>813.9239457299999</v>
      </c>
      <c r="D23" s="913">
        <v>761.18280902000004</v>
      </c>
      <c r="E23" s="913">
        <v>798.11122834000003</v>
      </c>
      <c r="F23" s="913">
        <v>820.46825586</v>
      </c>
      <c r="G23" s="913">
        <v>809.50641272000007</v>
      </c>
      <c r="H23" s="886"/>
    </row>
    <row r="24" spans="1:8" x14ac:dyDescent="0.35">
      <c r="A24" s="911" t="s">
        <v>675</v>
      </c>
      <c r="B24" s="912">
        <v>316.322108657792</v>
      </c>
      <c r="C24" s="913">
        <v>329.83400566622799</v>
      </c>
      <c r="D24" s="913">
        <v>328.82386541898234</v>
      </c>
      <c r="E24" s="913">
        <v>288.92747685357301</v>
      </c>
      <c r="F24" s="913">
        <v>297.60643552781801</v>
      </c>
      <c r="G24" s="913">
        <v>274.78990367903197</v>
      </c>
      <c r="H24" s="886"/>
    </row>
    <row r="25" spans="1:8" x14ac:dyDescent="0.35">
      <c r="A25" s="911" t="s">
        <v>676</v>
      </c>
      <c r="B25" s="912">
        <v>339.74995690827518</v>
      </c>
      <c r="C25" s="913">
        <v>336.07308984144777</v>
      </c>
      <c r="D25" s="913">
        <v>312.33110838218147</v>
      </c>
      <c r="E25" s="913">
        <v>323.87251306425935</v>
      </c>
      <c r="F25" s="913">
        <v>325.74970419112208</v>
      </c>
      <c r="G25" s="913">
        <v>340.74335615731485</v>
      </c>
      <c r="H25" s="886"/>
    </row>
    <row r="26" spans="1:8" x14ac:dyDescent="0.35">
      <c r="A26" s="911" t="s">
        <v>677</v>
      </c>
      <c r="B26" s="912">
        <v>559.74435507999999</v>
      </c>
      <c r="C26" s="913">
        <v>567.97843852999995</v>
      </c>
      <c r="D26" s="913">
        <v>566.43445328999996</v>
      </c>
      <c r="E26" s="913">
        <v>592.53280693000011</v>
      </c>
      <c r="F26" s="913">
        <v>606.91017834000002</v>
      </c>
      <c r="G26" s="913">
        <v>586.13380057999996</v>
      </c>
      <c r="H26" s="886"/>
    </row>
    <row r="27" spans="1:8" x14ac:dyDescent="0.35">
      <c r="A27" s="911" t="s">
        <v>678</v>
      </c>
      <c r="B27" s="912">
        <v>833.50649227281542</v>
      </c>
      <c r="C27" s="913">
        <v>841.30422192732647</v>
      </c>
      <c r="D27" s="913">
        <v>691.91160113675335</v>
      </c>
      <c r="E27" s="913">
        <v>656.75944985319143</v>
      </c>
      <c r="F27" s="913">
        <v>648.67455009601258</v>
      </c>
      <c r="G27" s="913">
        <v>609.05982854839101</v>
      </c>
      <c r="H27" s="886"/>
    </row>
    <row r="28" spans="1:8" x14ac:dyDescent="0.35">
      <c r="A28" s="911" t="s">
        <v>679</v>
      </c>
      <c r="B28" s="912">
        <v>87.38332321</v>
      </c>
      <c r="C28" s="913">
        <v>92.124331899999987</v>
      </c>
      <c r="D28" s="913">
        <v>123.51049855000001</v>
      </c>
      <c r="E28" s="913">
        <v>137.42891609999998</v>
      </c>
      <c r="F28" s="913">
        <v>152.90128025999999</v>
      </c>
      <c r="G28" s="913">
        <v>149.89991172000001</v>
      </c>
      <c r="H28" s="886"/>
    </row>
    <row r="29" spans="1:8" x14ac:dyDescent="0.35">
      <c r="A29" s="911" t="s">
        <v>680</v>
      </c>
      <c r="B29" s="912">
        <v>49.351418439999996</v>
      </c>
      <c r="C29" s="913">
        <v>56.968977409999994</v>
      </c>
      <c r="D29" s="913">
        <v>55.254341109999999</v>
      </c>
      <c r="E29" s="913">
        <v>58.532932199999998</v>
      </c>
      <c r="F29" s="913">
        <v>70.874071120000011</v>
      </c>
      <c r="G29" s="913">
        <v>67.71442691</v>
      </c>
      <c r="H29" s="886"/>
    </row>
    <row r="30" spans="1:8" x14ac:dyDescent="0.35">
      <c r="A30" s="911" t="s">
        <v>681</v>
      </c>
      <c r="B30" s="912">
        <v>232.24800708402432</v>
      </c>
      <c r="C30" s="913">
        <v>236.89997812657256</v>
      </c>
      <c r="D30" s="913">
        <v>155.33619553566015</v>
      </c>
      <c r="E30" s="913">
        <v>159.02526079782984</v>
      </c>
      <c r="F30" s="913">
        <v>161.0461840571096</v>
      </c>
      <c r="G30" s="913">
        <v>170.0730113944941</v>
      </c>
      <c r="H30" s="886"/>
    </row>
    <row r="31" spans="1:8" x14ac:dyDescent="0.35">
      <c r="A31" s="911" t="s">
        <v>682</v>
      </c>
      <c r="B31" s="912">
        <v>3230.0342495977602</v>
      </c>
      <c r="C31" s="913">
        <v>3218.2046796121431</v>
      </c>
      <c r="D31" s="913">
        <v>2549.733782647832</v>
      </c>
      <c r="E31" s="913">
        <v>2546.2805320916564</v>
      </c>
      <c r="F31" s="913">
        <v>2591.5767472937246</v>
      </c>
      <c r="G31" s="913">
        <v>2555.2174021808</v>
      </c>
      <c r="H31" s="886"/>
    </row>
    <row r="32" spans="1:8" s="609" customFormat="1" x14ac:dyDescent="0.35">
      <c r="A32" s="914" t="s">
        <v>892</v>
      </c>
      <c r="B32" s="915">
        <v>88.875228341647372</v>
      </c>
      <c r="C32" s="916">
        <v>86.649312866544122</v>
      </c>
      <c r="D32" s="916">
        <v>70.236069420571184</v>
      </c>
      <c r="E32" s="916">
        <v>71.702774887692726</v>
      </c>
      <c r="F32" s="916">
        <v>84.990014276098364</v>
      </c>
      <c r="G32" s="916">
        <v>91.589489450657823</v>
      </c>
      <c r="H32" s="886"/>
    </row>
    <row r="33" spans="1:8" s="609" customFormat="1" x14ac:dyDescent="0.35">
      <c r="A33" s="914" t="s">
        <v>893</v>
      </c>
      <c r="B33" s="915">
        <v>3141.1590212561132</v>
      </c>
      <c r="C33" s="916">
        <v>3131.5553667455988</v>
      </c>
      <c r="D33" s="916">
        <v>2479.4977132272606</v>
      </c>
      <c r="E33" s="916">
        <v>2474.5777572039633</v>
      </c>
      <c r="F33" s="916">
        <v>2506.5867330176256</v>
      </c>
      <c r="G33" s="916">
        <v>2463.6279127301423</v>
      </c>
      <c r="H33" s="886"/>
    </row>
    <row r="34" spans="1:8" x14ac:dyDescent="0.35">
      <c r="A34" s="911" t="s">
        <v>685</v>
      </c>
      <c r="B34" s="912">
        <v>174.26213394999999</v>
      </c>
      <c r="C34" s="913">
        <v>169.94525100000001</v>
      </c>
      <c r="D34" s="913">
        <v>170.22157465999999</v>
      </c>
      <c r="E34" s="913">
        <v>171.04274833000002</v>
      </c>
      <c r="F34" s="913">
        <v>166.59854501999996</v>
      </c>
      <c r="G34" s="913">
        <v>166.33761561999998</v>
      </c>
      <c r="H34" s="886"/>
    </row>
    <row r="35" spans="1:8" s="643" customFormat="1" x14ac:dyDescent="0.35">
      <c r="A35" s="908" t="s">
        <v>686</v>
      </c>
      <c r="B35" s="909">
        <v>4225.5645835439354</v>
      </c>
      <c r="C35" s="910">
        <v>4432.3012075969773</v>
      </c>
      <c r="D35" s="910">
        <v>4396.7565108091512</v>
      </c>
      <c r="E35" s="910">
        <v>4426.212174799999</v>
      </c>
      <c r="F35" s="910">
        <v>4101.97838916</v>
      </c>
      <c r="G35" s="910">
        <v>4174.1479624354015</v>
      </c>
      <c r="H35" s="886"/>
    </row>
    <row r="36" spans="1:8" s="643" customFormat="1" x14ac:dyDescent="0.35">
      <c r="A36" s="908" t="s">
        <v>687</v>
      </c>
      <c r="B36" s="909">
        <v>262.93256024999999</v>
      </c>
      <c r="C36" s="910">
        <v>266.0313554</v>
      </c>
      <c r="D36" s="910">
        <v>126.44644856000001</v>
      </c>
      <c r="E36" s="910">
        <v>127.12447191</v>
      </c>
      <c r="F36" s="910">
        <v>136.69527812999999</v>
      </c>
      <c r="G36" s="910">
        <v>123.61457903</v>
      </c>
      <c r="H36" s="886"/>
    </row>
    <row r="37" spans="1:8" x14ac:dyDescent="0.35">
      <c r="A37" s="908" t="s">
        <v>688</v>
      </c>
      <c r="B37" s="909">
        <v>20514.697427252864</v>
      </c>
      <c r="C37" s="910">
        <v>20582.986135484152</v>
      </c>
      <c r="D37" s="910">
        <v>19592.077157690699</v>
      </c>
      <c r="E37" s="910">
        <v>19124.796855768956</v>
      </c>
      <c r="F37" s="910">
        <v>18963.432834036874</v>
      </c>
      <c r="G37" s="910">
        <v>19145.609206298966</v>
      </c>
      <c r="H37" s="886"/>
    </row>
    <row r="38" spans="1:8" x14ac:dyDescent="0.35">
      <c r="A38" s="911" t="s">
        <v>689</v>
      </c>
      <c r="B38" s="912">
        <v>16926.746389027503</v>
      </c>
      <c r="C38" s="913">
        <v>17086.730593019303</v>
      </c>
      <c r="D38" s="913">
        <v>16824.198223946747</v>
      </c>
      <c r="E38" s="913">
        <v>16391.616807716731</v>
      </c>
      <c r="F38" s="913">
        <v>16173.722264163471</v>
      </c>
      <c r="G38" s="913">
        <v>16320.051185616439</v>
      </c>
      <c r="H38" s="886"/>
    </row>
    <row r="39" spans="1:8" x14ac:dyDescent="0.35">
      <c r="A39" s="914" t="s">
        <v>894</v>
      </c>
      <c r="B39" s="915">
        <v>5547.6330026325222</v>
      </c>
      <c r="C39" s="916">
        <v>5525.5353169534656</v>
      </c>
      <c r="D39" s="916">
        <v>5545.0787436808378</v>
      </c>
      <c r="E39" s="916">
        <v>5473.2524255038206</v>
      </c>
      <c r="F39" s="916">
        <v>5382.2363842120194</v>
      </c>
      <c r="G39" s="916">
        <v>5366.1213646804927</v>
      </c>
      <c r="H39" s="886"/>
    </row>
    <row r="40" spans="1:8" x14ac:dyDescent="0.35">
      <c r="A40" s="914" t="s">
        <v>895</v>
      </c>
      <c r="B40" s="915">
        <v>11379.11338639498</v>
      </c>
      <c r="C40" s="916">
        <v>11561.195276065839</v>
      </c>
      <c r="D40" s="916">
        <v>11279.119480265912</v>
      </c>
      <c r="E40" s="916">
        <v>10918.364382212912</v>
      </c>
      <c r="F40" s="916">
        <v>10791.485879951451</v>
      </c>
      <c r="G40" s="916">
        <v>10953.929820935948</v>
      </c>
      <c r="H40" s="886"/>
    </row>
    <row r="41" spans="1:8" x14ac:dyDescent="0.35">
      <c r="A41" s="914" t="s">
        <v>896</v>
      </c>
      <c r="B41" s="915">
        <v>604.70406859917057</v>
      </c>
      <c r="C41" s="916">
        <v>563.59862104000013</v>
      </c>
      <c r="D41" s="916">
        <v>568.23353265434571</v>
      </c>
      <c r="E41" s="916">
        <v>305.37615929795066</v>
      </c>
      <c r="F41" s="916">
        <v>311.05110519000004</v>
      </c>
      <c r="G41" s="916">
        <v>329.99597535999999</v>
      </c>
      <c r="H41" s="886"/>
    </row>
    <row r="42" spans="1:8" x14ac:dyDescent="0.35">
      <c r="A42" s="914" t="s">
        <v>897</v>
      </c>
      <c r="B42" s="915">
        <v>541.03363950999994</v>
      </c>
      <c r="C42" s="916">
        <v>576.44278122277478</v>
      </c>
      <c r="D42" s="916">
        <v>562.18400341000006</v>
      </c>
      <c r="E42" s="916">
        <v>573.32986420999987</v>
      </c>
      <c r="F42" s="916">
        <v>533.50475608223269</v>
      </c>
      <c r="G42" s="916">
        <v>540.93574581588518</v>
      </c>
      <c r="H42" s="886"/>
    </row>
    <row r="43" spans="1:8" x14ac:dyDescent="0.35">
      <c r="A43" s="914" t="s">
        <v>898</v>
      </c>
      <c r="B43" s="915">
        <v>7644.65529013581</v>
      </c>
      <c r="C43" s="916">
        <v>7859.5540654330625</v>
      </c>
      <c r="D43" s="916">
        <v>8040.4188842915664</v>
      </c>
      <c r="E43" s="916">
        <v>7950.8074390849606</v>
      </c>
      <c r="F43" s="916">
        <v>7791.4703820592204</v>
      </c>
      <c r="G43" s="916">
        <v>7884.5130949300628</v>
      </c>
      <c r="H43" s="886"/>
    </row>
    <row r="44" spans="1:8" x14ac:dyDescent="0.35">
      <c r="A44" s="914" t="s">
        <v>899</v>
      </c>
      <c r="B44" s="915">
        <v>2588.7203881499995</v>
      </c>
      <c r="C44" s="916">
        <v>2561.5998083699997</v>
      </c>
      <c r="D44" s="916">
        <v>2108.2830599099998</v>
      </c>
      <c r="E44" s="916">
        <v>2088.8509196199998</v>
      </c>
      <c r="F44" s="916">
        <v>2155.4596366199999</v>
      </c>
      <c r="G44" s="916">
        <v>2198.48500483</v>
      </c>
      <c r="H44" s="886"/>
    </row>
    <row r="45" spans="1:8" x14ac:dyDescent="0.35">
      <c r="A45" s="911" t="s">
        <v>696</v>
      </c>
      <c r="B45" s="912">
        <v>1577.3254320911904</v>
      </c>
      <c r="C45" s="913">
        <v>1567.6778143766389</v>
      </c>
      <c r="D45" s="913">
        <v>989.40731985540538</v>
      </c>
      <c r="E45" s="913">
        <v>1014.9886873834777</v>
      </c>
      <c r="F45" s="913">
        <v>1006.6127516360677</v>
      </c>
      <c r="G45" s="913">
        <v>1026.117176043176</v>
      </c>
      <c r="H45" s="886"/>
    </row>
    <row r="46" spans="1:8" x14ac:dyDescent="0.35">
      <c r="A46" s="911" t="s">
        <v>697</v>
      </c>
      <c r="B46" s="912">
        <v>2010.6256061341708</v>
      </c>
      <c r="C46" s="913">
        <v>1928.5777280882135</v>
      </c>
      <c r="D46" s="913">
        <v>1778.4716138885456</v>
      </c>
      <c r="E46" s="913">
        <v>1718.1913606687465</v>
      </c>
      <c r="F46" s="913">
        <v>1783.0978182373346</v>
      </c>
      <c r="G46" s="913">
        <v>1799.4408446393488</v>
      </c>
      <c r="H46" s="886"/>
    </row>
    <row r="47" spans="1:8" x14ac:dyDescent="0.35">
      <c r="A47" s="908" t="s">
        <v>698</v>
      </c>
      <c r="B47" s="909">
        <v>23962.633695209064</v>
      </c>
      <c r="C47" s="910">
        <v>24253.146530139755</v>
      </c>
      <c r="D47" s="910">
        <v>22800.160001165212</v>
      </c>
      <c r="E47" s="910">
        <v>22621.234766486712</v>
      </c>
      <c r="F47" s="910">
        <v>23389.722091938071</v>
      </c>
      <c r="G47" s="910">
        <v>23346.371980791162</v>
      </c>
      <c r="H47" s="886"/>
    </row>
    <row r="48" spans="1:8" x14ac:dyDescent="0.35">
      <c r="A48" s="911" t="s">
        <v>699</v>
      </c>
      <c r="B48" s="912">
        <v>3778.0475328846037</v>
      </c>
      <c r="C48" s="913">
        <v>4064.7016525571407</v>
      </c>
      <c r="D48" s="913">
        <v>3713.2344964130989</v>
      </c>
      <c r="E48" s="913">
        <v>3815.747709788589</v>
      </c>
      <c r="F48" s="913">
        <v>3887.0825125679053</v>
      </c>
      <c r="G48" s="913">
        <v>3810.713366604135</v>
      </c>
      <c r="H48" s="886"/>
    </row>
    <row r="49" spans="1:8" x14ac:dyDescent="0.35">
      <c r="A49" s="911" t="s">
        <v>700</v>
      </c>
      <c r="B49" s="912">
        <v>12263.928715429061</v>
      </c>
      <c r="C49" s="913">
        <v>12228.271117473751</v>
      </c>
      <c r="D49" s="913">
        <v>12371.716636078914</v>
      </c>
      <c r="E49" s="913">
        <v>12353.493117937285</v>
      </c>
      <c r="F49" s="913">
        <v>12774.849182351081</v>
      </c>
      <c r="G49" s="913">
        <v>12794.54387487189</v>
      </c>
      <c r="H49" s="886"/>
    </row>
    <row r="50" spans="1:8" x14ac:dyDescent="0.35">
      <c r="A50" s="911" t="s">
        <v>701</v>
      </c>
      <c r="B50" s="912">
        <v>7920.6574468953968</v>
      </c>
      <c r="C50" s="913">
        <v>7960.1737601088635</v>
      </c>
      <c r="D50" s="913">
        <v>6715.2088686731986</v>
      </c>
      <c r="E50" s="913">
        <v>6451.993938760842</v>
      </c>
      <c r="F50" s="913">
        <v>6727.7903970190791</v>
      </c>
      <c r="G50" s="913">
        <v>6741.1147393151341</v>
      </c>
      <c r="H50" s="886"/>
    </row>
    <row r="51" spans="1:8" x14ac:dyDescent="0.35">
      <c r="A51" s="908" t="s">
        <v>702</v>
      </c>
      <c r="B51" s="909">
        <v>3193.6182486182147</v>
      </c>
      <c r="C51" s="910">
        <v>3199.1898550946503</v>
      </c>
      <c r="D51" s="910">
        <v>3064.0438195343104</v>
      </c>
      <c r="E51" s="910">
        <v>3071.7787922107809</v>
      </c>
      <c r="F51" s="910">
        <v>3046.4291142759284</v>
      </c>
      <c r="G51" s="910">
        <v>3099.3553457032644</v>
      </c>
      <c r="H51" s="886"/>
    </row>
    <row r="52" spans="1:8" x14ac:dyDescent="0.35">
      <c r="A52" s="911" t="s">
        <v>703</v>
      </c>
      <c r="B52" s="912">
        <v>931.74069313286134</v>
      </c>
      <c r="C52" s="913">
        <v>956.38414498215411</v>
      </c>
      <c r="D52" s="913">
        <v>904.36691607397006</v>
      </c>
      <c r="E52" s="913">
        <v>877.10285545696729</v>
      </c>
      <c r="F52" s="913">
        <v>900.13671493227548</v>
      </c>
      <c r="G52" s="913">
        <v>903.40365967742946</v>
      </c>
      <c r="H52" s="886"/>
    </row>
    <row r="53" spans="1:8" x14ac:dyDescent="0.35">
      <c r="A53" s="911" t="s">
        <v>704</v>
      </c>
      <c r="B53" s="912">
        <v>673.07615951976766</v>
      </c>
      <c r="C53" s="913">
        <v>664.92876795315544</v>
      </c>
      <c r="D53" s="913">
        <v>635.61867838635669</v>
      </c>
      <c r="E53" s="913">
        <v>644.0768055446714</v>
      </c>
      <c r="F53" s="913">
        <v>632.01370877152624</v>
      </c>
      <c r="G53" s="913">
        <v>641.97427811443754</v>
      </c>
      <c r="H53" s="886"/>
    </row>
    <row r="54" spans="1:8" x14ac:dyDescent="0.35">
      <c r="A54" s="911" t="s">
        <v>705</v>
      </c>
      <c r="B54" s="912">
        <v>139.65703707699197</v>
      </c>
      <c r="C54" s="913">
        <v>120.9114110071244</v>
      </c>
      <c r="D54" s="913">
        <v>120.6073428149967</v>
      </c>
      <c r="E54" s="913">
        <v>119.72234537652031</v>
      </c>
      <c r="F54" s="913">
        <v>108.33100608397578</v>
      </c>
      <c r="G54" s="913">
        <v>102.29587852789648</v>
      </c>
      <c r="H54" s="886"/>
    </row>
    <row r="55" spans="1:8" x14ac:dyDescent="0.35">
      <c r="A55" s="911" t="s">
        <v>706</v>
      </c>
      <c r="B55" s="912">
        <v>1437.7176323685937</v>
      </c>
      <c r="C55" s="913">
        <v>1446.4975108722165</v>
      </c>
      <c r="D55" s="913">
        <v>1397.9948982689866</v>
      </c>
      <c r="E55" s="913">
        <v>1427.7053431526222</v>
      </c>
      <c r="F55" s="913">
        <v>1402.3395918181502</v>
      </c>
      <c r="G55" s="913">
        <v>1448.5171796035008</v>
      </c>
      <c r="H55" s="886"/>
    </row>
    <row r="56" spans="1:8" x14ac:dyDescent="0.35">
      <c r="A56" s="911" t="s">
        <v>707</v>
      </c>
      <c r="B56" s="912">
        <v>11.426726519999999</v>
      </c>
      <c r="C56" s="913">
        <v>10.468020280000001</v>
      </c>
      <c r="D56" s="913">
        <v>5.45598399</v>
      </c>
      <c r="E56" s="913">
        <v>3.1714426800000002</v>
      </c>
      <c r="F56" s="913">
        <v>3.60809267</v>
      </c>
      <c r="G56" s="913">
        <v>3.1643497799999998</v>
      </c>
      <c r="H56" s="886"/>
    </row>
    <row r="57" spans="1:8" x14ac:dyDescent="0.35">
      <c r="A57" s="908" t="s">
        <v>708</v>
      </c>
      <c r="B57" s="909">
        <v>38790.150709270143</v>
      </c>
      <c r="C57" s="910">
        <v>38439.363678269285</v>
      </c>
      <c r="D57" s="910">
        <v>38425.15141115641</v>
      </c>
      <c r="E57" s="910">
        <v>37458.873942421837</v>
      </c>
      <c r="F57" s="910">
        <v>37384.294059947548</v>
      </c>
      <c r="G57" s="910">
        <v>37260.823240504069</v>
      </c>
      <c r="H57" s="886"/>
    </row>
    <row r="58" spans="1:8" x14ac:dyDescent="0.35">
      <c r="A58" s="911" t="s">
        <v>709</v>
      </c>
      <c r="B58" s="912">
        <v>37942.748229120654</v>
      </c>
      <c r="C58" s="913">
        <v>37573.073082295617</v>
      </c>
      <c r="D58" s="913">
        <v>37627.832906042779</v>
      </c>
      <c r="E58" s="913">
        <v>36667.753718648251</v>
      </c>
      <c r="F58" s="913">
        <v>36588.660721203334</v>
      </c>
      <c r="G58" s="913">
        <v>36464.419702185187</v>
      </c>
      <c r="H58" s="886"/>
    </row>
    <row r="59" spans="1:8" x14ac:dyDescent="0.35">
      <c r="A59" s="914" t="s">
        <v>900</v>
      </c>
      <c r="B59" s="915">
        <v>32563.626778492904</v>
      </c>
      <c r="C59" s="916">
        <v>32169.589062586208</v>
      </c>
      <c r="D59" s="916">
        <v>32315.189260816154</v>
      </c>
      <c r="E59" s="916">
        <v>31458.993750506866</v>
      </c>
      <c r="F59" s="916">
        <v>31371.41715080967</v>
      </c>
      <c r="G59" s="916">
        <v>31371.90847568664</v>
      </c>
      <c r="H59" s="886"/>
    </row>
    <row r="60" spans="1:8" s="657" customFormat="1" x14ac:dyDescent="0.35">
      <c r="A60" s="914" t="s">
        <v>901</v>
      </c>
      <c r="B60" s="915">
        <v>4091.3265444442704</v>
      </c>
      <c r="C60" s="916">
        <v>4094.8410224426734</v>
      </c>
      <c r="D60" s="916">
        <v>4178.5445180746656</v>
      </c>
      <c r="E60" s="916">
        <v>4059.8245084814512</v>
      </c>
      <c r="F60" s="916">
        <v>4042.5361965900056</v>
      </c>
      <c r="G60" s="916">
        <v>3968.7089165724178</v>
      </c>
      <c r="H60" s="886"/>
    </row>
    <row r="61" spans="1:8" s="657" customFormat="1" x14ac:dyDescent="0.35">
      <c r="A61" s="914" t="s">
        <v>902</v>
      </c>
      <c r="B61" s="915">
        <v>446.40088808999997</v>
      </c>
      <c r="C61" s="916">
        <v>442.69404897000004</v>
      </c>
      <c r="D61" s="916">
        <v>417.28972320999998</v>
      </c>
      <c r="E61" s="916">
        <v>415.27088543000002</v>
      </c>
      <c r="F61" s="916">
        <v>400.51761098000003</v>
      </c>
      <c r="G61" s="916">
        <v>370.73095796999996</v>
      </c>
      <c r="H61" s="886"/>
    </row>
    <row r="62" spans="1:8" x14ac:dyDescent="0.35">
      <c r="A62" s="914" t="s">
        <v>903</v>
      </c>
      <c r="B62" s="915">
        <v>254.09193336347906</v>
      </c>
      <c r="C62" s="916">
        <v>258.04751187673565</v>
      </c>
      <c r="D62" s="916">
        <v>263.53905661195387</v>
      </c>
      <c r="E62" s="916">
        <v>262.72029219993908</v>
      </c>
      <c r="F62" s="916">
        <v>283.72282319365189</v>
      </c>
      <c r="G62" s="916">
        <v>256.37098233613625</v>
      </c>
      <c r="H62" s="886"/>
    </row>
    <row r="63" spans="1:8" x14ac:dyDescent="0.35">
      <c r="A63" s="914" t="s">
        <v>904</v>
      </c>
      <c r="B63" s="915">
        <v>21.52293762</v>
      </c>
      <c r="C63" s="916">
        <v>21.369805700000001</v>
      </c>
      <c r="D63" s="916">
        <v>20.896761630000004</v>
      </c>
      <c r="E63" s="916">
        <v>21.37175813</v>
      </c>
      <c r="F63" s="916">
        <v>20.831184180000001</v>
      </c>
      <c r="G63" s="916">
        <v>20.980346540000003</v>
      </c>
      <c r="H63" s="886"/>
    </row>
    <row r="64" spans="1:8" x14ac:dyDescent="0.35">
      <c r="A64" s="914" t="s">
        <v>905</v>
      </c>
      <c r="B64" s="915">
        <v>565.77914710999994</v>
      </c>
      <c r="C64" s="916">
        <v>586.53163071999995</v>
      </c>
      <c r="D64" s="916">
        <v>432.37358570000004</v>
      </c>
      <c r="E64" s="916">
        <v>449.57252389999996</v>
      </c>
      <c r="F64" s="916">
        <v>469.63575544999998</v>
      </c>
      <c r="G64" s="916">
        <v>475.72002307999992</v>
      </c>
      <c r="H64" s="886"/>
    </row>
    <row r="65" spans="1:8" ht="21" thickBot="1" x14ac:dyDescent="0.4">
      <c r="A65" s="917" t="s">
        <v>716</v>
      </c>
      <c r="B65" s="918">
        <v>847.40248014948929</v>
      </c>
      <c r="C65" s="919">
        <v>866.290595973667</v>
      </c>
      <c r="D65" s="919">
        <v>797.31850511363166</v>
      </c>
      <c r="E65" s="919">
        <v>791.12022377357823</v>
      </c>
      <c r="F65" s="919">
        <v>795.63333874421608</v>
      </c>
      <c r="G65" s="919">
        <v>796.40353831888081</v>
      </c>
      <c r="H65" s="886"/>
    </row>
    <row r="66" spans="1:8" ht="21" thickTop="1" x14ac:dyDescent="0.35">
      <c r="A66" s="920" t="s">
        <v>717</v>
      </c>
      <c r="B66" s="921"/>
      <c r="C66" s="921"/>
      <c r="D66" s="921"/>
      <c r="E66" s="921"/>
      <c r="F66" s="921"/>
      <c r="G66" s="921"/>
      <c r="H66" s="886"/>
    </row>
    <row r="67" spans="1:8" ht="21" thickBot="1" x14ac:dyDescent="0.4">
      <c r="A67" s="922"/>
      <c r="B67" s="921"/>
      <c r="C67" s="921"/>
      <c r="D67" s="921"/>
      <c r="E67" s="921"/>
      <c r="F67" s="921"/>
      <c r="G67" s="921"/>
      <c r="H67" s="886"/>
    </row>
    <row r="68" spans="1:8" ht="21" customHeight="1" thickTop="1" thickBot="1" x14ac:dyDescent="0.4">
      <c r="A68" s="923" t="s">
        <v>655</v>
      </c>
      <c r="B68" s="924">
        <v>43404</v>
      </c>
      <c r="C68" s="924">
        <v>43434</v>
      </c>
      <c r="D68" s="924">
        <v>43465</v>
      </c>
      <c r="E68" s="925" t="s">
        <v>886</v>
      </c>
      <c r="F68" s="924">
        <v>43524</v>
      </c>
      <c r="G68" s="924">
        <v>43555</v>
      </c>
      <c r="H68" s="886"/>
    </row>
    <row r="69" spans="1:8" ht="21" thickTop="1" x14ac:dyDescent="0.35">
      <c r="A69" s="908" t="s">
        <v>719</v>
      </c>
      <c r="B69" s="909">
        <v>2768.5121417164846</v>
      </c>
      <c r="C69" s="910">
        <v>2900.2070490928049</v>
      </c>
      <c r="D69" s="910">
        <v>3016.8562111851979</v>
      </c>
      <c r="E69" s="910">
        <v>2948.9768716175536</v>
      </c>
      <c r="F69" s="910">
        <v>2864.5377498028142</v>
      </c>
      <c r="G69" s="910">
        <v>2880.3809256666104</v>
      </c>
      <c r="H69" s="886"/>
    </row>
    <row r="70" spans="1:8" x14ac:dyDescent="0.35">
      <c r="A70" s="911" t="s">
        <v>720</v>
      </c>
      <c r="B70" s="912">
        <v>775.61798527999997</v>
      </c>
      <c r="C70" s="913">
        <v>775.1922413100001</v>
      </c>
      <c r="D70" s="913">
        <v>777.40931433000003</v>
      </c>
      <c r="E70" s="913">
        <v>767.22818126000004</v>
      </c>
      <c r="F70" s="913">
        <v>753.93314114999998</v>
      </c>
      <c r="G70" s="913">
        <v>754.63944513000001</v>
      </c>
      <c r="H70" s="886"/>
    </row>
    <row r="71" spans="1:8" x14ac:dyDescent="0.35">
      <c r="A71" s="911" t="s">
        <v>721</v>
      </c>
      <c r="B71" s="912">
        <v>250.5124572</v>
      </c>
      <c r="C71" s="913">
        <v>256.28397602999996</v>
      </c>
      <c r="D71" s="913">
        <v>236.71544947000001</v>
      </c>
      <c r="E71" s="913">
        <v>260.73204059</v>
      </c>
      <c r="F71" s="913">
        <v>263.65285599000003</v>
      </c>
      <c r="G71" s="913">
        <v>265.99052308999995</v>
      </c>
      <c r="H71" s="886"/>
    </row>
    <row r="72" spans="1:8" x14ac:dyDescent="0.35">
      <c r="A72" s="911" t="s">
        <v>722</v>
      </c>
      <c r="B72" s="912">
        <v>16.73095519</v>
      </c>
      <c r="C72" s="913">
        <v>15.930482289999999</v>
      </c>
      <c r="D72" s="913">
        <v>15.904865060000001</v>
      </c>
      <c r="E72" s="913">
        <v>16.30869461</v>
      </c>
      <c r="F72" s="913">
        <v>16.558436789999998</v>
      </c>
      <c r="G72" s="913">
        <v>15.022977979999999</v>
      </c>
      <c r="H72" s="886"/>
    </row>
    <row r="73" spans="1:8" x14ac:dyDescent="0.35">
      <c r="A73" s="911" t="s">
        <v>723</v>
      </c>
      <c r="B73" s="912">
        <v>1230.9719081264843</v>
      </c>
      <c r="C73" s="913">
        <v>1237.5294444928049</v>
      </c>
      <c r="D73" s="913">
        <v>1443.7463754851981</v>
      </c>
      <c r="E73" s="913">
        <v>1374.7540298675538</v>
      </c>
      <c r="F73" s="913">
        <v>1284.1143380018973</v>
      </c>
      <c r="G73" s="913">
        <v>1278.6448935763235</v>
      </c>
      <c r="H73" s="886"/>
    </row>
    <row r="74" spans="1:8" x14ac:dyDescent="0.35">
      <c r="A74" s="911" t="s">
        <v>724</v>
      </c>
      <c r="B74" s="912">
        <v>403.84955013999996</v>
      </c>
      <c r="C74" s="913">
        <v>411.70845238999999</v>
      </c>
      <c r="D74" s="913">
        <v>348.26765365</v>
      </c>
      <c r="E74" s="913">
        <v>338.16866047000002</v>
      </c>
      <c r="F74" s="913">
        <v>348.11914607999904</v>
      </c>
      <c r="G74" s="913">
        <v>360.68007355999998</v>
      </c>
      <c r="H74" s="886"/>
    </row>
    <row r="75" spans="1:8" x14ac:dyDescent="0.35">
      <c r="A75" s="911" t="s">
        <v>725</v>
      </c>
      <c r="B75" s="912">
        <v>90.829285780000006</v>
      </c>
      <c r="C75" s="913">
        <v>203.56245257999998</v>
      </c>
      <c r="D75" s="913">
        <v>194.81255318999999</v>
      </c>
      <c r="E75" s="913">
        <v>191.78526481999998</v>
      </c>
      <c r="F75" s="913">
        <v>198.15983179091756</v>
      </c>
      <c r="G75" s="913">
        <v>205.40301233028697</v>
      </c>
      <c r="H75" s="886"/>
    </row>
    <row r="76" spans="1:8" x14ac:dyDescent="0.35">
      <c r="A76" s="908" t="s">
        <v>726</v>
      </c>
      <c r="B76" s="926">
        <v>14016.483559145596</v>
      </c>
      <c r="C76" s="910">
        <v>13832.027679637218</v>
      </c>
      <c r="D76" s="910">
        <v>13054.165974237629</v>
      </c>
      <c r="E76" s="910">
        <v>12917.141639846024</v>
      </c>
      <c r="F76" s="910">
        <v>13493.708766612968</v>
      </c>
      <c r="G76" s="910">
        <v>13709.306785392579</v>
      </c>
      <c r="H76" s="886"/>
    </row>
    <row r="77" spans="1:8" x14ac:dyDescent="0.35">
      <c r="A77" s="908" t="s">
        <v>727</v>
      </c>
      <c r="B77" s="909">
        <v>3622.1856756967504</v>
      </c>
      <c r="C77" s="910">
        <v>3555.1045294714127</v>
      </c>
      <c r="D77" s="910">
        <v>3320.50109802103</v>
      </c>
      <c r="E77" s="910">
        <v>2950.9880445655831</v>
      </c>
      <c r="F77" s="910">
        <v>2395.6724086259837</v>
      </c>
      <c r="G77" s="910">
        <v>2253.7108650298223</v>
      </c>
      <c r="H77" s="886"/>
    </row>
    <row r="78" spans="1:8" x14ac:dyDescent="0.35">
      <c r="A78" s="911" t="s">
        <v>728</v>
      </c>
      <c r="B78" s="912">
        <v>231.01043298472894</v>
      </c>
      <c r="C78" s="913">
        <v>225.70717548470395</v>
      </c>
      <c r="D78" s="913">
        <v>228.27805297346137</v>
      </c>
      <c r="E78" s="913">
        <v>218.22555775561975</v>
      </c>
      <c r="F78" s="913">
        <v>251.05843959939892</v>
      </c>
      <c r="G78" s="913">
        <v>221.78688512952795</v>
      </c>
      <c r="H78" s="886"/>
    </row>
    <row r="79" spans="1:8" x14ac:dyDescent="0.35">
      <c r="A79" s="911" t="s">
        <v>729</v>
      </c>
      <c r="B79" s="912">
        <v>2622.6922096520216</v>
      </c>
      <c r="C79" s="913">
        <v>2574.2388773567086</v>
      </c>
      <c r="D79" s="913">
        <v>2339.5853679675688</v>
      </c>
      <c r="E79" s="913">
        <v>1973.0899729699631</v>
      </c>
      <c r="F79" s="913">
        <v>1410.8610342865843</v>
      </c>
      <c r="G79" s="913">
        <v>1282.3625598002945</v>
      </c>
      <c r="H79" s="886"/>
    </row>
    <row r="80" spans="1:8" x14ac:dyDescent="0.35">
      <c r="A80" s="911" t="s">
        <v>730</v>
      </c>
      <c r="B80" s="912">
        <v>73.214730750000001</v>
      </c>
      <c r="C80" s="913">
        <v>52.620925160000006</v>
      </c>
      <c r="D80" s="913">
        <v>39.429345579999996</v>
      </c>
      <c r="E80" s="913">
        <v>40.77997079</v>
      </c>
      <c r="F80" s="913">
        <v>37.810613269999997</v>
      </c>
      <c r="G80" s="913">
        <v>53.708851609999996</v>
      </c>
      <c r="H80" s="886"/>
    </row>
    <row r="81" spans="1:8" x14ac:dyDescent="0.35">
      <c r="A81" s="911" t="s">
        <v>731</v>
      </c>
      <c r="B81" s="912">
        <v>14.007833300000001</v>
      </c>
      <c r="C81" s="913">
        <v>14.670040419999998</v>
      </c>
      <c r="D81" s="913">
        <v>14.86773691</v>
      </c>
      <c r="E81" s="913">
        <v>13.50231393</v>
      </c>
      <c r="F81" s="913">
        <v>6.8043196500000001</v>
      </c>
      <c r="G81" s="913">
        <v>7.5746905600000005</v>
      </c>
      <c r="H81" s="886"/>
    </row>
    <row r="82" spans="1:8" x14ac:dyDescent="0.35">
      <c r="A82" s="911" t="s">
        <v>732</v>
      </c>
      <c r="B82" s="912">
        <v>97.387107669999992</v>
      </c>
      <c r="C82" s="913">
        <v>90.277790120000006</v>
      </c>
      <c r="D82" s="913">
        <v>88.267082079999994</v>
      </c>
      <c r="E82" s="913">
        <v>91.098502819999993</v>
      </c>
      <c r="F82" s="913">
        <v>93.654553710000002</v>
      </c>
      <c r="G82" s="913">
        <v>92.479294870000004</v>
      </c>
      <c r="H82" s="886"/>
    </row>
    <row r="83" spans="1:8" x14ac:dyDescent="0.35">
      <c r="A83" s="911" t="s">
        <v>733</v>
      </c>
      <c r="B83" s="912">
        <v>583.87336134000009</v>
      </c>
      <c r="C83" s="913">
        <v>597.58972093000011</v>
      </c>
      <c r="D83" s="913">
        <v>610.07351251</v>
      </c>
      <c r="E83" s="913">
        <v>614.29172630000005</v>
      </c>
      <c r="F83" s="913">
        <v>595.48344811000004</v>
      </c>
      <c r="G83" s="913">
        <v>595.79858306000006</v>
      </c>
      <c r="H83" s="886"/>
    </row>
    <row r="84" spans="1:8" x14ac:dyDescent="0.35">
      <c r="A84" s="908" t="s">
        <v>734</v>
      </c>
      <c r="B84" s="909">
        <v>4750.8290667585643</v>
      </c>
      <c r="C84" s="910">
        <v>4831.7400407947416</v>
      </c>
      <c r="D84" s="910">
        <v>4735.6540993549061</v>
      </c>
      <c r="E84" s="910">
        <v>4585.674603561577</v>
      </c>
      <c r="F84" s="910">
        <v>4376.527378809762</v>
      </c>
      <c r="G84" s="910">
        <v>4430.7842093904255</v>
      </c>
      <c r="H84" s="886"/>
    </row>
    <row r="85" spans="1:8" x14ac:dyDescent="0.35">
      <c r="A85" s="911" t="s">
        <v>735</v>
      </c>
      <c r="B85" s="912">
        <v>897.78639792000013</v>
      </c>
      <c r="C85" s="913">
        <v>917.90160922000007</v>
      </c>
      <c r="D85" s="913">
        <v>929.12326751000012</v>
      </c>
      <c r="E85" s="913">
        <v>884.44455290999997</v>
      </c>
      <c r="F85" s="913">
        <v>939.11635990000002</v>
      </c>
      <c r="G85" s="913">
        <v>931.02090552999994</v>
      </c>
      <c r="H85" s="886"/>
    </row>
    <row r="86" spans="1:8" x14ac:dyDescent="0.35">
      <c r="A86" s="911" t="s">
        <v>736</v>
      </c>
      <c r="B86" s="912">
        <v>2.0391060699999999</v>
      </c>
      <c r="C86" s="913">
        <v>1.9495328399999998</v>
      </c>
      <c r="D86" s="913">
        <v>0.60937330000000001</v>
      </c>
      <c r="E86" s="913">
        <v>0.24278323000000002</v>
      </c>
      <c r="F86" s="913">
        <v>2.4378461200000001</v>
      </c>
      <c r="G86" s="913">
        <v>3.3579647299999995</v>
      </c>
      <c r="H86" s="886"/>
    </row>
    <row r="87" spans="1:8" x14ac:dyDescent="0.35">
      <c r="A87" s="911" t="s">
        <v>737</v>
      </c>
      <c r="B87" s="912">
        <v>707.36644527516864</v>
      </c>
      <c r="C87" s="913">
        <v>706.38003038496788</v>
      </c>
      <c r="D87" s="913">
        <v>699.18219595781102</v>
      </c>
      <c r="E87" s="913">
        <v>708.25280252663447</v>
      </c>
      <c r="F87" s="913">
        <v>456.89657968487762</v>
      </c>
      <c r="G87" s="913">
        <v>498.33067586753617</v>
      </c>
      <c r="H87" s="886"/>
    </row>
    <row r="88" spans="1:8" x14ac:dyDescent="0.35">
      <c r="A88" s="911" t="s">
        <v>738</v>
      </c>
      <c r="B88" s="912">
        <v>116.5242267</v>
      </c>
      <c r="C88" s="913">
        <v>111.94069625</v>
      </c>
      <c r="D88" s="913">
        <v>42.945483719999999</v>
      </c>
      <c r="E88" s="913">
        <v>41.503882060000002</v>
      </c>
      <c r="F88" s="913">
        <v>43.331386649999999</v>
      </c>
      <c r="G88" s="913">
        <v>39.139712029999998</v>
      </c>
      <c r="H88" s="886"/>
    </row>
    <row r="89" spans="1:8" x14ac:dyDescent="0.35">
      <c r="A89" s="911" t="s">
        <v>739</v>
      </c>
      <c r="B89" s="912">
        <v>84.029160139999988</v>
      </c>
      <c r="C89" s="913">
        <v>83.32705464</v>
      </c>
      <c r="D89" s="913">
        <v>68.371613060000001</v>
      </c>
      <c r="E89" s="913">
        <v>63.012376400000008</v>
      </c>
      <c r="F89" s="913">
        <v>60.658251840000005</v>
      </c>
      <c r="G89" s="913">
        <v>63.684182999999997</v>
      </c>
      <c r="H89" s="886"/>
    </row>
    <row r="90" spans="1:8" x14ac:dyDescent="0.35">
      <c r="A90" s="911" t="s">
        <v>740</v>
      </c>
      <c r="B90" s="912">
        <v>2943.0837306533949</v>
      </c>
      <c r="C90" s="913">
        <v>3010.2411174597742</v>
      </c>
      <c r="D90" s="913">
        <v>2995.4221658070951</v>
      </c>
      <c r="E90" s="913">
        <v>2888.2182064349427</v>
      </c>
      <c r="F90" s="913">
        <v>2874.0869546148842</v>
      </c>
      <c r="G90" s="913">
        <v>2895.2507682328892</v>
      </c>
      <c r="H90" s="886"/>
    </row>
    <row r="91" spans="1:8" x14ac:dyDescent="0.35">
      <c r="A91" s="908" t="s">
        <v>741</v>
      </c>
      <c r="B91" s="909">
        <v>1198.9722477481389</v>
      </c>
      <c r="C91" s="910">
        <v>1206.7208284166536</v>
      </c>
      <c r="D91" s="910">
        <v>1242.0332390300002</v>
      </c>
      <c r="E91" s="910">
        <v>1220.4205975299999</v>
      </c>
      <c r="F91" s="910">
        <v>1212.8522091799998</v>
      </c>
      <c r="G91" s="910">
        <v>1207.3114739099999</v>
      </c>
      <c r="H91" s="886"/>
    </row>
    <row r="92" spans="1:8" x14ac:dyDescent="0.35">
      <c r="A92" s="911" t="s">
        <v>742</v>
      </c>
      <c r="B92" s="912">
        <v>115.27252138</v>
      </c>
      <c r="C92" s="913">
        <v>124.42809394</v>
      </c>
      <c r="D92" s="913">
        <v>112.00596852</v>
      </c>
      <c r="E92" s="913">
        <v>121.29385818</v>
      </c>
      <c r="F92" s="913">
        <v>120.70950309999999</v>
      </c>
      <c r="G92" s="913">
        <v>127.98534345</v>
      </c>
      <c r="H92" s="886"/>
    </row>
    <row r="93" spans="1:8" x14ac:dyDescent="0.35">
      <c r="A93" s="911" t="s">
        <v>743</v>
      </c>
      <c r="B93" s="912">
        <v>180.67773067813889</v>
      </c>
      <c r="C93" s="913">
        <v>179.99926637665379</v>
      </c>
      <c r="D93" s="913">
        <v>203.84719863999999</v>
      </c>
      <c r="E93" s="913">
        <v>202.59770900000001</v>
      </c>
      <c r="F93" s="913">
        <v>200.85179880000001</v>
      </c>
      <c r="G93" s="913">
        <v>201.35907596999999</v>
      </c>
      <c r="H93" s="886"/>
    </row>
    <row r="94" spans="1:8" x14ac:dyDescent="0.35">
      <c r="A94" s="911" t="s">
        <v>744</v>
      </c>
      <c r="B94" s="912">
        <v>601.0366318099999</v>
      </c>
      <c r="C94" s="913">
        <v>596.56513855999992</v>
      </c>
      <c r="D94" s="913">
        <v>603.03403987000002</v>
      </c>
      <c r="E94" s="913">
        <v>597.81503897000005</v>
      </c>
      <c r="F94" s="913">
        <v>596.96874378999996</v>
      </c>
      <c r="G94" s="913">
        <v>599.47326662</v>
      </c>
      <c r="H94" s="886"/>
    </row>
    <row r="95" spans="1:8" x14ac:dyDescent="0.35">
      <c r="A95" s="911" t="s">
        <v>745</v>
      </c>
      <c r="B95" s="912">
        <v>254.99875416999996</v>
      </c>
      <c r="C95" s="913">
        <v>257.80863546</v>
      </c>
      <c r="D95" s="913">
        <v>252.28236833</v>
      </c>
      <c r="E95" s="913">
        <v>228.89098423999997</v>
      </c>
      <c r="F95" s="913">
        <v>225.10205770000002</v>
      </c>
      <c r="G95" s="913">
        <v>215.33380713</v>
      </c>
      <c r="H95" s="886"/>
    </row>
    <row r="96" spans="1:8" x14ac:dyDescent="0.35">
      <c r="A96" s="911" t="s">
        <v>746</v>
      </c>
      <c r="B96" s="912">
        <v>46.986609709999996</v>
      </c>
      <c r="C96" s="913">
        <v>47.919694079999999</v>
      </c>
      <c r="D96" s="913">
        <v>70.863663670000008</v>
      </c>
      <c r="E96" s="913">
        <v>69.823007140000001</v>
      </c>
      <c r="F96" s="913">
        <v>69.220105790000005</v>
      </c>
      <c r="G96" s="913">
        <v>63.159980740000002</v>
      </c>
      <c r="H96" s="886"/>
    </row>
    <row r="97" spans="1:1985" x14ac:dyDescent="0.35">
      <c r="A97" s="908" t="s">
        <v>747</v>
      </c>
      <c r="B97" s="909">
        <v>304.69558275000003</v>
      </c>
      <c r="C97" s="910">
        <v>300.37714884000002</v>
      </c>
      <c r="D97" s="910">
        <v>332.88160106999999</v>
      </c>
      <c r="E97" s="910">
        <v>319.64084076999995</v>
      </c>
      <c r="F97" s="910">
        <v>277.95334107999997</v>
      </c>
      <c r="G97" s="910">
        <v>308.66915324000001</v>
      </c>
      <c r="H97" s="886"/>
    </row>
    <row r="98" spans="1:1985" x14ac:dyDescent="0.35">
      <c r="A98" s="911" t="s">
        <v>748</v>
      </c>
      <c r="B98" s="912">
        <v>279.48106758000006</v>
      </c>
      <c r="C98" s="913">
        <v>273.99688928</v>
      </c>
      <c r="D98" s="913">
        <v>276.79939337000002</v>
      </c>
      <c r="E98" s="913">
        <v>264.61982850999999</v>
      </c>
      <c r="F98" s="913">
        <v>256.72105005000003</v>
      </c>
      <c r="G98" s="913">
        <v>282.05754899999999</v>
      </c>
      <c r="H98" s="886"/>
    </row>
    <row r="99" spans="1:1985" x14ac:dyDescent="0.35">
      <c r="A99" s="911" t="s">
        <v>749</v>
      </c>
      <c r="B99" s="912">
        <v>25.214515170000002</v>
      </c>
      <c r="C99" s="913">
        <v>26.380259559999999</v>
      </c>
      <c r="D99" s="913">
        <v>56.082207700000005</v>
      </c>
      <c r="E99" s="913">
        <v>55.021012259999999</v>
      </c>
      <c r="F99" s="913">
        <v>21.232291029999999</v>
      </c>
      <c r="G99" s="913">
        <v>26.611604240000002</v>
      </c>
      <c r="H99" s="886"/>
    </row>
    <row r="100" spans="1:1985" x14ac:dyDescent="0.35">
      <c r="A100" s="908" t="s">
        <v>750</v>
      </c>
      <c r="B100" s="909">
        <v>835.29775215000006</v>
      </c>
      <c r="C100" s="910">
        <v>812.35333787000013</v>
      </c>
      <c r="D100" s="910">
        <v>752.56871347000003</v>
      </c>
      <c r="E100" s="910">
        <v>786.68442192999998</v>
      </c>
      <c r="F100" s="910">
        <v>814.79923051000003</v>
      </c>
      <c r="G100" s="910">
        <v>803.95136647000004</v>
      </c>
      <c r="H100" s="886"/>
    </row>
    <row r="101" spans="1:1985" x14ac:dyDescent="0.35">
      <c r="A101" s="911" t="s">
        <v>751</v>
      </c>
      <c r="B101" s="912">
        <v>165.16120190000001</v>
      </c>
      <c r="C101" s="913">
        <v>146.22229801</v>
      </c>
      <c r="D101" s="913">
        <v>104.623650010001</v>
      </c>
      <c r="E101" s="913">
        <v>119.19377007999998</v>
      </c>
      <c r="F101" s="913">
        <v>133.26626752999999</v>
      </c>
      <c r="G101" s="913">
        <v>139.81103347000001</v>
      </c>
      <c r="H101" s="886"/>
    </row>
    <row r="102" spans="1:1985" x14ac:dyDescent="0.35">
      <c r="A102" s="911" t="s">
        <v>752</v>
      </c>
      <c r="B102" s="912">
        <v>0.12551682</v>
      </c>
      <c r="C102" s="913">
        <v>0.12708405</v>
      </c>
      <c r="D102" s="913">
        <v>0.13283904000000002</v>
      </c>
      <c r="E102" s="913">
        <v>0.14987702</v>
      </c>
      <c r="F102" s="913">
        <v>0.12929682000000001</v>
      </c>
      <c r="G102" s="913">
        <v>0.12806745</v>
      </c>
      <c r="H102" s="886"/>
    </row>
    <row r="103" spans="1:1985" x14ac:dyDescent="0.35">
      <c r="A103" s="911" t="s">
        <v>753</v>
      </c>
      <c r="B103" s="912">
        <v>25.082215999999999</v>
      </c>
      <c r="C103" s="913">
        <v>24.348019689999997</v>
      </c>
      <c r="D103" s="913">
        <v>20.850048260000001</v>
      </c>
      <c r="E103" s="913">
        <v>20.83768431</v>
      </c>
      <c r="F103" s="913">
        <v>20.075001329999999</v>
      </c>
      <c r="G103" s="913">
        <v>19.494366289999999</v>
      </c>
      <c r="H103" s="886"/>
    </row>
    <row r="104" spans="1:1985" x14ac:dyDescent="0.35">
      <c r="A104" s="911" t="s">
        <v>754</v>
      </c>
      <c r="B104" s="912">
        <v>644.92881743000009</v>
      </c>
      <c r="C104" s="913">
        <v>641.65593611999998</v>
      </c>
      <c r="D104" s="913">
        <v>626.96217615999899</v>
      </c>
      <c r="E104" s="913">
        <v>646.50309051999989</v>
      </c>
      <c r="F104" s="913">
        <v>661.32866483000009</v>
      </c>
      <c r="G104" s="913">
        <v>644.51789926000004</v>
      </c>
      <c r="H104" s="886"/>
    </row>
    <row r="105" spans="1:1985" x14ac:dyDescent="0.35">
      <c r="A105" s="908" t="s">
        <v>755</v>
      </c>
      <c r="B105" s="909">
        <v>1165.4514188539367</v>
      </c>
      <c r="C105" s="910">
        <v>1216.0111036406001</v>
      </c>
      <c r="D105" s="910">
        <v>900.56745968404528</v>
      </c>
      <c r="E105" s="910">
        <v>882.25630569052203</v>
      </c>
      <c r="F105" s="910">
        <v>871.88601495949968</v>
      </c>
      <c r="G105" s="910">
        <v>877.48141656286566</v>
      </c>
      <c r="H105" s="886"/>
    </row>
    <row r="106" spans="1:1985" x14ac:dyDescent="0.35">
      <c r="A106" s="911" t="s">
        <v>756</v>
      </c>
      <c r="B106" s="912">
        <v>83.49382688999998</v>
      </c>
      <c r="C106" s="913">
        <v>83.750169050000011</v>
      </c>
      <c r="D106" s="913">
        <v>56.644757870000007</v>
      </c>
      <c r="E106" s="913">
        <v>56.589147089999997</v>
      </c>
      <c r="F106" s="913">
        <v>57.274945950000003</v>
      </c>
      <c r="G106" s="913">
        <v>55.837607980000001</v>
      </c>
      <c r="H106" s="886"/>
    </row>
    <row r="107" spans="1:1985" x14ac:dyDescent="0.35">
      <c r="A107" s="911" t="s">
        <v>757</v>
      </c>
      <c r="B107" s="912">
        <v>498.06299753391369</v>
      </c>
      <c r="C107" s="913">
        <v>500.69022945060135</v>
      </c>
      <c r="D107" s="913">
        <v>226.98111864404731</v>
      </c>
      <c r="E107" s="913">
        <v>228.66858790052106</v>
      </c>
      <c r="F107" s="913">
        <v>229.62589953949987</v>
      </c>
      <c r="G107" s="913">
        <v>221.98971058286753</v>
      </c>
      <c r="H107" s="886"/>
    </row>
    <row r="108" spans="1:1985" ht="21" thickBot="1" x14ac:dyDescent="0.4">
      <c r="A108" s="911" t="s">
        <v>758</v>
      </c>
      <c r="B108" s="912">
        <v>583.89459443002306</v>
      </c>
      <c r="C108" s="913">
        <v>631.57070513999906</v>
      </c>
      <c r="D108" s="913">
        <v>616.94158316999801</v>
      </c>
      <c r="E108" s="913">
        <v>596.99857070000098</v>
      </c>
      <c r="F108" s="913">
        <v>584.98516946999996</v>
      </c>
      <c r="G108" s="913">
        <v>599.65409799999793</v>
      </c>
      <c r="H108" s="886"/>
    </row>
    <row r="109" spans="1:1985" x14ac:dyDescent="0.35">
      <c r="A109" s="927" t="s">
        <v>759</v>
      </c>
      <c r="B109" s="928">
        <v>101827.67731590261</v>
      </c>
      <c r="C109" s="929">
        <v>101566.34279117921</v>
      </c>
      <c r="D109" s="929">
        <v>100690.27895274188</v>
      </c>
      <c r="E109" s="929">
        <v>101155.66818200347</v>
      </c>
      <c r="F109" s="929">
        <v>102191.18482721728</v>
      </c>
      <c r="G109" s="929">
        <v>104013.00916807755</v>
      </c>
      <c r="H109" s="886"/>
    </row>
    <row r="110" spans="1:1985" x14ac:dyDescent="0.35">
      <c r="A110" s="914" t="s">
        <v>906</v>
      </c>
      <c r="B110" s="930">
        <v>65454.022924167752</v>
      </c>
      <c r="C110" s="931">
        <v>65819.366004071489</v>
      </c>
      <c r="D110" s="931">
        <v>65721.019359793965</v>
      </c>
      <c r="E110" s="931">
        <v>66172.019291859862</v>
      </c>
      <c r="F110" s="931">
        <v>66587.002342734282</v>
      </c>
      <c r="G110" s="931">
        <v>67205.165347480448</v>
      </c>
      <c r="H110" s="886"/>
    </row>
    <row r="111" spans="1:1985" s="934" customFormat="1" x14ac:dyDescent="0.35">
      <c r="A111" s="905" t="s">
        <v>761</v>
      </c>
      <c r="B111" s="932">
        <v>37926.15914899081</v>
      </c>
      <c r="C111" s="933">
        <v>38027.62136121199</v>
      </c>
      <c r="D111" s="933">
        <v>41062.730670763878</v>
      </c>
      <c r="E111" s="933">
        <v>40609.504340946616</v>
      </c>
      <c r="F111" s="933">
        <v>41031.122921827264</v>
      </c>
      <c r="G111" s="933">
        <v>40629.291774646044</v>
      </c>
      <c r="H111" s="886"/>
      <c r="I111" s="612"/>
      <c r="J111" s="612"/>
      <c r="K111" s="612"/>
      <c r="L111" s="612"/>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612"/>
      <c r="AL111" s="612"/>
      <c r="AM111" s="612"/>
      <c r="AN111" s="612"/>
      <c r="AO111" s="612"/>
      <c r="AP111" s="612"/>
      <c r="AQ111" s="612"/>
      <c r="AR111" s="612"/>
      <c r="AS111" s="612"/>
      <c r="AT111" s="612"/>
      <c r="AU111" s="612"/>
      <c r="AV111" s="612"/>
      <c r="AW111" s="612"/>
      <c r="AX111" s="612"/>
      <c r="AY111" s="612"/>
      <c r="AZ111" s="612"/>
      <c r="BA111" s="612"/>
      <c r="BB111" s="612"/>
      <c r="BC111" s="612"/>
      <c r="BD111" s="612"/>
      <c r="BE111" s="612"/>
      <c r="BF111" s="612"/>
      <c r="BG111" s="612"/>
      <c r="BH111" s="612"/>
      <c r="BI111" s="612"/>
      <c r="BJ111" s="612"/>
      <c r="BK111" s="612"/>
      <c r="BL111" s="612"/>
      <c r="BM111" s="612"/>
      <c r="BN111" s="612"/>
      <c r="BO111" s="612"/>
      <c r="BP111" s="612"/>
      <c r="BQ111" s="612"/>
      <c r="BR111" s="612"/>
      <c r="BS111" s="612"/>
      <c r="BT111" s="612"/>
      <c r="BU111" s="612"/>
      <c r="BV111" s="612"/>
      <c r="BW111" s="612"/>
      <c r="BX111" s="612"/>
      <c r="BY111" s="612"/>
      <c r="BZ111" s="612"/>
      <c r="CA111" s="612"/>
      <c r="CB111" s="612"/>
      <c r="CC111" s="612"/>
      <c r="CD111" s="612"/>
      <c r="CE111" s="612"/>
      <c r="CF111" s="612"/>
      <c r="CG111" s="612"/>
      <c r="CH111" s="612"/>
      <c r="CI111" s="612"/>
      <c r="CJ111" s="612"/>
      <c r="CK111" s="612"/>
      <c r="CL111" s="612"/>
      <c r="CM111" s="612"/>
      <c r="CN111" s="612"/>
      <c r="CO111" s="612"/>
      <c r="CP111" s="612"/>
      <c r="CQ111" s="612"/>
      <c r="CR111" s="612"/>
      <c r="CS111" s="612"/>
      <c r="CT111" s="612"/>
      <c r="CU111" s="612"/>
      <c r="CV111" s="612"/>
      <c r="CW111" s="612"/>
      <c r="CX111" s="612"/>
      <c r="CY111" s="612"/>
      <c r="CZ111" s="612"/>
      <c r="DA111" s="612"/>
      <c r="DB111" s="612"/>
      <c r="DC111" s="612"/>
      <c r="DD111" s="612"/>
      <c r="DE111" s="612"/>
      <c r="DF111" s="612"/>
      <c r="DG111" s="612"/>
      <c r="DH111" s="612"/>
      <c r="DI111" s="612"/>
      <c r="DJ111" s="612"/>
      <c r="DK111" s="612"/>
      <c r="DL111" s="612"/>
      <c r="DM111" s="612"/>
      <c r="DN111" s="612"/>
      <c r="DO111" s="612"/>
      <c r="DP111" s="612"/>
      <c r="DQ111" s="612"/>
      <c r="DR111" s="612"/>
      <c r="DS111" s="612"/>
      <c r="DT111" s="612"/>
      <c r="DU111" s="612"/>
      <c r="DV111" s="612"/>
      <c r="DW111" s="612"/>
      <c r="DX111" s="612"/>
      <c r="DY111" s="612"/>
      <c r="DZ111" s="612"/>
      <c r="EA111" s="612"/>
      <c r="EB111" s="612"/>
      <c r="EC111" s="612"/>
      <c r="ED111" s="612"/>
      <c r="EE111" s="612"/>
      <c r="EF111" s="612"/>
      <c r="EG111" s="612"/>
      <c r="EH111" s="612"/>
      <c r="EI111" s="612"/>
      <c r="EJ111" s="612"/>
      <c r="EK111" s="612"/>
      <c r="EL111" s="612"/>
      <c r="EM111" s="612"/>
      <c r="EN111" s="612"/>
      <c r="EO111" s="612"/>
      <c r="EP111" s="612"/>
      <c r="EQ111" s="612"/>
      <c r="ER111" s="612"/>
      <c r="ES111" s="612"/>
      <c r="ET111" s="612"/>
      <c r="EU111" s="612"/>
      <c r="EV111" s="612"/>
      <c r="EW111" s="612"/>
      <c r="EX111" s="612"/>
      <c r="EY111" s="612"/>
      <c r="EZ111" s="612"/>
      <c r="FA111" s="612"/>
      <c r="FB111" s="612"/>
      <c r="FC111" s="612"/>
      <c r="FD111" s="612"/>
      <c r="FE111" s="612"/>
      <c r="FF111" s="612"/>
      <c r="FG111" s="612"/>
      <c r="FH111" s="612"/>
      <c r="FI111" s="612"/>
      <c r="FJ111" s="612"/>
      <c r="FK111" s="612"/>
      <c r="FL111" s="612"/>
      <c r="FM111" s="612"/>
      <c r="FN111" s="612"/>
      <c r="FO111" s="612"/>
      <c r="FP111" s="612"/>
      <c r="FQ111" s="612"/>
      <c r="FR111" s="612"/>
      <c r="FS111" s="612"/>
      <c r="FT111" s="612"/>
      <c r="FU111" s="612"/>
      <c r="FV111" s="612"/>
      <c r="FW111" s="612"/>
      <c r="FX111" s="612"/>
      <c r="FY111" s="612"/>
      <c r="FZ111" s="612"/>
      <c r="GA111" s="612"/>
      <c r="GB111" s="612"/>
      <c r="GC111" s="612"/>
      <c r="GD111" s="612"/>
      <c r="GE111" s="612"/>
      <c r="GF111" s="612"/>
      <c r="GG111" s="612"/>
      <c r="GH111" s="612"/>
      <c r="GI111" s="612"/>
      <c r="GJ111" s="612"/>
      <c r="GK111" s="612"/>
      <c r="GL111" s="612"/>
      <c r="GM111" s="612"/>
      <c r="GN111" s="612"/>
      <c r="GO111" s="612"/>
      <c r="GP111" s="612"/>
      <c r="GQ111" s="612"/>
      <c r="GR111" s="612"/>
      <c r="GS111" s="612"/>
      <c r="GT111" s="612"/>
      <c r="GU111" s="612"/>
      <c r="GV111" s="612"/>
      <c r="GW111" s="612"/>
      <c r="GX111" s="612"/>
      <c r="GY111" s="612"/>
      <c r="GZ111" s="612"/>
      <c r="HA111" s="612"/>
      <c r="HB111" s="612"/>
      <c r="HC111" s="612"/>
      <c r="HD111" s="612"/>
      <c r="HE111" s="612"/>
      <c r="HF111" s="612"/>
      <c r="HG111" s="612"/>
      <c r="HH111" s="612"/>
      <c r="HI111" s="612"/>
      <c r="HJ111" s="612"/>
      <c r="HK111" s="612"/>
      <c r="HL111" s="612"/>
      <c r="HM111" s="612"/>
      <c r="HN111" s="612"/>
      <c r="HO111" s="612"/>
      <c r="HP111" s="612"/>
      <c r="HQ111" s="612"/>
      <c r="HR111" s="612"/>
      <c r="HS111" s="612"/>
      <c r="HT111" s="612"/>
      <c r="HU111" s="612"/>
      <c r="HV111" s="612"/>
      <c r="HW111" s="612"/>
      <c r="HX111" s="612"/>
      <c r="HY111" s="612"/>
      <c r="HZ111" s="612"/>
      <c r="IA111" s="612"/>
      <c r="IB111" s="612"/>
      <c r="IC111" s="612"/>
      <c r="ID111" s="612"/>
      <c r="IE111" s="612"/>
      <c r="IF111" s="612"/>
      <c r="IG111" s="612"/>
      <c r="IH111" s="612"/>
      <c r="II111" s="612"/>
      <c r="IJ111" s="612"/>
      <c r="IK111" s="612"/>
      <c r="IL111" s="612"/>
      <c r="IM111" s="612"/>
      <c r="IN111" s="612"/>
      <c r="IO111" s="612"/>
      <c r="IP111" s="612"/>
      <c r="IQ111" s="612"/>
      <c r="IR111" s="612"/>
      <c r="IS111" s="612"/>
      <c r="IT111" s="612"/>
      <c r="IU111" s="612"/>
      <c r="IV111" s="612"/>
      <c r="IW111" s="612"/>
      <c r="IX111" s="612"/>
      <c r="IY111" s="612"/>
      <c r="IZ111" s="612"/>
      <c r="JA111" s="612"/>
      <c r="JB111" s="612"/>
      <c r="JC111" s="612"/>
      <c r="JD111" s="612"/>
      <c r="JE111" s="612"/>
      <c r="JF111" s="612"/>
      <c r="JG111" s="612"/>
      <c r="JH111" s="612"/>
      <c r="JI111" s="612"/>
      <c r="JJ111" s="612"/>
      <c r="JK111" s="612"/>
      <c r="JL111" s="612"/>
      <c r="JM111" s="612"/>
      <c r="JN111" s="612"/>
      <c r="JO111" s="612"/>
      <c r="JP111" s="612"/>
      <c r="JQ111" s="612"/>
      <c r="JR111" s="612"/>
      <c r="JS111" s="612"/>
      <c r="JT111" s="612"/>
      <c r="JU111" s="612"/>
      <c r="JV111" s="612"/>
      <c r="JW111" s="612"/>
      <c r="JX111" s="612"/>
      <c r="JY111" s="612"/>
      <c r="JZ111" s="612"/>
      <c r="KA111" s="612"/>
      <c r="KB111" s="612"/>
      <c r="KC111" s="612"/>
      <c r="KD111" s="612"/>
      <c r="KE111" s="612"/>
      <c r="KF111" s="612"/>
      <c r="KG111" s="612"/>
      <c r="KH111" s="612"/>
      <c r="KI111" s="612"/>
      <c r="KJ111" s="612"/>
      <c r="KK111" s="612"/>
      <c r="KL111" s="612"/>
      <c r="KM111" s="612"/>
      <c r="KN111" s="612"/>
      <c r="KO111" s="612"/>
      <c r="KP111" s="612"/>
      <c r="KQ111" s="612"/>
      <c r="KR111" s="612"/>
      <c r="KS111" s="612"/>
      <c r="KT111" s="612"/>
      <c r="KU111" s="612"/>
      <c r="KV111" s="612"/>
      <c r="KW111" s="612"/>
      <c r="KX111" s="612"/>
      <c r="KY111" s="612"/>
      <c r="KZ111" s="612"/>
      <c r="LA111" s="612"/>
      <c r="LB111" s="612"/>
      <c r="LC111" s="612"/>
      <c r="LD111" s="612"/>
      <c r="LE111" s="612"/>
      <c r="LF111" s="612"/>
      <c r="LG111" s="612"/>
      <c r="LH111" s="612"/>
      <c r="LI111" s="612"/>
      <c r="LJ111" s="612"/>
      <c r="LK111" s="612"/>
      <c r="LL111" s="612"/>
      <c r="LM111" s="612"/>
      <c r="LN111" s="612"/>
      <c r="LO111" s="612"/>
      <c r="LP111" s="612"/>
      <c r="LQ111" s="612"/>
      <c r="LR111" s="612"/>
      <c r="LS111" s="612"/>
      <c r="LT111" s="612"/>
      <c r="LU111" s="612"/>
      <c r="LV111" s="612"/>
      <c r="LW111" s="612"/>
      <c r="LX111" s="612"/>
      <c r="LY111" s="612"/>
      <c r="LZ111" s="612"/>
      <c r="MA111" s="612"/>
      <c r="MB111" s="612"/>
      <c r="MC111" s="612"/>
      <c r="MD111" s="612"/>
      <c r="ME111" s="612"/>
      <c r="MF111" s="612"/>
      <c r="MG111" s="612"/>
      <c r="MH111" s="612"/>
      <c r="MI111" s="612"/>
      <c r="MJ111" s="612"/>
      <c r="MK111" s="612"/>
      <c r="ML111" s="612"/>
      <c r="MM111" s="612"/>
      <c r="MN111" s="612"/>
      <c r="MO111" s="612"/>
      <c r="MP111" s="612"/>
      <c r="MQ111" s="612"/>
      <c r="MR111" s="612"/>
      <c r="MS111" s="612"/>
      <c r="MT111" s="612"/>
      <c r="MU111" s="612"/>
      <c r="MV111" s="612"/>
      <c r="MW111" s="612"/>
      <c r="MX111" s="612"/>
      <c r="MY111" s="612"/>
      <c r="MZ111" s="612"/>
      <c r="NA111" s="612"/>
      <c r="NB111" s="612"/>
      <c r="NC111" s="612"/>
      <c r="ND111" s="612"/>
      <c r="NE111" s="612"/>
      <c r="NF111" s="612"/>
      <c r="NG111" s="612"/>
      <c r="NH111" s="612"/>
      <c r="NI111" s="612"/>
      <c r="NJ111" s="612"/>
      <c r="NK111" s="612"/>
      <c r="NL111" s="612"/>
      <c r="NM111" s="612"/>
      <c r="NN111" s="612"/>
      <c r="NO111" s="612"/>
      <c r="NP111" s="612"/>
      <c r="NQ111" s="612"/>
      <c r="NR111" s="612"/>
      <c r="NS111" s="612"/>
      <c r="NT111" s="612"/>
      <c r="NU111" s="612"/>
      <c r="NV111" s="612"/>
      <c r="NW111" s="612"/>
      <c r="NX111" s="612"/>
      <c r="NY111" s="612"/>
      <c r="NZ111" s="612"/>
      <c r="OA111" s="612"/>
      <c r="OB111" s="612"/>
      <c r="OC111" s="612"/>
      <c r="OD111" s="612"/>
      <c r="OE111" s="612"/>
      <c r="OF111" s="612"/>
      <c r="OG111" s="612"/>
      <c r="OH111" s="612"/>
      <c r="OI111" s="612"/>
      <c r="OJ111" s="612"/>
      <c r="OK111" s="612"/>
      <c r="OL111" s="612"/>
      <c r="OM111" s="612"/>
      <c r="ON111" s="612"/>
      <c r="OO111" s="612"/>
      <c r="OP111" s="612"/>
      <c r="OQ111" s="612"/>
      <c r="OR111" s="612"/>
      <c r="OS111" s="612"/>
      <c r="OT111" s="612"/>
      <c r="OU111" s="612"/>
      <c r="OV111" s="612"/>
      <c r="OW111" s="612"/>
      <c r="OX111" s="612"/>
      <c r="OY111" s="612"/>
      <c r="OZ111" s="612"/>
      <c r="PA111" s="612"/>
      <c r="PB111" s="612"/>
      <c r="PC111" s="612"/>
      <c r="PD111" s="612"/>
      <c r="PE111" s="612"/>
      <c r="PF111" s="612"/>
      <c r="PG111" s="612"/>
      <c r="PH111" s="612"/>
      <c r="PI111" s="612"/>
      <c r="PJ111" s="612"/>
      <c r="PK111" s="612"/>
      <c r="PL111" s="612"/>
      <c r="PM111" s="612"/>
      <c r="PN111" s="612"/>
      <c r="PO111" s="612"/>
      <c r="PP111" s="612"/>
      <c r="PQ111" s="612"/>
      <c r="PR111" s="612"/>
      <c r="PS111" s="612"/>
      <c r="PT111" s="612"/>
      <c r="PU111" s="612"/>
      <c r="PV111" s="612"/>
      <c r="PW111" s="612"/>
      <c r="PX111" s="612"/>
      <c r="PY111" s="612"/>
      <c r="PZ111" s="612"/>
      <c r="QA111" s="612"/>
      <c r="QB111" s="612"/>
      <c r="QC111" s="612"/>
      <c r="QD111" s="612"/>
      <c r="QE111" s="612"/>
      <c r="QF111" s="612"/>
      <c r="QG111" s="612"/>
      <c r="QH111" s="612"/>
      <c r="QI111" s="612"/>
      <c r="QJ111" s="612"/>
      <c r="QK111" s="612"/>
      <c r="QL111" s="612"/>
      <c r="QM111" s="612"/>
      <c r="QN111" s="612"/>
      <c r="QO111" s="612"/>
      <c r="QP111" s="612"/>
      <c r="QQ111" s="612"/>
      <c r="QR111" s="612"/>
      <c r="QS111" s="612"/>
      <c r="QT111" s="612"/>
      <c r="QU111" s="612"/>
      <c r="QV111" s="612"/>
      <c r="QW111" s="612"/>
      <c r="QX111" s="612"/>
      <c r="QY111" s="612"/>
      <c r="QZ111" s="612"/>
      <c r="RA111" s="612"/>
      <c r="RB111" s="612"/>
      <c r="RC111" s="612"/>
      <c r="RD111" s="612"/>
      <c r="RE111" s="612"/>
      <c r="RF111" s="612"/>
      <c r="RG111" s="612"/>
      <c r="RH111" s="612"/>
      <c r="RI111" s="612"/>
      <c r="RJ111" s="612"/>
      <c r="RK111" s="612"/>
      <c r="RL111" s="612"/>
      <c r="RM111" s="612"/>
      <c r="RN111" s="612"/>
      <c r="RO111" s="612"/>
      <c r="RP111" s="612"/>
      <c r="RQ111" s="612"/>
      <c r="RR111" s="612"/>
      <c r="RS111" s="612"/>
      <c r="RT111" s="612"/>
      <c r="RU111" s="612"/>
      <c r="RV111" s="612"/>
      <c r="RW111" s="612"/>
      <c r="RX111" s="612"/>
      <c r="RY111" s="612"/>
      <c r="RZ111" s="612"/>
      <c r="SA111" s="612"/>
      <c r="SB111" s="612"/>
      <c r="SC111" s="612"/>
      <c r="SD111" s="612"/>
      <c r="SE111" s="612"/>
      <c r="SF111" s="612"/>
      <c r="SG111" s="612"/>
      <c r="SH111" s="612"/>
      <c r="SI111" s="612"/>
      <c r="SJ111" s="612"/>
      <c r="SK111" s="612"/>
      <c r="SL111" s="612"/>
      <c r="SM111" s="612"/>
      <c r="SN111" s="612"/>
      <c r="SO111" s="612"/>
      <c r="SP111" s="612"/>
      <c r="SQ111" s="612"/>
      <c r="SR111" s="612"/>
      <c r="SS111" s="612"/>
      <c r="ST111" s="612"/>
      <c r="SU111" s="612"/>
      <c r="SV111" s="612"/>
      <c r="SW111" s="612"/>
      <c r="SX111" s="612"/>
      <c r="SY111" s="612"/>
      <c r="SZ111" s="612"/>
      <c r="TA111" s="612"/>
      <c r="TB111" s="612"/>
      <c r="TC111" s="612"/>
      <c r="TD111" s="612"/>
      <c r="TE111" s="612"/>
      <c r="TF111" s="612"/>
      <c r="TG111" s="612"/>
      <c r="TH111" s="612"/>
      <c r="TI111" s="612"/>
      <c r="TJ111" s="612"/>
      <c r="TK111" s="612"/>
      <c r="TL111" s="612"/>
      <c r="TM111" s="612"/>
      <c r="TN111" s="612"/>
      <c r="TO111" s="612"/>
      <c r="TP111" s="612"/>
      <c r="TQ111" s="612"/>
      <c r="TR111" s="612"/>
      <c r="TS111" s="612"/>
      <c r="TT111" s="612"/>
      <c r="TU111" s="612"/>
      <c r="TV111" s="612"/>
      <c r="TW111" s="612"/>
      <c r="TX111" s="612"/>
      <c r="TY111" s="612"/>
      <c r="TZ111" s="612"/>
      <c r="UA111" s="612"/>
      <c r="UB111" s="612"/>
      <c r="UC111" s="612"/>
      <c r="UD111" s="612"/>
      <c r="UE111" s="612"/>
      <c r="UF111" s="612"/>
      <c r="UG111" s="612"/>
      <c r="UH111" s="612"/>
      <c r="UI111" s="612"/>
      <c r="UJ111" s="612"/>
      <c r="UK111" s="612"/>
      <c r="UL111" s="612"/>
      <c r="UM111" s="612"/>
      <c r="UN111" s="612"/>
      <c r="UO111" s="612"/>
      <c r="UP111" s="612"/>
      <c r="UQ111" s="612"/>
      <c r="UR111" s="612"/>
      <c r="US111" s="612"/>
      <c r="UT111" s="612"/>
      <c r="UU111" s="612"/>
      <c r="UV111" s="612"/>
      <c r="UW111" s="612"/>
      <c r="UX111" s="612"/>
      <c r="UY111" s="612"/>
      <c r="UZ111" s="612"/>
      <c r="VA111" s="612"/>
      <c r="VB111" s="612"/>
      <c r="VC111" s="612"/>
      <c r="VD111" s="612"/>
      <c r="VE111" s="612"/>
      <c r="VF111" s="612"/>
      <c r="VG111" s="612"/>
      <c r="VH111" s="612"/>
      <c r="VI111" s="612"/>
      <c r="VJ111" s="612"/>
      <c r="VK111" s="612"/>
      <c r="VL111" s="612"/>
      <c r="VM111" s="612"/>
      <c r="VN111" s="612"/>
      <c r="VO111" s="612"/>
      <c r="VP111" s="612"/>
      <c r="VQ111" s="612"/>
      <c r="VR111" s="612"/>
      <c r="VS111" s="612"/>
      <c r="VT111" s="612"/>
      <c r="VU111" s="612"/>
      <c r="VV111" s="612"/>
      <c r="VW111" s="612"/>
      <c r="VX111" s="612"/>
      <c r="VY111" s="612"/>
      <c r="VZ111" s="612"/>
      <c r="WA111" s="612"/>
      <c r="WB111" s="612"/>
      <c r="WC111" s="612"/>
      <c r="WD111" s="612"/>
      <c r="WE111" s="612"/>
      <c r="WF111" s="612"/>
      <c r="WG111" s="612"/>
      <c r="WH111" s="612"/>
      <c r="WI111" s="612"/>
      <c r="WJ111" s="612"/>
      <c r="WK111" s="612"/>
      <c r="WL111" s="612"/>
      <c r="WM111" s="612"/>
      <c r="WN111" s="612"/>
      <c r="WO111" s="612"/>
      <c r="WP111" s="612"/>
      <c r="WQ111" s="612"/>
      <c r="WR111" s="612"/>
      <c r="WS111" s="612"/>
      <c r="WT111" s="612"/>
      <c r="WU111" s="612"/>
      <c r="WV111" s="612"/>
      <c r="WW111" s="612"/>
      <c r="WX111" s="612"/>
      <c r="WY111" s="612"/>
      <c r="WZ111" s="612"/>
      <c r="XA111" s="612"/>
      <c r="XB111" s="612"/>
      <c r="XC111" s="612"/>
      <c r="XD111" s="612"/>
      <c r="XE111" s="612"/>
      <c r="XF111" s="612"/>
      <c r="XG111" s="612"/>
      <c r="XH111" s="612"/>
      <c r="XI111" s="612"/>
      <c r="XJ111" s="612"/>
      <c r="XK111" s="612"/>
      <c r="XL111" s="612"/>
      <c r="XM111" s="612"/>
      <c r="XN111" s="612"/>
      <c r="XO111" s="612"/>
      <c r="XP111" s="612"/>
      <c r="XQ111" s="612"/>
      <c r="XR111" s="612"/>
      <c r="XS111" s="612"/>
      <c r="XT111" s="612"/>
      <c r="XU111" s="612"/>
      <c r="XV111" s="612"/>
      <c r="XW111" s="612"/>
      <c r="XX111" s="612"/>
      <c r="XY111" s="612"/>
      <c r="XZ111" s="612"/>
      <c r="YA111" s="612"/>
      <c r="YB111" s="612"/>
      <c r="YC111" s="612"/>
      <c r="YD111" s="612"/>
      <c r="YE111" s="612"/>
      <c r="YF111" s="612"/>
      <c r="YG111" s="612"/>
      <c r="YH111" s="612"/>
      <c r="YI111" s="612"/>
      <c r="YJ111" s="612"/>
      <c r="YK111" s="612"/>
      <c r="YL111" s="612"/>
      <c r="YM111" s="612"/>
      <c r="YN111" s="612"/>
      <c r="YO111" s="612"/>
      <c r="YP111" s="612"/>
      <c r="YQ111" s="612"/>
      <c r="YR111" s="612"/>
      <c r="YS111" s="612"/>
      <c r="YT111" s="612"/>
      <c r="YU111" s="612"/>
      <c r="YV111" s="612"/>
      <c r="YW111" s="612"/>
      <c r="YX111" s="612"/>
      <c r="YY111" s="612"/>
      <c r="YZ111" s="612"/>
      <c r="ZA111" s="612"/>
      <c r="ZB111" s="612"/>
      <c r="ZC111" s="612"/>
      <c r="ZD111" s="612"/>
      <c r="ZE111" s="612"/>
      <c r="ZF111" s="612"/>
      <c r="ZG111" s="612"/>
      <c r="ZH111" s="612"/>
      <c r="ZI111" s="612"/>
      <c r="ZJ111" s="612"/>
      <c r="ZK111" s="612"/>
      <c r="ZL111" s="612"/>
      <c r="ZM111" s="612"/>
      <c r="ZN111" s="612"/>
      <c r="ZO111" s="612"/>
      <c r="ZP111" s="612"/>
      <c r="ZQ111" s="612"/>
      <c r="ZR111" s="612"/>
      <c r="ZS111" s="612"/>
      <c r="ZT111" s="612"/>
      <c r="ZU111" s="612"/>
      <c r="ZV111" s="612"/>
      <c r="ZW111" s="612"/>
      <c r="ZX111" s="612"/>
      <c r="ZY111" s="612"/>
      <c r="ZZ111" s="612"/>
      <c r="AAA111" s="612"/>
      <c r="AAB111" s="612"/>
      <c r="AAC111" s="612"/>
      <c r="AAD111" s="612"/>
      <c r="AAE111" s="612"/>
      <c r="AAF111" s="612"/>
      <c r="AAG111" s="612"/>
      <c r="AAH111" s="612"/>
      <c r="AAI111" s="612"/>
      <c r="AAJ111" s="612"/>
      <c r="AAK111" s="612"/>
      <c r="AAL111" s="612"/>
      <c r="AAM111" s="612"/>
      <c r="AAN111" s="612"/>
      <c r="AAO111" s="612"/>
      <c r="AAP111" s="612"/>
      <c r="AAQ111" s="612"/>
      <c r="AAR111" s="612"/>
      <c r="AAS111" s="612"/>
      <c r="AAT111" s="612"/>
      <c r="AAU111" s="612"/>
      <c r="AAV111" s="612"/>
      <c r="AAW111" s="612"/>
      <c r="AAX111" s="612"/>
      <c r="AAY111" s="612"/>
      <c r="AAZ111" s="612"/>
      <c r="ABA111" s="612"/>
      <c r="ABB111" s="612"/>
      <c r="ABC111" s="612"/>
      <c r="ABD111" s="612"/>
      <c r="ABE111" s="612"/>
      <c r="ABF111" s="612"/>
      <c r="ABG111" s="612"/>
      <c r="ABH111" s="612"/>
      <c r="ABI111" s="612"/>
      <c r="ABJ111" s="612"/>
      <c r="ABK111" s="612"/>
      <c r="ABL111" s="612"/>
      <c r="ABM111" s="612"/>
      <c r="ABN111" s="612"/>
      <c r="ABO111" s="612"/>
      <c r="ABP111" s="612"/>
      <c r="ABQ111" s="612"/>
      <c r="ABR111" s="612"/>
      <c r="ABS111" s="612"/>
      <c r="ABT111" s="612"/>
      <c r="ABU111" s="612"/>
      <c r="ABV111" s="612"/>
      <c r="ABW111" s="612"/>
      <c r="ABX111" s="612"/>
      <c r="ABY111" s="612"/>
      <c r="ABZ111" s="612"/>
      <c r="ACA111" s="612"/>
      <c r="ACB111" s="612"/>
      <c r="ACC111" s="612"/>
      <c r="ACD111" s="612"/>
      <c r="ACE111" s="612"/>
      <c r="ACF111" s="612"/>
      <c r="ACG111" s="612"/>
      <c r="ACH111" s="612"/>
      <c r="ACI111" s="612"/>
      <c r="ACJ111" s="612"/>
      <c r="ACK111" s="612"/>
      <c r="ACL111" s="612"/>
      <c r="ACM111" s="612"/>
      <c r="ACN111" s="612"/>
      <c r="ACO111" s="612"/>
      <c r="ACP111" s="612"/>
      <c r="ACQ111" s="612"/>
      <c r="ACR111" s="612"/>
      <c r="ACS111" s="612"/>
      <c r="ACT111" s="612"/>
      <c r="ACU111" s="612"/>
      <c r="ACV111" s="612"/>
      <c r="ACW111" s="612"/>
      <c r="ACX111" s="612"/>
      <c r="ACY111" s="612"/>
      <c r="ACZ111" s="612"/>
      <c r="ADA111" s="612"/>
      <c r="ADB111" s="612"/>
      <c r="ADC111" s="612"/>
      <c r="ADD111" s="612"/>
      <c r="ADE111" s="612"/>
      <c r="ADF111" s="612"/>
      <c r="ADG111" s="612"/>
      <c r="ADH111" s="612"/>
      <c r="ADI111" s="612"/>
      <c r="ADJ111" s="612"/>
      <c r="ADK111" s="612"/>
      <c r="ADL111" s="612"/>
      <c r="ADM111" s="612"/>
      <c r="ADN111" s="612"/>
      <c r="ADO111" s="612"/>
      <c r="ADP111" s="612"/>
      <c r="ADQ111" s="612"/>
      <c r="ADR111" s="612"/>
      <c r="ADS111" s="612"/>
      <c r="ADT111" s="612"/>
      <c r="ADU111" s="612"/>
      <c r="ADV111" s="612"/>
      <c r="ADW111" s="612"/>
      <c r="ADX111" s="612"/>
      <c r="ADY111" s="612"/>
      <c r="ADZ111" s="612"/>
      <c r="AEA111" s="612"/>
      <c r="AEB111" s="612"/>
      <c r="AEC111" s="612"/>
      <c r="AED111" s="612"/>
      <c r="AEE111" s="612"/>
      <c r="AEF111" s="612"/>
      <c r="AEG111" s="612"/>
      <c r="AEH111" s="612"/>
      <c r="AEI111" s="612"/>
      <c r="AEJ111" s="612"/>
      <c r="AEK111" s="612"/>
      <c r="AEL111" s="612"/>
      <c r="AEM111" s="612"/>
      <c r="AEN111" s="612"/>
      <c r="AEO111" s="612"/>
      <c r="AEP111" s="612"/>
      <c r="AEQ111" s="612"/>
      <c r="AER111" s="612"/>
      <c r="AES111" s="612"/>
      <c r="AET111" s="612"/>
      <c r="AEU111" s="612"/>
      <c r="AEV111" s="612"/>
      <c r="AEW111" s="612"/>
      <c r="AEX111" s="612"/>
      <c r="AEY111" s="612"/>
      <c r="AEZ111" s="612"/>
      <c r="AFA111" s="612"/>
      <c r="AFB111" s="612"/>
      <c r="AFC111" s="612"/>
      <c r="AFD111" s="612"/>
      <c r="AFE111" s="612"/>
      <c r="AFF111" s="612"/>
      <c r="AFG111" s="612"/>
      <c r="AFH111" s="612"/>
      <c r="AFI111" s="612"/>
      <c r="AFJ111" s="612"/>
      <c r="AFK111" s="612"/>
      <c r="AFL111" s="612"/>
      <c r="AFM111" s="612"/>
      <c r="AFN111" s="612"/>
      <c r="AFO111" s="612"/>
      <c r="AFP111" s="612"/>
      <c r="AFQ111" s="612"/>
      <c r="AFR111" s="612"/>
      <c r="AFS111" s="612"/>
      <c r="AFT111" s="612"/>
      <c r="AFU111" s="612"/>
      <c r="AFV111" s="612"/>
      <c r="AFW111" s="612"/>
      <c r="AFX111" s="612"/>
      <c r="AFY111" s="612"/>
      <c r="AFZ111" s="612"/>
      <c r="AGA111" s="612"/>
      <c r="AGB111" s="612"/>
      <c r="AGC111" s="612"/>
      <c r="AGD111" s="612"/>
      <c r="AGE111" s="612"/>
      <c r="AGF111" s="612"/>
      <c r="AGG111" s="612"/>
      <c r="AGH111" s="612"/>
      <c r="AGI111" s="612"/>
      <c r="AGJ111" s="612"/>
      <c r="AGK111" s="612"/>
      <c r="AGL111" s="612"/>
      <c r="AGM111" s="612"/>
      <c r="AGN111" s="612"/>
      <c r="AGO111" s="612"/>
      <c r="AGP111" s="612"/>
      <c r="AGQ111" s="612"/>
      <c r="AGR111" s="612"/>
      <c r="AGS111" s="612"/>
      <c r="AGT111" s="612"/>
      <c r="AGU111" s="612"/>
      <c r="AGV111" s="612"/>
      <c r="AGW111" s="612"/>
      <c r="AGX111" s="612"/>
      <c r="AGY111" s="612"/>
      <c r="AGZ111" s="612"/>
      <c r="AHA111" s="612"/>
      <c r="AHB111" s="612"/>
      <c r="AHC111" s="612"/>
      <c r="AHD111" s="612"/>
      <c r="AHE111" s="612"/>
      <c r="AHF111" s="612"/>
      <c r="AHG111" s="612"/>
      <c r="AHH111" s="612"/>
      <c r="AHI111" s="612"/>
      <c r="AHJ111" s="612"/>
      <c r="AHK111" s="612"/>
      <c r="AHL111" s="612"/>
      <c r="AHM111" s="612"/>
      <c r="AHN111" s="612"/>
      <c r="AHO111" s="612"/>
      <c r="AHP111" s="612"/>
      <c r="AHQ111" s="612"/>
      <c r="AHR111" s="612"/>
      <c r="AHS111" s="612"/>
      <c r="AHT111" s="612"/>
      <c r="AHU111" s="612"/>
      <c r="AHV111" s="612"/>
      <c r="AHW111" s="612"/>
      <c r="AHX111" s="612"/>
      <c r="AHY111" s="612"/>
      <c r="AHZ111" s="612"/>
      <c r="AIA111" s="612"/>
      <c r="AIB111" s="612"/>
      <c r="AIC111" s="612"/>
      <c r="AID111" s="612"/>
      <c r="AIE111" s="612"/>
      <c r="AIF111" s="612"/>
      <c r="AIG111" s="612"/>
      <c r="AIH111" s="612"/>
      <c r="AII111" s="612"/>
      <c r="AIJ111" s="612"/>
      <c r="AIK111" s="612"/>
      <c r="AIL111" s="612"/>
      <c r="AIM111" s="612"/>
      <c r="AIN111" s="612"/>
      <c r="AIO111" s="612"/>
      <c r="AIP111" s="612"/>
      <c r="AIQ111" s="612"/>
      <c r="AIR111" s="612"/>
      <c r="AIS111" s="612"/>
      <c r="AIT111" s="612"/>
      <c r="AIU111" s="612"/>
      <c r="AIV111" s="612"/>
      <c r="AIW111" s="612"/>
      <c r="AIX111" s="612"/>
      <c r="AIY111" s="612"/>
      <c r="AIZ111" s="612"/>
      <c r="AJA111" s="612"/>
      <c r="AJB111" s="612"/>
      <c r="AJC111" s="612"/>
      <c r="AJD111" s="612"/>
      <c r="AJE111" s="612"/>
      <c r="AJF111" s="612"/>
      <c r="AJG111" s="612"/>
      <c r="AJH111" s="612"/>
      <c r="AJI111" s="612"/>
      <c r="AJJ111" s="612"/>
      <c r="AJK111" s="612"/>
      <c r="AJL111" s="612"/>
      <c r="AJM111" s="612"/>
      <c r="AJN111" s="612"/>
      <c r="AJO111" s="612"/>
      <c r="AJP111" s="612"/>
      <c r="AJQ111" s="612"/>
      <c r="AJR111" s="612"/>
      <c r="AJS111" s="612"/>
      <c r="AJT111" s="612"/>
      <c r="AJU111" s="612"/>
      <c r="AJV111" s="612"/>
      <c r="AJW111" s="612"/>
      <c r="AJX111" s="612"/>
      <c r="AJY111" s="612"/>
      <c r="AJZ111" s="612"/>
      <c r="AKA111" s="612"/>
      <c r="AKB111" s="612"/>
      <c r="AKC111" s="612"/>
      <c r="AKD111" s="612"/>
      <c r="AKE111" s="612"/>
      <c r="AKF111" s="612"/>
      <c r="AKG111" s="612"/>
      <c r="AKH111" s="612"/>
      <c r="AKI111" s="612"/>
      <c r="AKJ111" s="612"/>
      <c r="AKK111" s="612"/>
      <c r="AKL111" s="612"/>
      <c r="AKM111" s="612"/>
      <c r="AKN111" s="612"/>
      <c r="AKO111" s="612"/>
      <c r="AKP111" s="612"/>
      <c r="AKQ111" s="612"/>
      <c r="AKR111" s="612"/>
      <c r="AKS111" s="612"/>
      <c r="AKT111" s="612"/>
      <c r="AKU111" s="612"/>
      <c r="AKV111" s="612"/>
      <c r="AKW111" s="612"/>
      <c r="AKX111" s="612"/>
      <c r="AKY111" s="612"/>
      <c r="AKZ111" s="612"/>
      <c r="ALA111" s="612"/>
      <c r="ALB111" s="612"/>
      <c r="ALC111" s="612"/>
      <c r="ALD111" s="612"/>
      <c r="ALE111" s="612"/>
      <c r="ALF111" s="612"/>
      <c r="ALG111" s="612"/>
      <c r="ALH111" s="612"/>
      <c r="ALI111" s="612"/>
      <c r="ALJ111" s="612"/>
      <c r="ALK111" s="612"/>
      <c r="ALL111" s="612"/>
      <c r="ALM111" s="612"/>
      <c r="ALN111" s="612"/>
      <c r="ALO111" s="612"/>
      <c r="ALP111" s="612"/>
      <c r="ALQ111" s="612"/>
      <c r="ALR111" s="612"/>
      <c r="ALS111" s="612"/>
      <c r="ALT111" s="612"/>
      <c r="ALU111" s="612"/>
      <c r="ALV111" s="612"/>
      <c r="ALW111" s="612"/>
      <c r="ALX111" s="612"/>
      <c r="ALY111" s="612"/>
      <c r="ALZ111" s="612"/>
      <c r="AMA111" s="612"/>
      <c r="AMB111" s="612"/>
      <c r="AMC111" s="612"/>
      <c r="AMD111" s="612"/>
      <c r="AME111" s="612"/>
      <c r="AMF111" s="612"/>
      <c r="AMG111" s="612"/>
      <c r="AMH111" s="612"/>
      <c r="AMI111" s="612"/>
      <c r="AMJ111" s="612"/>
      <c r="AMK111" s="612"/>
      <c r="AML111" s="612"/>
      <c r="AMM111" s="612"/>
      <c r="AMN111" s="612"/>
      <c r="AMO111" s="612"/>
      <c r="AMP111" s="612"/>
      <c r="AMQ111" s="612"/>
      <c r="AMR111" s="612"/>
      <c r="AMS111" s="612"/>
      <c r="AMT111" s="612"/>
      <c r="AMU111" s="612"/>
      <c r="AMV111" s="612"/>
      <c r="AMW111" s="612"/>
      <c r="AMX111" s="612"/>
      <c r="AMY111" s="612"/>
      <c r="AMZ111" s="612"/>
      <c r="ANA111" s="612"/>
      <c r="ANB111" s="612"/>
      <c r="ANC111" s="612"/>
      <c r="AND111" s="612"/>
      <c r="ANE111" s="612"/>
      <c r="ANF111" s="612"/>
      <c r="ANG111" s="612"/>
      <c r="ANH111" s="612"/>
      <c r="ANI111" s="612"/>
      <c r="ANJ111" s="612"/>
      <c r="ANK111" s="612"/>
      <c r="ANL111" s="612"/>
      <c r="ANM111" s="612"/>
      <c r="ANN111" s="612"/>
      <c r="ANO111" s="612"/>
      <c r="ANP111" s="612"/>
      <c r="ANQ111" s="612"/>
      <c r="ANR111" s="612"/>
      <c r="ANS111" s="612"/>
      <c r="ANT111" s="612"/>
      <c r="ANU111" s="612"/>
      <c r="ANV111" s="612"/>
      <c r="ANW111" s="612"/>
      <c r="ANX111" s="612"/>
      <c r="ANY111" s="612"/>
      <c r="ANZ111" s="612"/>
      <c r="AOA111" s="612"/>
      <c r="AOB111" s="612"/>
      <c r="AOC111" s="612"/>
      <c r="AOD111" s="612"/>
      <c r="AOE111" s="612"/>
      <c r="AOF111" s="612"/>
      <c r="AOG111" s="612"/>
      <c r="AOH111" s="612"/>
      <c r="AOI111" s="612"/>
      <c r="AOJ111" s="612"/>
      <c r="AOK111" s="612"/>
      <c r="AOL111" s="612"/>
      <c r="AOM111" s="612"/>
      <c r="AON111" s="612"/>
      <c r="AOO111" s="612"/>
      <c r="AOP111" s="612"/>
      <c r="AOQ111" s="612"/>
      <c r="AOR111" s="612"/>
      <c r="AOS111" s="612"/>
      <c r="AOT111" s="612"/>
      <c r="AOU111" s="612"/>
      <c r="AOV111" s="612"/>
      <c r="AOW111" s="612"/>
      <c r="AOX111" s="612"/>
      <c r="AOY111" s="612"/>
      <c r="AOZ111" s="612"/>
      <c r="APA111" s="612"/>
      <c r="APB111" s="612"/>
      <c r="APC111" s="612"/>
      <c r="APD111" s="612"/>
      <c r="APE111" s="612"/>
      <c r="APF111" s="612"/>
      <c r="APG111" s="612"/>
      <c r="APH111" s="612"/>
      <c r="API111" s="612"/>
      <c r="APJ111" s="612"/>
      <c r="APK111" s="612"/>
      <c r="APL111" s="612"/>
      <c r="APM111" s="612"/>
      <c r="APN111" s="612"/>
      <c r="APO111" s="612"/>
      <c r="APP111" s="612"/>
      <c r="APQ111" s="612"/>
      <c r="APR111" s="612"/>
      <c r="APS111" s="612"/>
      <c r="APT111" s="612"/>
      <c r="APU111" s="612"/>
      <c r="APV111" s="612"/>
      <c r="APW111" s="612"/>
      <c r="APX111" s="612"/>
      <c r="APY111" s="612"/>
      <c r="APZ111" s="612"/>
      <c r="AQA111" s="612"/>
      <c r="AQB111" s="612"/>
      <c r="AQC111" s="612"/>
      <c r="AQD111" s="612"/>
      <c r="AQE111" s="612"/>
      <c r="AQF111" s="612"/>
      <c r="AQG111" s="612"/>
      <c r="AQH111" s="612"/>
      <c r="AQI111" s="612"/>
      <c r="AQJ111" s="612"/>
      <c r="AQK111" s="612"/>
      <c r="AQL111" s="612"/>
      <c r="AQM111" s="612"/>
      <c r="AQN111" s="612"/>
      <c r="AQO111" s="612"/>
      <c r="AQP111" s="612"/>
      <c r="AQQ111" s="612"/>
      <c r="AQR111" s="612"/>
      <c r="AQS111" s="612"/>
      <c r="AQT111" s="612"/>
      <c r="AQU111" s="612"/>
      <c r="AQV111" s="612"/>
      <c r="AQW111" s="612"/>
      <c r="AQX111" s="612"/>
      <c r="AQY111" s="612"/>
      <c r="AQZ111" s="612"/>
      <c r="ARA111" s="612"/>
      <c r="ARB111" s="612"/>
      <c r="ARC111" s="612"/>
      <c r="ARD111" s="612"/>
      <c r="ARE111" s="612"/>
      <c r="ARF111" s="612"/>
      <c r="ARG111" s="612"/>
      <c r="ARH111" s="612"/>
      <c r="ARI111" s="612"/>
      <c r="ARJ111" s="612"/>
      <c r="ARK111" s="612"/>
      <c r="ARL111" s="612"/>
      <c r="ARM111" s="612"/>
      <c r="ARN111" s="612"/>
      <c r="ARO111" s="612"/>
      <c r="ARP111" s="612"/>
      <c r="ARQ111" s="612"/>
      <c r="ARR111" s="612"/>
      <c r="ARS111" s="612"/>
      <c r="ART111" s="612"/>
      <c r="ARU111" s="612"/>
      <c r="ARV111" s="612"/>
      <c r="ARW111" s="612"/>
      <c r="ARX111" s="612"/>
      <c r="ARY111" s="612"/>
      <c r="ARZ111" s="612"/>
      <c r="ASA111" s="612"/>
      <c r="ASB111" s="612"/>
      <c r="ASC111" s="612"/>
      <c r="ASD111" s="612"/>
      <c r="ASE111" s="612"/>
      <c r="ASF111" s="612"/>
      <c r="ASG111" s="612"/>
      <c r="ASH111" s="612"/>
      <c r="ASI111" s="612"/>
      <c r="ASJ111" s="612"/>
      <c r="ASK111" s="612"/>
      <c r="ASL111" s="612"/>
      <c r="ASM111" s="612"/>
      <c r="ASN111" s="612"/>
      <c r="ASO111" s="612"/>
      <c r="ASP111" s="612"/>
      <c r="ASQ111" s="612"/>
      <c r="ASR111" s="612"/>
      <c r="ASS111" s="612"/>
      <c r="AST111" s="612"/>
      <c r="ASU111" s="612"/>
      <c r="ASV111" s="612"/>
      <c r="ASW111" s="612"/>
      <c r="ASX111" s="612"/>
      <c r="ASY111" s="612"/>
      <c r="ASZ111" s="612"/>
      <c r="ATA111" s="612"/>
      <c r="ATB111" s="612"/>
      <c r="ATC111" s="612"/>
      <c r="ATD111" s="612"/>
      <c r="ATE111" s="612"/>
      <c r="ATF111" s="612"/>
      <c r="ATG111" s="612"/>
      <c r="ATH111" s="612"/>
      <c r="ATI111" s="612"/>
      <c r="ATJ111" s="612"/>
      <c r="ATK111" s="612"/>
      <c r="ATL111" s="612"/>
      <c r="ATM111" s="612"/>
      <c r="ATN111" s="612"/>
      <c r="ATO111" s="612"/>
      <c r="ATP111" s="612"/>
      <c r="ATQ111" s="612"/>
      <c r="ATR111" s="612"/>
      <c r="ATS111" s="612"/>
      <c r="ATT111" s="612"/>
      <c r="ATU111" s="612"/>
      <c r="ATV111" s="612"/>
      <c r="ATW111" s="612"/>
      <c r="ATX111" s="612"/>
      <c r="ATY111" s="612"/>
      <c r="ATZ111" s="612"/>
      <c r="AUA111" s="612"/>
      <c r="AUB111" s="612"/>
      <c r="AUC111" s="612"/>
      <c r="AUD111" s="612"/>
      <c r="AUE111" s="612"/>
      <c r="AUF111" s="612"/>
      <c r="AUG111" s="612"/>
      <c r="AUH111" s="612"/>
      <c r="AUI111" s="612"/>
      <c r="AUJ111" s="612"/>
      <c r="AUK111" s="612"/>
      <c r="AUL111" s="612"/>
      <c r="AUM111" s="612"/>
      <c r="AUN111" s="612"/>
      <c r="AUO111" s="612"/>
      <c r="AUP111" s="612"/>
      <c r="AUQ111" s="612"/>
      <c r="AUR111" s="612"/>
      <c r="AUS111" s="612"/>
      <c r="AUT111" s="612"/>
      <c r="AUU111" s="612"/>
      <c r="AUV111" s="612"/>
      <c r="AUW111" s="612"/>
      <c r="AUX111" s="612"/>
      <c r="AUY111" s="612"/>
      <c r="AUZ111" s="612"/>
      <c r="AVA111" s="612"/>
      <c r="AVB111" s="612"/>
      <c r="AVC111" s="612"/>
      <c r="AVD111" s="612"/>
      <c r="AVE111" s="612"/>
      <c r="AVF111" s="612"/>
      <c r="AVG111" s="612"/>
      <c r="AVH111" s="612"/>
      <c r="AVI111" s="612"/>
      <c r="AVJ111" s="612"/>
      <c r="AVK111" s="612"/>
      <c r="AVL111" s="612"/>
      <c r="AVM111" s="612"/>
      <c r="AVN111" s="612"/>
      <c r="AVO111" s="612"/>
      <c r="AVP111" s="612"/>
      <c r="AVQ111" s="612"/>
      <c r="AVR111" s="612"/>
      <c r="AVS111" s="612"/>
      <c r="AVT111" s="612"/>
      <c r="AVU111" s="612"/>
      <c r="AVV111" s="612"/>
      <c r="AVW111" s="612"/>
      <c r="AVX111" s="612"/>
      <c r="AVY111" s="612"/>
      <c r="AVZ111" s="612"/>
      <c r="AWA111" s="612"/>
      <c r="AWB111" s="612"/>
      <c r="AWC111" s="612"/>
      <c r="AWD111" s="612"/>
      <c r="AWE111" s="612"/>
      <c r="AWF111" s="612"/>
      <c r="AWG111" s="612"/>
      <c r="AWH111" s="612"/>
      <c r="AWI111" s="612"/>
      <c r="AWJ111" s="612"/>
      <c r="AWK111" s="612"/>
      <c r="AWL111" s="612"/>
      <c r="AWM111" s="612"/>
      <c r="AWN111" s="612"/>
      <c r="AWO111" s="612"/>
      <c r="AWP111" s="612"/>
      <c r="AWQ111" s="612"/>
      <c r="AWR111" s="612"/>
      <c r="AWS111" s="612"/>
      <c r="AWT111" s="612"/>
      <c r="AWU111" s="612"/>
      <c r="AWV111" s="612"/>
      <c r="AWW111" s="612"/>
      <c r="AWX111" s="612"/>
      <c r="AWY111" s="612"/>
      <c r="AWZ111" s="612"/>
      <c r="AXA111" s="612"/>
      <c r="AXB111" s="612"/>
      <c r="AXC111" s="612"/>
      <c r="AXD111" s="612"/>
      <c r="AXE111" s="612"/>
      <c r="AXF111" s="612"/>
      <c r="AXG111" s="612"/>
      <c r="AXH111" s="612"/>
      <c r="AXI111" s="612"/>
      <c r="AXJ111" s="612"/>
      <c r="AXK111" s="612"/>
      <c r="AXL111" s="612"/>
      <c r="AXM111" s="612"/>
      <c r="AXN111" s="612"/>
      <c r="AXO111" s="612"/>
      <c r="AXP111" s="612"/>
      <c r="AXQ111" s="612"/>
      <c r="AXR111" s="612"/>
      <c r="AXS111" s="612"/>
      <c r="AXT111" s="612"/>
      <c r="AXU111" s="612"/>
      <c r="AXV111" s="612"/>
      <c r="AXW111" s="612"/>
      <c r="AXX111" s="612"/>
      <c r="AXY111" s="612"/>
      <c r="AXZ111" s="612"/>
      <c r="AYA111" s="612"/>
      <c r="AYB111" s="612"/>
      <c r="AYC111" s="612"/>
      <c r="AYD111" s="612"/>
      <c r="AYE111" s="612"/>
      <c r="AYF111" s="612"/>
      <c r="AYG111" s="612"/>
      <c r="AYH111" s="612"/>
      <c r="AYI111" s="612"/>
      <c r="AYJ111" s="612"/>
      <c r="AYK111" s="612"/>
      <c r="AYL111" s="612"/>
      <c r="AYM111" s="612"/>
      <c r="AYN111" s="612"/>
      <c r="AYO111" s="612"/>
      <c r="AYP111" s="612"/>
      <c r="AYQ111" s="612"/>
      <c r="AYR111" s="612"/>
      <c r="AYS111" s="612"/>
      <c r="AYT111" s="612"/>
      <c r="AYU111" s="612"/>
      <c r="AYV111" s="612"/>
      <c r="AYW111" s="612"/>
      <c r="AYX111" s="612"/>
      <c r="AYY111" s="612"/>
      <c r="AYZ111" s="612"/>
      <c r="AZA111" s="612"/>
      <c r="AZB111" s="612"/>
      <c r="AZC111" s="612"/>
      <c r="AZD111" s="612"/>
      <c r="AZE111" s="612"/>
      <c r="AZF111" s="612"/>
      <c r="AZG111" s="612"/>
      <c r="AZH111" s="612"/>
      <c r="AZI111" s="612"/>
      <c r="AZJ111" s="612"/>
      <c r="AZK111" s="612"/>
      <c r="AZL111" s="612"/>
      <c r="AZM111" s="612"/>
      <c r="AZN111" s="612"/>
      <c r="AZO111" s="612"/>
      <c r="AZP111" s="612"/>
      <c r="AZQ111" s="612"/>
      <c r="AZR111" s="612"/>
      <c r="AZS111" s="612"/>
      <c r="AZT111" s="612"/>
      <c r="AZU111" s="612"/>
      <c r="AZV111" s="612"/>
      <c r="AZW111" s="612"/>
      <c r="AZX111" s="612"/>
      <c r="AZY111" s="612"/>
      <c r="AZZ111" s="612"/>
      <c r="BAA111" s="612"/>
      <c r="BAB111" s="612"/>
      <c r="BAC111" s="612"/>
      <c r="BAD111" s="612"/>
      <c r="BAE111" s="612"/>
      <c r="BAF111" s="612"/>
      <c r="BAG111" s="612"/>
      <c r="BAH111" s="612"/>
      <c r="BAI111" s="612"/>
      <c r="BAJ111" s="612"/>
      <c r="BAK111" s="612"/>
      <c r="BAL111" s="612"/>
      <c r="BAM111" s="612"/>
      <c r="BAN111" s="612"/>
      <c r="BAO111" s="612"/>
      <c r="BAP111" s="612"/>
      <c r="BAQ111" s="612"/>
      <c r="BAR111" s="612"/>
      <c r="BAS111" s="612"/>
      <c r="BAT111" s="612"/>
      <c r="BAU111" s="612"/>
      <c r="BAV111" s="612"/>
      <c r="BAW111" s="612"/>
      <c r="BAX111" s="612"/>
      <c r="BAY111" s="612"/>
      <c r="BAZ111" s="612"/>
      <c r="BBA111" s="612"/>
      <c r="BBB111" s="612"/>
      <c r="BBC111" s="612"/>
      <c r="BBD111" s="612"/>
      <c r="BBE111" s="612"/>
      <c r="BBF111" s="612"/>
      <c r="BBG111" s="612"/>
      <c r="BBH111" s="612"/>
      <c r="BBI111" s="612"/>
      <c r="BBJ111" s="612"/>
      <c r="BBK111" s="612"/>
      <c r="BBL111" s="612"/>
      <c r="BBM111" s="612"/>
      <c r="BBN111" s="612"/>
      <c r="BBO111" s="612"/>
      <c r="BBP111" s="612"/>
      <c r="BBQ111" s="612"/>
      <c r="BBR111" s="612"/>
      <c r="BBS111" s="612"/>
      <c r="BBT111" s="612"/>
      <c r="BBU111" s="612"/>
      <c r="BBV111" s="612"/>
      <c r="BBW111" s="612"/>
      <c r="BBX111" s="612"/>
      <c r="BBY111" s="612"/>
      <c r="BBZ111" s="612"/>
      <c r="BCA111" s="612"/>
      <c r="BCB111" s="612"/>
      <c r="BCC111" s="612"/>
      <c r="BCD111" s="612"/>
      <c r="BCE111" s="612"/>
      <c r="BCF111" s="612"/>
      <c r="BCG111" s="612"/>
      <c r="BCH111" s="612"/>
      <c r="BCI111" s="612"/>
      <c r="BCJ111" s="612"/>
      <c r="BCK111" s="612"/>
      <c r="BCL111" s="612"/>
      <c r="BCM111" s="612"/>
      <c r="BCN111" s="612"/>
      <c r="BCO111" s="612"/>
      <c r="BCP111" s="612"/>
      <c r="BCQ111" s="612"/>
      <c r="BCR111" s="612"/>
      <c r="BCS111" s="612"/>
      <c r="BCT111" s="612"/>
      <c r="BCU111" s="612"/>
      <c r="BCV111" s="612"/>
      <c r="BCW111" s="612"/>
      <c r="BCX111" s="612"/>
      <c r="BCY111" s="612"/>
      <c r="BCZ111" s="612"/>
      <c r="BDA111" s="612"/>
      <c r="BDB111" s="612"/>
      <c r="BDC111" s="612"/>
      <c r="BDD111" s="612"/>
      <c r="BDE111" s="612"/>
      <c r="BDF111" s="612"/>
      <c r="BDG111" s="612"/>
      <c r="BDH111" s="612"/>
      <c r="BDI111" s="612"/>
      <c r="BDJ111" s="612"/>
      <c r="BDK111" s="612"/>
      <c r="BDL111" s="612"/>
      <c r="BDM111" s="612"/>
      <c r="BDN111" s="612"/>
      <c r="BDO111" s="612"/>
      <c r="BDP111" s="612"/>
      <c r="BDQ111" s="612"/>
      <c r="BDR111" s="612"/>
      <c r="BDS111" s="612"/>
      <c r="BDT111" s="612"/>
      <c r="BDU111" s="612"/>
      <c r="BDV111" s="612"/>
      <c r="BDW111" s="612"/>
      <c r="BDX111" s="612"/>
      <c r="BDY111" s="612"/>
      <c r="BDZ111" s="612"/>
      <c r="BEA111" s="612"/>
      <c r="BEB111" s="612"/>
      <c r="BEC111" s="612"/>
      <c r="BED111" s="612"/>
      <c r="BEE111" s="612"/>
      <c r="BEF111" s="612"/>
      <c r="BEG111" s="612"/>
      <c r="BEH111" s="612"/>
      <c r="BEI111" s="612"/>
      <c r="BEJ111" s="612"/>
      <c r="BEK111" s="612"/>
      <c r="BEL111" s="612"/>
      <c r="BEM111" s="612"/>
      <c r="BEN111" s="612"/>
      <c r="BEO111" s="612"/>
      <c r="BEP111" s="612"/>
      <c r="BEQ111" s="612"/>
      <c r="BER111" s="612"/>
      <c r="BES111" s="612"/>
      <c r="BET111" s="612"/>
      <c r="BEU111" s="612"/>
      <c r="BEV111" s="612"/>
      <c r="BEW111" s="612"/>
      <c r="BEX111" s="612"/>
      <c r="BEY111" s="612"/>
      <c r="BEZ111" s="612"/>
      <c r="BFA111" s="612"/>
      <c r="BFB111" s="612"/>
      <c r="BFC111" s="612"/>
      <c r="BFD111" s="612"/>
      <c r="BFE111" s="612"/>
      <c r="BFF111" s="612"/>
      <c r="BFG111" s="612"/>
      <c r="BFH111" s="612"/>
      <c r="BFI111" s="612"/>
      <c r="BFJ111" s="612"/>
      <c r="BFK111" s="612"/>
      <c r="BFL111" s="612"/>
      <c r="BFM111" s="612"/>
      <c r="BFN111" s="612"/>
      <c r="BFO111" s="612"/>
      <c r="BFP111" s="612"/>
      <c r="BFQ111" s="612"/>
      <c r="BFR111" s="612"/>
      <c r="BFS111" s="612"/>
      <c r="BFT111" s="612"/>
      <c r="BFU111" s="612"/>
      <c r="BFV111" s="612"/>
      <c r="BFW111" s="612"/>
      <c r="BFX111" s="612"/>
      <c r="BFY111" s="612"/>
      <c r="BFZ111" s="612"/>
      <c r="BGA111" s="612"/>
      <c r="BGB111" s="612"/>
      <c r="BGC111" s="612"/>
      <c r="BGD111" s="612"/>
      <c r="BGE111" s="612"/>
      <c r="BGF111" s="612"/>
      <c r="BGG111" s="612"/>
      <c r="BGH111" s="612"/>
      <c r="BGI111" s="612"/>
      <c r="BGJ111" s="612"/>
      <c r="BGK111" s="612"/>
      <c r="BGL111" s="612"/>
      <c r="BGM111" s="612"/>
      <c r="BGN111" s="612"/>
      <c r="BGO111" s="612"/>
      <c r="BGP111" s="612"/>
      <c r="BGQ111" s="612"/>
      <c r="BGR111" s="612"/>
      <c r="BGS111" s="612"/>
      <c r="BGT111" s="612"/>
      <c r="BGU111" s="612"/>
      <c r="BGV111" s="612"/>
      <c r="BGW111" s="612"/>
      <c r="BGX111" s="612"/>
      <c r="BGY111" s="612"/>
      <c r="BGZ111" s="612"/>
      <c r="BHA111" s="612"/>
      <c r="BHB111" s="612"/>
      <c r="BHC111" s="612"/>
      <c r="BHD111" s="612"/>
      <c r="BHE111" s="612"/>
      <c r="BHF111" s="612"/>
      <c r="BHG111" s="612"/>
      <c r="BHH111" s="612"/>
      <c r="BHI111" s="612"/>
      <c r="BHJ111" s="612"/>
      <c r="BHK111" s="612"/>
      <c r="BHL111" s="612"/>
      <c r="BHM111" s="612"/>
      <c r="BHN111" s="612"/>
      <c r="BHO111" s="612"/>
      <c r="BHP111" s="612"/>
      <c r="BHQ111" s="612"/>
      <c r="BHR111" s="612"/>
      <c r="BHS111" s="612"/>
      <c r="BHT111" s="612"/>
      <c r="BHU111" s="612"/>
      <c r="BHV111" s="612"/>
      <c r="BHW111" s="612"/>
      <c r="BHX111" s="612"/>
      <c r="BHY111" s="612"/>
      <c r="BHZ111" s="612"/>
      <c r="BIA111" s="612"/>
      <c r="BIB111" s="612"/>
      <c r="BIC111" s="612"/>
      <c r="BID111" s="612"/>
      <c r="BIE111" s="612"/>
      <c r="BIF111" s="612"/>
      <c r="BIG111" s="612"/>
      <c r="BIH111" s="612"/>
      <c r="BII111" s="612"/>
      <c r="BIJ111" s="612"/>
      <c r="BIK111" s="612"/>
      <c r="BIL111" s="612"/>
      <c r="BIM111" s="612"/>
      <c r="BIN111" s="612"/>
      <c r="BIO111" s="612"/>
      <c r="BIP111" s="612"/>
      <c r="BIQ111" s="612"/>
      <c r="BIR111" s="612"/>
      <c r="BIS111" s="612"/>
      <c r="BIT111" s="612"/>
      <c r="BIU111" s="612"/>
      <c r="BIV111" s="612"/>
      <c r="BIW111" s="612"/>
      <c r="BIX111" s="612"/>
      <c r="BIY111" s="612"/>
      <c r="BIZ111" s="612"/>
      <c r="BJA111" s="612"/>
      <c r="BJB111" s="612"/>
      <c r="BJC111" s="612"/>
      <c r="BJD111" s="612"/>
      <c r="BJE111" s="612"/>
      <c r="BJF111" s="612"/>
      <c r="BJG111" s="612"/>
      <c r="BJH111" s="612"/>
      <c r="BJI111" s="612"/>
      <c r="BJJ111" s="612"/>
      <c r="BJK111" s="612"/>
      <c r="BJL111" s="612"/>
      <c r="BJM111" s="612"/>
      <c r="BJN111" s="612"/>
      <c r="BJO111" s="612"/>
      <c r="BJP111" s="612"/>
      <c r="BJQ111" s="612"/>
      <c r="BJR111" s="612"/>
      <c r="BJS111" s="612"/>
      <c r="BJT111" s="612"/>
      <c r="BJU111" s="612"/>
      <c r="BJV111" s="612"/>
      <c r="BJW111" s="612"/>
      <c r="BJX111" s="612"/>
      <c r="BJY111" s="612"/>
      <c r="BJZ111" s="612"/>
      <c r="BKA111" s="612"/>
      <c r="BKB111" s="612"/>
      <c r="BKC111" s="612"/>
      <c r="BKD111" s="612"/>
      <c r="BKE111" s="612"/>
      <c r="BKF111" s="612"/>
      <c r="BKG111" s="612"/>
      <c r="BKH111" s="612"/>
      <c r="BKI111" s="612"/>
      <c r="BKJ111" s="612"/>
      <c r="BKK111" s="612"/>
      <c r="BKL111" s="612"/>
      <c r="BKM111" s="612"/>
      <c r="BKN111" s="612"/>
      <c r="BKO111" s="612"/>
      <c r="BKP111" s="612"/>
      <c r="BKQ111" s="612"/>
      <c r="BKR111" s="612"/>
      <c r="BKS111" s="612"/>
      <c r="BKT111" s="612"/>
      <c r="BKU111" s="612"/>
      <c r="BKV111" s="612"/>
      <c r="BKW111" s="612"/>
      <c r="BKX111" s="612"/>
      <c r="BKY111" s="612"/>
      <c r="BKZ111" s="612"/>
      <c r="BLA111" s="612"/>
      <c r="BLB111" s="612"/>
      <c r="BLC111" s="612"/>
      <c r="BLD111" s="612"/>
      <c r="BLE111" s="612"/>
      <c r="BLF111" s="612"/>
      <c r="BLG111" s="612"/>
      <c r="BLH111" s="612"/>
      <c r="BLI111" s="612"/>
      <c r="BLJ111" s="612"/>
      <c r="BLK111" s="612"/>
      <c r="BLL111" s="612"/>
      <c r="BLM111" s="612"/>
      <c r="BLN111" s="612"/>
      <c r="BLO111" s="612"/>
      <c r="BLP111" s="612"/>
      <c r="BLQ111" s="612"/>
      <c r="BLR111" s="612"/>
      <c r="BLS111" s="612"/>
      <c r="BLT111" s="612"/>
      <c r="BLU111" s="612"/>
      <c r="BLV111" s="612"/>
      <c r="BLW111" s="612"/>
      <c r="BLX111" s="612"/>
      <c r="BLY111" s="612"/>
      <c r="BLZ111" s="612"/>
      <c r="BMA111" s="612"/>
      <c r="BMB111" s="612"/>
      <c r="BMC111" s="612"/>
      <c r="BMD111" s="612"/>
      <c r="BME111" s="612"/>
      <c r="BMF111" s="612"/>
      <c r="BMG111" s="612"/>
      <c r="BMH111" s="612"/>
      <c r="BMI111" s="612"/>
      <c r="BMJ111" s="612"/>
      <c r="BMK111" s="612"/>
      <c r="BML111" s="612"/>
      <c r="BMM111" s="612"/>
      <c r="BMN111" s="612"/>
      <c r="BMO111" s="612"/>
      <c r="BMP111" s="612"/>
      <c r="BMQ111" s="612"/>
      <c r="BMR111" s="612"/>
      <c r="BMS111" s="612"/>
      <c r="BMT111" s="612"/>
      <c r="BMU111" s="612"/>
      <c r="BMV111" s="612"/>
      <c r="BMW111" s="612"/>
      <c r="BMX111" s="612"/>
      <c r="BMY111" s="612"/>
      <c r="BMZ111" s="612"/>
      <c r="BNA111" s="612"/>
      <c r="BNB111" s="612"/>
      <c r="BNC111" s="612"/>
      <c r="BND111" s="612"/>
      <c r="BNE111" s="612"/>
      <c r="BNF111" s="612"/>
      <c r="BNG111" s="612"/>
      <c r="BNH111" s="612"/>
      <c r="BNI111" s="612"/>
      <c r="BNJ111" s="612"/>
      <c r="BNK111" s="612"/>
      <c r="BNL111" s="612"/>
      <c r="BNM111" s="612"/>
      <c r="BNN111" s="612"/>
      <c r="BNO111" s="612"/>
      <c r="BNP111" s="612"/>
      <c r="BNQ111" s="612"/>
      <c r="BNR111" s="612"/>
      <c r="BNS111" s="612"/>
      <c r="BNT111" s="612"/>
      <c r="BNU111" s="612"/>
      <c r="BNV111" s="612"/>
      <c r="BNW111" s="612"/>
      <c r="BNX111" s="612"/>
      <c r="BNY111" s="612"/>
      <c r="BNZ111" s="612"/>
      <c r="BOA111" s="612"/>
      <c r="BOB111" s="612"/>
      <c r="BOC111" s="612"/>
      <c r="BOD111" s="612"/>
      <c r="BOE111" s="612"/>
      <c r="BOF111" s="612"/>
      <c r="BOG111" s="612"/>
      <c r="BOH111" s="612"/>
      <c r="BOI111" s="612"/>
      <c r="BOJ111" s="612"/>
      <c r="BOK111" s="612"/>
      <c r="BOL111" s="612"/>
      <c r="BOM111" s="612"/>
      <c r="BON111" s="612"/>
      <c r="BOO111" s="612"/>
      <c r="BOP111" s="612"/>
      <c r="BOQ111" s="612"/>
      <c r="BOR111" s="612"/>
      <c r="BOS111" s="612"/>
      <c r="BOT111" s="612"/>
      <c r="BOU111" s="612"/>
      <c r="BOV111" s="612"/>
      <c r="BOW111" s="612"/>
      <c r="BOX111" s="612"/>
      <c r="BOY111" s="612"/>
      <c r="BOZ111" s="612"/>
      <c r="BPA111" s="612"/>
      <c r="BPB111" s="612"/>
      <c r="BPC111" s="612"/>
      <c r="BPD111" s="612"/>
      <c r="BPE111" s="612"/>
      <c r="BPF111" s="612"/>
      <c r="BPG111" s="612"/>
      <c r="BPH111" s="612"/>
      <c r="BPI111" s="612"/>
      <c r="BPJ111" s="612"/>
      <c r="BPK111" s="612"/>
      <c r="BPL111" s="612"/>
      <c r="BPM111" s="612"/>
      <c r="BPN111" s="612"/>
      <c r="BPO111" s="612"/>
      <c r="BPP111" s="612"/>
      <c r="BPQ111" s="612"/>
      <c r="BPR111" s="612"/>
      <c r="BPS111" s="612"/>
      <c r="BPT111" s="612"/>
      <c r="BPU111" s="612"/>
      <c r="BPV111" s="612"/>
      <c r="BPW111" s="612"/>
      <c r="BPX111" s="612"/>
      <c r="BPY111" s="612"/>
      <c r="BPZ111" s="612"/>
      <c r="BQA111" s="612"/>
      <c r="BQB111" s="612"/>
      <c r="BQC111" s="612"/>
      <c r="BQD111" s="612"/>
      <c r="BQE111" s="612"/>
      <c r="BQF111" s="612"/>
      <c r="BQG111" s="612"/>
      <c r="BQH111" s="612"/>
      <c r="BQI111" s="612"/>
      <c r="BQJ111" s="612"/>
      <c r="BQK111" s="612"/>
      <c r="BQL111" s="612"/>
      <c r="BQM111" s="612"/>
      <c r="BQN111" s="612"/>
      <c r="BQO111" s="612"/>
      <c r="BQP111" s="612"/>
      <c r="BQQ111" s="612"/>
      <c r="BQR111" s="612"/>
      <c r="BQS111" s="612"/>
      <c r="BQT111" s="612"/>
      <c r="BQU111" s="612"/>
      <c r="BQV111" s="612"/>
      <c r="BQW111" s="612"/>
      <c r="BQX111" s="612"/>
      <c r="BQY111" s="612"/>
      <c r="BQZ111" s="612"/>
      <c r="BRA111" s="612"/>
      <c r="BRB111" s="612"/>
      <c r="BRC111" s="612"/>
      <c r="BRD111" s="612"/>
      <c r="BRE111" s="612"/>
      <c r="BRF111" s="612"/>
      <c r="BRG111" s="612"/>
      <c r="BRH111" s="612"/>
      <c r="BRI111" s="612"/>
      <c r="BRJ111" s="612"/>
      <c r="BRK111" s="612"/>
      <c r="BRL111" s="612"/>
      <c r="BRM111" s="612"/>
      <c r="BRN111" s="612"/>
      <c r="BRO111" s="612"/>
      <c r="BRP111" s="612"/>
      <c r="BRQ111" s="612"/>
      <c r="BRR111" s="612"/>
      <c r="BRS111" s="612"/>
      <c r="BRT111" s="612"/>
      <c r="BRU111" s="612"/>
      <c r="BRV111" s="612"/>
      <c r="BRW111" s="612"/>
      <c r="BRX111" s="612"/>
      <c r="BRY111" s="612"/>
      <c r="BRZ111" s="612"/>
      <c r="BSA111" s="612"/>
      <c r="BSB111" s="612"/>
      <c r="BSC111" s="612"/>
      <c r="BSD111" s="612"/>
      <c r="BSE111" s="612"/>
      <c r="BSF111" s="612"/>
      <c r="BSG111" s="612"/>
      <c r="BSH111" s="612"/>
      <c r="BSI111" s="612"/>
      <c r="BSJ111" s="612"/>
      <c r="BSK111" s="612"/>
      <c r="BSL111" s="612"/>
      <c r="BSM111" s="612"/>
      <c r="BSN111" s="612"/>
      <c r="BSO111" s="612"/>
      <c r="BSP111" s="612"/>
      <c r="BSQ111" s="612"/>
      <c r="BSR111" s="612"/>
      <c r="BSS111" s="612"/>
      <c r="BST111" s="612"/>
      <c r="BSU111" s="612"/>
      <c r="BSV111" s="612"/>
      <c r="BSW111" s="612"/>
      <c r="BSX111" s="612"/>
      <c r="BSY111" s="612"/>
      <c r="BSZ111" s="612"/>
      <c r="BTA111" s="612"/>
      <c r="BTB111" s="612"/>
      <c r="BTC111" s="612"/>
      <c r="BTD111" s="612"/>
      <c r="BTE111" s="612"/>
      <c r="BTF111" s="612"/>
      <c r="BTG111" s="612"/>
      <c r="BTH111" s="612"/>
      <c r="BTI111" s="612"/>
      <c r="BTJ111" s="612"/>
      <c r="BTK111" s="612"/>
      <c r="BTL111" s="612"/>
      <c r="BTM111" s="612"/>
      <c r="BTN111" s="612"/>
      <c r="BTO111" s="612"/>
      <c r="BTP111" s="612"/>
      <c r="BTQ111" s="612"/>
      <c r="BTR111" s="612"/>
      <c r="BTS111" s="612"/>
      <c r="BTT111" s="612"/>
      <c r="BTU111" s="612"/>
      <c r="BTV111" s="612"/>
      <c r="BTW111" s="612"/>
      <c r="BTX111" s="612"/>
      <c r="BTY111" s="612"/>
      <c r="BTZ111" s="612"/>
      <c r="BUA111" s="612"/>
      <c r="BUB111" s="612"/>
      <c r="BUC111" s="612"/>
      <c r="BUD111" s="612"/>
      <c r="BUE111" s="612"/>
      <c r="BUF111" s="612"/>
      <c r="BUG111" s="612"/>
      <c r="BUH111" s="612"/>
      <c r="BUI111" s="612"/>
      <c r="BUJ111" s="612"/>
      <c r="BUK111" s="612"/>
      <c r="BUL111" s="612"/>
      <c r="BUM111" s="612"/>
      <c r="BUN111" s="612"/>
      <c r="BUO111" s="612"/>
      <c r="BUP111" s="612"/>
      <c r="BUQ111" s="612"/>
      <c r="BUR111" s="612"/>
      <c r="BUS111" s="612"/>
      <c r="BUT111" s="612"/>
      <c r="BUU111" s="612"/>
      <c r="BUV111" s="612"/>
      <c r="BUW111" s="612"/>
      <c r="BUX111" s="612"/>
      <c r="BUY111" s="612"/>
      <c r="BUZ111" s="612"/>
      <c r="BVA111" s="612"/>
      <c r="BVB111" s="612"/>
      <c r="BVC111" s="612"/>
      <c r="BVD111" s="612"/>
      <c r="BVE111" s="612"/>
      <c r="BVF111" s="612"/>
      <c r="BVG111" s="612"/>
      <c r="BVH111" s="612"/>
      <c r="BVI111" s="612"/>
      <c r="BVJ111" s="612"/>
      <c r="BVK111" s="612"/>
      <c r="BVL111" s="612"/>
      <c r="BVM111" s="612"/>
      <c r="BVN111" s="612"/>
      <c r="BVO111" s="612"/>
      <c r="BVP111" s="612"/>
      <c r="BVQ111" s="612"/>
      <c r="BVR111" s="612"/>
      <c r="BVS111" s="612"/>
      <c r="BVT111" s="612"/>
      <c r="BVU111" s="612"/>
      <c r="BVV111" s="612"/>
      <c r="BVW111" s="612"/>
      <c r="BVX111" s="612"/>
      <c r="BVY111" s="612"/>
      <c r="BVZ111" s="612"/>
      <c r="BWA111" s="612"/>
      <c r="BWB111" s="612"/>
      <c r="BWC111" s="612"/>
      <c r="BWD111" s="612"/>
      <c r="BWE111" s="612"/>
      <c r="BWF111" s="612"/>
      <c r="BWG111" s="612"/>
      <c r="BWH111" s="612"/>
      <c r="BWI111" s="612"/>
      <c r="BWJ111" s="612"/>
      <c r="BWK111" s="612"/>
      <c r="BWL111" s="612"/>
      <c r="BWM111" s="612"/>
      <c r="BWN111" s="612"/>
      <c r="BWO111" s="612"/>
      <c r="BWP111" s="612"/>
      <c r="BWQ111" s="612"/>
      <c r="BWR111" s="612"/>
      <c r="BWS111" s="612"/>
      <c r="BWT111" s="612"/>
      <c r="BWU111" s="612"/>
      <c r="BWV111" s="612"/>
      <c r="BWW111" s="612"/>
      <c r="BWX111" s="612"/>
      <c r="BWY111" s="612"/>
      <c r="BWZ111" s="612"/>
      <c r="BXA111" s="612"/>
      <c r="BXB111" s="612"/>
      <c r="BXC111" s="612"/>
      <c r="BXD111" s="612"/>
      <c r="BXE111" s="612"/>
      <c r="BXF111" s="612"/>
      <c r="BXG111" s="612"/>
      <c r="BXH111" s="612"/>
      <c r="BXI111" s="612"/>
    </row>
    <row r="112" spans="1:1985" s="935" customFormat="1" ht="21" thickBot="1" x14ac:dyDescent="0.4">
      <c r="A112" s="905" t="s">
        <v>907</v>
      </c>
      <c r="B112" s="932">
        <v>3532.9128512415114</v>
      </c>
      <c r="C112" s="933">
        <v>2748.9086945940776</v>
      </c>
      <c r="D112" s="933">
        <v>5008.3768700009841</v>
      </c>
      <c r="E112" s="933">
        <v>4361.3121378660799</v>
      </c>
      <c r="F112" s="933">
        <v>4419.7145969376297</v>
      </c>
      <c r="G112" s="933">
        <v>4455.061519959836</v>
      </c>
      <c r="H112" s="886"/>
      <c r="I112" s="612"/>
      <c r="J112" s="612"/>
      <c r="K112" s="612"/>
      <c r="L112" s="612"/>
      <c r="M112" s="612"/>
      <c r="N112" s="612"/>
      <c r="O112" s="612"/>
      <c r="P112" s="612"/>
      <c r="Q112" s="612"/>
      <c r="R112" s="612"/>
      <c r="S112" s="612"/>
      <c r="T112" s="612"/>
      <c r="U112" s="612"/>
      <c r="V112" s="612"/>
      <c r="W112" s="612"/>
      <c r="X112" s="612"/>
      <c r="Y112" s="612"/>
      <c r="Z112" s="612"/>
      <c r="AA112" s="612"/>
      <c r="AB112" s="612"/>
      <c r="AC112" s="612"/>
      <c r="AD112" s="612"/>
      <c r="AE112" s="612"/>
      <c r="AF112" s="612"/>
      <c r="AG112" s="612"/>
      <c r="AH112" s="612"/>
      <c r="AI112" s="612"/>
      <c r="AJ112" s="612"/>
      <c r="AK112" s="612"/>
      <c r="AL112" s="612"/>
      <c r="AM112" s="612"/>
      <c r="AN112" s="612"/>
      <c r="AO112" s="612"/>
      <c r="AP112" s="612"/>
      <c r="AQ112" s="612"/>
      <c r="AR112" s="612"/>
      <c r="AS112" s="612"/>
      <c r="AT112" s="612"/>
      <c r="AU112" s="612"/>
      <c r="AV112" s="612"/>
      <c r="AW112" s="612"/>
      <c r="AX112" s="612"/>
      <c r="AY112" s="612"/>
      <c r="AZ112" s="612"/>
      <c r="BA112" s="612"/>
      <c r="BB112" s="612"/>
      <c r="BC112" s="612"/>
      <c r="BD112" s="612"/>
      <c r="BE112" s="612"/>
      <c r="BF112" s="612"/>
      <c r="BG112" s="612"/>
      <c r="BH112" s="612"/>
      <c r="BI112" s="612"/>
      <c r="BJ112" s="612"/>
      <c r="BK112" s="612"/>
      <c r="BL112" s="612"/>
      <c r="BM112" s="612"/>
      <c r="BN112" s="612"/>
      <c r="BO112" s="612"/>
      <c r="BP112" s="612"/>
      <c r="BQ112" s="612"/>
      <c r="BR112" s="612"/>
      <c r="BS112" s="612"/>
      <c r="BT112" s="612"/>
      <c r="BU112" s="612"/>
      <c r="BV112" s="612"/>
      <c r="BW112" s="612"/>
      <c r="BX112" s="612"/>
      <c r="BY112" s="612"/>
      <c r="BZ112" s="612"/>
      <c r="CA112" s="612"/>
      <c r="CB112" s="612"/>
      <c r="CC112" s="612"/>
      <c r="CD112" s="612"/>
      <c r="CE112" s="612"/>
      <c r="CF112" s="612"/>
      <c r="CG112" s="612"/>
      <c r="CH112" s="612"/>
      <c r="CI112" s="612"/>
      <c r="CJ112" s="612"/>
      <c r="CK112" s="612"/>
      <c r="CL112" s="612"/>
      <c r="CM112" s="612"/>
      <c r="CN112" s="612"/>
      <c r="CO112" s="612"/>
      <c r="CP112" s="612"/>
      <c r="CQ112" s="612"/>
      <c r="CR112" s="612"/>
      <c r="CS112" s="612"/>
      <c r="CT112" s="612"/>
      <c r="CU112" s="612"/>
      <c r="CV112" s="612"/>
      <c r="CW112" s="612"/>
      <c r="CX112" s="612"/>
      <c r="CY112" s="612"/>
      <c r="CZ112" s="612"/>
      <c r="DA112" s="612"/>
      <c r="DB112" s="612"/>
      <c r="DC112" s="612"/>
      <c r="DD112" s="612"/>
      <c r="DE112" s="612"/>
      <c r="DF112" s="612"/>
      <c r="DG112" s="612"/>
      <c r="DH112" s="612"/>
      <c r="DI112" s="612"/>
      <c r="DJ112" s="612"/>
      <c r="DK112" s="612"/>
      <c r="DL112" s="612"/>
      <c r="DM112" s="612"/>
      <c r="DN112" s="612"/>
      <c r="DO112" s="612"/>
      <c r="DP112" s="612"/>
      <c r="DQ112" s="612"/>
      <c r="DR112" s="612"/>
      <c r="DS112" s="612"/>
      <c r="DT112" s="612"/>
      <c r="DU112" s="612"/>
      <c r="DV112" s="612"/>
      <c r="DW112" s="612"/>
      <c r="DX112" s="612"/>
      <c r="DY112" s="612"/>
      <c r="DZ112" s="612"/>
      <c r="EA112" s="612"/>
      <c r="EB112" s="612"/>
      <c r="EC112" s="612"/>
      <c r="ED112" s="612"/>
      <c r="EE112" s="612"/>
      <c r="EF112" s="612"/>
      <c r="EG112" s="612"/>
      <c r="EH112" s="612"/>
      <c r="EI112" s="612"/>
      <c r="EJ112" s="612"/>
      <c r="EK112" s="612"/>
      <c r="EL112" s="612"/>
      <c r="EM112" s="612"/>
      <c r="EN112" s="612"/>
      <c r="EO112" s="612"/>
      <c r="EP112" s="612"/>
      <c r="EQ112" s="612"/>
      <c r="ER112" s="612"/>
      <c r="ES112" s="612"/>
      <c r="ET112" s="612"/>
      <c r="EU112" s="612"/>
      <c r="EV112" s="612"/>
      <c r="EW112" s="612"/>
      <c r="EX112" s="612"/>
      <c r="EY112" s="612"/>
      <c r="EZ112" s="612"/>
      <c r="FA112" s="612"/>
      <c r="FB112" s="612"/>
      <c r="FC112" s="612"/>
      <c r="FD112" s="612"/>
      <c r="FE112" s="612"/>
      <c r="FF112" s="612"/>
      <c r="FG112" s="612"/>
      <c r="FH112" s="612"/>
      <c r="FI112" s="612"/>
      <c r="FJ112" s="612"/>
      <c r="FK112" s="612"/>
      <c r="FL112" s="612"/>
      <c r="FM112" s="612"/>
      <c r="FN112" s="612"/>
      <c r="FO112" s="612"/>
      <c r="FP112" s="612"/>
      <c r="FQ112" s="612"/>
      <c r="FR112" s="612"/>
      <c r="FS112" s="612"/>
      <c r="FT112" s="612"/>
      <c r="FU112" s="612"/>
      <c r="FV112" s="612"/>
      <c r="FW112" s="612"/>
      <c r="FX112" s="612"/>
      <c r="FY112" s="612"/>
      <c r="FZ112" s="612"/>
      <c r="GA112" s="612"/>
      <c r="GB112" s="612"/>
      <c r="GC112" s="612"/>
      <c r="GD112" s="612"/>
      <c r="GE112" s="612"/>
      <c r="GF112" s="612"/>
      <c r="GG112" s="612"/>
      <c r="GH112" s="612"/>
      <c r="GI112" s="612"/>
      <c r="GJ112" s="612"/>
      <c r="GK112" s="612"/>
      <c r="GL112" s="612"/>
      <c r="GM112" s="612"/>
      <c r="GN112" s="612"/>
      <c r="GO112" s="612"/>
      <c r="GP112" s="612"/>
      <c r="GQ112" s="612"/>
      <c r="GR112" s="612"/>
      <c r="GS112" s="612"/>
      <c r="GT112" s="612"/>
      <c r="GU112" s="612"/>
      <c r="GV112" s="612"/>
      <c r="GW112" s="612"/>
      <c r="GX112" s="612"/>
      <c r="GY112" s="612"/>
      <c r="GZ112" s="612"/>
      <c r="HA112" s="612"/>
      <c r="HB112" s="612"/>
      <c r="HC112" s="612"/>
      <c r="HD112" s="612"/>
      <c r="HE112" s="612"/>
      <c r="HF112" s="612"/>
      <c r="HG112" s="612"/>
      <c r="HH112" s="612"/>
      <c r="HI112" s="612"/>
      <c r="HJ112" s="612"/>
      <c r="HK112" s="612"/>
      <c r="HL112" s="612"/>
      <c r="HM112" s="612"/>
      <c r="HN112" s="612"/>
      <c r="HO112" s="612"/>
      <c r="HP112" s="612"/>
      <c r="HQ112" s="612"/>
      <c r="HR112" s="612"/>
      <c r="HS112" s="612"/>
      <c r="HT112" s="612"/>
      <c r="HU112" s="612"/>
      <c r="HV112" s="612"/>
      <c r="HW112" s="612"/>
      <c r="HX112" s="612"/>
      <c r="HY112" s="612"/>
      <c r="HZ112" s="612"/>
      <c r="IA112" s="612"/>
      <c r="IB112" s="612"/>
      <c r="IC112" s="612"/>
      <c r="ID112" s="612"/>
      <c r="IE112" s="612"/>
      <c r="IF112" s="612"/>
      <c r="IG112" s="612"/>
      <c r="IH112" s="612"/>
      <c r="II112" s="612"/>
      <c r="IJ112" s="612"/>
      <c r="IK112" s="612"/>
      <c r="IL112" s="612"/>
      <c r="IM112" s="612"/>
      <c r="IN112" s="612"/>
      <c r="IO112" s="612"/>
      <c r="IP112" s="612"/>
      <c r="IQ112" s="612"/>
      <c r="IR112" s="612"/>
      <c r="IS112" s="612"/>
      <c r="IT112" s="612"/>
      <c r="IU112" s="612"/>
      <c r="IV112" s="612"/>
      <c r="IW112" s="612"/>
      <c r="IX112" s="612"/>
      <c r="IY112" s="612"/>
      <c r="IZ112" s="612"/>
      <c r="JA112" s="612"/>
      <c r="JB112" s="612"/>
      <c r="JC112" s="612"/>
      <c r="JD112" s="612"/>
      <c r="JE112" s="612"/>
      <c r="JF112" s="612"/>
      <c r="JG112" s="612"/>
      <c r="JH112" s="612"/>
      <c r="JI112" s="612"/>
      <c r="JJ112" s="612"/>
      <c r="JK112" s="612"/>
      <c r="JL112" s="612"/>
      <c r="JM112" s="612"/>
      <c r="JN112" s="612"/>
      <c r="JO112" s="612"/>
      <c r="JP112" s="612"/>
      <c r="JQ112" s="612"/>
      <c r="JR112" s="612"/>
      <c r="JS112" s="612"/>
      <c r="JT112" s="612"/>
      <c r="JU112" s="612"/>
      <c r="JV112" s="612"/>
      <c r="JW112" s="612"/>
      <c r="JX112" s="612"/>
      <c r="JY112" s="612"/>
      <c r="JZ112" s="612"/>
      <c r="KA112" s="612"/>
      <c r="KB112" s="612"/>
      <c r="KC112" s="612"/>
      <c r="KD112" s="612"/>
      <c r="KE112" s="612"/>
      <c r="KF112" s="612"/>
      <c r="KG112" s="612"/>
      <c r="KH112" s="612"/>
      <c r="KI112" s="612"/>
      <c r="KJ112" s="612"/>
      <c r="KK112" s="612"/>
      <c r="KL112" s="612"/>
      <c r="KM112" s="612"/>
      <c r="KN112" s="612"/>
      <c r="KO112" s="612"/>
      <c r="KP112" s="612"/>
      <c r="KQ112" s="612"/>
      <c r="KR112" s="612"/>
      <c r="KS112" s="612"/>
      <c r="KT112" s="612"/>
      <c r="KU112" s="612"/>
      <c r="KV112" s="612"/>
      <c r="KW112" s="612"/>
      <c r="KX112" s="612"/>
      <c r="KY112" s="612"/>
      <c r="KZ112" s="612"/>
      <c r="LA112" s="612"/>
      <c r="LB112" s="612"/>
      <c r="LC112" s="612"/>
      <c r="LD112" s="612"/>
      <c r="LE112" s="612"/>
      <c r="LF112" s="612"/>
      <c r="LG112" s="612"/>
      <c r="LH112" s="612"/>
      <c r="LI112" s="612"/>
      <c r="LJ112" s="612"/>
      <c r="LK112" s="612"/>
      <c r="LL112" s="612"/>
      <c r="LM112" s="612"/>
      <c r="LN112" s="612"/>
      <c r="LO112" s="612"/>
      <c r="LP112" s="612"/>
      <c r="LQ112" s="612"/>
      <c r="LR112" s="612"/>
      <c r="LS112" s="612"/>
      <c r="LT112" s="612"/>
      <c r="LU112" s="612"/>
      <c r="LV112" s="612"/>
      <c r="LW112" s="612"/>
      <c r="LX112" s="612"/>
      <c r="LY112" s="612"/>
      <c r="LZ112" s="612"/>
      <c r="MA112" s="612"/>
      <c r="MB112" s="612"/>
      <c r="MC112" s="612"/>
      <c r="MD112" s="612"/>
      <c r="ME112" s="612"/>
      <c r="MF112" s="612"/>
      <c r="MG112" s="612"/>
      <c r="MH112" s="612"/>
      <c r="MI112" s="612"/>
      <c r="MJ112" s="612"/>
      <c r="MK112" s="612"/>
      <c r="ML112" s="612"/>
      <c r="MM112" s="612"/>
      <c r="MN112" s="612"/>
      <c r="MO112" s="612"/>
      <c r="MP112" s="612"/>
      <c r="MQ112" s="612"/>
      <c r="MR112" s="612"/>
      <c r="MS112" s="612"/>
      <c r="MT112" s="612"/>
      <c r="MU112" s="612"/>
      <c r="MV112" s="612"/>
      <c r="MW112" s="612"/>
      <c r="MX112" s="612"/>
      <c r="MY112" s="612"/>
      <c r="MZ112" s="612"/>
      <c r="NA112" s="612"/>
      <c r="NB112" s="612"/>
      <c r="NC112" s="612"/>
      <c r="ND112" s="612"/>
      <c r="NE112" s="612"/>
      <c r="NF112" s="612"/>
      <c r="NG112" s="612"/>
      <c r="NH112" s="612"/>
      <c r="NI112" s="612"/>
      <c r="NJ112" s="612"/>
      <c r="NK112" s="612"/>
      <c r="NL112" s="612"/>
      <c r="NM112" s="612"/>
      <c r="NN112" s="612"/>
      <c r="NO112" s="612"/>
      <c r="NP112" s="612"/>
      <c r="NQ112" s="612"/>
      <c r="NR112" s="612"/>
      <c r="NS112" s="612"/>
      <c r="NT112" s="612"/>
      <c r="NU112" s="612"/>
      <c r="NV112" s="612"/>
      <c r="NW112" s="612"/>
      <c r="NX112" s="612"/>
      <c r="NY112" s="612"/>
      <c r="NZ112" s="612"/>
      <c r="OA112" s="612"/>
      <c r="OB112" s="612"/>
      <c r="OC112" s="612"/>
      <c r="OD112" s="612"/>
      <c r="OE112" s="612"/>
      <c r="OF112" s="612"/>
      <c r="OG112" s="612"/>
      <c r="OH112" s="612"/>
      <c r="OI112" s="612"/>
      <c r="OJ112" s="612"/>
      <c r="OK112" s="612"/>
      <c r="OL112" s="612"/>
      <c r="OM112" s="612"/>
      <c r="ON112" s="612"/>
      <c r="OO112" s="612"/>
      <c r="OP112" s="612"/>
      <c r="OQ112" s="612"/>
      <c r="OR112" s="612"/>
      <c r="OS112" s="612"/>
      <c r="OT112" s="612"/>
      <c r="OU112" s="612"/>
      <c r="OV112" s="612"/>
      <c r="OW112" s="612"/>
      <c r="OX112" s="612"/>
      <c r="OY112" s="612"/>
      <c r="OZ112" s="612"/>
      <c r="PA112" s="612"/>
      <c r="PB112" s="612"/>
      <c r="PC112" s="612"/>
      <c r="PD112" s="612"/>
      <c r="PE112" s="612"/>
      <c r="PF112" s="612"/>
      <c r="PG112" s="612"/>
      <c r="PH112" s="612"/>
      <c r="PI112" s="612"/>
      <c r="PJ112" s="612"/>
      <c r="PK112" s="612"/>
      <c r="PL112" s="612"/>
      <c r="PM112" s="612"/>
      <c r="PN112" s="612"/>
      <c r="PO112" s="612"/>
      <c r="PP112" s="612"/>
      <c r="PQ112" s="612"/>
      <c r="PR112" s="612"/>
      <c r="PS112" s="612"/>
      <c r="PT112" s="612"/>
      <c r="PU112" s="612"/>
      <c r="PV112" s="612"/>
      <c r="PW112" s="612"/>
      <c r="PX112" s="612"/>
      <c r="PY112" s="612"/>
      <c r="PZ112" s="612"/>
      <c r="QA112" s="612"/>
      <c r="QB112" s="612"/>
      <c r="QC112" s="612"/>
      <c r="QD112" s="612"/>
      <c r="QE112" s="612"/>
      <c r="QF112" s="612"/>
      <c r="QG112" s="612"/>
      <c r="QH112" s="612"/>
      <c r="QI112" s="612"/>
      <c r="QJ112" s="612"/>
      <c r="QK112" s="612"/>
      <c r="QL112" s="612"/>
      <c r="QM112" s="612"/>
      <c r="QN112" s="612"/>
      <c r="QO112" s="612"/>
      <c r="QP112" s="612"/>
      <c r="QQ112" s="612"/>
      <c r="QR112" s="612"/>
      <c r="QS112" s="612"/>
      <c r="QT112" s="612"/>
      <c r="QU112" s="612"/>
      <c r="QV112" s="612"/>
      <c r="QW112" s="612"/>
      <c r="QX112" s="612"/>
      <c r="QY112" s="612"/>
      <c r="QZ112" s="612"/>
      <c r="RA112" s="612"/>
      <c r="RB112" s="612"/>
      <c r="RC112" s="612"/>
      <c r="RD112" s="612"/>
      <c r="RE112" s="612"/>
      <c r="RF112" s="612"/>
      <c r="RG112" s="612"/>
      <c r="RH112" s="612"/>
      <c r="RI112" s="612"/>
      <c r="RJ112" s="612"/>
      <c r="RK112" s="612"/>
      <c r="RL112" s="612"/>
      <c r="RM112" s="612"/>
      <c r="RN112" s="612"/>
      <c r="RO112" s="612"/>
      <c r="RP112" s="612"/>
      <c r="RQ112" s="612"/>
      <c r="RR112" s="612"/>
      <c r="RS112" s="612"/>
      <c r="RT112" s="612"/>
      <c r="RU112" s="612"/>
      <c r="RV112" s="612"/>
      <c r="RW112" s="612"/>
      <c r="RX112" s="612"/>
      <c r="RY112" s="612"/>
      <c r="RZ112" s="612"/>
      <c r="SA112" s="612"/>
      <c r="SB112" s="612"/>
      <c r="SC112" s="612"/>
      <c r="SD112" s="612"/>
      <c r="SE112" s="612"/>
      <c r="SF112" s="612"/>
      <c r="SG112" s="612"/>
      <c r="SH112" s="612"/>
      <c r="SI112" s="612"/>
      <c r="SJ112" s="612"/>
      <c r="SK112" s="612"/>
      <c r="SL112" s="612"/>
      <c r="SM112" s="612"/>
      <c r="SN112" s="612"/>
      <c r="SO112" s="612"/>
      <c r="SP112" s="612"/>
      <c r="SQ112" s="612"/>
      <c r="SR112" s="612"/>
      <c r="SS112" s="612"/>
      <c r="ST112" s="612"/>
      <c r="SU112" s="612"/>
      <c r="SV112" s="612"/>
      <c r="SW112" s="612"/>
      <c r="SX112" s="612"/>
      <c r="SY112" s="612"/>
      <c r="SZ112" s="612"/>
      <c r="TA112" s="612"/>
      <c r="TB112" s="612"/>
      <c r="TC112" s="612"/>
      <c r="TD112" s="612"/>
      <c r="TE112" s="612"/>
      <c r="TF112" s="612"/>
      <c r="TG112" s="612"/>
      <c r="TH112" s="612"/>
      <c r="TI112" s="612"/>
      <c r="TJ112" s="612"/>
      <c r="TK112" s="612"/>
      <c r="TL112" s="612"/>
      <c r="TM112" s="612"/>
      <c r="TN112" s="612"/>
      <c r="TO112" s="612"/>
      <c r="TP112" s="612"/>
      <c r="TQ112" s="612"/>
      <c r="TR112" s="612"/>
      <c r="TS112" s="612"/>
      <c r="TT112" s="612"/>
      <c r="TU112" s="612"/>
      <c r="TV112" s="612"/>
      <c r="TW112" s="612"/>
      <c r="TX112" s="612"/>
      <c r="TY112" s="612"/>
      <c r="TZ112" s="612"/>
      <c r="UA112" s="612"/>
      <c r="UB112" s="612"/>
      <c r="UC112" s="612"/>
      <c r="UD112" s="612"/>
      <c r="UE112" s="612"/>
      <c r="UF112" s="612"/>
      <c r="UG112" s="612"/>
      <c r="UH112" s="612"/>
      <c r="UI112" s="612"/>
      <c r="UJ112" s="612"/>
      <c r="UK112" s="612"/>
      <c r="UL112" s="612"/>
      <c r="UM112" s="612"/>
      <c r="UN112" s="612"/>
      <c r="UO112" s="612"/>
      <c r="UP112" s="612"/>
      <c r="UQ112" s="612"/>
      <c r="UR112" s="612"/>
      <c r="US112" s="612"/>
      <c r="UT112" s="612"/>
      <c r="UU112" s="612"/>
      <c r="UV112" s="612"/>
      <c r="UW112" s="612"/>
      <c r="UX112" s="612"/>
      <c r="UY112" s="612"/>
      <c r="UZ112" s="612"/>
      <c r="VA112" s="612"/>
      <c r="VB112" s="612"/>
      <c r="VC112" s="612"/>
      <c r="VD112" s="612"/>
      <c r="VE112" s="612"/>
      <c r="VF112" s="612"/>
      <c r="VG112" s="612"/>
      <c r="VH112" s="612"/>
      <c r="VI112" s="612"/>
      <c r="VJ112" s="612"/>
      <c r="VK112" s="612"/>
      <c r="VL112" s="612"/>
      <c r="VM112" s="612"/>
      <c r="VN112" s="612"/>
      <c r="VO112" s="612"/>
      <c r="VP112" s="612"/>
      <c r="VQ112" s="612"/>
      <c r="VR112" s="612"/>
      <c r="VS112" s="612"/>
      <c r="VT112" s="612"/>
      <c r="VU112" s="612"/>
      <c r="VV112" s="612"/>
      <c r="VW112" s="612"/>
      <c r="VX112" s="612"/>
      <c r="VY112" s="612"/>
      <c r="VZ112" s="612"/>
      <c r="WA112" s="612"/>
      <c r="WB112" s="612"/>
      <c r="WC112" s="612"/>
      <c r="WD112" s="612"/>
      <c r="WE112" s="612"/>
      <c r="WF112" s="612"/>
      <c r="WG112" s="612"/>
      <c r="WH112" s="612"/>
      <c r="WI112" s="612"/>
      <c r="WJ112" s="612"/>
      <c r="WK112" s="612"/>
      <c r="WL112" s="612"/>
      <c r="WM112" s="612"/>
      <c r="WN112" s="612"/>
      <c r="WO112" s="612"/>
      <c r="WP112" s="612"/>
      <c r="WQ112" s="612"/>
      <c r="WR112" s="612"/>
      <c r="WS112" s="612"/>
      <c r="WT112" s="612"/>
      <c r="WU112" s="612"/>
      <c r="WV112" s="612"/>
      <c r="WW112" s="612"/>
      <c r="WX112" s="612"/>
      <c r="WY112" s="612"/>
      <c r="WZ112" s="612"/>
      <c r="XA112" s="612"/>
      <c r="XB112" s="612"/>
      <c r="XC112" s="612"/>
      <c r="XD112" s="612"/>
      <c r="XE112" s="612"/>
      <c r="XF112" s="612"/>
      <c r="XG112" s="612"/>
      <c r="XH112" s="612"/>
      <c r="XI112" s="612"/>
      <c r="XJ112" s="612"/>
      <c r="XK112" s="612"/>
      <c r="XL112" s="612"/>
      <c r="XM112" s="612"/>
      <c r="XN112" s="612"/>
      <c r="XO112" s="612"/>
      <c r="XP112" s="612"/>
      <c r="XQ112" s="612"/>
      <c r="XR112" s="612"/>
      <c r="XS112" s="612"/>
      <c r="XT112" s="612"/>
      <c r="XU112" s="612"/>
      <c r="XV112" s="612"/>
      <c r="XW112" s="612"/>
      <c r="XX112" s="612"/>
      <c r="XY112" s="612"/>
      <c r="XZ112" s="612"/>
      <c r="YA112" s="612"/>
      <c r="YB112" s="612"/>
      <c r="YC112" s="612"/>
      <c r="YD112" s="612"/>
      <c r="YE112" s="612"/>
      <c r="YF112" s="612"/>
      <c r="YG112" s="612"/>
      <c r="YH112" s="612"/>
      <c r="YI112" s="612"/>
      <c r="YJ112" s="612"/>
      <c r="YK112" s="612"/>
      <c r="YL112" s="612"/>
      <c r="YM112" s="612"/>
      <c r="YN112" s="612"/>
      <c r="YO112" s="612"/>
      <c r="YP112" s="612"/>
      <c r="YQ112" s="612"/>
      <c r="YR112" s="612"/>
      <c r="YS112" s="612"/>
      <c r="YT112" s="612"/>
      <c r="YU112" s="612"/>
      <c r="YV112" s="612"/>
      <c r="YW112" s="612"/>
      <c r="YX112" s="612"/>
      <c r="YY112" s="612"/>
      <c r="YZ112" s="612"/>
      <c r="ZA112" s="612"/>
      <c r="ZB112" s="612"/>
      <c r="ZC112" s="612"/>
      <c r="ZD112" s="612"/>
      <c r="ZE112" s="612"/>
      <c r="ZF112" s="612"/>
      <c r="ZG112" s="612"/>
      <c r="ZH112" s="612"/>
      <c r="ZI112" s="612"/>
      <c r="ZJ112" s="612"/>
      <c r="ZK112" s="612"/>
      <c r="ZL112" s="612"/>
      <c r="ZM112" s="612"/>
      <c r="ZN112" s="612"/>
      <c r="ZO112" s="612"/>
      <c r="ZP112" s="612"/>
      <c r="ZQ112" s="612"/>
      <c r="ZR112" s="612"/>
      <c r="ZS112" s="612"/>
      <c r="ZT112" s="612"/>
      <c r="ZU112" s="612"/>
      <c r="ZV112" s="612"/>
      <c r="ZW112" s="612"/>
      <c r="ZX112" s="612"/>
      <c r="ZY112" s="612"/>
      <c r="ZZ112" s="612"/>
      <c r="AAA112" s="612"/>
      <c r="AAB112" s="612"/>
      <c r="AAC112" s="612"/>
      <c r="AAD112" s="612"/>
      <c r="AAE112" s="612"/>
      <c r="AAF112" s="612"/>
      <c r="AAG112" s="612"/>
      <c r="AAH112" s="612"/>
      <c r="AAI112" s="612"/>
      <c r="AAJ112" s="612"/>
      <c r="AAK112" s="612"/>
      <c r="AAL112" s="612"/>
      <c r="AAM112" s="612"/>
      <c r="AAN112" s="612"/>
      <c r="AAO112" s="612"/>
      <c r="AAP112" s="612"/>
      <c r="AAQ112" s="612"/>
      <c r="AAR112" s="612"/>
      <c r="AAS112" s="612"/>
      <c r="AAT112" s="612"/>
      <c r="AAU112" s="612"/>
      <c r="AAV112" s="612"/>
      <c r="AAW112" s="612"/>
      <c r="AAX112" s="612"/>
      <c r="AAY112" s="612"/>
      <c r="AAZ112" s="612"/>
      <c r="ABA112" s="612"/>
      <c r="ABB112" s="612"/>
      <c r="ABC112" s="612"/>
      <c r="ABD112" s="612"/>
      <c r="ABE112" s="612"/>
      <c r="ABF112" s="612"/>
      <c r="ABG112" s="612"/>
      <c r="ABH112" s="612"/>
      <c r="ABI112" s="612"/>
      <c r="ABJ112" s="612"/>
      <c r="ABK112" s="612"/>
      <c r="ABL112" s="612"/>
      <c r="ABM112" s="612"/>
      <c r="ABN112" s="612"/>
      <c r="ABO112" s="612"/>
      <c r="ABP112" s="612"/>
      <c r="ABQ112" s="612"/>
      <c r="ABR112" s="612"/>
      <c r="ABS112" s="612"/>
      <c r="ABT112" s="612"/>
      <c r="ABU112" s="612"/>
      <c r="ABV112" s="612"/>
      <c r="ABW112" s="612"/>
      <c r="ABX112" s="612"/>
      <c r="ABY112" s="612"/>
      <c r="ABZ112" s="612"/>
      <c r="ACA112" s="612"/>
      <c r="ACB112" s="612"/>
      <c r="ACC112" s="612"/>
      <c r="ACD112" s="612"/>
      <c r="ACE112" s="612"/>
      <c r="ACF112" s="612"/>
      <c r="ACG112" s="612"/>
      <c r="ACH112" s="612"/>
      <c r="ACI112" s="612"/>
      <c r="ACJ112" s="612"/>
      <c r="ACK112" s="612"/>
      <c r="ACL112" s="612"/>
      <c r="ACM112" s="612"/>
      <c r="ACN112" s="612"/>
      <c r="ACO112" s="612"/>
      <c r="ACP112" s="612"/>
      <c r="ACQ112" s="612"/>
      <c r="ACR112" s="612"/>
      <c r="ACS112" s="612"/>
      <c r="ACT112" s="612"/>
      <c r="ACU112" s="612"/>
      <c r="ACV112" s="612"/>
      <c r="ACW112" s="612"/>
      <c r="ACX112" s="612"/>
      <c r="ACY112" s="612"/>
      <c r="ACZ112" s="612"/>
      <c r="ADA112" s="612"/>
      <c r="ADB112" s="612"/>
      <c r="ADC112" s="612"/>
      <c r="ADD112" s="612"/>
      <c r="ADE112" s="612"/>
      <c r="ADF112" s="612"/>
      <c r="ADG112" s="612"/>
      <c r="ADH112" s="612"/>
      <c r="ADI112" s="612"/>
      <c r="ADJ112" s="612"/>
      <c r="ADK112" s="612"/>
      <c r="ADL112" s="612"/>
      <c r="ADM112" s="612"/>
      <c r="ADN112" s="612"/>
      <c r="ADO112" s="612"/>
      <c r="ADP112" s="612"/>
      <c r="ADQ112" s="612"/>
      <c r="ADR112" s="612"/>
      <c r="ADS112" s="612"/>
      <c r="ADT112" s="612"/>
      <c r="ADU112" s="612"/>
      <c r="ADV112" s="612"/>
      <c r="ADW112" s="612"/>
      <c r="ADX112" s="612"/>
      <c r="ADY112" s="612"/>
      <c r="ADZ112" s="612"/>
      <c r="AEA112" s="612"/>
      <c r="AEB112" s="612"/>
      <c r="AEC112" s="612"/>
      <c r="AED112" s="612"/>
      <c r="AEE112" s="612"/>
      <c r="AEF112" s="612"/>
      <c r="AEG112" s="612"/>
      <c r="AEH112" s="612"/>
      <c r="AEI112" s="612"/>
      <c r="AEJ112" s="612"/>
      <c r="AEK112" s="612"/>
      <c r="AEL112" s="612"/>
      <c r="AEM112" s="612"/>
      <c r="AEN112" s="612"/>
      <c r="AEO112" s="612"/>
      <c r="AEP112" s="612"/>
      <c r="AEQ112" s="612"/>
      <c r="AER112" s="612"/>
      <c r="AES112" s="612"/>
      <c r="AET112" s="612"/>
      <c r="AEU112" s="612"/>
      <c r="AEV112" s="612"/>
      <c r="AEW112" s="612"/>
      <c r="AEX112" s="612"/>
      <c r="AEY112" s="612"/>
      <c r="AEZ112" s="612"/>
      <c r="AFA112" s="612"/>
      <c r="AFB112" s="612"/>
      <c r="AFC112" s="612"/>
      <c r="AFD112" s="612"/>
      <c r="AFE112" s="612"/>
      <c r="AFF112" s="612"/>
      <c r="AFG112" s="612"/>
      <c r="AFH112" s="612"/>
      <c r="AFI112" s="612"/>
      <c r="AFJ112" s="612"/>
      <c r="AFK112" s="612"/>
      <c r="AFL112" s="612"/>
      <c r="AFM112" s="612"/>
      <c r="AFN112" s="612"/>
      <c r="AFO112" s="612"/>
      <c r="AFP112" s="612"/>
      <c r="AFQ112" s="612"/>
      <c r="AFR112" s="612"/>
      <c r="AFS112" s="612"/>
      <c r="AFT112" s="612"/>
      <c r="AFU112" s="612"/>
      <c r="AFV112" s="612"/>
      <c r="AFW112" s="612"/>
      <c r="AFX112" s="612"/>
      <c r="AFY112" s="612"/>
      <c r="AFZ112" s="612"/>
      <c r="AGA112" s="612"/>
      <c r="AGB112" s="612"/>
      <c r="AGC112" s="612"/>
      <c r="AGD112" s="612"/>
      <c r="AGE112" s="612"/>
      <c r="AGF112" s="612"/>
      <c r="AGG112" s="612"/>
      <c r="AGH112" s="612"/>
      <c r="AGI112" s="612"/>
      <c r="AGJ112" s="612"/>
      <c r="AGK112" s="612"/>
      <c r="AGL112" s="612"/>
      <c r="AGM112" s="612"/>
      <c r="AGN112" s="612"/>
      <c r="AGO112" s="612"/>
      <c r="AGP112" s="612"/>
      <c r="AGQ112" s="612"/>
      <c r="AGR112" s="612"/>
      <c r="AGS112" s="612"/>
      <c r="AGT112" s="612"/>
      <c r="AGU112" s="612"/>
      <c r="AGV112" s="612"/>
      <c r="AGW112" s="612"/>
      <c r="AGX112" s="612"/>
      <c r="AGY112" s="612"/>
      <c r="AGZ112" s="612"/>
      <c r="AHA112" s="612"/>
      <c r="AHB112" s="612"/>
      <c r="AHC112" s="612"/>
      <c r="AHD112" s="612"/>
      <c r="AHE112" s="612"/>
      <c r="AHF112" s="612"/>
      <c r="AHG112" s="612"/>
      <c r="AHH112" s="612"/>
      <c r="AHI112" s="612"/>
      <c r="AHJ112" s="612"/>
      <c r="AHK112" s="612"/>
      <c r="AHL112" s="612"/>
      <c r="AHM112" s="612"/>
      <c r="AHN112" s="612"/>
      <c r="AHO112" s="612"/>
      <c r="AHP112" s="612"/>
      <c r="AHQ112" s="612"/>
      <c r="AHR112" s="612"/>
      <c r="AHS112" s="612"/>
      <c r="AHT112" s="612"/>
      <c r="AHU112" s="612"/>
      <c r="AHV112" s="612"/>
      <c r="AHW112" s="612"/>
      <c r="AHX112" s="612"/>
      <c r="AHY112" s="612"/>
      <c r="AHZ112" s="612"/>
      <c r="AIA112" s="612"/>
      <c r="AIB112" s="612"/>
      <c r="AIC112" s="612"/>
      <c r="AID112" s="612"/>
      <c r="AIE112" s="612"/>
      <c r="AIF112" s="612"/>
      <c r="AIG112" s="612"/>
      <c r="AIH112" s="612"/>
      <c r="AII112" s="612"/>
      <c r="AIJ112" s="612"/>
      <c r="AIK112" s="612"/>
      <c r="AIL112" s="612"/>
      <c r="AIM112" s="612"/>
      <c r="AIN112" s="612"/>
      <c r="AIO112" s="612"/>
      <c r="AIP112" s="612"/>
      <c r="AIQ112" s="612"/>
      <c r="AIR112" s="612"/>
      <c r="AIS112" s="612"/>
      <c r="AIT112" s="612"/>
      <c r="AIU112" s="612"/>
      <c r="AIV112" s="612"/>
      <c r="AIW112" s="612"/>
      <c r="AIX112" s="612"/>
      <c r="AIY112" s="612"/>
      <c r="AIZ112" s="612"/>
      <c r="AJA112" s="612"/>
      <c r="AJB112" s="612"/>
      <c r="AJC112" s="612"/>
      <c r="AJD112" s="612"/>
      <c r="AJE112" s="612"/>
      <c r="AJF112" s="612"/>
      <c r="AJG112" s="612"/>
      <c r="AJH112" s="612"/>
      <c r="AJI112" s="612"/>
      <c r="AJJ112" s="612"/>
      <c r="AJK112" s="612"/>
      <c r="AJL112" s="612"/>
      <c r="AJM112" s="612"/>
      <c r="AJN112" s="612"/>
      <c r="AJO112" s="612"/>
      <c r="AJP112" s="612"/>
      <c r="AJQ112" s="612"/>
      <c r="AJR112" s="612"/>
      <c r="AJS112" s="612"/>
      <c r="AJT112" s="612"/>
      <c r="AJU112" s="612"/>
      <c r="AJV112" s="612"/>
      <c r="AJW112" s="612"/>
      <c r="AJX112" s="612"/>
      <c r="AJY112" s="612"/>
      <c r="AJZ112" s="612"/>
      <c r="AKA112" s="612"/>
      <c r="AKB112" s="612"/>
      <c r="AKC112" s="612"/>
      <c r="AKD112" s="612"/>
      <c r="AKE112" s="612"/>
      <c r="AKF112" s="612"/>
      <c r="AKG112" s="612"/>
      <c r="AKH112" s="612"/>
      <c r="AKI112" s="612"/>
      <c r="AKJ112" s="612"/>
      <c r="AKK112" s="612"/>
      <c r="AKL112" s="612"/>
      <c r="AKM112" s="612"/>
      <c r="AKN112" s="612"/>
      <c r="AKO112" s="612"/>
      <c r="AKP112" s="612"/>
      <c r="AKQ112" s="612"/>
      <c r="AKR112" s="612"/>
      <c r="AKS112" s="612"/>
      <c r="AKT112" s="612"/>
      <c r="AKU112" s="612"/>
      <c r="AKV112" s="612"/>
      <c r="AKW112" s="612"/>
      <c r="AKX112" s="612"/>
      <c r="AKY112" s="612"/>
      <c r="AKZ112" s="612"/>
      <c r="ALA112" s="612"/>
      <c r="ALB112" s="612"/>
      <c r="ALC112" s="612"/>
      <c r="ALD112" s="612"/>
      <c r="ALE112" s="612"/>
      <c r="ALF112" s="612"/>
      <c r="ALG112" s="612"/>
      <c r="ALH112" s="612"/>
      <c r="ALI112" s="612"/>
      <c r="ALJ112" s="612"/>
      <c r="ALK112" s="612"/>
      <c r="ALL112" s="612"/>
      <c r="ALM112" s="612"/>
      <c r="ALN112" s="612"/>
      <c r="ALO112" s="612"/>
      <c r="ALP112" s="612"/>
      <c r="ALQ112" s="612"/>
      <c r="ALR112" s="612"/>
      <c r="ALS112" s="612"/>
      <c r="ALT112" s="612"/>
      <c r="ALU112" s="612"/>
      <c r="ALV112" s="612"/>
      <c r="ALW112" s="612"/>
      <c r="ALX112" s="612"/>
      <c r="ALY112" s="612"/>
      <c r="ALZ112" s="612"/>
      <c r="AMA112" s="612"/>
      <c r="AMB112" s="612"/>
      <c r="AMC112" s="612"/>
      <c r="AMD112" s="612"/>
      <c r="AME112" s="612"/>
      <c r="AMF112" s="612"/>
      <c r="AMG112" s="612"/>
      <c r="AMH112" s="612"/>
      <c r="AMI112" s="612"/>
      <c r="AMJ112" s="612"/>
      <c r="AMK112" s="612"/>
      <c r="AML112" s="612"/>
      <c r="AMM112" s="612"/>
      <c r="AMN112" s="612"/>
      <c r="AMO112" s="612"/>
      <c r="AMP112" s="612"/>
      <c r="AMQ112" s="612"/>
      <c r="AMR112" s="612"/>
      <c r="AMS112" s="612"/>
      <c r="AMT112" s="612"/>
      <c r="AMU112" s="612"/>
      <c r="AMV112" s="612"/>
      <c r="AMW112" s="612"/>
      <c r="AMX112" s="612"/>
      <c r="AMY112" s="612"/>
      <c r="AMZ112" s="612"/>
      <c r="ANA112" s="612"/>
      <c r="ANB112" s="612"/>
      <c r="ANC112" s="612"/>
      <c r="AND112" s="612"/>
      <c r="ANE112" s="612"/>
      <c r="ANF112" s="612"/>
      <c r="ANG112" s="612"/>
      <c r="ANH112" s="612"/>
      <c r="ANI112" s="612"/>
      <c r="ANJ112" s="612"/>
      <c r="ANK112" s="612"/>
      <c r="ANL112" s="612"/>
      <c r="ANM112" s="612"/>
      <c r="ANN112" s="612"/>
      <c r="ANO112" s="612"/>
      <c r="ANP112" s="612"/>
      <c r="ANQ112" s="612"/>
      <c r="ANR112" s="612"/>
      <c r="ANS112" s="612"/>
      <c r="ANT112" s="612"/>
      <c r="ANU112" s="612"/>
      <c r="ANV112" s="612"/>
      <c r="ANW112" s="612"/>
      <c r="ANX112" s="612"/>
      <c r="ANY112" s="612"/>
      <c r="ANZ112" s="612"/>
      <c r="AOA112" s="612"/>
      <c r="AOB112" s="612"/>
      <c r="AOC112" s="612"/>
      <c r="AOD112" s="612"/>
      <c r="AOE112" s="612"/>
      <c r="AOF112" s="612"/>
      <c r="AOG112" s="612"/>
      <c r="AOH112" s="612"/>
      <c r="AOI112" s="612"/>
      <c r="AOJ112" s="612"/>
      <c r="AOK112" s="612"/>
      <c r="AOL112" s="612"/>
      <c r="AOM112" s="612"/>
      <c r="AON112" s="612"/>
      <c r="AOO112" s="612"/>
      <c r="AOP112" s="612"/>
      <c r="AOQ112" s="612"/>
      <c r="AOR112" s="612"/>
      <c r="AOS112" s="612"/>
      <c r="AOT112" s="612"/>
      <c r="AOU112" s="612"/>
      <c r="AOV112" s="612"/>
      <c r="AOW112" s="612"/>
      <c r="AOX112" s="612"/>
      <c r="AOY112" s="612"/>
      <c r="AOZ112" s="612"/>
      <c r="APA112" s="612"/>
      <c r="APB112" s="612"/>
      <c r="APC112" s="612"/>
      <c r="APD112" s="612"/>
      <c r="APE112" s="612"/>
      <c r="APF112" s="612"/>
      <c r="APG112" s="612"/>
      <c r="APH112" s="612"/>
      <c r="API112" s="612"/>
      <c r="APJ112" s="612"/>
      <c r="APK112" s="612"/>
      <c r="APL112" s="612"/>
      <c r="APM112" s="612"/>
      <c r="APN112" s="612"/>
      <c r="APO112" s="612"/>
      <c r="APP112" s="612"/>
      <c r="APQ112" s="612"/>
      <c r="APR112" s="612"/>
      <c r="APS112" s="612"/>
      <c r="APT112" s="612"/>
      <c r="APU112" s="612"/>
      <c r="APV112" s="612"/>
      <c r="APW112" s="612"/>
      <c r="APX112" s="612"/>
      <c r="APY112" s="612"/>
      <c r="APZ112" s="612"/>
      <c r="AQA112" s="612"/>
      <c r="AQB112" s="612"/>
      <c r="AQC112" s="612"/>
      <c r="AQD112" s="612"/>
      <c r="AQE112" s="612"/>
      <c r="AQF112" s="612"/>
      <c r="AQG112" s="612"/>
      <c r="AQH112" s="612"/>
      <c r="AQI112" s="612"/>
      <c r="AQJ112" s="612"/>
      <c r="AQK112" s="612"/>
      <c r="AQL112" s="612"/>
      <c r="AQM112" s="612"/>
      <c r="AQN112" s="612"/>
      <c r="AQO112" s="612"/>
      <c r="AQP112" s="612"/>
      <c r="AQQ112" s="612"/>
      <c r="AQR112" s="612"/>
      <c r="AQS112" s="612"/>
      <c r="AQT112" s="612"/>
      <c r="AQU112" s="612"/>
      <c r="AQV112" s="612"/>
      <c r="AQW112" s="612"/>
      <c r="AQX112" s="612"/>
      <c r="AQY112" s="612"/>
      <c r="AQZ112" s="612"/>
      <c r="ARA112" s="612"/>
      <c r="ARB112" s="612"/>
      <c r="ARC112" s="612"/>
      <c r="ARD112" s="612"/>
      <c r="ARE112" s="612"/>
      <c r="ARF112" s="612"/>
      <c r="ARG112" s="612"/>
      <c r="ARH112" s="612"/>
      <c r="ARI112" s="612"/>
      <c r="ARJ112" s="612"/>
      <c r="ARK112" s="612"/>
      <c r="ARL112" s="612"/>
      <c r="ARM112" s="612"/>
      <c r="ARN112" s="612"/>
      <c r="ARO112" s="612"/>
      <c r="ARP112" s="612"/>
      <c r="ARQ112" s="612"/>
      <c r="ARR112" s="612"/>
      <c r="ARS112" s="612"/>
      <c r="ART112" s="612"/>
      <c r="ARU112" s="612"/>
      <c r="ARV112" s="612"/>
      <c r="ARW112" s="612"/>
      <c r="ARX112" s="612"/>
      <c r="ARY112" s="612"/>
      <c r="ARZ112" s="612"/>
      <c r="ASA112" s="612"/>
      <c r="ASB112" s="612"/>
      <c r="ASC112" s="612"/>
      <c r="ASD112" s="612"/>
      <c r="ASE112" s="612"/>
      <c r="ASF112" s="612"/>
      <c r="ASG112" s="612"/>
      <c r="ASH112" s="612"/>
      <c r="ASI112" s="612"/>
      <c r="ASJ112" s="612"/>
      <c r="ASK112" s="612"/>
      <c r="ASL112" s="612"/>
      <c r="ASM112" s="612"/>
      <c r="ASN112" s="612"/>
      <c r="ASO112" s="612"/>
      <c r="ASP112" s="612"/>
      <c r="ASQ112" s="612"/>
      <c r="ASR112" s="612"/>
      <c r="ASS112" s="612"/>
      <c r="AST112" s="612"/>
      <c r="ASU112" s="612"/>
      <c r="ASV112" s="612"/>
      <c r="ASW112" s="612"/>
      <c r="ASX112" s="612"/>
      <c r="ASY112" s="612"/>
      <c r="ASZ112" s="612"/>
      <c r="ATA112" s="612"/>
      <c r="ATB112" s="612"/>
      <c r="ATC112" s="612"/>
      <c r="ATD112" s="612"/>
      <c r="ATE112" s="612"/>
      <c r="ATF112" s="612"/>
      <c r="ATG112" s="612"/>
      <c r="ATH112" s="612"/>
      <c r="ATI112" s="612"/>
      <c r="ATJ112" s="612"/>
      <c r="ATK112" s="612"/>
      <c r="ATL112" s="612"/>
      <c r="ATM112" s="612"/>
      <c r="ATN112" s="612"/>
      <c r="ATO112" s="612"/>
      <c r="ATP112" s="612"/>
      <c r="ATQ112" s="612"/>
      <c r="ATR112" s="612"/>
      <c r="ATS112" s="612"/>
      <c r="ATT112" s="612"/>
      <c r="ATU112" s="612"/>
      <c r="ATV112" s="612"/>
      <c r="ATW112" s="612"/>
      <c r="ATX112" s="612"/>
      <c r="ATY112" s="612"/>
      <c r="ATZ112" s="612"/>
      <c r="AUA112" s="612"/>
      <c r="AUB112" s="612"/>
      <c r="AUC112" s="612"/>
      <c r="AUD112" s="612"/>
      <c r="AUE112" s="612"/>
      <c r="AUF112" s="612"/>
      <c r="AUG112" s="612"/>
      <c r="AUH112" s="612"/>
      <c r="AUI112" s="612"/>
      <c r="AUJ112" s="612"/>
      <c r="AUK112" s="612"/>
      <c r="AUL112" s="612"/>
      <c r="AUM112" s="612"/>
      <c r="AUN112" s="612"/>
      <c r="AUO112" s="612"/>
      <c r="AUP112" s="612"/>
      <c r="AUQ112" s="612"/>
      <c r="AUR112" s="612"/>
      <c r="AUS112" s="612"/>
      <c r="AUT112" s="612"/>
      <c r="AUU112" s="612"/>
      <c r="AUV112" s="612"/>
      <c r="AUW112" s="612"/>
      <c r="AUX112" s="612"/>
      <c r="AUY112" s="612"/>
      <c r="AUZ112" s="612"/>
      <c r="AVA112" s="612"/>
      <c r="AVB112" s="612"/>
      <c r="AVC112" s="612"/>
      <c r="AVD112" s="612"/>
      <c r="AVE112" s="612"/>
      <c r="AVF112" s="612"/>
      <c r="AVG112" s="612"/>
      <c r="AVH112" s="612"/>
      <c r="AVI112" s="612"/>
      <c r="AVJ112" s="612"/>
      <c r="AVK112" s="612"/>
      <c r="AVL112" s="612"/>
      <c r="AVM112" s="612"/>
      <c r="AVN112" s="612"/>
      <c r="AVO112" s="612"/>
      <c r="AVP112" s="612"/>
      <c r="AVQ112" s="612"/>
      <c r="AVR112" s="612"/>
      <c r="AVS112" s="612"/>
      <c r="AVT112" s="612"/>
      <c r="AVU112" s="612"/>
      <c r="AVV112" s="612"/>
      <c r="AVW112" s="612"/>
      <c r="AVX112" s="612"/>
      <c r="AVY112" s="612"/>
      <c r="AVZ112" s="612"/>
      <c r="AWA112" s="612"/>
      <c r="AWB112" s="612"/>
      <c r="AWC112" s="612"/>
      <c r="AWD112" s="612"/>
      <c r="AWE112" s="612"/>
      <c r="AWF112" s="612"/>
      <c r="AWG112" s="612"/>
      <c r="AWH112" s="612"/>
      <c r="AWI112" s="612"/>
      <c r="AWJ112" s="612"/>
      <c r="AWK112" s="612"/>
      <c r="AWL112" s="612"/>
      <c r="AWM112" s="612"/>
      <c r="AWN112" s="612"/>
      <c r="AWO112" s="612"/>
      <c r="AWP112" s="612"/>
      <c r="AWQ112" s="612"/>
      <c r="AWR112" s="612"/>
      <c r="AWS112" s="612"/>
      <c r="AWT112" s="612"/>
      <c r="AWU112" s="612"/>
      <c r="AWV112" s="612"/>
      <c r="AWW112" s="612"/>
      <c r="AWX112" s="612"/>
      <c r="AWY112" s="612"/>
      <c r="AWZ112" s="612"/>
      <c r="AXA112" s="612"/>
      <c r="AXB112" s="612"/>
      <c r="AXC112" s="612"/>
      <c r="AXD112" s="612"/>
      <c r="AXE112" s="612"/>
      <c r="AXF112" s="612"/>
      <c r="AXG112" s="612"/>
      <c r="AXH112" s="612"/>
      <c r="AXI112" s="612"/>
      <c r="AXJ112" s="612"/>
      <c r="AXK112" s="612"/>
      <c r="AXL112" s="612"/>
      <c r="AXM112" s="612"/>
      <c r="AXN112" s="612"/>
      <c r="AXO112" s="612"/>
      <c r="AXP112" s="612"/>
      <c r="AXQ112" s="612"/>
      <c r="AXR112" s="612"/>
      <c r="AXS112" s="612"/>
      <c r="AXT112" s="612"/>
      <c r="AXU112" s="612"/>
      <c r="AXV112" s="612"/>
      <c r="AXW112" s="612"/>
      <c r="AXX112" s="612"/>
      <c r="AXY112" s="612"/>
      <c r="AXZ112" s="612"/>
      <c r="AYA112" s="612"/>
      <c r="AYB112" s="612"/>
      <c r="AYC112" s="612"/>
      <c r="AYD112" s="612"/>
      <c r="AYE112" s="612"/>
      <c r="AYF112" s="612"/>
      <c r="AYG112" s="612"/>
      <c r="AYH112" s="612"/>
      <c r="AYI112" s="612"/>
      <c r="AYJ112" s="612"/>
      <c r="AYK112" s="612"/>
      <c r="AYL112" s="612"/>
      <c r="AYM112" s="612"/>
      <c r="AYN112" s="612"/>
      <c r="AYO112" s="612"/>
      <c r="AYP112" s="612"/>
      <c r="AYQ112" s="612"/>
      <c r="AYR112" s="612"/>
      <c r="AYS112" s="612"/>
      <c r="AYT112" s="612"/>
      <c r="AYU112" s="612"/>
      <c r="AYV112" s="612"/>
      <c r="AYW112" s="612"/>
      <c r="AYX112" s="612"/>
      <c r="AYY112" s="612"/>
      <c r="AYZ112" s="612"/>
      <c r="AZA112" s="612"/>
      <c r="AZB112" s="612"/>
      <c r="AZC112" s="612"/>
      <c r="AZD112" s="612"/>
      <c r="AZE112" s="612"/>
      <c r="AZF112" s="612"/>
      <c r="AZG112" s="612"/>
      <c r="AZH112" s="612"/>
      <c r="AZI112" s="612"/>
      <c r="AZJ112" s="612"/>
      <c r="AZK112" s="612"/>
      <c r="AZL112" s="612"/>
      <c r="AZM112" s="612"/>
      <c r="AZN112" s="612"/>
      <c r="AZO112" s="612"/>
      <c r="AZP112" s="612"/>
      <c r="AZQ112" s="612"/>
      <c r="AZR112" s="612"/>
      <c r="AZS112" s="612"/>
      <c r="AZT112" s="612"/>
      <c r="AZU112" s="612"/>
      <c r="AZV112" s="612"/>
      <c r="AZW112" s="612"/>
      <c r="AZX112" s="612"/>
      <c r="AZY112" s="612"/>
      <c r="AZZ112" s="612"/>
      <c r="BAA112" s="612"/>
      <c r="BAB112" s="612"/>
      <c r="BAC112" s="612"/>
      <c r="BAD112" s="612"/>
      <c r="BAE112" s="612"/>
      <c r="BAF112" s="612"/>
      <c r="BAG112" s="612"/>
      <c r="BAH112" s="612"/>
      <c r="BAI112" s="612"/>
      <c r="BAJ112" s="612"/>
      <c r="BAK112" s="612"/>
      <c r="BAL112" s="612"/>
      <c r="BAM112" s="612"/>
      <c r="BAN112" s="612"/>
      <c r="BAO112" s="612"/>
      <c r="BAP112" s="612"/>
      <c r="BAQ112" s="612"/>
      <c r="BAR112" s="612"/>
      <c r="BAS112" s="612"/>
      <c r="BAT112" s="612"/>
      <c r="BAU112" s="612"/>
      <c r="BAV112" s="612"/>
      <c r="BAW112" s="612"/>
      <c r="BAX112" s="612"/>
      <c r="BAY112" s="612"/>
      <c r="BAZ112" s="612"/>
      <c r="BBA112" s="612"/>
      <c r="BBB112" s="612"/>
      <c r="BBC112" s="612"/>
      <c r="BBD112" s="612"/>
      <c r="BBE112" s="612"/>
      <c r="BBF112" s="612"/>
      <c r="BBG112" s="612"/>
      <c r="BBH112" s="612"/>
      <c r="BBI112" s="612"/>
      <c r="BBJ112" s="612"/>
      <c r="BBK112" s="612"/>
      <c r="BBL112" s="612"/>
      <c r="BBM112" s="612"/>
      <c r="BBN112" s="612"/>
      <c r="BBO112" s="612"/>
      <c r="BBP112" s="612"/>
      <c r="BBQ112" s="612"/>
      <c r="BBR112" s="612"/>
      <c r="BBS112" s="612"/>
      <c r="BBT112" s="612"/>
      <c r="BBU112" s="612"/>
      <c r="BBV112" s="612"/>
      <c r="BBW112" s="612"/>
      <c r="BBX112" s="612"/>
      <c r="BBY112" s="612"/>
      <c r="BBZ112" s="612"/>
      <c r="BCA112" s="612"/>
      <c r="BCB112" s="612"/>
      <c r="BCC112" s="612"/>
      <c r="BCD112" s="612"/>
      <c r="BCE112" s="612"/>
      <c r="BCF112" s="612"/>
      <c r="BCG112" s="612"/>
      <c r="BCH112" s="612"/>
      <c r="BCI112" s="612"/>
      <c r="BCJ112" s="612"/>
      <c r="BCK112" s="612"/>
      <c r="BCL112" s="612"/>
      <c r="BCM112" s="612"/>
      <c r="BCN112" s="612"/>
      <c r="BCO112" s="612"/>
      <c r="BCP112" s="612"/>
      <c r="BCQ112" s="612"/>
      <c r="BCR112" s="612"/>
      <c r="BCS112" s="612"/>
      <c r="BCT112" s="612"/>
      <c r="BCU112" s="612"/>
      <c r="BCV112" s="612"/>
      <c r="BCW112" s="612"/>
      <c r="BCX112" s="612"/>
      <c r="BCY112" s="612"/>
      <c r="BCZ112" s="612"/>
      <c r="BDA112" s="612"/>
      <c r="BDB112" s="612"/>
      <c r="BDC112" s="612"/>
      <c r="BDD112" s="612"/>
      <c r="BDE112" s="612"/>
      <c r="BDF112" s="612"/>
      <c r="BDG112" s="612"/>
      <c r="BDH112" s="612"/>
      <c r="BDI112" s="612"/>
      <c r="BDJ112" s="612"/>
      <c r="BDK112" s="612"/>
      <c r="BDL112" s="612"/>
      <c r="BDM112" s="612"/>
      <c r="BDN112" s="612"/>
      <c r="BDO112" s="612"/>
      <c r="BDP112" s="612"/>
      <c r="BDQ112" s="612"/>
      <c r="BDR112" s="612"/>
      <c r="BDS112" s="612"/>
      <c r="BDT112" s="612"/>
      <c r="BDU112" s="612"/>
      <c r="BDV112" s="612"/>
      <c r="BDW112" s="612"/>
      <c r="BDX112" s="612"/>
      <c r="BDY112" s="612"/>
      <c r="BDZ112" s="612"/>
      <c r="BEA112" s="612"/>
      <c r="BEB112" s="612"/>
      <c r="BEC112" s="612"/>
      <c r="BED112" s="612"/>
      <c r="BEE112" s="612"/>
      <c r="BEF112" s="612"/>
      <c r="BEG112" s="612"/>
      <c r="BEH112" s="612"/>
      <c r="BEI112" s="612"/>
      <c r="BEJ112" s="612"/>
      <c r="BEK112" s="612"/>
      <c r="BEL112" s="612"/>
      <c r="BEM112" s="612"/>
      <c r="BEN112" s="612"/>
      <c r="BEO112" s="612"/>
      <c r="BEP112" s="612"/>
      <c r="BEQ112" s="612"/>
      <c r="BER112" s="612"/>
      <c r="BES112" s="612"/>
      <c r="BET112" s="612"/>
      <c r="BEU112" s="612"/>
      <c r="BEV112" s="612"/>
      <c r="BEW112" s="612"/>
      <c r="BEX112" s="612"/>
      <c r="BEY112" s="612"/>
      <c r="BEZ112" s="612"/>
      <c r="BFA112" s="612"/>
      <c r="BFB112" s="612"/>
      <c r="BFC112" s="612"/>
      <c r="BFD112" s="612"/>
      <c r="BFE112" s="612"/>
      <c r="BFF112" s="612"/>
      <c r="BFG112" s="612"/>
      <c r="BFH112" s="612"/>
      <c r="BFI112" s="612"/>
      <c r="BFJ112" s="612"/>
      <c r="BFK112" s="612"/>
      <c r="BFL112" s="612"/>
      <c r="BFM112" s="612"/>
      <c r="BFN112" s="612"/>
      <c r="BFO112" s="612"/>
      <c r="BFP112" s="612"/>
      <c r="BFQ112" s="612"/>
      <c r="BFR112" s="612"/>
      <c r="BFS112" s="612"/>
      <c r="BFT112" s="612"/>
      <c r="BFU112" s="612"/>
      <c r="BFV112" s="612"/>
      <c r="BFW112" s="612"/>
      <c r="BFX112" s="612"/>
      <c r="BFY112" s="612"/>
      <c r="BFZ112" s="612"/>
      <c r="BGA112" s="612"/>
      <c r="BGB112" s="612"/>
      <c r="BGC112" s="612"/>
      <c r="BGD112" s="612"/>
      <c r="BGE112" s="612"/>
      <c r="BGF112" s="612"/>
      <c r="BGG112" s="612"/>
      <c r="BGH112" s="612"/>
      <c r="BGI112" s="612"/>
      <c r="BGJ112" s="612"/>
      <c r="BGK112" s="612"/>
      <c r="BGL112" s="612"/>
      <c r="BGM112" s="612"/>
      <c r="BGN112" s="612"/>
      <c r="BGO112" s="612"/>
      <c r="BGP112" s="612"/>
      <c r="BGQ112" s="612"/>
      <c r="BGR112" s="612"/>
      <c r="BGS112" s="612"/>
      <c r="BGT112" s="612"/>
      <c r="BGU112" s="612"/>
      <c r="BGV112" s="612"/>
      <c r="BGW112" s="612"/>
      <c r="BGX112" s="612"/>
      <c r="BGY112" s="612"/>
      <c r="BGZ112" s="612"/>
      <c r="BHA112" s="612"/>
      <c r="BHB112" s="612"/>
      <c r="BHC112" s="612"/>
      <c r="BHD112" s="612"/>
      <c r="BHE112" s="612"/>
      <c r="BHF112" s="612"/>
      <c r="BHG112" s="612"/>
      <c r="BHH112" s="612"/>
      <c r="BHI112" s="612"/>
      <c r="BHJ112" s="612"/>
      <c r="BHK112" s="612"/>
      <c r="BHL112" s="612"/>
      <c r="BHM112" s="612"/>
      <c r="BHN112" s="612"/>
      <c r="BHO112" s="612"/>
      <c r="BHP112" s="612"/>
      <c r="BHQ112" s="612"/>
      <c r="BHR112" s="612"/>
      <c r="BHS112" s="612"/>
      <c r="BHT112" s="612"/>
      <c r="BHU112" s="612"/>
      <c r="BHV112" s="612"/>
      <c r="BHW112" s="612"/>
      <c r="BHX112" s="612"/>
      <c r="BHY112" s="612"/>
      <c r="BHZ112" s="612"/>
      <c r="BIA112" s="612"/>
      <c r="BIB112" s="612"/>
      <c r="BIC112" s="612"/>
      <c r="BID112" s="612"/>
      <c r="BIE112" s="612"/>
      <c r="BIF112" s="612"/>
      <c r="BIG112" s="612"/>
      <c r="BIH112" s="612"/>
      <c r="BII112" s="612"/>
      <c r="BIJ112" s="612"/>
      <c r="BIK112" s="612"/>
      <c r="BIL112" s="612"/>
      <c r="BIM112" s="612"/>
      <c r="BIN112" s="612"/>
      <c r="BIO112" s="612"/>
      <c r="BIP112" s="612"/>
      <c r="BIQ112" s="612"/>
      <c r="BIR112" s="612"/>
      <c r="BIS112" s="612"/>
      <c r="BIT112" s="612"/>
      <c r="BIU112" s="612"/>
      <c r="BIV112" s="612"/>
      <c r="BIW112" s="612"/>
      <c r="BIX112" s="612"/>
      <c r="BIY112" s="612"/>
      <c r="BIZ112" s="612"/>
      <c r="BJA112" s="612"/>
      <c r="BJB112" s="612"/>
      <c r="BJC112" s="612"/>
      <c r="BJD112" s="612"/>
      <c r="BJE112" s="612"/>
      <c r="BJF112" s="612"/>
      <c r="BJG112" s="612"/>
      <c r="BJH112" s="612"/>
      <c r="BJI112" s="612"/>
      <c r="BJJ112" s="612"/>
      <c r="BJK112" s="612"/>
      <c r="BJL112" s="612"/>
      <c r="BJM112" s="612"/>
      <c r="BJN112" s="612"/>
      <c r="BJO112" s="612"/>
      <c r="BJP112" s="612"/>
      <c r="BJQ112" s="612"/>
      <c r="BJR112" s="612"/>
      <c r="BJS112" s="612"/>
      <c r="BJT112" s="612"/>
      <c r="BJU112" s="612"/>
      <c r="BJV112" s="612"/>
      <c r="BJW112" s="612"/>
      <c r="BJX112" s="612"/>
      <c r="BJY112" s="612"/>
      <c r="BJZ112" s="612"/>
      <c r="BKA112" s="612"/>
      <c r="BKB112" s="612"/>
      <c r="BKC112" s="612"/>
      <c r="BKD112" s="612"/>
      <c r="BKE112" s="612"/>
      <c r="BKF112" s="612"/>
      <c r="BKG112" s="612"/>
      <c r="BKH112" s="612"/>
      <c r="BKI112" s="612"/>
      <c r="BKJ112" s="612"/>
      <c r="BKK112" s="612"/>
      <c r="BKL112" s="612"/>
      <c r="BKM112" s="612"/>
      <c r="BKN112" s="612"/>
      <c r="BKO112" s="612"/>
      <c r="BKP112" s="612"/>
      <c r="BKQ112" s="612"/>
      <c r="BKR112" s="612"/>
      <c r="BKS112" s="612"/>
      <c r="BKT112" s="612"/>
      <c r="BKU112" s="612"/>
      <c r="BKV112" s="612"/>
      <c r="BKW112" s="612"/>
      <c r="BKX112" s="612"/>
      <c r="BKY112" s="612"/>
      <c r="BKZ112" s="612"/>
      <c r="BLA112" s="612"/>
      <c r="BLB112" s="612"/>
      <c r="BLC112" s="612"/>
      <c r="BLD112" s="612"/>
      <c r="BLE112" s="612"/>
      <c r="BLF112" s="612"/>
      <c r="BLG112" s="612"/>
      <c r="BLH112" s="612"/>
      <c r="BLI112" s="612"/>
      <c r="BLJ112" s="612"/>
      <c r="BLK112" s="612"/>
      <c r="BLL112" s="612"/>
      <c r="BLM112" s="612"/>
      <c r="BLN112" s="612"/>
      <c r="BLO112" s="612"/>
      <c r="BLP112" s="612"/>
      <c r="BLQ112" s="612"/>
      <c r="BLR112" s="612"/>
      <c r="BLS112" s="612"/>
      <c r="BLT112" s="612"/>
      <c r="BLU112" s="612"/>
      <c r="BLV112" s="612"/>
      <c r="BLW112" s="612"/>
      <c r="BLX112" s="612"/>
      <c r="BLY112" s="612"/>
      <c r="BLZ112" s="612"/>
      <c r="BMA112" s="612"/>
      <c r="BMB112" s="612"/>
      <c r="BMC112" s="612"/>
      <c r="BMD112" s="612"/>
      <c r="BME112" s="612"/>
      <c r="BMF112" s="612"/>
      <c r="BMG112" s="612"/>
      <c r="BMH112" s="612"/>
      <c r="BMI112" s="612"/>
      <c r="BMJ112" s="612"/>
      <c r="BMK112" s="612"/>
      <c r="BML112" s="612"/>
      <c r="BMM112" s="612"/>
      <c r="BMN112" s="612"/>
      <c r="BMO112" s="612"/>
      <c r="BMP112" s="612"/>
      <c r="BMQ112" s="612"/>
      <c r="BMR112" s="612"/>
      <c r="BMS112" s="612"/>
      <c r="BMT112" s="612"/>
      <c r="BMU112" s="612"/>
      <c r="BMV112" s="612"/>
      <c r="BMW112" s="612"/>
      <c r="BMX112" s="612"/>
      <c r="BMY112" s="612"/>
      <c r="BMZ112" s="612"/>
      <c r="BNA112" s="612"/>
      <c r="BNB112" s="612"/>
      <c r="BNC112" s="612"/>
      <c r="BND112" s="612"/>
      <c r="BNE112" s="612"/>
      <c r="BNF112" s="612"/>
      <c r="BNG112" s="612"/>
      <c r="BNH112" s="612"/>
      <c r="BNI112" s="612"/>
      <c r="BNJ112" s="612"/>
      <c r="BNK112" s="612"/>
      <c r="BNL112" s="612"/>
      <c r="BNM112" s="612"/>
      <c r="BNN112" s="612"/>
      <c r="BNO112" s="612"/>
      <c r="BNP112" s="612"/>
      <c r="BNQ112" s="612"/>
      <c r="BNR112" s="612"/>
      <c r="BNS112" s="612"/>
      <c r="BNT112" s="612"/>
      <c r="BNU112" s="612"/>
      <c r="BNV112" s="612"/>
      <c r="BNW112" s="612"/>
      <c r="BNX112" s="612"/>
      <c r="BNY112" s="612"/>
      <c r="BNZ112" s="612"/>
      <c r="BOA112" s="612"/>
      <c r="BOB112" s="612"/>
      <c r="BOC112" s="612"/>
      <c r="BOD112" s="612"/>
      <c r="BOE112" s="612"/>
      <c r="BOF112" s="612"/>
      <c r="BOG112" s="612"/>
      <c r="BOH112" s="612"/>
      <c r="BOI112" s="612"/>
      <c r="BOJ112" s="612"/>
      <c r="BOK112" s="612"/>
      <c r="BOL112" s="612"/>
      <c r="BOM112" s="612"/>
      <c r="BON112" s="612"/>
      <c r="BOO112" s="612"/>
      <c r="BOP112" s="612"/>
      <c r="BOQ112" s="612"/>
      <c r="BOR112" s="612"/>
      <c r="BOS112" s="612"/>
      <c r="BOT112" s="612"/>
      <c r="BOU112" s="612"/>
      <c r="BOV112" s="612"/>
      <c r="BOW112" s="612"/>
      <c r="BOX112" s="612"/>
      <c r="BOY112" s="612"/>
      <c r="BOZ112" s="612"/>
      <c r="BPA112" s="612"/>
      <c r="BPB112" s="612"/>
      <c r="BPC112" s="612"/>
      <c r="BPD112" s="612"/>
      <c r="BPE112" s="612"/>
      <c r="BPF112" s="612"/>
      <c r="BPG112" s="612"/>
      <c r="BPH112" s="612"/>
      <c r="BPI112" s="612"/>
      <c r="BPJ112" s="612"/>
      <c r="BPK112" s="612"/>
      <c r="BPL112" s="612"/>
      <c r="BPM112" s="612"/>
      <c r="BPN112" s="612"/>
      <c r="BPO112" s="612"/>
      <c r="BPP112" s="612"/>
      <c r="BPQ112" s="612"/>
      <c r="BPR112" s="612"/>
      <c r="BPS112" s="612"/>
      <c r="BPT112" s="612"/>
      <c r="BPU112" s="612"/>
      <c r="BPV112" s="612"/>
      <c r="BPW112" s="612"/>
      <c r="BPX112" s="612"/>
      <c r="BPY112" s="612"/>
      <c r="BPZ112" s="612"/>
      <c r="BQA112" s="612"/>
      <c r="BQB112" s="612"/>
      <c r="BQC112" s="612"/>
      <c r="BQD112" s="612"/>
      <c r="BQE112" s="612"/>
      <c r="BQF112" s="612"/>
      <c r="BQG112" s="612"/>
      <c r="BQH112" s="612"/>
      <c r="BQI112" s="612"/>
      <c r="BQJ112" s="612"/>
      <c r="BQK112" s="612"/>
      <c r="BQL112" s="612"/>
      <c r="BQM112" s="612"/>
      <c r="BQN112" s="612"/>
      <c r="BQO112" s="612"/>
      <c r="BQP112" s="612"/>
      <c r="BQQ112" s="612"/>
      <c r="BQR112" s="612"/>
      <c r="BQS112" s="612"/>
      <c r="BQT112" s="612"/>
      <c r="BQU112" s="612"/>
      <c r="BQV112" s="612"/>
      <c r="BQW112" s="612"/>
      <c r="BQX112" s="612"/>
      <c r="BQY112" s="612"/>
      <c r="BQZ112" s="612"/>
      <c r="BRA112" s="612"/>
      <c r="BRB112" s="612"/>
      <c r="BRC112" s="612"/>
      <c r="BRD112" s="612"/>
      <c r="BRE112" s="612"/>
      <c r="BRF112" s="612"/>
      <c r="BRG112" s="612"/>
      <c r="BRH112" s="612"/>
      <c r="BRI112" s="612"/>
      <c r="BRJ112" s="612"/>
      <c r="BRK112" s="612"/>
      <c r="BRL112" s="612"/>
      <c r="BRM112" s="612"/>
      <c r="BRN112" s="612"/>
      <c r="BRO112" s="612"/>
      <c r="BRP112" s="612"/>
      <c r="BRQ112" s="612"/>
      <c r="BRR112" s="612"/>
      <c r="BRS112" s="612"/>
      <c r="BRT112" s="612"/>
      <c r="BRU112" s="612"/>
      <c r="BRV112" s="612"/>
      <c r="BRW112" s="612"/>
      <c r="BRX112" s="612"/>
      <c r="BRY112" s="612"/>
      <c r="BRZ112" s="612"/>
      <c r="BSA112" s="612"/>
      <c r="BSB112" s="612"/>
      <c r="BSC112" s="612"/>
      <c r="BSD112" s="612"/>
      <c r="BSE112" s="612"/>
      <c r="BSF112" s="612"/>
      <c r="BSG112" s="612"/>
      <c r="BSH112" s="612"/>
      <c r="BSI112" s="612"/>
      <c r="BSJ112" s="612"/>
      <c r="BSK112" s="612"/>
      <c r="BSL112" s="612"/>
      <c r="BSM112" s="612"/>
      <c r="BSN112" s="612"/>
      <c r="BSO112" s="612"/>
      <c r="BSP112" s="612"/>
      <c r="BSQ112" s="612"/>
      <c r="BSR112" s="612"/>
      <c r="BSS112" s="612"/>
      <c r="BST112" s="612"/>
      <c r="BSU112" s="612"/>
      <c r="BSV112" s="612"/>
      <c r="BSW112" s="612"/>
      <c r="BSX112" s="612"/>
      <c r="BSY112" s="612"/>
      <c r="BSZ112" s="612"/>
      <c r="BTA112" s="612"/>
      <c r="BTB112" s="612"/>
      <c r="BTC112" s="612"/>
      <c r="BTD112" s="612"/>
      <c r="BTE112" s="612"/>
      <c r="BTF112" s="612"/>
      <c r="BTG112" s="612"/>
      <c r="BTH112" s="612"/>
      <c r="BTI112" s="612"/>
      <c r="BTJ112" s="612"/>
      <c r="BTK112" s="612"/>
      <c r="BTL112" s="612"/>
      <c r="BTM112" s="612"/>
      <c r="BTN112" s="612"/>
      <c r="BTO112" s="612"/>
      <c r="BTP112" s="612"/>
      <c r="BTQ112" s="612"/>
      <c r="BTR112" s="612"/>
      <c r="BTS112" s="612"/>
      <c r="BTT112" s="612"/>
      <c r="BTU112" s="612"/>
      <c r="BTV112" s="612"/>
      <c r="BTW112" s="612"/>
      <c r="BTX112" s="612"/>
      <c r="BTY112" s="612"/>
      <c r="BTZ112" s="612"/>
      <c r="BUA112" s="612"/>
      <c r="BUB112" s="612"/>
      <c r="BUC112" s="612"/>
      <c r="BUD112" s="612"/>
      <c r="BUE112" s="612"/>
      <c r="BUF112" s="612"/>
      <c r="BUG112" s="612"/>
      <c r="BUH112" s="612"/>
      <c r="BUI112" s="612"/>
      <c r="BUJ112" s="612"/>
      <c r="BUK112" s="612"/>
      <c r="BUL112" s="612"/>
      <c r="BUM112" s="612"/>
      <c r="BUN112" s="612"/>
      <c r="BUO112" s="612"/>
      <c r="BUP112" s="612"/>
      <c r="BUQ112" s="612"/>
      <c r="BUR112" s="612"/>
      <c r="BUS112" s="612"/>
      <c r="BUT112" s="612"/>
      <c r="BUU112" s="612"/>
      <c r="BUV112" s="612"/>
      <c r="BUW112" s="612"/>
      <c r="BUX112" s="612"/>
      <c r="BUY112" s="612"/>
      <c r="BUZ112" s="612"/>
      <c r="BVA112" s="612"/>
      <c r="BVB112" s="612"/>
      <c r="BVC112" s="612"/>
      <c r="BVD112" s="612"/>
      <c r="BVE112" s="612"/>
      <c r="BVF112" s="612"/>
      <c r="BVG112" s="612"/>
      <c r="BVH112" s="612"/>
      <c r="BVI112" s="612"/>
      <c r="BVJ112" s="612"/>
      <c r="BVK112" s="612"/>
      <c r="BVL112" s="612"/>
      <c r="BVM112" s="612"/>
      <c r="BVN112" s="612"/>
      <c r="BVO112" s="612"/>
      <c r="BVP112" s="612"/>
      <c r="BVQ112" s="612"/>
      <c r="BVR112" s="612"/>
      <c r="BVS112" s="612"/>
      <c r="BVT112" s="612"/>
      <c r="BVU112" s="612"/>
      <c r="BVV112" s="612"/>
      <c r="BVW112" s="612"/>
      <c r="BVX112" s="612"/>
      <c r="BVY112" s="612"/>
      <c r="BVZ112" s="612"/>
      <c r="BWA112" s="612"/>
      <c r="BWB112" s="612"/>
      <c r="BWC112" s="612"/>
      <c r="BWD112" s="612"/>
      <c r="BWE112" s="612"/>
      <c r="BWF112" s="612"/>
      <c r="BWG112" s="612"/>
      <c r="BWH112" s="612"/>
      <c r="BWI112" s="612"/>
      <c r="BWJ112" s="612"/>
      <c r="BWK112" s="612"/>
      <c r="BWL112" s="612"/>
      <c r="BWM112" s="612"/>
      <c r="BWN112" s="612"/>
      <c r="BWO112" s="612"/>
      <c r="BWP112" s="612"/>
      <c r="BWQ112" s="612"/>
      <c r="BWR112" s="612"/>
      <c r="BWS112" s="612"/>
      <c r="BWT112" s="612"/>
      <c r="BWU112" s="612"/>
      <c r="BWV112" s="612"/>
      <c r="BWW112" s="612"/>
      <c r="BWX112" s="612"/>
      <c r="BWY112" s="612"/>
      <c r="BWZ112" s="612"/>
      <c r="BXA112" s="612"/>
      <c r="BXB112" s="612"/>
      <c r="BXC112" s="612"/>
      <c r="BXD112" s="612"/>
      <c r="BXE112" s="612"/>
      <c r="BXF112" s="612"/>
      <c r="BXG112" s="612"/>
      <c r="BXH112" s="612"/>
      <c r="BXI112" s="612"/>
    </row>
    <row r="113" spans="1:8" x14ac:dyDescent="0.35">
      <c r="A113" s="936" t="s">
        <v>763</v>
      </c>
      <c r="B113" s="937">
        <v>25452.098162304133</v>
      </c>
      <c r="C113" s="938">
        <v>26392.334263106917</v>
      </c>
      <c r="D113" s="938">
        <v>27879.821988639636</v>
      </c>
      <c r="E113" s="938">
        <v>30461.363556380435</v>
      </c>
      <c r="F113" s="938">
        <v>33206.556370015569</v>
      </c>
      <c r="G113" s="938">
        <v>27417.435279189565</v>
      </c>
      <c r="H113" s="886"/>
    </row>
    <row r="114" spans="1:8" x14ac:dyDescent="0.35">
      <c r="A114" s="908" t="s">
        <v>908</v>
      </c>
      <c r="B114" s="932">
        <v>24255.435208248742</v>
      </c>
      <c r="C114" s="933">
        <v>24909.341108679931</v>
      </c>
      <c r="D114" s="933">
        <v>25822.464193973603</v>
      </c>
      <c r="E114" s="933">
        <v>24497.074800354119</v>
      </c>
      <c r="F114" s="933">
        <v>25389.339255708241</v>
      </c>
      <c r="G114" s="933">
        <v>27624.690030171449</v>
      </c>
      <c r="H114" s="886"/>
    </row>
    <row r="115" spans="1:8" ht="21" thickBot="1" x14ac:dyDescent="0.4">
      <c r="A115" s="939" t="s">
        <v>765</v>
      </c>
      <c r="B115" s="940">
        <v>9001.918931740167</v>
      </c>
      <c r="C115" s="941">
        <v>9220.0853788232034</v>
      </c>
      <c r="D115" s="941">
        <v>8066.5292533628299</v>
      </c>
      <c r="E115" s="941">
        <v>7844.9024899280539</v>
      </c>
      <c r="F115" s="941">
        <v>8345.0833143569525</v>
      </c>
      <c r="G115" s="941">
        <v>7043.3582612301689</v>
      </c>
      <c r="H115" s="886"/>
    </row>
    <row r="116" spans="1:8" ht="21.75" thickTop="1" thickBot="1" x14ac:dyDescent="0.4">
      <c r="A116" s="942" t="s">
        <v>766</v>
      </c>
      <c r="B116" s="943">
        <v>360108.57229031902</v>
      </c>
      <c r="C116" s="944">
        <v>361184.7692216658</v>
      </c>
      <c r="D116" s="944">
        <v>359661.30417582073</v>
      </c>
      <c r="E116" s="944">
        <v>357811.51104026759</v>
      </c>
      <c r="F116" s="944">
        <v>362919.22970788693</v>
      </c>
      <c r="G116" s="944">
        <v>361146.40463454847</v>
      </c>
      <c r="H116" s="886"/>
    </row>
    <row r="117" spans="1:8" ht="21.75" thickTop="1" thickBot="1" x14ac:dyDescent="0.4">
      <c r="A117" s="942" t="s">
        <v>767</v>
      </c>
      <c r="B117" s="943">
        <v>301399.11998802598</v>
      </c>
      <c r="C117" s="944">
        <v>300663.00847105571</v>
      </c>
      <c r="D117" s="944">
        <v>297892.48873984459</v>
      </c>
      <c r="E117" s="944">
        <v>295008.17019360495</v>
      </c>
      <c r="F117" s="944">
        <v>295978.2507678062</v>
      </c>
      <c r="G117" s="944">
        <v>299060.92106395727</v>
      </c>
      <c r="H117" s="886"/>
    </row>
    <row r="118" spans="1:8" s="609" customFormat="1" ht="19.5" customHeight="1" thickTop="1" x14ac:dyDescent="0.35">
      <c r="A118" s="945" t="s">
        <v>520</v>
      </c>
      <c r="B118" s="946"/>
      <c r="C118" s="947"/>
      <c r="D118" s="947"/>
      <c r="E118" s="947"/>
      <c r="F118" s="947"/>
      <c r="G118" s="947"/>
    </row>
    <row r="119" spans="1:8" s="574" customFormat="1" ht="76.5" customHeight="1" x14ac:dyDescent="0.3">
      <c r="A119" s="4253" t="s">
        <v>909</v>
      </c>
      <c r="B119" s="4253"/>
      <c r="C119" s="4253"/>
      <c r="D119" s="4253"/>
      <c r="E119" s="4253"/>
      <c r="F119" s="4253"/>
      <c r="G119" s="4253"/>
    </row>
    <row r="120" spans="1:8" s="574" customFormat="1" ht="36.75" customHeight="1" x14ac:dyDescent="0.3">
      <c r="A120" s="4254" t="s">
        <v>910</v>
      </c>
      <c r="B120" s="4254"/>
      <c r="C120" s="4254"/>
      <c r="D120" s="4254"/>
    </row>
    <row r="121" spans="1:8" s="574" customFormat="1" ht="37.5" customHeight="1" x14ac:dyDescent="0.3">
      <c r="A121" s="4255" t="s">
        <v>911</v>
      </c>
      <c r="B121" s="4255"/>
      <c r="C121" s="4255"/>
      <c r="D121" s="4255"/>
      <c r="E121" s="4255"/>
      <c r="F121" s="4255"/>
      <c r="G121" s="4255"/>
    </row>
    <row r="122" spans="1:8" s="574" customFormat="1" ht="20.25" customHeight="1" x14ac:dyDescent="0.3">
      <c r="A122" s="948" t="s">
        <v>912</v>
      </c>
      <c r="B122" s="949"/>
      <c r="C122" s="950"/>
      <c r="D122" s="950"/>
      <c r="E122" s="950"/>
      <c r="F122" s="950"/>
      <c r="G122" s="950"/>
    </row>
    <row r="123" spans="1:8" s="574" customFormat="1" ht="15" customHeight="1" x14ac:dyDescent="0.3">
      <c r="A123" s="948" t="s">
        <v>913</v>
      </c>
      <c r="B123" s="949"/>
      <c r="C123" s="950"/>
      <c r="D123" s="950"/>
      <c r="E123" s="950"/>
      <c r="F123" s="950"/>
      <c r="G123" s="950"/>
    </row>
    <row r="124" spans="1:8" s="954" customFormat="1" ht="25.5" customHeight="1" x14ac:dyDescent="0.35">
      <c r="A124" s="951" t="s">
        <v>914</v>
      </c>
      <c r="B124" s="952"/>
      <c r="C124" s="953"/>
      <c r="D124" s="953"/>
      <c r="E124" s="953"/>
      <c r="F124" s="953"/>
      <c r="G124" s="953"/>
    </row>
    <row r="127" spans="1:8" x14ac:dyDescent="0.35">
      <c r="B127" s="955"/>
      <c r="C127" s="955"/>
      <c r="D127" s="955"/>
      <c r="E127" s="955"/>
      <c r="F127" s="955"/>
      <c r="G127" s="955"/>
    </row>
    <row r="128" spans="1:8" x14ac:dyDescent="0.35">
      <c r="B128" s="955"/>
      <c r="C128" s="955"/>
      <c r="D128" s="955"/>
      <c r="E128" s="955"/>
      <c r="F128" s="955"/>
      <c r="G128" s="955"/>
    </row>
  </sheetData>
  <mergeCells count="3">
    <mergeCell ref="A119:G119"/>
    <mergeCell ref="A120:D120"/>
    <mergeCell ref="A121:G121"/>
  </mergeCells>
  <printOptions horizontalCentered="1"/>
  <pageMargins left="0.81" right="0.18" top="0.56999999999999995" bottom="0.75" header="0.3" footer="0.3"/>
  <pageSetup paperSize="9" scale="10" fitToHeight="0" orientation="portrait" r:id="rId1"/>
  <headerFooter alignWithMargins="0"/>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FD75"/>
  <sheetViews>
    <sheetView zoomScale="70" zoomScaleNormal="70" zoomScaleSheetLayoutView="70" workbookViewId="0">
      <selection activeCell="EV14" sqref="EV14"/>
    </sheetView>
  </sheetViews>
  <sheetFormatPr defaultColWidth="25.7109375" defaultRowHeight="24.95" customHeight="1" x14ac:dyDescent="0.3"/>
  <cols>
    <col min="1" max="1" width="88.28515625" style="959" customWidth="1"/>
    <col min="2" max="106" width="25.7109375" style="959" hidden="1" customWidth="1"/>
    <col min="107" max="134" width="25.7109375" style="95" hidden="1" customWidth="1"/>
    <col min="135" max="142" width="25.7109375" style="959" hidden="1" customWidth="1"/>
    <col min="143" max="147" width="13.5703125" style="959" hidden="1" customWidth="1"/>
    <col min="148" max="160" width="15" style="2972" customWidth="1"/>
    <col min="161" max="16384" width="25.7109375" style="959"/>
  </cols>
  <sheetData>
    <row r="1" spans="1:160" ht="42" customHeight="1" x14ac:dyDescent="0.5">
      <c r="A1" s="2984" t="s">
        <v>5878</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957"/>
      <c r="AO1" s="957"/>
      <c r="AP1" s="957"/>
      <c r="AQ1" s="957"/>
      <c r="AR1" s="957"/>
      <c r="AS1" s="957"/>
      <c r="AT1" s="957"/>
      <c r="AU1" s="957"/>
      <c r="AV1" s="957"/>
      <c r="AW1" s="957"/>
      <c r="AX1" s="957"/>
      <c r="AY1" s="957"/>
      <c r="AZ1" s="957"/>
      <c r="BA1" s="957"/>
      <c r="BB1" s="957"/>
      <c r="BC1" s="957"/>
      <c r="BD1" s="957"/>
      <c r="BE1" s="957"/>
      <c r="BF1" s="957"/>
      <c r="BG1" s="957"/>
      <c r="BH1" s="957"/>
      <c r="BI1" s="957"/>
      <c r="BJ1" s="957"/>
      <c r="BK1" s="957"/>
      <c r="BL1" s="957"/>
      <c r="BM1" s="957"/>
      <c r="BN1" s="957"/>
      <c r="BO1" s="957"/>
      <c r="BP1" s="957"/>
      <c r="BQ1" s="957"/>
      <c r="BR1" s="957"/>
      <c r="BS1" s="957"/>
      <c r="BT1" s="957"/>
      <c r="BU1" s="957"/>
      <c r="BV1" s="957"/>
      <c r="BW1" s="957"/>
      <c r="BX1" s="957"/>
      <c r="BY1" s="957"/>
      <c r="BZ1" s="957"/>
      <c r="CA1" s="957"/>
      <c r="CB1" s="957"/>
      <c r="CC1" s="957"/>
      <c r="CD1" s="957"/>
      <c r="CE1" s="957"/>
      <c r="CF1" s="957"/>
      <c r="CG1" s="957"/>
      <c r="CH1" s="957"/>
      <c r="CI1" s="957"/>
      <c r="CJ1" s="957"/>
      <c r="CK1" s="957"/>
      <c r="CL1" s="957"/>
      <c r="CM1" s="957"/>
      <c r="CN1" s="957"/>
      <c r="CO1" s="957"/>
      <c r="CP1" s="957"/>
      <c r="CQ1" s="957"/>
      <c r="CR1" s="957"/>
      <c r="CS1" s="957"/>
      <c r="CT1" s="957"/>
      <c r="CU1" s="957"/>
      <c r="CV1" s="957"/>
      <c r="CW1" s="957"/>
      <c r="CX1" s="957"/>
      <c r="CY1" s="957"/>
      <c r="CZ1" s="957"/>
      <c r="DA1" s="957"/>
      <c r="DB1" s="957"/>
      <c r="DC1" s="958"/>
      <c r="DD1" s="958"/>
      <c r="DE1" s="958"/>
      <c r="DF1" s="958"/>
      <c r="DG1" s="958"/>
      <c r="DH1" s="958"/>
      <c r="DI1" s="958"/>
      <c r="DJ1" s="958"/>
      <c r="DK1" s="958"/>
      <c r="DL1" s="958"/>
      <c r="DM1" s="958"/>
      <c r="DN1" s="958"/>
      <c r="DO1" s="958"/>
      <c r="DP1" s="958"/>
      <c r="DQ1" s="958"/>
      <c r="DR1" s="958"/>
      <c r="DS1" s="958"/>
      <c r="DT1" s="958"/>
      <c r="DU1" s="958"/>
      <c r="DV1" s="958"/>
      <c r="DW1" s="958"/>
      <c r="DX1" s="958"/>
      <c r="DY1" s="958"/>
      <c r="DZ1" s="958"/>
      <c r="EA1" s="958"/>
      <c r="EB1" s="958"/>
      <c r="EC1" s="958"/>
      <c r="ED1" s="958"/>
      <c r="EE1" s="957"/>
      <c r="EF1" s="957"/>
      <c r="EG1" s="957"/>
      <c r="EH1" s="957"/>
      <c r="EI1" s="957"/>
      <c r="EJ1" s="957"/>
      <c r="EK1" s="957"/>
      <c r="EL1" s="957"/>
      <c r="EM1" s="957"/>
      <c r="EN1" s="957"/>
      <c r="EO1" s="957"/>
      <c r="EP1" s="957"/>
      <c r="EQ1" s="957"/>
    </row>
    <row r="2" spans="1:160" ht="16.5" customHeight="1" thickBot="1" x14ac:dyDescent="0.4">
      <c r="EL2" s="960"/>
      <c r="EM2" s="960"/>
      <c r="EN2" s="960"/>
      <c r="EQ2" s="960"/>
      <c r="ER2" s="960"/>
      <c r="ES2" s="960"/>
      <c r="ET2" s="960"/>
      <c r="EU2" s="960"/>
      <c r="EV2" s="960"/>
      <c r="EW2" s="960"/>
      <c r="EX2" s="960"/>
      <c r="EY2" s="960"/>
      <c r="EZ2" s="960"/>
      <c r="FA2" s="960"/>
      <c r="FB2" s="960"/>
      <c r="FC2" s="960"/>
      <c r="FD2" s="2983" t="s">
        <v>915</v>
      </c>
    </row>
    <row r="3" spans="1:160" ht="24.95" hidden="1" customHeight="1" thickBot="1" x14ac:dyDescent="0.35">
      <c r="A3" s="961"/>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F3" s="962"/>
      <c r="AH3" s="963" t="s">
        <v>916</v>
      </c>
      <c r="AI3" s="963"/>
      <c r="AL3" s="964"/>
      <c r="AM3" s="964"/>
      <c r="AO3" s="964"/>
      <c r="AP3" s="964"/>
      <c r="AQ3" s="964"/>
      <c r="AR3" s="964"/>
      <c r="AS3" s="964"/>
      <c r="AT3" s="964"/>
      <c r="AU3" s="961"/>
      <c r="AV3" s="961"/>
      <c r="AW3" s="961"/>
      <c r="AX3" s="961"/>
      <c r="AY3" s="961"/>
      <c r="AZ3" s="961"/>
      <c r="BA3" s="961"/>
      <c r="BB3" s="961"/>
      <c r="BC3" s="964"/>
      <c r="BD3" s="964"/>
      <c r="BE3" s="964"/>
      <c r="BF3" s="964"/>
      <c r="BG3" s="964"/>
      <c r="BH3" s="964"/>
      <c r="BI3" s="964"/>
      <c r="BJ3" s="964"/>
      <c r="BK3" s="964"/>
      <c r="BL3" s="964"/>
      <c r="BM3" s="964"/>
      <c r="BO3" s="964"/>
      <c r="BP3" s="961"/>
      <c r="BQ3" s="961"/>
      <c r="BR3" s="964"/>
      <c r="BS3" s="964"/>
      <c r="CG3" s="964"/>
      <c r="DY3" s="965"/>
      <c r="DZ3" s="966"/>
      <c r="EA3" s="966"/>
      <c r="EB3" s="966"/>
      <c r="EC3" s="966"/>
      <c r="EE3" s="966"/>
      <c r="EF3" s="966"/>
      <c r="EG3" s="966"/>
      <c r="EH3" s="966"/>
      <c r="EI3" s="966"/>
      <c r="EJ3" s="966"/>
      <c r="EK3" s="966" t="s">
        <v>915</v>
      </c>
      <c r="EL3" s="966" t="s">
        <v>915</v>
      </c>
      <c r="EM3" s="966" t="s">
        <v>915</v>
      </c>
      <c r="EN3" s="966" t="s">
        <v>915</v>
      </c>
      <c r="EO3" s="966" t="s">
        <v>915</v>
      </c>
      <c r="EP3" s="966" t="s">
        <v>915</v>
      </c>
      <c r="EQ3" s="966" t="s">
        <v>915</v>
      </c>
      <c r="ER3" s="2973" t="s">
        <v>915</v>
      </c>
      <c r="ES3" s="2973" t="s">
        <v>915</v>
      </c>
      <c r="ET3" s="2973" t="s">
        <v>915</v>
      </c>
      <c r="EU3" s="2973" t="s">
        <v>915</v>
      </c>
      <c r="EV3" s="2973" t="s">
        <v>915</v>
      </c>
      <c r="EW3" s="2973" t="s">
        <v>915</v>
      </c>
      <c r="EX3" s="2973" t="s">
        <v>915</v>
      </c>
      <c r="EY3" s="2973" t="s">
        <v>915</v>
      </c>
      <c r="EZ3" s="2973" t="s">
        <v>915</v>
      </c>
      <c r="FA3" s="2973" t="s">
        <v>915</v>
      </c>
      <c r="FB3" s="2973" t="s">
        <v>915</v>
      </c>
      <c r="FC3" s="2973" t="s">
        <v>915</v>
      </c>
      <c r="FD3" s="2973" t="s">
        <v>915</v>
      </c>
    </row>
    <row r="4" spans="1:160" s="2982" customFormat="1" ht="24.95" customHeight="1" thickTop="1" thickBot="1" x14ac:dyDescent="0.5">
      <c r="A4" s="2985"/>
      <c r="B4" s="2975">
        <v>38534</v>
      </c>
      <c r="C4" s="2976">
        <v>38565</v>
      </c>
      <c r="D4" s="2976">
        <v>38596</v>
      </c>
      <c r="E4" s="2976">
        <v>38626</v>
      </c>
      <c r="F4" s="2975">
        <v>38657</v>
      </c>
      <c r="G4" s="2976">
        <v>38687</v>
      </c>
      <c r="H4" s="2976">
        <v>38718</v>
      </c>
      <c r="I4" s="2976">
        <v>38749</v>
      </c>
      <c r="J4" s="2976">
        <v>38777</v>
      </c>
      <c r="K4" s="2976">
        <v>38808</v>
      </c>
      <c r="L4" s="2976">
        <v>38838</v>
      </c>
      <c r="M4" s="2976">
        <v>38869</v>
      </c>
      <c r="N4" s="2975">
        <v>38899</v>
      </c>
      <c r="O4" s="2976">
        <v>38930</v>
      </c>
      <c r="P4" s="2976">
        <v>38961</v>
      </c>
      <c r="Q4" s="2975">
        <v>38991</v>
      </c>
      <c r="R4" s="2976">
        <v>39022</v>
      </c>
      <c r="S4" s="2976">
        <v>39052</v>
      </c>
      <c r="T4" s="2977">
        <v>39083</v>
      </c>
      <c r="U4" s="2977">
        <v>39114</v>
      </c>
      <c r="V4" s="2977">
        <v>39142</v>
      </c>
      <c r="W4" s="2977">
        <v>39173</v>
      </c>
      <c r="X4" s="2977">
        <v>39203</v>
      </c>
      <c r="Y4" s="2977">
        <v>39234</v>
      </c>
      <c r="Z4" s="2977">
        <v>39264</v>
      </c>
      <c r="AA4" s="2977">
        <v>39295</v>
      </c>
      <c r="AB4" s="2977">
        <v>39326</v>
      </c>
      <c r="AC4" s="2977">
        <v>39356</v>
      </c>
      <c r="AD4" s="2977">
        <v>39387</v>
      </c>
      <c r="AE4" s="2977">
        <v>39417</v>
      </c>
      <c r="AF4" s="2977">
        <v>39455</v>
      </c>
      <c r="AG4" s="2977">
        <v>39486</v>
      </c>
      <c r="AH4" s="2977">
        <v>39515</v>
      </c>
      <c r="AI4" s="2977">
        <v>39546</v>
      </c>
      <c r="AJ4" s="2977">
        <v>39576</v>
      </c>
      <c r="AK4" s="2977">
        <v>39607</v>
      </c>
      <c r="AL4" s="2977">
        <v>39637</v>
      </c>
      <c r="AM4" s="2977">
        <v>39668</v>
      </c>
      <c r="AN4" s="2977">
        <v>39699</v>
      </c>
      <c r="AO4" s="2977">
        <v>39729</v>
      </c>
      <c r="AP4" s="2977">
        <v>39760</v>
      </c>
      <c r="AQ4" s="2977">
        <v>39790</v>
      </c>
      <c r="AR4" s="2977">
        <v>39821</v>
      </c>
      <c r="AS4" s="2977">
        <v>39852</v>
      </c>
      <c r="AT4" s="2977">
        <v>39880</v>
      </c>
      <c r="AU4" s="2977">
        <v>39911</v>
      </c>
      <c r="AV4" s="2977">
        <v>39941</v>
      </c>
      <c r="AW4" s="2977">
        <v>39972</v>
      </c>
      <c r="AX4" s="2977">
        <v>40002</v>
      </c>
      <c r="AY4" s="2977">
        <v>40033</v>
      </c>
      <c r="AZ4" s="2977">
        <v>40064</v>
      </c>
      <c r="BA4" s="2977">
        <v>40094</v>
      </c>
      <c r="BB4" s="2977">
        <v>40125</v>
      </c>
      <c r="BC4" s="2977">
        <v>40155</v>
      </c>
      <c r="BD4" s="2977">
        <v>40186</v>
      </c>
      <c r="BE4" s="2977">
        <v>40217</v>
      </c>
      <c r="BF4" s="2977">
        <v>40245</v>
      </c>
      <c r="BG4" s="2977">
        <v>40276</v>
      </c>
      <c r="BH4" s="2977">
        <v>40306</v>
      </c>
      <c r="BI4" s="2977">
        <v>40337</v>
      </c>
      <c r="BJ4" s="2977">
        <v>40367</v>
      </c>
      <c r="BK4" s="2977">
        <v>40398</v>
      </c>
      <c r="BL4" s="2977">
        <v>40429</v>
      </c>
      <c r="BM4" s="2978" t="s">
        <v>773</v>
      </c>
      <c r="BN4" s="2978" t="s">
        <v>774</v>
      </c>
      <c r="BO4" s="2978" t="s">
        <v>917</v>
      </c>
      <c r="BP4" s="2978" t="s">
        <v>918</v>
      </c>
      <c r="BQ4" s="2978" t="s">
        <v>919</v>
      </c>
      <c r="BR4" s="2978" t="s">
        <v>920</v>
      </c>
      <c r="BS4" s="2978" t="s">
        <v>921</v>
      </c>
      <c r="BT4" s="2978">
        <v>40664</v>
      </c>
      <c r="BU4" s="2978">
        <v>40695</v>
      </c>
      <c r="BV4" s="2978">
        <v>40725</v>
      </c>
      <c r="BW4" s="2978" t="s">
        <v>922</v>
      </c>
      <c r="BX4" s="2978" t="s">
        <v>923</v>
      </c>
      <c r="BY4" s="2978" t="s">
        <v>924</v>
      </c>
      <c r="BZ4" s="2979" t="s">
        <v>925</v>
      </c>
      <c r="CA4" s="2978" t="s">
        <v>926</v>
      </c>
      <c r="CB4" s="2978" t="s">
        <v>927</v>
      </c>
      <c r="CC4" s="2978" t="s">
        <v>928</v>
      </c>
      <c r="CD4" s="2978" t="s">
        <v>929</v>
      </c>
      <c r="CE4" s="2978" t="s">
        <v>930</v>
      </c>
      <c r="CF4" s="2978" t="s">
        <v>931</v>
      </c>
      <c r="CG4" s="2978" t="s">
        <v>932</v>
      </c>
      <c r="CH4" s="2978" t="s">
        <v>933</v>
      </c>
      <c r="CI4" s="2978" t="s">
        <v>934</v>
      </c>
      <c r="CJ4" s="2978" t="s">
        <v>935</v>
      </c>
      <c r="CK4" s="2978" t="s">
        <v>936</v>
      </c>
      <c r="CL4" s="2978" t="s">
        <v>937</v>
      </c>
      <c r="CM4" s="2978" t="s">
        <v>938</v>
      </c>
      <c r="CN4" s="2978" t="s">
        <v>939</v>
      </c>
      <c r="CO4" s="2978" t="s">
        <v>940</v>
      </c>
      <c r="CP4" s="2978" t="s">
        <v>777</v>
      </c>
      <c r="CQ4" s="2978" t="s">
        <v>778</v>
      </c>
      <c r="CR4" s="2978" t="s">
        <v>779</v>
      </c>
      <c r="CS4" s="2978" t="s">
        <v>780</v>
      </c>
      <c r="CT4" s="2978" t="s">
        <v>781</v>
      </c>
      <c r="CU4" s="2978" t="s">
        <v>782</v>
      </c>
      <c r="CV4" s="2978" t="s">
        <v>783</v>
      </c>
      <c r="CW4" s="2978" t="s">
        <v>784</v>
      </c>
      <c r="CX4" s="2978" t="s">
        <v>838</v>
      </c>
      <c r="CY4" s="2978" t="s">
        <v>839</v>
      </c>
      <c r="CZ4" s="2978" t="s">
        <v>840</v>
      </c>
      <c r="DA4" s="2978" t="s">
        <v>785</v>
      </c>
      <c r="DB4" s="2978" t="s">
        <v>786</v>
      </c>
      <c r="DC4" s="2978" t="s">
        <v>787</v>
      </c>
      <c r="DD4" s="2978" t="s">
        <v>788</v>
      </c>
      <c r="DE4" s="2978" t="s">
        <v>789</v>
      </c>
      <c r="DF4" s="2978" t="s">
        <v>790</v>
      </c>
      <c r="DG4" s="2978" t="s">
        <v>941</v>
      </c>
      <c r="DH4" s="2978" t="s">
        <v>942</v>
      </c>
      <c r="DI4" s="2978" t="s">
        <v>943</v>
      </c>
      <c r="DJ4" s="2978" t="s">
        <v>944</v>
      </c>
      <c r="DK4" s="2978" t="s">
        <v>945</v>
      </c>
      <c r="DL4" s="2978" t="s">
        <v>946</v>
      </c>
      <c r="DM4" s="2978" t="s">
        <v>947</v>
      </c>
      <c r="DN4" s="2978" t="s">
        <v>948</v>
      </c>
      <c r="DO4" s="2978" t="s">
        <v>565</v>
      </c>
      <c r="DP4" s="2978" t="s">
        <v>949</v>
      </c>
      <c r="DQ4" s="2978" t="s">
        <v>950</v>
      </c>
      <c r="DR4" s="2980" t="s">
        <v>951</v>
      </c>
      <c r="DS4" s="2981" t="s">
        <v>952</v>
      </c>
      <c r="DT4" s="2981" t="s">
        <v>953</v>
      </c>
      <c r="DU4" s="2981" t="s">
        <v>954</v>
      </c>
      <c r="DV4" s="2981" t="s">
        <v>955</v>
      </c>
      <c r="DW4" s="2981" t="s">
        <v>956</v>
      </c>
      <c r="DX4" s="2981" t="s">
        <v>957</v>
      </c>
      <c r="DY4" s="2981" t="s">
        <v>958</v>
      </c>
      <c r="DZ4" s="2981" t="s">
        <v>959</v>
      </c>
      <c r="EA4" s="2981" t="s">
        <v>960</v>
      </c>
      <c r="EB4" s="2981" t="s">
        <v>961</v>
      </c>
      <c r="EC4" s="2981" t="s">
        <v>962</v>
      </c>
      <c r="ED4" s="2981" t="s">
        <v>963</v>
      </c>
      <c r="EE4" s="2981" t="s">
        <v>964</v>
      </c>
      <c r="EF4" s="2981">
        <v>42614</v>
      </c>
      <c r="EG4" s="2981">
        <v>42644</v>
      </c>
      <c r="EH4" s="2981">
        <v>42675</v>
      </c>
      <c r="EI4" s="2981">
        <v>42705</v>
      </c>
      <c r="EJ4" s="2981" t="s">
        <v>965</v>
      </c>
      <c r="EK4" s="2981" t="s">
        <v>966</v>
      </c>
      <c r="EL4" s="2981" t="s">
        <v>967</v>
      </c>
      <c r="EM4" s="2981" t="s">
        <v>968</v>
      </c>
      <c r="EN4" s="2981" t="s">
        <v>969</v>
      </c>
      <c r="EO4" s="2981" t="s">
        <v>970</v>
      </c>
      <c r="EP4" s="2981" t="s">
        <v>971</v>
      </c>
      <c r="EQ4" s="2981" t="s">
        <v>972</v>
      </c>
      <c r="ER4" s="967" t="s">
        <v>973</v>
      </c>
      <c r="ES4" s="968" t="s">
        <v>974</v>
      </c>
      <c r="ET4" s="968" t="s">
        <v>975</v>
      </c>
      <c r="EU4" s="968" t="s">
        <v>976</v>
      </c>
      <c r="EV4" s="968" t="s">
        <v>977</v>
      </c>
      <c r="EW4" s="968" t="s">
        <v>978</v>
      </c>
      <c r="EX4" s="968" t="s">
        <v>979</v>
      </c>
      <c r="EY4" s="968" t="s">
        <v>980</v>
      </c>
      <c r="EZ4" s="968" t="s">
        <v>981</v>
      </c>
      <c r="FA4" s="968" t="s">
        <v>982</v>
      </c>
      <c r="FB4" s="968" t="s">
        <v>983</v>
      </c>
      <c r="FC4" s="968" t="s">
        <v>984</v>
      </c>
      <c r="FD4" s="969" t="s">
        <v>985</v>
      </c>
    </row>
    <row r="5" spans="1:160" ht="21" customHeight="1" x14ac:dyDescent="0.5">
      <c r="A5" s="3976"/>
      <c r="B5" s="971"/>
      <c r="C5" s="972"/>
      <c r="D5" s="972"/>
      <c r="E5" s="972"/>
      <c r="F5" s="971"/>
      <c r="G5" s="972"/>
      <c r="H5" s="972"/>
      <c r="I5" s="972"/>
      <c r="J5" s="972"/>
      <c r="K5" s="972"/>
      <c r="L5" s="972"/>
      <c r="M5" s="972"/>
      <c r="N5" s="971"/>
      <c r="O5" s="972"/>
      <c r="P5" s="972"/>
      <c r="Q5" s="971"/>
      <c r="R5" s="972"/>
      <c r="S5" s="972"/>
      <c r="T5" s="973"/>
      <c r="U5" s="973"/>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4"/>
      <c r="BG5" s="974"/>
      <c r="BH5" s="974"/>
      <c r="BI5" s="974"/>
      <c r="BJ5" s="974"/>
      <c r="BK5" s="974"/>
      <c r="BL5" s="974"/>
      <c r="BM5" s="974"/>
      <c r="BN5" s="974"/>
      <c r="BO5" s="974"/>
      <c r="BP5" s="974"/>
      <c r="BQ5" s="974"/>
      <c r="BR5" s="974"/>
      <c r="BS5" s="974"/>
      <c r="BT5" s="974"/>
      <c r="BU5" s="974"/>
      <c r="BV5" s="974"/>
      <c r="BW5" s="974"/>
      <c r="BX5" s="973"/>
      <c r="BY5" s="973"/>
      <c r="BZ5" s="974"/>
      <c r="CA5" s="973"/>
      <c r="CB5" s="973"/>
      <c r="CC5" s="974"/>
      <c r="CD5" s="974"/>
      <c r="CE5" s="974"/>
      <c r="CF5" s="974"/>
      <c r="CG5" s="974"/>
      <c r="CH5" s="975"/>
      <c r="CI5" s="976"/>
      <c r="CJ5" s="974"/>
      <c r="CK5" s="974"/>
      <c r="CL5" s="974"/>
      <c r="CM5" s="974"/>
      <c r="CN5" s="974"/>
      <c r="CO5" s="974"/>
      <c r="CP5" s="974"/>
      <c r="CQ5" s="974"/>
      <c r="CR5" s="974"/>
      <c r="CS5" s="974"/>
      <c r="CT5" s="974"/>
      <c r="CU5" s="974"/>
      <c r="CV5" s="974"/>
      <c r="CW5" s="974"/>
      <c r="CX5" s="974"/>
      <c r="CY5" s="974"/>
      <c r="CZ5" s="974"/>
      <c r="DA5" s="974"/>
      <c r="DB5" s="974"/>
      <c r="DC5" s="977"/>
      <c r="DD5" s="977"/>
      <c r="DE5" s="977"/>
      <c r="DF5" s="977"/>
      <c r="DG5" s="977"/>
      <c r="DH5" s="977"/>
      <c r="DI5" s="977"/>
      <c r="DJ5" s="977"/>
      <c r="DK5" s="977"/>
      <c r="DL5" s="977"/>
      <c r="DM5" s="977"/>
      <c r="DN5" s="977"/>
      <c r="DO5" s="977"/>
      <c r="DP5" s="977"/>
      <c r="DQ5" s="977"/>
      <c r="DR5" s="978"/>
      <c r="DS5" s="979"/>
      <c r="DT5" s="979"/>
      <c r="DU5" s="979"/>
      <c r="DV5" s="979"/>
      <c r="DW5" s="979"/>
      <c r="DX5" s="979"/>
      <c r="DY5" s="979"/>
      <c r="DZ5" s="979"/>
      <c r="EA5" s="979"/>
      <c r="EB5" s="979"/>
      <c r="EC5" s="979"/>
      <c r="ED5" s="980"/>
      <c r="EE5" s="980"/>
      <c r="EF5" s="980"/>
      <c r="EG5" s="980"/>
      <c r="EH5" s="980"/>
      <c r="EI5" s="980"/>
      <c r="EJ5" s="980"/>
      <c r="EK5" s="980"/>
      <c r="EL5" s="980"/>
      <c r="EM5" s="980"/>
      <c r="EN5" s="980"/>
      <c r="EO5" s="980"/>
      <c r="EP5" s="980"/>
      <c r="EQ5" s="980"/>
      <c r="ER5" s="981"/>
      <c r="ES5" s="982"/>
      <c r="ET5" s="982"/>
      <c r="EU5" s="982"/>
      <c r="EV5" s="982"/>
      <c r="EW5" s="982"/>
      <c r="EX5" s="982"/>
      <c r="EY5" s="982"/>
      <c r="EZ5" s="982"/>
      <c r="FA5" s="982"/>
      <c r="FB5" s="982"/>
      <c r="FC5" s="982"/>
      <c r="FD5" s="983"/>
    </row>
    <row r="6" spans="1:160" ht="21" customHeight="1" x14ac:dyDescent="0.5">
      <c r="A6" s="3976" t="s">
        <v>986</v>
      </c>
      <c r="B6" s="971"/>
      <c r="C6" s="972"/>
      <c r="D6" s="972"/>
      <c r="E6" s="972"/>
      <c r="F6" s="971"/>
      <c r="G6" s="972"/>
      <c r="H6" s="972"/>
      <c r="I6" s="972"/>
      <c r="J6" s="972"/>
      <c r="K6" s="972"/>
      <c r="L6" s="972"/>
      <c r="M6" s="972"/>
      <c r="N6" s="971"/>
      <c r="O6" s="972"/>
      <c r="P6" s="972"/>
      <c r="Q6" s="971"/>
      <c r="R6" s="972"/>
      <c r="S6" s="972"/>
      <c r="T6" s="973"/>
      <c r="U6" s="973"/>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c r="AT6" s="974"/>
      <c r="AU6" s="974"/>
      <c r="AV6" s="974"/>
      <c r="AW6" s="974"/>
      <c r="AX6" s="974"/>
      <c r="AY6" s="974"/>
      <c r="AZ6" s="974"/>
      <c r="BA6" s="974"/>
      <c r="BB6" s="974"/>
      <c r="BC6" s="974"/>
      <c r="BD6" s="974"/>
      <c r="BE6" s="974"/>
      <c r="BF6" s="974"/>
      <c r="BG6" s="974"/>
      <c r="BH6" s="974"/>
      <c r="BI6" s="974"/>
      <c r="BJ6" s="974"/>
      <c r="BK6" s="974"/>
      <c r="BL6" s="974"/>
      <c r="BM6" s="974"/>
      <c r="BN6" s="974"/>
      <c r="BO6" s="974"/>
      <c r="BP6" s="974"/>
      <c r="BQ6" s="974"/>
      <c r="BR6" s="974"/>
      <c r="BS6" s="974"/>
      <c r="BT6" s="974"/>
      <c r="BU6" s="974"/>
      <c r="BV6" s="974"/>
      <c r="BW6" s="974"/>
      <c r="BX6" s="973"/>
      <c r="BY6" s="973"/>
      <c r="BZ6" s="974"/>
      <c r="CA6" s="973"/>
      <c r="CB6" s="973"/>
      <c r="CC6" s="974"/>
      <c r="CD6" s="974"/>
      <c r="CE6" s="974"/>
      <c r="CF6" s="974"/>
      <c r="CG6" s="974"/>
      <c r="CH6" s="975"/>
      <c r="CI6" s="976"/>
      <c r="CJ6" s="974"/>
      <c r="CK6" s="974"/>
      <c r="CL6" s="974"/>
      <c r="CM6" s="974"/>
      <c r="CN6" s="974"/>
      <c r="CO6" s="974"/>
      <c r="CP6" s="974"/>
      <c r="CQ6" s="974"/>
      <c r="CR6" s="974"/>
      <c r="CS6" s="974"/>
      <c r="CT6" s="974"/>
      <c r="CU6" s="974"/>
      <c r="CV6" s="974"/>
      <c r="CW6" s="974"/>
      <c r="CX6" s="974"/>
      <c r="CY6" s="974"/>
      <c r="CZ6" s="974"/>
      <c r="DA6" s="974"/>
      <c r="DB6" s="974"/>
      <c r="DC6" s="977"/>
      <c r="DD6" s="977"/>
      <c r="DE6" s="977"/>
      <c r="DF6" s="977"/>
      <c r="DG6" s="977"/>
      <c r="DH6" s="977"/>
      <c r="DI6" s="977"/>
      <c r="DJ6" s="977"/>
      <c r="DK6" s="977"/>
      <c r="DL6" s="977"/>
      <c r="DM6" s="977"/>
      <c r="DN6" s="977"/>
      <c r="DO6" s="977"/>
      <c r="DP6" s="977"/>
      <c r="DQ6" s="977"/>
      <c r="DR6" s="978"/>
      <c r="DS6" s="979"/>
      <c r="DT6" s="979"/>
      <c r="DU6" s="979"/>
      <c r="DV6" s="979"/>
      <c r="DW6" s="979"/>
      <c r="DX6" s="979"/>
      <c r="DY6" s="979"/>
      <c r="DZ6" s="979"/>
      <c r="EA6" s="979"/>
      <c r="EB6" s="979"/>
      <c r="EC6" s="979"/>
      <c r="ED6" s="980"/>
      <c r="EE6" s="980"/>
      <c r="EF6" s="980"/>
      <c r="EG6" s="980"/>
      <c r="EH6" s="980"/>
      <c r="EI6" s="980"/>
      <c r="EJ6" s="980"/>
      <c r="EK6" s="980"/>
      <c r="EL6" s="980"/>
      <c r="EM6" s="980"/>
      <c r="EN6" s="980"/>
      <c r="EO6" s="980"/>
      <c r="EP6" s="980"/>
      <c r="EQ6" s="980"/>
      <c r="ER6" s="981"/>
      <c r="ES6" s="982"/>
      <c r="ET6" s="982"/>
      <c r="EU6" s="982"/>
      <c r="EV6" s="982"/>
      <c r="EW6" s="982"/>
      <c r="EX6" s="982"/>
      <c r="EY6" s="982"/>
      <c r="EZ6" s="982"/>
      <c r="FA6" s="982"/>
      <c r="FB6" s="982"/>
      <c r="FC6" s="982"/>
      <c r="FD6" s="983"/>
    </row>
    <row r="7" spans="1:160" ht="12" customHeight="1" x14ac:dyDescent="0.5">
      <c r="A7" s="3976"/>
      <c r="B7" s="971"/>
      <c r="C7" s="972"/>
      <c r="D7" s="972"/>
      <c r="E7" s="972"/>
      <c r="F7" s="971"/>
      <c r="G7" s="972"/>
      <c r="H7" s="972"/>
      <c r="I7" s="972"/>
      <c r="J7" s="972"/>
      <c r="K7" s="972"/>
      <c r="L7" s="972"/>
      <c r="M7" s="972"/>
      <c r="N7" s="971"/>
      <c r="O7" s="972"/>
      <c r="P7" s="972"/>
      <c r="Q7" s="971"/>
      <c r="R7" s="972"/>
      <c r="S7" s="972"/>
      <c r="T7" s="973"/>
      <c r="U7" s="973"/>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c r="AT7" s="974"/>
      <c r="AU7" s="974"/>
      <c r="AV7" s="974"/>
      <c r="AW7" s="974"/>
      <c r="AX7" s="974"/>
      <c r="AY7" s="974"/>
      <c r="AZ7" s="974"/>
      <c r="BA7" s="974"/>
      <c r="BB7" s="974"/>
      <c r="BC7" s="974"/>
      <c r="BD7" s="974"/>
      <c r="BE7" s="974"/>
      <c r="BF7" s="974"/>
      <c r="BG7" s="974"/>
      <c r="BH7" s="974"/>
      <c r="BI7" s="974"/>
      <c r="BJ7" s="974"/>
      <c r="BK7" s="974"/>
      <c r="BL7" s="974"/>
      <c r="BM7" s="974"/>
      <c r="BN7" s="974"/>
      <c r="BO7" s="974"/>
      <c r="BP7" s="974"/>
      <c r="BQ7" s="974"/>
      <c r="BR7" s="974"/>
      <c r="BS7" s="974"/>
      <c r="BT7" s="974"/>
      <c r="BU7" s="974"/>
      <c r="BV7" s="974"/>
      <c r="BW7" s="974"/>
      <c r="BX7" s="973"/>
      <c r="BY7" s="973"/>
      <c r="BZ7" s="974"/>
      <c r="CA7" s="973"/>
      <c r="CB7" s="973"/>
      <c r="CC7" s="974"/>
      <c r="CD7" s="974"/>
      <c r="CE7" s="974"/>
      <c r="CF7" s="974"/>
      <c r="CG7" s="974"/>
      <c r="CH7" s="975"/>
      <c r="CI7" s="976"/>
      <c r="CJ7" s="974"/>
      <c r="CK7" s="974"/>
      <c r="CL7" s="974"/>
      <c r="CM7" s="974"/>
      <c r="CN7" s="974"/>
      <c r="CO7" s="974"/>
      <c r="CP7" s="974"/>
      <c r="CQ7" s="974"/>
      <c r="CR7" s="974"/>
      <c r="CS7" s="974"/>
      <c r="CT7" s="974"/>
      <c r="CU7" s="974"/>
      <c r="CV7" s="974"/>
      <c r="CW7" s="974"/>
      <c r="CX7" s="974"/>
      <c r="CY7" s="974"/>
      <c r="CZ7" s="974"/>
      <c r="DA7" s="974"/>
      <c r="DB7" s="974"/>
      <c r="DC7" s="977"/>
      <c r="DD7" s="977"/>
      <c r="DE7" s="977"/>
      <c r="DF7" s="977"/>
      <c r="DG7" s="977"/>
      <c r="DH7" s="977"/>
      <c r="DI7" s="977"/>
      <c r="DJ7" s="977"/>
      <c r="DK7" s="977"/>
      <c r="DL7" s="977"/>
      <c r="DM7" s="977"/>
      <c r="DN7" s="977"/>
      <c r="DO7" s="977"/>
      <c r="DP7" s="977"/>
      <c r="DQ7" s="977"/>
      <c r="DR7" s="978"/>
      <c r="DS7" s="979"/>
      <c r="DT7" s="979"/>
      <c r="DU7" s="979"/>
      <c r="DV7" s="979"/>
      <c r="DW7" s="979"/>
      <c r="DX7" s="979"/>
      <c r="DY7" s="979"/>
      <c r="DZ7" s="979"/>
      <c r="EA7" s="979"/>
      <c r="EB7" s="979"/>
      <c r="EC7" s="979"/>
      <c r="ED7" s="980"/>
      <c r="EE7" s="980"/>
      <c r="EF7" s="980"/>
      <c r="EG7" s="980"/>
      <c r="EH7" s="980"/>
      <c r="EI7" s="980"/>
      <c r="EJ7" s="980"/>
      <c r="EK7" s="980"/>
      <c r="EL7" s="980"/>
      <c r="EM7" s="980"/>
      <c r="EN7" s="980"/>
      <c r="EO7" s="980"/>
      <c r="EP7" s="980"/>
      <c r="EQ7" s="980"/>
      <c r="ER7" s="981"/>
      <c r="ES7" s="982"/>
      <c r="ET7" s="982"/>
      <c r="EU7" s="982"/>
      <c r="EV7" s="982"/>
      <c r="EW7" s="982"/>
      <c r="EX7" s="982"/>
      <c r="EY7" s="982"/>
      <c r="EZ7" s="982"/>
      <c r="FA7" s="982"/>
      <c r="FB7" s="982"/>
      <c r="FC7" s="982"/>
      <c r="FD7" s="983"/>
    </row>
    <row r="8" spans="1:160" ht="21" customHeight="1" x14ac:dyDescent="0.5">
      <c r="A8" s="3976" t="s">
        <v>645</v>
      </c>
      <c r="B8" s="971"/>
      <c r="C8" s="972"/>
      <c r="D8" s="972"/>
      <c r="E8" s="972"/>
      <c r="F8" s="971"/>
      <c r="G8" s="972"/>
      <c r="H8" s="972"/>
      <c r="I8" s="972"/>
      <c r="J8" s="972"/>
      <c r="K8" s="972"/>
      <c r="L8" s="972"/>
      <c r="M8" s="972"/>
      <c r="N8" s="971"/>
      <c r="O8" s="972"/>
      <c r="P8" s="972"/>
      <c r="Q8" s="971"/>
      <c r="R8" s="972"/>
      <c r="S8" s="972"/>
      <c r="T8" s="973"/>
      <c r="U8" s="973"/>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c r="AT8" s="974"/>
      <c r="AU8" s="974"/>
      <c r="AV8" s="974"/>
      <c r="AW8" s="974"/>
      <c r="AX8" s="974"/>
      <c r="AY8" s="974"/>
      <c r="AZ8" s="974"/>
      <c r="BA8" s="974"/>
      <c r="BB8" s="974"/>
      <c r="BC8" s="974"/>
      <c r="BD8" s="974"/>
      <c r="BE8" s="974"/>
      <c r="BF8" s="974"/>
      <c r="BG8" s="974"/>
      <c r="BH8" s="974"/>
      <c r="BI8" s="974"/>
      <c r="BJ8" s="974"/>
      <c r="BK8" s="974"/>
      <c r="BL8" s="974"/>
      <c r="BM8" s="974"/>
      <c r="BN8" s="974"/>
      <c r="BO8" s="974"/>
      <c r="BP8" s="974"/>
      <c r="BQ8" s="974"/>
      <c r="BR8" s="974"/>
      <c r="BS8" s="974"/>
      <c r="BT8" s="974"/>
      <c r="BU8" s="974"/>
      <c r="BV8" s="974"/>
      <c r="BW8" s="974"/>
      <c r="BX8" s="973"/>
      <c r="BY8" s="973"/>
      <c r="BZ8" s="974"/>
      <c r="CA8" s="973"/>
      <c r="CB8" s="973"/>
      <c r="CC8" s="974"/>
      <c r="CD8" s="974"/>
      <c r="CE8" s="974"/>
      <c r="CF8" s="974"/>
      <c r="CG8" s="974"/>
      <c r="CH8" s="975"/>
      <c r="CI8" s="976"/>
      <c r="CJ8" s="974"/>
      <c r="CK8" s="974"/>
      <c r="CL8" s="974"/>
      <c r="CM8" s="974"/>
      <c r="CN8" s="974"/>
      <c r="CO8" s="974"/>
      <c r="CP8" s="974"/>
      <c r="CQ8" s="974"/>
      <c r="CR8" s="974"/>
      <c r="CS8" s="974"/>
      <c r="CT8" s="974"/>
      <c r="CU8" s="974"/>
      <c r="CV8" s="974"/>
      <c r="CW8" s="974"/>
      <c r="CX8" s="974"/>
      <c r="CY8" s="974"/>
      <c r="CZ8" s="974"/>
      <c r="DA8" s="974"/>
      <c r="DB8" s="974"/>
      <c r="DC8" s="977"/>
      <c r="DD8" s="977"/>
      <c r="DE8" s="977"/>
      <c r="DF8" s="977"/>
      <c r="DG8" s="977"/>
      <c r="DH8" s="977"/>
      <c r="DI8" s="977"/>
      <c r="DJ8" s="977"/>
      <c r="DK8" s="977"/>
      <c r="DL8" s="977"/>
      <c r="DM8" s="977"/>
      <c r="DN8" s="977"/>
      <c r="DO8" s="977"/>
      <c r="DP8" s="977"/>
      <c r="DQ8" s="977"/>
      <c r="DR8" s="978"/>
      <c r="DS8" s="979"/>
      <c r="DT8" s="979"/>
      <c r="DU8" s="979"/>
      <c r="DV8" s="979"/>
      <c r="DW8" s="979"/>
      <c r="DX8" s="979"/>
      <c r="DY8" s="979"/>
      <c r="DZ8" s="979"/>
      <c r="EA8" s="979"/>
      <c r="EB8" s="979"/>
      <c r="EC8" s="979"/>
      <c r="ED8" s="980"/>
      <c r="EE8" s="980"/>
      <c r="EF8" s="980"/>
      <c r="EG8" s="980"/>
      <c r="EH8" s="984"/>
      <c r="EI8" s="984"/>
      <c r="EJ8" s="984"/>
      <c r="EK8" s="984"/>
      <c r="EL8" s="984"/>
      <c r="EM8" s="984"/>
      <c r="EN8" s="984"/>
      <c r="EO8" s="984"/>
      <c r="EP8" s="984"/>
      <c r="EQ8" s="984"/>
      <c r="ER8" s="985"/>
      <c r="ES8" s="986"/>
      <c r="ET8" s="986"/>
      <c r="EU8" s="986"/>
      <c r="EV8" s="986"/>
      <c r="EW8" s="986"/>
      <c r="EX8" s="986"/>
      <c r="EY8" s="986"/>
      <c r="EZ8" s="986"/>
      <c r="FA8" s="986"/>
      <c r="FB8" s="986"/>
      <c r="FC8" s="986"/>
      <c r="FD8" s="987"/>
    </row>
    <row r="9" spans="1:160" ht="24.95" hidden="1" customHeight="1" x14ac:dyDescent="0.5">
      <c r="A9" s="3976" t="s">
        <v>987</v>
      </c>
      <c r="B9" s="988">
        <v>10</v>
      </c>
      <c r="C9" s="989">
        <v>10.5</v>
      </c>
      <c r="D9" s="989">
        <v>10.5</v>
      </c>
      <c r="E9" s="989">
        <v>10.5</v>
      </c>
      <c r="F9" s="988">
        <v>10.5</v>
      </c>
      <c r="G9" s="989">
        <v>11.5</v>
      </c>
      <c r="H9" s="989">
        <v>11.5</v>
      </c>
      <c r="I9" s="989">
        <v>11.5</v>
      </c>
      <c r="J9" s="989">
        <v>11.5</v>
      </c>
      <c r="K9" s="989">
        <v>11.5</v>
      </c>
      <c r="L9" s="989">
        <v>11.5</v>
      </c>
      <c r="M9" s="989">
        <v>11.5</v>
      </c>
      <c r="N9" s="988">
        <v>12</v>
      </c>
      <c r="O9" s="989">
        <v>12</v>
      </c>
      <c r="P9" s="989">
        <v>13</v>
      </c>
      <c r="Q9" s="988">
        <v>13</v>
      </c>
      <c r="R9" s="989">
        <v>13</v>
      </c>
      <c r="S9" s="989">
        <v>13</v>
      </c>
      <c r="T9" s="990"/>
      <c r="U9" s="990"/>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c r="AT9" s="974"/>
      <c r="AU9" s="974"/>
      <c r="AV9" s="974"/>
      <c r="AW9" s="974"/>
      <c r="AX9" s="974"/>
      <c r="AY9" s="974"/>
      <c r="AZ9" s="974"/>
      <c r="BA9" s="974"/>
      <c r="BB9" s="974"/>
      <c r="BC9" s="974"/>
      <c r="BD9" s="974"/>
      <c r="BE9" s="974"/>
      <c r="BF9" s="974"/>
      <c r="BG9" s="974"/>
      <c r="BH9" s="974"/>
      <c r="BI9" s="974"/>
      <c r="BJ9" s="974"/>
      <c r="BK9" s="974"/>
      <c r="BL9" s="974"/>
      <c r="BM9" s="974"/>
      <c r="BN9" s="974"/>
      <c r="BO9" s="974"/>
      <c r="BP9" s="974"/>
      <c r="BQ9" s="974"/>
      <c r="BR9" s="974"/>
      <c r="BS9" s="974"/>
      <c r="BT9" s="974"/>
      <c r="BU9" s="974"/>
      <c r="BV9" s="974"/>
      <c r="BW9" s="971"/>
      <c r="BX9" s="973"/>
      <c r="BY9" s="973"/>
      <c r="BZ9" s="974"/>
      <c r="CA9" s="973"/>
      <c r="CB9" s="973"/>
      <c r="CC9" s="974"/>
      <c r="CD9" s="974"/>
      <c r="CE9" s="974"/>
      <c r="CF9" s="974"/>
      <c r="CG9" s="974"/>
      <c r="CH9" s="975"/>
      <c r="CI9" s="976"/>
      <c r="CJ9" s="974"/>
      <c r="CK9" s="974"/>
      <c r="CL9" s="974"/>
      <c r="CM9" s="974"/>
      <c r="CN9" s="974"/>
      <c r="CO9" s="974"/>
      <c r="CP9" s="974"/>
      <c r="CQ9" s="974"/>
      <c r="CR9" s="974"/>
      <c r="CS9" s="974"/>
      <c r="CT9" s="974"/>
      <c r="CU9" s="974"/>
      <c r="CV9" s="974"/>
      <c r="CW9" s="974"/>
      <c r="CX9" s="974"/>
      <c r="CY9" s="974"/>
      <c r="CZ9" s="974"/>
      <c r="DA9" s="974"/>
      <c r="DB9" s="974"/>
      <c r="DC9" s="977"/>
      <c r="DD9" s="977"/>
      <c r="DE9" s="977"/>
      <c r="DF9" s="977"/>
      <c r="DG9" s="977"/>
      <c r="DH9" s="977"/>
      <c r="DI9" s="977"/>
      <c r="DJ9" s="977"/>
      <c r="DK9" s="977"/>
      <c r="DL9" s="977"/>
      <c r="DM9" s="977"/>
      <c r="DN9" s="977"/>
      <c r="DO9" s="977"/>
      <c r="DP9" s="977"/>
      <c r="DQ9" s="977"/>
      <c r="DR9" s="978"/>
      <c r="DS9" s="979"/>
      <c r="DT9" s="979"/>
      <c r="DU9" s="979"/>
      <c r="DV9" s="979"/>
      <c r="DW9" s="979"/>
      <c r="DX9" s="979"/>
      <c r="DY9" s="979"/>
      <c r="DZ9" s="979"/>
      <c r="EA9" s="979"/>
      <c r="EB9" s="979"/>
      <c r="EC9" s="979"/>
      <c r="ED9" s="980"/>
      <c r="EE9" s="980"/>
      <c r="EF9" s="980"/>
      <c r="EG9" s="980"/>
      <c r="EH9" s="984"/>
      <c r="EI9" s="984"/>
      <c r="EJ9" s="984"/>
      <c r="EK9" s="984"/>
      <c r="EL9" s="984"/>
      <c r="EM9" s="984"/>
      <c r="EN9" s="984"/>
      <c r="EO9" s="984"/>
      <c r="EP9" s="984"/>
      <c r="EQ9" s="984"/>
      <c r="ER9" s="985"/>
      <c r="ES9" s="986"/>
      <c r="ET9" s="986"/>
      <c r="EU9" s="986"/>
      <c r="EV9" s="986"/>
      <c r="EW9" s="986"/>
      <c r="EX9" s="986"/>
      <c r="EY9" s="986"/>
      <c r="EZ9" s="986"/>
      <c r="FA9" s="986"/>
      <c r="FB9" s="986"/>
      <c r="FC9" s="986"/>
      <c r="FD9" s="987"/>
    </row>
    <row r="10" spans="1:160" ht="21" customHeight="1" x14ac:dyDescent="0.5">
      <c r="A10" s="3977" t="s">
        <v>5861</v>
      </c>
      <c r="B10" s="988"/>
      <c r="C10" s="989"/>
      <c r="D10" s="989"/>
      <c r="E10" s="989"/>
      <c r="F10" s="988"/>
      <c r="G10" s="989"/>
      <c r="H10" s="989"/>
      <c r="I10" s="989"/>
      <c r="J10" s="989"/>
      <c r="K10" s="989"/>
      <c r="L10" s="989"/>
      <c r="M10" s="989"/>
      <c r="N10" s="988"/>
      <c r="O10" s="989"/>
      <c r="P10" s="989"/>
      <c r="Q10" s="988"/>
      <c r="R10" s="989"/>
      <c r="S10" s="989">
        <v>8.5</v>
      </c>
      <c r="T10" s="990">
        <v>8.5</v>
      </c>
      <c r="U10" s="990">
        <v>8.5</v>
      </c>
      <c r="V10" s="991">
        <v>8.5</v>
      </c>
      <c r="W10" s="991">
        <v>8.5</v>
      </c>
      <c r="X10" s="991">
        <v>8.5</v>
      </c>
      <c r="Y10" s="991">
        <v>8.5</v>
      </c>
      <c r="Z10" s="991">
        <v>9.25</v>
      </c>
      <c r="AA10" s="991">
        <v>9.25</v>
      </c>
      <c r="AB10" s="991">
        <v>9.25</v>
      </c>
      <c r="AC10" s="991">
        <v>9.25</v>
      </c>
      <c r="AD10" s="991">
        <v>9.25</v>
      </c>
      <c r="AE10" s="991">
        <v>9.25</v>
      </c>
      <c r="AF10" s="991">
        <v>9.25</v>
      </c>
      <c r="AG10" s="991">
        <v>9</v>
      </c>
      <c r="AH10" s="991">
        <v>8.5</v>
      </c>
      <c r="AI10" s="991">
        <v>8.5</v>
      </c>
      <c r="AJ10" s="991">
        <v>8</v>
      </c>
      <c r="AK10" s="991">
        <v>8</v>
      </c>
      <c r="AL10" s="991">
        <v>8.25</v>
      </c>
      <c r="AM10" s="991">
        <v>8.25</v>
      </c>
      <c r="AN10" s="991">
        <v>8.25</v>
      </c>
      <c r="AO10" s="991">
        <v>7.75</v>
      </c>
      <c r="AP10" s="991">
        <v>7.75</v>
      </c>
      <c r="AQ10" s="991">
        <v>6.75</v>
      </c>
      <c r="AR10" s="991">
        <v>6.75</v>
      </c>
      <c r="AS10" s="991">
        <v>6.75</v>
      </c>
      <c r="AT10" s="991">
        <v>5.75</v>
      </c>
      <c r="AU10" s="991">
        <v>5.75</v>
      </c>
      <c r="AV10" s="991">
        <v>5.75</v>
      </c>
      <c r="AW10" s="991">
        <v>5.75</v>
      </c>
      <c r="AX10" s="991">
        <v>5.75</v>
      </c>
      <c r="AY10" s="991">
        <v>5.75</v>
      </c>
      <c r="AZ10" s="991">
        <v>5.75</v>
      </c>
      <c r="BA10" s="991">
        <v>5.75</v>
      </c>
      <c r="BB10" s="991">
        <v>5.75</v>
      </c>
      <c r="BC10" s="991">
        <v>5.75</v>
      </c>
      <c r="BD10" s="991">
        <v>5.75</v>
      </c>
      <c r="BE10" s="991">
        <v>5.75</v>
      </c>
      <c r="BF10" s="991">
        <v>5.75</v>
      </c>
      <c r="BG10" s="991">
        <v>5.75</v>
      </c>
      <c r="BH10" s="991">
        <v>5.75</v>
      </c>
      <c r="BI10" s="991">
        <v>5.75</v>
      </c>
      <c r="BJ10" s="991">
        <v>5.75</v>
      </c>
      <c r="BK10" s="991">
        <v>5.75</v>
      </c>
      <c r="BL10" s="991">
        <v>4.75</v>
      </c>
      <c r="BM10" s="991">
        <v>4.75</v>
      </c>
      <c r="BN10" s="991">
        <v>4.75</v>
      </c>
      <c r="BO10" s="991">
        <v>4.75</v>
      </c>
      <c r="BP10" s="991">
        <v>4.75</v>
      </c>
      <c r="BQ10" s="991">
        <v>4.75</v>
      </c>
      <c r="BR10" s="991">
        <v>5.25</v>
      </c>
      <c r="BS10" s="991">
        <v>5.25</v>
      </c>
      <c r="BT10" s="991">
        <v>5.25</v>
      </c>
      <c r="BU10" s="991">
        <v>5.5</v>
      </c>
      <c r="BV10" s="991">
        <v>5.5</v>
      </c>
      <c r="BW10" s="991">
        <v>5.5</v>
      </c>
      <c r="BX10" s="991">
        <v>5.5</v>
      </c>
      <c r="BY10" s="991">
        <v>5.5</v>
      </c>
      <c r="BZ10" s="991">
        <v>5.5</v>
      </c>
      <c r="CA10" s="991">
        <v>5.4</v>
      </c>
      <c r="CB10" s="991">
        <v>5.4</v>
      </c>
      <c r="CC10" s="992">
        <v>5.4</v>
      </c>
      <c r="CD10" s="992">
        <v>4.9000000000000004</v>
      </c>
      <c r="CE10" s="992">
        <v>4.9000000000000004</v>
      </c>
      <c r="CF10" s="992">
        <v>4.9000000000000004</v>
      </c>
      <c r="CG10" s="992">
        <v>4.9000000000000004</v>
      </c>
      <c r="CH10" s="993">
        <v>4.9000000000000004</v>
      </c>
      <c r="CI10" s="994">
        <v>4.9000000000000004</v>
      </c>
      <c r="CJ10" s="992">
        <v>4.9000000000000004</v>
      </c>
      <c r="CK10" s="992">
        <v>4.9000000000000004</v>
      </c>
      <c r="CL10" s="992">
        <v>4.9000000000000004</v>
      </c>
      <c r="CM10" s="992">
        <v>4.9000000000000004</v>
      </c>
      <c r="CN10" s="992">
        <v>4.9000000000000004</v>
      </c>
      <c r="CO10" s="992">
        <v>4.9000000000000004</v>
      </c>
      <c r="CP10" s="992">
        <v>4.9000000000000004</v>
      </c>
      <c r="CQ10" s="992">
        <v>4.9000000000000004</v>
      </c>
      <c r="CR10" s="992">
        <v>4.9000000000000004</v>
      </c>
      <c r="CS10" s="992">
        <v>4.6500000000000004</v>
      </c>
      <c r="CT10" s="992">
        <v>4.6500000000000004</v>
      </c>
      <c r="CU10" s="992">
        <v>4.6500000000000004</v>
      </c>
      <c r="CV10" s="992">
        <v>4.6500000000000004</v>
      </c>
      <c r="CW10" s="992">
        <v>4.6500000000000004</v>
      </c>
      <c r="CX10" s="992">
        <v>4.6500000000000004</v>
      </c>
      <c r="CY10" s="992">
        <v>4.6500000000000004</v>
      </c>
      <c r="CZ10" s="992">
        <v>4.6500000000000004</v>
      </c>
      <c r="DA10" s="992">
        <v>4.6500000000000004</v>
      </c>
      <c r="DB10" s="992">
        <v>4.6500000000000004</v>
      </c>
      <c r="DC10" s="995">
        <v>4.6500000000000004</v>
      </c>
      <c r="DD10" s="995">
        <v>4.6500000000000004</v>
      </c>
      <c r="DE10" s="995">
        <v>4.6500000000000004</v>
      </c>
      <c r="DF10" s="995">
        <v>4.6500000000000004</v>
      </c>
      <c r="DG10" s="995">
        <v>4.6500000000000004</v>
      </c>
      <c r="DH10" s="995">
        <v>4.6500000000000004</v>
      </c>
      <c r="DI10" s="995">
        <v>4.6500000000000004</v>
      </c>
      <c r="DJ10" s="995">
        <v>4.6500000000000004</v>
      </c>
      <c r="DK10" s="995">
        <v>4.6500000000000004</v>
      </c>
      <c r="DL10" s="995">
        <v>4.6500000000000004</v>
      </c>
      <c r="DM10" s="995">
        <v>4.6500000000000004</v>
      </c>
      <c r="DN10" s="995">
        <v>4.6500000000000004</v>
      </c>
      <c r="DO10" s="995">
        <v>4.6500000000000004</v>
      </c>
      <c r="DP10" s="995">
        <v>4.6500000000000004</v>
      </c>
      <c r="DQ10" s="995">
        <v>4.6500000000000004</v>
      </c>
      <c r="DR10" s="996">
        <v>4.6500000000000004</v>
      </c>
      <c r="DS10" s="997">
        <v>4.6500000000000004</v>
      </c>
      <c r="DT10" s="997">
        <v>4.6500000000000004</v>
      </c>
      <c r="DU10" s="997">
        <v>4.6500000000000004</v>
      </c>
      <c r="DV10" s="997">
        <v>4.4000000000000004</v>
      </c>
      <c r="DW10" s="997">
        <v>4.4000000000000004</v>
      </c>
      <c r="DX10" s="997">
        <v>4.4000000000000004</v>
      </c>
      <c r="DY10" s="997">
        <v>4.4000000000000004</v>
      </c>
      <c r="DZ10" s="997">
        <v>4.4000000000000004</v>
      </c>
      <c r="EA10" s="997">
        <v>4.4000000000000004</v>
      </c>
      <c r="EB10" s="997">
        <v>4.4000000000000004</v>
      </c>
      <c r="EC10" s="997">
        <v>4.4000000000000004</v>
      </c>
      <c r="ED10" s="998">
        <v>4</v>
      </c>
      <c r="EE10" s="998">
        <v>4</v>
      </c>
      <c r="EF10" s="998">
        <v>4</v>
      </c>
      <c r="EG10" s="998">
        <v>4</v>
      </c>
      <c r="EH10" s="998">
        <v>4</v>
      </c>
      <c r="EI10" s="998">
        <v>4</v>
      </c>
      <c r="EJ10" s="998">
        <v>4</v>
      </c>
      <c r="EK10" s="998">
        <v>4</v>
      </c>
      <c r="EL10" s="998">
        <v>4</v>
      </c>
      <c r="EM10" s="998">
        <v>4</v>
      </c>
      <c r="EN10" s="998">
        <v>4</v>
      </c>
      <c r="EO10" s="998">
        <v>4</v>
      </c>
      <c r="EP10" s="998">
        <v>4</v>
      </c>
      <c r="EQ10" s="998">
        <v>4</v>
      </c>
      <c r="ER10" s="3949">
        <v>3.5</v>
      </c>
      <c r="ES10" s="3950">
        <v>3.5</v>
      </c>
      <c r="ET10" s="3950">
        <v>3.5</v>
      </c>
      <c r="EU10" s="3950">
        <v>3.5</v>
      </c>
      <c r="EV10" s="3950">
        <v>3.5</v>
      </c>
      <c r="EW10" s="3950">
        <v>3.5</v>
      </c>
      <c r="EX10" s="3950">
        <v>3.5</v>
      </c>
      <c r="EY10" s="3950">
        <v>3.5</v>
      </c>
      <c r="EZ10" s="3950">
        <v>3.5</v>
      </c>
      <c r="FA10" s="3950">
        <v>3.5</v>
      </c>
      <c r="FB10" s="3950">
        <v>3.5</v>
      </c>
      <c r="FC10" s="3950">
        <v>3.5</v>
      </c>
      <c r="FD10" s="3951">
        <v>3.5</v>
      </c>
    </row>
    <row r="11" spans="1:160" ht="20.25" customHeight="1" x14ac:dyDescent="0.5">
      <c r="A11" s="3977"/>
      <c r="B11" s="971"/>
      <c r="C11" s="972"/>
      <c r="D11" s="972"/>
      <c r="E11" s="972"/>
      <c r="F11" s="971"/>
      <c r="G11" s="972"/>
      <c r="H11" s="972"/>
      <c r="I11" s="972"/>
      <c r="J11" s="972"/>
      <c r="K11" s="972"/>
      <c r="L11" s="972"/>
      <c r="M11" s="972"/>
      <c r="N11" s="971"/>
      <c r="O11" s="972"/>
      <c r="P11" s="972"/>
      <c r="Q11" s="971"/>
      <c r="R11" s="972"/>
      <c r="S11" s="972"/>
      <c r="T11" s="973"/>
      <c r="U11" s="973"/>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c r="AT11" s="974"/>
      <c r="AU11" s="974"/>
      <c r="AV11" s="974"/>
      <c r="AW11" s="974"/>
      <c r="AX11" s="974"/>
      <c r="AY11" s="974"/>
      <c r="AZ11" s="974"/>
      <c r="BA11" s="974"/>
      <c r="BB11" s="974"/>
      <c r="BC11" s="974"/>
      <c r="BD11" s="974"/>
      <c r="BE11" s="974"/>
      <c r="BF11" s="974"/>
      <c r="BG11" s="974"/>
      <c r="BH11" s="974"/>
      <c r="BI11" s="974"/>
      <c r="BJ11" s="974"/>
      <c r="BK11" s="974"/>
      <c r="BL11" s="974"/>
      <c r="BM11" s="974"/>
      <c r="BN11" s="974"/>
      <c r="BO11" s="974"/>
      <c r="BP11" s="974"/>
      <c r="BQ11" s="974"/>
      <c r="BR11" s="974"/>
      <c r="BS11" s="974"/>
      <c r="BT11" s="974"/>
      <c r="BU11" s="974"/>
      <c r="BV11" s="974"/>
      <c r="BW11" s="974"/>
      <c r="BX11" s="974"/>
      <c r="BY11" s="974"/>
      <c r="BZ11" s="974"/>
      <c r="CA11" s="974"/>
      <c r="CB11" s="974"/>
      <c r="CC11" s="974"/>
      <c r="CD11" s="974"/>
      <c r="CE11" s="974"/>
      <c r="CF11" s="974"/>
      <c r="CG11" s="974"/>
      <c r="CH11" s="975"/>
      <c r="CI11" s="976"/>
      <c r="CJ11" s="974"/>
      <c r="CK11" s="974"/>
      <c r="CL11" s="974"/>
      <c r="CM11" s="974"/>
      <c r="CN11" s="974"/>
      <c r="CO11" s="974"/>
      <c r="CP11" s="974"/>
      <c r="CQ11" s="974"/>
      <c r="CR11" s="974"/>
      <c r="CS11" s="974"/>
      <c r="CT11" s="974"/>
      <c r="CU11" s="974"/>
      <c r="CV11" s="974"/>
      <c r="CW11" s="974"/>
      <c r="CX11" s="974"/>
      <c r="CY11" s="974"/>
      <c r="CZ11" s="974"/>
      <c r="DA11" s="974"/>
      <c r="DB11" s="974"/>
      <c r="DC11" s="977"/>
      <c r="DD11" s="977"/>
      <c r="DE11" s="977"/>
      <c r="DF11" s="977"/>
      <c r="DG11" s="977"/>
      <c r="DH11" s="977"/>
      <c r="DI11" s="977"/>
      <c r="DJ11" s="977"/>
      <c r="DK11" s="977"/>
      <c r="DL11" s="977"/>
      <c r="DM11" s="977"/>
      <c r="DN11" s="977"/>
      <c r="DO11" s="977"/>
      <c r="DP11" s="977"/>
      <c r="DQ11" s="977"/>
      <c r="DR11" s="978"/>
      <c r="DS11" s="979"/>
      <c r="DT11" s="979"/>
      <c r="DU11" s="979"/>
      <c r="DV11" s="979"/>
      <c r="DW11" s="979"/>
      <c r="DX11" s="979"/>
      <c r="DY11" s="979"/>
      <c r="DZ11" s="979"/>
      <c r="EA11" s="979"/>
      <c r="EB11" s="979"/>
      <c r="EC11" s="979"/>
      <c r="ED11" s="980"/>
      <c r="EE11" s="980"/>
      <c r="EF11" s="980"/>
      <c r="EG11" s="980"/>
      <c r="EH11" s="980"/>
      <c r="EI11" s="980"/>
      <c r="EJ11" s="980"/>
      <c r="EK11" s="980"/>
      <c r="EL11" s="980"/>
      <c r="EM11" s="980"/>
      <c r="EN11" s="980"/>
      <c r="EO11" s="980"/>
      <c r="EP11" s="980"/>
      <c r="EQ11" s="980"/>
      <c r="ER11" s="3952"/>
      <c r="ES11" s="3953"/>
      <c r="ET11" s="3953"/>
      <c r="EU11" s="3953"/>
      <c r="EV11" s="3953"/>
      <c r="EW11" s="3953"/>
      <c r="EX11" s="3953"/>
      <c r="EY11" s="3953"/>
      <c r="EZ11" s="3953"/>
      <c r="FA11" s="3953"/>
      <c r="FB11" s="3953"/>
      <c r="FC11" s="3953"/>
      <c r="FD11" s="3954"/>
    </row>
    <row r="12" spans="1:160" ht="20.25" customHeight="1" x14ac:dyDescent="0.5">
      <c r="A12" s="3977" t="s">
        <v>988</v>
      </c>
      <c r="B12" s="971"/>
      <c r="C12" s="972"/>
      <c r="D12" s="972"/>
      <c r="E12" s="972"/>
      <c r="F12" s="971"/>
      <c r="G12" s="972"/>
      <c r="H12" s="972"/>
      <c r="I12" s="972"/>
      <c r="J12" s="972"/>
      <c r="K12" s="972"/>
      <c r="L12" s="972"/>
      <c r="M12" s="972"/>
      <c r="N12" s="971"/>
      <c r="O12" s="972"/>
      <c r="P12" s="972"/>
      <c r="Q12" s="971"/>
      <c r="R12" s="972"/>
      <c r="S12" s="972"/>
      <c r="T12" s="973"/>
      <c r="U12" s="973"/>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c r="CA12" s="974"/>
      <c r="CB12" s="974"/>
      <c r="CC12" s="974"/>
      <c r="CD12" s="974"/>
      <c r="CE12" s="974"/>
      <c r="CF12" s="974"/>
      <c r="CG12" s="974"/>
      <c r="CH12" s="975"/>
      <c r="CI12" s="976"/>
      <c r="CJ12" s="974"/>
      <c r="CK12" s="974"/>
      <c r="CL12" s="974"/>
      <c r="CM12" s="974"/>
      <c r="CN12" s="974"/>
      <c r="CO12" s="974"/>
      <c r="CP12" s="974"/>
      <c r="CQ12" s="974"/>
      <c r="CR12" s="974"/>
      <c r="CS12" s="974"/>
      <c r="CT12" s="974"/>
      <c r="CU12" s="974"/>
      <c r="CV12" s="974"/>
      <c r="CW12" s="974"/>
      <c r="CX12" s="974"/>
      <c r="CY12" s="974"/>
      <c r="CZ12" s="974"/>
      <c r="DA12" s="974"/>
      <c r="DB12" s="974"/>
      <c r="DC12" s="977"/>
      <c r="DD12" s="977"/>
      <c r="DE12" s="977"/>
      <c r="DF12" s="977"/>
      <c r="DG12" s="977"/>
      <c r="DH12" s="977"/>
      <c r="DI12" s="977"/>
      <c r="DJ12" s="977"/>
      <c r="DK12" s="977"/>
      <c r="DL12" s="977"/>
      <c r="DM12" s="977"/>
      <c r="DN12" s="977"/>
      <c r="DO12" s="977"/>
      <c r="DP12" s="977"/>
      <c r="DQ12" s="977"/>
      <c r="DR12" s="978"/>
      <c r="DS12" s="979"/>
      <c r="DT12" s="979"/>
      <c r="DU12" s="979"/>
      <c r="DV12" s="979"/>
      <c r="DW12" s="979"/>
      <c r="DX12" s="979"/>
      <c r="DY12" s="979"/>
      <c r="DZ12" s="979"/>
      <c r="EA12" s="979"/>
      <c r="EB12" s="979"/>
      <c r="EC12" s="979"/>
      <c r="ED12" s="980"/>
      <c r="EE12" s="980"/>
      <c r="EF12" s="980"/>
      <c r="EG12" s="980"/>
      <c r="EH12" s="980"/>
      <c r="EI12" s="980"/>
      <c r="EJ12" s="980"/>
      <c r="EK12" s="980"/>
      <c r="EL12" s="980"/>
      <c r="EM12" s="980"/>
      <c r="EN12" s="980"/>
      <c r="EO12" s="980"/>
      <c r="EP12" s="980"/>
      <c r="EQ12" s="980"/>
      <c r="ER12" s="3952"/>
      <c r="ES12" s="3953"/>
      <c r="ET12" s="3953"/>
      <c r="EU12" s="3953"/>
      <c r="EV12" s="3953"/>
      <c r="EW12" s="3953"/>
      <c r="EX12" s="3953"/>
      <c r="EY12" s="3953"/>
      <c r="EZ12" s="3953"/>
      <c r="FA12" s="3953"/>
      <c r="FB12" s="3953"/>
      <c r="FC12" s="3953"/>
      <c r="FD12" s="3954"/>
    </row>
    <row r="13" spans="1:160" ht="20.25" customHeight="1" x14ac:dyDescent="0.5">
      <c r="A13" s="3976" t="s">
        <v>989</v>
      </c>
      <c r="B13" s="999" t="s">
        <v>990</v>
      </c>
      <c r="C13" s="1000" t="s">
        <v>991</v>
      </c>
      <c r="D13" s="1000" t="s">
        <v>991</v>
      </c>
      <c r="E13" s="1000" t="s">
        <v>991</v>
      </c>
      <c r="F13" s="999" t="s">
        <v>991</v>
      </c>
      <c r="G13" s="1000" t="s">
        <v>992</v>
      </c>
      <c r="H13" s="1000" t="s">
        <v>992</v>
      </c>
      <c r="I13" s="1000" t="s">
        <v>992</v>
      </c>
      <c r="J13" s="1000" t="s">
        <v>992</v>
      </c>
      <c r="K13" s="1000" t="s">
        <v>992</v>
      </c>
      <c r="L13" s="1000" t="s">
        <v>992</v>
      </c>
      <c r="M13" s="1000" t="s">
        <v>992</v>
      </c>
      <c r="N13" s="999" t="s">
        <v>993</v>
      </c>
      <c r="O13" s="1000" t="s">
        <v>993</v>
      </c>
      <c r="P13" s="1000" t="s">
        <v>994</v>
      </c>
      <c r="Q13" s="999" t="s">
        <v>994</v>
      </c>
      <c r="R13" s="1000" t="s">
        <v>994</v>
      </c>
      <c r="S13" s="1000" t="s">
        <v>994</v>
      </c>
      <c r="T13" s="1001" t="s">
        <v>994</v>
      </c>
      <c r="U13" s="1001" t="s">
        <v>994</v>
      </c>
      <c r="V13" s="1001" t="s">
        <v>994</v>
      </c>
      <c r="W13" s="1001" t="s">
        <v>994</v>
      </c>
      <c r="X13" s="1001" t="s">
        <v>994</v>
      </c>
      <c r="Y13" s="1001" t="s">
        <v>994</v>
      </c>
      <c r="Z13" s="1001" t="s">
        <v>995</v>
      </c>
      <c r="AA13" s="1001" t="s">
        <v>995</v>
      </c>
      <c r="AB13" s="1001" t="s">
        <v>995</v>
      </c>
      <c r="AC13" s="1001" t="s">
        <v>996</v>
      </c>
      <c r="AD13" s="1001" t="s">
        <v>996</v>
      </c>
      <c r="AE13" s="1002" t="s">
        <v>996</v>
      </c>
      <c r="AF13" s="1002" t="s">
        <v>996</v>
      </c>
      <c r="AG13" s="1002" t="s">
        <v>997</v>
      </c>
      <c r="AH13" s="1002" t="s">
        <v>998</v>
      </c>
      <c r="AI13" s="1002" t="s">
        <v>998</v>
      </c>
      <c r="AJ13" s="1002" t="s">
        <v>999</v>
      </c>
      <c r="AK13" s="1002" t="s">
        <v>999</v>
      </c>
      <c r="AL13" s="1002" t="s">
        <v>999</v>
      </c>
      <c r="AM13" s="1002" t="s">
        <v>998</v>
      </c>
      <c r="AN13" s="1002" t="s">
        <v>998</v>
      </c>
      <c r="AO13" s="1002" t="s">
        <v>998</v>
      </c>
      <c r="AP13" s="1002" t="s">
        <v>1000</v>
      </c>
      <c r="AQ13" s="1002" t="s">
        <v>1001</v>
      </c>
      <c r="AR13" s="1002" t="s">
        <v>1001</v>
      </c>
      <c r="AS13" s="1002" t="s">
        <v>1001</v>
      </c>
      <c r="AT13" s="1002" t="s">
        <v>1002</v>
      </c>
      <c r="AU13" s="1002" t="s">
        <v>1003</v>
      </c>
      <c r="AV13" s="1002" t="s">
        <v>1003</v>
      </c>
      <c r="AW13" s="1002" t="s">
        <v>1003</v>
      </c>
      <c r="AX13" s="1002" t="s">
        <v>1003</v>
      </c>
      <c r="AY13" s="1002" t="s">
        <v>1003</v>
      </c>
      <c r="AZ13" s="1002" t="s">
        <v>1003</v>
      </c>
      <c r="BA13" s="1002" t="s">
        <v>1003</v>
      </c>
      <c r="BB13" s="1002" t="s">
        <v>1003</v>
      </c>
      <c r="BC13" s="1002" t="s">
        <v>1003</v>
      </c>
      <c r="BD13" s="1002" t="s">
        <v>1003</v>
      </c>
      <c r="BE13" s="1002" t="s">
        <v>1003</v>
      </c>
      <c r="BF13" s="1002" t="s">
        <v>1003</v>
      </c>
      <c r="BG13" s="1002" t="s">
        <v>1003</v>
      </c>
      <c r="BH13" s="1002" t="s">
        <v>1003</v>
      </c>
      <c r="BI13" s="1002" t="s">
        <v>1003</v>
      </c>
      <c r="BJ13" s="1002" t="s">
        <v>1003</v>
      </c>
      <c r="BK13" s="1002" t="s">
        <v>1003</v>
      </c>
      <c r="BL13" s="1002" t="s">
        <v>1004</v>
      </c>
      <c r="BM13" s="1002" t="s">
        <v>1005</v>
      </c>
      <c r="BN13" s="1002" t="s">
        <v>1005</v>
      </c>
      <c r="BO13" s="1002" t="s">
        <v>1005</v>
      </c>
      <c r="BP13" s="1002" t="s">
        <v>1005</v>
      </c>
      <c r="BQ13" s="1002" t="s">
        <v>1005</v>
      </c>
      <c r="BR13" s="1002" t="s">
        <v>1004</v>
      </c>
      <c r="BS13" s="1002" t="s">
        <v>1004</v>
      </c>
      <c r="BT13" s="1002" t="s">
        <v>1006</v>
      </c>
      <c r="BU13" s="1002" t="s">
        <v>1006</v>
      </c>
      <c r="BV13" s="1002" t="s">
        <v>1007</v>
      </c>
      <c r="BW13" s="1002" t="s">
        <v>1007</v>
      </c>
      <c r="BX13" s="1002" t="s">
        <v>1007</v>
      </c>
      <c r="BY13" s="1002" t="s">
        <v>1007</v>
      </c>
      <c r="BZ13" s="1002" t="s">
        <v>1007</v>
      </c>
      <c r="CA13" s="1002" t="s">
        <v>1007</v>
      </c>
      <c r="CB13" s="1002" t="s">
        <v>1007</v>
      </c>
      <c r="CC13" s="1002" t="s">
        <v>1007</v>
      </c>
      <c r="CD13" s="1002" t="s">
        <v>1008</v>
      </c>
      <c r="CE13" s="1002" t="s">
        <v>1009</v>
      </c>
      <c r="CF13" s="1002" t="s">
        <v>1010</v>
      </c>
      <c r="CG13" s="1002" t="s">
        <v>1010</v>
      </c>
      <c r="CH13" s="1003" t="s">
        <v>1010</v>
      </c>
      <c r="CI13" s="1004" t="s">
        <v>1010</v>
      </c>
      <c r="CJ13" s="1002" t="s">
        <v>1010</v>
      </c>
      <c r="CK13" s="1002" t="s">
        <v>1010</v>
      </c>
      <c r="CL13" s="1002" t="s">
        <v>1010</v>
      </c>
      <c r="CM13" s="1002" t="s">
        <v>1010</v>
      </c>
      <c r="CN13" s="1002" t="s">
        <v>1010</v>
      </c>
      <c r="CO13" s="1002" t="s">
        <v>1010</v>
      </c>
      <c r="CP13" s="1002" t="s">
        <v>1010</v>
      </c>
      <c r="CQ13" s="1002" t="s">
        <v>1010</v>
      </c>
      <c r="CR13" s="1002" t="s">
        <v>1010</v>
      </c>
      <c r="CS13" s="1002" t="s">
        <v>1010</v>
      </c>
      <c r="CT13" s="1002" t="s">
        <v>1011</v>
      </c>
      <c r="CU13" s="1002" t="s">
        <v>1011</v>
      </c>
      <c r="CV13" s="1002" t="s">
        <v>1011</v>
      </c>
      <c r="CW13" s="1002" t="s">
        <v>1012</v>
      </c>
      <c r="CX13" s="1002" t="s">
        <v>1012</v>
      </c>
      <c r="CY13" s="1002" t="s">
        <v>1012</v>
      </c>
      <c r="CZ13" s="1002" t="s">
        <v>1012</v>
      </c>
      <c r="DA13" s="1002" t="s">
        <v>1012</v>
      </c>
      <c r="DB13" s="1002" t="s">
        <v>1012</v>
      </c>
      <c r="DC13" s="1005" t="s">
        <v>1012</v>
      </c>
      <c r="DD13" s="1005" t="s">
        <v>1012</v>
      </c>
      <c r="DE13" s="1005" t="s">
        <v>1012</v>
      </c>
      <c r="DF13" s="1005" t="s">
        <v>1012</v>
      </c>
      <c r="DG13" s="1005" t="s">
        <v>1012</v>
      </c>
      <c r="DH13" s="1005" t="s">
        <v>1012</v>
      </c>
      <c r="DI13" s="1005" t="s">
        <v>1012</v>
      </c>
      <c r="DJ13" s="1005" t="s">
        <v>1012</v>
      </c>
      <c r="DK13" s="1005" t="s">
        <v>1012</v>
      </c>
      <c r="DL13" s="1005" t="s">
        <v>1012</v>
      </c>
      <c r="DM13" s="1005" t="s">
        <v>1012</v>
      </c>
      <c r="DN13" s="1005" t="s">
        <v>1012</v>
      </c>
      <c r="DO13" s="1005" t="s">
        <v>1012</v>
      </c>
      <c r="DP13" s="1005" t="s">
        <v>1012</v>
      </c>
      <c r="DQ13" s="1005" t="s">
        <v>1012</v>
      </c>
      <c r="DR13" s="1006" t="s">
        <v>1012</v>
      </c>
      <c r="DS13" s="1007" t="s">
        <v>1012</v>
      </c>
      <c r="DT13" s="1007" t="s">
        <v>1012</v>
      </c>
      <c r="DU13" s="1007" t="s">
        <v>1012</v>
      </c>
      <c r="DV13" s="1007" t="s">
        <v>1012</v>
      </c>
      <c r="DW13" s="1007" t="s">
        <v>1012</v>
      </c>
      <c r="DX13" s="1007" t="s">
        <v>1012</v>
      </c>
      <c r="DY13" s="1007" t="s">
        <v>1012</v>
      </c>
      <c r="DZ13" s="1007" t="s">
        <v>1012</v>
      </c>
      <c r="EA13" s="1007" t="s">
        <v>1012</v>
      </c>
      <c r="EB13" s="1007" t="s">
        <v>1012</v>
      </c>
      <c r="EC13" s="1007" t="s">
        <v>1012</v>
      </c>
      <c r="ED13" s="1007" t="s">
        <v>1012</v>
      </c>
      <c r="EE13" s="1007" t="s">
        <v>1013</v>
      </c>
      <c r="EF13" s="1007" t="s">
        <v>1013</v>
      </c>
      <c r="EG13" s="1007" t="s">
        <v>1013</v>
      </c>
      <c r="EH13" s="1007" t="s">
        <v>1013</v>
      </c>
      <c r="EI13" s="1007" t="s">
        <v>1013</v>
      </c>
      <c r="EJ13" s="1007" t="s">
        <v>1013</v>
      </c>
      <c r="EK13" s="1007" t="s">
        <v>1013</v>
      </c>
      <c r="EL13" s="1007" t="s">
        <v>1013</v>
      </c>
      <c r="EM13" s="1007" t="s">
        <v>1013</v>
      </c>
      <c r="EN13" s="1007" t="s">
        <v>1013</v>
      </c>
      <c r="EO13" s="1007" t="s">
        <v>1013</v>
      </c>
      <c r="EP13" s="1007" t="s">
        <v>1013</v>
      </c>
      <c r="EQ13" s="1007" t="s">
        <v>1013</v>
      </c>
      <c r="ER13" s="3955" t="s">
        <v>1014</v>
      </c>
      <c r="ES13" s="3956" t="s">
        <v>1014</v>
      </c>
      <c r="ET13" s="3956" t="s">
        <v>1014</v>
      </c>
      <c r="EU13" s="3956" t="s">
        <v>1014</v>
      </c>
      <c r="EV13" s="3956" t="s">
        <v>1014</v>
      </c>
      <c r="EW13" s="3956" t="s">
        <v>1014</v>
      </c>
      <c r="EX13" s="3956" t="s">
        <v>1014</v>
      </c>
      <c r="EY13" s="3956" t="s">
        <v>1014</v>
      </c>
      <c r="EZ13" s="3956" t="s">
        <v>1014</v>
      </c>
      <c r="FA13" s="3956" t="s">
        <v>1014</v>
      </c>
      <c r="FB13" s="3956" t="s">
        <v>1014</v>
      </c>
      <c r="FC13" s="3956" t="s">
        <v>1014</v>
      </c>
      <c r="FD13" s="3957" t="s">
        <v>1014</v>
      </c>
    </row>
    <row r="14" spans="1:160" ht="20.25" customHeight="1" x14ac:dyDescent="0.5">
      <c r="A14" s="3976" t="s">
        <v>1015</v>
      </c>
      <c r="B14" s="971"/>
      <c r="C14" s="972"/>
      <c r="D14" s="972"/>
      <c r="E14" s="972"/>
      <c r="F14" s="971"/>
      <c r="G14" s="972"/>
      <c r="H14" s="972"/>
      <c r="I14" s="972"/>
      <c r="J14" s="972"/>
      <c r="K14" s="972"/>
      <c r="L14" s="972"/>
      <c r="M14" s="972"/>
      <c r="N14" s="971"/>
      <c r="O14" s="972"/>
      <c r="P14" s="972"/>
      <c r="Q14" s="971"/>
      <c r="R14" s="972"/>
      <c r="S14" s="972"/>
      <c r="T14" s="973"/>
      <c r="U14" s="973"/>
      <c r="V14" s="973"/>
      <c r="W14" s="973"/>
      <c r="X14" s="973"/>
      <c r="Y14" s="973"/>
      <c r="Z14" s="973"/>
      <c r="AA14" s="973"/>
      <c r="AB14" s="973"/>
      <c r="AC14" s="973"/>
      <c r="AD14" s="973"/>
      <c r="AE14" s="974"/>
      <c r="AF14" s="974"/>
      <c r="AG14" s="974"/>
      <c r="AH14" s="974"/>
      <c r="AI14" s="974"/>
      <c r="AJ14" s="974"/>
      <c r="AK14" s="974"/>
      <c r="AL14" s="974"/>
      <c r="AM14" s="974"/>
      <c r="AN14" s="974"/>
      <c r="AO14" s="974"/>
      <c r="AP14" s="974"/>
      <c r="AQ14" s="974"/>
      <c r="AR14" s="974"/>
      <c r="AS14" s="974"/>
      <c r="AT14" s="974"/>
      <c r="AU14" s="974"/>
      <c r="AV14" s="974"/>
      <c r="AW14" s="974"/>
      <c r="AX14" s="974"/>
      <c r="AY14" s="974"/>
      <c r="AZ14" s="974"/>
      <c r="BA14" s="974"/>
      <c r="BB14" s="974"/>
      <c r="BC14" s="974"/>
      <c r="BD14" s="974"/>
      <c r="BE14" s="974"/>
      <c r="BF14" s="974"/>
      <c r="BG14" s="974"/>
      <c r="BH14" s="974"/>
      <c r="BI14" s="974"/>
      <c r="BJ14" s="974"/>
      <c r="BK14" s="974"/>
      <c r="BL14" s="974"/>
      <c r="BM14" s="974"/>
      <c r="BN14" s="974"/>
      <c r="BO14" s="974"/>
      <c r="BP14" s="974"/>
      <c r="BQ14" s="974"/>
      <c r="BR14" s="974"/>
      <c r="BS14" s="974"/>
      <c r="BT14" s="974"/>
      <c r="BU14" s="974"/>
      <c r="BV14" s="974"/>
      <c r="BW14" s="974"/>
      <c r="BX14" s="974"/>
      <c r="BY14" s="974"/>
      <c r="BZ14" s="974"/>
      <c r="CA14" s="974"/>
      <c r="CB14" s="974"/>
      <c r="CC14" s="974"/>
      <c r="CD14" s="974"/>
      <c r="CE14" s="974"/>
      <c r="CF14" s="974"/>
      <c r="CG14" s="974"/>
      <c r="CH14" s="975"/>
      <c r="CI14" s="976"/>
      <c r="CJ14" s="974"/>
      <c r="CK14" s="974"/>
      <c r="CL14" s="974"/>
      <c r="CM14" s="974"/>
      <c r="CN14" s="974"/>
      <c r="CO14" s="974"/>
      <c r="CP14" s="974"/>
      <c r="CQ14" s="974"/>
      <c r="CR14" s="974"/>
      <c r="CS14" s="974"/>
      <c r="CT14" s="974"/>
      <c r="CU14" s="974"/>
      <c r="CV14" s="974"/>
      <c r="CW14" s="974"/>
      <c r="CX14" s="974"/>
      <c r="CY14" s="974"/>
      <c r="CZ14" s="974"/>
      <c r="DA14" s="974"/>
      <c r="DB14" s="974"/>
      <c r="DC14" s="977"/>
      <c r="DD14" s="977"/>
      <c r="DE14" s="977"/>
      <c r="DF14" s="977"/>
      <c r="DG14" s="977"/>
      <c r="DH14" s="977"/>
      <c r="DI14" s="977"/>
      <c r="DJ14" s="977"/>
      <c r="DK14" s="977"/>
      <c r="DL14" s="977"/>
      <c r="DM14" s="977"/>
      <c r="DN14" s="977"/>
      <c r="DO14" s="977"/>
      <c r="DP14" s="977"/>
      <c r="DQ14" s="977"/>
      <c r="DR14" s="978"/>
      <c r="DS14" s="979"/>
      <c r="DT14" s="979"/>
      <c r="DU14" s="979"/>
      <c r="DV14" s="979"/>
      <c r="DW14" s="979"/>
      <c r="DX14" s="979"/>
      <c r="DY14" s="979"/>
      <c r="DZ14" s="979"/>
      <c r="EA14" s="979"/>
      <c r="EB14" s="979"/>
      <c r="EC14" s="979"/>
      <c r="ED14" s="980"/>
      <c r="EE14" s="980"/>
      <c r="EF14" s="980"/>
      <c r="EG14" s="980"/>
      <c r="EH14" s="980"/>
      <c r="EI14" s="980"/>
      <c r="EJ14" s="980"/>
      <c r="EK14" s="980"/>
      <c r="EL14" s="980"/>
      <c r="EM14" s="980"/>
      <c r="EN14" s="980"/>
      <c r="EO14" s="980"/>
      <c r="EP14" s="980"/>
      <c r="EQ14" s="980"/>
      <c r="ER14" s="3952"/>
      <c r="ES14" s="3953"/>
      <c r="ET14" s="3953"/>
      <c r="EU14" s="3953"/>
      <c r="EV14" s="3953"/>
      <c r="EW14" s="3953"/>
      <c r="EX14" s="3953"/>
      <c r="EY14" s="3953"/>
      <c r="EZ14" s="3953"/>
      <c r="FA14" s="3953"/>
      <c r="FB14" s="3953"/>
      <c r="FC14" s="3953"/>
      <c r="FD14" s="3954"/>
    </row>
    <row r="15" spans="1:160" ht="20.25" customHeight="1" x14ac:dyDescent="0.5">
      <c r="A15" s="3976" t="s">
        <v>1016</v>
      </c>
      <c r="B15" s="1008" t="s">
        <v>1017</v>
      </c>
      <c r="C15" s="1009" t="s">
        <v>1017</v>
      </c>
      <c r="D15" s="1009" t="s">
        <v>1017</v>
      </c>
      <c r="E15" s="1009" t="s">
        <v>1017</v>
      </c>
      <c r="F15" s="1008" t="s">
        <v>1017</v>
      </c>
      <c r="G15" s="1009" t="s">
        <v>1018</v>
      </c>
      <c r="H15" s="1009" t="s">
        <v>1018</v>
      </c>
      <c r="I15" s="1009" t="s">
        <v>1018</v>
      </c>
      <c r="J15" s="1009" t="s">
        <v>1018</v>
      </c>
      <c r="K15" s="1009" t="s">
        <v>1018</v>
      </c>
      <c r="L15" s="1009" t="s">
        <v>1018</v>
      </c>
      <c r="M15" s="1009" t="s">
        <v>1018</v>
      </c>
      <c r="N15" s="1008" t="s">
        <v>1018</v>
      </c>
      <c r="O15" s="1009" t="s">
        <v>1018</v>
      </c>
      <c r="P15" s="1009" t="s">
        <v>1019</v>
      </c>
      <c r="Q15" s="1008" t="s">
        <v>1018</v>
      </c>
      <c r="R15" s="1009" t="s">
        <v>1018</v>
      </c>
      <c r="S15" s="1009" t="s">
        <v>1018</v>
      </c>
      <c r="T15" s="1010" t="s">
        <v>1018</v>
      </c>
      <c r="U15" s="1010" t="s">
        <v>1018</v>
      </c>
      <c r="V15" s="1010" t="s">
        <v>1018</v>
      </c>
      <c r="W15" s="1010" t="s">
        <v>1018</v>
      </c>
      <c r="X15" s="1010" t="s">
        <v>1018</v>
      </c>
      <c r="Y15" s="1010" t="s">
        <v>1018</v>
      </c>
      <c r="Z15" s="1010" t="s">
        <v>1020</v>
      </c>
      <c r="AA15" s="1010" t="s">
        <v>1021</v>
      </c>
      <c r="AB15" s="1010" t="s">
        <v>1022</v>
      </c>
      <c r="AC15" s="1010" t="s">
        <v>1023</v>
      </c>
      <c r="AD15" s="1010" t="s">
        <v>1023</v>
      </c>
      <c r="AE15" s="1011" t="s">
        <v>1024</v>
      </c>
      <c r="AF15" s="1011" t="s">
        <v>1024</v>
      </c>
      <c r="AG15" s="1011" t="s">
        <v>1023</v>
      </c>
      <c r="AH15" s="1011" t="s">
        <v>1025</v>
      </c>
      <c r="AI15" s="1011" t="s">
        <v>1026</v>
      </c>
      <c r="AJ15" s="1011" t="s">
        <v>1027</v>
      </c>
      <c r="AK15" s="1011" t="s">
        <v>1027</v>
      </c>
      <c r="AL15" s="1011" t="s">
        <v>1027</v>
      </c>
      <c r="AM15" s="1011" t="s">
        <v>1028</v>
      </c>
      <c r="AN15" s="1011" t="s">
        <v>1029</v>
      </c>
      <c r="AO15" s="1011" t="s">
        <v>1029</v>
      </c>
      <c r="AP15" s="1011" t="s">
        <v>1030</v>
      </c>
      <c r="AQ15" s="1011" t="s">
        <v>1031</v>
      </c>
      <c r="AR15" s="1011" t="s">
        <v>1031</v>
      </c>
      <c r="AS15" s="1011" t="s">
        <v>1031</v>
      </c>
      <c r="AT15" s="1011" t="s">
        <v>1031</v>
      </c>
      <c r="AU15" s="1011" t="s">
        <v>1031</v>
      </c>
      <c r="AV15" s="1011" t="s">
        <v>1031</v>
      </c>
      <c r="AW15" s="1011" t="s">
        <v>1031</v>
      </c>
      <c r="AX15" s="1011" t="s">
        <v>1031</v>
      </c>
      <c r="AY15" s="1011" t="s">
        <v>1031</v>
      </c>
      <c r="AZ15" s="1011" t="s">
        <v>1031</v>
      </c>
      <c r="BA15" s="1011" t="s">
        <v>1031</v>
      </c>
      <c r="BB15" s="1011" t="s">
        <v>1031</v>
      </c>
      <c r="BC15" s="1011" t="s">
        <v>1031</v>
      </c>
      <c r="BD15" s="1011" t="s">
        <v>1031</v>
      </c>
      <c r="BE15" s="1011" t="s">
        <v>1031</v>
      </c>
      <c r="BF15" s="1011" t="s">
        <v>1031</v>
      </c>
      <c r="BG15" s="1011" t="s">
        <v>1031</v>
      </c>
      <c r="BH15" s="1011" t="s">
        <v>1031</v>
      </c>
      <c r="BI15" s="1011" t="s">
        <v>1031</v>
      </c>
      <c r="BJ15" s="1011" t="s">
        <v>1031</v>
      </c>
      <c r="BK15" s="1011" t="s">
        <v>1031</v>
      </c>
      <c r="BL15" s="1011" t="s">
        <v>1031</v>
      </c>
      <c r="BM15" s="1011" t="s">
        <v>1032</v>
      </c>
      <c r="BN15" s="1011" t="s">
        <v>1032</v>
      </c>
      <c r="BO15" s="1011" t="s">
        <v>1032</v>
      </c>
      <c r="BP15" s="1011" t="s">
        <v>1032</v>
      </c>
      <c r="BQ15" s="1011" t="s">
        <v>1032</v>
      </c>
      <c r="BR15" s="1011" t="s">
        <v>1032</v>
      </c>
      <c r="BS15" s="1011" t="s">
        <v>1032</v>
      </c>
      <c r="BT15" s="1011" t="s">
        <v>1032</v>
      </c>
      <c r="BU15" s="1011" t="s">
        <v>1032</v>
      </c>
      <c r="BV15" s="1011" t="s">
        <v>1033</v>
      </c>
      <c r="BW15" s="1011" t="s">
        <v>1030</v>
      </c>
      <c r="BX15" s="1011" t="s">
        <v>1030</v>
      </c>
      <c r="BY15" s="1011" t="s">
        <v>1034</v>
      </c>
      <c r="BZ15" s="1011" t="s">
        <v>1035</v>
      </c>
      <c r="CA15" s="1011" t="s">
        <v>1036</v>
      </c>
      <c r="CB15" s="1011" t="s">
        <v>1037</v>
      </c>
      <c r="CC15" s="1011" t="s">
        <v>1038</v>
      </c>
      <c r="CD15" s="1011" t="s">
        <v>1039</v>
      </c>
      <c r="CE15" s="1011" t="s">
        <v>1040</v>
      </c>
      <c r="CF15" s="1011" t="s">
        <v>1041</v>
      </c>
      <c r="CG15" s="1011" t="s">
        <v>1042</v>
      </c>
      <c r="CH15" s="1012" t="s">
        <v>1042</v>
      </c>
      <c r="CI15" s="1013" t="s">
        <v>1043</v>
      </c>
      <c r="CJ15" s="1011" t="s">
        <v>1044</v>
      </c>
      <c r="CK15" s="1011" t="s">
        <v>1041</v>
      </c>
      <c r="CL15" s="1011" t="s">
        <v>1041</v>
      </c>
      <c r="CM15" s="1011" t="s">
        <v>1045</v>
      </c>
      <c r="CN15" s="1011" t="s">
        <v>1046</v>
      </c>
      <c r="CO15" s="1011" t="s">
        <v>1047</v>
      </c>
      <c r="CP15" s="1011" t="s">
        <v>1048</v>
      </c>
      <c r="CQ15" s="1011" t="s">
        <v>1049</v>
      </c>
      <c r="CR15" s="1011" t="s">
        <v>1050</v>
      </c>
      <c r="CS15" s="1011" t="s">
        <v>1051</v>
      </c>
      <c r="CT15" s="1011" t="s">
        <v>1052</v>
      </c>
      <c r="CU15" s="1011" t="s">
        <v>1053</v>
      </c>
      <c r="CV15" s="1011" t="s">
        <v>1054</v>
      </c>
      <c r="CW15" s="1011" t="s">
        <v>1055</v>
      </c>
      <c r="CX15" s="1011" t="s">
        <v>1056</v>
      </c>
      <c r="CY15" s="1011" t="s">
        <v>1057</v>
      </c>
      <c r="CZ15" s="1011" t="s">
        <v>1058</v>
      </c>
      <c r="DA15" s="1011" t="s">
        <v>1059</v>
      </c>
      <c r="DB15" s="1011" t="s">
        <v>1050</v>
      </c>
      <c r="DC15" s="1014" t="s">
        <v>1060</v>
      </c>
      <c r="DD15" s="1014" t="s">
        <v>1061</v>
      </c>
      <c r="DE15" s="1014" t="s">
        <v>1062</v>
      </c>
      <c r="DF15" s="1014" t="s">
        <v>1063</v>
      </c>
      <c r="DG15" s="1014" t="s">
        <v>1064</v>
      </c>
      <c r="DH15" s="1014" t="s">
        <v>1065</v>
      </c>
      <c r="DI15" s="1014" t="s">
        <v>1066</v>
      </c>
      <c r="DJ15" s="1014" t="s">
        <v>1067</v>
      </c>
      <c r="DK15" s="1014" t="s">
        <v>1068</v>
      </c>
      <c r="DL15" s="1014" t="s">
        <v>1069</v>
      </c>
      <c r="DM15" s="1014" t="s">
        <v>1070</v>
      </c>
      <c r="DN15" s="1014" t="s">
        <v>1071</v>
      </c>
      <c r="DO15" s="1014" t="s">
        <v>1072</v>
      </c>
      <c r="DP15" s="1014" t="s">
        <v>1073</v>
      </c>
      <c r="DQ15" s="1014" t="s">
        <v>1074</v>
      </c>
      <c r="DR15" s="1015" t="s">
        <v>1075</v>
      </c>
      <c r="DS15" s="1016" t="s">
        <v>1075</v>
      </c>
      <c r="DT15" s="1016" t="s">
        <v>1076</v>
      </c>
      <c r="DU15" s="1016" t="s">
        <v>1077</v>
      </c>
      <c r="DV15" s="1016" t="s">
        <v>1078</v>
      </c>
      <c r="DW15" s="1016" t="s">
        <v>1079</v>
      </c>
      <c r="DX15" s="1016" t="s">
        <v>1079</v>
      </c>
      <c r="DY15" s="1016" t="s">
        <v>1080</v>
      </c>
      <c r="DZ15" s="1016" t="s">
        <v>1081</v>
      </c>
      <c r="EA15" s="1016" t="s">
        <v>1082</v>
      </c>
      <c r="EB15" s="1016" t="s">
        <v>1082</v>
      </c>
      <c r="EC15" s="1016" t="s">
        <v>1083</v>
      </c>
      <c r="ED15" s="1016" t="s">
        <v>1083</v>
      </c>
      <c r="EE15" s="1016" t="s">
        <v>1084</v>
      </c>
      <c r="EF15" s="1016" t="s">
        <v>1085</v>
      </c>
      <c r="EG15" s="1016" t="s">
        <v>1086</v>
      </c>
      <c r="EH15" s="1016" t="s">
        <v>1087</v>
      </c>
      <c r="EI15" s="1016" t="s">
        <v>1086</v>
      </c>
      <c r="EJ15" s="1016" t="s">
        <v>1087</v>
      </c>
      <c r="EK15" s="1016" t="s">
        <v>1084</v>
      </c>
      <c r="EL15" s="1016" t="s">
        <v>1084</v>
      </c>
      <c r="EM15" s="1016" t="s">
        <v>1088</v>
      </c>
      <c r="EN15" s="1016" t="s">
        <v>1089</v>
      </c>
      <c r="EO15" s="1016" t="s">
        <v>1089</v>
      </c>
      <c r="EP15" s="1016" t="s">
        <v>1089</v>
      </c>
      <c r="EQ15" s="1016" t="s">
        <v>1089</v>
      </c>
      <c r="ER15" s="3958" t="s">
        <v>1090</v>
      </c>
      <c r="ES15" s="3959" t="s">
        <v>1091</v>
      </c>
      <c r="ET15" s="3959" t="s">
        <v>1091</v>
      </c>
      <c r="EU15" s="3959" t="s">
        <v>1091</v>
      </c>
      <c r="EV15" s="3959" t="s">
        <v>1091</v>
      </c>
      <c r="EW15" s="3959" t="s">
        <v>1091</v>
      </c>
      <c r="EX15" s="3959" t="s">
        <v>1091</v>
      </c>
      <c r="EY15" s="3959" t="s">
        <v>1091</v>
      </c>
      <c r="EZ15" s="3959" t="s">
        <v>1091</v>
      </c>
      <c r="FA15" s="3959" t="s">
        <v>1091</v>
      </c>
      <c r="FB15" s="3959" t="s">
        <v>1092</v>
      </c>
      <c r="FC15" s="3959" t="s">
        <v>1092</v>
      </c>
      <c r="FD15" s="3960" t="s">
        <v>1091</v>
      </c>
    </row>
    <row r="16" spans="1:160" ht="20.25" customHeight="1" x14ac:dyDescent="0.5">
      <c r="A16" s="3977" t="s">
        <v>1093</v>
      </c>
      <c r="B16" s="971"/>
      <c r="C16" s="972"/>
      <c r="D16" s="972"/>
      <c r="E16" s="972"/>
      <c r="F16" s="971"/>
      <c r="G16" s="972"/>
      <c r="H16" s="972"/>
      <c r="I16" s="972"/>
      <c r="J16" s="972"/>
      <c r="K16" s="972"/>
      <c r="L16" s="972"/>
      <c r="M16" s="972"/>
      <c r="N16" s="971"/>
      <c r="O16" s="972"/>
      <c r="P16" s="972"/>
      <c r="Q16" s="971"/>
      <c r="R16" s="972"/>
      <c r="S16" s="972"/>
      <c r="T16" s="973"/>
      <c r="U16" s="973"/>
      <c r="V16" s="973"/>
      <c r="W16" s="973"/>
      <c r="X16" s="973"/>
      <c r="Y16" s="973"/>
      <c r="Z16" s="973"/>
      <c r="AA16" s="973"/>
      <c r="AB16" s="973"/>
      <c r="AC16" s="973"/>
      <c r="AD16" s="973"/>
      <c r="AE16" s="974"/>
      <c r="AF16" s="974"/>
      <c r="AG16" s="1017"/>
      <c r="AH16" s="1017"/>
      <c r="AI16" s="1017"/>
      <c r="AJ16" s="1017"/>
      <c r="AK16" s="1017"/>
      <c r="AL16" s="1017"/>
      <c r="AM16" s="1017"/>
      <c r="AN16" s="1017"/>
      <c r="AO16" s="1017"/>
      <c r="AP16" s="1017"/>
      <c r="AQ16" s="1017"/>
      <c r="AR16" s="1017"/>
      <c r="AS16" s="1017"/>
      <c r="AT16" s="1017"/>
      <c r="AU16" s="1017"/>
      <c r="AV16" s="1017"/>
      <c r="AW16" s="1017"/>
      <c r="AX16" s="1017"/>
      <c r="AY16" s="1017"/>
      <c r="AZ16" s="1017"/>
      <c r="BA16" s="1017"/>
      <c r="BB16" s="1017"/>
      <c r="BC16" s="1017"/>
      <c r="BD16" s="1017"/>
      <c r="BE16" s="1017"/>
      <c r="BF16" s="1017"/>
      <c r="BG16" s="1017"/>
      <c r="BH16" s="1017"/>
      <c r="BI16" s="1017"/>
      <c r="BJ16" s="1017"/>
      <c r="BK16" s="1017"/>
      <c r="BL16" s="1017"/>
      <c r="BM16" s="1017"/>
      <c r="BN16" s="1017"/>
      <c r="BO16" s="1017"/>
      <c r="BP16" s="1017"/>
      <c r="BQ16" s="1017"/>
      <c r="BR16" s="1017"/>
      <c r="BS16" s="1017"/>
      <c r="BT16" s="1017"/>
      <c r="BU16" s="1017"/>
      <c r="BV16" s="1017"/>
      <c r="BW16" s="1017"/>
      <c r="BX16" s="1017"/>
      <c r="BY16" s="1017"/>
      <c r="BZ16" s="1017"/>
      <c r="CA16" s="1017"/>
      <c r="CB16" s="1017"/>
      <c r="CC16" s="1017"/>
      <c r="CD16" s="1017"/>
      <c r="CE16" s="1017"/>
      <c r="CF16" s="1017"/>
      <c r="CG16" s="1017"/>
      <c r="CH16" s="1018"/>
      <c r="CI16" s="1019"/>
      <c r="CJ16" s="1017"/>
      <c r="CK16" s="1017"/>
      <c r="CL16" s="1017"/>
      <c r="CM16" s="1017"/>
      <c r="CN16" s="1017"/>
      <c r="CO16" s="1017"/>
      <c r="CP16" s="1017"/>
      <c r="CQ16" s="1017"/>
      <c r="CR16" s="1017"/>
      <c r="CS16" s="1017"/>
      <c r="CT16" s="1017"/>
      <c r="CU16" s="1017"/>
      <c r="CV16" s="1017"/>
      <c r="CW16" s="1017"/>
      <c r="CX16" s="1017"/>
      <c r="CY16" s="1017"/>
      <c r="CZ16" s="1017"/>
      <c r="DA16" s="1017"/>
      <c r="DB16" s="1017"/>
      <c r="DC16" s="1020"/>
      <c r="DD16" s="1020"/>
      <c r="DE16" s="1020"/>
      <c r="DF16" s="1020"/>
      <c r="DG16" s="1020"/>
      <c r="DH16" s="1020"/>
      <c r="DI16" s="1020"/>
      <c r="DJ16" s="1020"/>
      <c r="DK16" s="1020"/>
      <c r="DL16" s="1020"/>
      <c r="DM16" s="1020"/>
      <c r="DN16" s="1020"/>
      <c r="DO16" s="1020"/>
      <c r="DP16" s="1020"/>
      <c r="DQ16" s="1020"/>
      <c r="DR16" s="1021"/>
      <c r="DS16" s="1022"/>
      <c r="DT16" s="1022"/>
      <c r="DU16" s="1022"/>
      <c r="DV16" s="1022"/>
      <c r="DW16" s="1022"/>
      <c r="DX16" s="1022"/>
      <c r="DY16" s="1022"/>
      <c r="DZ16" s="1022"/>
      <c r="EA16" s="1022"/>
      <c r="EB16" s="1022"/>
      <c r="EC16" s="1022"/>
      <c r="ED16" s="1023"/>
      <c r="EE16" s="1023"/>
      <c r="EF16" s="1023"/>
      <c r="EG16" s="1023"/>
      <c r="EH16" s="1023"/>
      <c r="EI16" s="1023"/>
      <c r="EJ16" s="1023"/>
      <c r="EK16" s="1023"/>
      <c r="EL16" s="1023"/>
      <c r="EM16" s="1023"/>
      <c r="EN16" s="1023"/>
      <c r="EO16" s="1023"/>
      <c r="EP16" s="1023"/>
      <c r="EQ16" s="1023"/>
      <c r="ER16" s="3961"/>
      <c r="ES16" s="3953"/>
      <c r="ET16" s="3953"/>
      <c r="EU16" s="3953"/>
      <c r="EV16" s="3953"/>
      <c r="EW16" s="3953"/>
      <c r="EX16" s="3953"/>
      <c r="EY16" s="3953"/>
      <c r="EZ16" s="3953"/>
      <c r="FA16" s="3953"/>
      <c r="FB16" s="3953"/>
      <c r="FC16" s="3953"/>
      <c r="FD16" s="3954"/>
    </row>
    <row r="17" spans="1:160" ht="20.25" customHeight="1" x14ac:dyDescent="0.5">
      <c r="A17" s="3977" t="s">
        <v>1094</v>
      </c>
      <c r="B17" s="1024" t="s">
        <v>1095</v>
      </c>
      <c r="C17" s="1025" t="s">
        <v>1095</v>
      </c>
      <c r="D17" s="1025" t="s">
        <v>1096</v>
      </c>
      <c r="E17" s="1025" t="s">
        <v>1096</v>
      </c>
      <c r="F17" s="1024" t="s">
        <v>1017</v>
      </c>
      <c r="G17" s="1025" t="s">
        <v>1097</v>
      </c>
      <c r="H17" s="1025" t="s">
        <v>1018</v>
      </c>
      <c r="I17" s="1025" t="s">
        <v>1097</v>
      </c>
      <c r="J17" s="1025" t="s">
        <v>1018</v>
      </c>
      <c r="K17" s="1025" t="s">
        <v>1018</v>
      </c>
      <c r="L17" s="1025" t="s">
        <v>1097</v>
      </c>
      <c r="M17" s="1025" t="s">
        <v>1097</v>
      </c>
      <c r="N17" s="1024" t="s">
        <v>1097</v>
      </c>
      <c r="O17" s="1025" t="s">
        <v>1097</v>
      </c>
      <c r="P17" s="1025"/>
      <c r="Q17" s="1024" t="s">
        <v>1098</v>
      </c>
      <c r="R17" s="1025" t="s">
        <v>1098</v>
      </c>
      <c r="S17" s="1025" t="s">
        <v>1098</v>
      </c>
      <c r="T17" s="1026" t="s">
        <v>1098</v>
      </c>
      <c r="U17" s="1026" t="s">
        <v>1098</v>
      </c>
      <c r="V17" s="1026" t="s">
        <v>1098</v>
      </c>
      <c r="W17" s="1026" t="s">
        <v>1098</v>
      </c>
      <c r="X17" s="1026" t="s">
        <v>1018</v>
      </c>
      <c r="Y17" s="1026" t="s">
        <v>1018</v>
      </c>
      <c r="Z17" s="1026" t="s">
        <v>1098</v>
      </c>
      <c r="AA17" s="1026" t="s">
        <v>1098</v>
      </c>
      <c r="AB17" s="1026" t="s">
        <v>1098</v>
      </c>
      <c r="AC17" s="1026" t="s">
        <v>1098</v>
      </c>
      <c r="AD17" s="1026" t="s">
        <v>1098</v>
      </c>
      <c r="AE17" s="1027" t="s">
        <v>1098</v>
      </c>
      <c r="AF17" s="1027" t="s">
        <v>1098</v>
      </c>
      <c r="AG17" s="1027" t="s">
        <v>1098</v>
      </c>
      <c r="AH17" s="1027" t="s">
        <v>1099</v>
      </c>
      <c r="AI17" s="1027" t="s">
        <v>1031</v>
      </c>
      <c r="AJ17" s="1027" t="s">
        <v>1031</v>
      </c>
      <c r="AK17" s="1027" t="s">
        <v>1031</v>
      </c>
      <c r="AL17" s="1027" t="s">
        <v>1031</v>
      </c>
      <c r="AM17" s="1027" t="s">
        <v>1027</v>
      </c>
      <c r="AN17" s="1027" t="s">
        <v>1027</v>
      </c>
      <c r="AO17" s="1027" t="s">
        <v>1027</v>
      </c>
      <c r="AP17" s="1027" t="s">
        <v>1100</v>
      </c>
      <c r="AQ17" s="1027" t="s">
        <v>1031</v>
      </c>
      <c r="AR17" s="1027" t="s">
        <v>1031</v>
      </c>
      <c r="AS17" s="1027" t="s">
        <v>1031</v>
      </c>
      <c r="AT17" s="1027" t="s">
        <v>1031</v>
      </c>
      <c r="AU17" s="1027" t="s">
        <v>1031</v>
      </c>
      <c r="AV17" s="1027" t="s">
        <v>1031</v>
      </c>
      <c r="AW17" s="1027" t="s">
        <v>1031</v>
      </c>
      <c r="AX17" s="1027" t="s">
        <v>1031</v>
      </c>
      <c r="AY17" s="1027" t="s">
        <v>1031</v>
      </c>
      <c r="AZ17" s="1027" t="s">
        <v>1031</v>
      </c>
      <c r="BA17" s="1027" t="s">
        <v>1031</v>
      </c>
      <c r="BB17" s="1027" t="s">
        <v>1031</v>
      </c>
      <c r="BC17" s="1027" t="s">
        <v>1031</v>
      </c>
      <c r="BD17" s="1027" t="s">
        <v>1099</v>
      </c>
      <c r="BE17" s="1027" t="s">
        <v>1099</v>
      </c>
      <c r="BF17" s="1027" t="s">
        <v>1099</v>
      </c>
      <c r="BG17" s="1027" t="s">
        <v>1099</v>
      </c>
      <c r="BH17" s="1027" t="s">
        <v>1099</v>
      </c>
      <c r="BI17" s="1027" t="s">
        <v>1099</v>
      </c>
      <c r="BJ17" s="1027" t="s">
        <v>1099</v>
      </c>
      <c r="BK17" s="1027" t="s">
        <v>1099</v>
      </c>
      <c r="BL17" s="1027" t="s">
        <v>1099</v>
      </c>
      <c r="BM17" s="1027" t="s">
        <v>1101</v>
      </c>
      <c r="BN17" s="1027" t="s">
        <v>1102</v>
      </c>
      <c r="BO17" s="1027" t="s">
        <v>1102</v>
      </c>
      <c r="BP17" s="1027" t="s">
        <v>1102</v>
      </c>
      <c r="BQ17" s="1027" t="s">
        <v>1102</v>
      </c>
      <c r="BR17" s="1027" t="s">
        <v>1102</v>
      </c>
      <c r="BS17" s="1027" t="s">
        <v>1103</v>
      </c>
      <c r="BT17" s="1027" t="s">
        <v>1103</v>
      </c>
      <c r="BU17" s="1027" t="s">
        <v>1104</v>
      </c>
      <c r="BV17" s="1027" t="s">
        <v>1105</v>
      </c>
      <c r="BW17" s="1027" t="s">
        <v>1106</v>
      </c>
      <c r="BX17" s="1027" t="s">
        <v>1107</v>
      </c>
      <c r="BY17" s="1027" t="s">
        <v>1107</v>
      </c>
      <c r="BZ17" s="1027" t="s">
        <v>1108</v>
      </c>
      <c r="CA17" s="1027" t="s">
        <v>1108</v>
      </c>
      <c r="CB17" s="1027" t="s">
        <v>1109</v>
      </c>
      <c r="CC17" s="1027" t="s">
        <v>1110</v>
      </c>
      <c r="CD17" s="1027" t="s">
        <v>1111</v>
      </c>
      <c r="CE17" s="1027" t="s">
        <v>1112</v>
      </c>
      <c r="CF17" s="1027" t="s">
        <v>1113</v>
      </c>
      <c r="CG17" s="1027" t="s">
        <v>1113</v>
      </c>
      <c r="CH17" s="1028" t="s">
        <v>1113</v>
      </c>
      <c r="CI17" s="1029" t="s">
        <v>1114</v>
      </c>
      <c r="CJ17" s="1027" t="s">
        <v>1113</v>
      </c>
      <c r="CK17" s="1027" t="s">
        <v>1115</v>
      </c>
      <c r="CL17" s="1027" t="s">
        <v>1115</v>
      </c>
      <c r="CM17" s="1027" t="s">
        <v>1115</v>
      </c>
      <c r="CN17" s="1027" t="s">
        <v>1116</v>
      </c>
      <c r="CO17" s="1027" t="s">
        <v>1117</v>
      </c>
      <c r="CP17" s="1027" t="s">
        <v>1118</v>
      </c>
      <c r="CQ17" s="1011" t="s">
        <v>1119</v>
      </c>
      <c r="CR17" s="1011" t="s">
        <v>1119</v>
      </c>
      <c r="CS17" s="1011" t="s">
        <v>1120</v>
      </c>
      <c r="CT17" s="1011" t="s">
        <v>1121</v>
      </c>
      <c r="CU17" s="1011" t="s">
        <v>1122</v>
      </c>
      <c r="CV17" s="1011" t="s">
        <v>1123</v>
      </c>
      <c r="CW17" s="1011" t="s">
        <v>1124</v>
      </c>
      <c r="CX17" s="1011" t="s">
        <v>1122</v>
      </c>
      <c r="CY17" s="1011" t="s">
        <v>1121</v>
      </c>
      <c r="CZ17" s="1011" t="s">
        <v>1125</v>
      </c>
      <c r="DA17" s="1011" t="s">
        <v>1122</v>
      </c>
      <c r="DB17" s="1011" t="s">
        <v>1126</v>
      </c>
      <c r="DC17" s="1011" t="s">
        <v>1126</v>
      </c>
      <c r="DD17" s="1011" t="s">
        <v>1126</v>
      </c>
      <c r="DE17" s="1011" t="s">
        <v>1127</v>
      </c>
      <c r="DF17" s="1011" t="s">
        <v>1128</v>
      </c>
      <c r="DG17" s="1011" t="s">
        <v>1129</v>
      </c>
      <c r="DH17" s="1011" t="s">
        <v>1130</v>
      </c>
      <c r="DI17" s="1011" t="s">
        <v>1131</v>
      </c>
      <c r="DJ17" s="1011" t="s">
        <v>1132</v>
      </c>
      <c r="DK17" s="1011" t="s">
        <v>1133</v>
      </c>
      <c r="DL17" s="1011" t="s">
        <v>1134</v>
      </c>
      <c r="DM17" s="1011" t="s">
        <v>1135</v>
      </c>
      <c r="DN17" s="1011" t="s">
        <v>1136</v>
      </c>
      <c r="DO17" s="1011" t="s">
        <v>1136</v>
      </c>
      <c r="DP17" s="1011" t="s">
        <v>1137</v>
      </c>
      <c r="DQ17" s="1011" t="s">
        <v>1137</v>
      </c>
      <c r="DR17" s="1030" t="s">
        <v>1138</v>
      </c>
      <c r="DS17" s="1031" t="s">
        <v>1138</v>
      </c>
      <c r="DT17" s="1031" t="s">
        <v>1139</v>
      </c>
      <c r="DU17" s="1031" t="s">
        <v>1140</v>
      </c>
      <c r="DV17" s="1031" t="s">
        <v>1141</v>
      </c>
      <c r="DW17" s="1031" t="s">
        <v>1142</v>
      </c>
      <c r="DX17" s="1031" t="s">
        <v>1143</v>
      </c>
      <c r="DY17" s="1031" t="s">
        <v>1144</v>
      </c>
      <c r="DZ17" s="1031" t="s">
        <v>1142</v>
      </c>
      <c r="EA17" s="1031" t="s">
        <v>1145</v>
      </c>
      <c r="EB17" s="1031" t="s">
        <v>1145</v>
      </c>
      <c r="EC17" s="1031" t="s">
        <v>1146</v>
      </c>
      <c r="ED17" s="1031" t="s">
        <v>1147</v>
      </c>
      <c r="EE17" s="1031" t="s">
        <v>1148</v>
      </c>
      <c r="EF17" s="1016" t="s">
        <v>1149</v>
      </c>
      <c r="EG17" s="1016" t="s">
        <v>1150</v>
      </c>
      <c r="EH17" s="1016" t="s">
        <v>1151</v>
      </c>
      <c r="EI17" s="1016" t="s">
        <v>1152</v>
      </c>
      <c r="EJ17" s="1016" t="s">
        <v>1153</v>
      </c>
      <c r="EK17" s="1016" t="s">
        <v>1154</v>
      </c>
      <c r="EL17" s="1016" t="s">
        <v>1151</v>
      </c>
      <c r="EM17" s="1016" t="s">
        <v>1155</v>
      </c>
      <c r="EN17" s="1016" t="s">
        <v>1156</v>
      </c>
      <c r="EO17" s="1016" t="s">
        <v>1157</v>
      </c>
      <c r="EP17" s="1016" t="s">
        <v>1158</v>
      </c>
      <c r="EQ17" s="1016" t="s">
        <v>1158</v>
      </c>
      <c r="ER17" s="3958" t="s">
        <v>1159</v>
      </c>
      <c r="ES17" s="3959" t="s">
        <v>1160</v>
      </c>
      <c r="ET17" s="3959" t="s">
        <v>1161</v>
      </c>
      <c r="EU17" s="3959" t="s">
        <v>1161</v>
      </c>
      <c r="EV17" s="3959" t="s">
        <v>1162</v>
      </c>
      <c r="EW17" s="3959" t="s">
        <v>1163</v>
      </c>
      <c r="EX17" s="3959" t="s">
        <v>1164</v>
      </c>
      <c r="EY17" s="3959" t="s">
        <v>1165</v>
      </c>
      <c r="EZ17" s="3959" t="s">
        <v>1166</v>
      </c>
      <c r="FA17" s="3959" t="s">
        <v>1166</v>
      </c>
      <c r="FB17" s="3959" t="s">
        <v>1167</v>
      </c>
      <c r="FC17" s="3959" t="s">
        <v>1168</v>
      </c>
      <c r="FD17" s="3960" t="s">
        <v>1168</v>
      </c>
    </row>
    <row r="18" spans="1:160" ht="20.25" customHeight="1" x14ac:dyDescent="0.5">
      <c r="A18" s="3978" t="s">
        <v>1169</v>
      </c>
      <c r="B18" s="1008" t="s">
        <v>1170</v>
      </c>
      <c r="C18" s="1009" t="s">
        <v>1170</v>
      </c>
      <c r="D18" s="1009" t="s">
        <v>1171</v>
      </c>
      <c r="E18" s="1009" t="s">
        <v>1172</v>
      </c>
      <c r="F18" s="1008" t="s">
        <v>1173</v>
      </c>
      <c r="G18" s="1009" t="s">
        <v>1174</v>
      </c>
      <c r="H18" s="1009" t="s">
        <v>1174</v>
      </c>
      <c r="I18" s="1009" t="s">
        <v>1174</v>
      </c>
      <c r="J18" s="1009" t="s">
        <v>1174</v>
      </c>
      <c r="K18" s="1009" t="s">
        <v>1174</v>
      </c>
      <c r="L18" s="1009" t="s">
        <v>1174</v>
      </c>
      <c r="M18" s="1009" t="s">
        <v>1174</v>
      </c>
      <c r="N18" s="1008" t="s">
        <v>1174</v>
      </c>
      <c r="O18" s="1009" t="s">
        <v>1174</v>
      </c>
      <c r="P18" s="1009" t="s">
        <v>1175</v>
      </c>
      <c r="Q18" s="1008" t="s">
        <v>1176</v>
      </c>
      <c r="R18" s="1009" t="s">
        <v>1174</v>
      </c>
      <c r="S18" s="1009" t="s">
        <v>1177</v>
      </c>
      <c r="T18" s="1010" t="s">
        <v>1178</v>
      </c>
      <c r="U18" s="1010" t="s">
        <v>1174</v>
      </c>
      <c r="V18" s="1010" t="s">
        <v>1179</v>
      </c>
      <c r="W18" s="1010" t="s">
        <v>1180</v>
      </c>
      <c r="X18" s="1010" t="s">
        <v>1177</v>
      </c>
      <c r="Y18" s="1010" t="s">
        <v>1181</v>
      </c>
      <c r="Z18" s="1010" t="s">
        <v>1182</v>
      </c>
      <c r="AA18" s="1010" t="s">
        <v>1183</v>
      </c>
      <c r="AB18" s="1010" t="s">
        <v>1184</v>
      </c>
      <c r="AC18" s="1010" t="s">
        <v>1184</v>
      </c>
      <c r="AD18" s="1010" t="s">
        <v>1183</v>
      </c>
      <c r="AE18" s="1011" t="s">
        <v>1183</v>
      </c>
      <c r="AF18" s="1011" t="s">
        <v>1185</v>
      </c>
      <c r="AG18" s="1011" t="s">
        <v>1186</v>
      </c>
      <c r="AH18" s="1011" t="s">
        <v>1187</v>
      </c>
      <c r="AI18" s="1011" t="s">
        <v>1188</v>
      </c>
      <c r="AJ18" s="1011" t="s">
        <v>1189</v>
      </c>
      <c r="AK18" s="1011" t="s">
        <v>1190</v>
      </c>
      <c r="AL18" s="1011" t="s">
        <v>1191</v>
      </c>
      <c r="AM18" s="1011" t="s">
        <v>1192</v>
      </c>
      <c r="AN18" s="1011" t="s">
        <v>1192</v>
      </c>
      <c r="AO18" s="1011" t="s">
        <v>1192</v>
      </c>
      <c r="AP18" s="1011" t="s">
        <v>1193</v>
      </c>
      <c r="AQ18" s="1011" t="s">
        <v>1194</v>
      </c>
      <c r="AR18" s="1011" t="s">
        <v>1194</v>
      </c>
      <c r="AS18" s="1011" t="s">
        <v>1194</v>
      </c>
      <c r="AT18" s="1011" t="s">
        <v>1195</v>
      </c>
      <c r="AU18" s="1011" t="s">
        <v>1196</v>
      </c>
      <c r="AV18" s="1011" t="s">
        <v>1197</v>
      </c>
      <c r="AW18" s="1011" t="s">
        <v>1197</v>
      </c>
      <c r="AX18" s="1011" t="s">
        <v>1198</v>
      </c>
      <c r="AY18" s="1011" t="s">
        <v>1198</v>
      </c>
      <c r="AZ18" s="1011" t="s">
        <v>1198</v>
      </c>
      <c r="BA18" s="1011" t="s">
        <v>1198</v>
      </c>
      <c r="BB18" s="1011" t="s">
        <v>1198</v>
      </c>
      <c r="BC18" s="1011" t="s">
        <v>1198</v>
      </c>
      <c r="BD18" s="1011" t="s">
        <v>1198</v>
      </c>
      <c r="BE18" s="1011" t="s">
        <v>1199</v>
      </c>
      <c r="BF18" s="1011" t="s">
        <v>1199</v>
      </c>
      <c r="BG18" s="1011" t="s">
        <v>1199</v>
      </c>
      <c r="BH18" s="1011" t="s">
        <v>1199</v>
      </c>
      <c r="BI18" s="1011" t="s">
        <v>1199</v>
      </c>
      <c r="BJ18" s="1011" t="s">
        <v>1199</v>
      </c>
      <c r="BK18" s="1011" t="s">
        <v>1199</v>
      </c>
      <c r="BL18" s="1011" t="s">
        <v>1200</v>
      </c>
      <c r="BM18" s="1011" t="s">
        <v>1200</v>
      </c>
      <c r="BN18" s="1011" t="s">
        <v>1200</v>
      </c>
      <c r="BO18" s="1011" t="s">
        <v>1200</v>
      </c>
      <c r="BP18" s="1011" t="s">
        <v>1200</v>
      </c>
      <c r="BQ18" s="1011" t="s">
        <v>1200</v>
      </c>
      <c r="BR18" s="1011" t="s">
        <v>1200</v>
      </c>
      <c r="BS18" s="1011" t="s">
        <v>1200</v>
      </c>
      <c r="BT18" s="1011" t="s">
        <v>1201</v>
      </c>
      <c r="BU18" s="1011" t="s">
        <v>1201</v>
      </c>
      <c r="BV18" s="1011" t="s">
        <v>1202</v>
      </c>
      <c r="BW18" s="1011" t="s">
        <v>1201</v>
      </c>
      <c r="BX18" s="1011" t="s">
        <v>1201</v>
      </c>
      <c r="BY18" s="1011" t="s">
        <v>1203</v>
      </c>
      <c r="BZ18" s="1011" t="s">
        <v>1203</v>
      </c>
      <c r="CA18" s="1011" t="s">
        <v>1203</v>
      </c>
      <c r="CB18" s="1011" t="s">
        <v>1204</v>
      </c>
      <c r="CC18" s="1011" t="s">
        <v>1205</v>
      </c>
      <c r="CD18" s="1011" t="s">
        <v>1206</v>
      </c>
      <c r="CE18" s="1011" t="s">
        <v>1207</v>
      </c>
      <c r="CF18" s="1011" t="s">
        <v>1208</v>
      </c>
      <c r="CG18" s="1011" t="s">
        <v>1209</v>
      </c>
      <c r="CH18" s="1012" t="s">
        <v>1209</v>
      </c>
      <c r="CI18" s="1013" t="s">
        <v>1210</v>
      </c>
      <c r="CJ18" s="1011" t="s">
        <v>1211</v>
      </c>
      <c r="CK18" s="1011" t="s">
        <v>1212</v>
      </c>
      <c r="CL18" s="1011" t="s">
        <v>1213</v>
      </c>
      <c r="CM18" s="1011" t="s">
        <v>1214</v>
      </c>
      <c r="CN18" s="1011" t="s">
        <v>1215</v>
      </c>
      <c r="CO18" s="1011" t="s">
        <v>1216</v>
      </c>
      <c r="CP18" s="1011" t="s">
        <v>1206</v>
      </c>
      <c r="CQ18" s="1011" t="s">
        <v>1217</v>
      </c>
      <c r="CR18" s="1011" t="s">
        <v>1214</v>
      </c>
      <c r="CS18" s="1011" t="s">
        <v>1218</v>
      </c>
      <c r="CT18" s="1011" t="s">
        <v>1055</v>
      </c>
      <c r="CU18" s="1011" t="s">
        <v>1219</v>
      </c>
      <c r="CV18" s="1011" t="s">
        <v>1220</v>
      </c>
      <c r="CW18" s="1011" t="s">
        <v>1221</v>
      </c>
      <c r="CX18" s="1011" t="s">
        <v>1222</v>
      </c>
      <c r="CY18" s="1011" t="s">
        <v>1219</v>
      </c>
      <c r="CZ18" s="1011" t="s">
        <v>1223</v>
      </c>
      <c r="DA18" s="1011" t="s">
        <v>1218</v>
      </c>
      <c r="DB18" s="1011" t="s">
        <v>1224</v>
      </c>
      <c r="DC18" s="1011" t="s">
        <v>1223</v>
      </c>
      <c r="DD18" s="1011" t="s">
        <v>1225</v>
      </c>
      <c r="DE18" s="1011" t="s">
        <v>1226</v>
      </c>
      <c r="DF18" s="1011" t="s">
        <v>1227</v>
      </c>
      <c r="DG18" s="1011" t="s">
        <v>1228</v>
      </c>
      <c r="DH18" s="1011" t="s">
        <v>1229</v>
      </c>
      <c r="DI18" s="1011" t="s">
        <v>1227</v>
      </c>
      <c r="DJ18" s="1011" t="s">
        <v>1230</v>
      </c>
      <c r="DK18" s="1011" t="s">
        <v>1231</v>
      </c>
      <c r="DL18" s="1011" t="s">
        <v>1232</v>
      </c>
      <c r="DM18" s="1011" t="s">
        <v>1233</v>
      </c>
      <c r="DN18" s="1011" t="s">
        <v>1234</v>
      </c>
      <c r="DO18" s="1011" t="s">
        <v>1235</v>
      </c>
      <c r="DP18" s="1011" t="s">
        <v>1236</v>
      </c>
      <c r="DQ18" s="1011" t="s">
        <v>1237</v>
      </c>
      <c r="DR18" s="1030" t="s">
        <v>1238</v>
      </c>
      <c r="DS18" s="1031" t="s">
        <v>1239</v>
      </c>
      <c r="DT18" s="1031" t="s">
        <v>1240</v>
      </c>
      <c r="DU18" s="1031" t="s">
        <v>1241</v>
      </c>
      <c r="DV18" s="1031" t="s">
        <v>1241</v>
      </c>
      <c r="DW18" s="1031" t="s">
        <v>1241</v>
      </c>
      <c r="DX18" s="1031" t="s">
        <v>1241</v>
      </c>
      <c r="DY18" s="1031" t="s">
        <v>1241</v>
      </c>
      <c r="DZ18" s="1031" t="s">
        <v>1242</v>
      </c>
      <c r="EA18" s="1031" t="s">
        <v>1243</v>
      </c>
      <c r="EB18" s="1031" t="s">
        <v>1244</v>
      </c>
      <c r="EC18" s="1031" t="s">
        <v>1244</v>
      </c>
      <c r="ED18" s="1031" t="s">
        <v>1244</v>
      </c>
      <c r="EE18" s="1031" t="s">
        <v>1245</v>
      </c>
      <c r="EF18" s="1016" t="s">
        <v>1245</v>
      </c>
      <c r="EG18" s="1016" t="s">
        <v>1245</v>
      </c>
      <c r="EH18" s="1016" t="s">
        <v>1083</v>
      </c>
      <c r="EI18" s="1016" t="s">
        <v>1244</v>
      </c>
      <c r="EJ18" s="1016" t="s">
        <v>1083</v>
      </c>
      <c r="EK18" s="1016" t="s">
        <v>1083</v>
      </c>
      <c r="EL18" s="1016" t="s">
        <v>1083</v>
      </c>
      <c r="EM18" s="1016" t="s">
        <v>1244</v>
      </c>
      <c r="EN18" s="1016" t="s">
        <v>1244</v>
      </c>
      <c r="EO18" s="1016" t="s">
        <v>1083</v>
      </c>
      <c r="EP18" s="1016" t="s">
        <v>1246</v>
      </c>
      <c r="EQ18" s="1016" t="s">
        <v>1238</v>
      </c>
      <c r="ER18" s="3958" t="s">
        <v>1238</v>
      </c>
      <c r="ES18" s="3959" t="s">
        <v>1240</v>
      </c>
      <c r="ET18" s="3959" t="s">
        <v>1238</v>
      </c>
      <c r="EU18" s="3959" t="s">
        <v>1238</v>
      </c>
      <c r="EV18" s="3959" t="s">
        <v>1238</v>
      </c>
      <c r="EW18" s="3959" t="s">
        <v>1238</v>
      </c>
      <c r="EX18" s="3959" t="s">
        <v>1238</v>
      </c>
      <c r="EY18" s="3959" t="s">
        <v>1238</v>
      </c>
      <c r="EZ18" s="3959" t="s">
        <v>1238</v>
      </c>
      <c r="FA18" s="3959" t="s">
        <v>1238</v>
      </c>
      <c r="FB18" s="3959" t="s">
        <v>1092</v>
      </c>
      <c r="FC18" s="3959" t="s">
        <v>1247</v>
      </c>
      <c r="FD18" s="3960" t="s">
        <v>1247</v>
      </c>
    </row>
    <row r="19" spans="1:160" ht="20.25" customHeight="1" x14ac:dyDescent="0.5">
      <c r="A19" s="3977" t="s">
        <v>1093</v>
      </c>
      <c r="B19" s="971"/>
      <c r="C19" s="972"/>
      <c r="D19" s="972"/>
      <c r="E19" s="972"/>
      <c r="F19" s="971"/>
      <c r="G19" s="972"/>
      <c r="H19" s="972"/>
      <c r="I19" s="972"/>
      <c r="J19" s="972"/>
      <c r="K19" s="972"/>
      <c r="L19" s="972"/>
      <c r="M19" s="972"/>
      <c r="N19" s="971"/>
      <c r="O19" s="972"/>
      <c r="P19" s="972"/>
      <c r="Q19" s="971"/>
      <c r="R19" s="972"/>
      <c r="S19" s="972"/>
      <c r="T19" s="973"/>
      <c r="U19" s="973"/>
      <c r="V19" s="973"/>
      <c r="W19" s="973"/>
      <c r="X19" s="973"/>
      <c r="Y19" s="973"/>
      <c r="Z19" s="973"/>
      <c r="AA19" s="973"/>
      <c r="AB19" s="973"/>
      <c r="AC19" s="973"/>
      <c r="AD19" s="973"/>
      <c r="AE19" s="973"/>
      <c r="AF19" s="973"/>
      <c r="AG19" s="973"/>
      <c r="AH19" s="973"/>
      <c r="AI19" s="973"/>
      <c r="AJ19" s="973"/>
      <c r="AK19" s="973"/>
      <c r="AL19" s="973"/>
      <c r="AM19" s="973"/>
      <c r="AN19" s="973"/>
      <c r="AO19" s="973"/>
      <c r="AP19" s="973"/>
      <c r="AQ19" s="973"/>
      <c r="AR19" s="973"/>
      <c r="AS19" s="973"/>
      <c r="AT19" s="973"/>
      <c r="AU19" s="973"/>
      <c r="AV19" s="973"/>
      <c r="AW19" s="973"/>
      <c r="AX19" s="973"/>
      <c r="AY19" s="973"/>
      <c r="AZ19" s="973"/>
      <c r="BA19" s="973"/>
      <c r="BB19" s="973"/>
      <c r="BC19" s="973"/>
      <c r="BD19" s="973"/>
      <c r="BE19" s="973"/>
      <c r="BF19" s="973"/>
      <c r="BG19" s="973"/>
      <c r="BH19" s="973"/>
      <c r="BI19" s="973"/>
      <c r="BJ19" s="973"/>
      <c r="BK19" s="973"/>
      <c r="BL19" s="973"/>
      <c r="BM19" s="973"/>
      <c r="BN19" s="973"/>
      <c r="BO19" s="973"/>
      <c r="BP19" s="973"/>
      <c r="BQ19" s="973"/>
      <c r="BR19" s="973"/>
      <c r="BS19" s="973"/>
      <c r="BT19" s="973"/>
      <c r="BU19" s="973"/>
      <c r="BV19" s="973"/>
      <c r="BW19" s="973"/>
      <c r="BX19" s="973"/>
      <c r="BY19" s="973"/>
      <c r="BZ19" s="974"/>
      <c r="CA19" s="973"/>
      <c r="CB19" s="973"/>
      <c r="CC19" s="973"/>
      <c r="CD19" s="973"/>
      <c r="CE19" s="973"/>
      <c r="CF19" s="973"/>
      <c r="CG19" s="973"/>
      <c r="CH19" s="973"/>
      <c r="CI19" s="973"/>
      <c r="CJ19" s="973"/>
      <c r="CK19" s="973"/>
      <c r="CL19" s="973"/>
      <c r="CM19" s="973"/>
      <c r="CN19" s="973"/>
      <c r="CO19" s="973"/>
      <c r="CP19" s="973"/>
      <c r="CQ19" s="1011"/>
      <c r="CR19" s="973"/>
      <c r="CS19" s="973"/>
      <c r="CT19" s="973"/>
      <c r="CU19" s="973"/>
      <c r="CV19" s="973"/>
      <c r="CW19" s="973"/>
      <c r="CX19" s="973"/>
      <c r="CY19" s="973"/>
      <c r="CZ19" s="973"/>
      <c r="DA19" s="973"/>
      <c r="DB19" s="973"/>
      <c r="DC19" s="1032"/>
      <c r="DD19" s="1032"/>
      <c r="DE19" s="1032"/>
      <c r="DF19" s="1032"/>
      <c r="DG19" s="1032"/>
      <c r="DH19" s="1032"/>
      <c r="DI19" s="1032"/>
      <c r="DJ19" s="1032"/>
      <c r="DK19" s="1032"/>
      <c r="DL19" s="1032"/>
      <c r="DM19" s="1032"/>
      <c r="DN19" s="1032"/>
      <c r="DO19" s="1032"/>
      <c r="DP19" s="1032"/>
      <c r="DQ19" s="1032"/>
      <c r="DR19" s="978"/>
      <c r="DS19" s="979"/>
      <c r="DT19" s="979"/>
      <c r="DU19" s="979"/>
      <c r="DV19" s="979"/>
      <c r="DW19" s="979"/>
      <c r="DX19" s="979"/>
      <c r="DY19" s="979"/>
      <c r="DZ19" s="979"/>
      <c r="EA19" s="979"/>
      <c r="EB19" s="979"/>
      <c r="EC19" s="979"/>
      <c r="ED19" s="980"/>
      <c r="EE19" s="980"/>
      <c r="EF19" s="980"/>
      <c r="EG19" s="1016"/>
      <c r="EH19" s="1016"/>
      <c r="EI19" s="1016"/>
      <c r="EJ19" s="1016"/>
      <c r="EK19" s="1016"/>
      <c r="EL19" s="1016"/>
      <c r="EM19" s="1016"/>
      <c r="EN19" s="1016"/>
      <c r="EO19" s="1016"/>
      <c r="EP19" s="1016"/>
      <c r="EQ19" s="1016"/>
      <c r="ER19" s="3958"/>
      <c r="ES19" s="3959"/>
      <c r="ET19" s="3959"/>
      <c r="EU19" s="3959"/>
      <c r="EV19" s="3959"/>
      <c r="EW19" s="3959"/>
      <c r="EX19" s="3959"/>
      <c r="EY19" s="3959"/>
      <c r="EZ19" s="3959"/>
      <c r="FA19" s="3959"/>
      <c r="FB19" s="3959"/>
      <c r="FC19" s="3959"/>
      <c r="FD19" s="3960"/>
    </row>
    <row r="20" spans="1:160" ht="20.25" customHeight="1" x14ac:dyDescent="0.5">
      <c r="A20" s="3977" t="s">
        <v>1248</v>
      </c>
      <c r="B20" s="1024" t="s">
        <v>1172</v>
      </c>
      <c r="C20" s="1025" t="s">
        <v>1249</v>
      </c>
      <c r="D20" s="1025" t="s">
        <v>1249</v>
      </c>
      <c r="E20" s="1025" t="s">
        <v>1172</v>
      </c>
      <c r="F20" s="1024" t="s">
        <v>1249</v>
      </c>
      <c r="G20" s="1025" t="s">
        <v>1250</v>
      </c>
      <c r="H20" s="1025" t="s">
        <v>1250</v>
      </c>
      <c r="I20" s="1025" t="s">
        <v>1250</v>
      </c>
      <c r="J20" s="1025" t="s">
        <v>1251</v>
      </c>
      <c r="K20" s="1025" t="s">
        <v>1250</v>
      </c>
      <c r="L20" s="1025" t="s">
        <v>1250</v>
      </c>
      <c r="M20" s="1025" t="s">
        <v>1251</v>
      </c>
      <c r="N20" s="1024" t="s">
        <v>1252</v>
      </c>
      <c r="O20" s="1025" t="s">
        <v>1252</v>
      </c>
      <c r="P20" s="1025" t="s">
        <v>1253</v>
      </c>
      <c r="Q20" s="1024" t="s">
        <v>1254</v>
      </c>
      <c r="R20" s="1025" t="s">
        <v>1254</v>
      </c>
      <c r="S20" s="1025" t="s">
        <v>1254</v>
      </c>
      <c r="T20" s="1026" t="s">
        <v>1255</v>
      </c>
      <c r="U20" s="1026" t="s">
        <v>1255</v>
      </c>
      <c r="V20" s="1026" t="s">
        <v>1256</v>
      </c>
      <c r="W20" s="1026" t="s">
        <v>1255</v>
      </c>
      <c r="X20" s="1026" t="s">
        <v>1257</v>
      </c>
      <c r="Y20" s="1026" t="s">
        <v>1255</v>
      </c>
      <c r="Z20" s="1026" t="s">
        <v>1258</v>
      </c>
      <c r="AA20" s="1026" t="s">
        <v>1259</v>
      </c>
      <c r="AB20" s="1026" t="s">
        <v>1260</v>
      </c>
      <c r="AC20" s="1026" t="s">
        <v>1261</v>
      </c>
      <c r="AD20" s="1026" t="s">
        <v>1262</v>
      </c>
      <c r="AE20" s="1026" t="s">
        <v>1263</v>
      </c>
      <c r="AF20" s="1026" t="s">
        <v>1264</v>
      </c>
      <c r="AG20" s="1026" t="s">
        <v>1265</v>
      </c>
      <c r="AH20" s="1026" t="s">
        <v>1259</v>
      </c>
      <c r="AI20" s="1026" t="s">
        <v>1259</v>
      </c>
      <c r="AJ20" s="1026" t="s">
        <v>1266</v>
      </c>
      <c r="AK20" s="1026" t="s">
        <v>1266</v>
      </c>
      <c r="AL20" s="1026" t="s">
        <v>1267</v>
      </c>
      <c r="AM20" s="1026" t="s">
        <v>1268</v>
      </c>
      <c r="AN20" s="1026" t="s">
        <v>1268</v>
      </c>
      <c r="AO20" s="1026" t="s">
        <v>1268</v>
      </c>
      <c r="AP20" s="1026" t="s">
        <v>1268</v>
      </c>
      <c r="AQ20" s="1026" t="s">
        <v>1268</v>
      </c>
      <c r="AR20" s="1026" t="s">
        <v>1268</v>
      </c>
      <c r="AS20" s="1026" t="s">
        <v>1268</v>
      </c>
      <c r="AT20" s="1026" t="s">
        <v>1269</v>
      </c>
      <c r="AU20" s="1026" t="s">
        <v>1249</v>
      </c>
      <c r="AV20" s="1026" t="s">
        <v>1249</v>
      </c>
      <c r="AW20" s="1026" t="s">
        <v>1249</v>
      </c>
      <c r="AX20" s="1026" t="s">
        <v>1270</v>
      </c>
      <c r="AY20" s="1026" t="s">
        <v>1174</v>
      </c>
      <c r="AZ20" s="1026" t="s">
        <v>1271</v>
      </c>
      <c r="BA20" s="1026" t="s">
        <v>1271</v>
      </c>
      <c r="BB20" s="1026" t="s">
        <v>1271</v>
      </c>
      <c r="BC20" s="1026" t="s">
        <v>1271</v>
      </c>
      <c r="BD20" s="1026" t="s">
        <v>1271</v>
      </c>
      <c r="BE20" s="1026" t="s">
        <v>1272</v>
      </c>
      <c r="BF20" s="1026" t="s">
        <v>1272</v>
      </c>
      <c r="BG20" s="1026" t="s">
        <v>1272</v>
      </c>
      <c r="BH20" s="1026" t="s">
        <v>1272</v>
      </c>
      <c r="BI20" s="1026" t="s">
        <v>1272</v>
      </c>
      <c r="BJ20" s="1026" t="s">
        <v>1273</v>
      </c>
      <c r="BK20" s="1026" t="s">
        <v>1273</v>
      </c>
      <c r="BL20" s="1026" t="s">
        <v>1274</v>
      </c>
      <c r="BM20" s="1026" t="s">
        <v>1275</v>
      </c>
      <c r="BN20" s="1026" t="s">
        <v>1275</v>
      </c>
      <c r="BO20" s="1026" t="s">
        <v>1276</v>
      </c>
      <c r="BP20" s="1026" t="s">
        <v>1275</v>
      </c>
      <c r="BQ20" s="1026" t="s">
        <v>1275</v>
      </c>
      <c r="BR20" s="1026" t="s">
        <v>1275</v>
      </c>
      <c r="BS20" s="1026" t="s">
        <v>1277</v>
      </c>
      <c r="BT20" s="1026" t="s">
        <v>1277</v>
      </c>
      <c r="BU20" s="1026" t="s">
        <v>1278</v>
      </c>
      <c r="BV20" s="1026" t="s">
        <v>1278</v>
      </c>
      <c r="BW20" s="1026" t="s">
        <v>1279</v>
      </c>
      <c r="BX20" s="1026" t="s">
        <v>1280</v>
      </c>
      <c r="BY20" s="1026" t="s">
        <v>1280</v>
      </c>
      <c r="BZ20" s="1027" t="s">
        <v>1280</v>
      </c>
      <c r="CA20" s="1026" t="s">
        <v>1280</v>
      </c>
      <c r="CB20" s="1026" t="s">
        <v>1281</v>
      </c>
      <c r="CC20" s="1026" t="s">
        <v>1282</v>
      </c>
      <c r="CD20" s="1026" t="s">
        <v>1283</v>
      </c>
      <c r="CE20" s="1026" t="s">
        <v>1284</v>
      </c>
      <c r="CF20" s="1026" t="s">
        <v>1285</v>
      </c>
      <c r="CG20" s="1026" t="s">
        <v>1283</v>
      </c>
      <c r="CH20" s="1026" t="s">
        <v>1286</v>
      </c>
      <c r="CI20" s="1026" t="s">
        <v>1286</v>
      </c>
      <c r="CJ20" s="1026" t="s">
        <v>1286</v>
      </c>
      <c r="CK20" s="1026" t="s">
        <v>1287</v>
      </c>
      <c r="CL20" s="1026" t="s">
        <v>1288</v>
      </c>
      <c r="CM20" s="1026" t="s">
        <v>1288</v>
      </c>
      <c r="CN20" s="1026" t="s">
        <v>1288</v>
      </c>
      <c r="CO20" s="1026" t="s">
        <v>1289</v>
      </c>
      <c r="CP20" s="1026" t="s">
        <v>1214</v>
      </c>
      <c r="CQ20" s="1011" t="s">
        <v>1290</v>
      </c>
      <c r="CR20" s="1011" t="s">
        <v>1291</v>
      </c>
      <c r="CS20" s="1011" t="s">
        <v>1292</v>
      </c>
      <c r="CT20" s="1011" t="s">
        <v>1293</v>
      </c>
      <c r="CU20" s="1011" t="s">
        <v>1124</v>
      </c>
      <c r="CV20" s="1011" t="s">
        <v>1124</v>
      </c>
      <c r="CW20" s="1011" t="s">
        <v>1294</v>
      </c>
      <c r="CX20" s="1011" t="s">
        <v>1294</v>
      </c>
      <c r="CY20" s="1011" t="s">
        <v>1295</v>
      </c>
      <c r="CZ20" s="1011" t="s">
        <v>1294</v>
      </c>
      <c r="DA20" s="1011" t="s">
        <v>1294</v>
      </c>
      <c r="DB20" s="1011" t="s">
        <v>1296</v>
      </c>
      <c r="DC20" s="1011" t="s">
        <v>1297</v>
      </c>
      <c r="DD20" s="1011" t="s">
        <v>1296</v>
      </c>
      <c r="DE20" s="1011" t="s">
        <v>1296</v>
      </c>
      <c r="DF20" s="1011" t="s">
        <v>1296</v>
      </c>
      <c r="DG20" s="1011" t="s">
        <v>1296</v>
      </c>
      <c r="DH20" s="1011" t="s">
        <v>1296</v>
      </c>
      <c r="DI20" s="1011" t="s">
        <v>1296</v>
      </c>
      <c r="DJ20" s="1011" t="s">
        <v>1296</v>
      </c>
      <c r="DK20" s="1011" t="s">
        <v>1296</v>
      </c>
      <c r="DL20" s="1011" t="s">
        <v>1298</v>
      </c>
      <c r="DM20" s="1011" t="s">
        <v>1299</v>
      </c>
      <c r="DN20" s="1011" t="s">
        <v>1299</v>
      </c>
      <c r="DO20" s="1011" t="s">
        <v>1300</v>
      </c>
      <c r="DP20" s="1011" t="s">
        <v>1301</v>
      </c>
      <c r="DQ20" s="1011" t="s">
        <v>1300</v>
      </c>
      <c r="DR20" s="1030" t="s">
        <v>1302</v>
      </c>
      <c r="DS20" s="1031" t="s">
        <v>1301</v>
      </c>
      <c r="DT20" s="1031" t="s">
        <v>1065</v>
      </c>
      <c r="DU20" s="1031" t="s">
        <v>1065</v>
      </c>
      <c r="DV20" s="1031" t="s">
        <v>1303</v>
      </c>
      <c r="DW20" s="1031" t="s">
        <v>1304</v>
      </c>
      <c r="DX20" s="1031" t="s">
        <v>1305</v>
      </c>
      <c r="DY20" s="1031" t="s">
        <v>1306</v>
      </c>
      <c r="DZ20" s="1031" t="s">
        <v>1243</v>
      </c>
      <c r="EA20" s="1031" t="s">
        <v>1243</v>
      </c>
      <c r="EB20" s="1031" t="s">
        <v>1243</v>
      </c>
      <c r="EC20" s="1031" t="s">
        <v>1307</v>
      </c>
      <c r="ED20" s="1031" t="s">
        <v>1307</v>
      </c>
      <c r="EE20" s="1031" t="s">
        <v>1308</v>
      </c>
      <c r="EF20" s="1031" t="s">
        <v>1309</v>
      </c>
      <c r="EG20" s="1031" t="s">
        <v>1310</v>
      </c>
      <c r="EH20" s="1031" t="s">
        <v>1311</v>
      </c>
      <c r="EI20" s="1031" t="s">
        <v>1308</v>
      </c>
      <c r="EJ20" s="1031" t="s">
        <v>1312</v>
      </c>
      <c r="EK20" s="1031" t="s">
        <v>1313</v>
      </c>
      <c r="EL20" s="1031" t="s">
        <v>1313</v>
      </c>
      <c r="EM20" s="1031" t="s">
        <v>1314</v>
      </c>
      <c r="EN20" s="1031" t="s">
        <v>1314</v>
      </c>
      <c r="EO20" s="1031" t="s">
        <v>1315</v>
      </c>
      <c r="EP20" s="1031" t="s">
        <v>1312</v>
      </c>
      <c r="EQ20" s="1031" t="s">
        <v>1316</v>
      </c>
      <c r="ER20" s="3962" t="s">
        <v>1317</v>
      </c>
      <c r="ES20" s="3963" t="s">
        <v>1318</v>
      </c>
      <c r="ET20" s="3963" t="s">
        <v>1318</v>
      </c>
      <c r="EU20" s="3963" t="s">
        <v>1318</v>
      </c>
      <c r="EV20" s="3963" t="s">
        <v>1319</v>
      </c>
      <c r="EW20" s="3963" t="s">
        <v>1319</v>
      </c>
      <c r="EX20" s="3963" t="s">
        <v>1320</v>
      </c>
      <c r="EY20" s="3963" t="s">
        <v>1320</v>
      </c>
      <c r="EZ20" s="3963" t="s">
        <v>1320</v>
      </c>
      <c r="FA20" s="3963" t="s">
        <v>1321</v>
      </c>
      <c r="FB20" s="3963" t="s">
        <v>1322</v>
      </c>
      <c r="FC20" s="3963" t="s">
        <v>1323</v>
      </c>
      <c r="FD20" s="3964" t="s">
        <v>1323</v>
      </c>
    </row>
    <row r="21" spans="1:160" ht="20.25" customHeight="1" x14ac:dyDescent="0.5">
      <c r="A21" s="3978" t="s">
        <v>1324</v>
      </c>
      <c r="B21" s="1008" t="s">
        <v>1325</v>
      </c>
      <c r="C21" s="1009" t="s">
        <v>1326</v>
      </c>
      <c r="D21" s="1009" t="s">
        <v>1327</v>
      </c>
      <c r="E21" s="1009" t="s">
        <v>1327</v>
      </c>
      <c r="F21" s="1008" t="s">
        <v>1327</v>
      </c>
      <c r="G21" s="1009" t="s">
        <v>1018</v>
      </c>
      <c r="H21" s="1009" t="s">
        <v>1328</v>
      </c>
      <c r="I21" s="1009" t="s">
        <v>1328</v>
      </c>
      <c r="J21" s="1009" t="s">
        <v>1328</v>
      </c>
      <c r="K21" s="1009" t="s">
        <v>1172</v>
      </c>
      <c r="L21" s="1009" t="s">
        <v>1172</v>
      </c>
      <c r="M21" s="1009" t="s">
        <v>1172</v>
      </c>
      <c r="N21" s="1008" t="s">
        <v>1172</v>
      </c>
      <c r="O21" s="1009" t="s">
        <v>1329</v>
      </c>
      <c r="P21" s="1009" t="s">
        <v>1330</v>
      </c>
      <c r="Q21" s="1008" t="s">
        <v>1179</v>
      </c>
      <c r="R21" s="1009" t="s">
        <v>1176</v>
      </c>
      <c r="S21" s="1009" t="s">
        <v>1181</v>
      </c>
      <c r="T21" s="1010" t="s">
        <v>1176</v>
      </c>
      <c r="U21" s="1010" t="s">
        <v>1331</v>
      </c>
      <c r="V21" s="1010" t="s">
        <v>1179</v>
      </c>
      <c r="W21" s="1010" t="s">
        <v>1332</v>
      </c>
      <c r="X21" s="1010" t="s">
        <v>1333</v>
      </c>
      <c r="Y21" s="1010" t="s">
        <v>1179</v>
      </c>
      <c r="Z21" s="1010" t="s">
        <v>1334</v>
      </c>
      <c r="AA21" s="1010" t="s">
        <v>1183</v>
      </c>
      <c r="AB21" s="1010" t="s">
        <v>1182</v>
      </c>
      <c r="AC21" s="1010" t="s">
        <v>1183</v>
      </c>
      <c r="AD21" s="1010" t="s">
        <v>1185</v>
      </c>
      <c r="AE21" s="1010" t="s">
        <v>1335</v>
      </c>
      <c r="AF21" s="1010" t="s">
        <v>1336</v>
      </c>
      <c r="AG21" s="1010" t="s">
        <v>1337</v>
      </c>
      <c r="AH21" s="1010" t="s">
        <v>1338</v>
      </c>
      <c r="AI21" s="1010" t="s">
        <v>1339</v>
      </c>
      <c r="AJ21" s="1010" t="s">
        <v>1340</v>
      </c>
      <c r="AK21" s="1010" t="s">
        <v>1341</v>
      </c>
      <c r="AL21" s="1010" t="s">
        <v>1342</v>
      </c>
      <c r="AM21" s="1010" t="s">
        <v>1343</v>
      </c>
      <c r="AN21" s="1010" t="s">
        <v>1344</v>
      </c>
      <c r="AO21" s="1010" t="s">
        <v>1345</v>
      </c>
      <c r="AP21" s="1010" t="s">
        <v>1346</v>
      </c>
      <c r="AQ21" s="1010" t="s">
        <v>1325</v>
      </c>
      <c r="AR21" s="1010" t="s">
        <v>1325</v>
      </c>
      <c r="AS21" s="1010" t="s">
        <v>1325</v>
      </c>
      <c r="AT21" s="1010" t="s">
        <v>1325</v>
      </c>
      <c r="AU21" s="1010" t="s">
        <v>1347</v>
      </c>
      <c r="AV21" s="1010" t="s">
        <v>1348</v>
      </c>
      <c r="AW21" s="1010" t="s">
        <v>1348</v>
      </c>
      <c r="AX21" s="1010" t="s">
        <v>1348</v>
      </c>
      <c r="AY21" s="1010" t="s">
        <v>1348</v>
      </c>
      <c r="AZ21" s="1010" t="s">
        <v>1348</v>
      </c>
      <c r="BA21" s="1010" t="s">
        <v>1348</v>
      </c>
      <c r="BB21" s="1010" t="s">
        <v>1348</v>
      </c>
      <c r="BC21" s="1010" t="s">
        <v>1348</v>
      </c>
      <c r="BD21" s="1010" t="s">
        <v>1348</v>
      </c>
      <c r="BE21" s="1010" t="s">
        <v>1348</v>
      </c>
      <c r="BF21" s="1010" t="s">
        <v>1348</v>
      </c>
      <c r="BG21" s="1010" t="s">
        <v>1348</v>
      </c>
      <c r="BH21" s="1010" t="s">
        <v>1348</v>
      </c>
      <c r="BI21" s="1010" t="s">
        <v>1348</v>
      </c>
      <c r="BJ21" s="1010" t="s">
        <v>1348</v>
      </c>
      <c r="BK21" s="1010" t="s">
        <v>1348</v>
      </c>
      <c r="BL21" s="1010" t="s">
        <v>1348</v>
      </c>
      <c r="BM21" s="1010" t="s">
        <v>1349</v>
      </c>
      <c r="BN21" s="1010" t="s">
        <v>1349</v>
      </c>
      <c r="BO21" s="1010" t="s">
        <v>1349</v>
      </c>
      <c r="BP21" s="1010" t="s">
        <v>1349</v>
      </c>
      <c r="BQ21" s="1010" t="s">
        <v>1349</v>
      </c>
      <c r="BR21" s="1010" t="s">
        <v>1349</v>
      </c>
      <c r="BS21" s="1010" t="s">
        <v>1350</v>
      </c>
      <c r="BT21" s="1010" t="s">
        <v>1350</v>
      </c>
      <c r="BU21" s="1010" t="s">
        <v>1351</v>
      </c>
      <c r="BV21" s="1010" t="s">
        <v>1351</v>
      </c>
      <c r="BW21" s="1010" t="s">
        <v>1351</v>
      </c>
      <c r="BX21" s="1010" t="s">
        <v>1352</v>
      </c>
      <c r="BY21" s="1010" t="s">
        <v>1103</v>
      </c>
      <c r="BZ21" s="1011" t="s">
        <v>1103</v>
      </c>
      <c r="CA21" s="1010" t="s">
        <v>1103</v>
      </c>
      <c r="CB21" s="1010" t="s">
        <v>1103</v>
      </c>
      <c r="CC21" s="1010" t="s">
        <v>1353</v>
      </c>
      <c r="CD21" s="1010" t="s">
        <v>1354</v>
      </c>
      <c r="CE21" s="1010" t="s">
        <v>1355</v>
      </c>
      <c r="CF21" s="1010" t="s">
        <v>1356</v>
      </c>
      <c r="CG21" s="1033" t="s">
        <v>1357</v>
      </c>
      <c r="CH21" s="1010" t="s">
        <v>1357</v>
      </c>
      <c r="CI21" s="1010" t="s">
        <v>1358</v>
      </c>
      <c r="CJ21" s="1010" t="s">
        <v>1359</v>
      </c>
      <c r="CK21" s="1010" t="s">
        <v>1360</v>
      </c>
      <c r="CL21" s="1010" t="s">
        <v>1359</v>
      </c>
      <c r="CM21" s="1010" t="s">
        <v>1361</v>
      </c>
      <c r="CN21" s="1010" t="s">
        <v>1361</v>
      </c>
      <c r="CO21" s="1010" t="s">
        <v>1361</v>
      </c>
      <c r="CP21" s="1010" t="s">
        <v>1362</v>
      </c>
      <c r="CQ21" s="1011" t="s">
        <v>1363</v>
      </c>
      <c r="CR21" s="1011" t="s">
        <v>1364</v>
      </c>
      <c r="CS21" s="1011" t="s">
        <v>1365</v>
      </c>
      <c r="CT21" s="1011" t="s">
        <v>1366</v>
      </c>
      <c r="CU21" s="1011" t="s">
        <v>1355</v>
      </c>
      <c r="CV21" s="1011" t="s">
        <v>1367</v>
      </c>
      <c r="CW21" s="1011" t="s">
        <v>1368</v>
      </c>
      <c r="CX21" s="1011" t="s">
        <v>1369</v>
      </c>
      <c r="CY21" s="1011" t="s">
        <v>1369</v>
      </c>
      <c r="CZ21" s="1011" t="s">
        <v>1370</v>
      </c>
      <c r="DA21" s="1011" t="s">
        <v>1371</v>
      </c>
      <c r="DB21" s="1011" t="s">
        <v>1372</v>
      </c>
      <c r="DC21" s="1011" t="s">
        <v>1373</v>
      </c>
      <c r="DD21" s="1011" t="s">
        <v>1367</v>
      </c>
      <c r="DE21" s="1011" t="s">
        <v>1374</v>
      </c>
      <c r="DF21" s="1011" t="s">
        <v>1375</v>
      </c>
      <c r="DG21" s="1011" t="s">
        <v>1376</v>
      </c>
      <c r="DH21" s="1011" t="s">
        <v>1377</v>
      </c>
      <c r="DI21" s="1011" t="s">
        <v>1378</v>
      </c>
      <c r="DJ21" s="1011" t="s">
        <v>1379</v>
      </c>
      <c r="DK21" s="1011" t="s">
        <v>1380</v>
      </c>
      <c r="DL21" s="1011" t="s">
        <v>1381</v>
      </c>
      <c r="DM21" s="1011" t="s">
        <v>1382</v>
      </c>
      <c r="DN21" s="1011" t="s">
        <v>1383</v>
      </c>
      <c r="DO21" s="1011" t="s">
        <v>1384</v>
      </c>
      <c r="DP21" s="1011" t="s">
        <v>1385</v>
      </c>
      <c r="DQ21" s="1011" t="s">
        <v>1386</v>
      </c>
      <c r="DR21" s="1030" t="s">
        <v>1387</v>
      </c>
      <c r="DS21" s="1031" t="s">
        <v>1388</v>
      </c>
      <c r="DT21" s="1031" t="s">
        <v>1387</v>
      </c>
      <c r="DU21" s="1031" t="s">
        <v>1388</v>
      </c>
      <c r="DV21" s="1031" t="s">
        <v>1389</v>
      </c>
      <c r="DW21" s="1031" t="s">
        <v>1390</v>
      </c>
      <c r="DX21" s="1031" t="s">
        <v>1391</v>
      </c>
      <c r="DY21" s="1031" t="s">
        <v>1392</v>
      </c>
      <c r="DZ21" s="1031" t="s">
        <v>1392</v>
      </c>
      <c r="EA21" s="1031" t="s">
        <v>1393</v>
      </c>
      <c r="EB21" s="1031" t="s">
        <v>1393</v>
      </c>
      <c r="EC21" s="1031" t="s">
        <v>1394</v>
      </c>
      <c r="ED21" s="1031" t="s">
        <v>1393</v>
      </c>
      <c r="EE21" s="1031" t="s">
        <v>1393</v>
      </c>
      <c r="EF21" s="1031" t="s">
        <v>1381</v>
      </c>
      <c r="EG21" s="1031" t="s">
        <v>1395</v>
      </c>
      <c r="EH21" s="1031" t="s">
        <v>1395</v>
      </c>
      <c r="EI21" s="1034" t="s">
        <v>1395</v>
      </c>
      <c r="EJ21" s="1034" t="s">
        <v>1396</v>
      </c>
      <c r="EK21" s="1034" t="s">
        <v>1381</v>
      </c>
      <c r="EL21" s="1034" t="s">
        <v>1381</v>
      </c>
      <c r="EM21" s="1034" t="s">
        <v>1397</v>
      </c>
      <c r="EN21" s="1034" t="s">
        <v>1397</v>
      </c>
      <c r="EO21" s="1034" t="s">
        <v>1398</v>
      </c>
      <c r="EP21" s="1034" t="s">
        <v>1399</v>
      </c>
      <c r="EQ21" s="1034" t="s">
        <v>1399</v>
      </c>
      <c r="ER21" s="3965" t="s">
        <v>1400</v>
      </c>
      <c r="ES21" s="3966" t="s">
        <v>1401</v>
      </c>
      <c r="ET21" s="3966" t="s">
        <v>1402</v>
      </c>
      <c r="EU21" s="3966" t="s">
        <v>1402</v>
      </c>
      <c r="EV21" s="3966" t="s">
        <v>1402</v>
      </c>
      <c r="EW21" s="3966" t="s">
        <v>1402</v>
      </c>
      <c r="EX21" s="3966" t="s">
        <v>1401</v>
      </c>
      <c r="EY21" s="3966" t="s">
        <v>1401</v>
      </c>
      <c r="EZ21" s="3966" t="s">
        <v>1401</v>
      </c>
      <c r="FA21" s="3966" t="s">
        <v>1401</v>
      </c>
      <c r="FB21" s="3966" t="s">
        <v>1401</v>
      </c>
      <c r="FC21" s="3966" t="s">
        <v>1401</v>
      </c>
      <c r="FD21" s="3967" t="s">
        <v>1401</v>
      </c>
    </row>
    <row r="22" spans="1:160" ht="20.25" customHeight="1" x14ac:dyDescent="0.5">
      <c r="A22" s="3977" t="s">
        <v>1093</v>
      </c>
      <c r="B22" s="971"/>
      <c r="C22" s="972"/>
      <c r="D22" s="972"/>
      <c r="E22" s="972"/>
      <c r="F22" s="971"/>
      <c r="G22" s="972"/>
      <c r="H22" s="972"/>
      <c r="I22" s="972"/>
      <c r="J22" s="972"/>
      <c r="K22" s="972"/>
      <c r="L22" s="972"/>
      <c r="M22" s="972"/>
      <c r="N22" s="971"/>
      <c r="O22" s="972"/>
      <c r="P22" s="972"/>
      <c r="Q22" s="971"/>
      <c r="R22" s="972"/>
      <c r="S22" s="972"/>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3"/>
      <c r="AY22" s="973"/>
      <c r="AZ22" s="973"/>
      <c r="BA22" s="973"/>
      <c r="BB22" s="973"/>
      <c r="BC22" s="973"/>
      <c r="BD22" s="973"/>
      <c r="BE22" s="973"/>
      <c r="BF22" s="973"/>
      <c r="BG22" s="973"/>
      <c r="BH22" s="973"/>
      <c r="BI22" s="973"/>
      <c r="BJ22" s="973"/>
      <c r="BK22" s="973"/>
      <c r="BL22" s="973"/>
      <c r="BM22" s="973"/>
      <c r="BN22" s="973"/>
      <c r="BO22" s="973"/>
      <c r="BP22" s="973"/>
      <c r="BQ22" s="973"/>
      <c r="BR22" s="973"/>
      <c r="BS22" s="973"/>
      <c r="BT22" s="973"/>
      <c r="BU22" s="973"/>
      <c r="BV22" s="973"/>
      <c r="BW22" s="973"/>
      <c r="BX22" s="973"/>
      <c r="BY22" s="973"/>
      <c r="BZ22" s="974"/>
      <c r="CA22" s="973"/>
      <c r="CB22" s="973"/>
      <c r="CC22" s="973"/>
      <c r="CD22" s="973"/>
      <c r="CE22" s="973"/>
      <c r="CF22" s="973"/>
      <c r="CG22" s="973"/>
      <c r="CH22" s="973"/>
      <c r="CI22" s="973"/>
      <c r="CJ22" s="973"/>
      <c r="CK22" s="973"/>
      <c r="CL22" s="973"/>
      <c r="CM22" s="973"/>
      <c r="CN22" s="973"/>
      <c r="CO22" s="973"/>
      <c r="CP22" s="973"/>
      <c r="CQ22" s="974"/>
      <c r="CR22" s="973"/>
      <c r="CS22" s="973"/>
      <c r="CT22" s="973"/>
      <c r="CU22" s="973"/>
      <c r="CV22" s="973"/>
      <c r="CW22" s="973"/>
      <c r="CX22" s="973"/>
      <c r="CY22" s="973"/>
      <c r="CZ22" s="973"/>
      <c r="DA22" s="973"/>
      <c r="DB22" s="973"/>
      <c r="DC22" s="1032"/>
      <c r="DD22" s="1032"/>
      <c r="DE22" s="1032"/>
      <c r="DF22" s="1032"/>
      <c r="DG22" s="1032"/>
      <c r="DH22" s="1032"/>
      <c r="DI22" s="1032"/>
      <c r="DJ22" s="1032"/>
      <c r="DK22" s="1032"/>
      <c r="DL22" s="1032"/>
      <c r="DM22" s="1032"/>
      <c r="DN22" s="1032"/>
      <c r="DO22" s="1032"/>
      <c r="DP22" s="1032"/>
      <c r="DQ22" s="1032"/>
      <c r="DR22" s="978"/>
      <c r="DS22" s="979"/>
      <c r="DT22" s="979"/>
      <c r="DU22" s="979"/>
      <c r="DV22" s="979"/>
      <c r="DW22" s="979"/>
      <c r="DX22" s="979"/>
      <c r="DY22" s="979"/>
      <c r="DZ22" s="979"/>
      <c r="EA22" s="979"/>
      <c r="EB22" s="979"/>
      <c r="EC22" s="979"/>
      <c r="ED22" s="980"/>
      <c r="EE22" s="980"/>
      <c r="EF22" s="980"/>
      <c r="EG22" s="980"/>
      <c r="EH22" s="980"/>
      <c r="EI22" s="980"/>
      <c r="EJ22" s="980"/>
      <c r="EK22" s="980"/>
      <c r="EL22" s="980"/>
      <c r="EM22" s="980"/>
      <c r="EN22" s="980"/>
      <c r="EO22" s="980"/>
      <c r="EP22" s="980"/>
      <c r="EQ22" s="980"/>
      <c r="ER22" s="3952"/>
      <c r="ES22" s="3953"/>
      <c r="ET22" s="3953"/>
      <c r="EU22" s="3953"/>
      <c r="EV22" s="3953"/>
      <c r="EW22" s="3953"/>
      <c r="EX22" s="3953"/>
      <c r="EY22" s="3953"/>
      <c r="EZ22" s="3953"/>
      <c r="FA22" s="3953"/>
      <c r="FB22" s="3953"/>
      <c r="FC22" s="3953"/>
      <c r="FD22" s="3954"/>
    </row>
    <row r="23" spans="1:160" ht="20.25" customHeight="1" x14ac:dyDescent="0.5">
      <c r="A23" s="3977" t="s">
        <v>1403</v>
      </c>
      <c r="B23" s="1024" t="s">
        <v>1325</v>
      </c>
      <c r="C23" s="1025" t="s">
        <v>1327</v>
      </c>
      <c r="D23" s="1025" t="s">
        <v>1327</v>
      </c>
      <c r="E23" s="1025" t="s">
        <v>1327</v>
      </c>
      <c r="F23" s="1024" t="s">
        <v>1327</v>
      </c>
      <c r="G23" s="1025" t="s">
        <v>1404</v>
      </c>
      <c r="H23" s="1025" t="s">
        <v>1404</v>
      </c>
      <c r="I23" s="1025" t="s">
        <v>1404</v>
      </c>
      <c r="J23" s="1025" t="s">
        <v>1404</v>
      </c>
      <c r="K23" s="1025" t="s">
        <v>1404</v>
      </c>
      <c r="L23" s="1025" t="s">
        <v>1404</v>
      </c>
      <c r="M23" s="1025" t="s">
        <v>1404</v>
      </c>
      <c r="N23" s="1024" t="s">
        <v>1404</v>
      </c>
      <c r="O23" s="1025" t="s">
        <v>1404</v>
      </c>
      <c r="P23" s="1025" t="s">
        <v>1330</v>
      </c>
      <c r="Q23" s="1024" t="s">
        <v>1179</v>
      </c>
      <c r="R23" s="1025" t="s">
        <v>1179</v>
      </c>
      <c r="S23" s="1025" t="s">
        <v>1179</v>
      </c>
      <c r="T23" s="1026" t="s">
        <v>1176</v>
      </c>
      <c r="U23" s="1026" t="s">
        <v>1190</v>
      </c>
      <c r="V23" s="1026" t="s">
        <v>1405</v>
      </c>
      <c r="W23" s="1026" t="s">
        <v>1404</v>
      </c>
      <c r="X23" s="1026" t="s">
        <v>1404</v>
      </c>
      <c r="Y23" s="1026" t="s">
        <v>1404</v>
      </c>
      <c r="Z23" s="1026" t="s">
        <v>1174</v>
      </c>
      <c r="AA23" s="1026" t="s">
        <v>1183</v>
      </c>
      <c r="AB23" s="1026" t="s">
        <v>1182</v>
      </c>
      <c r="AC23" s="1026" t="s">
        <v>1183</v>
      </c>
      <c r="AD23" s="1026" t="s">
        <v>1185</v>
      </c>
      <c r="AE23" s="1026" t="s">
        <v>1174</v>
      </c>
      <c r="AF23" s="1026" t="s">
        <v>1183</v>
      </c>
      <c r="AG23" s="1026" t="s">
        <v>1337</v>
      </c>
      <c r="AH23" s="1026" t="s">
        <v>1338</v>
      </c>
      <c r="AI23" s="1026" t="s">
        <v>1018</v>
      </c>
      <c r="AJ23" s="1026" t="s">
        <v>1406</v>
      </c>
      <c r="AK23" s="1026" t="s">
        <v>1406</v>
      </c>
      <c r="AL23" s="1026" t="s">
        <v>1407</v>
      </c>
      <c r="AM23" s="1026" t="s">
        <v>1408</v>
      </c>
      <c r="AN23" s="1026" t="s">
        <v>1345</v>
      </c>
      <c r="AO23" s="1026" t="s">
        <v>1017</v>
      </c>
      <c r="AP23" s="1026" t="s">
        <v>1409</v>
      </c>
      <c r="AQ23" s="1026" t="s">
        <v>1409</v>
      </c>
      <c r="AR23" s="1026" t="s">
        <v>1409</v>
      </c>
      <c r="AS23" s="1026" t="s">
        <v>1410</v>
      </c>
      <c r="AT23" s="1026" t="s">
        <v>1410</v>
      </c>
      <c r="AU23" s="1026" t="s">
        <v>1411</v>
      </c>
      <c r="AV23" s="1026" t="s">
        <v>1412</v>
      </c>
      <c r="AW23" s="1026" t="s">
        <v>1412</v>
      </c>
      <c r="AX23" s="1026" t="s">
        <v>1412</v>
      </c>
      <c r="AY23" s="1026" t="s">
        <v>1412</v>
      </c>
      <c r="AZ23" s="1026" t="s">
        <v>1412</v>
      </c>
      <c r="BA23" s="1026" t="s">
        <v>1412</v>
      </c>
      <c r="BB23" s="1026" t="s">
        <v>1412</v>
      </c>
      <c r="BC23" s="1026" t="s">
        <v>1412</v>
      </c>
      <c r="BD23" s="1026" t="s">
        <v>1412</v>
      </c>
      <c r="BE23" s="1026" t="s">
        <v>1412</v>
      </c>
      <c r="BF23" s="1026" t="s">
        <v>1412</v>
      </c>
      <c r="BG23" s="1026" t="s">
        <v>1412</v>
      </c>
      <c r="BH23" s="1026" t="s">
        <v>1412</v>
      </c>
      <c r="BI23" s="1026" t="s">
        <v>1412</v>
      </c>
      <c r="BJ23" s="1026" t="s">
        <v>1412</v>
      </c>
      <c r="BK23" s="1026" t="s">
        <v>1412</v>
      </c>
      <c r="BL23" s="1026" t="s">
        <v>1412</v>
      </c>
      <c r="BM23" s="1026" t="s">
        <v>1413</v>
      </c>
      <c r="BN23" s="1026" t="s">
        <v>1413</v>
      </c>
      <c r="BO23" s="1026" t="s">
        <v>1413</v>
      </c>
      <c r="BP23" s="1026" t="s">
        <v>1413</v>
      </c>
      <c r="BQ23" s="1026" t="s">
        <v>1413</v>
      </c>
      <c r="BR23" s="1026" t="s">
        <v>1413</v>
      </c>
      <c r="BS23" s="1026" t="s">
        <v>1414</v>
      </c>
      <c r="BT23" s="1026" t="s">
        <v>1414</v>
      </c>
      <c r="BU23" s="1026" t="s">
        <v>1415</v>
      </c>
      <c r="BV23" s="1026" t="s">
        <v>1415</v>
      </c>
      <c r="BW23" s="1026" t="s">
        <v>1415</v>
      </c>
      <c r="BX23" s="1026" t="s">
        <v>1416</v>
      </c>
      <c r="BY23" s="1026" t="s">
        <v>1417</v>
      </c>
      <c r="BZ23" s="1027" t="s">
        <v>1417</v>
      </c>
      <c r="CA23" s="1026" t="s">
        <v>1418</v>
      </c>
      <c r="CB23" s="1026" t="s">
        <v>1418</v>
      </c>
      <c r="CC23" s="1026" t="s">
        <v>1419</v>
      </c>
      <c r="CD23" s="1026" t="s">
        <v>1420</v>
      </c>
      <c r="CE23" s="1026" t="s">
        <v>1421</v>
      </c>
      <c r="CF23" s="1026" t="s">
        <v>1422</v>
      </c>
      <c r="CG23" s="1026" t="s">
        <v>1422</v>
      </c>
      <c r="CH23" s="1026" t="s">
        <v>1357</v>
      </c>
      <c r="CI23" s="1026" t="s">
        <v>1357</v>
      </c>
      <c r="CJ23" s="1026" t="s">
        <v>1422</v>
      </c>
      <c r="CK23" s="1026" t="s">
        <v>1422</v>
      </c>
      <c r="CL23" s="1026" t="s">
        <v>1423</v>
      </c>
      <c r="CM23" s="1026" t="s">
        <v>1424</v>
      </c>
      <c r="CN23" s="1026" t="s">
        <v>1425</v>
      </c>
      <c r="CO23" s="1026" t="s">
        <v>1360</v>
      </c>
      <c r="CP23" s="1026" t="s">
        <v>1426</v>
      </c>
      <c r="CQ23" s="1011" t="s">
        <v>1427</v>
      </c>
      <c r="CR23" s="1010" t="s">
        <v>1428</v>
      </c>
      <c r="CS23" s="1010" t="s">
        <v>1429</v>
      </c>
      <c r="CT23" s="1010" t="s">
        <v>1428</v>
      </c>
      <c r="CU23" s="1010" t="s">
        <v>1429</v>
      </c>
      <c r="CV23" s="1010" t="s">
        <v>1430</v>
      </c>
      <c r="CW23" s="1010" t="s">
        <v>1431</v>
      </c>
      <c r="CX23" s="1010" t="s">
        <v>1432</v>
      </c>
      <c r="CY23" s="1010" t="s">
        <v>1433</v>
      </c>
      <c r="CZ23" s="1010" t="s">
        <v>1434</v>
      </c>
      <c r="DA23" s="1010" t="s">
        <v>1435</v>
      </c>
      <c r="DB23" s="1010" t="s">
        <v>1436</v>
      </c>
      <c r="DC23" s="1035" t="s">
        <v>1429</v>
      </c>
      <c r="DD23" s="1035" t="s">
        <v>1437</v>
      </c>
      <c r="DE23" s="1035" t="s">
        <v>1438</v>
      </c>
      <c r="DF23" s="1035" t="s">
        <v>1438</v>
      </c>
      <c r="DG23" s="1035" t="s">
        <v>1433</v>
      </c>
      <c r="DH23" s="1035" t="s">
        <v>1436</v>
      </c>
      <c r="DI23" s="1035" t="s">
        <v>1436</v>
      </c>
      <c r="DJ23" s="1035" t="s">
        <v>1433</v>
      </c>
      <c r="DK23" s="1035" t="s">
        <v>1439</v>
      </c>
      <c r="DL23" s="1035" t="s">
        <v>1440</v>
      </c>
      <c r="DM23" s="1035" t="s">
        <v>1441</v>
      </c>
      <c r="DN23" s="1035" t="s">
        <v>1442</v>
      </c>
      <c r="DO23" s="1035" t="s">
        <v>1443</v>
      </c>
      <c r="DP23" s="1035" t="s">
        <v>1442</v>
      </c>
      <c r="DQ23" s="1035" t="s">
        <v>1444</v>
      </c>
      <c r="DR23" s="1015" t="s">
        <v>1444</v>
      </c>
      <c r="DS23" s="1016" t="s">
        <v>1445</v>
      </c>
      <c r="DT23" s="1016" t="s">
        <v>1444</v>
      </c>
      <c r="DU23" s="1016" t="s">
        <v>1446</v>
      </c>
      <c r="DV23" s="1016" t="s">
        <v>1447</v>
      </c>
      <c r="DW23" s="1016" t="s">
        <v>1448</v>
      </c>
      <c r="DX23" s="1016" t="s">
        <v>1431</v>
      </c>
      <c r="DY23" s="1016" t="s">
        <v>1449</v>
      </c>
      <c r="DZ23" s="1016" t="s">
        <v>1449</v>
      </c>
      <c r="EA23" s="1016" t="s">
        <v>1450</v>
      </c>
      <c r="EB23" s="1016" t="s">
        <v>1451</v>
      </c>
      <c r="EC23" s="1016" t="s">
        <v>1452</v>
      </c>
      <c r="ED23" s="1016" t="s">
        <v>1453</v>
      </c>
      <c r="EE23" s="1016" t="s">
        <v>1454</v>
      </c>
      <c r="EF23" s="1031" t="s">
        <v>1454</v>
      </c>
      <c r="EG23" s="1031" t="s">
        <v>1455</v>
      </c>
      <c r="EH23" s="1031" t="s">
        <v>1414</v>
      </c>
      <c r="EI23" s="1034" t="s">
        <v>1414</v>
      </c>
      <c r="EJ23" s="1034" t="s">
        <v>1414</v>
      </c>
      <c r="EK23" s="1034" t="s">
        <v>1456</v>
      </c>
      <c r="EL23" s="1034" t="s">
        <v>1456</v>
      </c>
      <c r="EM23" s="1034" t="s">
        <v>1457</v>
      </c>
      <c r="EN23" s="1034" t="s">
        <v>1457</v>
      </c>
      <c r="EO23" s="1034" t="s">
        <v>1458</v>
      </c>
      <c r="EP23" s="1034" t="s">
        <v>1457</v>
      </c>
      <c r="EQ23" s="1034" t="s">
        <v>1457</v>
      </c>
      <c r="ER23" s="3965" t="s">
        <v>1459</v>
      </c>
      <c r="ES23" s="3966" t="s">
        <v>1460</v>
      </c>
      <c r="ET23" s="3966" t="s">
        <v>1461</v>
      </c>
      <c r="EU23" s="3966" t="s">
        <v>1462</v>
      </c>
      <c r="EV23" s="3966" t="s">
        <v>1462</v>
      </c>
      <c r="EW23" s="3966" t="s">
        <v>1462</v>
      </c>
      <c r="EX23" s="3966" t="s">
        <v>1460</v>
      </c>
      <c r="EY23" s="3966" t="s">
        <v>1460</v>
      </c>
      <c r="EZ23" s="3966" t="s">
        <v>1460</v>
      </c>
      <c r="FA23" s="3966" t="s">
        <v>1460</v>
      </c>
      <c r="FB23" s="3966" t="s">
        <v>1460</v>
      </c>
      <c r="FC23" s="3966" t="s">
        <v>1460</v>
      </c>
      <c r="FD23" s="3967" t="s">
        <v>1463</v>
      </c>
    </row>
    <row r="24" spans="1:160" ht="20.25" customHeight="1" x14ac:dyDescent="0.5">
      <c r="A24" s="3978" t="s">
        <v>1464</v>
      </c>
      <c r="B24" s="1008" t="s">
        <v>1172</v>
      </c>
      <c r="C24" s="1009" t="s">
        <v>1172</v>
      </c>
      <c r="D24" s="1009" t="s">
        <v>1173</v>
      </c>
      <c r="E24" s="1009" t="s">
        <v>1172</v>
      </c>
      <c r="F24" s="1008" t="s">
        <v>1172</v>
      </c>
      <c r="G24" s="1009" t="s">
        <v>1172</v>
      </c>
      <c r="H24" s="1009" t="s">
        <v>1172</v>
      </c>
      <c r="I24" s="1009" t="s">
        <v>1172</v>
      </c>
      <c r="J24" s="1009" t="s">
        <v>1172</v>
      </c>
      <c r="K24" s="1009" t="s">
        <v>1172</v>
      </c>
      <c r="L24" s="1009" t="s">
        <v>1172</v>
      </c>
      <c r="M24" s="1009" t="s">
        <v>1172</v>
      </c>
      <c r="N24" s="1008" t="s">
        <v>1172</v>
      </c>
      <c r="O24" s="1009" t="s">
        <v>1172</v>
      </c>
      <c r="P24" s="1009" t="s">
        <v>1465</v>
      </c>
      <c r="Q24" s="1008" t="s">
        <v>1465</v>
      </c>
      <c r="R24" s="1009" t="s">
        <v>1465</v>
      </c>
      <c r="S24" s="1009" t="s">
        <v>1465</v>
      </c>
      <c r="T24" s="1010" t="s">
        <v>1466</v>
      </c>
      <c r="U24" s="1010" t="s">
        <v>1465</v>
      </c>
      <c r="V24" s="1010" t="s">
        <v>1467</v>
      </c>
      <c r="W24" s="1010" t="s">
        <v>1465</v>
      </c>
      <c r="X24" s="1010" t="s">
        <v>1468</v>
      </c>
      <c r="Y24" s="1010" t="s">
        <v>1469</v>
      </c>
      <c r="Z24" s="1010" t="s">
        <v>1470</v>
      </c>
      <c r="AA24" s="1010" t="s">
        <v>1471</v>
      </c>
      <c r="AB24" s="1010" t="s">
        <v>1471</v>
      </c>
      <c r="AC24" s="1010" t="s">
        <v>1472</v>
      </c>
      <c r="AD24" s="1010" t="s">
        <v>1473</v>
      </c>
      <c r="AE24" s="1010" t="s">
        <v>1473</v>
      </c>
      <c r="AF24" s="1010" t="s">
        <v>1474</v>
      </c>
      <c r="AG24" s="1010" t="s">
        <v>1475</v>
      </c>
      <c r="AH24" s="1010" t="s">
        <v>1476</v>
      </c>
      <c r="AI24" s="1010" t="s">
        <v>1477</v>
      </c>
      <c r="AJ24" s="1010" t="s">
        <v>1478</v>
      </c>
      <c r="AK24" s="1010" t="s">
        <v>1479</v>
      </c>
      <c r="AL24" s="1010" t="s">
        <v>1479</v>
      </c>
      <c r="AM24" s="1010" t="s">
        <v>1480</v>
      </c>
      <c r="AN24" s="1010" t="s">
        <v>1481</v>
      </c>
      <c r="AO24" s="1010" t="s">
        <v>1481</v>
      </c>
      <c r="AP24" s="1010" t="s">
        <v>1482</v>
      </c>
      <c r="AQ24" s="1010" t="s">
        <v>1251</v>
      </c>
      <c r="AR24" s="1010" t="s">
        <v>1251</v>
      </c>
      <c r="AS24" s="1010" t="s">
        <v>1251</v>
      </c>
      <c r="AT24" s="1010" t="s">
        <v>1483</v>
      </c>
      <c r="AU24" s="1010" t="s">
        <v>1484</v>
      </c>
      <c r="AV24" s="1010" t="s">
        <v>1485</v>
      </c>
      <c r="AW24" s="1010" t="s">
        <v>1485</v>
      </c>
      <c r="AX24" s="1010" t="s">
        <v>1486</v>
      </c>
      <c r="AY24" s="1010" t="s">
        <v>1486</v>
      </c>
      <c r="AZ24" s="1010" t="s">
        <v>1486</v>
      </c>
      <c r="BA24" s="1010" t="s">
        <v>1486</v>
      </c>
      <c r="BB24" s="1010" t="s">
        <v>1486</v>
      </c>
      <c r="BC24" s="1010" t="s">
        <v>1486</v>
      </c>
      <c r="BD24" s="1010" t="s">
        <v>1486</v>
      </c>
      <c r="BE24" s="1010" t="s">
        <v>1487</v>
      </c>
      <c r="BF24" s="1010" t="s">
        <v>1487</v>
      </c>
      <c r="BG24" s="1010" t="s">
        <v>1487</v>
      </c>
      <c r="BH24" s="1010" t="s">
        <v>1488</v>
      </c>
      <c r="BI24" s="1010" t="s">
        <v>1488</v>
      </c>
      <c r="BJ24" s="1010" t="s">
        <v>1489</v>
      </c>
      <c r="BK24" s="1010" t="s">
        <v>1489</v>
      </c>
      <c r="BL24" s="1010" t="s">
        <v>1490</v>
      </c>
      <c r="BM24" s="1010" t="s">
        <v>1491</v>
      </c>
      <c r="BN24" s="1010" t="s">
        <v>1491</v>
      </c>
      <c r="BO24" s="1010" t="s">
        <v>1491</v>
      </c>
      <c r="BP24" s="1010" t="s">
        <v>1491</v>
      </c>
      <c r="BQ24" s="1010" t="s">
        <v>1491</v>
      </c>
      <c r="BR24" s="1010" t="s">
        <v>1491</v>
      </c>
      <c r="BS24" s="1010" t="s">
        <v>1492</v>
      </c>
      <c r="BT24" s="1010" t="s">
        <v>1492</v>
      </c>
      <c r="BU24" s="1010" t="s">
        <v>1492</v>
      </c>
      <c r="BV24" s="1010" t="s">
        <v>1492</v>
      </c>
      <c r="BW24" s="1010" t="s">
        <v>1493</v>
      </c>
      <c r="BX24" s="1010" t="s">
        <v>1493</v>
      </c>
      <c r="BY24" s="1010" t="s">
        <v>1494</v>
      </c>
      <c r="BZ24" s="1011" t="s">
        <v>1494</v>
      </c>
      <c r="CA24" s="1010" t="s">
        <v>1493</v>
      </c>
      <c r="CB24" s="1010" t="s">
        <v>1493</v>
      </c>
      <c r="CC24" s="1010" t="s">
        <v>1495</v>
      </c>
      <c r="CD24" s="1010" t="s">
        <v>1496</v>
      </c>
      <c r="CE24" s="1010" t="s">
        <v>1497</v>
      </c>
      <c r="CF24" s="1010" t="s">
        <v>1498</v>
      </c>
      <c r="CG24" s="1010" t="s">
        <v>1499</v>
      </c>
      <c r="CH24" s="1010" t="s">
        <v>1500</v>
      </c>
      <c r="CI24" s="1010" t="s">
        <v>1501</v>
      </c>
      <c r="CJ24" s="1010" t="s">
        <v>1500</v>
      </c>
      <c r="CK24" s="1010" t="s">
        <v>1499</v>
      </c>
      <c r="CL24" s="1010" t="s">
        <v>1499</v>
      </c>
      <c r="CM24" s="1010" t="s">
        <v>1502</v>
      </c>
      <c r="CN24" s="1010" t="s">
        <v>1503</v>
      </c>
      <c r="CO24" s="1010" t="s">
        <v>1504</v>
      </c>
      <c r="CP24" s="1010" t="s">
        <v>1505</v>
      </c>
      <c r="CQ24" s="1011" t="s">
        <v>1506</v>
      </c>
      <c r="CR24" s="1010" t="s">
        <v>1507</v>
      </c>
      <c r="CS24" s="1010" t="s">
        <v>1508</v>
      </c>
      <c r="CT24" s="1010" t="s">
        <v>1509</v>
      </c>
      <c r="CU24" s="1010" t="s">
        <v>1039</v>
      </c>
      <c r="CV24" s="1010" t="s">
        <v>1510</v>
      </c>
      <c r="CW24" s="1010" t="s">
        <v>1511</v>
      </c>
      <c r="CX24" s="1010" t="s">
        <v>1512</v>
      </c>
      <c r="CY24" s="1010" t="s">
        <v>1513</v>
      </c>
      <c r="CZ24" s="1010" t="s">
        <v>1508</v>
      </c>
      <c r="DA24" s="1010" t="s">
        <v>1514</v>
      </c>
      <c r="DB24" s="1010" t="s">
        <v>1515</v>
      </c>
      <c r="DC24" s="1035" t="s">
        <v>1516</v>
      </c>
      <c r="DD24" s="1035" t="s">
        <v>1517</v>
      </c>
      <c r="DE24" s="1035" t="s">
        <v>1518</v>
      </c>
      <c r="DF24" s="1035" t="s">
        <v>1519</v>
      </c>
      <c r="DG24" s="1035" t="s">
        <v>1520</v>
      </c>
      <c r="DH24" s="1035" t="s">
        <v>1521</v>
      </c>
      <c r="DI24" s="1035" t="s">
        <v>1522</v>
      </c>
      <c r="DJ24" s="1035" t="s">
        <v>1523</v>
      </c>
      <c r="DK24" s="1035" t="s">
        <v>1524</v>
      </c>
      <c r="DL24" s="1035" t="s">
        <v>1525</v>
      </c>
      <c r="DM24" s="1035" t="s">
        <v>1526</v>
      </c>
      <c r="DN24" s="1035" t="s">
        <v>1527</v>
      </c>
      <c r="DO24" s="1035" t="s">
        <v>1528</v>
      </c>
      <c r="DP24" s="1035" t="s">
        <v>1527</v>
      </c>
      <c r="DQ24" s="1035" t="s">
        <v>1529</v>
      </c>
      <c r="DR24" s="1015" t="s">
        <v>1530</v>
      </c>
      <c r="DS24" s="1016" t="s">
        <v>1531</v>
      </c>
      <c r="DT24" s="1016" t="s">
        <v>1532</v>
      </c>
      <c r="DU24" s="1016" t="s">
        <v>1532</v>
      </c>
      <c r="DV24" s="1016" t="s">
        <v>1532</v>
      </c>
      <c r="DW24" s="1016" t="s">
        <v>1530</v>
      </c>
      <c r="DX24" s="1016" t="s">
        <v>1533</v>
      </c>
      <c r="DY24" s="1016" t="s">
        <v>1534</v>
      </c>
      <c r="DZ24" s="1016" t="s">
        <v>1535</v>
      </c>
      <c r="EA24" s="1016" t="s">
        <v>1536</v>
      </c>
      <c r="EB24" s="1016" t="s">
        <v>1537</v>
      </c>
      <c r="EC24" s="1016" t="s">
        <v>1537</v>
      </c>
      <c r="ED24" s="1016" t="s">
        <v>1535</v>
      </c>
      <c r="EE24" s="1016" t="s">
        <v>1538</v>
      </c>
      <c r="EF24" s="1031" t="s">
        <v>1539</v>
      </c>
      <c r="EG24" s="1031" t="s">
        <v>1530</v>
      </c>
      <c r="EH24" s="1031" t="s">
        <v>1539</v>
      </c>
      <c r="EI24" s="1031" t="s">
        <v>1530</v>
      </c>
      <c r="EJ24" s="1031" t="s">
        <v>1395</v>
      </c>
      <c r="EK24" s="1031" t="s">
        <v>1395</v>
      </c>
      <c r="EL24" s="1031" t="s">
        <v>1395</v>
      </c>
      <c r="EM24" s="1031" t="s">
        <v>1395</v>
      </c>
      <c r="EN24" s="1031" t="s">
        <v>1395</v>
      </c>
      <c r="EO24" s="1031" t="s">
        <v>1395</v>
      </c>
      <c r="EP24" s="1031" t="s">
        <v>1540</v>
      </c>
      <c r="EQ24" s="1031" t="s">
        <v>1541</v>
      </c>
      <c r="ER24" s="3962" t="s">
        <v>1542</v>
      </c>
      <c r="ES24" s="3963" t="s">
        <v>1542</v>
      </c>
      <c r="ET24" s="3963" t="s">
        <v>1244</v>
      </c>
      <c r="EU24" s="3963" t="s">
        <v>1542</v>
      </c>
      <c r="EV24" s="3963" t="s">
        <v>1387</v>
      </c>
      <c r="EW24" s="3963" t="s">
        <v>1543</v>
      </c>
      <c r="EX24" s="3963" t="s">
        <v>1544</v>
      </c>
      <c r="EY24" s="3963" t="s">
        <v>1544</v>
      </c>
      <c r="EZ24" s="3963" t="s">
        <v>1398</v>
      </c>
      <c r="FA24" s="3963" t="s">
        <v>1398</v>
      </c>
      <c r="FB24" s="3963" t="s">
        <v>1398</v>
      </c>
      <c r="FC24" s="3963" t="s">
        <v>1229</v>
      </c>
      <c r="FD24" s="3964" t="s">
        <v>1229</v>
      </c>
    </row>
    <row r="25" spans="1:160" ht="20.25" customHeight="1" x14ac:dyDescent="0.5">
      <c r="A25" s="3977" t="s">
        <v>1545</v>
      </c>
      <c r="B25" s="1008" t="s">
        <v>1546</v>
      </c>
      <c r="C25" s="1009" t="s">
        <v>1547</v>
      </c>
      <c r="D25" s="1009" t="s">
        <v>1547</v>
      </c>
      <c r="E25" s="1009" t="s">
        <v>1546</v>
      </c>
      <c r="F25" s="1008" t="s">
        <v>1547</v>
      </c>
      <c r="G25" s="1009" t="s">
        <v>1548</v>
      </c>
      <c r="H25" s="1009" t="s">
        <v>1548</v>
      </c>
      <c r="I25" s="1009" t="s">
        <v>1548</v>
      </c>
      <c r="J25" s="1009" t="s">
        <v>1548</v>
      </c>
      <c r="K25" s="1009" t="s">
        <v>1549</v>
      </c>
      <c r="L25" s="1009" t="s">
        <v>1549</v>
      </c>
      <c r="M25" s="1009" t="s">
        <v>1549</v>
      </c>
      <c r="N25" s="1008" t="s">
        <v>1549</v>
      </c>
      <c r="O25" s="1009" t="s">
        <v>1549</v>
      </c>
      <c r="P25" s="1009" t="s">
        <v>1549</v>
      </c>
      <c r="Q25" s="1008" t="s">
        <v>1549</v>
      </c>
      <c r="R25" s="1009" t="s">
        <v>1548</v>
      </c>
      <c r="S25" s="1009" t="s">
        <v>1550</v>
      </c>
      <c r="T25" s="1010" t="s">
        <v>1551</v>
      </c>
      <c r="U25" s="1010" t="s">
        <v>1550</v>
      </c>
      <c r="V25" s="1010" t="s">
        <v>1550</v>
      </c>
      <c r="W25" s="1010" t="s">
        <v>1550</v>
      </c>
      <c r="X25" s="1010" t="s">
        <v>1552</v>
      </c>
      <c r="Y25" s="1010" t="s">
        <v>1550</v>
      </c>
      <c r="Z25" s="1010" t="s">
        <v>1553</v>
      </c>
      <c r="AA25" s="1010" t="s">
        <v>1554</v>
      </c>
      <c r="AB25" s="1010" t="s">
        <v>1555</v>
      </c>
      <c r="AC25" s="1010" t="s">
        <v>1556</v>
      </c>
      <c r="AD25" s="1010" t="s">
        <v>1555</v>
      </c>
      <c r="AE25" s="1010" t="s">
        <v>1555</v>
      </c>
      <c r="AF25" s="1010" t="s">
        <v>1557</v>
      </c>
      <c r="AG25" s="1010" t="s">
        <v>1556</v>
      </c>
      <c r="AH25" s="1010" t="s">
        <v>1558</v>
      </c>
      <c r="AI25" s="1010" t="s">
        <v>1559</v>
      </c>
      <c r="AJ25" s="1010" t="s">
        <v>1560</v>
      </c>
      <c r="AK25" s="1010" t="s">
        <v>1561</v>
      </c>
      <c r="AL25" s="1010" t="s">
        <v>1562</v>
      </c>
      <c r="AM25" s="1010" t="s">
        <v>1563</v>
      </c>
      <c r="AN25" s="1010" t="s">
        <v>1564</v>
      </c>
      <c r="AO25" s="1010" t="s">
        <v>1564</v>
      </c>
      <c r="AP25" s="1010" t="s">
        <v>1565</v>
      </c>
      <c r="AQ25" s="1010" t="s">
        <v>1566</v>
      </c>
      <c r="AR25" s="1010" t="s">
        <v>1566</v>
      </c>
      <c r="AS25" s="1010" t="s">
        <v>1566</v>
      </c>
      <c r="AT25" s="1010" t="s">
        <v>1566</v>
      </c>
      <c r="AU25" s="1010" t="s">
        <v>1567</v>
      </c>
      <c r="AV25" s="1010" t="s">
        <v>1567</v>
      </c>
      <c r="AW25" s="1010" t="s">
        <v>1567</v>
      </c>
      <c r="AX25" s="1010" t="s">
        <v>1567</v>
      </c>
      <c r="AY25" s="1010" t="s">
        <v>1567</v>
      </c>
      <c r="AZ25" s="1010" t="s">
        <v>1568</v>
      </c>
      <c r="BA25" s="1010" t="s">
        <v>1568</v>
      </c>
      <c r="BB25" s="1010" t="s">
        <v>1568</v>
      </c>
      <c r="BC25" s="1010" t="s">
        <v>1568</v>
      </c>
      <c r="BD25" s="1010" t="s">
        <v>1568</v>
      </c>
      <c r="BE25" s="1010" t="s">
        <v>1568</v>
      </c>
      <c r="BF25" s="1010" t="s">
        <v>1568</v>
      </c>
      <c r="BG25" s="1010" t="s">
        <v>1568</v>
      </c>
      <c r="BH25" s="1010" t="s">
        <v>1568</v>
      </c>
      <c r="BI25" s="1010" t="s">
        <v>1568</v>
      </c>
      <c r="BJ25" s="1010" t="s">
        <v>1568</v>
      </c>
      <c r="BK25" s="1010" t="s">
        <v>1568</v>
      </c>
      <c r="BL25" s="1010" t="s">
        <v>1568</v>
      </c>
      <c r="BM25" s="1010" t="s">
        <v>1569</v>
      </c>
      <c r="BN25" s="1010" t="s">
        <v>1569</v>
      </c>
      <c r="BO25" s="1010" t="s">
        <v>1569</v>
      </c>
      <c r="BP25" s="1010" t="s">
        <v>1569</v>
      </c>
      <c r="BQ25" s="1010" t="s">
        <v>1569</v>
      </c>
      <c r="BR25" s="1010" t="s">
        <v>1569</v>
      </c>
      <c r="BS25" s="1010" t="s">
        <v>1569</v>
      </c>
      <c r="BT25" s="1010" t="s">
        <v>1569</v>
      </c>
      <c r="BU25" s="1010" t="s">
        <v>1569</v>
      </c>
      <c r="BV25" s="1010" t="s">
        <v>1569</v>
      </c>
      <c r="BW25" s="1010" t="s">
        <v>1569</v>
      </c>
      <c r="BX25" s="1010" t="s">
        <v>1569</v>
      </c>
      <c r="BY25" s="1010" t="s">
        <v>1570</v>
      </c>
      <c r="BZ25" s="1011" t="s">
        <v>1571</v>
      </c>
      <c r="CA25" s="1010" t="s">
        <v>1572</v>
      </c>
      <c r="CB25" s="1010" t="s">
        <v>1572</v>
      </c>
      <c r="CC25" s="1010" t="s">
        <v>1573</v>
      </c>
      <c r="CD25" s="1010" t="s">
        <v>1570</v>
      </c>
      <c r="CE25" s="1010" t="s">
        <v>1570</v>
      </c>
      <c r="CF25" s="1010" t="s">
        <v>1570</v>
      </c>
      <c r="CG25" s="1010" t="s">
        <v>1570</v>
      </c>
      <c r="CH25" s="1010" t="s">
        <v>1570</v>
      </c>
      <c r="CI25" s="1010" t="s">
        <v>1573</v>
      </c>
      <c r="CJ25" s="1010" t="s">
        <v>1573</v>
      </c>
      <c r="CK25" s="1010" t="s">
        <v>1570</v>
      </c>
      <c r="CL25" s="1010" t="s">
        <v>1570</v>
      </c>
      <c r="CM25" s="1010" t="s">
        <v>1570</v>
      </c>
      <c r="CN25" s="1010" t="s">
        <v>1573</v>
      </c>
      <c r="CO25" s="1010" t="s">
        <v>1574</v>
      </c>
      <c r="CP25" s="1010" t="s">
        <v>1574</v>
      </c>
      <c r="CQ25" s="1011" t="s">
        <v>1574</v>
      </c>
      <c r="CR25" s="1010" t="s">
        <v>1574</v>
      </c>
      <c r="CS25" s="1010" t="s">
        <v>1574</v>
      </c>
      <c r="CT25" s="1010" t="s">
        <v>1574</v>
      </c>
      <c r="CU25" s="1010" t="s">
        <v>1574</v>
      </c>
      <c r="CV25" s="1010" t="s">
        <v>1574</v>
      </c>
      <c r="CW25" s="1010" t="s">
        <v>1575</v>
      </c>
      <c r="CX25" s="1010" t="s">
        <v>1570</v>
      </c>
      <c r="CY25" s="1010" t="s">
        <v>1576</v>
      </c>
      <c r="CZ25" s="1010" t="s">
        <v>1570</v>
      </c>
      <c r="DA25" s="1010" t="s">
        <v>1570</v>
      </c>
      <c r="DB25" s="1010" t="s">
        <v>1570</v>
      </c>
      <c r="DC25" s="1035" t="s">
        <v>1570</v>
      </c>
      <c r="DD25" s="1035" t="s">
        <v>1570</v>
      </c>
      <c r="DE25" s="1035" t="s">
        <v>1570</v>
      </c>
      <c r="DF25" s="1035" t="s">
        <v>1570</v>
      </c>
      <c r="DG25" s="1035" t="s">
        <v>1577</v>
      </c>
      <c r="DH25" s="1035" t="s">
        <v>1238</v>
      </c>
      <c r="DI25" s="1035" t="s">
        <v>1570</v>
      </c>
      <c r="DJ25" s="1035" t="s">
        <v>1570</v>
      </c>
      <c r="DK25" s="1035" t="s">
        <v>1570</v>
      </c>
      <c r="DL25" s="1035" t="s">
        <v>1570</v>
      </c>
      <c r="DM25" s="1035" t="s">
        <v>1570</v>
      </c>
      <c r="DN25" s="1035" t="s">
        <v>1570</v>
      </c>
      <c r="DO25" s="1035" t="s">
        <v>1570</v>
      </c>
      <c r="DP25" s="1035" t="s">
        <v>1570</v>
      </c>
      <c r="DQ25" s="1035" t="s">
        <v>1578</v>
      </c>
      <c r="DR25" s="1015" t="s">
        <v>1578</v>
      </c>
      <c r="DS25" s="1016" t="s">
        <v>1578</v>
      </c>
      <c r="DT25" s="1016" t="s">
        <v>1238</v>
      </c>
      <c r="DU25" s="1016" t="s">
        <v>1578</v>
      </c>
      <c r="DV25" s="1016" t="s">
        <v>1238</v>
      </c>
      <c r="DW25" s="1016" t="s">
        <v>1238</v>
      </c>
      <c r="DX25" s="1016" t="s">
        <v>1578</v>
      </c>
      <c r="DY25" s="1016" t="s">
        <v>1239</v>
      </c>
      <c r="DZ25" s="1016" t="s">
        <v>1238</v>
      </c>
      <c r="EA25" s="1016" t="s">
        <v>1578</v>
      </c>
      <c r="EB25" s="1016" t="s">
        <v>1238</v>
      </c>
      <c r="EC25" s="1016" t="s">
        <v>1578</v>
      </c>
      <c r="ED25" s="1016" t="s">
        <v>1578</v>
      </c>
      <c r="EE25" s="1016" t="s">
        <v>1578</v>
      </c>
      <c r="EF25" s="1016" t="s">
        <v>1578</v>
      </c>
      <c r="EG25" s="1016" t="s">
        <v>1238</v>
      </c>
      <c r="EH25" s="1016" t="s">
        <v>1578</v>
      </c>
      <c r="EI25" s="1034" t="s">
        <v>1238</v>
      </c>
      <c r="EJ25" s="1034" t="s">
        <v>1238</v>
      </c>
      <c r="EK25" s="1034" t="s">
        <v>1238</v>
      </c>
      <c r="EL25" s="1034" t="s">
        <v>1579</v>
      </c>
      <c r="EM25" s="1034" t="s">
        <v>1238</v>
      </c>
      <c r="EN25" s="1034" t="s">
        <v>1579</v>
      </c>
      <c r="EO25" s="1034" t="s">
        <v>1579</v>
      </c>
      <c r="EP25" s="1034" t="s">
        <v>1238</v>
      </c>
      <c r="EQ25" s="1034" t="s">
        <v>1238</v>
      </c>
      <c r="ER25" s="3965" t="s">
        <v>1580</v>
      </c>
      <c r="ES25" s="3966" t="s">
        <v>1580</v>
      </c>
      <c r="ET25" s="3966" t="s">
        <v>1580</v>
      </c>
      <c r="EU25" s="3966" t="s">
        <v>1580</v>
      </c>
      <c r="EV25" s="3966" t="s">
        <v>1580</v>
      </c>
      <c r="EW25" s="3966" t="s">
        <v>1581</v>
      </c>
      <c r="EX25" s="3966" t="s">
        <v>1580</v>
      </c>
      <c r="EY25" s="3966" t="s">
        <v>1580</v>
      </c>
      <c r="EZ25" s="3966" t="s">
        <v>1580</v>
      </c>
      <c r="FA25" s="3966" t="s">
        <v>1580</v>
      </c>
      <c r="FB25" s="3966" t="s">
        <v>1580</v>
      </c>
      <c r="FC25" s="3966" t="s">
        <v>1582</v>
      </c>
      <c r="FD25" s="3967" t="s">
        <v>1583</v>
      </c>
    </row>
    <row r="26" spans="1:160" ht="20.25" customHeight="1" x14ac:dyDescent="0.5">
      <c r="A26" s="3977" t="s">
        <v>1093</v>
      </c>
      <c r="B26" s="971"/>
      <c r="C26" s="972"/>
      <c r="D26" s="972"/>
      <c r="E26" s="972"/>
      <c r="F26" s="971"/>
      <c r="G26" s="972"/>
      <c r="H26" s="972"/>
      <c r="I26" s="972"/>
      <c r="J26" s="972"/>
      <c r="K26" s="972"/>
      <c r="L26" s="972"/>
      <c r="M26" s="972"/>
      <c r="N26" s="971"/>
      <c r="O26" s="972"/>
      <c r="P26" s="972"/>
      <c r="Q26" s="971"/>
      <c r="R26" s="972"/>
      <c r="S26" s="972"/>
      <c r="T26" s="973"/>
      <c r="U26" s="973"/>
      <c r="V26" s="973"/>
      <c r="W26" s="973"/>
      <c r="X26" s="973"/>
      <c r="Y26" s="973"/>
      <c r="Z26" s="973"/>
      <c r="AA26" s="973"/>
      <c r="AB26" s="973"/>
      <c r="AC26" s="973"/>
      <c r="AD26" s="973"/>
      <c r="AE26" s="973"/>
      <c r="AF26" s="973"/>
      <c r="AG26" s="973"/>
      <c r="AH26" s="973"/>
      <c r="AI26" s="973"/>
      <c r="AJ26" s="973"/>
      <c r="AK26" s="973"/>
      <c r="AL26" s="973"/>
      <c r="AM26" s="973"/>
      <c r="AN26" s="973"/>
      <c r="AO26" s="973"/>
      <c r="AP26" s="973"/>
      <c r="AQ26" s="973"/>
      <c r="AR26" s="973"/>
      <c r="AS26" s="973"/>
      <c r="AT26" s="973"/>
      <c r="AU26" s="973"/>
      <c r="AV26" s="973"/>
      <c r="AW26" s="973"/>
      <c r="AX26" s="973"/>
      <c r="AY26" s="973"/>
      <c r="AZ26" s="973"/>
      <c r="BA26" s="973"/>
      <c r="BB26" s="973"/>
      <c r="BC26" s="973"/>
      <c r="BD26" s="973"/>
      <c r="BE26" s="973"/>
      <c r="BF26" s="973"/>
      <c r="BG26" s="973"/>
      <c r="BH26" s="973"/>
      <c r="BI26" s="973"/>
      <c r="BJ26" s="973"/>
      <c r="BK26" s="973"/>
      <c r="BL26" s="973"/>
      <c r="BM26" s="973"/>
      <c r="BN26" s="973"/>
      <c r="BO26" s="973"/>
      <c r="BP26" s="973"/>
      <c r="BQ26" s="973"/>
      <c r="BR26" s="973"/>
      <c r="BS26" s="973"/>
      <c r="BT26" s="973"/>
      <c r="BU26" s="973"/>
      <c r="BV26" s="973"/>
      <c r="BW26" s="973"/>
      <c r="BX26" s="973"/>
      <c r="BY26" s="973"/>
      <c r="BZ26" s="974"/>
      <c r="CA26" s="973"/>
      <c r="CB26" s="973"/>
      <c r="CC26" s="973"/>
      <c r="CD26" s="973"/>
      <c r="CE26" s="973"/>
      <c r="CF26" s="973"/>
      <c r="CG26" s="973"/>
      <c r="CH26" s="973"/>
      <c r="CI26" s="973"/>
      <c r="CJ26" s="973"/>
      <c r="CK26" s="973"/>
      <c r="CL26" s="973"/>
      <c r="CM26" s="973"/>
      <c r="CN26" s="973"/>
      <c r="CO26" s="973"/>
      <c r="CP26" s="973"/>
      <c r="CQ26" s="1011"/>
      <c r="CR26" s="973"/>
      <c r="CS26" s="973"/>
      <c r="CT26" s="973"/>
      <c r="CU26" s="973"/>
      <c r="CV26" s="973"/>
      <c r="CW26" s="973"/>
      <c r="CX26" s="973"/>
      <c r="CY26" s="973"/>
      <c r="CZ26" s="973"/>
      <c r="DA26" s="973"/>
      <c r="DB26" s="973"/>
      <c r="DC26" s="1032"/>
      <c r="DD26" s="1032"/>
      <c r="DE26" s="1032"/>
      <c r="DF26" s="1032"/>
      <c r="DG26" s="1032"/>
      <c r="DH26" s="1032"/>
      <c r="DI26" s="1032"/>
      <c r="DJ26" s="1032"/>
      <c r="DK26" s="1032"/>
      <c r="DL26" s="1032"/>
      <c r="DM26" s="1032"/>
      <c r="DN26" s="1032"/>
      <c r="DO26" s="1032"/>
      <c r="DP26" s="1032"/>
      <c r="DQ26" s="1032"/>
      <c r="DR26" s="978"/>
      <c r="DS26" s="979"/>
      <c r="DT26" s="979"/>
      <c r="DU26" s="979"/>
      <c r="DV26" s="979"/>
      <c r="DW26" s="979"/>
      <c r="DX26" s="979"/>
      <c r="DY26" s="979"/>
      <c r="DZ26" s="979"/>
      <c r="EA26" s="979"/>
      <c r="EB26" s="979"/>
      <c r="EC26" s="979"/>
      <c r="ED26" s="980"/>
      <c r="EE26" s="980"/>
      <c r="EF26" s="980"/>
      <c r="EG26" s="980"/>
      <c r="EH26" s="980"/>
      <c r="EI26" s="980"/>
      <c r="EJ26" s="980"/>
      <c r="EK26" s="980"/>
      <c r="EL26" s="980"/>
      <c r="EM26" s="980"/>
      <c r="EN26" s="980"/>
      <c r="EO26" s="980"/>
      <c r="EP26" s="980"/>
      <c r="EQ26" s="980"/>
      <c r="ER26" s="3952"/>
      <c r="ES26" s="3953"/>
      <c r="ET26" s="3953"/>
      <c r="EU26" s="3953"/>
      <c r="EV26" s="3953"/>
      <c r="EW26" s="3953"/>
      <c r="EX26" s="3953"/>
      <c r="EY26" s="3953"/>
      <c r="EZ26" s="3953"/>
      <c r="FA26" s="3953"/>
      <c r="FB26" s="3953"/>
      <c r="FC26" s="3953"/>
      <c r="FD26" s="3954"/>
    </row>
    <row r="27" spans="1:160" ht="20.25" customHeight="1" x14ac:dyDescent="0.5">
      <c r="A27" s="3977" t="s">
        <v>1584</v>
      </c>
      <c r="B27" s="1024" t="s">
        <v>1585</v>
      </c>
      <c r="C27" s="1025" t="s">
        <v>1586</v>
      </c>
      <c r="D27" s="1025" t="s">
        <v>1587</v>
      </c>
      <c r="E27" s="1025" t="s">
        <v>1587</v>
      </c>
      <c r="F27" s="1024" t="s">
        <v>1587</v>
      </c>
      <c r="G27" s="1025" t="s">
        <v>1587</v>
      </c>
      <c r="H27" s="1025" t="s">
        <v>1587</v>
      </c>
      <c r="I27" s="1025" t="s">
        <v>1587</v>
      </c>
      <c r="J27" s="1025" t="s">
        <v>1585</v>
      </c>
      <c r="K27" s="1025" t="s">
        <v>1587</v>
      </c>
      <c r="L27" s="1025" t="s">
        <v>1172</v>
      </c>
      <c r="M27" s="1025" t="s">
        <v>1172</v>
      </c>
      <c r="N27" s="1024" t="s">
        <v>1172</v>
      </c>
      <c r="O27" s="1025" t="s">
        <v>1172</v>
      </c>
      <c r="P27" s="1025" t="s">
        <v>1172</v>
      </c>
      <c r="Q27" s="1024" t="s">
        <v>1172</v>
      </c>
      <c r="R27" s="1025" t="s">
        <v>1172</v>
      </c>
      <c r="S27" s="1025" t="s">
        <v>1172</v>
      </c>
      <c r="T27" s="1026" t="s">
        <v>1586</v>
      </c>
      <c r="U27" s="1026" t="s">
        <v>1586</v>
      </c>
      <c r="V27" s="1026" t="s">
        <v>1586</v>
      </c>
      <c r="W27" s="1026" t="s">
        <v>1586</v>
      </c>
      <c r="X27" s="1026" t="s">
        <v>1586</v>
      </c>
      <c r="Y27" s="1026" t="s">
        <v>1586</v>
      </c>
      <c r="Z27" s="1026" t="s">
        <v>1586</v>
      </c>
      <c r="AA27" s="1026" t="s">
        <v>1588</v>
      </c>
      <c r="AB27" s="1026" t="s">
        <v>1589</v>
      </c>
      <c r="AC27" s="1026" t="s">
        <v>1589</v>
      </c>
      <c r="AD27" s="1026" t="s">
        <v>1589</v>
      </c>
      <c r="AE27" s="1026" t="s">
        <v>1589</v>
      </c>
      <c r="AF27" s="1026" t="s">
        <v>1589</v>
      </c>
      <c r="AG27" s="1026" t="s">
        <v>1590</v>
      </c>
      <c r="AH27" s="1026" t="s">
        <v>1591</v>
      </c>
      <c r="AI27" s="1026" t="s">
        <v>1592</v>
      </c>
      <c r="AJ27" s="1026" t="s">
        <v>1593</v>
      </c>
      <c r="AK27" s="1026" t="s">
        <v>1593</v>
      </c>
      <c r="AL27" s="1026" t="s">
        <v>1593</v>
      </c>
      <c r="AM27" s="1026" t="s">
        <v>1592</v>
      </c>
      <c r="AN27" s="1026" t="s">
        <v>1592</v>
      </c>
      <c r="AO27" s="1026" t="s">
        <v>1592</v>
      </c>
      <c r="AP27" s="1026" t="s">
        <v>1594</v>
      </c>
      <c r="AQ27" s="1026" t="s">
        <v>1396</v>
      </c>
      <c r="AR27" s="1026" t="s">
        <v>1395</v>
      </c>
      <c r="AS27" s="1026" t="s">
        <v>1395</v>
      </c>
      <c r="AT27" s="1026" t="s">
        <v>1395</v>
      </c>
      <c r="AU27" s="1026" t="s">
        <v>1595</v>
      </c>
      <c r="AV27" s="1026" t="s">
        <v>1595</v>
      </c>
      <c r="AW27" s="1026" t="s">
        <v>1595</v>
      </c>
      <c r="AX27" s="1026" t="s">
        <v>1595</v>
      </c>
      <c r="AY27" s="1026" t="s">
        <v>1595</v>
      </c>
      <c r="AZ27" s="1026" t="s">
        <v>1595</v>
      </c>
      <c r="BA27" s="1026" t="s">
        <v>1595</v>
      </c>
      <c r="BB27" s="1026" t="s">
        <v>1595</v>
      </c>
      <c r="BC27" s="1026" t="s">
        <v>1595</v>
      </c>
      <c r="BD27" s="1026" t="s">
        <v>1595</v>
      </c>
      <c r="BE27" s="1026" t="s">
        <v>1595</v>
      </c>
      <c r="BF27" s="1026" t="s">
        <v>1595</v>
      </c>
      <c r="BG27" s="1026" t="s">
        <v>1595</v>
      </c>
      <c r="BH27" s="1026" t="s">
        <v>1595</v>
      </c>
      <c r="BI27" s="1026" t="s">
        <v>1595</v>
      </c>
      <c r="BJ27" s="1026" t="s">
        <v>1595</v>
      </c>
      <c r="BK27" s="1026" t="s">
        <v>1595</v>
      </c>
      <c r="BL27" s="1026" t="s">
        <v>1595</v>
      </c>
      <c r="BM27" s="1026" t="s">
        <v>1240</v>
      </c>
      <c r="BN27" s="1026" t="s">
        <v>1238</v>
      </c>
      <c r="BO27" s="1026" t="s">
        <v>1238</v>
      </c>
      <c r="BP27" s="1026" t="s">
        <v>1238</v>
      </c>
      <c r="BQ27" s="1026" t="s">
        <v>1238</v>
      </c>
      <c r="BR27" s="1026" t="s">
        <v>1238</v>
      </c>
      <c r="BS27" s="1026" t="s">
        <v>1238</v>
      </c>
      <c r="BT27" s="1026" t="s">
        <v>1238</v>
      </c>
      <c r="BU27" s="1026" t="s">
        <v>1238</v>
      </c>
      <c r="BV27" s="1026" t="s">
        <v>1238</v>
      </c>
      <c r="BW27" s="1026" t="s">
        <v>1238</v>
      </c>
      <c r="BX27" s="1026" t="s">
        <v>1238</v>
      </c>
      <c r="BY27" s="1026" t="s">
        <v>1238</v>
      </c>
      <c r="BZ27" s="1027" t="s">
        <v>1238</v>
      </c>
      <c r="CA27" s="1026" t="s">
        <v>1083</v>
      </c>
      <c r="CB27" s="1026" t="s">
        <v>1083</v>
      </c>
      <c r="CC27" s="1026" t="s">
        <v>1083</v>
      </c>
      <c r="CD27" s="1026" t="s">
        <v>1238</v>
      </c>
      <c r="CE27" s="1026" t="s">
        <v>1238</v>
      </c>
      <c r="CF27" s="1026" t="s">
        <v>1238</v>
      </c>
      <c r="CG27" s="1026" t="s">
        <v>1596</v>
      </c>
      <c r="CH27" s="1026" t="s">
        <v>1597</v>
      </c>
      <c r="CI27" s="1026" t="s">
        <v>1597</v>
      </c>
      <c r="CJ27" s="1026" t="s">
        <v>1597</v>
      </c>
      <c r="CK27" s="1026" t="s">
        <v>1598</v>
      </c>
      <c r="CL27" s="1026" t="s">
        <v>1598</v>
      </c>
      <c r="CM27" s="1026" t="s">
        <v>1598</v>
      </c>
      <c r="CN27" s="1026" t="s">
        <v>1599</v>
      </c>
      <c r="CO27" s="1026" t="s">
        <v>1599</v>
      </c>
      <c r="CP27" s="1026" t="s">
        <v>1600</v>
      </c>
      <c r="CQ27" s="1011" t="s">
        <v>1599</v>
      </c>
      <c r="CR27" s="1010" t="s">
        <v>1601</v>
      </c>
      <c r="CS27" s="1010" t="s">
        <v>1602</v>
      </c>
      <c r="CT27" s="1010" t="s">
        <v>1602</v>
      </c>
      <c r="CU27" s="1010" t="s">
        <v>1602</v>
      </c>
      <c r="CV27" s="1010" t="s">
        <v>1602</v>
      </c>
      <c r="CW27" s="1010" t="s">
        <v>1602</v>
      </c>
      <c r="CX27" s="1010" t="s">
        <v>1602</v>
      </c>
      <c r="CY27" s="1010" t="s">
        <v>1602</v>
      </c>
      <c r="CZ27" s="1010" t="s">
        <v>1602</v>
      </c>
      <c r="DA27" s="1010" t="s">
        <v>1602</v>
      </c>
      <c r="DB27" s="1010" t="s">
        <v>1602</v>
      </c>
      <c r="DC27" s="1035" t="s">
        <v>1602</v>
      </c>
      <c r="DD27" s="1035" t="s">
        <v>1603</v>
      </c>
      <c r="DE27" s="1035" t="s">
        <v>1603</v>
      </c>
      <c r="DF27" s="1035" t="s">
        <v>1602</v>
      </c>
      <c r="DG27" s="1035" t="s">
        <v>1604</v>
      </c>
      <c r="DH27" s="1035" t="s">
        <v>1602</v>
      </c>
      <c r="DI27" s="1035" t="s">
        <v>1602</v>
      </c>
      <c r="DJ27" s="1035" t="s">
        <v>1605</v>
      </c>
      <c r="DK27" s="1035" t="s">
        <v>1602</v>
      </c>
      <c r="DL27" s="1035" t="s">
        <v>1238</v>
      </c>
      <c r="DM27" s="1035" t="s">
        <v>1570</v>
      </c>
      <c r="DN27" s="1035" t="s">
        <v>1570</v>
      </c>
      <c r="DO27" s="1035" t="s">
        <v>1570</v>
      </c>
      <c r="DP27" s="1035" t="s">
        <v>1570</v>
      </c>
      <c r="DQ27" s="1035" t="s">
        <v>1578</v>
      </c>
      <c r="DR27" s="1015" t="s">
        <v>1578</v>
      </c>
      <c r="DS27" s="1016" t="s">
        <v>1578</v>
      </c>
      <c r="DT27" s="1016" t="s">
        <v>1238</v>
      </c>
      <c r="DU27" s="1016" t="s">
        <v>1578</v>
      </c>
      <c r="DV27" s="1016" t="s">
        <v>1238</v>
      </c>
      <c r="DW27" s="1016" t="s">
        <v>1606</v>
      </c>
      <c r="DX27" s="1016" t="s">
        <v>1578</v>
      </c>
      <c r="DY27" s="1016" t="s">
        <v>1238</v>
      </c>
      <c r="DZ27" s="1016" t="s">
        <v>1238</v>
      </c>
      <c r="EA27" s="1016" t="s">
        <v>1578</v>
      </c>
      <c r="EB27" s="1016" t="s">
        <v>1238</v>
      </c>
      <c r="EC27" s="1016" t="s">
        <v>1578</v>
      </c>
      <c r="ED27" s="1016" t="s">
        <v>1578</v>
      </c>
      <c r="EE27" s="1016" t="s">
        <v>1578</v>
      </c>
      <c r="EF27" s="1016" t="s">
        <v>1578</v>
      </c>
      <c r="EG27" s="1016" t="s">
        <v>1238</v>
      </c>
      <c r="EH27" s="1016" t="s">
        <v>1578</v>
      </c>
      <c r="EI27" s="1016" t="s">
        <v>1238</v>
      </c>
      <c r="EJ27" s="1016" t="s">
        <v>1238</v>
      </c>
      <c r="EK27" s="1016" t="s">
        <v>1238</v>
      </c>
      <c r="EL27" s="1016" t="s">
        <v>1579</v>
      </c>
      <c r="EM27" s="1016" t="s">
        <v>1579</v>
      </c>
      <c r="EN27" s="1016" t="s">
        <v>1579</v>
      </c>
      <c r="EO27" s="1016" t="s">
        <v>1579</v>
      </c>
      <c r="EP27" s="1016" t="s">
        <v>1579</v>
      </c>
      <c r="EQ27" s="1016" t="s">
        <v>1579</v>
      </c>
      <c r="ER27" s="3958" t="s">
        <v>1580</v>
      </c>
      <c r="ES27" s="3959" t="s">
        <v>1580</v>
      </c>
      <c r="ET27" s="3959" t="s">
        <v>1580</v>
      </c>
      <c r="EU27" s="3959" t="s">
        <v>1580</v>
      </c>
      <c r="EV27" s="3959" t="s">
        <v>1580</v>
      </c>
      <c r="EW27" s="3959" t="s">
        <v>1580</v>
      </c>
      <c r="EX27" s="3959" t="s">
        <v>1580</v>
      </c>
      <c r="EY27" s="3959" t="s">
        <v>1580</v>
      </c>
      <c r="EZ27" s="3959" t="s">
        <v>1580</v>
      </c>
      <c r="FA27" s="3959" t="s">
        <v>1580</v>
      </c>
      <c r="FB27" s="3959" t="s">
        <v>1580</v>
      </c>
      <c r="FC27" s="3959" t="s">
        <v>1607</v>
      </c>
      <c r="FD27" s="3960" t="s">
        <v>1583</v>
      </c>
    </row>
    <row r="28" spans="1:160" ht="20.25" customHeight="1" x14ac:dyDescent="0.5">
      <c r="A28" s="3978" t="s">
        <v>1608</v>
      </c>
      <c r="B28" s="1008" t="s">
        <v>1170</v>
      </c>
      <c r="C28" s="1009" t="s">
        <v>1609</v>
      </c>
      <c r="D28" s="1009" t="s">
        <v>1609</v>
      </c>
      <c r="E28" s="1009" t="s">
        <v>1609</v>
      </c>
      <c r="F28" s="1008" t="s">
        <v>1609</v>
      </c>
      <c r="G28" s="1009" t="s">
        <v>1610</v>
      </c>
      <c r="H28" s="1009" t="s">
        <v>1610</v>
      </c>
      <c r="I28" s="1009" t="s">
        <v>1610</v>
      </c>
      <c r="J28" s="1009" t="s">
        <v>1610</v>
      </c>
      <c r="K28" s="1009" t="s">
        <v>1610</v>
      </c>
      <c r="L28" s="1009" t="s">
        <v>1611</v>
      </c>
      <c r="M28" s="1009" t="s">
        <v>1610</v>
      </c>
      <c r="N28" s="1008" t="s">
        <v>1612</v>
      </c>
      <c r="O28" s="1009" t="s">
        <v>1612</v>
      </c>
      <c r="P28" s="1009" t="s">
        <v>1613</v>
      </c>
      <c r="Q28" s="1008" t="s">
        <v>1613</v>
      </c>
      <c r="R28" s="1009" t="s">
        <v>1613</v>
      </c>
      <c r="S28" s="1009" t="s">
        <v>1613</v>
      </c>
      <c r="T28" s="1010" t="s">
        <v>1613</v>
      </c>
      <c r="U28" s="1010" t="s">
        <v>1614</v>
      </c>
      <c r="V28" s="1010" t="s">
        <v>1614</v>
      </c>
      <c r="W28" s="1010" t="s">
        <v>1614</v>
      </c>
      <c r="X28" s="1010" t="s">
        <v>1615</v>
      </c>
      <c r="Y28" s="1010" t="s">
        <v>1468</v>
      </c>
      <c r="Z28" s="1010" t="s">
        <v>1616</v>
      </c>
      <c r="AA28" s="1010" t="s">
        <v>1617</v>
      </c>
      <c r="AB28" s="1010" t="s">
        <v>1618</v>
      </c>
      <c r="AC28" s="1010" t="s">
        <v>1619</v>
      </c>
      <c r="AD28" s="1010" t="s">
        <v>1620</v>
      </c>
      <c r="AE28" s="1010" t="s">
        <v>1620</v>
      </c>
      <c r="AF28" s="1010" t="s">
        <v>1620</v>
      </c>
      <c r="AG28" s="1010" t="s">
        <v>1621</v>
      </c>
      <c r="AH28" s="1010" t="s">
        <v>1622</v>
      </c>
      <c r="AI28" s="1010" t="s">
        <v>1623</v>
      </c>
      <c r="AJ28" s="1010" t="s">
        <v>1624</v>
      </c>
      <c r="AK28" s="1010" t="s">
        <v>1624</v>
      </c>
      <c r="AL28" s="1010" t="s">
        <v>1625</v>
      </c>
      <c r="AM28" s="1010" t="s">
        <v>1622</v>
      </c>
      <c r="AN28" s="1010" t="s">
        <v>1622</v>
      </c>
      <c r="AO28" s="1010" t="s">
        <v>1251</v>
      </c>
      <c r="AP28" s="1010" t="s">
        <v>1251</v>
      </c>
      <c r="AQ28" s="1010" t="s">
        <v>1626</v>
      </c>
      <c r="AR28" s="1010" t="s">
        <v>1626</v>
      </c>
      <c r="AS28" s="1010" t="s">
        <v>1270</v>
      </c>
      <c r="AT28" s="1010" t="s">
        <v>1485</v>
      </c>
      <c r="AU28" s="1010" t="s">
        <v>1627</v>
      </c>
      <c r="AV28" s="1010" t="s">
        <v>1627</v>
      </c>
      <c r="AW28" s="1010" t="s">
        <v>1628</v>
      </c>
      <c r="AX28" s="1010" t="s">
        <v>1495</v>
      </c>
      <c r="AY28" s="1010" t="s">
        <v>1495</v>
      </c>
      <c r="AZ28" s="1010" t="s">
        <v>1629</v>
      </c>
      <c r="BA28" s="1010" t="s">
        <v>1630</v>
      </c>
      <c r="BB28" s="1010" t="s">
        <v>1630</v>
      </c>
      <c r="BC28" s="1010" t="s">
        <v>1630</v>
      </c>
      <c r="BD28" s="1010" t="s">
        <v>1631</v>
      </c>
      <c r="BE28" s="1010" t="s">
        <v>1631</v>
      </c>
      <c r="BF28" s="1010" t="s">
        <v>1631</v>
      </c>
      <c r="BG28" s="1010" t="s">
        <v>1631</v>
      </c>
      <c r="BH28" s="1010" t="s">
        <v>1632</v>
      </c>
      <c r="BI28" s="1010" t="s">
        <v>1632</v>
      </c>
      <c r="BJ28" s="1010" t="s">
        <v>1632</v>
      </c>
      <c r="BK28" s="1010" t="s">
        <v>1632</v>
      </c>
      <c r="BL28" s="1010" t="s">
        <v>1632</v>
      </c>
      <c r="BM28" s="1010" t="s">
        <v>1633</v>
      </c>
      <c r="BN28" s="1010" t="s">
        <v>1633</v>
      </c>
      <c r="BO28" s="1010" t="s">
        <v>1633</v>
      </c>
      <c r="BP28" s="1010" t="s">
        <v>1633</v>
      </c>
      <c r="BQ28" s="1010" t="s">
        <v>1633</v>
      </c>
      <c r="BR28" s="1010" t="s">
        <v>1633</v>
      </c>
      <c r="BS28" s="1010" t="s">
        <v>1494</v>
      </c>
      <c r="BT28" s="1010" t="s">
        <v>1494</v>
      </c>
      <c r="BU28" s="1010" t="s">
        <v>1634</v>
      </c>
      <c r="BV28" s="1010" t="s">
        <v>1634</v>
      </c>
      <c r="BW28" s="1010" t="s">
        <v>1634</v>
      </c>
      <c r="BX28" s="1010" t="s">
        <v>1634</v>
      </c>
      <c r="BY28" s="1010" t="s">
        <v>1635</v>
      </c>
      <c r="BZ28" s="1011" t="s">
        <v>1636</v>
      </c>
      <c r="CA28" s="1010" t="s">
        <v>1636</v>
      </c>
      <c r="CB28" s="1010" t="s">
        <v>1637</v>
      </c>
      <c r="CC28" s="1010" t="s">
        <v>1637</v>
      </c>
      <c r="CD28" s="1010" t="s">
        <v>1638</v>
      </c>
      <c r="CE28" s="1010" t="s">
        <v>1638</v>
      </c>
      <c r="CF28" s="1010" t="s">
        <v>1639</v>
      </c>
      <c r="CG28" s="1010" t="s">
        <v>1639</v>
      </c>
      <c r="CH28" s="1010" t="s">
        <v>1639</v>
      </c>
      <c r="CI28" s="1010" t="s">
        <v>1639</v>
      </c>
      <c r="CJ28" s="1010" t="s">
        <v>1639</v>
      </c>
      <c r="CK28" s="1010" t="s">
        <v>1640</v>
      </c>
      <c r="CL28" s="1010" t="s">
        <v>1641</v>
      </c>
      <c r="CM28" s="1010" t="s">
        <v>1642</v>
      </c>
      <c r="CN28" s="1010" t="s">
        <v>1642</v>
      </c>
      <c r="CO28" s="1010" t="s">
        <v>1643</v>
      </c>
      <c r="CP28" s="1010" t="s">
        <v>1644</v>
      </c>
      <c r="CQ28" s="1011" t="s">
        <v>1645</v>
      </c>
      <c r="CR28" s="1010" t="s">
        <v>1646</v>
      </c>
      <c r="CS28" s="1010" t="s">
        <v>1647</v>
      </c>
      <c r="CT28" s="1010" t="s">
        <v>1648</v>
      </c>
      <c r="CU28" s="1010" t="s">
        <v>1649</v>
      </c>
      <c r="CV28" s="1010" t="s">
        <v>1650</v>
      </c>
      <c r="CW28" s="1010" t="s">
        <v>1651</v>
      </c>
      <c r="CX28" s="1010" t="s">
        <v>1652</v>
      </c>
      <c r="CY28" s="1010" t="s">
        <v>1647</v>
      </c>
      <c r="CZ28" s="1010" t="s">
        <v>1653</v>
      </c>
      <c r="DA28" s="1010" t="s">
        <v>1654</v>
      </c>
      <c r="DB28" s="1010" t="s">
        <v>1655</v>
      </c>
      <c r="DC28" s="1035" t="s">
        <v>1656</v>
      </c>
      <c r="DD28" s="1035" t="s">
        <v>1657</v>
      </c>
      <c r="DE28" s="1035" t="s">
        <v>1658</v>
      </c>
      <c r="DF28" s="1035" t="s">
        <v>1659</v>
      </c>
      <c r="DG28" s="1035" t="s">
        <v>1660</v>
      </c>
      <c r="DH28" s="1035" t="s">
        <v>1231</v>
      </c>
      <c r="DI28" s="1035" t="s">
        <v>1661</v>
      </c>
      <c r="DJ28" s="1035" t="s">
        <v>1662</v>
      </c>
      <c r="DK28" s="1035" t="s">
        <v>1663</v>
      </c>
      <c r="DL28" s="1035" t="s">
        <v>1664</v>
      </c>
      <c r="DM28" s="1035" t="s">
        <v>1665</v>
      </c>
      <c r="DN28" s="1035" t="s">
        <v>1666</v>
      </c>
      <c r="DO28" s="1035" t="s">
        <v>1667</v>
      </c>
      <c r="DP28" s="1035" t="s">
        <v>1668</v>
      </c>
      <c r="DQ28" s="1035" t="s">
        <v>1238</v>
      </c>
      <c r="DR28" s="1015" t="s">
        <v>1238</v>
      </c>
      <c r="DS28" s="1016" t="s">
        <v>1669</v>
      </c>
      <c r="DT28" s="1016" t="s">
        <v>1670</v>
      </c>
      <c r="DU28" s="1016" t="s">
        <v>1238</v>
      </c>
      <c r="DV28" s="1016" t="s">
        <v>1238</v>
      </c>
      <c r="DW28" s="1016" t="s">
        <v>1238</v>
      </c>
      <c r="DX28" s="1016" t="s">
        <v>1671</v>
      </c>
      <c r="DY28" s="1016" t="s">
        <v>1672</v>
      </c>
      <c r="DZ28" s="1016" t="s">
        <v>1672</v>
      </c>
      <c r="EA28" s="1016" t="s">
        <v>1673</v>
      </c>
      <c r="EB28" s="1016" t="s">
        <v>1673</v>
      </c>
      <c r="EC28" s="1016" t="s">
        <v>1674</v>
      </c>
      <c r="ED28" s="1016" t="s">
        <v>1675</v>
      </c>
      <c r="EE28" s="1016" t="s">
        <v>1676</v>
      </c>
      <c r="EF28" s="1016" t="s">
        <v>1677</v>
      </c>
      <c r="EG28" s="1016" t="s">
        <v>1676</v>
      </c>
      <c r="EH28" s="1016" t="s">
        <v>1677</v>
      </c>
      <c r="EI28" s="1016" t="s">
        <v>1678</v>
      </c>
      <c r="EJ28" s="1016" t="s">
        <v>1678</v>
      </c>
      <c r="EK28" s="1016" t="s">
        <v>1238</v>
      </c>
      <c r="EL28" s="1016" t="s">
        <v>1238</v>
      </c>
      <c r="EM28" s="1016" t="s">
        <v>1238</v>
      </c>
      <c r="EN28" s="1016" t="s">
        <v>1238</v>
      </c>
      <c r="EO28" s="1016" t="s">
        <v>1238</v>
      </c>
      <c r="EP28" s="1016" t="s">
        <v>1238</v>
      </c>
      <c r="EQ28" s="1016" t="s">
        <v>1238</v>
      </c>
      <c r="ER28" s="3958" t="s">
        <v>1238</v>
      </c>
      <c r="ES28" s="3959" t="s">
        <v>1238</v>
      </c>
      <c r="ET28" s="3959" t="s">
        <v>1238</v>
      </c>
      <c r="EU28" s="3959" t="s">
        <v>1238</v>
      </c>
      <c r="EV28" s="3959" t="s">
        <v>1238</v>
      </c>
      <c r="EW28" s="3959" t="s">
        <v>1238</v>
      </c>
      <c r="EX28" s="3959" t="s">
        <v>1238</v>
      </c>
      <c r="EY28" s="3959" t="s">
        <v>1238</v>
      </c>
      <c r="EZ28" s="3959" t="s">
        <v>1238</v>
      </c>
      <c r="FA28" s="3959" t="s">
        <v>1238</v>
      </c>
      <c r="FB28" s="3959" t="s">
        <v>1238</v>
      </c>
      <c r="FC28" s="3959" t="s">
        <v>1238</v>
      </c>
      <c r="FD28" s="3960" t="s">
        <v>1238</v>
      </c>
    </row>
    <row r="29" spans="1:160" ht="20.25" customHeight="1" x14ac:dyDescent="0.5">
      <c r="A29" s="3977" t="s">
        <v>1679</v>
      </c>
      <c r="B29" s="1008" t="s">
        <v>1172</v>
      </c>
      <c r="C29" s="1009" t="s">
        <v>1172</v>
      </c>
      <c r="D29" s="1009" t="s">
        <v>1172</v>
      </c>
      <c r="E29" s="1009" t="s">
        <v>1680</v>
      </c>
      <c r="F29" s="1008" t="s">
        <v>1172</v>
      </c>
      <c r="G29" s="1009" t="s">
        <v>1174</v>
      </c>
      <c r="H29" s="1009" t="s">
        <v>1681</v>
      </c>
      <c r="I29" s="1009" t="s">
        <v>1681</v>
      </c>
      <c r="J29" s="1009" t="s">
        <v>1681</v>
      </c>
      <c r="K29" s="1009" t="s">
        <v>1681</v>
      </c>
      <c r="L29" s="1009" t="s">
        <v>1681</v>
      </c>
      <c r="M29" s="1009" t="s">
        <v>1681</v>
      </c>
      <c r="N29" s="1008" t="s">
        <v>1682</v>
      </c>
      <c r="O29" s="1009" t="s">
        <v>1683</v>
      </c>
      <c r="P29" s="1009" t="s">
        <v>1684</v>
      </c>
      <c r="Q29" s="1008" t="s">
        <v>1268</v>
      </c>
      <c r="R29" s="1009" t="s">
        <v>1685</v>
      </c>
      <c r="S29" s="1009" t="s">
        <v>1686</v>
      </c>
      <c r="T29" s="1010" t="s">
        <v>1687</v>
      </c>
      <c r="U29" s="1010" t="s">
        <v>1687</v>
      </c>
      <c r="V29" s="1010" t="s">
        <v>1687</v>
      </c>
      <c r="W29" s="1010" t="s">
        <v>1687</v>
      </c>
      <c r="X29" s="1010" t="s">
        <v>1688</v>
      </c>
      <c r="Y29" s="1010" t="s">
        <v>1689</v>
      </c>
      <c r="Z29" s="1010" t="s">
        <v>1690</v>
      </c>
      <c r="AA29" s="1010" t="s">
        <v>1476</v>
      </c>
      <c r="AB29" s="1010" t="s">
        <v>1476</v>
      </c>
      <c r="AC29" s="1010" t="s">
        <v>1691</v>
      </c>
      <c r="AD29" s="1010" t="s">
        <v>1475</v>
      </c>
      <c r="AE29" s="1010" t="s">
        <v>1687</v>
      </c>
      <c r="AF29" s="1010" t="s">
        <v>1692</v>
      </c>
      <c r="AG29" s="1010" t="s">
        <v>1691</v>
      </c>
      <c r="AH29" s="1010" t="s">
        <v>1693</v>
      </c>
      <c r="AI29" s="1010" t="s">
        <v>1694</v>
      </c>
      <c r="AJ29" s="1010" t="s">
        <v>1695</v>
      </c>
      <c r="AK29" s="1010" t="s">
        <v>1696</v>
      </c>
      <c r="AL29" s="1010" t="s">
        <v>1697</v>
      </c>
      <c r="AM29" s="1010" t="s">
        <v>1698</v>
      </c>
      <c r="AN29" s="1010" t="s">
        <v>1698</v>
      </c>
      <c r="AO29" s="1010" t="s">
        <v>1698</v>
      </c>
      <c r="AP29" s="1010" t="s">
        <v>1699</v>
      </c>
      <c r="AQ29" s="1010" t="s">
        <v>1700</v>
      </c>
      <c r="AR29" s="1010" t="s">
        <v>1700</v>
      </c>
      <c r="AS29" s="1010" t="s">
        <v>1701</v>
      </c>
      <c r="AT29" s="1010" t="s">
        <v>1702</v>
      </c>
      <c r="AU29" s="1010" t="s">
        <v>1485</v>
      </c>
      <c r="AV29" s="1010" t="s">
        <v>1485</v>
      </c>
      <c r="AW29" s="1010" t="s">
        <v>1485</v>
      </c>
      <c r="AX29" s="1010" t="s">
        <v>1485</v>
      </c>
      <c r="AY29" s="1010" t="s">
        <v>1485</v>
      </c>
      <c r="AZ29" s="1010" t="s">
        <v>1485</v>
      </c>
      <c r="BA29" s="1010" t="s">
        <v>1485</v>
      </c>
      <c r="BB29" s="1010" t="s">
        <v>1485</v>
      </c>
      <c r="BC29" s="1010" t="s">
        <v>1485</v>
      </c>
      <c r="BD29" s="1010" t="s">
        <v>1485</v>
      </c>
      <c r="BE29" s="1010" t="s">
        <v>1485</v>
      </c>
      <c r="BF29" s="1010" t="s">
        <v>1485</v>
      </c>
      <c r="BG29" s="1010" t="s">
        <v>1485</v>
      </c>
      <c r="BH29" s="1010" t="s">
        <v>1485</v>
      </c>
      <c r="BI29" s="1010" t="s">
        <v>1485</v>
      </c>
      <c r="BJ29" s="1010" t="s">
        <v>1485</v>
      </c>
      <c r="BK29" s="1010" t="s">
        <v>1485</v>
      </c>
      <c r="BL29" s="1010" t="s">
        <v>1485</v>
      </c>
      <c r="BM29" s="1010" t="s">
        <v>1703</v>
      </c>
      <c r="BN29" s="1010" t="s">
        <v>1703</v>
      </c>
      <c r="BO29" s="1010" t="s">
        <v>1703</v>
      </c>
      <c r="BP29" s="1010" t="s">
        <v>1703</v>
      </c>
      <c r="BQ29" s="1010" t="s">
        <v>1703</v>
      </c>
      <c r="BR29" s="1010" t="s">
        <v>1703</v>
      </c>
      <c r="BS29" s="1010" t="s">
        <v>1704</v>
      </c>
      <c r="BT29" s="1010" t="s">
        <v>1704</v>
      </c>
      <c r="BU29" s="1010" t="s">
        <v>1704</v>
      </c>
      <c r="BV29" s="1010" t="s">
        <v>1704</v>
      </c>
      <c r="BW29" s="1010" t="s">
        <v>1586</v>
      </c>
      <c r="BX29" s="1010" t="s">
        <v>1586</v>
      </c>
      <c r="BY29" s="1010" t="s">
        <v>1705</v>
      </c>
      <c r="BZ29" s="1011" t="s">
        <v>1706</v>
      </c>
      <c r="CA29" s="1010" t="s">
        <v>1707</v>
      </c>
      <c r="CB29" s="1010" t="s">
        <v>1708</v>
      </c>
      <c r="CC29" s="1010" t="s">
        <v>1709</v>
      </c>
      <c r="CD29" s="1010" t="s">
        <v>1504</v>
      </c>
      <c r="CE29" s="1010" t="s">
        <v>1710</v>
      </c>
      <c r="CF29" s="1010" t="s">
        <v>1500</v>
      </c>
      <c r="CG29" s="1010" t="s">
        <v>1501</v>
      </c>
      <c r="CH29" s="1010" t="s">
        <v>1711</v>
      </c>
      <c r="CI29" s="1010" t="s">
        <v>1501</v>
      </c>
      <c r="CJ29" s="1010" t="s">
        <v>1501</v>
      </c>
      <c r="CK29" s="1010" t="s">
        <v>1500</v>
      </c>
      <c r="CL29" s="1010" t="s">
        <v>1500</v>
      </c>
      <c r="CM29" s="1010" t="s">
        <v>1712</v>
      </c>
      <c r="CN29" s="1010" t="s">
        <v>1502</v>
      </c>
      <c r="CO29" s="1010" t="s">
        <v>1713</v>
      </c>
      <c r="CP29" s="1010" t="s">
        <v>1714</v>
      </c>
      <c r="CQ29" s="1011" t="s">
        <v>1715</v>
      </c>
      <c r="CR29" s="1010" t="s">
        <v>1716</v>
      </c>
      <c r="CS29" s="1010" t="s">
        <v>1717</v>
      </c>
      <c r="CT29" s="1010" t="s">
        <v>1718</v>
      </c>
      <c r="CU29" s="1010" t="s">
        <v>1719</v>
      </c>
      <c r="CV29" s="1010" t="s">
        <v>1720</v>
      </c>
      <c r="CW29" s="1010" t="s">
        <v>1721</v>
      </c>
      <c r="CX29" s="1010" t="s">
        <v>1722</v>
      </c>
      <c r="CY29" s="1010" t="s">
        <v>1719</v>
      </c>
      <c r="CZ29" s="1010" t="s">
        <v>1722</v>
      </c>
      <c r="DA29" s="1010" t="s">
        <v>1723</v>
      </c>
      <c r="DB29" s="1010" t="s">
        <v>1724</v>
      </c>
      <c r="DC29" s="1035" t="s">
        <v>1725</v>
      </c>
      <c r="DD29" s="1035" t="s">
        <v>1726</v>
      </c>
      <c r="DE29" s="1035" t="s">
        <v>1727</v>
      </c>
      <c r="DF29" s="1035" t="s">
        <v>1728</v>
      </c>
      <c r="DG29" s="1035" t="s">
        <v>1729</v>
      </c>
      <c r="DH29" s="1035" t="s">
        <v>1730</v>
      </c>
      <c r="DI29" s="1035" t="s">
        <v>1731</v>
      </c>
      <c r="DJ29" s="1035" t="s">
        <v>1732</v>
      </c>
      <c r="DK29" s="1035" t="s">
        <v>1733</v>
      </c>
      <c r="DL29" s="1035" t="s">
        <v>1734</v>
      </c>
      <c r="DM29" s="1035" t="s">
        <v>1735</v>
      </c>
      <c r="DN29" s="1035" t="s">
        <v>1736</v>
      </c>
      <c r="DO29" s="1035" t="s">
        <v>1737</v>
      </c>
      <c r="DP29" s="1035" t="s">
        <v>1041</v>
      </c>
      <c r="DQ29" s="1035" t="s">
        <v>1738</v>
      </c>
      <c r="DR29" s="1015" t="s">
        <v>1433</v>
      </c>
      <c r="DS29" s="1016" t="s">
        <v>1739</v>
      </c>
      <c r="DT29" s="1016" t="s">
        <v>1740</v>
      </c>
      <c r="DU29" s="1016" t="s">
        <v>1741</v>
      </c>
      <c r="DV29" s="1016" t="s">
        <v>1742</v>
      </c>
      <c r="DW29" s="1016" t="s">
        <v>1392</v>
      </c>
      <c r="DX29" s="1016" t="s">
        <v>1389</v>
      </c>
      <c r="DY29" s="1016" t="s">
        <v>1743</v>
      </c>
      <c r="DZ29" s="1016" t="s">
        <v>1744</v>
      </c>
      <c r="EA29" s="1016" t="s">
        <v>1745</v>
      </c>
      <c r="EB29" s="1016" t="s">
        <v>1746</v>
      </c>
      <c r="EC29" s="1016" t="s">
        <v>1746</v>
      </c>
      <c r="ED29" s="1016" t="s">
        <v>1745</v>
      </c>
      <c r="EE29" s="1016" t="s">
        <v>1747</v>
      </c>
      <c r="EF29" s="1016" t="s">
        <v>1748</v>
      </c>
      <c r="EG29" s="1016" t="s">
        <v>1749</v>
      </c>
      <c r="EH29" s="1016" t="s">
        <v>1083</v>
      </c>
      <c r="EI29" s="1016" t="s">
        <v>1083</v>
      </c>
      <c r="EJ29" s="1016" t="s">
        <v>1748</v>
      </c>
      <c r="EK29" s="1016" t="s">
        <v>1083</v>
      </c>
      <c r="EL29" s="1016" t="s">
        <v>1083</v>
      </c>
      <c r="EM29" s="1016" t="s">
        <v>1748</v>
      </c>
      <c r="EN29" s="1016" t="s">
        <v>1749</v>
      </c>
      <c r="EO29" s="1016" t="s">
        <v>1750</v>
      </c>
      <c r="EP29" s="1016" t="s">
        <v>1751</v>
      </c>
      <c r="EQ29" s="1016" t="s">
        <v>1752</v>
      </c>
      <c r="ER29" s="3958" t="s">
        <v>1091</v>
      </c>
      <c r="ES29" s="3959" t="s">
        <v>1091</v>
      </c>
      <c r="ET29" s="3959" t="s">
        <v>1247</v>
      </c>
      <c r="EU29" s="3959" t="s">
        <v>1753</v>
      </c>
      <c r="EV29" s="3959" t="s">
        <v>1381</v>
      </c>
      <c r="EW29" s="3959" t="s">
        <v>1247</v>
      </c>
      <c r="EX29" s="3959" t="s">
        <v>1381</v>
      </c>
      <c r="EY29" s="3959" t="s">
        <v>1381</v>
      </c>
      <c r="EZ29" s="3959" t="s">
        <v>1247</v>
      </c>
      <c r="FA29" s="3959" t="s">
        <v>1381</v>
      </c>
      <c r="FB29" s="3959" t="s">
        <v>1394</v>
      </c>
      <c r="FC29" s="3959" t="s">
        <v>1381</v>
      </c>
      <c r="FD29" s="3960" t="s">
        <v>1247</v>
      </c>
    </row>
    <row r="30" spans="1:160" ht="20.25" customHeight="1" x14ac:dyDescent="0.5">
      <c r="A30" s="3977" t="s">
        <v>1754</v>
      </c>
      <c r="B30" s="1008" t="s">
        <v>1017</v>
      </c>
      <c r="C30" s="1009" t="s">
        <v>1017</v>
      </c>
      <c r="D30" s="1009" t="s">
        <v>1017</v>
      </c>
      <c r="E30" s="1009" t="s">
        <v>1017</v>
      </c>
      <c r="F30" s="1008" t="s">
        <v>1017</v>
      </c>
      <c r="G30" s="1009" t="s">
        <v>1017</v>
      </c>
      <c r="H30" s="1009" t="s">
        <v>1017</v>
      </c>
      <c r="I30" s="1009" t="s">
        <v>1017</v>
      </c>
      <c r="J30" s="1009" t="s">
        <v>1017</v>
      </c>
      <c r="K30" s="1009" t="s">
        <v>1017</v>
      </c>
      <c r="L30" s="1009" t="s">
        <v>1017</v>
      </c>
      <c r="M30" s="1009" t="s">
        <v>1017</v>
      </c>
      <c r="N30" s="1008" t="s">
        <v>1017</v>
      </c>
      <c r="O30" s="1009" t="s">
        <v>1017</v>
      </c>
      <c r="P30" s="1009" t="s">
        <v>1755</v>
      </c>
      <c r="Q30" s="1008" t="s">
        <v>1756</v>
      </c>
      <c r="R30" s="1009" t="s">
        <v>1757</v>
      </c>
      <c r="S30" s="1009" t="s">
        <v>1017</v>
      </c>
      <c r="T30" s="1010" t="s">
        <v>1017</v>
      </c>
      <c r="U30" s="1010" t="s">
        <v>1017</v>
      </c>
      <c r="V30" s="1010" t="s">
        <v>1017</v>
      </c>
      <c r="W30" s="1010" t="s">
        <v>1758</v>
      </c>
      <c r="X30" s="1010" t="s">
        <v>1017</v>
      </c>
      <c r="Y30" s="1010" t="s">
        <v>1759</v>
      </c>
      <c r="Z30" s="1010" t="s">
        <v>1759</v>
      </c>
      <c r="AA30" s="1010" t="s">
        <v>1017</v>
      </c>
      <c r="AB30" s="1010" t="s">
        <v>1759</v>
      </c>
      <c r="AC30" s="1010" t="s">
        <v>1183</v>
      </c>
      <c r="AD30" s="1010" t="s">
        <v>1183</v>
      </c>
      <c r="AE30" s="1010" t="s">
        <v>1179</v>
      </c>
      <c r="AF30" s="1010" t="s">
        <v>1760</v>
      </c>
      <c r="AG30" s="1010" t="s">
        <v>1761</v>
      </c>
      <c r="AH30" s="1010" t="s">
        <v>1762</v>
      </c>
      <c r="AI30" s="1010" t="s">
        <v>1763</v>
      </c>
      <c r="AJ30" s="1010" t="s">
        <v>1764</v>
      </c>
      <c r="AK30" s="1010" t="s">
        <v>1341</v>
      </c>
      <c r="AL30" s="1010" t="s">
        <v>1765</v>
      </c>
      <c r="AM30" s="1010" t="s">
        <v>1766</v>
      </c>
      <c r="AN30" s="1010" t="s">
        <v>1767</v>
      </c>
      <c r="AO30" s="1010" t="s">
        <v>1170</v>
      </c>
      <c r="AP30" s="1010" t="s">
        <v>1768</v>
      </c>
      <c r="AQ30" s="1010" t="s">
        <v>1769</v>
      </c>
      <c r="AR30" s="1010" t="s">
        <v>1769</v>
      </c>
      <c r="AS30" s="1010" t="s">
        <v>1769</v>
      </c>
      <c r="AT30" s="1010" t="s">
        <v>1770</v>
      </c>
      <c r="AU30" s="1010" t="s">
        <v>1485</v>
      </c>
      <c r="AV30" s="1010" t="s">
        <v>1485</v>
      </c>
      <c r="AW30" s="1010" t="s">
        <v>1485</v>
      </c>
      <c r="AX30" s="1010" t="s">
        <v>1485</v>
      </c>
      <c r="AY30" s="1010" t="s">
        <v>1485</v>
      </c>
      <c r="AZ30" s="1010" t="s">
        <v>1485</v>
      </c>
      <c r="BA30" s="1010" t="s">
        <v>1485</v>
      </c>
      <c r="BB30" s="1010" t="s">
        <v>1485</v>
      </c>
      <c r="BC30" s="1010" t="s">
        <v>1485</v>
      </c>
      <c r="BD30" s="1010" t="s">
        <v>1485</v>
      </c>
      <c r="BE30" s="1010" t="s">
        <v>1485</v>
      </c>
      <c r="BF30" s="1010" t="s">
        <v>1485</v>
      </c>
      <c r="BG30" s="1010" t="s">
        <v>1485</v>
      </c>
      <c r="BH30" s="1010" t="s">
        <v>1485</v>
      </c>
      <c r="BI30" s="1010" t="s">
        <v>1586</v>
      </c>
      <c r="BJ30" s="1010" t="s">
        <v>1586</v>
      </c>
      <c r="BK30" s="1010" t="s">
        <v>1586</v>
      </c>
      <c r="BL30" s="1010" t="s">
        <v>1586</v>
      </c>
      <c r="BM30" s="1010" t="s">
        <v>1703</v>
      </c>
      <c r="BN30" s="1010" t="s">
        <v>1703</v>
      </c>
      <c r="BO30" s="1010" t="s">
        <v>1703</v>
      </c>
      <c r="BP30" s="1010" t="s">
        <v>1703</v>
      </c>
      <c r="BQ30" s="1010" t="s">
        <v>1703</v>
      </c>
      <c r="BR30" s="1010" t="s">
        <v>1703</v>
      </c>
      <c r="BS30" s="1010" t="s">
        <v>1704</v>
      </c>
      <c r="BT30" s="1010" t="s">
        <v>1704</v>
      </c>
      <c r="BU30" s="1010" t="s">
        <v>1771</v>
      </c>
      <c r="BV30" s="1010" t="s">
        <v>1771</v>
      </c>
      <c r="BW30" s="1010" t="s">
        <v>1202</v>
      </c>
      <c r="BX30" s="1010" t="s">
        <v>1772</v>
      </c>
      <c r="BY30" s="1010" t="s">
        <v>1772</v>
      </c>
      <c r="BZ30" s="1011" t="s">
        <v>1352</v>
      </c>
      <c r="CA30" s="1010" t="s">
        <v>1773</v>
      </c>
      <c r="CB30" s="1010" t="s">
        <v>1773</v>
      </c>
      <c r="CC30" s="1010" t="s">
        <v>1774</v>
      </c>
      <c r="CD30" s="1010" t="s">
        <v>1775</v>
      </c>
      <c r="CE30" s="1010" t="s">
        <v>1657</v>
      </c>
      <c r="CF30" s="1010" t="s">
        <v>1776</v>
      </c>
      <c r="CG30" s="1010" t="s">
        <v>1777</v>
      </c>
      <c r="CH30" s="1010" t="s">
        <v>1657</v>
      </c>
      <c r="CI30" s="1010" t="s">
        <v>1778</v>
      </c>
      <c r="CJ30" s="1010" t="s">
        <v>1778</v>
      </c>
      <c r="CK30" s="1010" t="s">
        <v>1779</v>
      </c>
      <c r="CL30" s="1010" t="s">
        <v>1779</v>
      </c>
      <c r="CM30" s="1010" t="s">
        <v>1780</v>
      </c>
      <c r="CN30" s="1010" t="s">
        <v>1781</v>
      </c>
      <c r="CO30" s="1010" t="s">
        <v>1782</v>
      </c>
      <c r="CP30" s="1010" t="s">
        <v>1782</v>
      </c>
      <c r="CQ30" s="1011" t="s">
        <v>1783</v>
      </c>
      <c r="CR30" s="1010" t="s">
        <v>1214</v>
      </c>
      <c r="CS30" s="1010" t="s">
        <v>1297</v>
      </c>
      <c r="CT30" s="1010" t="s">
        <v>1784</v>
      </c>
      <c r="CU30" s="1010" t="s">
        <v>1785</v>
      </c>
      <c r="CV30" s="1010" t="s">
        <v>1786</v>
      </c>
      <c r="CW30" s="1010" t="s">
        <v>1787</v>
      </c>
      <c r="CX30" s="1010" t="s">
        <v>1788</v>
      </c>
      <c r="CY30" s="1010" t="s">
        <v>1789</v>
      </c>
      <c r="CZ30" s="1010" t="s">
        <v>1790</v>
      </c>
      <c r="DA30" s="1010" t="s">
        <v>1791</v>
      </c>
      <c r="DB30" s="1010" t="s">
        <v>1233</v>
      </c>
      <c r="DC30" s="1035" t="s">
        <v>1227</v>
      </c>
      <c r="DD30" s="1035" t="s">
        <v>1792</v>
      </c>
      <c r="DE30" s="1035" t="s">
        <v>1793</v>
      </c>
      <c r="DF30" s="1035" t="s">
        <v>1794</v>
      </c>
      <c r="DG30" s="1035" t="s">
        <v>1795</v>
      </c>
      <c r="DH30" s="1035" t="s">
        <v>1796</v>
      </c>
      <c r="DI30" s="1035" t="s">
        <v>1081</v>
      </c>
      <c r="DJ30" s="1035" t="s">
        <v>1794</v>
      </c>
      <c r="DK30" s="1035" t="s">
        <v>1797</v>
      </c>
      <c r="DL30" s="1035" t="s">
        <v>1081</v>
      </c>
      <c r="DM30" s="1035" t="s">
        <v>1798</v>
      </c>
      <c r="DN30" s="1035" t="s">
        <v>1799</v>
      </c>
      <c r="DO30" s="1035" t="s">
        <v>1800</v>
      </c>
      <c r="DP30" s="1035" t="s">
        <v>1801</v>
      </c>
      <c r="DQ30" s="1035" t="s">
        <v>1802</v>
      </c>
      <c r="DR30" s="1015" t="s">
        <v>1803</v>
      </c>
      <c r="DS30" s="1016" t="s">
        <v>1804</v>
      </c>
      <c r="DT30" s="1016" t="s">
        <v>1805</v>
      </c>
      <c r="DU30" s="1016" t="s">
        <v>1805</v>
      </c>
      <c r="DV30" s="1016" t="s">
        <v>1806</v>
      </c>
      <c r="DW30" s="1016" t="s">
        <v>1806</v>
      </c>
      <c r="DX30" s="1016" t="s">
        <v>1806</v>
      </c>
      <c r="DY30" s="1016" t="s">
        <v>1807</v>
      </c>
      <c r="DZ30" s="1016" t="s">
        <v>1808</v>
      </c>
      <c r="EA30" s="1016" t="s">
        <v>1809</v>
      </c>
      <c r="EB30" s="1016" t="s">
        <v>1809</v>
      </c>
      <c r="EC30" s="1016" t="s">
        <v>1810</v>
      </c>
      <c r="ED30" s="1016" t="s">
        <v>1809</v>
      </c>
      <c r="EE30" s="1016" t="s">
        <v>1810</v>
      </c>
      <c r="EF30" s="1016" t="s">
        <v>1811</v>
      </c>
      <c r="EG30" s="1016" t="s">
        <v>1811</v>
      </c>
      <c r="EH30" s="1036" t="s">
        <v>1812</v>
      </c>
      <c r="EI30" s="1036" t="s">
        <v>1813</v>
      </c>
      <c r="EJ30" s="1036" t="s">
        <v>1813</v>
      </c>
      <c r="EK30" s="1036" t="s">
        <v>1813</v>
      </c>
      <c r="EL30" s="1036" t="s">
        <v>1752</v>
      </c>
      <c r="EM30" s="1036" t="s">
        <v>1752</v>
      </c>
      <c r="EN30" s="1036" t="s">
        <v>1752</v>
      </c>
      <c r="EO30" s="1036" t="s">
        <v>1814</v>
      </c>
      <c r="EP30" s="1036" t="s">
        <v>1815</v>
      </c>
      <c r="EQ30" s="1036" t="s">
        <v>1815</v>
      </c>
      <c r="ER30" s="3968" t="s">
        <v>1816</v>
      </c>
      <c r="ES30" s="3969" t="s">
        <v>1817</v>
      </c>
      <c r="ET30" s="3969" t="s">
        <v>1818</v>
      </c>
      <c r="EU30" s="3969" t="s">
        <v>1817</v>
      </c>
      <c r="EV30" s="3969" t="s">
        <v>1819</v>
      </c>
      <c r="EW30" s="3969" t="s">
        <v>1818</v>
      </c>
      <c r="EX30" s="3969" t="s">
        <v>1820</v>
      </c>
      <c r="EY30" s="3969" t="s">
        <v>1821</v>
      </c>
      <c r="EZ30" s="3969" t="s">
        <v>1820</v>
      </c>
      <c r="FA30" s="3969" t="s">
        <v>1821</v>
      </c>
      <c r="FB30" s="3969" t="s">
        <v>1822</v>
      </c>
      <c r="FC30" s="3969" t="s">
        <v>1821</v>
      </c>
      <c r="FD30" s="3970" t="s">
        <v>1821</v>
      </c>
    </row>
    <row r="31" spans="1:160" ht="20.25" customHeight="1" x14ac:dyDescent="0.5">
      <c r="A31" s="3977" t="s">
        <v>1823</v>
      </c>
      <c r="B31" s="1008" t="s">
        <v>1493</v>
      </c>
      <c r="C31" s="1009" t="s">
        <v>1824</v>
      </c>
      <c r="D31" s="1009" t="s">
        <v>1825</v>
      </c>
      <c r="E31" s="1009" t="s">
        <v>1826</v>
      </c>
      <c r="F31" s="1008" t="s">
        <v>1097</v>
      </c>
      <c r="G31" s="1009" t="s">
        <v>1680</v>
      </c>
      <c r="H31" s="1009" t="s">
        <v>1704</v>
      </c>
      <c r="I31" s="1009" t="s">
        <v>1704</v>
      </c>
      <c r="J31" s="1009" t="s">
        <v>1704</v>
      </c>
      <c r="K31" s="1009" t="s">
        <v>1704</v>
      </c>
      <c r="L31" s="1009" t="s">
        <v>1704</v>
      </c>
      <c r="M31" s="1009" t="s">
        <v>1704</v>
      </c>
      <c r="N31" s="1008" t="s">
        <v>1827</v>
      </c>
      <c r="O31" s="1009" t="s">
        <v>1828</v>
      </c>
      <c r="P31" s="1009" t="s">
        <v>1828</v>
      </c>
      <c r="Q31" s="1008" t="s">
        <v>1828</v>
      </c>
      <c r="R31" s="1009" t="s">
        <v>1828</v>
      </c>
      <c r="S31" s="1009" t="s">
        <v>1828</v>
      </c>
      <c r="T31" s="1010" t="s">
        <v>1829</v>
      </c>
      <c r="U31" s="1010" t="s">
        <v>1828</v>
      </c>
      <c r="V31" s="1010" t="s">
        <v>1828</v>
      </c>
      <c r="W31" s="1010" t="s">
        <v>1828</v>
      </c>
      <c r="X31" s="1010" t="s">
        <v>1828</v>
      </c>
      <c r="Y31" s="1010" t="s">
        <v>1830</v>
      </c>
      <c r="Z31" s="1010" t="s">
        <v>1682</v>
      </c>
      <c r="AA31" s="1010" t="s">
        <v>1682</v>
      </c>
      <c r="AB31" s="1010" t="s">
        <v>1682</v>
      </c>
      <c r="AC31" s="1010" t="s">
        <v>1831</v>
      </c>
      <c r="AD31" s="1010" t="s">
        <v>1831</v>
      </c>
      <c r="AE31" s="1010" t="s">
        <v>1831</v>
      </c>
      <c r="AF31" s="1010" t="s">
        <v>1831</v>
      </c>
      <c r="AG31" s="1010" t="s">
        <v>1832</v>
      </c>
      <c r="AH31" s="1010" t="s">
        <v>1832</v>
      </c>
      <c r="AI31" s="1010" t="s">
        <v>1833</v>
      </c>
      <c r="AJ31" s="1010" t="s">
        <v>1834</v>
      </c>
      <c r="AK31" s="1010" t="s">
        <v>1834</v>
      </c>
      <c r="AL31" s="1010" t="s">
        <v>1835</v>
      </c>
      <c r="AM31" s="1010" t="s">
        <v>1836</v>
      </c>
      <c r="AN31" s="1010" t="s">
        <v>1837</v>
      </c>
      <c r="AO31" s="1010" t="s">
        <v>1837</v>
      </c>
      <c r="AP31" s="1010" t="s">
        <v>1838</v>
      </c>
      <c r="AQ31" s="1010" t="s">
        <v>1839</v>
      </c>
      <c r="AR31" s="1010" t="s">
        <v>1839</v>
      </c>
      <c r="AS31" s="1010" t="s">
        <v>1839</v>
      </c>
      <c r="AT31" s="1010" t="s">
        <v>1487</v>
      </c>
      <c r="AU31" s="1010" t="s">
        <v>1487</v>
      </c>
      <c r="AV31" s="1010" t="s">
        <v>1487</v>
      </c>
      <c r="AW31" s="1010" t="s">
        <v>1487</v>
      </c>
      <c r="AX31" s="1010" t="s">
        <v>1487</v>
      </c>
      <c r="AY31" s="1010" t="s">
        <v>1487</v>
      </c>
      <c r="AZ31" s="1010" t="s">
        <v>1487</v>
      </c>
      <c r="BA31" s="1010" t="s">
        <v>1487</v>
      </c>
      <c r="BB31" s="1010" t="s">
        <v>1487</v>
      </c>
      <c r="BC31" s="1010" t="s">
        <v>1487</v>
      </c>
      <c r="BD31" s="1010" t="s">
        <v>1487</v>
      </c>
      <c r="BE31" s="1010" t="s">
        <v>1487</v>
      </c>
      <c r="BF31" s="1010" t="s">
        <v>1487</v>
      </c>
      <c r="BG31" s="1010" t="s">
        <v>1487</v>
      </c>
      <c r="BH31" s="1010" t="s">
        <v>1487</v>
      </c>
      <c r="BI31" s="1010" t="s">
        <v>1487</v>
      </c>
      <c r="BJ31" s="1010" t="s">
        <v>1635</v>
      </c>
      <c r="BK31" s="1010" t="s">
        <v>1635</v>
      </c>
      <c r="BL31" s="1010" t="s">
        <v>1635</v>
      </c>
      <c r="BM31" s="1010" t="s">
        <v>1840</v>
      </c>
      <c r="BN31" s="1010" t="s">
        <v>1635</v>
      </c>
      <c r="BO31" s="1010" t="s">
        <v>1635</v>
      </c>
      <c r="BP31" s="1010" t="s">
        <v>1493</v>
      </c>
      <c r="BQ31" s="1010" t="s">
        <v>1493</v>
      </c>
      <c r="BR31" s="1010" t="s">
        <v>1493</v>
      </c>
      <c r="BS31" s="1010" t="s">
        <v>1494</v>
      </c>
      <c r="BT31" s="1010" t="s">
        <v>1494</v>
      </c>
      <c r="BU31" s="1010" t="s">
        <v>1635</v>
      </c>
      <c r="BV31" s="1010" t="s">
        <v>1635</v>
      </c>
      <c r="BW31" s="1010" t="s">
        <v>1103</v>
      </c>
      <c r="BX31" s="1010" t="s">
        <v>1031</v>
      </c>
      <c r="BY31" s="1010" t="s">
        <v>1031</v>
      </c>
      <c r="BZ31" s="1011" t="s">
        <v>1031</v>
      </c>
      <c r="CA31" s="1010" t="s">
        <v>1031</v>
      </c>
      <c r="CB31" s="1010" t="s">
        <v>1031</v>
      </c>
      <c r="CC31" s="1010" t="s">
        <v>1031</v>
      </c>
      <c r="CD31" s="1010" t="s">
        <v>1841</v>
      </c>
      <c r="CE31" s="1010" t="s">
        <v>1841</v>
      </c>
      <c r="CF31" s="1010" t="s">
        <v>1842</v>
      </c>
      <c r="CG31" s="1010" t="s">
        <v>1842</v>
      </c>
      <c r="CH31" s="1010" t="s">
        <v>1842</v>
      </c>
      <c r="CI31" s="1010" t="s">
        <v>1842</v>
      </c>
      <c r="CJ31" s="1010" t="s">
        <v>1843</v>
      </c>
      <c r="CK31" s="1010" t="s">
        <v>1844</v>
      </c>
      <c r="CL31" s="1010" t="s">
        <v>1845</v>
      </c>
      <c r="CM31" s="1010" t="s">
        <v>1845</v>
      </c>
      <c r="CN31" s="1010" t="s">
        <v>1845</v>
      </c>
      <c r="CO31" s="1010" t="s">
        <v>1845</v>
      </c>
      <c r="CP31" s="1010" t="s">
        <v>1846</v>
      </c>
      <c r="CQ31" s="1011" t="s">
        <v>1846</v>
      </c>
      <c r="CR31" s="1010" t="s">
        <v>1847</v>
      </c>
      <c r="CS31" s="1010" t="s">
        <v>1848</v>
      </c>
      <c r="CT31" s="1010" t="s">
        <v>1849</v>
      </c>
      <c r="CU31" s="1010" t="s">
        <v>1850</v>
      </c>
      <c r="CV31" s="1010" t="s">
        <v>1850</v>
      </c>
      <c r="CW31" s="1010" t="s">
        <v>1851</v>
      </c>
      <c r="CX31" s="1010" t="s">
        <v>1852</v>
      </c>
      <c r="CY31" s="1010" t="s">
        <v>1853</v>
      </c>
      <c r="CZ31" s="1010" t="s">
        <v>1437</v>
      </c>
      <c r="DA31" s="1010" t="s">
        <v>1854</v>
      </c>
      <c r="DB31" s="1010" t="s">
        <v>1848</v>
      </c>
      <c r="DC31" s="1035" t="s">
        <v>1855</v>
      </c>
      <c r="DD31" s="1035" t="s">
        <v>1855</v>
      </c>
      <c r="DE31" s="1035" t="s">
        <v>1856</v>
      </c>
      <c r="DF31" s="1035" t="s">
        <v>1857</v>
      </c>
      <c r="DG31" s="1035" t="s">
        <v>1858</v>
      </c>
      <c r="DH31" s="1035" t="s">
        <v>1859</v>
      </c>
      <c r="DI31" s="1035" t="s">
        <v>1860</v>
      </c>
      <c r="DJ31" s="1035" t="s">
        <v>1861</v>
      </c>
      <c r="DK31" s="1035" t="s">
        <v>1862</v>
      </c>
      <c r="DL31" s="1035" t="s">
        <v>1862</v>
      </c>
      <c r="DM31" s="1035" t="s">
        <v>1863</v>
      </c>
      <c r="DN31" s="1035" t="s">
        <v>1864</v>
      </c>
      <c r="DO31" s="1035" t="s">
        <v>1859</v>
      </c>
      <c r="DP31" s="1035" t="s">
        <v>1865</v>
      </c>
      <c r="DQ31" s="1035" t="s">
        <v>1866</v>
      </c>
      <c r="DR31" s="1015" t="s">
        <v>1859</v>
      </c>
      <c r="DS31" s="1016" t="s">
        <v>1867</v>
      </c>
      <c r="DT31" s="1016" t="s">
        <v>1859</v>
      </c>
      <c r="DU31" s="1016" t="s">
        <v>1859</v>
      </c>
      <c r="DV31" s="1016" t="s">
        <v>1868</v>
      </c>
      <c r="DW31" s="1016" t="s">
        <v>1869</v>
      </c>
      <c r="DX31" s="1016" t="s">
        <v>1870</v>
      </c>
      <c r="DY31" s="1016" t="s">
        <v>1871</v>
      </c>
      <c r="DZ31" s="1016" t="s">
        <v>1872</v>
      </c>
      <c r="EA31" s="1016" t="s">
        <v>1873</v>
      </c>
      <c r="EB31" s="1016" t="s">
        <v>1450</v>
      </c>
      <c r="EC31" s="1016" t="s">
        <v>1450</v>
      </c>
      <c r="ED31" s="1016" t="s">
        <v>1450</v>
      </c>
      <c r="EE31" s="1016" t="s">
        <v>1874</v>
      </c>
      <c r="EF31" s="1016" t="s">
        <v>1874</v>
      </c>
      <c r="EG31" s="1016" t="s">
        <v>1874</v>
      </c>
      <c r="EH31" s="1016" t="s">
        <v>1874</v>
      </c>
      <c r="EI31" s="1016" t="s">
        <v>1874</v>
      </c>
      <c r="EJ31" s="1016" t="s">
        <v>1414</v>
      </c>
      <c r="EK31" s="1016" t="s">
        <v>1874</v>
      </c>
      <c r="EL31" s="1016" t="s">
        <v>1875</v>
      </c>
      <c r="EM31" s="1016" t="s">
        <v>1876</v>
      </c>
      <c r="EN31" s="1016" t="s">
        <v>1876</v>
      </c>
      <c r="EO31" s="1016" t="s">
        <v>1877</v>
      </c>
      <c r="EP31" s="1016" t="s">
        <v>1877</v>
      </c>
      <c r="EQ31" s="1016" t="s">
        <v>1878</v>
      </c>
      <c r="ER31" s="3958" t="s">
        <v>1879</v>
      </c>
      <c r="ES31" s="3959" t="s">
        <v>1879</v>
      </c>
      <c r="ET31" s="3959" t="s">
        <v>1879</v>
      </c>
      <c r="EU31" s="3959" t="s">
        <v>1880</v>
      </c>
      <c r="EV31" s="3959" t="s">
        <v>1880</v>
      </c>
      <c r="EW31" s="3959" t="s">
        <v>1880</v>
      </c>
      <c r="EX31" s="3959" t="s">
        <v>1880</v>
      </c>
      <c r="EY31" s="3959" t="s">
        <v>1879</v>
      </c>
      <c r="EZ31" s="3959" t="s">
        <v>1880</v>
      </c>
      <c r="FA31" s="3959" t="s">
        <v>1880</v>
      </c>
      <c r="FB31" s="3959" t="s">
        <v>1880</v>
      </c>
      <c r="FC31" s="3959" t="s">
        <v>1881</v>
      </c>
      <c r="FD31" s="3960" t="s">
        <v>1882</v>
      </c>
    </row>
    <row r="32" spans="1:160" ht="20.25" customHeight="1" x14ac:dyDescent="0.5">
      <c r="A32" s="3977" t="s">
        <v>1883</v>
      </c>
      <c r="B32" s="1008">
        <v>11.75</v>
      </c>
      <c r="C32" s="1009">
        <v>12.25</v>
      </c>
      <c r="D32" s="1009">
        <v>12.25</v>
      </c>
      <c r="E32" s="1009">
        <v>12.25</v>
      </c>
      <c r="F32" s="1008" t="s">
        <v>1884</v>
      </c>
      <c r="G32" s="1009">
        <v>13.25</v>
      </c>
      <c r="H32" s="1009">
        <v>13.25</v>
      </c>
      <c r="I32" s="1009">
        <v>13.25</v>
      </c>
      <c r="J32" s="1009">
        <v>13.25</v>
      </c>
      <c r="K32" s="1009">
        <v>13.25</v>
      </c>
      <c r="L32" s="1009" t="s">
        <v>1885</v>
      </c>
      <c r="M32" s="1009" t="s">
        <v>1885</v>
      </c>
      <c r="N32" s="1008" t="s">
        <v>1886</v>
      </c>
      <c r="O32" s="1009" t="s">
        <v>1886</v>
      </c>
      <c r="P32" s="1009" t="s">
        <v>1887</v>
      </c>
      <c r="Q32" s="1008" t="s">
        <v>1887</v>
      </c>
      <c r="R32" s="1009" t="s">
        <v>1259</v>
      </c>
      <c r="S32" s="1009" t="s">
        <v>1259</v>
      </c>
      <c r="T32" s="1010" t="s">
        <v>1888</v>
      </c>
      <c r="U32" s="1010" t="s">
        <v>1259</v>
      </c>
      <c r="V32" s="1010" t="s">
        <v>1888</v>
      </c>
      <c r="W32" s="1010" t="s">
        <v>1888</v>
      </c>
      <c r="X32" s="1010" t="s">
        <v>1259</v>
      </c>
      <c r="Y32" s="1010" t="s">
        <v>1888</v>
      </c>
      <c r="Z32" s="1010" t="s">
        <v>1889</v>
      </c>
      <c r="AA32" s="1010" t="s">
        <v>1890</v>
      </c>
      <c r="AB32" s="1010" t="s">
        <v>1891</v>
      </c>
      <c r="AC32" s="1010" t="s">
        <v>1891</v>
      </c>
      <c r="AD32" s="1010" t="s">
        <v>1891</v>
      </c>
      <c r="AE32" s="1010" t="s">
        <v>1264</v>
      </c>
      <c r="AF32" s="1010" t="s">
        <v>1264</v>
      </c>
      <c r="AG32" s="1010" t="s">
        <v>1261</v>
      </c>
      <c r="AH32" s="1010" t="s">
        <v>1259</v>
      </c>
      <c r="AI32" s="1010" t="s">
        <v>1259</v>
      </c>
      <c r="AJ32" s="1010" t="s">
        <v>1266</v>
      </c>
      <c r="AK32" s="1010" t="s">
        <v>1892</v>
      </c>
      <c r="AL32" s="1010" t="s">
        <v>1893</v>
      </c>
      <c r="AM32" s="1010" t="s">
        <v>1894</v>
      </c>
      <c r="AN32" s="1010" t="s">
        <v>1894</v>
      </c>
      <c r="AO32" s="1010" t="s">
        <v>1895</v>
      </c>
      <c r="AP32" s="1010" t="s">
        <v>1896</v>
      </c>
      <c r="AQ32" s="1010" t="s">
        <v>1897</v>
      </c>
      <c r="AR32" s="1010" t="s">
        <v>1897</v>
      </c>
      <c r="AS32" s="1010" t="s">
        <v>1897</v>
      </c>
      <c r="AT32" s="1010" t="s">
        <v>1490</v>
      </c>
      <c r="AU32" s="1010" t="s">
        <v>1898</v>
      </c>
      <c r="AV32" s="1010" t="s">
        <v>1899</v>
      </c>
      <c r="AW32" s="1010" t="s">
        <v>1899</v>
      </c>
      <c r="AX32" s="1010" t="s">
        <v>1899</v>
      </c>
      <c r="AY32" s="1010" t="s">
        <v>1900</v>
      </c>
      <c r="AZ32" s="1010" t="s">
        <v>1900</v>
      </c>
      <c r="BA32" s="1010" t="s">
        <v>1900</v>
      </c>
      <c r="BB32" s="1010" t="s">
        <v>1900</v>
      </c>
      <c r="BC32" s="1010" t="s">
        <v>1900</v>
      </c>
      <c r="BD32" s="1010" t="s">
        <v>1899</v>
      </c>
      <c r="BE32" s="1010" t="s">
        <v>1899</v>
      </c>
      <c r="BF32" s="1010" t="s">
        <v>1899</v>
      </c>
      <c r="BG32" s="1010" t="s">
        <v>1899</v>
      </c>
      <c r="BH32" s="1010" t="s">
        <v>1899</v>
      </c>
      <c r="BI32" s="1010" t="s">
        <v>1899</v>
      </c>
      <c r="BJ32" s="1010" t="s">
        <v>1899</v>
      </c>
      <c r="BK32" s="1010" t="s">
        <v>1899</v>
      </c>
      <c r="BL32" s="1010" t="s">
        <v>1899</v>
      </c>
      <c r="BM32" s="1010" t="s">
        <v>1901</v>
      </c>
      <c r="BN32" s="1010" t="s">
        <v>1902</v>
      </c>
      <c r="BO32" s="1010" t="s">
        <v>1903</v>
      </c>
      <c r="BP32" s="1010" t="s">
        <v>1903</v>
      </c>
      <c r="BQ32" s="1010" t="s">
        <v>1903</v>
      </c>
      <c r="BR32" s="1010" t="s">
        <v>1903</v>
      </c>
      <c r="BS32" s="1010" t="s">
        <v>1904</v>
      </c>
      <c r="BT32" s="1010" t="s">
        <v>1904</v>
      </c>
      <c r="BU32" s="1010" t="s">
        <v>1905</v>
      </c>
      <c r="BV32" s="1010" t="s">
        <v>1905</v>
      </c>
      <c r="BW32" s="1010" t="s">
        <v>1278</v>
      </c>
      <c r="BX32" s="1010" t="s">
        <v>1278</v>
      </c>
      <c r="BY32" s="1010" t="s">
        <v>1906</v>
      </c>
      <c r="BZ32" s="1011" t="s">
        <v>1278</v>
      </c>
      <c r="CA32" s="1010" t="s">
        <v>1907</v>
      </c>
      <c r="CB32" s="1010" t="s">
        <v>1907</v>
      </c>
      <c r="CC32" s="1010" t="s">
        <v>1908</v>
      </c>
      <c r="CD32" s="1010" t="s">
        <v>1909</v>
      </c>
      <c r="CE32" s="1010" t="s">
        <v>1909</v>
      </c>
      <c r="CF32" s="1010" t="s">
        <v>1909</v>
      </c>
      <c r="CG32" s="1010" t="s">
        <v>1909</v>
      </c>
      <c r="CH32" s="1010" t="s">
        <v>1909</v>
      </c>
      <c r="CI32" s="1010" t="s">
        <v>1909</v>
      </c>
      <c r="CJ32" s="1010" t="s">
        <v>1909</v>
      </c>
      <c r="CK32" s="1010" t="s">
        <v>1909</v>
      </c>
      <c r="CL32" s="1010" t="s">
        <v>1910</v>
      </c>
      <c r="CM32" s="1010" t="s">
        <v>1909</v>
      </c>
      <c r="CN32" s="1010" t="s">
        <v>1287</v>
      </c>
      <c r="CO32" s="1010" t="s">
        <v>1910</v>
      </c>
      <c r="CP32" s="1010" t="s">
        <v>1911</v>
      </c>
      <c r="CQ32" s="1011" t="s">
        <v>1912</v>
      </c>
      <c r="CR32" s="1010" t="s">
        <v>1909</v>
      </c>
      <c r="CS32" s="1010" t="s">
        <v>1913</v>
      </c>
      <c r="CT32" s="1010" t="s">
        <v>1914</v>
      </c>
      <c r="CU32" s="1010" t="s">
        <v>1915</v>
      </c>
      <c r="CV32" s="1010" t="s">
        <v>1916</v>
      </c>
      <c r="CW32" s="1010" t="s">
        <v>1913</v>
      </c>
      <c r="CX32" s="1010" t="s">
        <v>1913</v>
      </c>
      <c r="CY32" s="1010" t="s">
        <v>1917</v>
      </c>
      <c r="CZ32" s="1010" t="s">
        <v>1915</v>
      </c>
      <c r="DA32" s="1010" t="s">
        <v>1918</v>
      </c>
      <c r="DB32" s="1010" t="s">
        <v>1913</v>
      </c>
      <c r="DC32" s="1035" t="s">
        <v>1918</v>
      </c>
      <c r="DD32" s="1035" t="s">
        <v>1915</v>
      </c>
      <c r="DE32" s="1035" t="s">
        <v>1919</v>
      </c>
      <c r="DF32" s="1035" t="s">
        <v>1919</v>
      </c>
      <c r="DG32" s="1035" t="s">
        <v>1920</v>
      </c>
      <c r="DH32" s="1035" t="s">
        <v>1919</v>
      </c>
      <c r="DI32" s="1035" t="s">
        <v>1921</v>
      </c>
      <c r="DJ32" s="1035" t="s">
        <v>1922</v>
      </c>
      <c r="DK32" s="1035" t="s">
        <v>1919</v>
      </c>
      <c r="DL32" s="1035" t="s">
        <v>1919</v>
      </c>
      <c r="DM32" s="1035" t="s">
        <v>1919</v>
      </c>
      <c r="DN32" s="1035" t="s">
        <v>1919</v>
      </c>
      <c r="DO32" s="1035" t="s">
        <v>1920</v>
      </c>
      <c r="DP32" s="1035" t="s">
        <v>1923</v>
      </c>
      <c r="DQ32" s="1035" t="s">
        <v>1924</v>
      </c>
      <c r="DR32" s="1015" t="s">
        <v>1867</v>
      </c>
      <c r="DS32" s="1016" t="s">
        <v>1925</v>
      </c>
      <c r="DT32" s="1016" t="s">
        <v>1925</v>
      </c>
      <c r="DU32" s="1016" t="s">
        <v>1925</v>
      </c>
      <c r="DV32" s="1016" t="s">
        <v>1926</v>
      </c>
      <c r="DW32" s="1016" t="s">
        <v>1927</v>
      </c>
      <c r="DX32" s="1016" t="s">
        <v>1928</v>
      </c>
      <c r="DY32" s="1016" t="s">
        <v>1929</v>
      </c>
      <c r="DZ32" s="1016" t="s">
        <v>1930</v>
      </c>
      <c r="EA32" s="1016" t="s">
        <v>1931</v>
      </c>
      <c r="EB32" s="1016" t="s">
        <v>1932</v>
      </c>
      <c r="EC32" s="1016" t="s">
        <v>1933</v>
      </c>
      <c r="ED32" s="1016" t="s">
        <v>1934</v>
      </c>
      <c r="EE32" s="1016" t="s">
        <v>1935</v>
      </c>
      <c r="EF32" s="1016" t="s">
        <v>1936</v>
      </c>
      <c r="EG32" s="1016" t="s">
        <v>1937</v>
      </c>
      <c r="EH32" s="1036" t="s">
        <v>1937</v>
      </c>
      <c r="EI32" s="1036" t="s">
        <v>1938</v>
      </c>
      <c r="EJ32" s="1036" t="s">
        <v>1312</v>
      </c>
      <c r="EK32" s="1036" t="s">
        <v>1312</v>
      </c>
      <c r="EL32" s="1036" t="s">
        <v>1937</v>
      </c>
      <c r="EM32" s="1036" t="s">
        <v>1937</v>
      </c>
      <c r="EN32" s="1016" t="s">
        <v>1937</v>
      </c>
      <c r="EO32" s="1016" t="s">
        <v>1936</v>
      </c>
      <c r="EP32" s="1016" t="s">
        <v>1937</v>
      </c>
      <c r="EQ32" s="1016" t="s">
        <v>1939</v>
      </c>
      <c r="ER32" s="3958" t="s">
        <v>1940</v>
      </c>
      <c r="ES32" s="3959" t="s">
        <v>1941</v>
      </c>
      <c r="ET32" s="3959" t="s">
        <v>1940</v>
      </c>
      <c r="EU32" s="3959" t="s">
        <v>1942</v>
      </c>
      <c r="EV32" s="3959" t="s">
        <v>1940</v>
      </c>
      <c r="EW32" s="3959" t="s">
        <v>1940</v>
      </c>
      <c r="EX32" s="3959" t="s">
        <v>1940</v>
      </c>
      <c r="EY32" s="3959" t="s">
        <v>1943</v>
      </c>
      <c r="EZ32" s="3959" t="s">
        <v>1943</v>
      </c>
      <c r="FA32" s="3959" t="s">
        <v>1943</v>
      </c>
      <c r="FB32" s="3959" t="s">
        <v>1944</v>
      </c>
      <c r="FC32" s="3959" t="s">
        <v>1943</v>
      </c>
      <c r="FD32" s="3960" t="s">
        <v>1943</v>
      </c>
    </row>
    <row r="33" spans="1:160" ht="20.25" customHeight="1" x14ac:dyDescent="0.5">
      <c r="A33" s="3977" t="s">
        <v>1945</v>
      </c>
      <c r="B33" s="1008" t="s">
        <v>1946</v>
      </c>
      <c r="C33" s="1009" t="s">
        <v>1947</v>
      </c>
      <c r="D33" s="1009" t="s">
        <v>1948</v>
      </c>
      <c r="E33" s="1009" t="s">
        <v>1948</v>
      </c>
      <c r="F33" s="1008" t="s">
        <v>1948</v>
      </c>
      <c r="G33" s="1009" t="s">
        <v>1831</v>
      </c>
      <c r="H33" s="1009" t="s">
        <v>1949</v>
      </c>
      <c r="I33" s="1009" t="s">
        <v>1682</v>
      </c>
      <c r="J33" s="1009" t="s">
        <v>1831</v>
      </c>
      <c r="K33" s="1009" t="s">
        <v>1682</v>
      </c>
      <c r="L33" s="1009" t="s">
        <v>1950</v>
      </c>
      <c r="M33" s="1009" t="s">
        <v>1951</v>
      </c>
      <c r="N33" s="1008" t="s">
        <v>1952</v>
      </c>
      <c r="O33" s="1009" t="s">
        <v>1951</v>
      </c>
      <c r="P33" s="1009" t="s">
        <v>1953</v>
      </c>
      <c r="Q33" s="1008" t="s">
        <v>1954</v>
      </c>
      <c r="R33" s="1009" t="s">
        <v>1954</v>
      </c>
      <c r="S33" s="1009" t="s">
        <v>1953</v>
      </c>
      <c r="T33" s="1010" t="s">
        <v>1953</v>
      </c>
      <c r="U33" s="1010" t="s">
        <v>1953</v>
      </c>
      <c r="V33" s="1010" t="s">
        <v>1954</v>
      </c>
      <c r="W33" s="1010" t="s">
        <v>1954</v>
      </c>
      <c r="X33" s="1010" t="s">
        <v>1954</v>
      </c>
      <c r="Y33" s="1010" t="s">
        <v>1954</v>
      </c>
      <c r="Z33" s="1010" t="s">
        <v>1954</v>
      </c>
      <c r="AA33" s="1010" t="s">
        <v>1954</v>
      </c>
      <c r="AB33" s="1010" t="s">
        <v>1954</v>
      </c>
      <c r="AC33" s="1010" t="s">
        <v>1954</v>
      </c>
      <c r="AD33" s="1010" t="s">
        <v>1953</v>
      </c>
      <c r="AE33" s="1010" t="s">
        <v>1953</v>
      </c>
      <c r="AF33" s="1010" t="s">
        <v>1953</v>
      </c>
      <c r="AG33" s="1010" t="s">
        <v>1955</v>
      </c>
      <c r="AH33" s="1010" t="s">
        <v>1259</v>
      </c>
      <c r="AI33" s="1010" t="s">
        <v>1956</v>
      </c>
      <c r="AJ33" s="1010" t="s">
        <v>1957</v>
      </c>
      <c r="AK33" s="1010" t="s">
        <v>1957</v>
      </c>
      <c r="AL33" s="1010">
        <v>14.25</v>
      </c>
      <c r="AM33" s="1010" t="s">
        <v>1894</v>
      </c>
      <c r="AN33" s="1010" t="s">
        <v>1958</v>
      </c>
      <c r="AO33" s="1010" t="s">
        <v>1958</v>
      </c>
      <c r="AP33" s="1010" t="s">
        <v>1959</v>
      </c>
      <c r="AQ33" s="1010" t="s">
        <v>1960</v>
      </c>
      <c r="AR33" s="1010" t="s">
        <v>1960</v>
      </c>
      <c r="AS33" s="1010" t="s">
        <v>1960</v>
      </c>
      <c r="AT33" s="1010" t="s">
        <v>1961</v>
      </c>
      <c r="AU33" s="1010">
        <v>11.88</v>
      </c>
      <c r="AV33" s="1010">
        <v>11.88</v>
      </c>
      <c r="AW33" s="1010" t="s">
        <v>1900</v>
      </c>
      <c r="AX33" s="1010" t="s">
        <v>1900</v>
      </c>
      <c r="AY33" s="1010" t="s">
        <v>1900</v>
      </c>
      <c r="AZ33" s="1010" t="s">
        <v>1962</v>
      </c>
      <c r="BA33" s="1010">
        <v>11.88</v>
      </c>
      <c r="BB33" s="1010">
        <v>11.88</v>
      </c>
      <c r="BC33" s="1010">
        <v>11.88</v>
      </c>
      <c r="BD33" s="1010" t="s">
        <v>1900</v>
      </c>
      <c r="BE33" s="1010">
        <v>11.88</v>
      </c>
      <c r="BF33" s="1010">
        <v>11.88</v>
      </c>
      <c r="BG33" s="1010" t="s">
        <v>1963</v>
      </c>
      <c r="BH33" s="1010" t="s">
        <v>1963</v>
      </c>
      <c r="BI33" s="1010" t="s">
        <v>1963</v>
      </c>
      <c r="BJ33" s="1010">
        <v>11.88</v>
      </c>
      <c r="BK33" s="1010">
        <v>11.88</v>
      </c>
      <c r="BL33" s="1010" t="s">
        <v>1900</v>
      </c>
      <c r="BM33" s="1037">
        <v>0</v>
      </c>
      <c r="BN33" s="1037">
        <v>0</v>
      </c>
      <c r="BO33" s="1038">
        <v>11</v>
      </c>
      <c r="BP33" s="1038">
        <v>11</v>
      </c>
      <c r="BQ33" s="1038">
        <v>11</v>
      </c>
      <c r="BR33" s="1038">
        <v>11</v>
      </c>
      <c r="BS33" s="1038">
        <v>11.5</v>
      </c>
      <c r="BT33" s="1038">
        <v>11.5</v>
      </c>
      <c r="BU33" s="1010" t="s">
        <v>1964</v>
      </c>
      <c r="BV33" s="1010">
        <v>11.75</v>
      </c>
      <c r="BW33" s="1010" t="s">
        <v>1965</v>
      </c>
      <c r="BX33" s="1010" t="s">
        <v>1965</v>
      </c>
      <c r="BY33" s="1010" t="s">
        <v>1965</v>
      </c>
      <c r="BZ33" s="1011" t="s">
        <v>1965</v>
      </c>
      <c r="CA33" s="1010">
        <v>11.75</v>
      </c>
      <c r="CB33" s="1010">
        <v>11.65</v>
      </c>
      <c r="CC33" s="1010">
        <v>11.65</v>
      </c>
      <c r="CD33" s="1010">
        <v>11.15</v>
      </c>
      <c r="CE33" s="1010">
        <v>11.15</v>
      </c>
      <c r="CF33" s="1010" t="s">
        <v>1966</v>
      </c>
      <c r="CG33" s="1010" t="s">
        <v>1966</v>
      </c>
      <c r="CH33" s="1010" t="s">
        <v>1966</v>
      </c>
      <c r="CI33" s="1010" t="s">
        <v>1966</v>
      </c>
      <c r="CJ33" s="1010" t="s">
        <v>1966</v>
      </c>
      <c r="CK33" s="1010" t="s">
        <v>1966</v>
      </c>
      <c r="CL33" s="1010" t="s">
        <v>1966</v>
      </c>
      <c r="CM33" s="1010" t="s">
        <v>1966</v>
      </c>
      <c r="CN33" s="1010" t="s">
        <v>1967</v>
      </c>
      <c r="CO33" s="1010" t="s">
        <v>1966</v>
      </c>
      <c r="CP33" s="1010" t="s">
        <v>1966</v>
      </c>
      <c r="CQ33" s="1011" t="s">
        <v>1966</v>
      </c>
      <c r="CR33" s="1010" t="s">
        <v>1966</v>
      </c>
      <c r="CS33" s="1010" t="s">
        <v>1968</v>
      </c>
      <c r="CT33" s="1010" t="s">
        <v>1968</v>
      </c>
      <c r="CU33" s="1010" t="s">
        <v>1968</v>
      </c>
      <c r="CV33" s="1010" t="s">
        <v>1968</v>
      </c>
      <c r="CW33" s="1010" t="s">
        <v>1968</v>
      </c>
      <c r="CX33" s="1010" t="s">
        <v>1968</v>
      </c>
      <c r="CY33" s="1010" t="s">
        <v>1969</v>
      </c>
      <c r="CZ33" s="1010" t="s">
        <v>1970</v>
      </c>
      <c r="DA33" s="1010" t="s">
        <v>1968</v>
      </c>
      <c r="DB33" s="1010" t="s">
        <v>1968</v>
      </c>
      <c r="DC33" s="1035" t="s">
        <v>1968</v>
      </c>
      <c r="DD33" s="1035" t="s">
        <v>1968</v>
      </c>
      <c r="DE33" s="1035" t="s">
        <v>1971</v>
      </c>
      <c r="DF33" s="1035" t="s">
        <v>1971</v>
      </c>
      <c r="DG33" s="1035" t="s">
        <v>1971</v>
      </c>
      <c r="DH33" s="1035" t="s">
        <v>1971</v>
      </c>
      <c r="DI33" s="1035" t="s">
        <v>1971</v>
      </c>
      <c r="DJ33" s="1039">
        <v>9.5</v>
      </c>
      <c r="DK33" s="1039" t="s">
        <v>1972</v>
      </c>
      <c r="DL33" s="1039" t="s">
        <v>1972</v>
      </c>
      <c r="DM33" s="1039" t="s">
        <v>1972</v>
      </c>
      <c r="DN33" s="1039" t="s">
        <v>1972</v>
      </c>
      <c r="DO33" s="1039" t="s">
        <v>1972</v>
      </c>
      <c r="DP33" s="1039" t="s">
        <v>1972</v>
      </c>
      <c r="DQ33" s="1039" t="s">
        <v>1972</v>
      </c>
      <c r="DR33" s="1040">
        <v>7.75</v>
      </c>
      <c r="DS33" s="1041" t="s">
        <v>1972</v>
      </c>
      <c r="DT33" s="1041" t="s">
        <v>1972</v>
      </c>
      <c r="DU33" s="1041" t="s">
        <v>1972</v>
      </c>
      <c r="DV33" s="1041" t="s">
        <v>1972</v>
      </c>
      <c r="DW33" s="1041">
        <v>10.4</v>
      </c>
      <c r="DX33" s="1041">
        <v>10.4</v>
      </c>
      <c r="DY33" s="1041" t="s">
        <v>1972</v>
      </c>
      <c r="DZ33" s="1041" t="s">
        <v>1972</v>
      </c>
      <c r="EA33" s="1041" t="s">
        <v>1972</v>
      </c>
      <c r="EB33" s="1041" t="s">
        <v>1972</v>
      </c>
      <c r="EC33" s="1041" t="s">
        <v>1972</v>
      </c>
      <c r="ED33" s="1041" t="s">
        <v>1972</v>
      </c>
      <c r="EE33" s="1041" t="s">
        <v>1972</v>
      </c>
      <c r="EF33" s="1041" t="s">
        <v>1972</v>
      </c>
      <c r="EG33" s="1016" t="s">
        <v>1973</v>
      </c>
      <c r="EH33" s="1016" t="s">
        <v>1974</v>
      </c>
      <c r="EI33" s="1041" t="s">
        <v>1972</v>
      </c>
      <c r="EJ33" s="1041" t="s">
        <v>1972</v>
      </c>
      <c r="EK33" s="1041">
        <v>6.25</v>
      </c>
      <c r="EL33" s="1041">
        <v>6.25</v>
      </c>
      <c r="EM33" s="1041" t="s">
        <v>1972</v>
      </c>
      <c r="EN33" s="1041" t="s">
        <v>1972</v>
      </c>
      <c r="EO33" s="1041" t="s">
        <v>1972</v>
      </c>
      <c r="EP33" s="1041" t="s">
        <v>1972</v>
      </c>
      <c r="EQ33" s="1041" t="s">
        <v>1972</v>
      </c>
      <c r="ER33" s="3971" t="s">
        <v>1972</v>
      </c>
      <c r="ES33" s="3959">
        <v>5.85</v>
      </c>
      <c r="ET33" s="3959">
        <v>5.85</v>
      </c>
      <c r="EU33" s="3959" t="s">
        <v>1975</v>
      </c>
      <c r="EV33" s="3959" t="s">
        <v>1975</v>
      </c>
      <c r="EW33" s="3959" t="s">
        <v>1975</v>
      </c>
      <c r="EX33" s="3959" t="s">
        <v>1975</v>
      </c>
      <c r="EY33" s="3959" t="s">
        <v>1975</v>
      </c>
      <c r="EZ33" s="3959" t="s">
        <v>1975</v>
      </c>
      <c r="FA33" s="3959" t="s">
        <v>1975</v>
      </c>
      <c r="FB33" s="3959" t="s">
        <v>1975</v>
      </c>
      <c r="FC33" s="3959" t="s">
        <v>1975</v>
      </c>
      <c r="FD33" s="3960" t="s">
        <v>1975</v>
      </c>
    </row>
    <row r="34" spans="1:160" ht="20.25" customHeight="1" x14ac:dyDescent="0.5">
      <c r="A34" s="3977" t="s">
        <v>1976</v>
      </c>
      <c r="B34" s="1008" t="s">
        <v>1018</v>
      </c>
      <c r="C34" s="1009" t="s">
        <v>1018</v>
      </c>
      <c r="D34" s="1009" t="s">
        <v>1018</v>
      </c>
      <c r="E34" s="1009" t="s">
        <v>1018</v>
      </c>
      <c r="F34" s="1008" t="s">
        <v>1977</v>
      </c>
      <c r="G34" s="1009" t="s">
        <v>1018</v>
      </c>
      <c r="H34" s="1009" t="s">
        <v>1978</v>
      </c>
      <c r="I34" s="1009" t="s">
        <v>1979</v>
      </c>
      <c r="J34" s="1009" t="s">
        <v>1174</v>
      </c>
      <c r="K34" s="1009" t="s">
        <v>1174</v>
      </c>
      <c r="L34" s="1009" t="s">
        <v>1980</v>
      </c>
      <c r="M34" s="1009" t="s">
        <v>1174</v>
      </c>
      <c r="N34" s="1008" t="s">
        <v>1174</v>
      </c>
      <c r="O34" s="1009" t="s">
        <v>1174</v>
      </c>
      <c r="P34" s="1009" t="s">
        <v>1174</v>
      </c>
      <c r="Q34" s="1008" t="s">
        <v>1174</v>
      </c>
      <c r="R34" s="1009" t="s">
        <v>1268</v>
      </c>
      <c r="S34" s="1009" t="s">
        <v>1174</v>
      </c>
      <c r="T34" s="1010" t="s">
        <v>1268</v>
      </c>
      <c r="U34" s="1010" t="s">
        <v>1268</v>
      </c>
      <c r="V34" s="1010" t="s">
        <v>1268</v>
      </c>
      <c r="W34" s="1010" t="s">
        <v>1268</v>
      </c>
      <c r="X34" s="1010" t="s">
        <v>1268</v>
      </c>
      <c r="Y34" s="1010" t="s">
        <v>1268</v>
      </c>
      <c r="Z34" s="1010" t="s">
        <v>1687</v>
      </c>
      <c r="AA34" s="1010" t="s">
        <v>1687</v>
      </c>
      <c r="AB34" s="1010" t="s">
        <v>1687</v>
      </c>
      <c r="AC34" s="1010" t="s">
        <v>1259</v>
      </c>
      <c r="AD34" s="1010" t="s">
        <v>1981</v>
      </c>
      <c r="AE34" s="1010" t="s">
        <v>1259</v>
      </c>
      <c r="AF34" s="1010" t="s">
        <v>1259</v>
      </c>
      <c r="AG34" s="1010" t="s">
        <v>1982</v>
      </c>
      <c r="AH34" s="1010" t="s">
        <v>1982</v>
      </c>
      <c r="AI34" s="1010" t="s">
        <v>1266</v>
      </c>
      <c r="AJ34" s="1010" t="s">
        <v>1983</v>
      </c>
      <c r="AK34" s="1010" t="s">
        <v>1983</v>
      </c>
      <c r="AL34" s="1010" t="s">
        <v>1682</v>
      </c>
      <c r="AM34" s="1010" t="s">
        <v>1682</v>
      </c>
      <c r="AN34" s="1010" t="s">
        <v>1266</v>
      </c>
      <c r="AO34" s="1010" t="s">
        <v>1266</v>
      </c>
      <c r="AP34" s="1010" t="s">
        <v>1984</v>
      </c>
      <c r="AQ34" s="1010" t="s">
        <v>1985</v>
      </c>
      <c r="AR34" s="1010" t="s">
        <v>1952</v>
      </c>
      <c r="AS34" s="1010" t="s">
        <v>1952</v>
      </c>
      <c r="AT34" s="1010" t="s">
        <v>1485</v>
      </c>
      <c r="AU34" s="1010" t="s">
        <v>1986</v>
      </c>
      <c r="AV34" s="1010" t="s">
        <v>1986</v>
      </c>
      <c r="AW34" s="1010" t="s">
        <v>1986</v>
      </c>
      <c r="AX34" s="1010" t="s">
        <v>1986</v>
      </c>
      <c r="AY34" s="1010">
        <v>11.88</v>
      </c>
      <c r="AZ34" s="1010" t="s">
        <v>1987</v>
      </c>
      <c r="BA34" s="1010" t="s">
        <v>1987</v>
      </c>
      <c r="BB34" s="1010" t="s">
        <v>1987</v>
      </c>
      <c r="BC34" s="1010" t="s">
        <v>1987</v>
      </c>
      <c r="BD34" s="1010" t="s">
        <v>1987</v>
      </c>
      <c r="BE34" s="1010" t="s">
        <v>1987</v>
      </c>
      <c r="BF34" s="1010" t="s">
        <v>1987</v>
      </c>
      <c r="BG34" s="1010" t="s">
        <v>1987</v>
      </c>
      <c r="BH34" s="1010" t="s">
        <v>1987</v>
      </c>
      <c r="BI34" s="1010" t="s">
        <v>1988</v>
      </c>
      <c r="BJ34" s="1010" t="s">
        <v>1988</v>
      </c>
      <c r="BK34" s="1010" t="s">
        <v>1988</v>
      </c>
      <c r="BL34" s="1010" t="s">
        <v>1988</v>
      </c>
      <c r="BM34" s="1010" t="s">
        <v>1989</v>
      </c>
      <c r="BN34" s="1010" t="s">
        <v>1990</v>
      </c>
      <c r="BO34" s="1010" t="s">
        <v>1989</v>
      </c>
      <c r="BP34" s="1010" t="s">
        <v>1989</v>
      </c>
      <c r="BQ34" s="1010" t="s">
        <v>1989</v>
      </c>
      <c r="BR34" s="1010" t="s">
        <v>1989</v>
      </c>
      <c r="BS34" s="1010" t="s">
        <v>1991</v>
      </c>
      <c r="BT34" s="1010" t="s">
        <v>1991</v>
      </c>
      <c r="BU34" s="1010" t="s">
        <v>1905</v>
      </c>
      <c r="BV34" s="1010" t="s">
        <v>1905</v>
      </c>
      <c r="BW34" s="1010" t="s">
        <v>1992</v>
      </c>
      <c r="BX34" s="1010" t="s">
        <v>1905</v>
      </c>
      <c r="BY34" s="1010" t="s">
        <v>1993</v>
      </c>
      <c r="BZ34" s="1011" t="s">
        <v>1905</v>
      </c>
      <c r="CA34" s="1010" t="s">
        <v>1905</v>
      </c>
      <c r="CB34" s="1010" t="s">
        <v>1994</v>
      </c>
      <c r="CC34" s="1010" t="s">
        <v>1995</v>
      </c>
      <c r="CD34" s="1010" t="s">
        <v>1996</v>
      </c>
      <c r="CE34" s="1010" t="s">
        <v>1997</v>
      </c>
      <c r="CF34" s="1010" t="s">
        <v>1997</v>
      </c>
      <c r="CG34" s="1010" t="s">
        <v>1998</v>
      </c>
      <c r="CH34" s="1010" t="s">
        <v>1999</v>
      </c>
      <c r="CI34" s="1010" t="s">
        <v>1999</v>
      </c>
      <c r="CJ34" s="1010" t="s">
        <v>1998</v>
      </c>
      <c r="CK34" s="1010" t="s">
        <v>2000</v>
      </c>
      <c r="CL34" s="1010" t="s">
        <v>2000</v>
      </c>
      <c r="CM34" s="1010" t="s">
        <v>2001</v>
      </c>
      <c r="CN34" s="1010" t="s">
        <v>2002</v>
      </c>
      <c r="CO34" s="1010" t="s">
        <v>2001</v>
      </c>
      <c r="CP34" s="1010" t="s">
        <v>2001</v>
      </c>
      <c r="CQ34" s="1011" t="s">
        <v>2003</v>
      </c>
      <c r="CR34" s="1010" t="s">
        <v>2004</v>
      </c>
      <c r="CS34" s="1010" t="s">
        <v>2005</v>
      </c>
      <c r="CT34" s="1010" t="s">
        <v>2006</v>
      </c>
      <c r="CU34" s="1010" t="s">
        <v>2007</v>
      </c>
      <c r="CV34" s="1010" t="s">
        <v>2006</v>
      </c>
      <c r="CW34" s="1010" t="s">
        <v>2006</v>
      </c>
      <c r="CX34" s="1010" t="s">
        <v>2008</v>
      </c>
      <c r="CY34" s="1010" t="s">
        <v>2008</v>
      </c>
      <c r="CZ34" s="1010" t="s">
        <v>2008</v>
      </c>
      <c r="DA34" s="1010" t="s">
        <v>2009</v>
      </c>
      <c r="DB34" s="1010" t="s">
        <v>2009</v>
      </c>
      <c r="DC34" s="1035" t="s">
        <v>2010</v>
      </c>
      <c r="DD34" s="1035" t="s">
        <v>2011</v>
      </c>
      <c r="DE34" s="1035" t="s">
        <v>2012</v>
      </c>
      <c r="DF34" s="1035" t="s">
        <v>2012</v>
      </c>
      <c r="DG34" s="1035" t="s">
        <v>2012</v>
      </c>
      <c r="DH34" s="1035" t="s">
        <v>2013</v>
      </c>
      <c r="DI34" s="1035" t="s">
        <v>2014</v>
      </c>
      <c r="DJ34" s="1035" t="s">
        <v>2012</v>
      </c>
      <c r="DK34" s="1035" t="s">
        <v>2015</v>
      </c>
      <c r="DL34" s="1035" t="s">
        <v>2012</v>
      </c>
      <c r="DM34" s="1035" t="s">
        <v>2012</v>
      </c>
      <c r="DN34" s="1035" t="s">
        <v>2012</v>
      </c>
      <c r="DO34" s="1035" t="s">
        <v>2012</v>
      </c>
      <c r="DP34" s="1035" t="s">
        <v>2016</v>
      </c>
      <c r="DQ34" s="1035" t="s">
        <v>2017</v>
      </c>
      <c r="DR34" s="1015" t="s">
        <v>2018</v>
      </c>
      <c r="DS34" s="1016" t="s">
        <v>2017</v>
      </c>
      <c r="DT34" s="1016" t="s">
        <v>2017</v>
      </c>
      <c r="DU34" s="1016" t="s">
        <v>2019</v>
      </c>
      <c r="DV34" s="1016" t="s">
        <v>2019</v>
      </c>
      <c r="DW34" s="1016" t="s">
        <v>2020</v>
      </c>
      <c r="DX34" s="1016" t="s">
        <v>2021</v>
      </c>
      <c r="DY34" s="1016" t="s">
        <v>2022</v>
      </c>
      <c r="DZ34" s="1016" t="s">
        <v>2023</v>
      </c>
      <c r="EA34" s="1016" t="s">
        <v>2024</v>
      </c>
      <c r="EB34" s="1016" t="s">
        <v>2025</v>
      </c>
      <c r="EC34" s="1016" t="s">
        <v>2025</v>
      </c>
      <c r="ED34" s="1016" t="s">
        <v>2024</v>
      </c>
      <c r="EE34" s="1016" t="s">
        <v>2026</v>
      </c>
      <c r="EF34" s="1016" t="s">
        <v>2027</v>
      </c>
      <c r="EG34" s="1016" t="s">
        <v>2027</v>
      </c>
      <c r="EH34" s="1036" t="s">
        <v>2027</v>
      </c>
      <c r="EI34" s="1036" t="s">
        <v>2027</v>
      </c>
      <c r="EJ34" s="1036" t="s">
        <v>2027</v>
      </c>
      <c r="EK34" s="1036" t="s">
        <v>2027</v>
      </c>
      <c r="EL34" s="1036" t="s">
        <v>2028</v>
      </c>
      <c r="EM34" s="1036" t="s">
        <v>2029</v>
      </c>
      <c r="EN34" s="1016" t="s">
        <v>2030</v>
      </c>
      <c r="EO34" s="1016" t="s">
        <v>2031</v>
      </c>
      <c r="EP34" s="1016" t="s">
        <v>2031</v>
      </c>
      <c r="EQ34" s="1016" t="s">
        <v>2032</v>
      </c>
      <c r="ER34" s="3958" t="s">
        <v>2033</v>
      </c>
      <c r="ES34" s="3959" t="s">
        <v>2034</v>
      </c>
      <c r="ET34" s="3959" t="s">
        <v>2035</v>
      </c>
      <c r="EU34" s="3959" t="s">
        <v>2034</v>
      </c>
      <c r="EV34" s="3959" t="s">
        <v>2034</v>
      </c>
      <c r="EW34" s="3959" t="s">
        <v>2034</v>
      </c>
      <c r="EX34" s="3959" t="s">
        <v>2034</v>
      </c>
      <c r="EY34" s="3959" t="s">
        <v>2034</v>
      </c>
      <c r="EZ34" s="3959" t="s">
        <v>2034</v>
      </c>
      <c r="FA34" s="3959" t="s">
        <v>2036</v>
      </c>
      <c r="FB34" s="3959" t="s">
        <v>2037</v>
      </c>
      <c r="FC34" s="3959" t="s">
        <v>2038</v>
      </c>
      <c r="FD34" s="3960" t="s">
        <v>2039</v>
      </c>
    </row>
    <row r="35" spans="1:160" ht="20.25" customHeight="1" x14ac:dyDescent="0.5">
      <c r="A35" s="3977" t="s">
        <v>2040</v>
      </c>
      <c r="B35" s="1008" t="s">
        <v>1097</v>
      </c>
      <c r="C35" s="1009" t="s">
        <v>1097</v>
      </c>
      <c r="D35" s="1009" t="s">
        <v>1906</v>
      </c>
      <c r="E35" s="1009" t="s">
        <v>1906</v>
      </c>
      <c r="F35" s="1008" t="s">
        <v>1906</v>
      </c>
      <c r="G35" s="1009" t="s">
        <v>2041</v>
      </c>
      <c r="H35" s="1009" t="s">
        <v>2041</v>
      </c>
      <c r="I35" s="1009" t="s">
        <v>2041</v>
      </c>
      <c r="J35" s="1009" t="s">
        <v>2041</v>
      </c>
      <c r="K35" s="1009" t="s">
        <v>2041</v>
      </c>
      <c r="L35" s="1009" t="s">
        <v>2041</v>
      </c>
      <c r="M35" s="1009" t="s">
        <v>2041</v>
      </c>
      <c r="N35" s="1008" t="s">
        <v>2042</v>
      </c>
      <c r="O35" s="1009" t="s">
        <v>2043</v>
      </c>
      <c r="P35" s="1009" t="s">
        <v>2044</v>
      </c>
      <c r="Q35" s="1008" t="s">
        <v>2044</v>
      </c>
      <c r="R35" s="1009" t="s">
        <v>2044</v>
      </c>
      <c r="S35" s="1009" t="s">
        <v>2044</v>
      </c>
      <c r="T35" s="1010" t="s">
        <v>2044</v>
      </c>
      <c r="U35" s="1010" t="s">
        <v>2045</v>
      </c>
      <c r="V35" s="1010" t="s">
        <v>2046</v>
      </c>
      <c r="W35" s="1010" t="s">
        <v>2046</v>
      </c>
      <c r="X35" s="1010" t="s">
        <v>2046</v>
      </c>
      <c r="Y35" s="1010" t="s">
        <v>2047</v>
      </c>
      <c r="Z35" s="1010" t="s">
        <v>2048</v>
      </c>
      <c r="AA35" s="1010" t="s">
        <v>2049</v>
      </c>
      <c r="AB35" s="1010" t="s">
        <v>2050</v>
      </c>
      <c r="AC35" s="1010" t="s">
        <v>1681</v>
      </c>
      <c r="AD35" s="1010" t="s">
        <v>1681</v>
      </c>
      <c r="AE35" s="1010" t="s">
        <v>1681</v>
      </c>
      <c r="AF35" s="1010" t="s">
        <v>2051</v>
      </c>
      <c r="AG35" s="1010" t="s">
        <v>2052</v>
      </c>
      <c r="AH35" s="1010" t="s">
        <v>2053</v>
      </c>
      <c r="AI35" s="1010" t="s">
        <v>2054</v>
      </c>
      <c r="AJ35" s="1010" t="s">
        <v>1018</v>
      </c>
      <c r="AK35" s="1010" t="s">
        <v>2055</v>
      </c>
      <c r="AL35" s="1010" t="s">
        <v>2055</v>
      </c>
      <c r="AM35" s="1010" t="s">
        <v>2056</v>
      </c>
      <c r="AN35" s="1010" t="s">
        <v>2056</v>
      </c>
      <c r="AO35" s="1010" t="s">
        <v>2056</v>
      </c>
      <c r="AP35" s="1010" t="s">
        <v>2057</v>
      </c>
      <c r="AQ35" s="1010" t="s">
        <v>1286</v>
      </c>
      <c r="AR35" s="1010" t="s">
        <v>1286</v>
      </c>
      <c r="AS35" s="1010" t="s">
        <v>1286</v>
      </c>
      <c r="AT35" s="1010" t="s">
        <v>1286</v>
      </c>
      <c r="AU35" s="1010" t="s">
        <v>2058</v>
      </c>
      <c r="AV35" s="1010" t="s">
        <v>2058</v>
      </c>
      <c r="AW35" s="1010" t="s">
        <v>2058</v>
      </c>
      <c r="AX35" s="1010" t="s">
        <v>2058</v>
      </c>
      <c r="AY35" s="1010" t="s">
        <v>2058</v>
      </c>
      <c r="AZ35" s="1010" t="s">
        <v>2058</v>
      </c>
      <c r="BA35" s="1010" t="s">
        <v>2058</v>
      </c>
      <c r="BB35" s="1010" t="s">
        <v>2058</v>
      </c>
      <c r="BC35" s="1010" t="s">
        <v>2058</v>
      </c>
      <c r="BD35" s="1010" t="s">
        <v>2059</v>
      </c>
      <c r="BE35" s="1010" t="s">
        <v>2059</v>
      </c>
      <c r="BF35" s="1010" t="s">
        <v>2059</v>
      </c>
      <c r="BG35" s="1010" t="s">
        <v>2059</v>
      </c>
      <c r="BH35" s="1010" t="s">
        <v>2059</v>
      </c>
      <c r="BI35" s="1010" t="s">
        <v>2059</v>
      </c>
      <c r="BJ35" s="1010" t="s">
        <v>2059</v>
      </c>
      <c r="BK35" s="1010" t="s">
        <v>2059</v>
      </c>
      <c r="BL35" s="1010" t="s">
        <v>2059</v>
      </c>
      <c r="BM35" s="1010" t="s">
        <v>2060</v>
      </c>
      <c r="BN35" s="1010" t="s">
        <v>2060</v>
      </c>
      <c r="BO35" s="1010" t="s">
        <v>2060</v>
      </c>
      <c r="BP35" s="1010" t="s">
        <v>2060</v>
      </c>
      <c r="BQ35" s="1010" t="s">
        <v>2060</v>
      </c>
      <c r="BR35" s="1010" t="s">
        <v>2060</v>
      </c>
      <c r="BS35" s="1010" t="s">
        <v>2061</v>
      </c>
      <c r="BT35" s="1010" t="s">
        <v>2061</v>
      </c>
      <c r="BU35" s="1010" t="s">
        <v>1905</v>
      </c>
      <c r="BV35" s="1010" t="s">
        <v>1905</v>
      </c>
      <c r="BW35" s="1010" t="s">
        <v>2062</v>
      </c>
      <c r="BX35" s="1010" t="s">
        <v>2063</v>
      </c>
      <c r="BY35" s="1010" t="s">
        <v>2064</v>
      </c>
      <c r="BZ35" s="1011" t="s">
        <v>1278</v>
      </c>
      <c r="CA35" s="1010" t="s">
        <v>1278</v>
      </c>
      <c r="CB35" s="1010" t="s">
        <v>2065</v>
      </c>
      <c r="CC35" s="1010" t="s">
        <v>2065</v>
      </c>
      <c r="CD35" s="1010" t="s">
        <v>1288</v>
      </c>
      <c r="CE35" s="1010" t="s">
        <v>1288</v>
      </c>
      <c r="CF35" s="1010" t="s">
        <v>1288</v>
      </c>
      <c r="CG35" s="1010" t="s">
        <v>2066</v>
      </c>
      <c r="CH35" s="1010" t="s">
        <v>1287</v>
      </c>
      <c r="CI35" s="1010" t="s">
        <v>2000</v>
      </c>
      <c r="CJ35" s="1010" t="s">
        <v>2000</v>
      </c>
      <c r="CK35" s="1010" t="s">
        <v>2000</v>
      </c>
      <c r="CL35" s="1010" t="s">
        <v>2000</v>
      </c>
      <c r="CM35" s="1010" t="s">
        <v>2067</v>
      </c>
      <c r="CN35" s="1010" t="s">
        <v>2068</v>
      </c>
      <c r="CO35" s="1010" t="s">
        <v>2069</v>
      </c>
      <c r="CP35" s="1010" t="s">
        <v>2000</v>
      </c>
      <c r="CQ35" s="1011" t="s">
        <v>2000</v>
      </c>
      <c r="CR35" s="1010" t="s">
        <v>2070</v>
      </c>
      <c r="CS35" s="1010" t="s">
        <v>2071</v>
      </c>
      <c r="CT35" s="1010" t="s">
        <v>2072</v>
      </c>
      <c r="CU35" s="1010" t="s">
        <v>2073</v>
      </c>
      <c r="CV35" s="1010" t="s">
        <v>1849</v>
      </c>
      <c r="CW35" s="1010" t="s">
        <v>2074</v>
      </c>
      <c r="CX35" s="1010" t="s">
        <v>2074</v>
      </c>
      <c r="CY35" s="1010" t="s">
        <v>2075</v>
      </c>
      <c r="CZ35" s="1010" t="s">
        <v>1916</v>
      </c>
      <c r="DA35" s="1010" t="s">
        <v>1915</v>
      </c>
      <c r="DB35" s="1010" t="s">
        <v>2076</v>
      </c>
      <c r="DC35" s="1035" t="s">
        <v>1918</v>
      </c>
      <c r="DD35" s="1035" t="s">
        <v>1300</v>
      </c>
      <c r="DE35" s="1035" t="s">
        <v>1301</v>
      </c>
      <c r="DF35" s="1035" t="s">
        <v>2077</v>
      </c>
      <c r="DG35" s="1035" t="s">
        <v>2078</v>
      </c>
      <c r="DH35" s="1035" t="s">
        <v>2079</v>
      </c>
      <c r="DI35" s="1035" t="s">
        <v>2080</v>
      </c>
      <c r="DJ35" s="1035" t="s">
        <v>2081</v>
      </c>
      <c r="DK35" s="1035" t="s">
        <v>2082</v>
      </c>
      <c r="DL35" s="1035" t="s">
        <v>2083</v>
      </c>
      <c r="DM35" s="1035" t="s">
        <v>2084</v>
      </c>
      <c r="DN35" s="1035" t="s">
        <v>2085</v>
      </c>
      <c r="DO35" s="1035" t="s">
        <v>2086</v>
      </c>
      <c r="DP35" s="1035" t="s">
        <v>2087</v>
      </c>
      <c r="DQ35" s="1035" t="s">
        <v>2088</v>
      </c>
      <c r="DR35" s="1015" t="s">
        <v>2089</v>
      </c>
      <c r="DS35" s="1016" t="s">
        <v>2090</v>
      </c>
      <c r="DT35" s="1016" t="s">
        <v>2090</v>
      </c>
      <c r="DU35" s="1016" t="s">
        <v>2091</v>
      </c>
      <c r="DV35" s="1016" t="s">
        <v>2092</v>
      </c>
      <c r="DW35" s="1016" t="s">
        <v>2093</v>
      </c>
      <c r="DX35" s="1016" t="s">
        <v>2094</v>
      </c>
      <c r="DY35" s="1016" t="s">
        <v>2095</v>
      </c>
      <c r="DZ35" s="1016" t="s">
        <v>2094</v>
      </c>
      <c r="EA35" s="1016" t="s">
        <v>2096</v>
      </c>
      <c r="EB35" s="1016" t="s">
        <v>2096</v>
      </c>
      <c r="EC35" s="1016" t="s">
        <v>2096</v>
      </c>
      <c r="ED35" s="1016" t="s">
        <v>2097</v>
      </c>
      <c r="EE35" s="1016" t="s">
        <v>2098</v>
      </c>
      <c r="EF35" s="1016" t="s">
        <v>2099</v>
      </c>
      <c r="EG35" s="1016" t="s">
        <v>2099</v>
      </c>
      <c r="EH35" s="1016" t="s">
        <v>2099</v>
      </c>
      <c r="EI35" s="1016" t="s">
        <v>2099</v>
      </c>
      <c r="EJ35" s="1016" t="s">
        <v>1935</v>
      </c>
      <c r="EK35" s="1016" t="s">
        <v>1937</v>
      </c>
      <c r="EL35" s="1016" t="s">
        <v>1937</v>
      </c>
      <c r="EM35" s="1016" t="s">
        <v>1937</v>
      </c>
      <c r="EN35" s="1016" t="s">
        <v>1937</v>
      </c>
      <c r="EO35" s="1016" t="s">
        <v>2100</v>
      </c>
      <c r="EP35" s="1016" t="s">
        <v>2100</v>
      </c>
      <c r="EQ35" s="1016" t="s">
        <v>2100</v>
      </c>
      <c r="ER35" s="3958" t="s">
        <v>2101</v>
      </c>
      <c r="ES35" s="3959" t="s">
        <v>2101</v>
      </c>
      <c r="ET35" s="3959" t="s">
        <v>1943</v>
      </c>
      <c r="EU35" s="3959" t="s">
        <v>1943</v>
      </c>
      <c r="EV35" s="3959" t="s">
        <v>1943</v>
      </c>
      <c r="EW35" s="3959" t="s">
        <v>2102</v>
      </c>
      <c r="EX35" s="3959" t="s">
        <v>2102</v>
      </c>
      <c r="EY35" s="3959" t="s">
        <v>2102</v>
      </c>
      <c r="EZ35" s="3959" t="s">
        <v>2103</v>
      </c>
      <c r="FA35" s="3959" t="s">
        <v>2102</v>
      </c>
      <c r="FB35" s="3959" t="s">
        <v>2102</v>
      </c>
      <c r="FC35" s="3959" t="s">
        <v>2103</v>
      </c>
      <c r="FD35" s="3960" t="s">
        <v>2102</v>
      </c>
    </row>
    <row r="36" spans="1:160" ht="20.25" customHeight="1" x14ac:dyDescent="0.5">
      <c r="A36" s="3977" t="s">
        <v>2104</v>
      </c>
      <c r="B36" s="1008" t="s">
        <v>1249</v>
      </c>
      <c r="C36" s="1009" t="s">
        <v>1681</v>
      </c>
      <c r="D36" s="1009" t="s">
        <v>1681</v>
      </c>
      <c r="E36" s="1009" t="s">
        <v>2105</v>
      </c>
      <c r="F36" s="1008" t="s">
        <v>1681</v>
      </c>
      <c r="G36" s="1009" t="s">
        <v>1983</v>
      </c>
      <c r="H36" s="1009" t="s">
        <v>1983</v>
      </c>
      <c r="I36" s="1009" t="s">
        <v>1682</v>
      </c>
      <c r="J36" s="1009" t="s">
        <v>1682</v>
      </c>
      <c r="K36" s="1009" t="s">
        <v>2106</v>
      </c>
      <c r="L36" s="1009" t="s">
        <v>1682</v>
      </c>
      <c r="M36" s="1009" t="s">
        <v>1682</v>
      </c>
      <c r="N36" s="1008" t="s">
        <v>1268</v>
      </c>
      <c r="O36" s="1009" t="s">
        <v>1268</v>
      </c>
      <c r="P36" s="1009" t="s">
        <v>1983</v>
      </c>
      <c r="Q36" s="1008" t="s">
        <v>1983</v>
      </c>
      <c r="R36" s="1009" t="s">
        <v>1983</v>
      </c>
      <c r="S36" s="1009" t="s">
        <v>1983</v>
      </c>
      <c r="T36" s="1010" t="s">
        <v>1983</v>
      </c>
      <c r="U36" s="1010" t="s">
        <v>1983</v>
      </c>
      <c r="V36" s="1010" t="s">
        <v>1983</v>
      </c>
      <c r="W36" s="1010" t="s">
        <v>2107</v>
      </c>
      <c r="X36" s="1010" t="s">
        <v>2107</v>
      </c>
      <c r="Y36" s="1010" t="s">
        <v>1983</v>
      </c>
      <c r="Z36" s="1010" t="s">
        <v>2108</v>
      </c>
      <c r="AA36" s="1010" t="s">
        <v>2109</v>
      </c>
      <c r="AB36" s="1010" t="s">
        <v>2110</v>
      </c>
      <c r="AC36" s="1010" t="s">
        <v>2111</v>
      </c>
      <c r="AD36" s="1010" t="s">
        <v>1258</v>
      </c>
      <c r="AE36" s="1010" t="s">
        <v>2112</v>
      </c>
      <c r="AF36" s="1010" t="s">
        <v>2113</v>
      </c>
      <c r="AG36" s="1010" t="s">
        <v>2114</v>
      </c>
      <c r="AH36" s="1010" t="s">
        <v>2115</v>
      </c>
      <c r="AI36" s="1010" t="s">
        <v>2116</v>
      </c>
      <c r="AJ36" s="1010" t="s">
        <v>2117</v>
      </c>
      <c r="AK36" s="1010" t="s">
        <v>2118</v>
      </c>
      <c r="AL36" s="1010" t="s">
        <v>2118</v>
      </c>
      <c r="AM36" s="1010" t="s">
        <v>2119</v>
      </c>
      <c r="AN36" s="1010" t="s">
        <v>2120</v>
      </c>
      <c r="AO36" s="1010" t="s">
        <v>2120</v>
      </c>
      <c r="AP36" s="1010" t="s">
        <v>2121</v>
      </c>
      <c r="AQ36" s="1010" t="s">
        <v>2122</v>
      </c>
      <c r="AR36" s="1010" t="s">
        <v>2123</v>
      </c>
      <c r="AS36" s="1010" t="s">
        <v>2124</v>
      </c>
      <c r="AT36" s="1010" t="s">
        <v>2124</v>
      </c>
      <c r="AU36" s="1010" t="s">
        <v>2125</v>
      </c>
      <c r="AV36" s="1010" t="s">
        <v>2125</v>
      </c>
      <c r="AW36" s="1010" t="s">
        <v>2126</v>
      </c>
      <c r="AX36" s="1010" t="s">
        <v>1269</v>
      </c>
      <c r="AY36" s="1010" t="s">
        <v>1682</v>
      </c>
      <c r="AZ36" s="1010" t="s">
        <v>1258</v>
      </c>
      <c r="BA36" s="1010" t="s">
        <v>2127</v>
      </c>
      <c r="BB36" s="1010" t="s">
        <v>2127</v>
      </c>
      <c r="BC36" s="1010" t="s">
        <v>2127</v>
      </c>
      <c r="BD36" s="1010" t="s">
        <v>2128</v>
      </c>
      <c r="BE36" s="1010" t="s">
        <v>2128</v>
      </c>
      <c r="BF36" s="1010" t="s">
        <v>2128</v>
      </c>
      <c r="BG36" s="1010" t="s">
        <v>2128</v>
      </c>
      <c r="BH36" s="1010" t="s">
        <v>2128</v>
      </c>
      <c r="BI36" s="1010" t="s">
        <v>2128</v>
      </c>
      <c r="BJ36" s="1010" t="s">
        <v>2129</v>
      </c>
      <c r="BK36" s="1010" t="s">
        <v>2129</v>
      </c>
      <c r="BL36" s="1010" t="s">
        <v>2130</v>
      </c>
      <c r="BM36" s="1010" t="s">
        <v>2131</v>
      </c>
      <c r="BN36" s="1010" t="s">
        <v>2132</v>
      </c>
      <c r="BO36" s="1010" t="s">
        <v>2133</v>
      </c>
      <c r="BP36" s="1010" t="s">
        <v>2133</v>
      </c>
      <c r="BQ36" s="1010" t="s">
        <v>2133</v>
      </c>
      <c r="BR36" s="1010" t="s">
        <v>2133</v>
      </c>
      <c r="BS36" s="1010" t="s">
        <v>2134</v>
      </c>
      <c r="BT36" s="1010" t="s">
        <v>2134</v>
      </c>
      <c r="BU36" s="1010" t="s">
        <v>2135</v>
      </c>
      <c r="BV36" s="1010" t="s">
        <v>2135</v>
      </c>
      <c r="BW36" s="1010" t="s">
        <v>2136</v>
      </c>
      <c r="BX36" s="1010" t="s">
        <v>2137</v>
      </c>
      <c r="BY36" s="1010" t="s">
        <v>2137</v>
      </c>
      <c r="BZ36" s="1011" t="s">
        <v>2137</v>
      </c>
      <c r="CA36" s="1010" t="s">
        <v>2138</v>
      </c>
      <c r="CB36" s="1010" t="s">
        <v>2137</v>
      </c>
      <c r="CC36" s="1010" t="s">
        <v>2137</v>
      </c>
      <c r="CD36" s="1010" t="s">
        <v>2139</v>
      </c>
      <c r="CE36" s="1010" t="s">
        <v>2140</v>
      </c>
      <c r="CF36" s="1010" t="s">
        <v>2141</v>
      </c>
      <c r="CG36" s="1010" t="s">
        <v>2142</v>
      </c>
      <c r="CH36" s="1010" t="s">
        <v>2142</v>
      </c>
      <c r="CI36" s="1010" t="s">
        <v>2142</v>
      </c>
      <c r="CJ36" s="1010" t="s">
        <v>2142</v>
      </c>
      <c r="CK36" s="1010" t="s">
        <v>2142</v>
      </c>
      <c r="CL36" s="1010" t="s">
        <v>2142</v>
      </c>
      <c r="CM36" s="1010" t="s">
        <v>2142</v>
      </c>
      <c r="CN36" s="1010" t="s">
        <v>2143</v>
      </c>
      <c r="CO36" s="1010" t="s">
        <v>2143</v>
      </c>
      <c r="CP36" s="1010" t="s">
        <v>2143</v>
      </c>
      <c r="CQ36" s="1011" t="s">
        <v>2144</v>
      </c>
      <c r="CR36" s="1010" t="s">
        <v>2144</v>
      </c>
      <c r="CS36" s="1010" t="s">
        <v>1283</v>
      </c>
      <c r="CT36" s="1010" t="s">
        <v>1283</v>
      </c>
      <c r="CU36" s="1010" t="s">
        <v>2145</v>
      </c>
      <c r="CV36" s="1010" t="s">
        <v>1283</v>
      </c>
      <c r="CW36" s="1010" t="s">
        <v>1283</v>
      </c>
      <c r="CX36" s="1010" t="s">
        <v>1283</v>
      </c>
      <c r="CY36" s="1010" t="s">
        <v>2146</v>
      </c>
      <c r="CZ36" s="1010" t="s">
        <v>2146</v>
      </c>
      <c r="DA36" s="1010" t="s">
        <v>1288</v>
      </c>
      <c r="DB36" s="1010" t="s">
        <v>2015</v>
      </c>
      <c r="DC36" s="1035" t="s">
        <v>2147</v>
      </c>
      <c r="DD36" s="1035" t="s">
        <v>2148</v>
      </c>
      <c r="DE36" s="1035" t="s">
        <v>2149</v>
      </c>
      <c r="DF36" s="1035" t="s">
        <v>2150</v>
      </c>
      <c r="DG36" s="1035" t="s">
        <v>2149</v>
      </c>
      <c r="DH36" s="1035" t="s">
        <v>2149</v>
      </c>
      <c r="DI36" s="1035" t="s">
        <v>2149</v>
      </c>
      <c r="DJ36" s="1035" t="s">
        <v>2149</v>
      </c>
      <c r="DK36" s="1035" t="s">
        <v>2149</v>
      </c>
      <c r="DL36" s="1035" t="s">
        <v>2151</v>
      </c>
      <c r="DM36" s="1035" t="s">
        <v>2151</v>
      </c>
      <c r="DN36" s="1035" t="s">
        <v>2151</v>
      </c>
      <c r="DO36" s="1035" t="s">
        <v>2151</v>
      </c>
      <c r="DP36" s="1035" t="s">
        <v>2151</v>
      </c>
      <c r="DQ36" s="1035" t="s">
        <v>2152</v>
      </c>
      <c r="DR36" s="1015" t="s">
        <v>2153</v>
      </c>
      <c r="DS36" s="1016" t="s">
        <v>2154</v>
      </c>
      <c r="DT36" s="1016" t="s">
        <v>2154</v>
      </c>
      <c r="DU36" s="1016" t="s">
        <v>2155</v>
      </c>
      <c r="DV36" s="1016" t="s">
        <v>2156</v>
      </c>
      <c r="DW36" s="1016" t="s">
        <v>2154</v>
      </c>
      <c r="DX36" s="1016" t="s">
        <v>2154</v>
      </c>
      <c r="DY36" s="1016" t="s">
        <v>2157</v>
      </c>
      <c r="DZ36" s="1016" t="s">
        <v>2155</v>
      </c>
      <c r="EA36" s="1016" t="s">
        <v>2158</v>
      </c>
      <c r="EB36" s="1016" t="s">
        <v>2159</v>
      </c>
      <c r="EC36" s="1016" t="s">
        <v>2160</v>
      </c>
      <c r="ED36" s="1016" t="s">
        <v>2161</v>
      </c>
      <c r="EE36" s="1016" t="s">
        <v>2162</v>
      </c>
      <c r="EF36" s="1016" t="s">
        <v>2163</v>
      </c>
      <c r="EG36" s="1016" t="s">
        <v>2163</v>
      </c>
      <c r="EH36" s="1036" t="s">
        <v>2164</v>
      </c>
      <c r="EI36" s="1016" t="s">
        <v>2165</v>
      </c>
      <c r="EJ36" s="1016" t="s">
        <v>2166</v>
      </c>
      <c r="EK36" s="1016" t="s">
        <v>2167</v>
      </c>
      <c r="EL36" s="1016" t="s">
        <v>2168</v>
      </c>
      <c r="EM36" s="1016" t="s">
        <v>2168</v>
      </c>
      <c r="EN36" s="1016" t="s">
        <v>2164</v>
      </c>
      <c r="EO36" s="1016" t="s">
        <v>2164</v>
      </c>
      <c r="EP36" s="1016" t="s">
        <v>2169</v>
      </c>
      <c r="EQ36" s="1016" t="s">
        <v>2164</v>
      </c>
      <c r="ER36" s="3958" t="s">
        <v>2170</v>
      </c>
      <c r="ES36" s="3959" t="s">
        <v>2171</v>
      </c>
      <c r="ET36" s="3969" t="s">
        <v>2171</v>
      </c>
      <c r="EU36" s="3969" t="s">
        <v>2171</v>
      </c>
      <c r="EV36" s="3969" t="s">
        <v>2171</v>
      </c>
      <c r="EW36" s="3969" t="s">
        <v>2171</v>
      </c>
      <c r="EX36" s="3969" t="s">
        <v>2171</v>
      </c>
      <c r="EY36" s="3969" t="s">
        <v>2171</v>
      </c>
      <c r="EZ36" s="3969" t="s">
        <v>2171</v>
      </c>
      <c r="FA36" s="3969" t="s">
        <v>2171</v>
      </c>
      <c r="FB36" s="3969" t="s">
        <v>2171</v>
      </c>
      <c r="FC36" s="3969" t="s">
        <v>2171</v>
      </c>
      <c r="FD36" s="3970" t="s">
        <v>2171</v>
      </c>
    </row>
    <row r="37" spans="1:160" ht="20.25" customHeight="1" x14ac:dyDescent="0.5">
      <c r="A37" s="3977" t="s">
        <v>2172</v>
      </c>
      <c r="B37" s="1008">
        <v>9.5</v>
      </c>
      <c r="C37" s="1009">
        <v>10</v>
      </c>
      <c r="D37" s="1009">
        <v>10</v>
      </c>
      <c r="E37" s="1009">
        <v>10</v>
      </c>
      <c r="F37" s="1008">
        <v>10</v>
      </c>
      <c r="G37" s="1009"/>
      <c r="H37" s="1009">
        <v>11</v>
      </c>
      <c r="I37" s="1009"/>
      <c r="J37" s="1009"/>
      <c r="K37" s="1009"/>
      <c r="L37" s="1009"/>
      <c r="M37" s="1009"/>
      <c r="N37" s="1008"/>
      <c r="O37" s="1009">
        <v>17</v>
      </c>
      <c r="P37" s="1009" t="s">
        <v>2173</v>
      </c>
      <c r="Q37" s="1008">
        <v>18</v>
      </c>
      <c r="R37" s="1009">
        <v>18</v>
      </c>
      <c r="S37" s="1009">
        <v>18</v>
      </c>
      <c r="T37" s="1010" t="s">
        <v>2173</v>
      </c>
      <c r="U37" s="1010">
        <v>18</v>
      </c>
      <c r="V37" s="1010" t="s">
        <v>2173</v>
      </c>
      <c r="W37" s="1042">
        <v>18</v>
      </c>
      <c r="X37" s="1010" t="s">
        <v>2173</v>
      </c>
      <c r="Y37" s="1010">
        <v>18</v>
      </c>
      <c r="Z37" s="1010" t="s">
        <v>2174</v>
      </c>
      <c r="AA37" s="1010" t="s">
        <v>2174</v>
      </c>
      <c r="AB37" s="1010">
        <v>18.25</v>
      </c>
      <c r="AC37" s="1010" t="s">
        <v>2175</v>
      </c>
      <c r="AD37" s="1010">
        <v>18.75</v>
      </c>
      <c r="AE37" s="1010" t="s">
        <v>2176</v>
      </c>
      <c r="AF37" s="1010">
        <v>18.75</v>
      </c>
      <c r="AG37" s="1010">
        <v>18.5</v>
      </c>
      <c r="AH37" s="1010">
        <v>12</v>
      </c>
      <c r="AI37" s="1010">
        <v>11.5</v>
      </c>
      <c r="AJ37" s="1010">
        <v>10.75</v>
      </c>
      <c r="AK37" s="1010" t="s">
        <v>2177</v>
      </c>
      <c r="AL37" s="1010" t="s">
        <v>2178</v>
      </c>
      <c r="AM37" s="1010" t="s">
        <v>2179</v>
      </c>
      <c r="AN37" s="1010" t="s">
        <v>2179</v>
      </c>
      <c r="AO37" s="1010" t="s">
        <v>2180</v>
      </c>
      <c r="AP37" s="1010" t="s">
        <v>2181</v>
      </c>
      <c r="AQ37" s="1010">
        <v>10.65</v>
      </c>
      <c r="AR37" s="1010">
        <v>10.65</v>
      </c>
      <c r="AS37" s="1010">
        <v>9.65</v>
      </c>
      <c r="AT37" s="1010">
        <v>9.65</v>
      </c>
      <c r="AU37" s="1010">
        <v>9.65</v>
      </c>
      <c r="AV37" s="1043">
        <v>0</v>
      </c>
      <c r="AW37" s="1043">
        <v>0</v>
      </c>
      <c r="AX37" s="1044">
        <v>9.65</v>
      </c>
      <c r="AY37" s="1010" t="s">
        <v>2182</v>
      </c>
      <c r="AZ37" s="1037">
        <v>0</v>
      </c>
      <c r="BA37" s="1037">
        <v>0</v>
      </c>
      <c r="BB37" s="1037">
        <v>0</v>
      </c>
      <c r="BC37" s="1038">
        <v>9.75</v>
      </c>
      <c r="BD37" s="1038">
        <v>0</v>
      </c>
      <c r="BE37" s="1038">
        <v>0</v>
      </c>
      <c r="BF37" s="1038">
        <v>0</v>
      </c>
      <c r="BG37" s="1038">
        <v>9.75</v>
      </c>
      <c r="BH37" s="1038">
        <v>0</v>
      </c>
      <c r="BI37" s="1038">
        <v>0</v>
      </c>
      <c r="BJ37" s="1038">
        <v>0</v>
      </c>
      <c r="BK37" s="1038">
        <v>9.75</v>
      </c>
      <c r="BL37" s="1038">
        <v>9.75</v>
      </c>
      <c r="BM37" s="1038">
        <v>8.85</v>
      </c>
      <c r="BN37" s="1038">
        <v>8.85</v>
      </c>
      <c r="BO37" s="1038">
        <v>8.85</v>
      </c>
      <c r="BP37" s="1038">
        <v>8.85</v>
      </c>
      <c r="BQ37" s="1038">
        <v>8.85</v>
      </c>
      <c r="BR37" s="1038">
        <v>8.85</v>
      </c>
      <c r="BS37" s="1038">
        <v>9.25</v>
      </c>
      <c r="BT37" s="1038">
        <v>9.25</v>
      </c>
      <c r="BU37" s="1010" t="s">
        <v>2183</v>
      </c>
      <c r="BV37" s="1010">
        <v>9.5</v>
      </c>
      <c r="BW37" s="1010" t="s">
        <v>2184</v>
      </c>
      <c r="BX37" s="1010" t="s">
        <v>2184</v>
      </c>
      <c r="BY37" s="1010" t="s">
        <v>2184</v>
      </c>
      <c r="BZ37" s="1011" t="s">
        <v>2184</v>
      </c>
      <c r="CA37" s="1010" t="s">
        <v>2184</v>
      </c>
      <c r="CB37" s="1010" t="s">
        <v>2185</v>
      </c>
      <c r="CC37" s="1010" t="s">
        <v>2185</v>
      </c>
      <c r="CD37" s="1010" t="s">
        <v>2186</v>
      </c>
      <c r="CE37" s="1010" t="s">
        <v>2187</v>
      </c>
      <c r="CF37" s="1010" t="s">
        <v>2188</v>
      </c>
      <c r="CG37" s="1010" t="s">
        <v>2189</v>
      </c>
      <c r="CH37" s="1010" t="s">
        <v>2190</v>
      </c>
      <c r="CI37" s="1010" t="s">
        <v>2190</v>
      </c>
      <c r="CJ37" s="1010" t="s">
        <v>2190</v>
      </c>
      <c r="CK37" s="1010" t="s">
        <v>2190</v>
      </c>
      <c r="CL37" s="1010" t="s">
        <v>2190</v>
      </c>
      <c r="CM37" s="1010" t="s">
        <v>2190</v>
      </c>
      <c r="CN37" s="1010" t="s">
        <v>2190</v>
      </c>
      <c r="CO37" s="1010" t="s">
        <v>2190</v>
      </c>
      <c r="CP37" s="1010" t="s">
        <v>2190</v>
      </c>
      <c r="CQ37" s="1011" t="s">
        <v>2190</v>
      </c>
      <c r="CR37" s="1010" t="s">
        <v>2190</v>
      </c>
      <c r="CS37" s="1010" t="s">
        <v>2190</v>
      </c>
      <c r="CT37" s="1010" t="s">
        <v>2191</v>
      </c>
      <c r="CU37" s="1010" t="s">
        <v>2192</v>
      </c>
      <c r="CV37" s="1010" t="s">
        <v>2192</v>
      </c>
      <c r="CW37" s="1010" t="s">
        <v>2192</v>
      </c>
      <c r="CX37" s="1010" t="s">
        <v>2192</v>
      </c>
      <c r="CY37" s="1010" t="s">
        <v>2192</v>
      </c>
      <c r="CZ37" s="1010" t="s">
        <v>2192</v>
      </c>
      <c r="DA37" s="1010" t="s">
        <v>2192</v>
      </c>
      <c r="DB37" s="1010" t="s">
        <v>2192</v>
      </c>
      <c r="DC37" s="1035" t="s">
        <v>2192</v>
      </c>
      <c r="DD37" s="1035" t="s">
        <v>2192</v>
      </c>
      <c r="DE37" s="1035" t="s">
        <v>2193</v>
      </c>
      <c r="DF37" s="1035" t="s">
        <v>2192</v>
      </c>
      <c r="DG37" s="1035" t="s">
        <v>2192</v>
      </c>
      <c r="DH37" s="1035" t="s">
        <v>2192</v>
      </c>
      <c r="DI37" s="1035" t="s">
        <v>2192</v>
      </c>
      <c r="DJ37" s="1035" t="s">
        <v>2192</v>
      </c>
      <c r="DK37" s="1035" t="s">
        <v>2192</v>
      </c>
      <c r="DL37" s="1035" t="s">
        <v>2192</v>
      </c>
      <c r="DM37" s="1035" t="s">
        <v>2194</v>
      </c>
      <c r="DN37" s="1035" t="s">
        <v>2192</v>
      </c>
      <c r="DO37" s="1035" t="s">
        <v>2192</v>
      </c>
      <c r="DP37" s="1035" t="s">
        <v>2195</v>
      </c>
      <c r="DQ37" s="1035" t="s">
        <v>2196</v>
      </c>
      <c r="DR37" s="1015" t="s">
        <v>1005</v>
      </c>
      <c r="DS37" s="1016" t="s">
        <v>2197</v>
      </c>
      <c r="DT37" s="1041">
        <v>8.5</v>
      </c>
      <c r="DU37" s="1041">
        <v>8.5</v>
      </c>
      <c r="DV37" s="1041">
        <v>8.1999999999999993</v>
      </c>
      <c r="DW37" s="1041">
        <v>8.1999999999999993</v>
      </c>
      <c r="DX37" s="1041">
        <v>8.1999999999999993</v>
      </c>
      <c r="DY37" s="1041">
        <v>8.1999999999999993</v>
      </c>
      <c r="DZ37" s="1041">
        <v>8.1999999999999993</v>
      </c>
      <c r="EA37" s="1041">
        <v>8.65</v>
      </c>
      <c r="EB37" s="1041">
        <v>8.1999999999999993</v>
      </c>
      <c r="EC37" s="1041">
        <v>8.1999999999999993</v>
      </c>
      <c r="ED37" s="1041">
        <v>7.75</v>
      </c>
      <c r="EE37" s="1041">
        <v>7.75</v>
      </c>
      <c r="EF37" s="1016" t="s">
        <v>2198</v>
      </c>
      <c r="EG37" s="1041">
        <v>6.25</v>
      </c>
      <c r="EH37" s="1041">
        <v>6.25</v>
      </c>
      <c r="EI37" s="1041" t="s">
        <v>1972</v>
      </c>
      <c r="EJ37" s="1041">
        <v>7.75</v>
      </c>
      <c r="EK37" s="1041">
        <v>7.75</v>
      </c>
      <c r="EL37" s="1041" t="s">
        <v>1972</v>
      </c>
      <c r="EM37" s="1041" t="s">
        <v>1972</v>
      </c>
      <c r="EN37" s="1041" t="s">
        <v>1972</v>
      </c>
      <c r="EO37" s="1041" t="s">
        <v>1972</v>
      </c>
      <c r="EP37" s="1041" t="s">
        <v>1972</v>
      </c>
      <c r="EQ37" s="1041" t="s">
        <v>1972</v>
      </c>
      <c r="ER37" s="3971" t="s">
        <v>1972</v>
      </c>
      <c r="ES37" s="3959"/>
      <c r="ET37" s="3959"/>
      <c r="EU37" s="3959" t="s">
        <v>1972</v>
      </c>
      <c r="EV37" s="3959" t="s">
        <v>1972</v>
      </c>
      <c r="EW37" s="3959" t="s">
        <v>1972</v>
      </c>
      <c r="EX37" s="3959" t="s">
        <v>1972</v>
      </c>
      <c r="EY37" s="3959" t="s">
        <v>1972</v>
      </c>
      <c r="EZ37" s="3959" t="s">
        <v>1972</v>
      </c>
      <c r="FA37" s="3959" t="s">
        <v>1972</v>
      </c>
      <c r="FB37" s="3959" t="s">
        <v>1972</v>
      </c>
      <c r="FC37" s="3959" t="s">
        <v>1972</v>
      </c>
      <c r="FD37" s="3960" t="s">
        <v>1972</v>
      </c>
    </row>
    <row r="38" spans="1:160" ht="20.25" customHeight="1" x14ac:dyDescent="0.5">
      <c r="A38" s="3977" t="s">
        <v>2199</v>
      </c>
      <c r="B38" s="1008" t="s">
        <v>1704</v>
      </c>
      <c r="C38" s="1009" t="s">
        <v>1704</v>
      </c>
      <c r="D38" s="1009" t="s">
        <v>1680</v>
      </c>
      <c r="E38" s="1009" t="s">
        <v>1680</v>
      </c>
      <c r="F38" s="1008" t="s">
        <v>1680</v>
      </c>
      <c r="G38" s="1009" t="s">
        <v>1680</v>
      </c>
      <c r="H38" s="1009" t="s">
        <v>1680</v>
      </c>
      <c r="I38" s="1009" t="s">
        <v>1680</v>
      </c>
      <c r="J38" s="1009" t="s">
        <v>1172</v>
      </c>
      <c r="K38" s="1009" t="s">
        <v>1172</v>
      </c>
      <c r="L38" s="1009" t="s">
        <v>1172</v>
      </c>
      <c r="M38" s="1009" t="s">
        <v>1465</v>
      </c>
      <c r="N38" s="1008" t="s">
        <v>1172</v>
      </c>
      <c r="O38" s="1009" t="s">
        <v>1172</v>
      </c>
      <c r="P38" s="1009" t="s">
        <v>1172</v>
      </c>
      <c r="Q38" s="1008" t="s">
        <v>1172</v>
      </c>
      <c r="R38" s="1009" t="s">
        <v>1172</v>
      </c>
      <c r="S38" s="1009" t="s">
        <v>1172</v>
      </c>
      <c r="T38" s="1010" t="s">
        <v>1172</v>
      </c>
      <c r="U38" s="1010" t="s">
        <v>1172</v>
      </c>
      <c r="V38" s="1010" t="s">
        <v>1172</v>
      </c>
      <c r="W38" s="1010" t="s">
        <v>1172</v>
      </c>
      <c r="X38" s="1010" t="s">
        <v>1172</v>
      </c>
      <c r="Y38" s="1010" t="s">
        <v>1172</v>
      </c>
      <c r="Z38" s="1010" t="s">
        <v>1172</v>
      </c>
      <c r="AA38" s="1010" t="s">
        <v>1172</v>
      </c>
      <c r="AB38" s="1010" t="s">
        <v>1172</v>
      </c>
      <c r="AC38" s="1010" t="s">
        <v>1172</v>
      </c>
      <c r="AD38" s="1010" t="s">
        <v>1172</v>
      </c>
      <c r="AE38" s="1010" t="s">
        <v>1172</v>
      </c>
      <c r="AF38" s="1010" t="s">
        <v>1172</v>
      </c>
      <c r="AG38" s="1010" t="s">
        <v>1680</v>
      </c>
      <c r="AH38" s="1010" t="s">
        <v>2200</v>
      </c>
      <c r="AI38" s="1010" t="s">
        <v>2201</v>
      </c>
      <c r="AJ38" s="1010" t="s">
        <v>2202</v>
      </c>
      <c r="AK38" s="1010" t="s">
        <v>2203</v>
      </c>
      <c r="AL38" s="1010" t="s">
        <v>2204</v>
      </c>
      <c r="AM38" s="1010" t="s">
        <v>2205</v>
      </c>
      <c r="AN38" s="1010" t="s">
        <v>2206</v>
      </c>
      <c r="AO38" s="1010" t="s">
        <v>2205</v>
      </c>
      <c r="AP38" s="1010" t="s">
        <v>2207</v>
      </c>
      <c r="AQ38" s="1010" t="s">
        <v>2208</v>
      </c>
      <c r="AR38" s="1010" t="s">
        <v>2208</v>
      </c>
      <c r="AS38" s="1010" t="s">
        <v>2208</v>
      </c>
      <c r="AT38" s="1010" t="s">
        <v>2209</v>
      </c>
      <c r="AU38" s="1010" t="s">
        <v>2210</v>
      </c>
      <c r="AV38" s="1010" t="s">
        <v>2211</v>
      </c>
      <c r="AW38" s="1010" t="s">
        <v>2212</v>
      </c>
      <c r="AX38" s="1010" t="s">
        <v>2212</v>
      </c>
      <c r="AY38" s="1010" t="s">
        <v>2213</v>
      </c>
      <c r="AZ38" s="1010" t="s">
        <v>2214</v>
      </c>
      <c r="BA38" s="1010" t="s">
        <v>2214</v>
      </c>
      <c r="BB38" s="1010" t="s">
        <v>2214</v>
      </c>
      <c r="BC38" s="1010" t="s">
        <v>2214</v>
      </c>
      <c r="BD38" s="1010" t="s">
        <v>2214</v>
      </c>
      <c r="BE38" s="1010" t="s">
        <v>1599</v>
      </c>
      <c r="BF38" s="1010" t="s">
        <v>1599</v>
      </c>
      <c r="BG38" s="1010" t="s">
        <v>1599</v>
      </c>
      <c r="BH38" s="1010" t="s">
        <v>1599</v>
      </c>
      <c r="BI38" s="1010" t="s">
        <v>1599</v>
      </c>
      <c r="BJ38" s="1010" t="s">
        <v>1599</v>
      </c>
      <c r="BK38" s="1010" t="s">
        <v>1599</v>
      </c>
      <c r="BL38" s="1010" t="s">
        <v>1599</v>
      </c>
      <c r="BM38" s="1010" t="s">
        <v>1599</v>
      </c>
      <c r="BN38" s="1010" t="s">
        <v>1599</v>
      </c>
      <c r="BO38" s="1010" t="s">
        <v>2215</v>
      </c>
      <c r="BP38" s="1010" t="s">
        <v>2215</v>
      </c>
      <c r="BQ38" s="1010" t="s">
        <v>2215</v>
      </c>
      <c r="BR38" s="1010" t="s">
        <v>2215</v>
      </c>
      <c r="BS38" s="1010" t="s">
        <v>2216</v>
      </c>
      <c r="BT38" s="1010" t="s">
        <v>2216</v>
      </c>
      <c r="BU38" s="1010" t="s">
        <v>2217</v>
      </c>
      <c r="BV38" s="1010" t="s">
        <v>2217</v>
      </c>
      <c r="BW38" s="1010" t="s">
        <v>2217</v>
      </c>
      <c r="BX38" s="1010" t="s">
        <v>2218</v>
      </c>
      <c r="BY38" s="1010" t="s">
        <v>2218</v>
      </c>
      <c r="BZ38" s="1011" t="s">
        <v>2218</v>
      </c>
      <c r="CA38" s="1010" t="s">
        <v>2218</v>
      </c>
      <c r="CB38" s="1010" t="s">
        <v>2219</v>
      </c>
      <c r="CC38" s="1010" t="s">
        <v>2219</v>
      </c>
      <c r="CD38" s="1010" t="s">
        <v>2220</v>
      </c>
      <c r="CE38" s="1010" t="s">
        <v>2221</v>
      </c>
      <c r="CF38" s="1010" t="s">
        <v>2221</v>
      </c>
      <c r="CG38" s="1010" t="s">
        <v>2221</v>
      </c>
      <c r="CH38" s="1010" t="s">
        <v>2222</v>
      </c>
      <c r="CI38" s="1010" t="s">
        <v>2222</v>
      </c>
      <c r="CJ38" s="1010" t="s">
        <v>2222</v>
      </c>
      <c r="CK38" s="1010" t="s">
        <v>2222</v>
      </c>
      <c r="CL38" s="1010" t="s">
        <v>2222</v>
      </c>
      <c r="CM38" s="1010" t="s">
        <v>2222</v>
      </c>
      <c r="CN38" s="1010" t="s">
        <v>2222</v>
      </c>
      <c r="CO38" s="1010" t="s">
        <v>1568</v>
      </c>
      <c r="CP38" s="1010" t="s">
        <v>2223</v>
      </c>
      <c r="CQ38" s="1011" t="s">
        <v>1573</v>
      </c>
      <c r="CR38" s="1010" t="s">
        <v>2224</v>
      </c>
      <c r="CS38" s="1010" t="s">
        <v>2225</v>
      </c>
      <c r="CT38" s="1010" t="s">
        <v>2226</v>
      </c>
      <c r="CU38" s="1010" t="s">
        <v>2227</v>
      </c>
      <c r="CV38" s="1010" t="s">
        <v>1570</v>
      </c>
      <c r="CW38" s="1010" t="s">
        <v>2228</v>
      </c>
      <c r="CX38" s="1010" t="s">
        <v>2229</v>
      </c>
      <c r="CY38" s="1010" t="s">
        <v>2230</v>
      </c>
      <c r="CZ38" s="1010" t="s">
        <v>2231</v>
      </c>
      <c r="DA38" s="1010" t="s">
        <v>2232</v>
      </c>
      <c r="DB38" s="1010" t="s">
        <v>2233</v>
      </c>
      <c r="DC38" s="1035" t="s">
        <v>2234</v>
      </c>
      <c r="DD38" s="1035" t="s">
        <v>2235</v>
      </c>
      <c r="DE38" s="1035" t="s">
        <v>2223</v>
      </c>
      <c r="DF38" s="1035" t="s">
        <v>1567</v>
      </c>
      <c r="DG38" s="1035" t="s">
        <v>2236</v>
      </c>
      <c r="DH38" s="1035" t="s">
        <v>2237</v>
      </c>
      <c r="DI38" s="1035" t="s">
        <v>2226</v>
      </c>
      <c r="DJ38" s="1035" t="s">
        <v>2238</v>
      </c>
      <c r="DK38" s="1035" t="s">
        <v>2239</v>
      </c>
      <c r="DL38" s="1035" t="s">
        <v>2240</v>
      </c>
      <c r="DM38" s="1035" t="s">
        <v>2241</v>
      </c>
      <c r="DN38" s="1035" t="s">
        <v>2242</v>
      </c>
      <c r="DO38" s="1035" t="s">
        <v>2243</v>
      </c>
      <c r="DP38" s="1035" t="s">
        <v>2243</v>
      </c>
      <c r="DQ38" s="1035" t="s">
        <v>2243</v>
      </c>
      <c r="DR38" s="1015" t="s">
        <v>2243</v>
      </c>
      <c r="DS38" s="1016" t="s">
        <v>2243</v>
      </c>
      <c r="DT38" s="1016" t="s">
        <v>2244</v>
      </c>
      <c r="DU38" s="1016" t="s">
        <v>1083</v>
      </c>
      <c r="DV38" s="1016" t="s">
        <v>1083</v>
      </c>
      <c r="DW38" s="1016" t="s">
        <v>1083</v>
      </c>
      <c r="DX38" s="1016" t="s">
        <v>1573</v>
      </c>
      <c r="DY38" s="1016" t="s">
        <v>1573</v>
      </c>
      <c r="DZ38" s="1016" t="s">
        <v>1573</v>
      </c>
      <c r="EA38" s="1016" t="s">
        <v>1573</v>
      </c>
      <c r="EB38" s="1016" t="s">
        <v>1573</v>
      </c>
      <c r="EC38" s="1016" t="s">
        <v>2245</v>
      </c>
      <c r="ED38" s="1016" t="s">
        <v>2245</v>
      </c>
      <c r="EE38" s="1016" t="s">
        <v>2246</v>
      </c>
      <c r="EF38" s="1016" t="s">
        <v>2246</v>
      </c>
      <c r="EG38" s="1016" t="s">
        <v>2246</v>
      </c>
      <c r="EH38" s="1016" t="s">
        <v>2247</v>
      </c>
      <c r="EI38" s="1016" t="s">
        <v>2248</v>
      </c>
      <c r="EJ38" s="1016" t="s">
        <v>2247</v>
      </c>
      <c r="EK38" s="1016" t="s">
        <v>2247</v>
      </c>
      <c r="EL38" s="1016" t="s">
        <v>1573</v>
      </c>
      <c r="EM38" s="1016" t="s">
        <v>2247</v>
      </c>
      <c r="EN38" s="1016" t="s">
        <v>1573</v>
      </c>
      <c r="EO38" s="1016" t="s">
        <v>1573</v>
      </c>
      <c r="EP38" s="1016" t="s">
        <v>1573</v>
      </c>
      <c r="EQ38" s="1016" t="s">
        <v>1570</v>
      </c>
      <c r="ER38" s="3958" t="s">
        <v>1570</v>
      </c>
      <c r="ES38" s="3959" t="s">
        <v>2249</v>
      </c>
      <c r="ET38" s="3969" t="s">
        <v>1570</v>
      </c>
      <c r="EU38" s="3969" t="s">
        <v>1570</v>
      </c>
      <c r="EV38" s="3969" t="s">
        <v>1570</v>
      </c>
      <c r="EW38" s="3969" t="s">
        <v>1570</v>
      </c>
      <c r="EX38" s="3969" t="s">
        <v>1578</v>
      </c>
      <c r="EY38" s="3969" t="s">
        <v>1578</v>
      </c>
      <c r="EZ38" s="3969" t="s">
        <v>1578</v>
      </c>
      <c r="FA38" s="3969" t="s">
        <v>1578</v>
      </c>
      <c r="FB38" s="3969" t="s">
        <v>2250</v>
      </c>
      <c r="FC38" s="3969" t="s">
        <v>2250</v>
      </c>
      <c r="FD38" s="3970" t="s">
        <v>2251</v>
      </c>
    </row>
    <row r="39" spans="1:160" ht="20.25" customHeight="1" x14ac:dyDescent="0.5">
      <c r="A39" s="3977" t="s">
        <v>2252</v>
      </c>
      <c r="B39" s="1008" t="s">
        <v>1172</v>
      </c>
      <c r="C39" s="1009" t="s">
        <v>1172</v>
      </c>
      <c r="D39" s="1009" t="s">
        <v>1172</v>
      </c>
      <c r="E39" s="1009" t="s">
        <v>1172</v>
      </c>
      <c r="F39" s="1008" t="s">
        <v>1172</v>
      </c>
      <c r="G39" s="1009" t="s">
        <v>1465</v>
      </c>
      <c r="H39" s="1009" t="s">
        <v>1172</v>
      </c>
      <c r="I39" s="1009" t="s">
        <v>1172</v>
      </c>
      <c r="J39" s="1009" t="s">
        <v>1172</v>
      </c>
      <c r="K39" s="1009" t="s">
        <v>1172</v>
      </c>
      <c r="L39" s="1009" t="s">
        <v>1172</v>
      </c>
      <c r="M39" s="1009" t="s">
        <v>1172</v>
      </c>
      <c r="N39" s="1008" t="s">
        <v>1172</v>
      </c>
      <c r="O39" s="1009" t="s">
        <v>1172</v>
      </c>
      <c r="P39" s="1009" t="s">
        <v>1172</v>
      </c>
      <c r="Q39" s="1008" t="s">
        <v>1172</v>
      </c>
      <c r="R39" s="1009" t="s">
        <v>1172</v>
      </c>
      <c r="S39" s="1009" t="s">
        <v>1172</v>
      </c>
      <c r="T39" s="1010" t="s">
        <v>1172</v>
      </c>
      <c r="U39" s="1010" t="s">
        <v>1172</v>
      </c>
      <c r="V39" s="1010" t="s">
        <v>1172</v>
      </c>
      <c r="W39" s="1010" t="s">
        <v>1172</v>
      </c>
      <c r="X39" s="1010" t="s">
        <v>1172</v>
      </c>
      <c r="Y39" s="1010" t="s">
        <v>1172</v>
      </c>
      <c r="Z39" s="1010" t="s">
        <v>1172</v>
      </c>
      <c r="AA39" s="1010" t="s">
        <v>1172</v>
      </c>
      <c r="AB39" s="1010" t="s">
        <v>1172</v>
      </c>
      <c r="AC39" s="1010" t="s">
        <v>1172</v>
      </c>
      <c r="AD39" s="1010" t="s">
        <v>1172</v>
      </c>
      <c r="AE39" s="1010" t="s">
        <v>1172</v>
      </c>
      <c r="AF39" s="1010" t="s">
        <v>1172</v>
      </c>
      <c r="AG39" s="1010" t="s">
        <v>2253</v>
      </c>
      <c r="AH39" s="1010" t="s">
        <v>1680</v>
      </c>
      <c r="AI39" s="1010" t="s">
        <v>1170</v>
      </c>
      <c r="AJ39" s="1010" t="s">
        <v>2254</v>
      </c>
      <c r="AK39" s="1010" t="s">
        <v>2202</v>
      </c>
      <c r="AL39" s="1010" t="s">
        <v>2255</v>
      </c>
      <c r="AM39" s="1010" t="s">
        <v>2256</v>
      </c>
      <c r="AN39" s="1010" t="s">
        <v>2256</v>
      </c>
      <c r="AO39" s="1010" t="s">
        <v>2256</v>
      </c>
      <c r="AP39" s="1010" t="s">
        <v>2257</v>
      </c>
      <c r="AQ39" s="1010" t="s">
        <v>2258</v>
      </c>
      <c r="AR39" s="1010" t="s">
        <v>2258</v>
      </c>
      <c r="AS39" s="1010" t="s">
        <v>2258</v>
      </c>
      <c r="AT39" s="1010" t="s">
        <v>2259</v>
      </c>
      <c r="AU39" s="1010" t="s">
        <v>2260</v>
      </c>
      <c r="AV39" s="1010" t="s">
        <v>2260</v>
      </c>
      <c r="AW39" s="1010" t="s">
        <v>2260</v>
      </c>
      <c r="AX39" s="1010" t="s">
        <v>2261</v>
      </c>
      <c r="AY39" s="1010" t="s">
        <v>2261</v>
      </c>
      <c r="AZ39" s="1010" t="s">
        <v>2261</v>
      </c>
      <c r="BA39" s="1010" t="s">
        <v>2261</v>
      </c>
      <c r="BB39" s="1010" t="s">
        <v>2261</v>
      </c>
      <c r="BC39" s="1010" t="s">
        <v>2261</v>
      </c>
      <c r="BD39" s="1010" t="s">
        <v>2261</v>
      </c>
      <c r="BE39" s="1010" t="s">
        <v>2261</v>
      </c>
      <c r="BF39" s="1010" t="s">
        <v>2261</v>
      </c>
      <c r="BG39" s="1010" t="s">
        <v>2261</v>
      </c>
      <c r="BH39" s="1010" t="s">
        <v>2261</v>
      </c>
      <c r="BI39" s="1010" t="s">
        <v>2261</v>
      </c>
      <c r="BJ39" s="1010" t="s">
        <v>2261</v>
      </c>
      <c r="BK39" s="1010" t="s">
        <v>2261</v>
      </c>
      <c r="BL39" s="1010" t="s">
        <v>2262</v>
      </c>
      <c r="BM39" s="1010" t="s">
        <v>2263</v>
      </c>
      <c r="BN39" s="1010" t="s">
        <v>2264</v>
      </c>
      <c r="BO39" s="1010" t="s">
        <v>2265</v>
      </c>
      <c r="BP39" s="1010" t="s">
        <v>2264</v>
      </c>
      <c r="BQ39" s="1010" t="s">
        <v>2264</v>
      </c>
      <c r="BR39" s="1010" t="s">
        <v>2264</v>
      </c>
      <c r="BS39" s="1010" t="s">
        <v>2266</v>
      </c>
      <c r="BT39" s="1010" t="s">
        <v>2266</v>
      </c>
      <c r="BU39" s="1010" t="s">
        <v>2267</v>
      </c>
      <c r="BV39" s="1010" t="s">
        <v>2267</v>
      </c>
      <c r="BW39" s="1010" t="s">
        <v>2268</v>
      </c>
      <c r="BX39" s="1010" t="s">
        <v>2269</v>
      </c>
      <c r="BY39" s="1010" t="s">
        <v>2270</v>
      </c>
      <c r="BZ39" s="1011" t="s">
        <v>2271</v>
      </c>
      <c r="CA39" s="1010" t="s">
        <v>2271</v>
      </c>
      <c r="CB39" s="1010" t="s">
        <v>2272</v>
      </c>
      <c r="CC39" s="1010" t="s">
        <v>2272</v>
      </c>
      <c r="CD39" s="1010" t="s">
        <v>2273</v>
      </c>
      <c r="CE39" s="1010" t="s">
        <v>2273</v>
      </c>
      <c r="CF39" s="1010" t="s">
        <v>2274</v>
      </c>
      <c r="CG39" s="1010" t="s">
        <v>1910</v>
      </c>
      <c r="CH39" s="1010" t="s">
        <v>1910</v>
      </c>
      <c r="CI39" s="1010" t="s">
        <v>2275</v>
      </c>
      <c r="CJ39" s="1010" t="s">
        <v>2276</v>
      </c>
      <c r="CK39" s="1010" t="s">
        <v>2276</v>
      </c>
      <c r="CL39" s="1010" t="s">
        <v>2277</v>
      </c>
      <c r="CM39" s="1010" t="s">
        <v>2278</v>
      </c>
      <c r="CN39" s="1010" t="s">
        <v>2279</v>
      </c>
      <c r="CO39" s="1010" t="s">
        <v>2280</v>
      </c>
      <c r="CP39" s="1010" t="s">
        <v>2281</v>
      </c>
      <c r="CQ39" s="1011" t="s">
        <v>2282</v>
      </c>
      <c r="CR39" s="1010" t="s">
        <v>2283</v>
      </c>
      <c r="CS39" s="1010" t="s">
        <v>2284</v>
      </c>
      <c r="CT39" s="1010" t="s">
        <v>2285</v>
      </c>
      <c r="CU39" s="1010" t="s">
        <v>2286</v>
      </c>
      <c r="CV39" s="1010" t="s">
        <v>1195</v>
      </c>
      <c r="CW39" s="1010" t="s">
        <v>2287</v>
      </c>
      <c r="CX39" s="1010" t="s">
        <v>1406</v>
      </c>
      <c r="CY39" s="1010" t="s">
        <v>2288</v>
      </c>
      <c r="CZ39" s="1010" t="s">
        <v>1406</v>
      </c>
      <c r="DA39" s="1010" t="s">
        <v>1722</v>
      </c>
      <c r="DB39" s="1010" t="s">
        <v>2289</v>
      </c>
      <c r="DC39" s="1035" t="s">
        <v>2290</v>
      </c>
      <c r="DD39" s="1035" t="s">
        <v>2291</v>
      </c>
      <c r="DE39" s="1035" t="s">
        <v>2292</v>
      </c>
      <c r="DF39" s="1035" t="s">
        <v>2293</v>
      </c>
      <c r="DG39" s="1035" t="s">
        <v>2294</v>
      </c>
      <c r="DH39" s="1035" t="s">
        <v>2295</v>
      </c>
      <c r="DI39" s="1035" t="s">
        <v>2296</v>
      </c>
      <c r="DJ39" s="1035" t="s">
        <v>2297</v>
      </c>
      <c r="DK39" s="1035" t="s">
        <v>2289</v>
      </c>
      <c r="DL39" s="1035" t="s">
        <v>2298</v>
      </c>
      <c r="DM39" s="1035" t="s">
        <v>2298</v>
      </c>
      <c r="DN39" s="1035" t="s">
        <v>2299</v>
      </c>
      <c r="DO39" s="1035" t="s">
        <v>2300</v>
      </c>
      <c r="DP39" s="1035" t="s">
        <v>2301</v>
      </c>
      <c r="DQ39" s="1035" t="s">
        <v>2301</v>
      </c>
      <c r="DR39" s="1015" t="s">
        <v>2301</v>
      </c>
      <c r="DS39" s="1016" t="s">
        <v>2301</v>
      </c>
      <c r="DT39" s="1016" t="s">
        <v>2302</v>
      </c>
      <c r="DU39" s="1016" t="s">
        <v>2303</v>
      </c>
      <c r="DV39" s="1016" t="s">
        <v>1433</v>
      </c>
      <c r="DW39" s="1016" t="s">
        <v>2304</v>
      </c>
      <c r="DX39" s="1016" t="s">
        <v>2304</v>
      </c>
      <c r="DY39" s="1016" t="s">
        <v>2304</v>
      </c>
      <c r="DZ39" s="1016" t="s">
        <v>2305</v>
      </c>
      <c r="EA39" s="1016" t="s">
        <v>2306</v>
      </c>
      <c r="EB39" s="1016" t="s">
        <v>2306</v>
      </c>
      <c r="EC39" s="1016" t="s">
        <v>2307</v>
      </c>
      <c r="ED39" s="1016" t="s">
        <v>2306</v>
      </c>
      <c r="EE39" s="1016" t="s">
        <v>2308</v>
      </c>
      <c r="EF39" s="1016" t="s">
        <v>1877</v>
      </c>
      <c r="EG39" s="1016" t="s">
        <v>1539</v>
      </c>
      <c r="EH39" s="1016" t="s">
        <v>1539</v>
      </c>
      <c r="EI39" s="1016" t="s">
        <v>1539</v>
      </c>
      <c r="EJ39" s="1016" t="s">
        <v>1539</v>
      </c>
      <c r="EK39" s="1016" t="s">
        <v>1539</v>
      </c>
      <c r="EL39" s="1016" t="s">
        <v>1539</v>
      </c>
      <c r="EM39" s="1016" t="s">
        <v>2309</v>
      </c>
      <c r="EN39" s="1016" t="s">
        <v>2309</v>
      </c>
      <c r="EO39" s="1041" t="s">
        <v>2310</v>
      </c>
      <c r="EP39" s="1041" t="s">
        <v>2309</v>
      </c>
      <c r="EQ39" s="1041" t="s">
        <v>2309</v>
      </c>
      <c r="ER39" s="3971" t="s">
        <v>2311</v>
      </c>
      <c r="ES39" s="3959" t="s">
        <v>2312</v>
      </c>
      <c r="ET39" s="3959" t="s">
        <v>1463</v>
      </c>
      <c r="EU39" s="3959" t="s">
        <v>1463</v>
      </c>
      <c r="EV39" s="3959" t="s">
        <v>1317</v>
      </c>
      <c r="EW39" s="3959" t="s">
        <v>1317</v>
      </c>
      <c r="EX39" s="3959" t="s">
        <v>1317</v>
      </c>
      <c r="EY39" s="3959" t="s">
        <v>2313</v>
      </c>
      <c r="EZ39" s="3959" t="s">
        <v>1463</v>
      </c>
      <c r="FA39" s="3959" t="s">
        <v>1091</v>
      </c>
      <c r="FB39" s="3959" t="s">
        <v>1463</v>
      </c>
      <c r="FC39" s="3959" t="s">
        <v>1463</v>
      </c>
      <c r="FD39" s="3960" t="s">
        <v>1463</v>
      </c>
    </row>
    <row r="40" spans="1:160" ht="20.25" customHeight="1" x14ac:dyDescent="0.5">
      <c r="A40" s="3977" t="s">
        <v>2314</v>
      </c>
      <c r="B40" s="1008" t="s">
        <v>2315</v>
      </c>
      <c r="C40" s="1009" t="s">
        <v>2316</v>
      </c>
      <c r="D40" s="1009" t="s">
        <v>2316</v>
      </c>
      <c r="E40" s="1009" t="s">
        <v>2316</v>
      </c>
      <c r="F40" s="1008" t="s">
        <v>2316</v>
      </c>
      <c r="G40" s="1009" t="s">
        <v>2317</v>
      </c>
      <c r="H40" s="1009" t="s">
        <v>2317</v>
      </c>
      <c r="I40" s="1009"/>
      <c r="J40" s="1009"/>
      <c r="K40" s="1009"/>
      <c r="L40" s="1009"/>
      <c r="M40" s="1009"/>
      <c r="N40" s="1008"/>
      <c r="O40" s="1009"/>
      <c r="P40" s="1009"/>
      <c r="Q40" s="1008"/>
      <c r="R40" s="1009"/>
      <c r="S40" s="1009"/>
      <c r="T40" s="1010"/>
      <c r="U40" s="1010"/>
      <c r="V40" s="1010"/>
      <c r="W40" s="1010"/>
      <c r="X40" s="1010"/>
      <c r="Y40" s="1010"/>
      <c r="Z40" s="1010"/>
      <c r="AA40" s="1010"/>
      <c r="AB40" s="1010"/>
      <c r="AC40" s="1010"/>
      <c r="AD40" s="1010"/>
      <c r="AE40" s="1010"/>
      <c r="AF40" s="1010"/>
      <c r="AG40" s="1010">
        <v>20.399999999999999</v>
      </c>
      <c r="AH40" s="1010">
        <v>19.5</v>
      </c>
      <c r="AI40" s="1010">
        <v>19.5</v>
      </c>
      <c r="AJ40" s="1010">
        <v>19.5</v>
      </c>
      <c r="AK40" s="1010">
        <v>19.5</v>
      </c>
      <c r="AL40" s="1010">
        <v>19.5</v>
      </c>
      <c r="AM40" s="1010">
        <v>19.5</v>
      </c>
      <c r="AN40" s="1010">
        <v>19.5</v>
      </c>
      <c r="AO40" s="1010">
        <v>19.5</v>
      </c>
      <c r="AP40" s="1010">
        <v>19.5</v>
      </c>
      <c r="AQ40" s="1010">
        <v>19.5</v>
      </c>
      <c r="AR40" s="1010">
        <v>19.5</v>
      </c>
      <c r="AS40" s="1010">
        <v>19.5</v>
      </c>
      <c r="AT40" s="1010">
        <v>13.6</v>
      </c>
      <c r="AU40" s="1010" t="s">
        <v>2318</v>
      </c>
      <c r="AV40" s="1010" t="s">
        <v>2319</v>
      </c>
      <c r="AW40" s="1010" t="s">
        <v>2320</v>
      </c>
      <c r="AX40" s="1010" t="s">
        <v>2319</v>
      </c>
      <c r="AY40" s="1010" t="s">
        <v>2319</v>
      </c>
      <c r="AZ40" s="1010" t="s">
        <v>2319</v>
      </c>
      <c r="BA40" s="1010" t="s">
        <v>2319</v>
      </c>
      <c r="BB40" s="1010" t="s">
        <v>2319</v>
      </c>
      <c r="BC40" s="1010" t="s">
        <v>2319</v>
      </c>
      <c r="BD40" s="1010" t="s">
        <v>2321</v>
      </c>
      <c r="BE40" s="1010" t="s">
        <v>2321</v>
      </c>
      <c r="BF40" s="1010" t="s">
        <v>2321</v>
      </c>
      <c r="BG40" s="1010" t="s">
        <v>2321</v>
      </c>
      <c r="BH40" s="1010" t="s">
        <v>2322</v>
      </c>
      <c r="BI40" s="1010" t="s">
        <v>2322</v>
      </c>
      <c r="BJ40" s="1010" t="s">
        <v>2322</v>
      </c>
      <c r="BK40" s="1010" t="s">
        <v>2322</v>
      </c>
      <c r="BL40" s="1010" t="s">
        <v>2323</v>
      </c>
      <c r="BM40" s="1010" t="s">
        <v>2324</v>
      </c>
      <c r="BN40" s="1010" t="s">
        <v>2325</v>
      </c>
      <c r="BO40" s="1010" t="s">
        <v>2325</v>
      </c>
      <c r="BP40" s="1010" t="s">
        <v>2326</v>
      </c>
      <c r="BQ40" s="1010" t="s">
        <v>2325</v>
      </c>
      <c r="BR40" s="1010" t="s">
        <v>2326</v>
      </c>
      <c r="BS40" s="1010" t="s">
        <v>2327</v>
      </c>
      <c r="BT40" s="1010" t="s">
        <v>2327</v>
      </c>
      <c r="BU40" s="1010" t="s">
        <v>2328</v>
      </c>
      <c r="BV40" s="1010">
        <v>12.29</v>
      </c>
      <c r="BW40" s="1010" t="s">
        <v>2329</v>
      </c>
      <c r="BX40" s="1010">
        <v>12.2</v>
      </c>
      <c r="BY40" s="1010">
        <v>16.84</v>
      </c>
      <c r="BZ40" s="1011">
        <v>17.11</v>
      </c>
      <c r="CA40" s="1010">
        <v>17.12</v>
      </c>
      <c r="CB40" s="1010">
        <v>17.12</v>
      </c>
      <c r="CC40" s="1010" t="s">
        <v>2330</v>
      </c>
      <c r="CD40" s="1010" t="s">
        <v>2331</v>
      </c>
      <c r="CE40" s="1010" t="s">
        <v>1843</v>
      </c>
      <c r="CF40" s="1010" t="s">
        <v>1845</v>
      </c>
      <c r="CG40" s="1010" t="s">
        <v>1845</v>
      </c>
      <c r="CH40" s="1010" t="s">
        <v>2332</v>
      </c>
      <c r="CI40" s="1010" t="s">
        <v>2333</v>
      </c>
      <c r="CJ40" s="1010" t="s">
        <v>2333</v>
      </c>
      <c r="CK40" s="1010" t="s">
        <v>2333</v>
      </c>
      <c r="CL40" s="1010" t="s">
        <v>2333</v>
      </c>
      <c r="CM40" s="1010" t="s">
        <v>2333</v>
      </c>
      <c r="CN40" s="1010" t="s">
        <v>2333</v>
      </c>
      <c r="CO40" s="1010" t="s">
        <v>2333</v>
      </c>
      <c r="CP40" s="1010" t="s">
        <v>2333</v>
      </c>
      <c r="CQ40" s="1011" t="s">
        <v>2333</v>
      </c>
      <c r="CR40" s="1010" t="s">
        <v>2333</v>
      </c>
      <c r="CS40" s="1010" t="s">
        <v>1845</v>
      </c>
      <c r="CT40" s="1010" t="s">
        <v>1845</v>
      </c>
      <c r="CU40" s="1010" t="s">
        <v>1845</v>
      </c>
      <c r="CV40" s="1010" t="s">
        <v>1845</v>
      </c>
      <c r="CW40" s="1010" t="s">
        <v>1845</v>
      </c>
      <c r="CX40" s="1010" t="s">
        <v>1845</v>
      </c>
      <c r="CY40" s="1010" t="s">
        <v>1496</v>
      </c>
      <c r="CZ40" s="1010" t="s">
        <v>1496</v>
      </c>
      <c r="DA40" s="1010" t="s">
        <v>1496</v>
      </c>
      <c r="DB40" s="1010" t="s">
        <v>1496</v>
      </c>
      <c r="DC40" s="1035" t="s">
        <v>1496</v>
      </c>
      <c r="DD40" s="1035" t="s">
        <v>1496</v>
      </c>
      <c r="DE40" s="1035" t="s">
        <v>2334</v>
      </c>
      <c r="DF40" s="1035" t="s">
        <v>2334</v>
      </c>
      <c r="DG40" s="1035" t="s">
        <v>2334</v>
      </c>
      <c r="DH40" s="1035" t="s">
        <v>2335</v>
      </c>
      <c r="DI40" s="1035" t="s">
        <v>2336</v>
      </c>
      <c r="DJ40" s="1035" t="s">
        <v>2336</v>
      </c>
      <c r="DK40" s="1035" t="s">
        <v>2336</v>
      </c>
      <c r="DL40" s="1035" t="s">
        <v>2336</v>
      </c>
      <c r="DM40" s="1039" t="s">
        <v>1972</v>
      </c>
      <c r="DN40" s="1039" t="s">
        <v>1972</v>
      </c>
      <c r="DO40" s="1035" t="s">
        <v>2337</v>
      </c>
      <c r="DP40" s="1039" t="s">
        <v>1972</v>
      </c>
      <c r="DQ40" s="1039" t="s">
        <v>1972</v>
      </c>
      <c r="DR40" s="1040" t="s">
        <v>1972</v>
      </c>
      <c r="DS40" s="1041" t="s">
        <v>1972</v>
      </c>
      <c r="DT40" s="1041" t="s">
        <v>1972</v>
      </c>
      <c r="DU40" s="1041">
        <v>18.420000000000002</v>
      </c>
      <c r="DV40" s="1041">
        <v>18.420000000000002</v>
      </c>
      <c r="DW40" s="1041" t="s">
        <v>1972</v>
      </c>
      <c r="DX40" s="1041" t="s">
        <v>1972</v>
      </c>
      <c r="DY40" s="1041" t="s">
        <v>1972</v>
      </c>
      <c r="DZ40" s="1041" t="s">
        <v>1972</v>
      </c>
      <c r="EA40" s="1016" t="s">
        <v>2338</v>
      </c>
      <c r="EB40" s="1041" t="s">
        <v>1972</v>
      </c>
      <c r="EC40" s="1041" t="s">
        <v>1972</v>
      </c>
      <c r="ED40" s="1016" t="s">
        <v>2339</v>
      </c>
      <c r="EE40" s="1016" t="s">
        <v>2340</v>
      </c>
      <c r="EF40" s="1016" t="s">
        <v>2340</v>
      </c>
      <c r="EG40" s="1045" t="s">
        <v>1972</v>
      </c>
      <c r="EH40" s="1016" t="s">
        <v>2340</v>
      </c>
      <c r="EI40" s="1016" t="s">
        <v>2341</v>
      </c>
      <c r="EJ40" s="1016" t="s">
        <v>2164</v>
      </c>
      <c r="EK40" s="1016" t="s">
        <v>2164</v>
      </c>
      <c r="EL40" s="1041" t="s">
        <v>1972</v>
      </c>
      <c r="EM40" s="1041" t="s">
        <v>1972</v>
      </c>
      <c r="EN40" s="1041" t="s">
        <v>1972</v>
      </c>
      <c r="EO40" s="1041" t="s">
        <v>1972</v>
      </c>
      <c r="EP40" s="1041" t="s">
        <v>1972</v>
      </c>
      <c r="EQ40" s="1041" t="s">
        <v>1972</v>
      </c>
      <c r="ER40" s="3971" t="s">
        <v>1972</v>
      </c>
      <c r="ES40" s="3959"/>
      <c r="ET40" s="3959" t="s">
        <v>1972</v>
      </c>
      <c r="EU40" s="3959" t="s">
        <v>1972</v>
      </c>
      <c r="EV40" s="3959" t="s">
        <v>1972</v>
      </c>
      <c r="EW40" s="3959" t="s">
        <v>1972</v>
      </c>
      <c r="EX40" s="3959" t="s">
        <v>1972</v>
      </c>
      <c r="EY40" s="3959" t="s">
        <v>1972</v>
      </c>
      <c r="EZ40" s="3959" t="s">
        <v>1972</v>
      </c>
      <c r="FA40" s="3959" t="s">
        <v>1972</v>
      </c>
      <c r="FB40" s="3959" t="s">
        <v>1972</v>
      </c>
      <c r="FC40" s="3959" t="s">
        <v>1972</v>
      </c>
      <c r="FD40" s="3960" t="s">
        <v>1972</v>
      </c>
    </row>
    <row r="41" spans="1:160" ht="20.25" customHeight="1" x14ac:dyDescent="0.5">
      <c r="A41" s="3977" t="s">
        <v>2342</v>
      </c>
      <c r="B41" s="1008" t="s">
        <v>1634</v>
      </c>
      <c r="C41" s="1009" t="s">
        <v>2338</v>
      </c>
      <c r="D41" s="1009" t="s">
        <v>1249</v>
      </c>
      <c r="E41" s="1009" t="s">
        <v>2338</v>
      </c>
      <c r="F41" s="1008" t="s">
        <v>1249</v>
      </c>
      <c r="G41" s="1009" t="s">
        <v>1269</v>
      </c>
      <c r="H41" s="1009" t="s">
        <v>1269</v>
      </c>
      <c r="I41" s="1009" t="s">
        <v>1269</v>
      </c>
      <c r="J41" s="1009" t="s">
        <v>2343</v>
      </c>
      <c r="K41" s="1009" t="s">
        <v>1269</v>
      </c>
      <c r="L41" s="1009" t="s">
        <v>2340</v>
      </c>
      <c r="M41" s="1009" t="s">
        <v>2344</v>
      </c>
      <c r="N41" s="1008" t="s">
        <v>2344</v>
      </c>
      <c r="O41" s="1009" t="s">
        <v>2345</v>
      </c>
      <c r="P41" s="1009" t="s">
        <v>2346</v>
      </c>
      <c r="Q41" s="1008" t="s">
        <v>2347</v>
      </c>
      <c r="R41" s="1009" t="s">
        <v>2348</v>
      </c>
      <c r="S41" s="1009" t="s">
        <v>2348</v>
      </c>
      <c r="T41" s="1010" t="s">
        <v>2349</v>
      </c>
      <c r="U41" s="1010" t="s">
        <v>2348</v>
      </c>
      <c r="V41" s="1010" t="s">
        <v>2348</v>
      </c>
      <c r="W41" s="1010" t="s">
        <v>2347</v>
      </c>
      <c r="X41" s="1010" t="s">
        <v>2347</v>
      </c>
      <c r="Y41" s="1010" t="s">
        <v>2348</v>
      </c>
      <c r="Z41" s="1010" t="s">
        <v>1681</v>
      </c>
      <c r="AA41" s="1010" t="s">
        <v>1681</v>
      </c>
      <c r="AB41" s="1010" t="s">
        <v>2350</v>
      </c>
      <c r="AC41" s="1010" t="s">
        <v>2351</v>
      </c>
      <c r="AD41" s="1010" t="s">
        <v>2350</v>
      </c>
      <c r="AE41" s="1010" t="s">
        <v>2350</v>
      </c>
      <c r="AF41" s="1010" t="s">
        <v>2350</v>
      </c>
      <c r="AG41" s="1010" t="s">
        <v>2350</v>
      </c>
      <c r="AH41" s="1010" t="s">
        <v>2350</v>
      </c>
      <c r="AI41" s="1010" t="s">
        <v>2350</v>
      </c>
      <c r="AJ41" s="1010" t="s">
        <v>2350</v>
      </c>
      <c r="AK41" s="1010" t="s">
        <v>2350</v>
      </c>
      <c r="AL41" s="1010" t="s">
        <v>2350</v>
      </c>
      <c r="AM41" s="1010" t="s">
        <v>2350</v>
      </c>
      <c r="AN41" s="1010" t="s">
        <v>2350</v>
      </c>
      <c r="AO41" s="1010" t="s">
        <v>2350</v>
      </c>
      <c r="AP41" s="1010" t="s">
        <v>2350</v>
      </c>
      <c r="AQ41" s="1010" t="s">
        <v>2350</v>
      </c>
      <c r="AR41" s="1010" t="s">
        <v>2350</v>
      </c>
      <c r="AS41" s="1010" t="s">
        <v>2350</v>
      </c>
      <c r="AT41" s="1010" t="s">
        <v>2350</v>
      </c>
      <c r="AU41" s="1010" t="s">
        <v>2352</v>
      </c>
      <c r="AV41" s="1010" t="s">
        <v>1631</v>
      </c>
      <c r="AW41" s="1010" t="s">
        <v>1631</v>
      </c>
      <c r="AX41" s="1010" t="s">
        <v>1631</v>
      </c>
      <c r="AY41" s="1010" t="s">
        <v>1631</v>
      </c>
      <c r="AZ41" s="1010" t="s">
        <v>1631</v>
      </c>
      <c r="BA41" s="1010" t="s">
        <v>1631</v>
      </c>
      <c r="BB41" s="1010" t="s">
        <v>1631</v>
      </c>
      <c r="BC41" s="1010" t="s">
        <v>1631</v>
      </c>
      <c r="BD41" s="1010" t="s">
        <v>1631</v>
      </c>
      <c r="BE41" s="1010" t="s">
        <v>1631</v>
      </c>
      <c r="BF41" s="1010" t="s">
        <v>1631</v>
      </c>
      <c r="BG41" s="1010" t="s">
        <v>1631</v>
      </c>
      <c r="BH41" s="1010" t="s">
        <v>1631</v>
      </c>
      <c r="BI41" s="1010" t="s">
        <v>1631</v>
      </c>
      <c r="BJ41" s="1010" t="s">
        <v>1631</v>
      </c>
      <c r="BK41" s="1010" t="s">
        <v>1631</v>
      </c>
      <c r="BL41" s="1010" t="s">
        <v>1631</v>
      </c>
      <c r="BM41" s="1010" t="s">
        <v>1629</v>
      </c>
      <c r="BN41" s="1010" t="s">
        <v>2353</v>
      </c>
      <c r="BO41" s="1010" t="s">
        <v>2353</v>
      </c>
      <c r="BP41" s="1010" t="s">
        <v>2353</v>
      </c>
      <c r="BQ41" s="1010" t="s">
        <v>2353</v>
      </c>
      <c r="BR41" s="1010" t="s">
        <v>2353</v>
      </c>
      <c r="BS41" s="1010" t="s">
        <v>2354</v>
      </c>
      <c r="BT41" s="1010" t="s">
        <v>2354</v>
      </c>
      <c r="BU41" s="1010" t="s">
        <v>2354</v>
      </c>
      <c r="BV41" s="1010" t="s">
        <v>2354</v>
      </c>
      <c r="BW41" s="1010" t="s">
        <v>2355</v>
      </c>
      <c r="BX41" s="1010" t="s">
        <v>2356</v>
      </c>
      <c r="BY41" s="1010" t="s">
        <v>2356</v>
      </c>
      <c r="BZ41" s="1011" t="s">
        <v>2100</v>
      </c>
      <c r="CA41" s="1010" t="s">
        <v>1096</v>
      </c>
      <c r="CB41" s="1010" t="s">
        <v>2357</v>
      </c>
      <c r="CC41" s="1010" t="s">
        <v>2358</v>
      </c>
      <c r="CD41" s="1010" t="s">
        <v>2359</v>
      </c>
      <c r="CE41" s="1010" t="s">
        <v>2359</v>
      </c>
      <c r="CF41" s="1010" t="s">
        <v>2359</v>
      </c>
      <c r="CG41" s="1010" t="s">
        <v>2359</v>
      </c>
      <c r="CH41" s="1010" t="s">
        <v>2359</v>
      </c>
      <c r="CI41" s="1010" t="s">
        <v>2359</v>
      </c>
      <c r="CJ41" s="1010" t="s">
        <v>2359</v>
      </c>
      <c r="CK41" s="1010" t="s">
        <v>2359</v>
      </c>
      <c r="CL41" s="1010" t="s">
        <v>2359</v>
      </c>
      <c r="CM41" s="1010" t="s">
        <v>2359</v>
      </c>
      <c r="CN41" s="1010" t="s">
        <v>2359</v>
      </c>
      <c r="CO41" s="1010" t="s">
        <v>2359</v>
      </c>
      <c r="CP41" s="1010" t="s">
        <v>2359</v>
      </c>
      <c r="CQ41" s="1011" t="s">
        <v>2360</v>
      </c>
      <c r="CR41" s="1010" t="s">
        <v>2361</v>
      </c>
      <c r="CS41" s="1010" t="s">
        <v>2362</v>
      </c>
      <c r="CT41" s="1010" t="s">
        <v>2363</v>
      </c>
      <c r="CU41" s="1010" t="s">
        <v>2363</v>
      </c>
      <c r="CV41" s="1010" t="s">
        <v>2364</v>
      </c>
      <c r="CW41" s="1010" t="s">
        <v>1782</v>
      </c>
      <c r="CX41" s="1010" t="s">
        <v>2365</v>
      </c>
      <c r="CY41" s="1010" t="s">
        <v>2366</v>
      </c>
      <c r="CZ41" s="1010" t="s">
        <v>2367</v>
      </c>
      <c r="DA41" s="1010" t="s">
        <v>1777</v>
      </c>
      <c r="DB41" s="1010" t="s">
        <v>2368</v>
      </c>
      <c r="DC41" s="1035" t="s">
        <v>2369</v>
      </c>
      <c r="DD41" s="1035" t="s">
        <v>2370</v>
      </c>
      <c r="DE41" s="1035" t="s">
        <v>2367</v>
      </c>
      <c r="DF41" s="1035" t="s">
        <v>1779</v>
      </c>
      <c r="DG41" s="1035" t="s">
        <v>2367</v>
      </c>
      <c r="DH41" s="1035" t="s">
        <v>1526</v>
      </c>
      <c r="DI41" s="1035" t="s">
        <v>2371</v>
      </c>
      <c r="DJ41" s="1035" t="s">
        <v>2371</v>
      </c>
      <c r="DK41" s="1035" t="s">
        <v>2372</v>
      </c>
      <c r="DL41" s="1035" t="s">
        <v>1382</v>
      </c>
      <c r="DM41" s="1035" t="s">
        <v>2372</v>
      </c>
      <c r="DN41" s="1035" t="s">
        <v>1523</v>
      </c>
      <c r="DO41" s="1035" t="s">
        <v>1526</v>
      </c>
      <c r="DP41" s="1035" t="s">
        <v>2373</v>
      </c>
      <c r="DQ41" s="1035" t="s">
        <v>2374</v>
      </c>
      <c r="DR41" s="1015" t="s">
        <v>2375</v>
      </c>
      <c r="DS41" s="1016" t="s">
        <v>2376</v>
      </c>
      <c r="DT41" s="1016" t="s">
        <v>2376</v>
      </c>
      <c r="DU41" s="1016" t="s">
        <v>2376</v>
      </c>
      <c r="DV41" s="1016" t="s">
        <v>2377</v>
      </c>
      <c r="DW41" s="1016" t="s">
        <v>2378</v>
      </c>
      <c r="DX41" s="1016" t="s">
        <v>1745</v>
      </c>
      <c r="DY41" s="1016" t="s">
        <v>1873</v>
      </c>
      <c r="DZ41" s="1016" t="s">
        <v>2379</v>
      </c>
      <c r="EA41" s="1016" t="s">
        <v>2306</v>
      </c>
      <c r="EB41" s="1016" t="s">
        <v>1746</v>
      </c>
      <c r="EC41" s="1016" t="s">
        <v>1746</v>
      </c>
      <c r="ED41" s="1016" t="s">
        <v>1746</v>
      </c>
      <c r="EE41" s="1016" t="s">
        <v>2380</v>
      </c>
      <c r="EF41" s="1016" t="s">
        <v>1539</v>
      </c>
      <c r="EG41" s="1016" t="s">
        <v>1539</v>
      </c>
      <c r="EH41" s="1016" t="s">
        <v>2099</v>
      </c>
      <c r="EI41" s="1016" t="s">
        <v>1875</v>
      </c>
      <c r="EJ41" s="1016" t="s">
        <v>1414</v>
      </c>
      <c r="EK41" s="1016" t="s">
        <v>1875</v>
      </c>
      <c r="EL41" s="1016" t="s">
        <v>1875</v>
      </c>
      <c r="EM41" s="1016" t="s">
        <v>1875</v>
      </c>
      <c r="EN41" s="1016" t="s">
        <v>1875</v>
      </c>
      <c r="EO41" s="1041" t="s">
        <v>1875</v>
      </c>
      <c r="EP41" s="1041" t="s">
        <v>1875</v>
      </c>
      <c r="EQ41" s="1041" t="s">
        <v>1875</v>
      </c>
      <c r="ER41" s="3971" t="s">
        <v>2381</v>
      </c>
      <c r="ES41" s="3959" t="s">
        <v>2381</v>
      </c>
      <c r="ET41" s="3959" t="s">
        <v>2381</v>
      </c>
      <c r="EU41" s="3959" t="s">
        <v>1460</v>
      </c>
      <c r="EV41" s="3959" t="s">
        <v>2382</v>
      </c>
      <c r="EW41" s="3959" t="s">
        <v>2381</v>
      </c>
      <c r="EX41" s="3959" t="s">
        <v>1882</v>
      </c>
      <c r="EY41" s="3959" t="s">
        <v>2383</v>
      </c>
      <c r="EZ41" s="3959" t="s">
        <v>1460</v>
      </c>
      <c r="FA41" s="3959" t="s">
        <v>1460</v>
      </c>
      <c r="FB41" s="3959" t="s">
        <v>1460</v>
      </c>
      <c r="FC41" s="3959" t="s">
        <v>1460</v>
      </c>
      <c r="FD41" s="3960" t="s">
        <v>1880</v>
      </c>
    </row>
    <row r="42" spans="1:160" ht="20.25" customHeight="1" x14ac:dyDescent="0.5">
      <c r="A42" s="3977" t="s">
        <v>2384</v>
      </c>
      <c r="B42" s="1008" t="s">
        <v>1017</v>
      </c>
      <c r="C42" s="1009" t="s">
        <v>2385</v>
      </c>
      <c r="D42" s="1009" t="s">
        <v>1017</v>
      </c>
      <c r="E42" s="1009" t="s">
        <v>1017</v>
      </c>
      <c r="F42" s="1008" t="s">
        <v>1017</v>
      </c>
      <c r="G42" s="1009" t="s">
        <v>1017</v>
      </c>
      <c r="H42" s="1009" t="s">
        <v>1017</v>
      </c>
      <c r="I42" s="1009" t="s">
        <v>1017</v>
      </c>
      <c r="J42" s="1009" t="s">
        <v>1017</v>
      </c>
      <c r="K42" s="1009" t="s">
        <v>1017</v>
      </c>
      <c r="L42" s="1009" t="s">
        <v>1017</v>
      </c>
      <c r="M42" s="1009" t="s">
        <v>1017</v>
      </c>
      <c r="N42" s="1008" t="s">
        <v>1017</v>
      </c>
      <c r="O42" s="1009" t="s">
        <v>1017</v>
      </c>
      <c r="P42" s="1009" t="s">
        <v>1017</v>
      </c>
      <c r="Q42" s="1008" t="s">
        <v>1017</v>
      </c>
      <c r="R42" s="1009" t="s">
        <v>1017</v>
      </c>
      <c r="S42" s="1009" t="s">
        <v>1592</v>
      </c>
      <c r="T42" s="1010" t="s">
        <v>1592</v>
      </c>
      <c r="U42" s="1010" t="s">
        <v>1268</v>
      </c>
      <c r="V42" s="1010" t="s">
        <v>2386</v>
      </c>
      <c r="W42" s="1010" t="s">
        <v>2386</v>
      </c>
      <c r="X42" s="1010" t="s">
        <v>2387</v>
      </c>
      <c r="Y42" s="1010" t="s">
        <v>1268</v>
      </c>
      <c r="Z42" s="1010" t="s">
        <v>2388</v>
      </c>
      <c r="AA42" s="1010" t="s">
        <v>2389</v>
      </c>
      <c r="AB42" s="1010" t="s">
        <v>2390</v>
      </c>
      <c r="AC42" s="1010" t="s">
        <v>2389</v>
      </c>
      <c r="AD42" s="1010" t="s">
        <v>2391</v>
      </c>
      <c r="AE42" s="1010" t="s">
        <v>1260</v>
      </c>
      <c r="AF42" s="1010" t="s">
        <v>2392</v>
      </c>
      <c r="AG42" s="1010" t="s">
        <v>1268</v>
      </c>
      <c r="AH42" s="1010" t="s">
        <v>2393</v>
      </c>
      <c r="AI42" s="1010" t="s">
        <v>2386</v>
      </c>
      <c r="AJ42" s="1010" t="s">
        <v>2394</v>
      </c>
      <c r="AK42" s="1010" t="s">
        <v>2394</v>
      </c>
      <c r="AL42" s="1010" t="s">
        <v>2395</v>
      </c>
      <c r="AM42" s="1010" t="s">
        <v>1831</v>
      </c>
      <c r="AN42" s="1010" t="s">
        <v>1831</v>
      </c>
      <c r="AO42" s="1010" t="s">
        <v>1831</v>
      </c>
      <c r="AP42" s="1010" t="s">
        <v>2396</v>
      </c>
      <c r="AQ42" s="1010" t="s">
        <v>2397</v>
      </c>
      <c r="AR42" s="1010" t="s">
        <v>2397</v>
      </c>
      <c r="AS42" s="1010" t="s">
        <v>2397</v>
      </c>
      <c r="AT42" s="1010" t="s">
        <v>1485</v>
      </c>
      <c r="AU42" s="1010" t="s">
        <v>1485</v>
      </c>
      <c r="AV42" s="1010" t="s">
        <v>1485</v>
      </c>
      <c r="AW42" s="1010" t="s">
        <v>1485</v>
      </c>
      <c r="AX42" s="1010" t="s">
        <v>1485</v>
      </c>
      <c r="AY42" s="1010" t="s">
        <v>1485</v>
      </c>
      <c r="AZ42" s="1010" t="s">
        <v>1485</v>
      </c>
      <c r="BA42" s="1010" t="s">
        <v>1485</v>
      </c>
      <c r="BB42" s="1010" t="s">
        <v>1485</v>
      </c>
      <c r="BC42" s="1010" t="s">
        <v>1485</v>
      </c>
      <c r="BD42" s="1010" t="s">
        <v>1485</v>
      </c>
      <c r="BE42" s="1010" t="s">
        <v>1485</v>
      </c>
      <c r="BF42" s="1010" t="s">
        <v>1485</v>
      </c>
      <c r="BG42" s="1010" t="s">
        <v>1485</v>
      </c>
      <c r="BH42" s="1010" t="s">
        <v>1485</v>
      </c>
      <c r="BI42" s="1010" t="s">
        <v>2398</v>
      </c>
      <c r="BJ42" s="1010" t="s">
        <v>2398</v>
      </c>
      <c r="BK42" s="1010" t="s">
        <v>2398</v>
      </c>
      <c r="BL42" s="1010" t="s">
        <v>1485</v>
      </c>
      <c r="BM42" s="1010" t="s">
        <v>1840</v>
      </c>
      <c r="BN42" s="1010" t="s">
        <v>1703</v>
      </c>
      <c r="BO42" s="1010" t="s">
        <v>1703</v>
      </c>
      <c r="BP42" s="1010" t="s">
        <v>1703</v>
      </c>
      <c r="BQ42" s="1010" t="s">
        <v>1703</v>
      </c>
      <c r="BR42" s="1010" t="s">
        <v>1703</v>
      </c>
      <c r="BS42" s="1010" t="s">
        <v>1704</v>
      </c>
      <c r="BT42" s="1010" t="s">
        <v>1704</v>
      </c>
      <c r="BU42" s="1010" t="s">
        <v>2399</v>
      </c>
      <c r="BV42" s="1010" t="s">
        <v>2399</v>
      </c>
      <c r="BW42" s="1010" t="s">
        <v>2399</v>
      </c>
      <c r="BX42" s="1010" t="s">
        <v>1707</v>
      </c>
      <c r="BY42" s="1010" t="s">
        <v>1706</v>
      </c>
      <c r="BZ42" s="1011" t="s">
        <v>1706</v>
      </c>
      <c r="CA42" s="1010" t="s">
        <v>1706</v>
      </c>
      <c r="CB42" s="1010" t="s">
        <v>2400</v>
      </c>
      <c r="CC42" s="1010" t="s">
        <v>2401</v>
      </c>
      <c r="CD42" s="1010" t="s">
        <v>2057</v>
      </c>
      <c r="CE42" s="1010" t="s">
        <v>1910</v>
      </c>
      <c r="CF42" s="1010" t="s">
        <v>1910</v>
      </c>
      <c r="CG42" s="1010" t="s">
        <v>1910</v>
      </c>
      <c r="CH42" s="1010" t="s">
        <v>2273</v>
      </c>
      <c r="CI42" s="1010" t="s">
        <v>2273</v>
      </c>
      <c r="CJ42" s="1010" t="s">
        <v>2402</v>
      </c>
      <c r="CK42" s="1010" t="s">
        <v>2403</v>
      </c>
      <c r="CL42" s="1010" t="s">
        <v>2404</v>
      </c>
      <c r="CM42" s="1010" t="s">
        <v>2275</v>
      </c>
      <c r="CN42" s="1010" t="s">
        <v>2405</v>
      </c>
      <c r="CO42" s="1010" t="s">
        <v>2406</v>
      </c>
      <c r="CP42" s="1010" t="s">
        <v>2407</v>
      </c>
      <c r="CQ42" s="1011" t="s">
        <v>2408</v>
      </c>
      <c r="CR42" s="1010" t="s">
        <v>2409</v>
      </c>
      <c r="CS42" s="1010" t="s">
        <v>2410</v>
      </c>
      <c r="CT42" s="1010" t="s">
        <v>2411</v>
      </c>
      <c r="CU42" s="1010" t="s">
        <v>2412</v>
      </c>
      <c r="CV42" s="1010" t="s">
        <v>2413</v>
      </c>
      <c r="CW42" s="1010" t="s">
        <v>2414</v>
      </c>
      <c r="CX42" s="1010" t="s">
        <v>2413</v>
      </c>
      <c r="CY42" s="1010" t="s">
        <v>2415</v>
      </c>
      <c r="CZ42" s="1010" t="s">
        <v>2416</v>
      </c>
      <c r="DA42" s="1010" t="s">
        <v>2417</v>
      </c>
      <c r="DB42" s="1010" t="s">
        <v>2418</v>
      </c>
      <c r="DC42" s="1035" t="s">
        <v>2419</v>
      </c>
      <c r="DD42" s="1035" t="s">
        <v>2416</v>
      </c>
      <c r="DE42" s="1035" t="s">
        <v>1719</v>
      </c>
      <c r="DF42" s="1035" t="s">
        <v>2420</v>
      </c>
      <c r="DG42" s="1035" t="s">
        <v>1722</v>
      </c>
      <c r="DH42" s="1035" t="s">
        <v>2417</v>
      </c>
      <c r="DI42" s="1035" t="s">
        <v>2415</v>
      </c>
      <c r="DJ42" s="1035" t="s">
        <v>2421</v>
      </c>
      <c r="DK42" s="1035" t="s">
        <v>1722</v>
      </c>
      <c r="DL42" s="1035" t="s">
        <v>2419</v>
      </c>
      <c r="DM42" s="1035" t="s">
        <v>2413</v>
      </c>
      <c r="DN42" s="1035" t="s">
        <v>1722</v>
      </c>
      <c r="DO42" s="1035" t="s">
        <v>2416</v>
      </c>
      <c r="DP42" s="1035" t="s">
        <v>1526</v>
      </c>
      <c r="DQ42" s="1035" t="s">
        <v>2422</v>
      </c>
      <c r="DR42" s="1015" t="s">
        <v>2423</v>
      </c>
      <c r="DS42" s="1016" t="s">
        <v>2424</v>
      </c>
      <c r="DT42" s="1016" t="s">
        <v>2425</v>
      </c>
      <c r="DU42" s="1016" t="s">
        <v>2426</v>
      </c>
      <c r="DV42" s="1016" t="s">
        <v>2427</v>
      </c>
      <c r="DW42" s="1016" t="s">
        <v>2428</v>
      </c>
      <c r="DX42" s="1016" t="s">
        <v>2429</v>
      </c>
      <c r="DY42" s="1016" t="s">
        <v>2430</v>
      </c>
      <c r="DZ42" s="1016" t="s">
        <v>2428</v>
      </c>
      <c r="EA42" s="1016" t="s">
        <v>2306</v>
      </c>
      <c r="EB42" s="1016" t="s">
        <v>2306</v>
      </c>
      <c r="EC42" s="1016" t="s">
        <v>2306</v>
      </c>
      <c r="ED42" s="1016" t="s">
        <v>2306</v>
      </c>
      <c r="EE42" s="1016" t="s">
        <v>1451</v>
      </c>
      <c r="EF42" s="1016" t="s">
        <v>1874</v>
      </c>
      <c r="EG42" s="1016" t="s">
        <v>1874</v>
      </c>
      <c r="EH42" s="1016" t="s">
        <v>1874</v>
      </c>
      <c r="EI42" s="1016" t="s">
        <v>1539</v>
      </c>
      <c r="EJ42" s="1016" t="s">
        <v>1874</v>
      </c>
      <c r="EK42" s="1016" t="s">
        <v>1874</v>
      </c>
      <c r="EL42" s="1016" t="s">
        <v>1874</v>
      </c>
      <c r="EM42" s="1016" t="s">
        <v>1874</v>
      </c>
      <c r="EN42" s="1016" t="s">
        <v>1874</v>
      </c>
      <c r="EO42" s="1041" t="s">
        <v>1875</v>
      </c>
      <c r="EP42" s="1041" t="s">
        <v>1875</v>
      </c>
      <c r="EQ42" s="1041" t="s">
        <v>1875</v>
      </c>
      <c r="ER42" s="3971" t="s">
        <v>1881</v>
      </c>
      <c r="ES42" s="3959" t="s">
        <v>1881</v>
      </c>
      <c r="ET42" s="3959" t="s">
        <v>1881</v>
      </c>
      <c r="EU42" s="3959" t="s">
        <v>1881</v>
      </c>
      <c r="EV42" s="3959" t="s">
        <v>1881</v>
      </c>
      <c r="EW42" s="3959" t="s">
        <v>1881</v>
      </c>
      <c r="EX42" s="3959" t="s">
        <v>1881</v>
      </c>
      <c r="EY42" s="3959" t="s">
        <v>1881</v>
      </c>
      <c r="EZ42" s="3959" t="s">
        <v>1881</v>
      </c>
      <c r="FA42" s="3959" t="s">
        <v>2431</v>
      </c>
      <c r="FB42" s="3959" t="s">
        <v>2431</v>
      </c>
      <c r="FC42" s="3959" t="s">
        <v>2431</v>
      </c>
      <c r="FD42" s="3960" t="s">
        <v>2431</v>
      </c>
    </row>
    <row r="43" spans="1:160" ht="20.25" customHeight="1" x14ac:dyDescent="0.5">
      <c r="A43" s="3977" t="s">
        <v>2432</v>
      </c>
      <c r="B43" s="1008" t="s">
        <v>2433</v>
      </c>
      <c r="C43" s="1009" t="s">
        <v>2434</v>
      </c>
      <c r="D43" s="1009" t="s">
        <v>2434</v>
      </c>
      <c r="E43" s="1009" t="s">
        <v>1173</v>
      </c>
      <c r="F43" s="1008" t="s">
        <v>2434</v>
      </c>
      <c r="G43" s="1009" t="s">
        <v>2435</v>
      </c>
      <c r="H43" s="1009" t="s">
        <v>2435</v>
      </c>
      <c r="I43" s="1009" t="s">
        <v>2435</v>
      </c>
      <c r="J43" s="1009" t="s">
        <v>2435</v>
      </c>
      <c r="K43" s="1009" t="s">
        <v>2435</v>
      </c>
      <c r="L43" s="1009" t="s">
        <v>2435</v>
      </c>
      <c r="M43" s="1009" t="s">
        <v>2435</v>
      </c>
      <c r="N43" s="1008" t="s">
        <v>2436</v>
      </c>
      <c r="O43" s="1009" t="s">
        <v>2437</v>
      </c>
      <c r="P43" s="1009" t="s">
        <v>2438</v>
      </c>
      <c r="Q43" s="1008" t="s">
        <v>2439</v>
      </c>
      <c r="R43" s="1009" t="s">
        <v>2439</v>
      </c>
      <c r="S43" s="1009" t="s">
        <v>2439</v>
      </c>
      <c r="T43" s="1010" t="s">
        <v>2439</v>
      </c>
      <c r="U43" s="1010" t="s">
        <v>2439</v>
      </c>
      <c r="V43" s="1010" t="s">
        <v>2439</v>
      </c>
      <c r="W43" s="1010" t="s">
        <v>2439</v>
      </c>
      <c r="X43" s="1010" t="s">
        <v>2439</v>
      </c>
      <c r="Y43" s="1010" t="s">
        <v>2439</v>
      </c>
      <c r="Z43" s="1010" t="s">
        <v>2440</v>
      </c>
      <c r="AA43" s="1010" t="s">
        <v>1682</v>
      </c>
      <c r="AB43" s="1010" t="s">
        <v>2441</v>
      </c>
      <c r="AC43" s="1010" t="s">
        <v>2442</v>
      </c>
      <c r="AD43" s="1010" t="s">
        <v>2443</v>
      </c>
      <c r="AE43" s="1010" t="s">
        <v>2444</v>
      </c>
      <c r="AF43" s="1010" t="s">
        <v>2445</v>
      </c>
      <c r="AG43" s="1010" t="s">
        <v>2446</v>
      </c>
      <c r="AH43" s="1010" t="s">
        <v>2447</v>
      </c>
      <c r="AI43" s="1010" t="s">
        <v>2448</v>
      </c>
      <c r="AJ43" s="1010" t="s">
        <v>2449</v>
      </c>
      <c r="AK43" s="1010" t="s">
        <v>1251</v>
      </c>
      <c r="AL43" s="1010" t="s">
        <v>2449</v>
      </c>
      <c r="AM43" s="1010" t="s">
        <v>2450</v>
      </c>
      <c r="AN43" s="1010" t="s">
        <v>2451</v>
      </c>
      <c r="AO43" s="1010" t="s">
        <v>2451</v>
      </c>
      <c r="AP43" s="1010" t="s">
        <v>2452</v>
      </c>
      <c r="AQ43" s="1010" t="s">
        <v>2081</v>
      </c>
      <c r="AR43" s="1010" t="s">
        <v>2081</v>
      </c>
      <c r="AS43" s="1010" t="s">
        <v>2081</v>
      </c>
      <c r="AT43" s="1010" t="s">
        <v>2453</v>
      </c>
      <c r="AU43" s="1010" t="s">
        <v>2454</v>
      </c>
      <c r="AV43" s="1010" t="s">
        <v>2454</v>
      </c>
      <c r="AW43" s="1010" t="s">
        <v>2454</v>
      </c>
      <c r="AX43" s="1010" t="s">
        <v>2454</v>
      </c>
      <c r="AY43" s="1010" t="s">
        <v>2454</v>
      </c>
      <c r="AZ43" s="1010" t="s">
        <v>2454</v>
      </c>
      <c r="BA43" s="1010" t="s">
        <v>2455</v>
      </c>
      <c r="BB43" s="1010" t="s">
        <v>2455</v>
      </c>
      <c r="BC43" s="1010" t="s">
        <v>2455</v>
      </c>
      <c r="BD43" s="1010" t="s">
        <v>2455</v>
      </c>
      <c r="BE43" s="1010" t="s">
        <v>2455</v>
      </c>
      <c r="BF43" s="1010" t="s">
        <v>2455</v>
      </c>
      <c r="BG43" s="1010" t="s">
        <v>2455</v>
      </c>
      <c r="BH43" s="1010" t="s">
        <v>2456</v>
      </c>
      <c r="BI43" s="1010" t="s">
        <v>2456</v>
      </c>
      <c r="BJ43" s="1010" t="s">
        <v>2456</v>
      </c>
      <c r="BK43" s="1010" t="s">
        <v>2456</v>
      </c>
      <c r="BL43" s="1010" t="s">
        <v>2456</v>
      </c>
      <c r="BM43" s="1010" t="s">
        <v>1491</v>
      </c>
      <c r="BN43" s="1010" t="s">
        <v>1491</v>
      </c>
      <c r="BO43" s="1010" t="s">
        <v>1491</v>
      </c>
      <c r="BP43" s="1010" t="s">
        <v>1491</v>
      </c>
      <c r="BQ43" s="1010" t="s">
        <v>1491</v>
      </c>
      <c r="BR43" s="1010" t="s">
        <v>1491</v>
      </c>
      <c r="BS43" s="1010" t="s">
        <v>1704</v>
      </c>
      <c r="BT43" s="1010" t="s">
        <v>1704</v>
      </c>
      <c r="BU43" s="1010" t="s">
        <v>1704</v>
      </c>
      <c r="BV43" s="1010" t="s">
        <v>1704</v>
      </c>
      <c r="BW43" s="1010" t="s">
        <v>2200</v>
      </c>
      <c r="BX43" s="1010" t="s">
        <v>1098</v>
      </c>
      <c r="BY43" s="1010" t="s">
        <v>1720</v>
      </c>
      <c r="BZ43" s="1011" t="s">
        <v>2457</v>
      </c>
      <c r="CA43" s="1010" t="s">
        <v>2457</v>
      </c>
      <c r="CB43" s="1010" t="s">
        <v>2458</v>
      </c>
      <c r="CC43" s="1010" t="s">
        <v>2458</v>
      </c>
      <c r="CD43" s="1010" t="s">
        <v>2459</v>
      </c>
      <c r="CE43" s="1010" t="s">
        <v>2460</v>
      </c>
      <c r="CF43" s="1010" t="s">
        <v>2460</v>
      </c>
      <c r="CG43" s="1010" t="s">
        <v>2460</v>
      </c>
      <c r="CH43" s="1010" t="s">
        <v>2460</v>
      </c>
      <c r="CI43" s="1010" t="s">
        <v>2460</v>
      </c>
      <c r="CJ43" s="1010" t="s">
        <v>2460</v>
      </c>
      <c r="CK43" s="1010" t="s">
        <v>2460</v>
      </c>
      <c r="CL43" s="1010" t="s">
        <v>2460</v>
      </c>
      <c r="CM43" s="1010" t="s">
        <v>2460</v>
      </c>
      <c r="CN43" s="1010" t="s">
        <v>2460</v>
      </c>
      <c r="CO43" s="1010" t="s">
        <v>2460</v>
      </c>
      <c r="CP43" s="1010" t="s">
        <v>2461</v>
      </c>
      <c r="CQ43" s="1011" t="s">
        <v>1842</v>
      </c>
      <c r="CR43" s="1010" t="s">
        <v>2462</v>
      </c>
      <c r="CS43" s="1010" t="s">
        <v>2463</v>
      </c>
      <c r="CT43" s="1010" t="s">
        <v>1521</v>
      </c>
      <c r="CU43" s="1010" t="s">
        <v>1521</v>
      </c>
      <c r="CV43" s="1010" t="s">
        <v>2464</v>
      </c>
      <c r="CW43" s="1010" t="s">
        <v>2465</v>
      </c>
      <c r="CX43" s="1010" t="s">
        <v>2466</v>
      </c>
      <c r="CY43" s="1010" t="s">
        <v>1657</v>
      </c>
      <c r="CZ43" s="1010" t="s">
        <v>2367</v>
      </c>
      <c r="DA43" s="1010" t="s">
        <v>2367</v>
      </c>
      <c r="DB43" s="1010" t="s">
        <v>2467</v>
      </c>
      <c r="DC43" s="1035" t="s">
        <v>2468</v>
      </c>
      <c r="DD43" s="1035" t="s">
        <v>2367</v>
      </c>
      <c r="DE43" s="1035" t="s">
        <v>1779</v>
      </c>
      <c r="DF43" s="1035" t="s">
        <v>2467</v>
      </c>
      <c r="DG43" s="1035" t="s">
        <v>1778</v>
      </c>
      <c r="DH43" s="1035" t="s">
        <v>2469</v>
      </c>
      <c r="DI43" s="1035" t="s">
        <v>2470</v>
      </c>
      <c r="DJ43" s="1035" t="s">
        <v>2471</v>
      </c>
      <c r="DK43" s="1035" t="s">
        <v>2472</v>
      </c>
      <c r="DL43" s="1035" t="s">
        <v>2472</v>
      </c>
      <c r="DM43" s="1035" t="s">
        <v>2473</v>
      </c>
      <c r="DN43" s="1035" t="s">
        <v>2474</v>
      </c>
      <c r="DO43" s="1035" t="s">
        <v>2475</v>
      </c>
      <c r="DP43" s="1035" t="s">
        <v>2476</v>
      </c>
      <c r="DQ43" s="1035" t="s">
        <v>2477</v>
      </c>
      <c r="DR43" s="1015" t="s">
        <v>2478</v>
      </c>
      <c r="DS43" s="1016" t="s">
        <v>2478</v>
      </c>
      <c r="DT43" s="1016" t="s">
        <v>2478</v>
      </c>
      <c r="DU43" s="1016" t="s">
        <v>2479</v>
      </c>
      <c r="DV43" s="1016" t="s">
        <v>2480</v>
      </c>
      <c r="DW43" s="1016" t="s">
        <v>1398</v>
      </c>
      <c r="DX43" s="1016" t="s">
        <v>2481</v>
      </c>
      <c r="DY43" s="1016" t="s">
        <v>2482</v>
      </c>
      <c r="DZ43" s="1016" t="s">
        <v>2480</v>
      </c>
      <c r="EA43" s="1016" t="s">
        <v>2478</v>
      </c>
      <c r="EB43" s="1016" t="s">
        <v>2478</v>
      </c>
      <c r="EC43" s="1016" t="s">
        <v>2480</v>
      </c>
      <c r="ED43" s="1016" t="s">
        <v>1806</v>
      </c>
      <c r="EE43" s="1016" t="s">
        <v>1753</v>
      </c>
      <c r="EF43" s="1016" t="s">
        <v>1395</v>
      </c>
      <c r="EG43" s="1016" t="s">
        <v>1398</v>
      </c>
      <c r="EH43" s="1036" t="s">
        <v>1814</v>
      </c>
      <c r="EI43" s="1036" t="s">
        <v>1238</v>
      </c>
      <c r="EJ43" s="1016" t="s">
        <v>1240</v>
      </c>
      <c r="EK43" s="1016" t="s">
        <v>1395</v>
      </c>
      <c r="EL43" s="1016" t="s">
        <v>1395</v>
      </c>
      <c r="EM43" s="1016" t="s">
        <v>1395</v>
      </c>
      <c r="EN43" s="1016" t="s">
        <v>2483</v>
      </c>
      <c r="EO43" s="1041" t="s">
        <v>1747</v>
      </c>
      <c r="EP43" s="1041" t="s">
        <v>1530</v>
      </c>
      <c r="EQ43" s="1041" t="s">
        <v>1395</v>
      </c>
      <c r="ER43" s="3971" t="s">
        <v>2484</v>
      </c>
      <c r="ES43" s="3959" t="s">
        <v>2484</v>
      </c>
      <c r="ET43" s="3959" t="s">
        <v>2484</v>
      </c>
      <c r="EU43" s="3959" t="s">
        <v>1247</v>
      </c>
      <c r="EV43" s="3959" t="s">
        <v>2484</v>
      </c>
      <c r="EW43" s="3959" t="s">
        <v>1092</v>
      </c>
      <c r="EX43" s="3959" t="s">
        <v>2485</v>
      </c>
      <c r="EY43" s="3959" t="s">
        <v>2486</v>
      </c>
      <c r="EZ43" s="3959" t="s">
        <v>2485</v>
      </c>
      <c r="FA43" s="3959" t="s">
        <v>1544</v>
      </c>
      <c r="FB43" s="3959" t="s">
        <v>1544</v>
      </c>
      <c r="FC43" s="3959" t="s">
        <v>1544</v>
      </c>
      <c r="FD43" s="3960" t="s">
        <v>1401</v>
      </c>
    </row>
    <row r="44" spans="1:160" ht="20.25" customHeight="1" x14ac:dyDescent="0.5">
      <c r="A44" s="3977"/>
      <c r="B44" s="971"/>
      <c r="C44" s="972"/>
      <c r="D44" s="972"/>
      <c r="E44" s="972"/>
      <c r="F44" s="971"/>
      <c r="G44" s="972"/>
      <c r="H44" s="972"/>
      <c r="I44" s="972"/>
      <c r="J44" s="972"/>
      <c r="K44" s="972"/>
      <c r="L44" s="972"/>
      <c r="M44" s="972"/>
      <c r="N44" s="971"/>
      <c r="O44" s="972"/>
      <c r="P44" s="972"/>
      <c r="Q44" s="971"/>
      <c r="R44" s="972"/>
      <c r="S44" s="972"/>
      <c r="T44" s="973"/>
      <c r="U44" s="973"/>
      <c r="V44" s="973"/>
      <c r="W44" s="973"/>
      <c r="X44" s="973"/>
      <c r="Y44" s="973"/>
      <c r="Z44" s="973"/>
      <c r="AA44" s="973"/>
      <c r="AB44" s="973"/>
      <c r="AC44" s="973"/>
      <c r="AD44" s="973"/>
      <c r="AE44" s="973"/>
      <c r="AF44" s="973"/>
      <c r="AG44" s="973"/>
      <c r="AH44" s="973"/>
      <c r="AI44" s="973"/>
      <c r="AJ44" s="973"/>
      <c r="AK44" s="973"/>
      <c r="AL44" s="973"/>
      <c r="AM44" s="973"/>
      <c r="AN44" s="973"/>
      <c r="AO44" s="973"/>
      <c r="AP44" s="973"/>
      <c r="AQ44" s="973"/>
      <c r="AR44" s="973"/>
      <c r="AS44" s="973"/>
      <c r="AT44" s="973"/>
      <c r="AU44" s="973"/>
      <c r="AV44" s="973"/>
      <c r="AW44" s="973"/>
      <c r="AX44" s="973"/>
      <c r="AY44" s="973"/>
      <c r="AZ44" s="973"/>
      <c r="BA44" s="973"/>
      <c r="BB44" s="973"/>
      <c r="BC44" s="973"/>
      <c r="BD44" s="973"/>
      <c r="BE44" s="973"/>
      <c r="BF44" s="973"/>
      <c r="BG44" s="973"/>
      <c r="BH44" s="973"/>
      <c r="BI44" s="973"/>
      <c r="BJ44" s="973"/>
      <c r="BK44" s="973"/>
      <c r="BL44" s="973"/>
      <c r="BM44" s="973"/>
      <c r="BN44" s="973"/>
      <c r="BO44" s="973"/>
      <c r="BP44" s="973"/>
      <c r="BQ44" s="973"/>
      <c r="BR44" s="973"/>
      <c r="BS44" s="973"/>
      <c r="BT44" s="973"/>
      <c r="BU44" s="973"/>
      <c r="BV44" s="973"/>
      <c r="BW44" s="973"/>
      <c r="BX44" s="973"/>
      <c r="BY44" s="973"/>
      <c r="BZ44" s="974"/>
      <c r="CA44" s="973"/>
      <c r="CB44" s="973"/>
      <c r="CC44" s="973"/>
      <c r="CD44" s="973"/>
      <c r="CE44" s="973"/>
      <c r="CF44" s="973"/>
      <c r="CG44" s="973"/>
      <c r="CH44" s="973"/>
      <c r="CI44" s="973"/>
      <c r="CJ44" s="973"/>
      <c r="CK44" s="973"/>
      <c r="CL44" s="973"/>
      <c r="CM44" s="973"/>
      <c r="CN44" s="973"/>
      <c r="CO44" s="973"/>
      <c r="CP44" s="973"/>
      <c r="CQ44" s="1011"/>
      <c r="CR44" s="973"/>
      <c r="CS44" s="973"/>
      <c r="CT44" s="973"/>
      <c r="CU44" s="973"/>
      <c r="CV44" s="973"/>
      <c r="CW44" s="973"/>
      <c r="CX44" s="973"/>
      <c r="CY44" s="973"/>
      <c r="CZ44" s="973"/>
      <c r="DA44" s="973"/>
      <c r="DB44" s="973"/>
      <c r="DC44" s="1032"/>
      <c r="DD44" s="1032"/>
      <c r="DE44" s="1032"/>
      <c r="DF44" s="1032"/>
      <c r="DG44" s="1032"/>
      <c r="DH44" s="1032"/>
      <c r="DI44" s="1032"/>
      <c r="DJ44" s="1032"/>
      <c r="DK44" s="1032"/>
      <c r="DL44" s="1032"/>
      <c r="DM44" s="1032"/>
      <c r="DN44" s="1032"/>
      <c r="DO44" s="1032"/>
      <c r="DP44" s="1032"/>
      <c r="DQ44" s="1032"/>
      <c r="DR44" s="978"/>
      <c r="DS44" s="979"/>
      <c r="DT44" s="979"/>
      <c r="DU44" s="979"/>
      <c r="DV44" s="979"/>
      <c r="DW44" s="979"/>
      <c r="DX44" s="979"/>
      <c r="DY44" s="979"/>
      <c r="DZ44" s="979"/>
      <c r="EA44" s="979"/>
      <c r="EB44" s="979"/>
      <c r="EC44" s="979"/>
      <c r="ED44" s="980"/>
      <c r="EE44" s="980"/>
      <c r="EF44" s="980"/>
      <c r="EG44" s="980"/>
      <c r="EH44" s="980"/>
      <c r="EI44" s="980"/>
      <c r="EJ44" s="980"/>
      <c r="EK44" s="980"/>
      <c r="EL44" s="980"/>
      <c r="EM44" s="980"/>
      <c r="EN44" s="980"/>
      <c r="EO44" s="980"/>
      <c r="EP44" s="980"/>
      <c r="EQ44" s="980"/>
      <c r="ER44" s="3952"/>
      <c r="ES44" s="3953"/>
      <c r="ET44" s="3953"/>
      <c r="EU44" s="3953"/>
      <c r="EV44" s="3953"/>
      <c r="EW44" s="3953"/>
      <c r="EX44" s="3953"/>
      <c r="EY44" s="3953"/>
      <c r="EZ44" s="3953"/>
      <c r="FA44" s="3953"/>
      <c r="FB44" s="3953"/>
      <c r="FC44" s="3953"/>
      <c r="FD44" s="3954"/>
    </row>
    <row r="45" spans="1:160" ht="20.25" customHeight="1" x14ac:dyDescent="0.5">
      <c r="A45" s="3976" t="s">
        <v>2487</v>
      </c>
      <c r="B45" s="971"/>
      <c r="C45" s="972"/>
      <c r="D45" s="972"/>
      <c r="E45" s="972"/>
      <c r="F45" s="971"/>
      <c r="G45" s="972"/>
      <c r="H45" s="972"/>
      <c r="I45" s="972"/>
      <c r="J45" s="972"/>
      <c r="K45" s="972"/>
      <c r="L45" s="972"/>
      <c r="M45" s="972"/>
      <c r="N45" s="971"/>
      <c r="O45" s="972"/>
      <c r="P45" s="972"/>
      <c r="Q45" s="971"/>
      <c r="R45" s="972"/>
      <c r="S45" s="972"/>
      <c r="T45" s="973"/>
      <c r="U45" s="973"/>
      <c r="V45" s="973"/>
      <c r="W45" s="973"/>
      <c r="X45" s="973"/>
      <c r="Y45" s="973"/>
      <c r="Z45" s="973"/>
      <c r="AA45" s="973"/>
      <c r="AB45" s="973"/>
      <c r="AC45" s="973"/>
      <c r="AD45" s="973"/>
      <c r="AE45" s="973"/>
      <c r="AF45" s="973"/>
      <c r="AG45" s="973"/>
      <c r="AH45" s="973"/>
      <c r="AI45" s="973"/>
      <c r="AJ45" s="973"/>
      <c r="AK45" s="973"/>
      <c r="AL45" s="973"/>
      <c r="AM45" s="973"/>
      <c r="AN45" s="973"/>
      <c r="AO45" s="973"/>
      <c r="AP45" s="973"/>
      <c r="AQ45" s="973"/>
      <c r="AR45" s="973"/>
      <c r="AS45" s="973"/>
      <c r="AT45" s="973"/>
      <c r="AU45" s="973"/>
      <c r="AV45" s="973"/>
      <c r="AW45" s="973"/>
      <c r="AX45" s="973"/>
      <c r="AY45" s="973"/>
      <c r="AZ45" s="973"/>
      <c r="BA45" s="973"/>
      <c r="BB45" s="973"/>
      <c r="BC45" s="973"/>
      <c r="BD45" s="973"/>
      <c r="BE45" s="973"/>
      <c r="BF45" s="973"/>
      <c r="BG45" s="973"/>
      <c r="BH45" s="973"/>
      <c r="BI45" s="973"/>
      <c r="BJ45" s="973"/>
      <c r="BK45" s="973"/>
      <c r="BL45" s="973"/>
      <c r="BM45" s="973"/>
      <c r="BN45" s="973"/>
      <c r="BO45" s="973"/>
      <c r="BP45" s="973"/>
      <c r="BQ45" s="973"/>
      <c r="BR45" s="973"/>
      <c r="BS45" s="973"/>
      <c r="BT45" s="973"/>
      <c r="BU45" s="973"/>
      <c r="BV45" s="973"/>
      <c r="BW45" s="973"/>
      <c r="BX45" s="973"/>
      <c r="BY45" s="973"/>
      <c r="BZ45" s="974"/>
      <c r="CA45" s="973"/>
      <c r="CB45" s="973"/>
      <c r="CC45" s="973"/>
      <c r="CD45" s="973"/>
      <c r="CE45" s="973"/>
      <c r="CF45" s="973"/>
      <c r="CG45" s="973"/>
      <c r="CH45" s="973"/>
      <c r="CI45" s="973"/>
      <c r="CJ45" s="973"/>
      <c r="CK45" s="973"/>
      <c r="CL45" s="973"/>
      <c r="CM45" s="973"/>
      <c r="CN45" s="973"/>
      <c r="CO45" s="973"/>
      <c r="CP45" s="973"/>
      <c r="CQ45" s="974"/>
      <c r="CR45" s="973"/>
      <c r="CS45" s="973"/>
      <c r="CT45" s="973"/>
      <c r="CU45" s="973"/>
      <c r="CV45" s="973"/>
      <c r="CW45" s="973"/>
      <c r="CX45" s="973"/>
      <c r="CY45" s="973"/>
      <c r="CZ45" s="973"/>
      <c r="DA45" s="973"/>
      <c r="DB45" s="973"/>
      <c r="DC45" s="1032"/>
      <c r="DD45" s="1032"/>
      <c r="DE45" s="1032"/>
      <c r="DF45" s="1032"/>
      <c r="DG45" s="1032"/>
      <c r="DH45" s="1032"/>
      <c r="DI45" s="1032"/>
      <c r="DJ45" s="1032"/>
      <c r="DK45" s="1032"/>
      <c r="DL45" s="1032"/>
      <c r="DM45" s="1032"/>
      <c r="DN45" s="1032"/>
      <c r="DO45" s="1032"/>
      <c r="DP45" s="1032"/>
      <c r="DQ45" s="1032"/>
      <c r="DR45" s="978"/>
      <c r="DS45" s="979"/>
      <c r="DT45" s="979"/>
      <c r="DU45" s="979"/>
      <c r="DV45" s="979"/>
      <c r="DW45" s="979"/>
      <c r="DX45" s="979"/>
      <c r="DY45" s="979"/>
      <c r="DZ45" s="979"/>
      <c r="EA45" s="979"/>
      <c r="EB45" s="979"/>
      <c r="EC45" s="979"/>
      <c r="ED45" s="980"/>
      <c r="EE45" s="980"/>
      <c r="EF45" s="980"/>
      <c r="EG45" s="980"/>
      <c r="EH45" s="980"/>
      <c r="EI45" s="980"/>
      <c r="EJ45" s="980"/>
      <c r="EK45" s="980"/>
      <c r="EL45" s="980"/>
      <c r="EM45" s="980"/>
      <c r="EN45" s="980"/>
      <c r="EO45" s="980"/>
      <c r="EP45" s="980"/>
      <c r="EQ45" s="980"/>
      <c r="ER45" s="3952"/>
      <c r="ES45" s="3953"/>
      <c r="ET45" s="3953"/>
      <c r="EU45" s="3953"/>
      <c r="EV45" s="3953"/>
      <c r="EW45" s="3953"/>
      <c r="EX45" s="3953"/>
      <c r="EY45" s="3953"/>
      <c r="EZ45" s="3953"/>
      <c r="FA45" s="3953"/>
      <c r="FB45" s="3953"/>
      <c r="FC45" s="3953"/>
      <c r="FD45" s="3954"/>
    </row>
    <row r="46" spans="1:160" ht="20.25" customHeight="1" x14ac:dyDescent="0.5">
      <c r="A46" s="3976" t="s">
        <v>2488</v>
      </c>
      <c r="B46" s="1046" t="s">
        <v>2489</v>
      </c>
      <c r="C46" s="1047">
        <v>5</v>
      </c>
      <c r="D46" s="1047">
        <v>5</v>
      </c>
      <c r="E46" s="1047">
        <v>5</v>
      </c>
      <c r="F46" s="1046">
        <v>5</v>
      </c>
      <c r="G46" s="1047" t="s">
        <v>2490</v>
      </c>
      <c r="H46" s="1047" t="s">
        <v>2490</v>
      </c>
      <c r="I46" s="1047" t="s">
        <v>2490</v>
      </c>
      <c r="J46" s="1047" t="s">
        <v>2490</v>
      </c>
      <c r="K46" s="1047" t="s">
        <v>2490</v>
      </c>
      <c r="L46" s="1047" t="s">
        <v>2490</v>
      </c>
      <c r="M46" s="1047" t="s">
        <v>2490</v>
      </c>
      <c r="N46" s="1046" t="s">
        <v>2491</v>
      </c>
      <c r="O46" s="1047" t="s">
        <v>2491</v>
      </c>
      <c r="P46" s="1047" t="s">
        <v>2492</v>
      </c>
      <c r="Q46" s="1046" t="s">
        <v>2492</v>
      </c>
      <c r="R46" s="1047" t="s">
        <v>2492</v>
      </c>
      <c r="S46" s="1047" t="s">
        <v>2492</v>
      </c>
      <c r="T46" s="1048" t="s">
        <v>2492</v>
      </c>
      <c r="U46" s="1048" t="s">
        <v>2492</v>
      </c>
      <c r="V46" s="1048" t="s">
        <v>2492</v>
      </c>
      <c r="W46" s="1048" t="s">
        <v>2492</v>
      </c>
      <c r="X46" s="1048" t="s">
        <v>2492</v>
      </c>
      <c r="Y46" s="1048" t="s">
        <v>2492</v>
      </c>
      <c r="Z46" s="1048" t="s">
        <v>2493</v>
      </c>
      <c r="AA46" s="1048" t="s">
        <v>2493</v>
      </c>
      <c r="AB46" s="1048" t="s">
        <v>2493</v>
      </c>
      <c r="AC46" s="1048" t="s">
        <v>2493</v>
      </c>
      <c r="AD46" s="1048" t="s">
        <v>2493</v>
      </c>
      <c r="AE46" s="1048" t="s">
        <v>2493</v>
      </c>
      <c r="AF46" s="1048" t="s">
        <v>2493</v>
      </c>
      <c r="AG46" s="1048" t="s">
        <v>2494</v>
      </c>
      <c r="AH46" s="1048" t="s">
        <v>2495</v>
      </c>
      <c r="AI46" s="1048" t="s">
        <v>1974</v>
      </c>
      <c r="AJ46" s="1048" t="s">
        <v>2167</v>
      </c>
      <c r="AK46" s="1048" t="s">
        <v>2167</v>
      </c>
      <c r="AL46" s="1048" t="s">
        <v>2496</v>
      </c>
      <c r="AM46" s="1048" t="s">
        <v>2496</v>
      </c>
      <c r="AN46" s="1048" t="s">
        <v>2496</v>
      </c>
      <c r="AO46" s="1048" t="s">
        <v>2496</v>
      </c>
      <c r="AP46" s="1048" t="s">
        <v>2497</v>
      </c>
      <c r="AQ46" s="1048" t="s">
        <v>2498</v>
      </c>
      <c r="AR46" s="1048" t="s">
        <v>2498</v>
      </c>
      <c r="AS46" s="1048" t="s">
        <v>2498</v>
      </c>
      <c r="AT46" s="1048" t="s">
        <v>2499</v>
      </c>
      <c r="AU46" s="1048" t="s">
        <v>2500</v>
      </c>
      <c r="AV46" s="1048" t="s">
        <v>2500</v>
      </c>
      <c r="AW46" s="1048" t="s">
        <v>2500</v>
      </c>
      <c r="AX46" s="1048" t="s">
        <v>2500</v>
      </c>
      <c r="AY46" s="1048" t="s">
        <v>2500</v>
      </c>
      <c r="AZ46" s="1048" t="s">
        <v>2500</v>
      </c>
      <c r="BA46" s="1048" t="s">
        <v>2500</v>
      </c>
      <c r="BB46" s="1048" t="s">
        <v>2500</v>
      </c>
      <c r="BC46" s="1048" t="s">
        <v>2500</v>
      </c>
      <c r="BD46" s="1048" t="s">
        <v>2500</v>
      </c>
      <c r="BE46" s="1048" t="s">
        <v>2500</v>
      </c>
      <c r="BF46" s="1048" t="s">
        <v>2500</v>
      </c>
      <c r="BG46" s="1048" t="s">
        <v>2500</v>
      </c>
      <c r="BH46" s="1048" t="s">
        <v>2500</v>
      </c>
      <c r="BI46" s="1048" t="s">
        <v>2500</v>
      </c>
      <c r="BJ46" s="1048" t="s">
        <v>2500</v>
      </c>
      <c r="BK46" s="1048" t="s">
        <v>2500</v>
      </c>
      <c r="BL46" s="1048" t="s">
        <v>2501</v>
      </c>
      <c r="BM46" s="1048" t="s">
        <v>2502</v>
      </c>
      <c r="BN46" s="1048" t="s">
        <v>2502</v>
      </c>
      <c r="BO46" s="1048" t="s">
        <v>2502</v>
      </c>
      <c r="BP46" s="1048" t="s">
        <v>2502</v>
      </c>
      <c r="BQ46" s="1048" t="s">
        <v>2502</v>
      </c>
      <c r="BR46" s="1048" t="s">
        <v>2502</v>
      </c>
      <c r="BS46" s="1048" t="s">
        <v>2502</v>
      </c>
      <c r="BT46" s="1048" t="s">
        <v>2502</v>
      </c>
      <c r="BU46" s="1048" t="s">
        <v>2503</v>
      </c>
      <c r="BV46" s="1048" t="s">
        <v>2503</v>
      </c>
      <c r="BW46" s="1048" t="s">
        <v>2503</v>
      </c>
      <c r="BX46" s="1048" t="s">
        <v>2503</v>
      </c>
      <c r="BY46" s="1048" t="s">
        <v>2503</v>
      </c>
      <c r="BZ46" s="1049" t="s">
        <v>2503</v>
      </c>
      <c r="CA46" s="1048" t="s">
        <v>2503</v>
      </c>
      <c r="CB46" s="1048" t="s">
        <v>2503</v>
      </c>
      <c r="CC46" s="1048" t="s">
        <v>2503</v>
      </c>
      <c r="CD46" s="1048" t="s">
        <v>2504</v>
      </c>
      <c r="CE46" s="1048" t="s">
        <v>2505</v>
      </c>
      <c r="CF46" s="1048" t="s">
        <v>2505</v>
      </c>
      <c r="CG46" s="1048" t="s">
        <v>2505</v>
      </c>
      <c r="CH46" s="1048" t="s">
        <v>2505</v>
      </c>
      <c r="CI46" s="1048" t="s">
        <v>2505</v>
      </c>
      <c r="CJ46" s="1048" t="s">
        <v>2505</v>
      </c>
      <c r="CK46" s="1048" t="s">
        <v>2505</v>
      </c>
      <c r="CL46" s="1048" t="s">
        <v>2505</v>
      </c>
      <c r="CM46" s="1048" t="s">
        <v>2505</v>
      </c>
      <c r="CN46" s="1048" t="s">
        <v>2505</v>
      </c>
      <c r="CO46" s="1048" t="s">
        <v>2505</v>
      </c>
      <c r="CP46" s="1048" t="s">
        <v>2505</v>
      </c>
      <c r="CQ46" s="1049" t="s">
        <v>2505</v>
      </c>
      <c r="CR46" s="1048" t="s">
        <v>2505</v>
      </c>
      <c r="CS46" s="1048" t="s">
        <v>2506</v>
      </c>
      <c r="CT46" s="1048" t="s">
        <v>2507</v>
      </c>
      <c r="CU46" s="1048" t="s">
        <v>2507</v>
      </c>
      <c r="CV46" s="1048" t="s">
        <v>2507</v>
      </c>
      <c r="CW46" s="1048" t="s">
        <v>2508</v>
      </c>
      <c r="CX46" s="1048" t="s">
        <v>2508</v>
      </c>
      <c r="CY46" s="1048" t="s">
        <v>2508</v>
      </c>
      <c r="CZ46" s="1048" t="s">
        <v>2508</v>
      </c>
      <c r="DA46" s="1048" t="s">
        <v>2508</v>
      </c>
      <c r="DB46" s="1048" t="s">
        <v>2509</v>
      </c>
      <c r="DC46" s="1048" t="s">
        <v>2509</v>
      </c>
      <c r="DD46" s="1048" t="s">
        <v>2509</v>
      </c>
      <c r="DE46" s="1048" t="s">
        <v>2509</v>
      </c>
      <c r="DF46" s="1048" t="s">
        <v>2509</v>
      </c>
      <c r="DG46" s="1048" t="s">
        <v>2509</v>
      </c>
      <c r="DH46" s="1048" t="s">
        <v>2509</v>
      </c>
      <c r="DI46" s="1048" t="s">
        <v>2509</v>
      </c>
      <c r="DJ46" s="1048" t="s">
        <v>2509</v>
      </c>
      <c r="DK46" s="1048" t="s">
        <v>2510</v>
      </c>
      <c r="DL46" s="1048" t="s">
        <v>2511</v>
      </c>
      <c r="DM46" s="1048" t="s">
        <v>2511</v>
      </c>
      <c r="DN46" s="1048" t="s">
        <v>2511</v>
      </c>
      <c r="DO46" s="1048" t="s">
        <v>2511</v>
      </c>
      <c r="DP46" s="1048" t="s">
        <v>2511</v>
      </c>
      <c r="DQ46" s="1048" t="s">
        <v>2511</v>
      </c>
      <c r="DR46" s="1050" t="s">
        <v>2511</v>
      </c>
      <c r="DS46" s="1051" t="s">
        <v>2511</v>
      </c>
      <c r="DT46" s="1051" t="s">
        <v>2511</v>
      </c>
      <c r="DU46" s="1051" t="s">
        <v>2511</v>
      </c>
      <c r="DV46" s="1051" t="s">
        <v>2511</v>
      </c>
      <c r="DW46" s="1051" t="s">
        <v>2511</v>
      </c>
      <c r="DX46" s="1051" t="s">
        <v>2511</v>
      </c>
      <c r="DY46" s="1051" t="s">
        <v>2511</v>
      </c>
      <c r="DZ46" s="1051" t="s">
        <v>2511</v>
      </c>
      <c r="EA46" s="1051" t="s">
        <v>2511</v>
      </c>
      <c r="EB46" s="1051" t="s">
        <v>2511</v>
      </c>
      <c r="EC46" s="1051" t="s">
        <v>2511</v>
      </c>
      <c r="ED46" s="1051" t="s">
        <v>2511</v>
      </c>
      <c r="EE46" s="1051" t="s">
        <v>2512</v>
      </c>
      <c r="EF46" s="1051" t="s">
        <v>2512</v>
      </c>
      <c r="EG46" s="1051" t="s">
        <v>2513</v>
      </c>
      <c r="EH46" s="1051" t="s">
        <v>2513</v>
      </c>
      <c r="EI46" s="1051" t="s">
        <v>2513</v>
      </c>
      <c r="EJ46" s="1051" t="s">
        <v>2513</v>
      </c>
      <c r="EK46" s="1051" t="s">
        <v>2513</v>
      </c>
      <c r="EL46" s="1051" t="s">
        <v>2513</v>
      </c>
      <c r="EM46" s="1051" t="s">
        <v>2513</v>
      </c>
      <c r="EN46" s="1051" t="s">
        <v>2513</v>
      </c>
      <c r="EO46" s="1051" t="s">
        <v>2513</v>
      </c>
      <c r="EP46" s="1051" t="s">
        <v>2514</v>
      </c>
      <c r="EQ46" s="1051" t="s">
        <v>2515</v>
      </c>
      <c r="ER46" s="3972" t="s">
        <v>2516</v>
      </c>
      <c r="ES46" s="3973" t="s">
        <v>2517</v>
      </c>
      <c r="ET46" s="3973" t="s">
        <v>2517</v>
      </c>
      <c r="EU46" s="3973" t="s">
        <v>2517</v>
      </c>
      <c r="EV46" s="3973" t="s">
        <v>2517</v>
      </c>
      <c r="EW46" s="3973" t="s">
        <v>2517</v>
      </c>
      <c r="EX46" s="3973" t="s">
        <v>2517</v>
      </c>
      <c r="EY46" s="3973" t="s">
        <v>2517</v>
      </c>
      <c r="EZ46" s="3973" t="s">
        <v>2517</v>
      </c>
      <c r="FA46" s="3973" t="s">
        <v>2517</v>
      </c>
      <c r="FB46" s="3973" t="s">
        <v>2517</v>
      </c>
      <c r="FC46" s="3973" t="s">
        <v>2518</v>
      </c>
      <c r="FD46" s="3974" t="s">
        <v>2519</v>
      </c>
    </row>
    <row r="47" spans="1:160" ht="20.25" customHeight="1" x14ac:dyDescent="0.5">
      <c r="A47" s="3977" t="s">
        <v>2520</v>
      </c>
      <c r="B47" s="971"/>
      <c r="C47" s="972"/>
      <c r="D47" s="972"/>
      <c r="E47" s="972"/>
      <c r="F47" s="971"/>
      <c r="G47" s="972"/>
      <c r="H47" s="972"/>
      <c r="I47" s="972"/>
      <c r="J47" s="972"/>
      <c r="K47" s="972"/>
      <c r="L47" s="972"/>
      <c r="M47" s="972"/>
      <c r="N47" s="971"/>
      <c r="O47" s="972"/>
      <c r="P47" s="972"/>
      <c r="Q47" s="971"/>
      <c r="R47" s="972"/>
      <c r="S47" s="972"/>
      <c r="T47" s="973"/>
      <c r="U47" s="973"/>
      <c r="V47" s="973"/>
      <c r="W47" s="973"/>
      <c r="X47" s="973"/>
      <c r="Y47" s="973"/>
      <c r="Z47" s="973"/>
      <c r="AA47" s="973"/>
      <c r="AB47" s="973"/>
      <c r="AC47" s="973"/>
      <c r="AD47" s="973"/>
      <c r="AE47" s="973"/>
      <c r="AF47" s="973"/>
      <c r="AG47" s="973"/>
      <c r="AH47" s="973"/>
      <c r="AI47" s="973"/>
      <c r="AJ47" s="973"/>
      <c r="AK47" s="973"/>
      <c r="AL47" s="973"/>
      <c r="AM47" s="973"/>
      <c r="AN47" s="973"/>
      <c r="AO47" s="973"/>
      <c r="AP47" s="973"/>
      <c r="AQ47" s="973"/>
      <c r="AR47" s="973"/>
      <c r="AS47" s="973"/>
      <c r="AT47" s="973"/>
      <c r="AU47" s="973"/>
      <c r="AV47" s="973"/>
      <c r="AW47" s="973"/>
      <c r="AX47" s="973"/>
      <c r="AY47" s="973"/>
      <c r="AZ47" s="973"/>
      <c r="BA47" s="973"/>
      <c r="BB47" s="973"/>
      <c r="BC47" s="973"/>
      <c r="BD47" s="973"/>
      <c r="BE47" s="973"/>
      <c r="BF47" s="973"/>
      <c r="BG47" s="973"/>
      <c r="BH47" s="973"/>
      <c r="BI47" s="973"/>
      <c r="BJ47" s="973"/>
      <c r="BK47" s="973"/>
      <c r="BL47" s="973"/>
      <c r="BM47" s="973"/>
      <c r="BN47" s="973"/>
      <c r="BO47" s="973"/>
      <c r="BP47" s="973"/>
      <c r="BQ47" s="973"/>
      <c r="BR47" s="973"/>
      <c r="BS47" s="973"/>
      <c r="BT47" s="973"/>
      <c r="BU47" s="973"/>
      <c r="BV47" s="973"/>
      <c r="BW47" s="973"/>
      <c r="BX47" s="973"/>
      <c r="BY47" s="973"/>
      <c r="BZ47" s="974"/>
      <c r="CA47" s="973"/>
      <c r="CB47" s="973"/>
      <c r="CC47" s="973"/>
      <c r="CD47" s="973"/>
      <c r="CE47" s="973"/>
      <c r="CF47" s="973"/>
      <c r="CG47" s="973"/>
      <c r="CH47" s="973"/>
      <c r="CI47" s="973"/>
      <c r="CJ47" s="973"/>
      <c r="CK47" s="973"/>
      <c r="CL47" s="973"/>
      <c r="CM47" s="973"/>
      <c r="CN47" s="973"/>
      <c r="CO47" s="973"/>
      <c r="CP47" s="973"/>
      <c r="CQ47" s="974"/>
      <c r="CR47" s="973"/>
      <c r="CS47" s="973"/>
      <c r="CT47" s="973"/>
      <c r="CU47" s="973"/>
      <c r="CV47" s="973"/>
      <c r="CW47" s="973"/>
      <c r="CX47" s="973"/>
      <c r="CY47" s="973"/>
      <c r="CZ47" s="973"/>
      <c r="DA47" s="973"/>
      <c r="DB47" s="973"/>
      <c r="DC47" s="1032"/>
      <c r="DD47" s="1032"/>
      <c r="DE47" s="1032"/>
      <c r="DF47" s="1032"/>
      <c r="DG47" s="1032"/>
      <c r="DH47" s="1032"/>
      <c r="DI47" s="1032"/>
      <c r="DJ47" s="1032"/>
      <c r="DK47" s="1032"/>
      <c r="DL47" s="1032"/>
      <c r="DM47" s="1032"/>
      <c r="DN47" s="1032"/>
      <c r="DO47" s="1032"/>
      <c r="DP47" s="1032"/>
      <c r="DQ47" s="1032"/>
      <c r="DR47" s="978"/>
      <c r="DS47" s="979"/>
      <c r="DT47" s="979"/>
      <c r="DU47" s="979"/>
      <c r="DV47" s="979"/>
      <c r="DW47" s="979"/>
      <c r="DX47" s="979"/>
      <c r="DY47" s="979"/>
      <c r="DZ47" s="979"/>
      <c r="EA47" s="979"/>
      <c r="EB47" s="979"/>
      <c r="EC47" s="979"/>
      <c r="ED47" s="980"/>
      <c r="EE47" s="980"/>
      <c r="EF47" s="980"/>
      <c r="EG47" s="980"/>
      <c r="EH47" s="980"/>
      <c r="EI47" s="980"/>
      <c r="EJ47" s="980"/>
      <c r="EK47" s="980"/>
      <c r="EL47" s="980"/>
      <c r="EM47" s="980"/>
      <c r="EN47" s="980"/>
      <c r="EO47" s="980"/>
      <c r="EP47" s="980"/>
      <c r="EQ47" s="980"/>
      <c r="ER47" s="3952"/>
      <c r="ES47" s="3953"/>
      <c r="ET47" s="3953"/>
      <c r="EU47" s="3953"/>
      <c r="EV47" s="3953"/>
      <c r="EW47" s="3953"/>
      <c r="EX47" s="3953"/>
      <c r="EY47" s="3953"/>
      <c r="EZ47" s="3953"/>
      <c r="FA47" s="3953"/>
      <c r="FB47" s="3953"/>
      <c r="FC47" s="3953"/>
      <c r="FD47" s="3954"/>
    </row>
    <row r="48" spans="1:160" ht="20.25" customHeight="1" x14ac:dyDescent="0.5">
      <c r="A48" s="3977" t="s">
        <v>2521</v>
      </c>
      <c r="B48" s="1008" t="s">
        <v>2522</v>
      </c>
      <c r="C48" s="1009" t="s">
        <v>2523</v>
      </c>
      <c r="D48" s="1009" t="s">
        <v>2524</v>
      </c>
      <c r="E48" s="1009" t="s">
        <v>2524</v>
      </c>
      <c r="F48" s="1008" t="s">
        <v>2524</v>
      </c>
      <c r="G48" s="1009" t="s">
        <v>2525</v>
      </c>
      <c r="H48" s="1009" t="s">
        <v>2526</v>
      </c>
      <c r="I48" s="1009" t="s">
        <v>2526</v>
      </c>
      <c r="J48" s="1009" t="s">
        <v>2527</v>
      </c>
      <c r="K48" s="1009" t="s">
        <v>2527</v>
      </c>
      <c r="L48" s="1009" t="s">
        <v>2526</v>
      </c>
      <c r="M48" s="1009" t="s">
        <v>2528</v>
      </c>
      <c r="N48" s="1008" t="s">
        <v>2529</v>
      </c>
      <c r="O48" s="1009" t="s">
        <v>2529</v>
      </c>
      <c r="P48" s="1009" t="s">
        <v>2530</v>
      </c>
      <c r="Q48" s="1008" t="s">
        <v>2530</v>
      </c>
      <c r="R48" s="1009" t="s">
        <v>2530</v>
      </c>
      <c r="S48" s="1009" t="s">
        <v>2530</v>
      </c>
      <c r="T48" s="1010" t="s">
        <v>2530</v>
      </c>
      <c r="U48" s="1010" t="s">
        <v>2530</v>
      </c>
      <c r="V48" s="1010" t="s">
        <v>2530</v>
      </c>
      <c r="W48" s="1010" t="s">
        <v>2530</v>
      </c>
      <c r="X48" s="1010" t="s">
        <v>2531</v>
      </c>
      <c r="Y48" s="1010" t="s">
        <v>2531</v>
      </c>
      <c r="Z48" s="1010" t="s">
        <v>2532</v>
      </c>
      <c r="AA48" s="1010" t="s">
        <v>2532</v>
      </c>
      <c r="AB48" s="1010" t="s">
        <v>2532</v>
      </c>
      <c r="AC48" s="1010" t="s">
        <v>2532</v>
      </c>
      <c r="AD48" s="1010" t="s">
        <v>2532</v>
      </c>
      <c r="AE48" s="1010" t="s">
        <v>2532</v>
      </c>
      <c r="AF48" s="1010" t="s">
        <v>2532</v>
      </c>
      <c r="AG48" s="1010" t="s">
        <v>2533</v>
      </c>
      <c r="AH48" s="1010" t="s">
        <v>2496</v>
      </c>
      <c r="AI48" s="1010" t="s">
        <v>2534</v>
      </c>
      <c r="AJ48" s="1010" t="s">
        <v>2535</v>
      </c>
      <c r="AK48" s="1010" t="s">
        <v>2535</v>
      </c>
      <c r="AL48" s="1010" t="s">
        <v>2536</v>
      </c>
      <c r="AM48" s="1010" t="s">
        <v>2537</v>
      </c>
      <c r="AN48" s="1010" t="s">
        <v>2537</v>
      </c>
      <c r="AO48" s="1010">
        <v>6</v>
      </c>
      <c r="AP48" s="1010">
        <v>6</v>
      </c>
      <c r="AQ48" s="1010">
        <v>6</v>
      </c>
      <c r="AR48" s="1010">
        <v>6</v>
      </c>
      <c r="AS48" s="1010">
        <v>6</v>
      </c>
      <c r="AT48" s="1010">
        <v>6</v>
      </c>
      <c r="AU48" s="1010">
        <v>2.5</v>
      </c>
      <c r="AV48" s="1010">
        <v>2.5</v>
      </c>
      <c r="AW48" s="1010" t="s">
        <v>2538</v>
      </c>
      <c r="AX48" s="1010" t="s">
        <v>2538</v>
      </c>
      <c r="AY48" s="1010" t="s">
        <v>2539</v>
      </c>
      <c r="AZ48" s="1010">
        <v>2.5</v>
      </c>
      <c r="BA48" s="1010">
        <v>2.5</v>
      </c>
      <c r="BB48" s="1010">
        <v>2.5</v>
      </c>
      <c r="BC48" s="1010">
        <v>2.5</v>
      </c>
      <c r="BD48" s="1010" t="s">
        <v>2540</v>
      </c>
      <c r="BE48" s="1010" t="s">
        <v>2540</v>
      </c>
      <c r="BF48" s="1010" t="s">
        <v>2540</v>
      </c>
      <c r="BG48" s="1010" t="s">
        <v>2540</v>
      </c>
      <c r="BH48" s="1010" t="s">
        <v>2540</v>
      </c>
      <c r="BI48" s="1010" t="s">
        <v>2540</v>
      </c>
      <c r="BJ48" s="1010" t="s">
        <v>2541</v>
      </c>
      <c r="BK48" s="1010" t="s">
        <v>2541</v>
      </c>
      <c r="BL48" s="1010" t="s">
        <v>2541</v>
      </c>
      <c r="BM48" s="1010">
        <v>2.5</v>
      </c>
      <c r="BN48" s="1010" t="s">
        <v>2538</v>
      </c>
      <c r="BO48" s="1010" t="s">
        <v>2538</v>
      </c>
      <c r="BP48" s="1010">
        <v>2.5</v>
      </c>
      <c r="BQ48" s="1010">
        <v>2.5</v>
      </c>
      <c r="BR48" s="1010">
        <v>2.5</v>
      </c>
      <c r="BS48" s="1010">
        <v>2.5</v>
      </c>
      <c r="BT48" s="1010">
        <v>2.5</v>
      </c>
      <c r="BU48" s="1010">
        <v>2.5</v>
      </c>
      <c r="BV48" s="1010">
        <v>2.5</v>
      </c>
      <c r="BW48" s="1010" t="s">
        <v>2542</v>
      </c>
      <c r="BX48" s="1010" t="s">
        <v>2542</v>
      </c>
      <c r="BY48" s="1010" t="s">
        <v>2542</v>
      </c>
      <c r="BZ48" s="1011" t="s">
        <v>2542</v>
      </c>
      <c r="CA48" s="1010" t="s">
        <v>2543</v>
      </c>
      <c r="CB48" s="1010" t="s">
        <v>2544</v>
      </c>
      <c r="CC48" s="1010" t="s">
        <v>2544</v>
      </c>
      <c r="CD48" s="1010" t="s">
        <v>2545</v>
      </c>
      <c r="CE48" s="1010" t="s">
        <v>2546</v>
      </c>
      <c r="CF48" s="1010" t="s">
        <v>2547</v>
      </c>
      <c r="CG48" s="1010" t="s">
        <v>2547</v>
      </c>
      <c r="CH48" s="1010" t="s">
        <v>2548</v>
      </c>
      <c r="CI48" s="1010" t="s">
        <v>2548</v>
      </c>
      <c r="CJ48" s="1010" t="s">
        <v>2548</v>
      </c>
      <c r="CK48" s="1010" t="s">
        <v>2549</v>
      </c>
      <c r="CL48" s="1010" t="s">
        <v>2550</v>
      </c>
      <c r="CM48" s="1010" t="s">
        <v>2551</v>
      </c>
      <c r="CN48" s="1010" t="s">
        <v>2551</v>
      </c>
      <c r="CO48" s="1010" t="s">
        <v>2551</v>
      </c>
      <c r="CP48" s="1010" t="s">
        <v>2552</v>
      </c>
      <c r="CQ48" s="1011" t="s">
        <v>2553</v>
      </c>
      <c r="CR48" s="1010" t="s">
        <v>2554</v>
      </c>
      <c r="CS48" s="1010" t="s">
        <v>2555</v>
      </c>
      <c r="CT48" s="1010" t="s">
        <v>2555</v>
      </c>
      <c r="CU48" s="1010" t="s">
        <v>2556</v>
      </c>
      <c r="CV48" s="1010" t="s">
        <v>2557</v>
      </c>
      <c r="CW48" s="1010" t="s">
        <v>2557</v>
      </c>
      <c r="CX48" s="1010" t="s">
        <v>2557</v>
      </c>
      <c r="CY48" s="1010" t="s">
        <v>2557</v>
      </c>
      <c r="CZ48" s="1010" t="s">
        <v>2557</v>
      </c>
      <c r="DA48" s="1010" t="s">
        <v>2557</v>
      </c>
      <c r="DB48" s="1010" t="s">
        <v>2557</v>
      </c>
      <c r="DC48" s="1035" t="s">
        <v>2557</v>
      </c>
      <c r="DD48" s="1035" t="s">
        <v>2557</v>
      </c>
      <c r="DE48" s="1035" t="s">
        <v>2558</v>
      </c>
      <c r="DF48" s="1035" t="s">
        <v>2558</v>
      </c>
      <c r="DG48" s="1035" t="s">
        <v>2558</v>
      </c>
      <c r="DH48" s="1035" t="s">
        <v>2558</v>
      </c>
      <c r="DI48" s="1035" t="s">
        <v>2558</v>
      </c>
      <c r="DJ48" s="1035" t="s">
        <v>2558</v>
      </c>
      <c r="DK48" s="1035" t="s">
        <v>2559</v>
      </c>
      <c r="DL48" s="1035" t="s">
        <v>2559</v>
      </c>
      <c r="DM48" s="1035" t="s">
        <v>2558</v>
      </c>
      <c r="DN48" s="1035" t="s">
        <v>2558</v>
      </c>
      <c r="DO48" s="1035" t="s">
        <v>2558</v>
      </c>
      <c r="DP48" s="1035" t="s">
        <v>2560</v>
      </c>
      <c r="DQ48" s="1035" t="s">
        <v>2560</v>
      </c>
      <c r="DR48" s="1015" t="s">
        <v>2560</v>
      </c>
      <c r="DS48" s="1016" t="s">
        <v>2560</v>
      </c>
      <c r="DT48" s="1016" t="s">
        <v>2560</v>
      </c>
      <c r="DU48" s="1016" t="s">
        <v>2560</v>
      </c>
      <c r="DV48" s="1016" t="s">
        <v>2561</v>
      </c>
      <c r="DW48" s="1016" t="s">
        <v>2561</v>
      </c>
      <c r="DX48" s="1016" t="s">
        <v>2561</v>
      </c>
      <c r="DY48" s="1016" t="s">
        <v>2561</v>
      </c>
      <c r="DZ48" s="1016" t="s">
        <v>2561</v>
      </c>
      <c r="EA48" s="1041">
        <v>2.75</v>
      </c>
      <c r="EB48" s="1041">
        <v>2.75</v>
      </c>
      <c r="EC48" s="1041">
        <v>2.75</v>
      </c>
      <c r="ED48" s="1041">
        <v>2.75</v>
      </c>
      <c r="EE48" s="1041">
        <v>2.2999999999999998</v>
      </c>
      <c r="EF48" s="1041">
        <v>2.2999999999999998</v>
      </c>
      <c r="EG48" s="1016" t="s">
        <v>2562</v>
      </c>
      <c r="EH48" s="1016" t="s">
        <v>2562</v>
      </c>
      <c r="EI48" s="1016" t="s">
        <v>2562</v>
      </c>
      <c r="EJ48" s="1016" t="s">
        <v>2563</v>
      </c>
      <c r="EK48" s="1016" t="s">
        <v>2563</v>
      </c>
      <c r="EL48" s="1016" t="s">
        <v>2563</v>
      </c>
      <c r="EM48" s="1016" t="s">
        <v>2564</v>
      </c>
      <c r="EN48" s="1016" t="s">
        <v>2563</v>
      </c>
      <c r="EO48" s="1041">
        <v>0</v>
      </c>
      <c r="EP48" s="1016" t="s">
        <v>2565</v>
      </c>
      <c r="EQ48" s="1016" t="s">
        <v>2566</v>
      </c>
      <c r="ER48" s="3958" t="s">
        <v>2567</v>
      </c>
      <c r="ES48" s="3959">
        <v>0</v>
      </c>
      <c r="ET48" s="3959">
        <v>0</v>
      </c>
      <c r="EU48" s="3959">
        <v>0</v>
      </c>
      <c r="EV48" s="3959">
        <v>0</v>
      </c>
      <c r="EW48" s="3959">
        <v>0</v>
      </c>
      <c r="EX48" s="3959">
        <v>0</v>
      </c>
      <c r="EY48" s="3959">
        <v>0.15</v>
      </c>
      <c r="EZ48" s="3959">
        <v>0.85</v>
      </c>
      <c r="FA48" s="3959">
        <v>0</v>
      </c>
      <c r="FB48" s="3959">
        <v>0</v>
      </c>
      <c r="FC48" s="3959">
        <v>0</v>
      </c>
      <c r="FD48" s="3975" t="s">
        <v>1972</v>
      </c>
    </row>
    <row r="49" spans="1:160" ht="20.25" customHeight="1" x14ac:dyDescent="0.5">
      <c r="A49" s="3977" t="s">
        <v>2568</v>
      </c>
      <c r="B49" s="1008" t="s">
        <v>2569</v>
      </c>
      <c r="C49" s="1009" t="s">
        <v>2570</v>
      </c>
      <c r="D49" s="1009" t="s">
        <v>2570</v>
      </c>
      <c r="E49" s="1009" t="s">
        <v>2570</v>
      </c>
      <c r="F49" s="1008" t="s">
        <v>2570</v>
      </c>
      <c r="G49" s="1009" t="s">
        <v>2166</v>
      </c>
      <c r="H49" s="1009" t="s">
        <v>2166</v>
      </c>
      <c r="I49" s="1009" t="s">
        <v>2166</v>
      </c>
      <c r="J49" s="1009" t="s">
        <v>2166</v>
      </c>
      <c r="K49" s="1009" t="s">
        <v>2166</v>
      </c>
      <c r="L49" s="1009" t="s">
        <v>2166</v>
      </c>
      <c r="M49" s="1009" t="s">
        <v>2166</v>
      </c>
      <c r="N49" s="1008" t="s">
        <v>2571</v>
      </c>
      <c r="O49" s="1009" t="s">
        <v>2571</v>
      </c>
      <c r="P49" s="1009" t="s">
        <v>2572</v>
      </c>
      <c r="Q49" s="1008" t="s">
        <v>2573</v>
      </c>
      <c r="R49" s="1009" t="s">
        <v>2573</v>
      </c>
      <c r="S49" s="1009" t="s">
        <v>2573</v>
      </c>
      <c r="T49" s="1010" t="s">
        <v>1990</v>
      </c>
      <c r="U49" s="1010" t="s">
        <v>1990</v>
      </c>
      <c r="V49" s="1010" t="s">
        <v>2574</v>
      </c>
      <c r="W49" s="1010" t="s">
        <v>2575</v>
      </c>
      <c r="X49" s="1010" t="s">
        <v>2573</v>
      </c>
      <c r="Y49" s="1010" t="s">
        <v>2576</v>
      </c>
      <c r="Z49" s="1010" t="s">
        <v>2577</v>
      </c>
      <c r="AA49" s="1010" t="s">
        <v>1903</v>
      </c>
      <c r="AB49" s="1010" t="s">
        <v>1903</v>
      </c>
      <c r="AC49" s="1010" t="s">
        <v>1903</v>
      </c>
      <c r="AD49" s="1010" t="s">
        <v>1903</v>
      </c>
      <c r="AE49" s="1010" t="s">
        <v>1903</v>
      </c>
      <c r="AF49" s="1010" t="s">
        <v>1903</v>
      </c>
      <c r="AG49" s="1010" t="s">
        <v>2578</v>
      </c>
      <c r="AH49" s="1010" t="s">
        <v>2579</v>
      </c>
      <c r="AI49" s="1010" t="s">
        <v>2579</v>
      </c>
      <c r="AJ49" s="1010" t="s">
        <v>2580</v>
      </c>
      <c r="AK49" s="1010" t="s">
        <v>2581</v>
      </c>
      <c r="AL49" s="1010" t="s">
        <v>2582</v>
      </c>
      <c r="AM49" s="1010" t="s">
        <v>2583</v>
      </c>
      <c r="AN49" s="1010" t="s">
        <v>2583</v>
      </c>
      <c r="AO49" s="1010" t="s">
        <v>2583</v>
      </c>
      <c r="AP49" s="1010" t="s">
        <v>2584</v>
      </c>
      <c r="AQ49" s="1010" t="s">
        <v>2585</v>
      </c>
      <c r="AR49" s="1010" t="s">
        <v>2586</v>
      </c>
      <c r="AS49" s="1010" t="s">
        <v>2586</v>
      </c>
      <c r="AT49" s="1010" t="s">
        <v>2587</v>
      </c>
      <c r="AU49" s="1010" t="s">
        <v>2587</v>
      </c>
      <c r="AV49" s="1010" t="s">
        <v>2587</v>
      </c>
      <c r="AW49" s="1010" t="s">
        <v>2587</v>
      </c>
      <c r="AX49" s="1010" t="s">
        <v>2587</v>
      </c>
      <c r="AY49" s="1010" t="s">
        <v>2587</v>
      </c>
      <c r="AZ49" s="1010" t="s">
        <v>2587</v>
      </c>
      <c r="BA49" s="1010" t="s">
        <v>2587</v>
      </c>
      <c r="BB49" s="1010" t="s">
        <v>2587</v>
      </c>
      <c r="BC49" s="1010" t="s">
        <v>2587</v>
      </c>
      <c r="BD49" s="1010" t="s">
        <v>2587</v>
      </c>
      <c r="BE49" s="1010" t="s">
        <v>2588</v>
      </c>
      <c r="BF49" s="1010" t="s">
        <v>2588</v>
      </c>
      <c r="BG49" s="1010" t="s">
        <v>2588</v>
      </c>
      <c r="BH49" s="1010" t="s">
        <v>2589</v>
      </c>
      <c r="BI49" s="1010" t="s">
        <v>2590</v>
      </c>
      <c r="BJ49" s="1010" t="s">
        <v>2590</v>
      </c>
      <c r="BK49" s="1010" t="s">
        <v>2590</v>
      </c>
      <c r="BL49" s="1010" t="s">
        <v>2590</v>
      </c>
      <c r="BM49" s="1010" t="s">
        <v>2591</v>
      </c>
      <c r="BN49" s="1010" t="s">
        <v>2592</v>
      </c>
      <c r="BO49" s="1010" t="s">
        <v>2593</v>
      </c>
      <c r="BP49" s="1010" t="s">
        <v>2593</v>
      </c>
      <c r="BQ49" s="1010" t="s">
        <v>2594</v>
      </c>
      <c r="BR49" s="1010" t="s">
        <v>2594</v>
      </c>
      <c r="BS49" s="1010" t="s">
        <v>2595</v>
      </c>
      <c r="BT49" s="1010" t="s">
        <v>2595</v>
      </c>
      <c r="BU49" s="1010" t="s">
        <v>2596</v>
      </c>
      <c r="BV49" s="1010" t="s">
        <v>2596</v>
      </c>
      <c r="BW49" s="1010" t="s">
        <v>2596</v>
      </c>
      <c r="BX49" s="1010" t="s">
        <v>2596</v>
      </c>
      <c r="BY49" s="1010" t="s">
        <v>2596</v>
      </c>
      <c r="BZ49" s="1011" t="s">
        <v>2596</v>
      </c>
      <c r="CA49" s="1010" t="s">
        <v>2596</v>
      </c>
      <c r="CB49" s="1010" t="s">
        <v>2597</v>
      </c>
      <c r="CC49" s="1010" t="s">
        <v>2597</v>
      </c>
      <c r="CD49" s="1010" t="s">
        <v>2598</v>
      </c>
      <c r="CE49" s="1010" t="s">
        <v>2598</v>
      </c>
      <c r="CF49" s="1010" t="s">
        <v>2598</v>
      </c>
      <c r="CG49" s="1010" t="s">
        <v>2598</v>
      </c>
      <c r="CH49" s="1010" t="s">
        <v>2598</v>
      </c>
      <c r="CI49" s="1010" t="s">
        <v>2598</v>
      </c>
      <c r="CJ49" s="1010" t="s">
        <v>2599</v>
      </c>
      <c r="CK49" s="1010" t="s">
        <v>2598</v>
      </c>
      <c r="CL49" s="1010" t="s">
        <v>2598</v>
      </c>
      <c r="CM49" s="1010" t="s">
        <v>2598</v>
      </c>
      <c r="CN49" s="1010" t="s">
        <v>2598</v>
      </c>
      <c r="CO49" s="1010" t="s">
        <v>2598</v>
      </c>
      <c r="CP49" s="1010" t="s">
        <v>2598</v>
      </c>
      <c r="CQ49" s="1011" t="s">
        <v>2600</v>
      </c>
      <c r="CR49" s="1010" t="s">
        <v>2601</v>
      </c>
      <c r="CS49" s="1010" t="s">
        <v>2602</v>
      </c>
      <c r="CT49" s="1010" t="s">
        <v>2603</v>
      </c>
      <c r="CU49" s="1010" t="s">
        <v>2604</v>
      </c>
      <c r="CV49" s="1010" t="s">
        <v>2604</v>
      </c>
      <c r="CW49" s="1010" t="s">
        <v>2604</v>
      </c>
      <c r="CX49" s="1010" t="s">
        <v>2605</v>
      </c>
      <c r="CY49" s="1010" t="s">
        <v>2604</v>
      </c>
      <c r="CZ49" s="1010" t="s">
        <v>2604</v>
      </c>
      <c r="DA49" s="1010" t="s">
        <v>2603</v>
      </c>
      <c r="DB49" s="1010" t="s">
        <v>2603</v>
      </c>
      <c r="DC49" s="1035" t="s">
        <v>2606</v>
      </c>
      <c r="DD49" s="1035" t="s">
        <v>2603</v>
      </c>
      <c r="DE49" s="1035" t="s">
        <v>2607</v>
      </c>
      <c r="DF49" s="1035" t="s">
        <v>2608</v>
      </c>
      <c r="DG49" s="1035" t="s">
        <v>2609</v>
      </c>
      <c r="DH49" s="1035" t="s">
        <v>2609</v>
      </c>
      <c r="DI49" s="1035" t="s">
        <v>2609</v>
      </c>
      <c r="DJ49" s="1035" t="s">
        <v>2609</v>
      </c>
      <c r="DK49" s="1035" t="s">
        <v>2610</v>
      </c>
      <c r="DL49" s="1035" t="s">
        <v>2609</v>
      </c>
      <c r="DM49" s="1035" t="s">
        <v>2609</v>
      </c>
      <c r="DN49" s="1035" t="s">
        <v>2609</v>
      </c>
      <c r="DO49" s="1035" t="s">
        <v>2609</v>
      </c>
      <c r="DP49" s="1035" t="s">
        <v>2611</v>
      </c>
      <c r="DQ49" s="1035" t="s">
        <v>2611</v>
      </c>
      <c r="DR49" s="1015" t="s">
        <v>2611</v>
      </c>
      <c r="DS49" s="1016" t="s">
        <v>2611</v>
      </c>
      <c r="DT49" s="1016" t="s">
        <v>2611</v>
      </c>
      <c r="DU49" s="1016" t="s">
        <v>2611</v>
      </c>
      <c r="DV49" s="1016" t="s">
        <v>2612</v>
      </c>
      <c r="DW49" s="1016" t="s">
        <v>2612</v>
      </c>
      <c r="DX49" s="1016" t="s">
        <v>2612</v>
      </c>
      <c r="DY49" s="1016" t="s">
        <v>2612</v>
      </c>
      <c r="DZ49" s="1016" t="s">
        <v>2612</v>
      </c>
      <c r="EA49" s="1016" t="s">
        <v>2612</v>
      </c>
      <c r="EB49" s="1016" t="s">
        <v>2612</v>
      </c>
      <c r="EC49" s="1016" t="s">
        <v>2612</v>
      </c>
      <c r="ED49" s="1016" t="s">
        <v>2612</v>
      </c>
      <c r="EE49" s="1016" t="s">
        <v>2613</v>
      </c>
      <c r="EF49" s="1016" t="s">
        <v>2613</v>
      </c>
      <c r="EG49" s="1016" t="s">
        <v>2613</v>
      </c>
      <c r="EH49" s="1016" t="s">
        <v>2613</v>
      </c>
      <c r="EI49" s="1016" t="s">
        <v>2614</v>
      </c>
      <c r="EJ49" s="1016" t="s">
        <v>2615</v>
      </c>
      <c r="EK49" s="1016" t="s">
        <v>2616</v>
      </c>
      <c r="EL49" s="1016" t="s">
        <v>2615</v>
      </c>
      <c r="EM49" s="1016" t="s">
        <v>2615</v>
      </c>
      <c r="EN49" s="1016" t="s">
        <v>2616</v>
      </c>
      <c r="EO49" s="1016" t="s">
        <v>2616</v>
      </c>
      <c r="EP49" s="1016" t="s">
        <v>2616</v>
      </c>
      <c r="EQ49" s="1016" t="s">
        <v>2616</v>
      </c>
      <c r="ER49" s="3958" t="s">
        <v>2617</v>
      </c>
      <c r="ES49" s="3959" t="s">
        <v>2617</v>
      </c>
      <c r="ET49" s="3959" t="s">
        <v>2617</v>
      </c>
      <c r="EU49" s="3959" t="s">
        <v>2615</v>
      </c>
      <c r="EV49" s="3959">
        <v>0.4</v>
      </c>
      <c r="EW49" s="3959" t="s">
        <v>2617</v>
      </c>
      <c r="EX49" s="3959" t="s">
        <v>2617</v>
      </c>
      <c r="EY49" s="3959" t="s">
        <v>2615</v>
      </c>
      <c r="EZ49" s="3959" t="s">
        <v>2618</v>
      </c>
      <c r="FA49" s="3959" t="s">
        <v>2617</v>
      </c>
      <c r="FB49" s="3959" t="s">
        <v>2619</v>
      </c>
      <c r="FC49" s="3959" t="s">
        <v>2620</v>
      </c>
      <c r="FD49" s="3960" t="s">
        <v>2621</v>
      </c>
    </row>
    <row r="50" spans="1:160" ht="20.25" customHeight="1" x14ac:dyDescent="0.5">
      <c r="A50" s="3977" t="s">
        <v>2622</v>
      </c>
      <c r="B50" s="1008" t="s">
        <v>2623</v>
      </c>
      <c r="C50" s="1009" t="s">
        <v>2624</v>
      </c>
      <c r="D50" s="1009" t="s">
        <v>2625</v>
      </c>
      <c r="E50" s="1009" t="s">
        <v>2626</v>
      </c>
      <c r="F50" s="1008" t="s">
        <v>2627</v>
      </c>
      <c r="G50" s="1009" t="s">
        <v>2628</v>
      </c>
      <c r="H50" s="1009" t="s">
        <v>2629</v>
      </c>
      <c r="I50" s="1009" t="s">
        <v>2630</v>
      </c>
      <c r="J50" s="1009" t="s">
        <v>2630</v>
      </c>
      <c r="K50" s="1009" t="s">
        <v>2631</v>
      </c>
      <c r="L50" s="1009" t="s">
        <v>2631</v>
      </c>
      <c r="M50" s="1009" t="s">
        <v>2629</v>
      </c>
      <c r="N50" s="1008" t="s">
        <v>2632</v>
      </c>
      <c r="O50" s="1009" t="s">
        <v>2633</v>
      </c>
      <c r="P50" s="1009" t="s">
        <v>2634</v>
      </c>
      <c r="Q50" s="1008" t="s">
        <v>2574</v>
      </c>
      <c r="R50" s="1009" t="s">
        <v>2574</v>
      </c>
      <c r="S50" s="1009" t="s">
        <v>2635</v>
      </c>
      <c r="T50" s="1010" t="s">
        <v>1946</v>
      </c>
      <c r="U50" s="1010" t="s">
        <v>2636</v>
      </c>
      <c r="V50" s="1010" t="s">
        <v>2637</v>
      </c>
      <c r="W50" s="1010" t="s">
        <v>2636</v>
      </c>
      <c r="X50" s="1010" t="s">
        <v>1946</v>
      </c>
      <c r="Y50" s="1010" t="s">
        <v>2636</v>
      </c>
      <c r="Z50" s="1010" t="s">
        <v>2638</v>
      </c>
      <c r="AA50" s="1010" t="s">
        <v>2639</v>
      </c>
      <c r="AB50" s="1010" t="s">
        <v>2640</v>
      </c>
      <c r="AC50" s="1010" t="s">
        <v>2641</v>
      </c>
      <c r="AD50" s="1010" t="s">
        <v>2641</v>
      </c>
      <c r="AE50" s="1010" t="s">
        <v>2641</v>
      </c>
      <c r="AF50" s="1010" t="s">
        <v>2638</v>
      </c>
      <c r="AG50" s="1010" t="s">
        <v>2642</v>
      </c>
      <c r="AH50" s="1010" t="s">
        <v>2643</v>
      </c>
      <c r="AI50" s="1010" t="s">
        <v>2643</v>
      </c>
      <c r="AJ50" s="1010" t="s">
        <v>2533</v>
      </c>
      <c r="AK50" s="1010" t="s">
        <v>2168</v>
      </c>
      <c r="AL50" s="1010" t="s">
        <v>2644</v>
      </c>
      <c r="AM50" s="1010" t="s">
        <v>2644</v>
      </c>
      <c r="AN50" s="1010" t="s">
        <v>2644</v>
      </c>
      <c r="AO50" s="1010" t="s">
        <v>2645</v>
      </c>
      <c r="AP50" s="1010" t="s">
        <v>2646</v>
      </c>
      <c r="AQ50" s="1010" t="s">
        <v>2647</v>
      </c>
      <c r="AR50" s="1010" t="s">
        <v>2647</v>
      </c>
      <c r="AS50" s="1010" t="s">
        <v>2648</v>
      </c>
      <c r="AT50" s="1010" t="s">
        <v>2649</v>
      </c>
      <c r="AU50" s="1010" t="s">
        <v>2650</v>
      </c>
      <c r="AV50" s="1010" t="s">
        <v>2651</v>
      </c>
      <c r="AW50" s="1010" t="s">
        <v>2651</v>
      </c>
      <c r="AX50" s="1010" t="s">
        <v>2651</v>
      </c>
      <c r="AY50" s="1010" t="s">
        <v>2651</v>
      </c>
      <c r="AZ50" s="1010" t="s">
        <v>2652</v>
      </c>
      <c r="BA50" s="1010" t="s">
        <v>2653</v>
      </c>
      <c r="BB50" s="1010" t="s">
        <v>2653</v>
      </c>
      <c r="BC50" s="1010" t="s">
        <v>2654</v>
      </c>
      <c r="BD50" s="1010" t="s">
        <v>2654</v>
      </c>
      <c r="BE50" s="1010" t="s">
        <v>2654</v>
      </c>
      <c r="BF50" s="1010" t="s">
        <v>2654</v>
      </c>
      <c r="BG50" s="1010" t="s">
        <v>2654</v>
      </c>
      <c r="BH50" s="1010" t="s">
        <v>2654</v>
      </c>
      <c r="BI50" s="1010" t="s">
        <v>2654</v>
      </c>
      <c r="BJ50" s="1010" t="s">
        <v>2654</v>
      </c>
      <c r="BK50" s="1010" t="s">
        <v>2654</v>
      </c>
      <c r="BL50" s="1010" t="s">
        <v>2654</v>
      </c>
      <c r="BM50" s="1010" t="s">
        <v>2655</v>
      </c>
      <c r="BN50" s="1010" t="s">
        <v>2655</v>
      </c>
      <c r="BO50" s="1010" t="s">
        <v>2655</v>
      </c>
      <c r="BP50" s="1010" t="s">
        <v>2655</v>
      </c>
      <c r="BQ50" s="1010" t="s">
        <v>2655</v>
      </c>
      <c r="BR50" s="1010" t="s">
        <v>2655</v>
      </c>
      <c r="BS50" s="1010" t="s">
        <v>2656</v>
      </c>
      <c r="BT50" s="1010" t="s">
        <v>2656</v>
      </c>
      <c r="BU50" s="1010" t="s">
        <v>2657</v>
      </c>
      <c r="BV50" s="1010" t="s">
        <v>2657</v>
      </c>
      <c r="BW50" s="1010" t="s">
        <v>2657</v>
      </c>
      <c r="BX50" s="1010" t="s">
        <v>2658</v>
      </c>
      <c r="BY50" s="1010" t="s">
        <v>2659</v>
      </c>
      <c r="BZ50" s="1011" t="s">
        <v>2660</v>
      </c>
      <c r="CA50" s="1010" t="s">
        <v>2661</v>
      </c>
      <c r="CB50" s="1010" t="s">
        <v>2661</v>
      </c>
      <c r="CC50" s="1010" t="s">
        <v>2662</v>
      </c>
      <c r="CD50" s="1010" t="s">
        <v>2663</v>
      </c>
      <c r="CE50" s="1010" t="s">
        <v>2664</v>
      </c>
      <c r="CF50" s="1010" t="s">
        <v>2665</v>
      </c>
      <c r="CG50" s="1010" t="s">
        <v>2665</v>
      </c>
      <c r="CH50" s="1010" t="s">
        <v>2666</v>
      </c>
      <c r="CI50" s="1010" t="s">
        <v>2667</v>
      </c>
      <c r="CJ50" s="1010" t="s">
        <v>2667</v>
      </c>
      <c r="CK50" s="1010" t="s">
        <v>2667</v>
      </c>
      <c r="CL50" s="1010" t="s">
        <v>2668</v>
      </c>
      <c r="CM50" s="1010" t="s">
        <v>2668</v>
      </c>
      <c r="CN50" s="1010" t="s">
        <v>2665</v>
      </c>
      <c r="CO50" s="1010" t="s">
        <v>2669</v>
      </c>
      <c r="CP50" s="1010" t="s">
        <v>2670</v>
      </c>
      <c r="CQ50" s="1011" t="s">
        <v>2671</v>
      </c>
      <c r="CR50" s="1010" t="s">
        <v>2672</v>
      </c>
      <c r="CS50" s="1010" t="s">
        <v>2673</v>
      </c>
      <c r="CT50" s="1010" t="s">
        <v>2674</v>
      </c>
      <c r="CU50" s="1010" t="s">
        <v>2675</v>
      </c>
      <c r="CV50" s="1010" t="s">
        <v>2672</v>
      </c>
      <c r="CW50" s="1010" t="s">
        <v>2676</v>
      </c>
      <c r="CX50" s="1010" t="s">
        <v>2677</v>
      </c>
      <c r="CY50" s="1010" t="s">
        <v>2678</v>
      </c>
      <c r="CZ50" s="1010" t="s">
        <v>2678</v>
      </c>
      <c r="DA50" s="1010" t="s">
        <v>2678</v>
      </c>
      <c r="DB50" s="1010" t="s">
        <v>2679</v>
      </c>
      <c r="DC50" s="1035" t="s">
        <v>2672</v>
      </c>
      <c r="DD50" s="1035" t="s">
        <v>2680</v>
      </c>
      <c r="DE50" s="1035" t="s">
        <v>2672</v>
      </c>
      <c r="DF50" s="1035" t="s">
        <v>2681</v>
      </c>
      <c r="DG50" s="1035" t="s">
        <v>2682</v>
      </c>
      <c r="DH50" s="1035" t="s">
        <v>2683</v>
      </c>
      <c r="DI50" s="1035" t="s">
        <v>2684</v>
      </c>
      <c r="DJ50" s="1035" t="s">
        <v>2685</v>
      </c>
      <c r="DK50" s="1035" t="s">
        <v>2686</v>
      </c>
      <c r="DL50" s="1035" t="s">
        <v>2687</v>
      </c>
      <c r="DM50" s="1035" t="s">
        <v>2688</v>
      </c>
      <c r="DN50" s="1035" t="s">
        <v>2689</v>
      </c>
      <c r="DO50" s="1035" t="s">
        <v>2690</v>
      </c>
      <c r="DP50" s="1035" t="s">
        <v>2691</v>
      </c>
      <c r="DQ50" s="1035" t="s">
        <v>2692</v>
      </c>
      <c r="DR50" s="1015" t="s">
        <v>2693</v>
      </c>
      <c r="DS50" s="1016" t="s">
        <v>2694</v>
      </c>
      <c r="DT50" s="1016" t="s">
        <v>2695</v>
      </c>
      <c r="DU50" s="1016" t="s">
        <v>2696</v>
      </c>
      <c r="DV50" s="1016" t="s">
        <v>2696</v>
      </c>
      <c r="DW50" s="1016" t="s">
        <v>2697</v>
      </c>
      <c r="DX50" s="1016" t="s">
        <v>2698</v>
      </c>
      <c r="DY50" s="1016" t="s">
        <v>2699</v>
      </c>
      <c r="DZ50" s="1016" t="s">
        <v>2700</v>
      </c>
      <c r="EA50" s="1016" t="s">
        <v>2700</v>
      </c>
      <c r="EB50" s="1016" t="s">
        <v>2700</v>
      </c>
      <c r="EC50" s="1016" t="s">
        <v>2700</v>
      </c>
      <c r="ED50" s="1016" t="s">
        <v>2701</v>
      </c>
      <c r="EE50" s="1016" t="s">
        <v>2616</v>
      </c>
      <c r="EF50" s="1016" t="s">
        <v>2702</v>
      </c>
      <c r="EG50" s="1016" t="s">
        <v>2703</v>
      </c>
      <c r="EH50" s="1016" t="s">
        <v>2704</v>
      </c>
      <c r="EI50" s="1016" t="s">
        <v>2705</v>
      </c>
      <c r="EJ50" s="1016" t="s">
        <v>2703</v>
      </c>
      <c r="EK50" s="1016" t="s">
        <v>2706</v>
      </c>
      <c r="EL50" s="1016" t="s">
        <v>2707</v>
      </c>
      <c r="EM50" s="1016" t="s">
        <v>2708</v>
      </c>
      <c r="EN50" s="1016" t="s">
        <v>2709</v>
      </c>
      <c r="EO50" s="1016" t="s">
        <v>2710</v>
      </c>
      <c r="EP50" s="1016" t="s">
        <v>2709</v>
      </c>
      <c r="EQ50" s="1016" t="s">
        <v>2711</v>
      </c>
      <c r="ER50" s="3958" t="s">
        <v>2711</v>
      </c>
      <c r="ES50" s="3959" t="s">
        <v>2712</v>
      </c>
      <c r="ET50" s="3959" t="s">
        <v>2713</v>
      </c>
      <c r="EU50" s="3959" t="s">
        <v>2714</v>
      </c>
      <c r="EV50" s="3959" t="s">
        <v>2715</v>
      </c>
      <c r="EW50" s="3959" t="s">
        <v>2714</v>
      </c>
      <c r="EX50" s="3959" t="s">
        <v>2716</v>
      </c>
      <c r="EY50" s="3959" t="s">
        <v>2717</v>
      </c>
      <c r="EZ50" s="3959" t="s">
        <v>2718</v>
      </c>
      <c r="FA50" s="3959" t="s">
        <v>2719</v>
      </c>
      <c r="FB50" s="3959" t="s">
        <v>2720</v>
      </c>
      <c r="FC50" s="3959" t="s">
        <v>2721</v>
      </c>
      <c r="FD50" s="3960" t="s">
        <v>2722</v>
      </c>
    </row>
    <row r="51" spans="1:160" ht="20.25" customHeight="1" x14ac:dyDescent="0.5">
      <c r="A51" s="3977" t="s">
        <v>2723</v>
      </c>
      <c r="B51" s="1008" t="s">
        <v>2724</v>
      </c>
      <c r="C51" s="1009" t="s">
        <v>2725</v>
      </c>
      <c r="D51" s="1009" t="s">
        <v>2726</v>
      </c>
      <c r="E51" s="1009" t="s">
        <v>2726</v>
      </c>
      <c r="F51" s="1008" t="s">
        <v>2727</v>
      </c>
      <c r="G51" s="1009" t="s">
        <v>2728</v>
      </c>
      <c r="H51" s="1009" t="s">
        <v>2647</v>
      </c>
      <c r="I51" s="1009" t="s">
        <v>2728</v>
      </c>
      <c r="J51" s="1009" t="s">
        <v>2728</v>
      </c>
      <c r="K51" s="1009" t="s">
        <v>2728</v>
      </c>
      <c r="L51" s="1009" t="s">
        <v>2728</v>
      </c>
      <c r="M51" s="1009" t="s">
        <v>2729</v>
      </c>
      <c r="N51" s="1008" t="s">
        <v>2730</v>
      </c>
      <c r="O51" s="1009" t="s">
        <v>2731</v>
      </c>
      <c r="P51" s="1009" t="s">
        <v>2732</v>
      </c>
      <c r="Q51" s="1008" t="s">
        <v>2733</v>
      </c>
      <c r="R51" s="1009" t="s">
        <v>2158</v>
      </c>
      <c r="S51" s="1009" t="s">
        <v>2734</v>
      </c>
      <c r="T51" s="1010" t="s">
        <v>2636</v>
      </c>
      <c r="U51" s="1010" t="s">
        <v>2735</v>
      </c>
      <c r="V51" s="1010" t="s">
        <v>2736</v>
      </c>
      <c r="W51" s="1010" t="s">
        <v>2737</v>
      </c>
      <c r="X51" s="1010" t="s">
        <v>2636</v>
      </c>
      <c r="Y51" s="1010" t="s">
        <v>1947</v>
      </c>
      <c r="Z51" s="1010" t="s">
        <v>2738</v>
      </c>
      <c r="AA51" s="1010" t="s">
        <v>2739</v>
      </c>
      <c r="AB51" s="1010" t="s">
        <v>2740</v>
      </c>
      <c r="AC51" s="1010" t="s">
        <v>2740</v>
      </c>
      <c r="AD51" s="1010" t="s">
        <v>2638</v>
      </c>
      <c r="AE51" s="1010" t="s">
        <v>2638</v>
      </c>
      <c r="AF51" s="1010" t="s">
        <v>2741</v>
      </c>
      <c r="AG51" s="1010" t="s">
        <v>2742</v>
      </c>
      <c r="AH51" s="1010" t="s">
        <v>2743</v>
      </c>
      <c r="AI51" s="1010" t="s">
        <v>2744</v>
      </c>
      <c r="AJ51" s="1010" t="s">
        <v>2745</v>
      </c>
      <c r="AK51" s="1010" t="s">
        <v>2745</v>
      </c>
      <c r="AL51" s="1010" t="s">
        <v>2746</v>
      </c>
      <c r="AM51" s="1010" t="s">
        <v>2746</v>
      </c>
      <c r="AN51" s="1010" t="s">
        <v>2747</v>
      </c>
      <c r="AO51" s="1010" t="s">
        <v>2748</v>
      </c>
      <c r="AP51" s="1010" t="s">
        <v>2749</v>
      </c>
      <c r="AQ51" s="1010" t="s">
        <v>2750</v>
      </c>
      <c r="AR51" s="1010" t="s">
        <v>2751</v>
      </c>
      <c r="AS51" s="1010" t="s">
        <v>2649</v>
      </c>
      <c r="AT51" s="1010" t="s">
        <v>2752</v>
      </c>
      <c r="AU51" s="1010" t="s">
        <v>2653</v>
      </c>
      <c r="AV51" s="1010" t="s">
        <v>2653</v>
      </c>
      <c r="AW51" s="1010" t="s">
        <v>2653</v>
      </c>
      <c r="AX51" s="1010" t="s">
        <v>2653</v>
      </c>
      <c r="AY51" s="1010" t="s">
        <v>2653</v>
      </c>
      <c r="AZ51" s="1010" t="s">
        <v>2753</v>
      </c>
      <c r="BA51" s="1010" t="s">
        <v>2653</v>
      </c>
      <c r="BB51" s="1010" t="s">
        <v>2653</v>
      </c>
      <c r="BC51" s="1010" t="s">
        <v>2653</v>
      </c>
      <c r="BD51" s="1010" t="s">
        <v>2653</v>
      </c>
      <c r="BE51" s="1010" t="s">
        <v>2653</v>
      </c>
      <c r="BF51" s="1010" t="s">
        <v>2653</v>
      </c>
      <c r="BG51" s="1010" t="s">
        <v>2653</v>
      </c>
      <c r="BH51" s="1010" t="s">
        <v>2653</v>
      </c>
      <c r="BI51" s="1010" t="s">
        <v>2653</v>
      </c>
      <c r="BJ51" s="1010" t="s">
        <v>2653</v>
      </c>
      <c r="BK51" s="1010" t="s">
        <v>2653</v>
      </c>
      <c r="BL51" s="1010" t="s">
        <v>2653</v>
      </c>
      <c r="BM51" s="1010" t="s">
        <v>2655</v>
      </c>
      <c r="BN51" s="1010" t="s">
        <v>2754</v>
      </c>
      <c r="BO51" s="1010" t="s">
        <v>2754</v>
      </c>
      <c r="BP51" s="1010" t="s">
        <v>2754</v>
      </c>
      <c r="BQ51" s="1010" t="s">
        <v>2754</v>
      </c>
      <c r="BR51" s="1010" t="s">
        <v>2754</v>
      </c>
      <c r="BS51" s="1010" t="s">
        <v>2755</v>
      </c>
      <c r="BT51" s="1010" t="s">
        <v>2755</v>
      </c>
      <c r="BU51" s="1010" t="s">
        <v>2756</v>
      </c>
      <c r="BV51" s="1010" t="s">
        <v>2757</v>
      </c>
      <c r="BW51" s="1010" t="s">
        <v>2758</v>
      </c>
      <c r="BX51" s="1010" t="s">
        <v>2759</v>
      </c>
      <c r="BY51" s="1010" t="s">
        <v>2760</v>
      </c>
      <c r="BZ51" s="1011" t="s">
        <v>2760</v>
      </c>
      <c r="CA51" s="1010" t="s">
        <v>2761</v>
      </c>
      <c r="CB51" s="1010" t="s">
        <v>2762</v>
      </c>
      <c r="CC51" s="1010" t="s">
        <v>2623</v>
      </c>
      <c r="CD51" s="1010" t="s">
        <v>2763</v>
      </c>
      <c r="CE51" s="1010" t="s">
        <v>2764</v>
      </c>
      <c r="CF51" s="1010" t="s">
        <v>2765</v>
      </c>
      <c r="CG51" s="1010" t="s">
        <v>2765</v>
      </c>
      <c r="CH51" s="1010" t="s">
        <v>2766</v>
      </c>
      <c r="CI51" s="1010" t="s">
        <v>2593</v>
      </c>
      <c r="CJ51" s="1010" t="s">
        <v>2593</v>
      </c>
      <c r="CK51" s="1010" t="s">
        <v>2767</v>
      </c>
      <c r="CL51" s="1010" t="s">
        <v>2768</v>
      </c>
      <c r="CM51" s="1010" t="s">
        <v>2593</v>
      </c>
      <c r="CN51" s="1010" t="s">
        <v>2593</v>
      </c>
      <c r="CO51" s="1010" t="s">
        <v>2593</v>
      </c>
      <c r="CP51" s="1010" t="s">
        <v>2769</v>
      </c>
      <c r="CQ51" s="1011" t="s">
        <v>2770</v>
      </c>
      <c r="CR51" s="1010" t="s">
        <v>2771</v>
      </c>
      <c r="CS51" s="1010" t="s">
        <v>2771</v>
      </c>
      <c r="CT51" s="1010" t="s">
        <v>2772</v>
      </c>
      <c r="CU51" s="1010" t="s">
        <v>2773</v>
      </c>
      <c r="CV51" s="1010" t="s">
        <v>2774</v>
      </c>
      <c r="CW51" s="1010" t="s">
        <v>2775</v>
      </c>
      <c r="CX51" s="1010" t="s">
        <v>2678</v>
      </c>
      <c r="CY51" s="1010" t="s">
        <v>2678</v>
      </c>
      <c r="CZ51" s="1010" t="s">
        <v>2678</v>
      </c>
      <c r="DA51" s="1010" t="s">
        <v>2775</v>
      </c>
      <c r="DB51" s="1010" t="s">
        <v>2680</v>
      </c>
      <c r="DC51" s="1035" t="s">
        <v>2680</v>
      </c>
      <c r="DD51" s="1035" t="s">
        <v>2776</v>
      </c>
      <c r="DE51" s="1035" t="s">
        <v>2777</v>
      </c>
      <c r="DF51" s="1035" t="s">
        <v>2778</v>
      </c>
      <c r="DG51" s="1035" t="s">
        <v>2779</v>
      </c>
      <c r="DH51" s="1035" t="s">
        <v>2780</v>
      </c>
      <c r="DI51" s="1035" t="s">
        <v>2781</v>
      </c>
      <c r="DJ51" s="1035" t="s">
        <v>2781</v>
      </c>
      <c r="DK51" s="1035" t="s">
        <v>2782</v>
      </c>
      <c r="DL51" s="1035" t="s">
        <v>2782</v>
      </c>
      <c r="DM51" s="1035" t="s">
        <v>2783</v>
      </c>
      <c r="DN51" s="1035" t="s">
        <v>2784</v>
      </c>
      <c r="DO51" s="1035" t="s">
        <v>2784</v>
      </c>
      <c r="DP51" s="1035" t="s">
        <v>2785</v>
      </c>
      <c r="DQ51" s="1035" t="s">
        <v>2786</v>
      </c>
      <c r="DR51" s="1015" t="s">
        <v>2695</v>
      </c>
      <c r="DS51" s="1016" t="s">
        <v>2787</v>
      </c>
      <c r="DT51" s="1016" t="s">
        <v>2787</v>
      </c>
      <c r="DU51" s="1016" t="s">
        <v>2787</v>
      </c>
      <c r="DV51" s="1016" t="s">
        <v>2787</v>
      </c>
      <c r="DW51" s="1016" t="s">
        <v>2788</v>
      </c>
      <c r="DX51" s="1016" t="s">
        <v>2789</v>
      </c>
      <c r="DY51" s="1016" t="s">
        <v>2790</v>
      </c>
      <c r="DZ51" s="1016" t="s">
        <v>2791</v>
      </c>
      <c r="EA51" s="1016" t="s">
        <v>2697</v>
      </c>
      <c r="EB51" s="1016" t="s">
        <v>2697</v>
      </c>
      <c r="EC51" s="1016" t="s">
        <v>2792</v>
      </c>
      <c r="ED51" s="1016" t="s">
        <v>2793</v>
      </c>
      <c r="EE51" s="1016" t="s">
        <v>2794</v>
      </c>
      <c r="EF51" s="1016" t="s">
        <v>2795</v>
      </c>
      <c r="EG51" s="1016" t="s">
        <v>2796</v>
      </c>
      <c r="EH51" s="1016" t="s">
        <v>2797</v>
      </c>
      <c r="EI51" s="1016" t="s">
        <v>2705</v>
      </c>
      <c r="EJ51" s="1016" t="s">
        <v>2798</v>
      </c>
      <c r="EK51" s="1016" t="s">
        <v>2798</v>
      </c>
      <c r="EL51" s="1016" t="s">
        <v>2799</v>
      </c>
      <c r="EM51" s="1016" t="s">
        <v>2800</v>
      </c>
      <c r="EN51" s="1016" t="s">
        <v>2801</v>
      </c>
      <c r="EO51" s="1016" t="s">
        <v>2802</v>
      </c>
      <c r="EP51" s="1016" t="s">
        <v>2803</v>
      </c>
      <c r="EQ51" s="1016" t="s">
        <v>2804</v>
      </c>
      <c r="ER51" s="3958" t="s">
        <v>2805</v>
      </c>
      <c r="ES51" s="3959" t="s">
        <v>2709</v>
      </c>
      <c r="ET51" s="3959" t="s">
        <v>2806</v>
      </c>
      <c r="EU51" s="3959" t="s">
        <v>2709</v>
      </c>
      <c r="EV51" s="3959" t="s">
        <v>2807</v>
      </c>
      <c r="EW51" s="3959" t="s">
        <v>2808</v>
      </c>
      <c r="EX51" s="3959" t="s">
        <v>2809</v>
      </c>
      <c r="EY51" s="3959" t="s">
        <v>2810</v>
      </c>
      <c r="EZ51" s="3959" t="s">
        <v>2810</v>
      </c>
      <c r="FA51" s="3959" t="s">
        <v>2811</v>
      </c>
      <c r="FB51" s="3959" t="s">
        <v>2792</v>
      </c>
      <c r="FC51" s="3959" t="s">
        <v>2812</v>
      </c>
      <c r="FD51" s="3960" t="s">
        <v>2813</v>
      </c>
    </row>
    <row r="52" spans="1:160" ht="20.25" customHeight="1" x14ac:dyDescent="0.5">
      <c r="A52" s="3977" t="s">
        <v>2814</v>
      </c>
      <c r="B52" s="1008" t="s">
        <v>2815</v>
      </c>
      <c r="C52" s="1009" t="s">
        <v>2816</v>
      </c>
      <c r="D52" s="1009" t="s">
        <v>2626</v>
      </c>
      <c r="E52" s="1009" t="s">
        <v>2626</v>
      </c>
      <c r="F52" s="1008" t="s">
        <v>2626</v>
      </c>
      <c r="G52" s="1009" t="s">
        <v>2817</v>
      </c>
      <c r="H52" s="1009" t="s">
        <v>2818</v>
      </c>
      <c r="I52" s="1009" t="s">
        <v>2819</v>
      </c>
      <c r="J52" s="1009" t="s">
        <v>2819</v>
      </c>
      <c r="K52" s="1009" t="s">
        <v>2817</v>
      </c>
      <c r="L52" s="1009" t="s">
        <v>2817</v>
      </c>
      <c r="M52" s="1009" t="s">
        <v>2820</v>
      </c>
      <c r="N52" s="1008" t="s">
        <v>2821</v>
      </c>
      <c r="O52" s="1009" t="s">
        <v>2821</v>
      </c>
      <c r="P52" s="1009" t="s">
        <v>2822</v>
      </c>
      <c r="Q52" s="1008" t="s">
        <v>2823</v>
      </c>
      <c r="R52" s="1009" t="s">
        <v>2823</v>
      </c>
      <c r="S52" s="1009" t="s">
        <v>2824</v>
      </c>
      <c r="T52" s="1010" t="s">
        <v>2825</v>
      </c>
      <c r="U52" s="1010" t="s">
        <v>2826</v>
      </c>
      <c r="V52" s="1010" t="s">
        <v>2827</v>
      </c>
      <c r="W52" s="1010" t="s">
        <v>2828</v>
      </c>
      <c r="X52" s="1010" t="s">
        <v>2828</v>
      </c>
      <c r="Y52" s="1010" t="s">
        <v>2829</v>
      </c>
      <c r="Z52" s="1010" t="s">
        <v>2830</v>
      </c>
      <c r="AA52" s="1010" t="s">
        <v>2831</v>
      </c>
      <c r="AB52" s="1010" t="s">
        <v>2832</v>
      </c>
      <c r="AC52" s="1010" t="s">
        <v>2832</v>
      </c>
      <c r="AD52" s="1010" t="s">
        <v>2832</v>
      </c>
      <c r="AE52" s="1010" t="s">
        <v>2833</v>
      </c>
      <c r="AF52" s="1010" t="s">
        <v>2833</v>
      </c>
      <c r="AG52" s="1010" t="s">
        <v>2833</v>
      </c>
      <c r="AH52" s="1010" t="s">
        <v>2833</v>
      </c>
      <c r="AI52" s="1010" t="s">
        <v>2833</v>
      </c>
      <c r="AJ52" s="1010" t="s">
        <v>2834</v>
      </c>
      <c r="AK52" s="1010" t="s">
        <v>2835</v>
      </c>
      <c r="AL52" s="1010" t="s">
        <v>2835</v>
      </c>
      <c r="AM52" s="1010" t="s">
        <v>2836</v>
      </c>
      <c r="AN52" s="1010" t="s">
        <v>2837</v>
      </c>
      <c r="AO52" s="1010" t="s">
        <v>2837</v>
      </c>
      <c r="AP52" s="1010" t="s">
        <v>2838</v>
      </c>
      <c r="AQ52" s="1010" t="s">
        <v>2838</v>
      </c>
      <c r="AR52" s="1010" t="s">
        <v>2839</v>
      </c>
      <c r="AS52" s="1010" t="s">
        <v>2839</v>
      </c>
      <c r="AT52" s="1010" t="s">
        <v>2839</v>
      </c>
      <c r="AU52" s="1010" t="s">
        <v>2840</v>
      </c>
      <c r="AV52" s="1010" t="s">
        <v>2841</v>
      </c>
      <c r="AW52" s="1010" t="s">
        <v>2841</v>
      </c>
      <c r="AX52" s="1010" t="s">
        <v>2841</v>
      </c>
      <c r="AY52" s="1010" t="s">
        <v>2653</v>
      </c>
      <c r="AZ52" s="1010" t="s">
        <v>2653</v>
      </c>
      <c r="BA52" s="1010" t="s">
        <v>2653</v>
      </c>
      <c r="BB52" s="1010" t="s">
        <v>2653</v>
      </c>
      <c r="BC52" s="1010" t="s">
        <v>2653</v>
      </c>
      <c r="BD52" s="1010" t="s">
        <v>2842</v>
      </c>
      <c r="BE52" s="1010" t="s">
        <v>2653</v>
      </c>
      <c r="BF52" s="1010" t="s">
        <v>2653</v>
      </c>
      <c r="BG52" s="1010" t="s">
        <v>2653</v>
      </c>
      <c r="BH52" s="1010" t="s">
        <v>2653</v>
      </c>
      <c r="BI52" s="1010" t="s">
        <v>2842</v>
      </c>
      <c r="BJ52" s="1010" t="s">
        <v>2842</v>
      </c>
      <c r="BK52" s="1010" t="s">
        <v>2653</v>
      </c>
      <c r="BL52" s="1010" t="s">
        <v>2843</v>
      </c>
      <c r="BM52" s="1010" t="s">
        <v>2844</v>
      </c>
      <c r="BN52" s="1010" t="s">
        <v>2845</v>
      </c>
      <c r="BO52" s="1010" t="s">
        <v>2845</v>
      </c>
      <c r="BP52" s="1010" t="s">
        <v>2845</v>
      </c>
      <c r="BQ52" s="1010" t="s">
        <v>2845</v>
      </c>
      <c r="BR52" s="1010" t="s">
        <v>2845</v>
      </c>
      <c r="BS52" s="1010" t="s">
        <v>2846</v>
      </c>
      <c r="BT52" s="1010" t="s">
        <v>2846</v>
      </c>
      <c r="BU52" s="1010" t="s">
        <v>2846</v>
      </c>
      <c r="BV52" s="1010" t="s">
        <v>2846</v>
      </c>
      <c r="BW52" s="1010" t="s">
        <v>2847</v>
      </c>
      <c r="BX52" s="1010" t="s">
        <v>2848</v>
      </c>
      <c r="BY52" s="1010" t="s">
        <v>2849</v>
      </c>
      <c r="BZ52" s="1011" t="s">
        <v>2849</v>
      </c>
      <c r="CA52" s="1010" t="s">
        <v>2849</v>
      </c>
      <c r="CB52" s="1010" t="s">
        <v>2849</v>
      </c>
      <c r="CC52" s="1010" t="s">
        <v>2849</v>
      </c>
      <c r="CD52" s="1010" t="s">
        <v>2850</v>
      </c>
      <c r="CE52" s="1010" t="s">
        <v>2851</v>
      </c>
      <c r="CF52" s="1010" t="s">
        <v>2851</v>
      </c>
      <c r="CG52" s="1010" t="s">
        <v>2851</v>
      </c>
      <c r="CH52" s="1010" t="s">
        <v>2852</v>
      </c>
      <c r="CI52" s="1010" t="s">
        <v>2853</v>
      </c>
      <c r="CJ52" s="1010" t="s">
        <v>2854</v>
      </c>
      <c r="CK52" s="1010" t="s">
        <v>2855</v>
      </c>
      <c r="CL52" s="1010" t="s">
        <v>2768</v>
      </c>
      <c r="CM52" s="1010" t="s">
        <v>2592</v>
      </c>
      <c r="CN52" s="1010" t="s">
        <v>2856</v>
      </c>
      <c r="CO52" s="1010" t="s">
        <v>2857</v>
      </c>
      <c r="CP52" s="1010" t="s">
        <v>2858</v>
      </c>
      <c r="CQ52" s="1011" t="s">
        <v>2859</v>
      </c>
      <c r="CR52" s="1010" t="s">
        <v>2860</v>
      </c>
      <c r="CS52" s="1010" t="s">
        <v>2861</v>
      </c>
      <c r="CT52" s="1010" t="s">
        <v>2862</v>
      </c>
      <c r="CU52" s="1010" t="s">
        <v>2863</v>
      </c>
      <c r="CV52" s="1010" t="s">
        <v>2678</v>
      </c>
      <c r="CW52" s="1010" t="s">
        <v>2864</v>
      </c>
      <c r="CX52" s="1010" t="s">
        <v>2864</v>
      </c>
      <c r="CY52" s="1010" t="s">
        <v>2775</v>
      </c>
      <c r="CZ52" s="1010" t="s">
        <v>2775</v>
      </c>
      <c r="DA52" s="1010" t="s">
        <v>2865</v>
      </c>
      <c r="DB52" s="1010" t="s">
        <v>2866</v>
      </c>
      <c r="DC52" s="1035" t="s">
        <v>2867</v>
      </c>
      <c r="DD52" s="1035" t="s">
        <v>2868</v>
      </c>
      <c r="DE52" s="1035" t="s">
        <v>2869</v>
      </c>
      <c r="DF52" s="1035" t="s">
        <v>2870</v>
      </c>
      <c r="DG52" s="1035" t="s">
        <v>2871</v>
      </c>
      <c r="DH52" s="1035" t="s">
        <v>2872</v>
      </c>
      <c r="DI52" s="1035" t="s">
        <v>2873</v>
      </c>
      <c r="DJ52" s="1035" t="s">
        <v>2874</v>
      </c>
      <c r="DK52" s="1035" t="s">
        <v>2875</v>
      </c>
      <c r="DL52" s="1035" t="s">
        <v>2876</v>
      </c>
      <c r="DM52" s="1035" t="s">
        <v>2877</v>
      </c>
      <c r="DN52" s="1035" t="s">
        <v>2878</v>
      </c>
      <c r="DO52" s="1035" t="s">
        <v>2879</v>
      </c>
      <c r="DP52" s="1035" t="s">
        <v>2880</v>
      </c>
      <c r="DQ52" s="1035" t="s">
        <v>2881</v>
      </c>
      <c r="DR52" s="1015" t="s">
        <v>2882</v>
      </c>
      <c r="DS52" s="1016" t="s">
        <v>2882</v>
      </c>
      <c r="DT52" s="1016" t="s">
        <v>2883</v>
      </c>
      <c r="DU52" s="1016" t="s">
        <v>2883</v>
      </c>
      <c r="DV52" s="1016" t="s">
        <v>2884</v>
      </c>
      <c r="DW52" s="1016" t="s">
        <v>2885</v>
      </c>
      <c r="DX52" s="1016" t="s">
        <v>2695</v>
      </c>
      <c r="DY52" s="1016" t="s">
        <v>2695</v>
      </c>
      <c r="DZ52" s="1016" t="s">
        <v>2886</v>
      </c>
      <c r="EA52" s="1016" t="s">
        <v>2887</v>
      </c>
      <c r="EB52" s="1016" t="s">
        <v>2888</v>
      </c>
      <c r="EC52" s="1016" t="s">
        <v>2888</v>
      </c>
      <c r="ED52" s="1016" t="s">
        <v>2889</v>
      </c>
      <c r="EE52" s="1016" t="s">
        <v>2889</v>
      </c>
      <c r="EF52" s="1016" t="s">
        <v>2890</v>
      </c>
      <c r="EG52" s="1016" t="s">
        <v>2891</v>
      </c>
      <c r="EH52" s="1016" t="s">
        <v>2891</v>
      </c>
      <c r="EI52" s="1016" t="s">
        <v>2892</v>
      </c>
      <c r="EJ52" s="1016" t="s">
        <v>2893</v>
      </c>
      <c r="EK52" s="1016" t="s">
        <v>2801</v>
      </c>
      <c r="EL52" s="1016" t="s">
        <v>2894</v>
      </c>
      <c r="EM52" s="1016" t="s">
        <v>2895</v>
      </c>
      <c r="EN52" s="1016" t="s">
        <v>2896</v>
      </c>
      <c r="EO52" s="1016" t="s">
        <v>2801</v>
      </c>
      <c r="EP52" s="1016" t="s">
        <v>2897</v>
      </c>
      <c r="EQ52" s="1016" t="s">
        <v>2801</v>
      </c>
      <c r="ER52" s="3958" t="s">
        <v>2898</v>
      </c>
      <c r="ES52" s="3959" t="s">
        <v>2899</v>
      </c>
      <c r="ET52" s="3959" t="s">
        <v>2900</v>
      </c>
      <c r="EU52" s="3959" t="s">
        <v>2901</v>
      </c>
      <c r="EV52" s="3959" t="s">
        <v>2902</v>
      </c>
      <c r="EW52" s="3959" t="s">
        <v>2903</v>
      </c>
      <c r="EX52" s="3959" t="s">
        <v>2812</v>
      </c>
      <c r="EY52" s="3959" t="s">
        <v>2904</v>
      </c>
      <c r="EZ52" s="3959" t="s">
        <v>2905</v>
      </c>
      <c r="FA52" s="3959" t="s">
        <v>2812</v>
      </c>
      <c r="FB52" s="3959" t="s">
        <v>2812</v>
      </c>
      <c r="FC52" s="3959" t="s">
        <v>2906</v>
      </c>
      <c r="FD52" s="3960" t="s">
        <v>2907</v>
      </c>
    </row>
    <row r="53" spans="1:160" ht="20.25" customHeight="1" x14ac:dyDescent="0.5">
      <c r="A53" s="3977" t="s">
        <v>2908</v>
      </c>
      <c r="B53" s="1008" t="s">
        <v>2909</v>
      </c>
      <c r="C53" s="1009" t="s">
        <v>2910</v>
      </c>
      <c r="D53" s="1009" t="s">
        <v>2911</v>
      </c>
      <c r="E53" s="1009" t="s">
        <v>2912</v>
      </c>
      <c r="F53" s="1008" t="s">
        <v>2912</v>
      </c>
      <c r="G53" s="1009" t="s">
        <v>2913</v>
      </c>
      <c r="H53" s="1009" t="s">
        <v>2914</v>
      </c>
      <c r="I53" s="1009" t="s">
        <v>2915</v>
      </c>
      <c r="J53" s="1009" t="s">
        <v>2913</v>
      </c>
      <c r="K53" s="1009" t="s">
        <v>2913</v>
      </c>
      <c r="L53" s="1009" t="s">
        <v>2913</v>
      </c>
      <c r="M53" s="1009" t="s">
        <v>2913</v>
      </c>
      <c r="N53" s="1008" t="s">
        <v>2911</v>
      </c>
      <c r="O53" s="1009" t="s">
        <v>2911</v>
      </c>
      <c r="P53" s="1009" t="s">
        <v>2916</v>
      </c>
      <c r="Q53" s="1008" t="s">
        <v>2829</v>
      </c>
      <c r="R53" s="1009" t="s">
        <v>2829</v>
      </c>
      <c r="S53" s="1009" t="s">
        <v>2917</v>
      </c>
      <c r="T53" s="1010" t="s">
        <v>2918</v>
      </c>
      <c r="U53" s="1010" t="s">
        <v>2832</v>
      </c>
      <c r="V53" s="1010" t="s">
        <v>2832</v>
      </c>
      <c r="W53" s="1010" t="s">
        <v>2832</v>
      </c>
      <c r="X53" s="1010" t="s">
        <v>2832</v>
      </c>
      <c r="Y53" s="1010" t="s">
        <v>2832</v>
      </c>
      <c r="Z53" s="1010" t="s">
        <v>2832</v>
      </c>
      <c r="AA53" s="1010" t="s">
        <v>2919</v>
      </c>
      <c r="AB53" s="1010" t="s">
        <v>2830</v>
      </c>
      <c r="AC53" s="1010" t="s">
        <v>2830</v>
      </c>
      <c r="AD53" s="1010" t="s">
        <v>2830</v>
      </c>
      <c r="AE53" s="1010" t="s">
        <v>2917</v>
      </c>
      <c r="AF53" s="1010" t="s">
        <v>2917</v>
      </c>
      <c r="AG53" s="1010" t="s">
        <v>2917</v>
      </c>
      <c r="AH53" s="1010" t="s">
        <v>2917</v>
      </c>
      <c r="AI53" s="1010" t="s">
        <v>2917</v>
      </c>
      <c r="AJ53" s="1010" t="s">
        <v>2920</v>
      </c>
      <c r="AK53" s="1010" t="s">
        <v>2921</v>
      </c>
      <c r="AL53" s="1010" t="s">
        <v>2922</v>
      </c>
      <c r="AM53" s="1010" t="s">
        <v>2923</v>
      </c>
      <c r="AN53" s="1010" t="s">
        <v>2923</v>
      </c>
      <c r="AO53" s="1010" t="s">
        <v>2923</v>
      </c>
      <c r="AP53" s="1010" t="s">
        <v>2922</v>
      </c>
      <c r="AQ53" s="1010" t="s">
        <v>2924</v>
      </c>
      <c r="AR53" s="1010" t="s">
        <v>2925</v>
      </c>
      <c r="AS53" s="1010" t="s">
        <v>2925</v>
      </c>
      <c r="AT53" s="1010" t="s">
        <v>2925</v>
      </c>
      <c r="AU53" s="1010" t="s">
        <v>2926</v>
      </c>
      <c r="AV53" s="1010" t="s">
        <v>2926</v>
      </c>
      <c r="AW53" s="1010" t="s">
        <v>2926</v>
      </c>
      <c r="AX53" s="1010" t="s">
        <v>2926</v>
      </c>
      <c r="AY53" s="1010" t="s">
        <v>2926</v>
      </c>
      <c r="AZ53" s="1010" t="s">
        <v>2926</v>
      </c>
      <c r="BA53" s="1010" t="s">
        <v>2926</v>
      </c>
      <c r="BB53" s="1010" t="s">
        <v>2926</v>
      </c>
      <c r="BC53" s="1010" t="s">
        <v>2926</v>
      </c>
      <c r="BD53" s="1010" t="s">
        <v>2926</v>
      </c>
      <c r="BE53" s="1010" t="s">
        <v>2927</v>
      </c>
      <c r="BF53" s="1010" t="s">
        <v>2927</v>
      </c>
      <c r="BG53" s="1010" t="s">
        <v>2928</v>
      </c>
      <c r="BH53" s="1010" t="s">
        <v>2928</v>
      </c>
      <c r="BI53" s="1010" t="s">
        <v>2653</v>
      </c>
      <c r="BJ53" s="1010" t="s">
        <v>2653</v>
      </c>
      <c r="BK53" s="1010" t="s">
        <v>2927</v>
      </c>
      <c r="BL53" s="1010" t="s">
        <v>2927</v>
      </c>
      <c r="BM53" s="1010" t="s">
        <v>2929</v>
      </c>
      <c r="BN53" s="1010" t="s">
        <v>2930</v>
      </c>
      <c r="BO53" s="1010" t="s">
        <v>2930</v>
      </c>
      <c r="BP53" s="1010" t="s">
        <v>2931</v>
      </c>
      <c r="BQ53" s="1010" t="s">
        <v>2932</v>
      </c>
      <c r="BR53" s="1010" t="s">
        <v>2932</v>
      </c>
      <c r="BS53" s="1010" t="s">
        <v>2932</v>
      </c>
      <c r="BT53" s="1010" t="s">
        <v>2932</v>
      </c>
      <c r="BU53" s="1010" t="s">
        <v>2929</v>
      </c>
      <c r="BV53" s="1010" t="s">
        <v>2929</v>
      </c>
      <c r="BW53" s="1010" t="s">
        <v>2933</v>
      </c>
      <c r="BX53" s="1010" t="s">
        <v>2933</v>
      </c>
      <c r="BY53" s="1010" t="s">
        <v>2933</v>
      </c>
      <c r="BZ53" s="1011" t="s">
        <v>2934</v>
      </c>
      <c r="CA53" s="1010" t="s">
        <v>2655</v>
      </c>
      <c r="CB53" s="1010" t="s">
        <v>2655</v>
      </c>
      <c r="CC53" s="1010" t="s">
        <v>2934</v>
      </c>
      <c r="CD53" s="1010" t="s">
        <v>2655</v>
      </c>
      <c r="CE53" s="1010" t="s">
        <v>2935</v>
      </c>
      <c r="CF53" s="1010" t="s">
        <v>2936</v>
      </c>
      <c r="CG53" s="1010" t="s">
        <v>2936</v>
      </c>
      <c r="CH53" s="1010" t="s">
        <v>2937</v>
      </c>
      <c r="CI53" s="1010" t="s">
        <v>2934</v>
      </c>
      <c r="CJ53" s="1010" t="s">
        <v>2934</v>
      </c>
      <c r="CK53" s="1010" t="s">
        <v>2937</v>
      </c>
      <c r="CL53" s="1010" t="s">
        <v>2937</v>
      </c>
      <c r="CM53" s="1010" t="s">
        <v>2754</v>
      </c>
      <c r="CN53" s="1010" t="s">
        <v>2754</v>
      </c>
      <c r="CO53" s="1010" t="s">
        <v>2938</v>
      </c>
      <c r="CP53" s="1010" t="s">
        <v>2939</v>
      </c>
      <c r="CQ53" s="1011" t="s">
        <v>2939</v>
      </c>
      <c r="CR53" s="1010" t="s">
        <v>2940</v>
      </c>
      <c r="CS53" s="1010" t="s">
        <v>2941</v>
      </c>
      <c r="CT53" s="1010" t="s">
        <v>2942</v>
      </c>
      <c r="CU53" s="1010" t="s">
        <v>2943</v>
      </c>
      <c r="CV53" s="1010" t="s">
        <v>2944</v>
      </c>
      <c r="CW53" s="1010" t="s">
        <v>2944</v>
      </c>
      <c r="CX53" s="1010" t="s">
        <v>2944</v>
      </c>
      <c r="CY53" s="1010" t="s">
        <v>2945</v>
      </c>
      <c r="CZ53" s="1010" t="s">
        <v>2945</v>
      </c>
      <c r="DA53" s="1010" t="s">
        <v>2946</v>
      </c>
      <c r="DB53" s="1010" t="s">
        <v>2871</v>
      </c>
      <c r="DC53" s="1035" t="s">
        <v>2947</v>
      </c>
      <c r="DD53" s="1035" t="s">
        <v>2948</v>
      </c>
      <c r="DE53" s="1035" t="s">
        <v>2949</v>
      </c>
      <c r="DF53" s="1035" t="s">
        <v>2950</v>
      </c>
      <c r="DG53" s="1035" t="s">
        <v>2951</v>
      </c>
      <c r="DH53" s="1035" t="s">
        <v>2952</v>
      </c>
      <c r="DI53" s="1035" t="s">
        <v>2953</v>
      </c>
      <c r="DJ53" s="1035" t="s">
        <v>2954</v>
      </c>
      <c r="DK53" s="1035" t="s">
        <v>2955</v>
      </c>
      <c r="DL53" s="1035" t="s">
        <v>2952</v>
      </c>
      <c r="DM53" s="1035" t="s">
        <v>2952</v>
      </c>
      <c r="DN53" s="1035" t="s">
        <v>2952</v>
      </c>
      <c r="DO53" s="1035" t="s">
        <v>2956</v>
      </c>
      <c r="DP53" s="1035" t="s">
        <v>2957</v>
      </c>
      <c r="DQ53" s="1035" t="s">
        <v>2601</v>
      </c>
      <c r="DR53" s="1015" t="s">
        <v>2958</v>
      </c>
      <c r="DS53" s="1016" t="s">
        <v>2959</v>
      </c>
      <c r="DT53" s="1016" t="s">
        <v>2960</v>
      </c>
      <c r="DU53" s="1016" t="s">
        <v>2601</v>
      </c>
      <c r="DV53" s="1016" t="s">
        <v>2601</v>
      </c>
      <c r="DW53" s="1016" t="s">
        <v>2601</v>
      </c>
      <c r="DX53" s="1016" t="s">
        <v>2961</v>
      </c>
      <c r="DY53" s="1016" t="s">
        <v>2962</v>
      </c>
      <c r="DZ53" s="1016" t="s">
        <v>2963</v>
      </c>
      <c r="EA53" s="1016" t="s">
        <v>2963</v>
      </c>
      <c r="EB53" s="1016" t="s">
        <v>2963</v>
      </c>
      <c r="EC53" s="1016" t="s">
        <v>2963</v>
      </c>
      <c r="ED53" s="1016" t="s">
        <v>2964</v>
      </c>
      <c r="EE53" s="1016" t="s">
        <v>2962</v>
      </c>
      <c r="EF53" s="1016" t="s">
        <v>2965</v>
      </c>
      <c r="EG53" s="1016" t="s">
        <v>2965</v>
      </c>
      <c r="EH53" s="1016" t="s">
        <v>2965</v>
      </c>
      <c r="EI53" s="1016" t="s">
        <v>2965</v>
      </c>
      <c r="EJ53" s="1016" t="s">
        <v>2966</v>
      </c>
      <c r="EK53" s="1016" t="s">
        <v>2967</v>
      </c>
      <c r="EL53" s="1016" t="s">
        <v>2968</v>
      </c>
      <c r="EM53" s="1016" t="s">
        <v>2969</v>
      </c>
      <c r="EN53" s="1016" t="s">
        <v>2970</v>
      </c>
      <c r="EO53" s="1016" t="s">
        <v>2971</v>
      </c>
      <c r="EP53" s="1016" t="s">
        <v>2972</v>
      </c>
      <c r="EQ53" s="1016" t="s">
        <v>2968</v>
      </c>
      <c r="ER53" s="3958" t="s">
        <v>2973</v>
      </c>
      <c r="ES53" s="3959" t="s">
        <v>2974</v>
      </c>
      <c r="ET53" s="3959" t="s">
        <v>2975</v>
      </c>
      <c r="EU53" s="3959" t="s">
        <v>2976</v>
      </c>
      <c r="EV53" s="3959" t="s">
        <v>2977</v>
      </c>
      <c r="EW53" s="3959" t="s">
        <v>2978</v>
      </c>
      <c r="EX53" s="3959" t="s">
        <v>2979</v>
      </c>
      <c r="EY53" s="3959" t="s">
        <v>2980</v>
      </c>
      <c r="EZ53" s="3959" t="s">
        <v>2981</v>
      </c>
      <c r="FA53" s="3959" t="s">
        <v>2982</v>
      </c>
      <c r="FB53" s="3959" t="s">
        <v>2983</v>
      </c>
      <c r="FC53" s="3959" t="s">
        <v>2984</v>
      </c>
      <c r="FD53" s="3960" t="s">
        <v>2985</v>
      </c>
    </row>
    <row r="54" spans="1:160" ht="20.25" customHeight="1" x14ac:dyDescent="0.5">
      <c r="A54" s="3977" t="s">
        <v>2986</v>
      </c>
      <c r="B54" s="1008" t="s">
        <v>2987</v>
      </c>
      <c r="C54" s="1009" t="s">
        <v>2987</v>
      </c>
      <c r="D54" s="1009" t="s">
        <v>2988</v>
      </c>
      <c r="E54" s="1009" t="s">
        <v>2988</v>
      </c>
      <c r="F54" s="1008" t="s">
        <v>2988</v>
      </c>
      <c r="G54" s="1009" t="s">
        <v>2989</v>
      </c>
      <c r="H54" s="1009" t="s">
        <v>2990</v>
      </c>
      <c r="I54" s="1009" t="s">
        <v>2839</v>
      </c>
      <c r="J54" s="1009" t="s">
        <v>2988</v>
      </c>
      <c r="K54" s="1009" t="s">
        <v>2988</v>
      </c>
      <c r="L54" s="1009" t="s">
        <v>2988</v>
      </c>
      <c r="M54" s="1009" t="s">
        <v>2988</v>
      </c>
      <c r="N54" s="1008" t="s">
        <v>2991</v>
      </c>
      <c r="O54" s="1009" t="s">
        <v>2988</v>
      </c>
      <c r="P54" s="1009" t="s">
        <v>2838</v>
      </c>
      <c r="Q54" s="1008" t="s">
        <v>2992</v>
      </c>
      <c r="R54" s="1009" t="s">
        <v>2924</v>
      </c>
      <c r="S54" s="1009" t="s">
        <v>2993</v>
      </c>
      <c r="T54" s="1010" t="s">
        <v>2994</v>
      </c>
      <c r="U54" s="1010" t="s">
        <v>2995</v>
      </c>
      <c r="V54" s="1010" t="s">
        <v>2995</v>
      </c>
      <c r="W54" s="1010" t="s">
        <v>2994</v>
      </c>
      <c r="X54" s="1010" t="s">
        <v>2924</v>
      </c>
      <c r="Y54" s="1010" t="s">
        <v>2924</v>
      </c>
      <c r="Z54" s="1010" t="s">
        <v>2922</v>
      </c>
      <c r="AA54" s="1010" t="s">
        <v>2996</v>
      </c>
      <c r="AB54" s="1010" t="s">
        <v>2924</v>
      </c>
      <c r="AC54" s="1010" t="s">
        <v>2924</v>
      </c>
      <c r="AD54" s="1010" t="s">
        <v>2924</v>
      </c>
      <c r="AE54" s="1010" t="s">
        <v>2997</v>
      </c>
      <c r="AF54" s="1010" t="s">
        <v>2997</v>
      </c>
      <c r="AG54" s="1010" t="s">
        <v>2998</v>
      </c>
      <c r="AH54" s="1010" t="s">
        <v>2996</v>
      </c>
      <c r="AI54" s="1010" t="s">
        <v>2924</v>
      </c>
      <c r="AJ54" s="1010" t="s">
        <v>2924</v>
      </c>
      <c r="AK54" s="1010" t="s">
        <v>2924</v>
      </c>
      <c r="AL54" s="1010" t="s">
        <v>2032</v>
      </c>
      <c r="AM54" s="1010" t="s">
        <v>2999</v>
      </c>
      <c r="AN54" s="1010" t="s">
        <v>3000</v>
      </c>
      <c r="AO54" s="1010" t="s">
        <v>3000</v>
      </c>
      <c r="AP54" s="1010" t="s">
        <v>3001</v>
      </c>
      <c r="AQ54" s="1010" t="s">
        <v>2921</v>
      </c>
      <c r="AR54" s="1010" t="s">
        <v>2921</v>
      </c>
      <c r="AS54" s="1010" t="s">
        <v>3002</v>
      </c>
      <c r="AT54" s="1010" t="s">
        <v>2988</v>
      </c>
      <c r="AU54" s="1010" t="s">
        <v>3003</v>
      </c>
      <c r="AV54" s="1010" t="s">
        <v>3004</v>
      </c>
      <c r="AW54" s="1010" t="s">
        <v>3004</v>
      </c>
      <c r="AX54" s="1010" t="s">
        <v>3004</v>
      </c>
      <c r="AY54" s="1010" t="s">
        <v>3004</v>
      </c>
      <c r="AZ54" s="1010" t="s">
        <v>3005</v>
      </c>
      <c r="BA54" s="1010" t="s">
        <v>3006</v>
      </c>
      <c r="BB54" s="1010" t="s">
        <v>3007</v>
      </c>
      <c r="BC54" s="1010" t="s">
        <v>3007</v>
      </c>
      <c r="BD54" s="1010" t="s">
        <v>3008</v>
      </c>
      <c r="BE54" s="1010" t="s">
        <v>3009</v>
      </c>
      <c r="BF54" s="1010" t="s">
        <v>3009</v>
      </c>
      <c r="BG54" s="1010" t="s">
        <v>3009</v>
      </c>
      <c r="BH54" s="1010" t="s">
        <v>3008</v>
      </c>
      <c r="BI54" s="1010" t="s">
        <v>3010</v>
      </c>
      <c r="BJ54" s="1010" t="s">
        <v>3010</v>
      </c>
      <c r="BK54" s="1010" t="s">
        <v>3011</v>
      </c>
      <c r="BL54" s="1010" t="s">
        <v>2996</v>
      </c>
      <c r="BM54" s="1010" t="s">
        <v>3012</v>
      </c>
      <c r="BN54" s="1010" t="s">
        <v>3003</v>
      </c>
      <c r="BO54" s="1010" t="s">
        <v>3003</v>
      </c>
      <c r="BP54" s="1010" t="s">
        <v>3003</v>
      </c>
      <c r="BQ54" s="1010" t="s">
        <v>3003</v>
      </c>
      <c r="BR54" s="1010" t="s">
        <v>3003</v>
      </c>
      <c r="BS54" s="1010" t="s">
        <v>3003</v>
      </c>
      <c r="BT54" s="1010" t="s">
        <v>3003</v>
      </c>
      <c r="BU54" s="1010" t="s">
        <v>3003</v>
      </c>
      <c r="BV54" s="1010" t="s">
        <v>3003</v>
      </c>
      <c r="BW54" s="1010" t="s">
        <v>3013</v>
      </c>
      <c r="BX54" s="1010" t="s">
        <v>3013</v>
      </c>
      <c r="BY54" s="1010" t="s">
        <v>3013</v>
      </c>
      <c r="BZ54" s="1011" t="s">
        <v>3013</v>
      </c>
      <c r="CA54" s="1010" t="s">
        <v>3013</v>
      </c>
      <c r="CB54" s="1010" t="s">
        <v>3013</v>
      </c>
      <c r="CC54" s="1010" t="s">
        <v>3013</v>
      </c>
      <c r="CD54" s="1010" t="s">
        <v>3014</v>
      </c>
      <c r="CE54" s="1010" t="s">
        <v>3015</v>
      </c>
      <c r="CF54" s="1010" t="s">
        <v>3014</v>
      </c>
      <c r="CG54" s="1010" t="s">
        <v>3014</v>
      </c>
      <c r="CH54" s="1010" t="s">
        <v>2933</v>
      </c>
      <c r="CI54" s="1010" t="s">
        <v>2933</v>
      </c>
      <c r="CJ54" s="1010" t="s">
        <v>2933</v>
      </c>
      <c r="CK54" s="1010" t="s">
        <v>2844</v>
      </c>
      <c r="CL54" s="1010" t="s">
        <v>2655</v>
      </c>
      <c r="CM54" s="1010" t="s">
        <v>3016</v>
      </c>
      <c r="CN54" s="1010" t="s">
        <v>3016</v>
      </c>
      <c r="CO54" s="1010" t="s">
        <v>3016</v>
      </c>
      <c r="CP54" s="1010" t="s">
        <v>3016</v>
      </c>
      <c r="CQ54" s="1011" t="s">
        <v>3016</v>
      </c>
      <c r="CR54" s="1010" t="s">
        <v>3016</v>
      </c>
      <c r="CS54" s="1010" t="s">
        <v>3016</v>
      </c>
      <c r="CT54" s="1010" t="s">
        <v>3017</v>
      </c>
      <c r="CU54" s="1010" t="s">
        <v>3017</v>
      </c>
      <c r="CV54" s="1010" t="s">
        <v>3018</v>
      </c>
      <c r="CW54" s="1010" t="s">
        <v>3018</v>
      </c>
      <c r="CX54" s="1010" t="s">
        <v>3019</v>
      </c>
      <c r="CY54" s="1010" t="s">
        <v>3020</v>
      </c>
      <c r="CZ54" s="1010" t="s">
        <v>3020</v>
      </c>
      <c r="DA54" s="1010" t="s">
        <v>3020</v>
      </c>
      <c r="DB54" s="1010" t="s">
        <v>3020</v>
      </c>
      <c r="DC54" s="1035" t="s">
        <v>3021</v>
      </c>
      <c r="DD54" s="1035" t="s">
        <v>3022</v>
      </c>
      <c r="DE54" s="1035" t="s">
        <v>3023</v>
      </c>
      <c r="DF54" s="1035" t="s">
        <v>3024</v>
      </c>
      <c r="DG54" s="1035" t="s">
        <v>3024</v>
      </c>
      <c r="DH54" s="1035" t="s">
        <v>3025</v>
      </c>
      <c r="DI54" s="1035" t="s">
        <v>3026</v>
      </c>
      <c r="DJ54" s="1035" t="s">
        <v>3027</v>
      </c>
      <c r="DK54" s="1035" t="s">
        <v>3028</v>
      </c>
      <c r="DL54" s="1035" t="s">
        <v>3028</v>
      </c>
      <c r="DM54" s="1035" t="s">
        <v>3029</v>
      </c>
      <c r="DN54" s="1035" t="s">
        <v>3030</v>
      </c>
      <c r="DO54" s="1035" t="s">
        <v>3030</v>
      </c>
      <c r="DP54" s="1035" t="s">
        <v>3031</v>
      </c>
      <c r="DQ54" s="1035" t="s">
        <v>3031</v>
      </c>
      <c r="DR54" s="1015" t="s">
        <v>3032</v>
      </c>
      <c r="DS54" s="1016" t="s">
        <v>3032</v>
      </c>
      <c r="DT54" s="1016" t="s">
        <v>3032</v>
      </c>
      <c r="DU54" s="1016" t="s">
        <v>3033</v>
      </c>
      <c r="DV54" s="1016" t="s">
        <v>3033</v>
      </c>
      <c r="DW54" s="1016" t="s">
        <v>3032</v>
      </c>
      <c r="DX54" s="1016" t="s">
        <v>3034</v>
      </c>
      <c r="DY54" s="1016" t="s">
        <v>3034</v>
      </c>
      <c r="DZ54" s="1016" t="s">
        <v>3035</v>
      </c>
      <c r="EA54" s="1016" t="s">
        <v>3035</v>
      </c>
      <c r="EB54" s="1016" t="s">
        <v>3036</v>
      </c>
      <c r="EC54" s="1016" t="s">
        <v>3036</v>
      </c>
      <c r="ED54" s="1016" t="s">
        <v>3037</v>
      </c>
      <c r="EE54" s="1016" t="s">
        <v>3038</v>
      </c>
      <c r="EF54" s="1016" t="s">
        <v>3039</v>
      </c>
      <c r="EG54" s="1016" t="s">
        <v>3040</v>
      </c>
      <c r="EH54" s="1016" t="s">
        <v>3041</v>
      </c>
      <c r="EI54" s="1016" t="s">
        <v>3041</v>
      </c>
      <c r="EJ54" s="1016" t="s">
        <v>3042</v>
      </c>
      <c r="EK54" s="1016" t="s">
        <v>3043</v>
      </c>
      <c r="EL54" s="1016" t="s">
        <v>3044</v>
      </c>
      <c r="EM54" s="1016" t="s">
        <v>3045</v>
      </c>
      <c r="EN54" s="1016" t="s">
        <v>3046</v>
      </c>
      <c r="EO54" s="1016" t="s">
        <v>3047</v>
      </c>
      <c r="EP54" s="1016" t="s">
        <v>3048</v>
      </c>
      <c r="EQ54" s="1016" t="s">
        <v>2898</v>
      </c>
      <c r="ER54" s="3958" t="s">
        <v>3049</v>
      </c>
      <c r="ES54" s="3959" t="s">
        <v>3050</v>
      </c>
      <c r="ET54" s="3959" t="s">
        <v>3051</v>
      </c>
      <c r="EU54" s="3959" t="s">
        <v>3052</v>
      </c>
      <c r="EV54" s="3959" t="s">
        <v>3053</v>
      </c>
      <c r="EW54" s="3959" t="s">
        <v>3054</v>
      </c>
      <c r="EX54" s="3959">
        <v>2.1</v>
      </c>
      <c r="EY54" s="3959" t="s">
        <v>3055</v>
      </c>
      <c r="EZ54" s="3959" t="s">
        <v>2704</v>
      </c>
      <c r="FA54" s="3959">
        <v>3.15</v>
      </c>
      <c r="FB54" s="3959" t="s">
        <v>3056</v>
      </c>
      <c r="FC54" s="3959">
        <v>2.1</v>
      </c>
      <c r="FD54" s="3960" t="s">
        <v>3057</v>
      </c>
    </row>
    <row r="55" spans="1:160" ht="20.25" customHeight="1" x14ac:dyDescent="0.5">
      <c r="A55" s="3977" t="s">
        <v>3058</v>
      </c>
      <c r="B55" s="1008" t="s">
        <v>2163</v>
      </c>
      <c r="C55" s="1009" t="s">
        <v>2819</v>
      </c>
      <c r="D55" s="1009" t="s">
        <v>2818</v>
      </c>
      <c r="E55" s="1009" t="s">
        <v>2839</v>
      </c>
      <c r="F55" s="1008" t="s">
        <v>2839</v>
      </c>
      <c r="G55" s="1009" t="s">
        <v>2839</v>
      </c>
      <c r="H55" s="1009" t="s">
        <v>3059</v>
      </c>
      <c r="I55" s="1009" t="s">
        <v>2839</v>
      </c>
      <c r="J55" s="1009" t="s">
        <v>2839</v>
      </c>
      <c r="K55" s="1009" t="s">
        <v>2839</v>
      </c>
      <c r="L55" s="1009" t="s">
        <v>2839</v>
      </c>
      <c r="M55" s="1009" t="s">
        <v>2839</v>
      </c>
      <c r="N55" s="1008" t="s">
        <v>2839</v>
      </c>
      <c r="O55" s="1009" t="s">
        <v>2839</v>
      </c>
      <c r="P55" s="1009" t="s">
        <v>3060</v>
      </c>
      <c r="Q55" s="1008" t="s">
        <v>2925</v>
      </c>
      <c r="R55" s="1009" t="s">
        <v>2925</v>
      </c>
      <c r="S55" s="1009" t="s">
        <v>3061</v>
      </c>
      <c r="T55" s="1010" t="s">
        <v>2995</v>
      </c>
      <c r="U55" s="1010" t="s">
        <v>3062</v>
      </c>
      <c r="V55" s="1010" t="s">
        <v>2995</v>
      </c>
      <c r="W55" s="1010" t="s">
        <v>2995</v>
      </c>
      <c r="X55" s="1010" t="s">
        <v>2995</v>
      </c>
      <c r="Y55" s="1010" t="s">
        <v>3063</v>
      </c>
      <c r="Z55" s="1010" t="s">
        <v>3064</v>
      </c>
      <c r="AA55" s="1010" t="s">
        <v>3065</v>
      </c>
      <c r="AB55" s="1010" t="s">
        <v>3065</v>
      </c>
      <c r="AC55" s="1010" t="s">
        <v>3065</v>
      </c>
      <c r="AD55" s="1010" t="s">
        <v>3065</v>
      </c>
      <c r="AE55" s="1010" t="s">
        <v>2994</v>
      </c>
      <c r="AF55" s="1010" t="s">
        <v>2994</v>
      </c>
      <c r="AG55" s="1010" t="s">
        <v>2998</v>
      </c>
      <c r="AH55" s="1010" t="s">
        <v>2998</v>
      </c>
      <c r="AI55" s="1010" t="s">
        <v>2750</v>
      </c>
      <c r="AJ55" s="1010" t="s">
        <v>3066</v>
      </c>
      <c r="AK55" s="1010" t="s">
        <v>3066</v>
      </c>
      <c r="AL55" s="1010" t="s">
        <v>3067</v>
      </c>
      <c r="AM55" s="1010" t="s">
        <v>3067</v>
      </c>
      <c r="AN55" s="1010" t="s">
        <v>3067</v>
      </c>
      <c r="AO55" s="1010" t="s">
        <v>3067</v>
      </c>
      <c r="AP55" s="1010" t="s">
        <v>3066</v>
      </c>
      <c r="AQ55" s="1010" t="s">
        <v>3068</v>
      </c>
      <c r="AR55" s="1010" t="s">
        <v>3068</v>
      </c>
      <c r="AS55" s="1010" t="s">
        <v>3068</v>
      </c>
      <c r="AT55" s="1010" t="s">
        <v>3068</v>
      </c>
      <c r="AU55" s="1010" t="s">
        <v>3069</v>
      </c>
      <c r="AV55" s="1010" t="s">
        <v>3069</v>
      </c>
      <c r="AW55" s="1010" t="s">
        <v>3069</v>
      </c>
      <c r="AX55" s="1010" t="s">
        <v>3069</v>
      </c>
      <c r="AY55" s="1010" t="s">
        <v>3069</v>
      </c>
      <c r="AZ55" s="1010" t="s">
        <v>3070</v>
      </c>
      <c r="BA55" s="1010" t="s">
        <v>3070</v>
      </c>
      <c r="BB55" s="1010" t="s">
        <v>3070</v>
      </c>
      <c r="BC55" s="1010" t="s">
        <v>3070</v>
      </c>
      <c r="BD55" s="1010" t="s">
        <v>3070</v>
      </c>
      <c r="BE55" s="1010" t="s">
        <v>2840</v>
      </c>
      <c r="BF55" s="1010" t="s">
        <v>2840</v>
      </c>
      <c r="BG55" s="1010" t="s">
        <v>2840</v>
      </c>
      <c r="BH55" s="1010" t="s">
        <v>3071</v>
      </c>
      <c r="BI55" s="1010" t="s">
        <v>3072</v>
      </c>
      <c r="BJ55" s="1010" t="s">
        <v>2647</v>
      </c>
      <c r="BK55" s="1010" t="s">
        <v>2647</v>
      </c>
      <c r="BL55" s="1010" t="s">
        <v>2647</v>
      </c>
      <c r="BM55" s="1010" t="s">
        <v>2840</v>
      </c>
      <c r="BN55" s="1010" t="s">
        <v>2647</v>
      </c>
      <c r="BO55" s="1010" t="s">
        <v>3073</v>
      </c>
      <c r="BP55" s="1010" t="s">
        <v>3074</v>
      </c>
      <c r="BQ55" s="1010" t="s">
        <v>3074</v>
      </c>
      <c r="BR55" s="1010" t="s">
        <v>2839</v>
      </c>
      <c r="BS55" s="1010" t="s">
        <v>2839</v>
      </c>
      <c r="BT55" s="1010" t="s">
        <v>2839</v>
      </c>
      <c r="BU55" s="1010" t="s">
        <v>2839</v>
      </c>
      <c r="BV55" s="1010" t="s">
        <v>2839</v>
      </c>
      <c r="BW55" s="1010" t="s">
        <v>3075</v>
      </c>
      <c r="BX55" s="1010" t="s">
        <v>3075</v>
      </c>
      <c r="BY55" s="1010" t="s">
        <v>3075</v>
      </c>
      <c r="BZ55" s="1011" t="s">
        <v>3075</v>
      </c>
      <c r="CA55" s="1010" t="s">
        <v>3075</v>
      </c>
      <c r="CB55" s="1010" t="s">
        <v>3075</v>
      </c>
      <c r="CC55" s="1010" t="s">
        <v>3075</v>
      </c>
      <c r="CD55" s="1010" t="s">
        <v>3072</v>
      </c>
      <c r="CE55" s="1010" t="s">
        <v>3076</v>
      </c>
      <c r="CF55" s="1010" t="s">
        <v>3076</v>
      </c>
      <c r="CG55" s="1010" t="s">
        <v>3076</v>
      </c>
      <c r="CH55" s="1010" t="s">
        <v>3013</v>
      </c>
      <c r="CI55" s="1010" t="s">
        <v>3013</v>
      </c>
      <c r="CJ55" s="1010" t="s">
        <v>3013</v>
      </c>
      <c r="CK55" s="1010" t="s">
        <v>2845</v>
      </c>
      <c r="CL55" s="1010" t="s">
        <v>3077</v>
      </c>
      <c r="CM55" s="1010" t="s">
        <v>3078</v>
      </c>
      <c r="CN55" s="1010" t="s">
        <v>3079</v>
      </c>
      <c r="CO55" s="1010" t="s">
        <v>3080</v>
      </c>
      <c r="CP55" s="1010" t="s">
        <v>3079</v>
      </c>
      <c r="CQ55" s="1011" t="s">
        <v>3079</v>
      </c>
      <c r="CR55" s="1010" t="s">
        <v>3078</v>
      </c>
      <c r="CS55" s="1010" t="s">
        <v>3078</v>
      </c>
      <c r="CT55" s="1010" t="s">
        <v>3081</v>
      </c>
      <c r="CU55" s="1010" t="s">
        <v>3021</v>
      </c>
      <c r="CV55" s="1010" t="s">
        <v>3020</v>
      </c>
      <c r="CW55" s="1010" t="s">
        <v>3082</v>
      </c>
      <c r="CX55" s="1010" t="s">
        <v>3082</v>
      </c>
      <c r="CY55" s="1010" t="s">
        <v>3023</v>
      </c>
      <c r="CZ55" s="1010" t="s">
        <v>3083</v>
      </c>
      <c r="DA55" s="1010" t="s">
        <v>3084</v>
      </c>
      <c r="DB55" s="1010" t="s">
        <v>3085</v>
      </c>
      <c r="DC55" s="1035" t="s">
        <v>3025</v>
      </c>
      <c r="DD55" s="1035" t="s">
        <v>3025</v>
      </c>
      <c r="DE55" s="1035" t="s">
        <v>3027</v>
      </c>
      <c r="DF55" s="1035" t="s">
        <v>3086</v>
      </c>
      <c r="DG55" s="1035" t="s">
        <v>3029</v>
      </c>
      <c r="DH55" s="1035" t="s">
        <v>3087</v>
      </c>
      <c r="DI55" s="1035" t="s">
        <v>3088</v>
      </c>
      <c r="DJ55" s="1035" t="s">
        <v>3029</v>
      </c>
      <c r="DK55" s="1035" t="s">
        <v>3089</v>
      </c>
      <c r="DL55" s="1035" t="s">
        <v>3090</v>
      </c>
      <c r="DM55" s="1035" t="s">
        <v>3091</v>
      </c>
      <c r="DN55" s="1035" t="s">
        <v>3092</v>
      </c>
      <c r="DO55" s="1035" t="s">
        <v>3093</v>
      </c>
      <c r="DP55" s="1035" t="s">
        <v>3094</v>
      </c>
      <c r="DQ55" s="1035" t="s">
        <v>3095</v>
      </c>
      <c r="DR55" s="1015" t="s">
        <v>3096</v>
      </c>
      <c r="DS55" s="1016" t="s">
        <v>3096</v>
      </c>
      <c r="DT55" s="1016" t="s">
        <v>3096</v>
      </c>
      <c r="DU55" s="1016" t="s">
        <v>3095</v>
      </c>
      <c r="DV55" s="1016" t="s">
        <v>3095</v>
      </c>
      <c r="DW55" s="1016" t="s">
        <v>3095</v>
      </c>
      <c r="DX55" s="1016" t="s">
        <v>3095</v>
      </c>
      <c r="DY55" s="1016" t="s">
        <v>3095</v>
      </c>
      <c r="DZ55" s="1016" t="s">
        <v>3095</v>
      </c>
      <c r="EA55" s="1016" t="s">
        <v>3097</v>
      </c>
      <c r="EB55" s="1016" t="s">
        <v>3097</v>
      </c>
      <c r="EC55" s="1016" t="s">
        <v>3097</v>
      </c>
      <c r="ED55" s="1016" t="s">
        <v>3097</v>
      </c>
      <c r="EE55" s="1016" t="s">
        <v>3098</v>
      </c>
      <c r="EF55" s="1016" t="s">
        <v>3099</v>
      </c>
      <c r="EG55" s="1016" t="s">
        <v>3099</v>
      </c>
      <c r="EH55" s="1016" t="s">
        <v>3099</v>
      </c>
      <c r="EI55" s="1016" t="s">
        <v>3099</v>
      </c>
      <c r="EJ55" s="1016" t="s">
        <v>3100</v>
      </c>
      <c r="EK55" s="1016" t="s">
        <v>3101</v>
      </c>
      <c r="EL55" s="1016" t="s">
        <v>3102</v>
      </c>
      <c r="EM55" s="1016" t="s">
        <v>3103</v>
      </c>
      <c r="EN55" s="1016" t="s">
        <v>3104</v>
      </c>
      <c r="EO55" s="1016" t="s">
        <v>3105</v>
      </c>
      <c r="EP55" s="1016" t="s">
        <v>2792</v>
      </c>
      <c r="EQ55" s="1016" t="s">
        <v>3106</v>
      </c>
      <c r="ER55" s="3958" t="s">
        <v>3107</v>
      </c>
      <c r="ES55" s="3959" t="s">
        <v>3108</v>
      </c>
      <c r="ET55" s="3959" t="s">
        <v>2976</v>
      </c>
      <c r="EU55" s="3959" t="s">
        <v>3109</v>
      </c>
      <c r="EV55" s="3959" t="s">
        <v>3110</v>
      </c>
      <c r="EW55" s="3959" t="s">
        <v>3111</v>
      </c>
      <c r="EX55" s="3959" t="s">
        <v>3112</v>
      </c>
      <c r="EY55" s="3959" t="s">
        <v>3113</v>
      </c>
      <c r="EZ55" s="3959" t="s">
        <v>3114</v>
      </c>
      <c r="FA55" s="3959" t="s">
        <v>3115</v>
      </c>
      <c r="FB55" s="3959" t="s">
        <v>3116</v>
      </c>
      <c r="FC55" s="3959" t="s">
        <v>3117</v>
      </c>
      <c r="FD55" s="3960" t="s">
        <v>3118</v>
      </c>
    </row>
    <row r="56" spans="1:160" ht="20.25" customHeight="1" x14ac:dyDescent="0.5">
      <c r="A56" s="3977" t="s">
        <v>3119</v>
      </c>
      <c r="B56" s="1008" t="s">
        <v>3120</v>
      </c>
      <c r="C56" s="1009" t="s">
        <v>2924</v>
      </c>
      <c r="D56" s="1009" t="s">
        <v>3121</v>
      </c>
      <c r="E56" s="1009" t="s">
        <v>3121</v>
      </c>
      <c r="F56" s="1008" t="s">
        <v>3121</v>
      </c>
      <c r="G56" s="1009" t="s">
        <v>2997</v>
      </c>
      <c r="H56" s="1009" t="s">
        <v>2997</v>
      </c>
      <c r="I56" s="1009" t="s">
        <v>2997</v>
      </c>
      <c r="J56" s="1009" t="s">
        <v>2997</v>
      </c>
      <c r="K56" s="1009" t="s">
        <v>2997</v>
      </c>
      <c r="L56" s="1009" t="s">
        <v>2997</v>
      </c>
      <c r="M56" s="1009" t="s">
        <v>2997</v>
      </c>
      <c r="N56" s="1008" t="s">
        <v>2998</v>
      </c>
      <c r="O56" s="1009" t="s">
        <v>2998</v>
      </c>
      <c r="P56" s="1009" t="s">
        <v>2923</v>
      </c>
      <c r="Q56" s="1008" t="s">
        <v>2923</v>
      </c>
      <c r="R56" s="1009" t="s">
        <v>2994</v>
      </c>
      <c r="S56" s="1009" t="s">
        <v>2994</v>
      </c>
      <c r="T56" s="1010" t="s">
        <v>3122</v>
      </c>
      <c r="U56" s="1010" t="s">
        <v>3123</v>
      </c>
      <c r="V56" s="1010" t="s">
        <v>3124</v>
      </c>
      <c r="W56" s="1010" t="s">
        <v>3124</v>
      </c>
      <c r="X56" s="1010" t="s">
        <v>3122</v>
      </c>
      <c r="Y56" s="1010" t="s">
        <v>3124</v>
      </c>
      <c r="Z56" s="1010" t="s">
        <v>2993</v>
      </c>
      <c r="AA56" s="1010" t="s">
        <v>2993</v>
      </c>
      <c r="AB56" s="1010" t="s">
        <v>2993</v>
      </c>
      <c r="AC56" s="1010" t="s">
        <v>2993</v>
      </c>
      <c r="AD56" s="1010" t="s">
        <v>2993</v>
      </c>
      <c r="AE56" s="1010" t="s">
        <v>3065</v>
      </c>
      <c r="AF56" s="1010" t="s">
        <v>3065</v>
      </c>
      <c r="AG56" s="1010" t="s">
        <v>2995</v>
      </c>
      <c r="AH56" s="1010" t="s">
        <v>3125</v>
      </c>
      <c r="AI56" s="1010" t="s">
        <v>3126</v>
      </c>
      <c r="AJ56" s="1010" t="s">
        <v>3127</v>
      </c>
      <c r="AK56" s="1010" t="s">
        <v>3127</v>
      </c>
      <c r="AL56" s="1010" t="s">
        <v>3128</v>
      </c>
      <c r="AM56" s="1010" t="s">
        <v>3128</v>
      </c>
      <c r="AN56" s="1010" t="s">
        <v>3128</v>
      </c>
      <c r="AO56" s="1010" t="s">
        <v>3128</v>
      </c>
      <c r="AP56" s="1010" t="s">
        <v>3129</v>
      </c>
      <c r="AQ56" s="1010" t="s">
        <v>1927</v>
      </c>
      <c r="AR56" s="1010" t="s">
        <v>1927</v>
      </c>
      <c r="AS56" s="1010" t="s">
        <v>1927</v>
      </c>
      <c r="AT56" s="1010" t="s">
        <v>1927</v>
      </c>
      <c r="AU56" s="1010" t="s">
        <v>3130</v>
      </c>
      <c r="AV56" s="1010" t="s">
        <v>3131</v>
      </c>
      <c r="AW56" s="1010" t="s">
        <v>3131</v>
      </c>
      <c r="AX56" s="1010" t="s">
        <v>1927</v>
      </c>
      <c r="AY56" s="1010" t="s">
        <v>1927</v>
      </c>
      <c r="AZ56" s="1010" t="s">
        <v>1927</v>
      </c>
      <c r="BA56" s="1010" t="s">
        <v>1927</v>
      </c>
      <c r="BB56" s="1010" t="s">
        <v>1927</v>
      </c>
      <c r="BC56" s="1010" t="s">
        <v>1927</v>
      </c>
      <c r="BD56" s="1010" t="s">
        <v>3132</v>
      </c>
      <c r="BE56" s="1010" t="s">
        <v>3132</v>
      </c>
      <c r="BF56" s="1010" t="s">
        <v>3132</v>
      </c>
      <c r="BG56" s="1010" t="s">
        <v>3132</v>
      </c>
      <c r="BH56" s="1010" t="s">
        <v>3132</v>
      </c>
      <c r="BI56" s="1010" t="s">
        <v>3133</v>
      </c>
      <c r="BJ56" s="1010" t="s">
        <v>3132</v>
      </c>
      <c r="BK56" s="1010" t="s">
        <v>3132</v>
      </c>
      <c r="BL56" s="1010" t="s">
        <v>3132</v>
      </c>
      <c r="BM56" s="1010" t="s">
        <v>3134</v>
      </c>
      <c r="BN56" s="1010" t="s">
        <v>3134</v>
      </c>
      <c r="BO56" s="1010" t="s">
        <v>3135</v>
      </c>
      <c r="BP56" s="1010" t="s">
        <v>3135</v>
      </c>
      <c r="BQ56" s="1010" t="s">
        <v>3135</v>
      </c>
      <c r="BR56" s="1010" t="s">
        <v>3135</v>
      </c>
      <c r="BS56" s="1010" t="s">
        <v>3136</v>
      </c>
      <c r="BT56" s="1010" t="s">
        <v>3136</v>
      </c>
      <c r="BU56" s="1010" t="s">
        <v>3136</v>
      </c>
      <c r="BV56" s="1010" t="s">
        <v>3136</v>
      </c>
      <c r="BW56" s="1010" t="s">
        <v>3137</v>
      </c>
      <c r="BX56" s="1010" t="s">
        <v>3137</v>
      </c>
      <c r="BY56" s="1010" t="s">
        <v>3137</v>
      </c>
      <c r="BZ56" s="1011" t="s">
        <v>3137</v>
      </c>
      <c r="CA56" s="1010" t="s">
        <v>3138</v>
      </c>
      <c r="CB56" s="1010" t="s">
        <v>3139</v>
      </c>
      <c r="CC56" s="1010" t="s">
        <v>3140</v>
      </c>
      <c r="CD56" s="1010" t="s">
        <v>2846</v>
      </c>
      <c r="CE56" s="1010" t="s">
        <v>2846</v>
      </c>
      <c r="CF56" s="1010" t="s">
        <v>2846</v>
      </c>
      <c r="CG56" s="1010" t="s">
        <v>2846</v>
      </c>
      <c r="CH56" s="1010" t="s">
        <v>3141</v>
      </c>
      <c r="CI56" s="1010" t="s">
        <v>3141</v>
      </c>
      <c r="CJ56" s="1010" t="s">
        <v>3141</v>
      </c>
      <c r="CK56" s="1010" t="s">
        <v>3141</v>
      </c>
      <c r="CL56" s="1010" t="s">
        <v>3141</v>
      </c>
      <c r="CM56" s="1010" t="s">
        <v>3141</v>
      </c>
      <c r="CN56" s="1010" t="s">
        <v>3141</v>
      </c>
      <c r="CO56" s="1010" t="s">
        <v>3142</v>
      </c>
      <c r="CP56" s="1010" t="s">
        <v>3142</v>
      </c>
      <c r="CQ56" s="1011" t="s">
        <v>3142</v>
      </c>
      <c r="CR56" s="1010" t="s">
        <v>3143</v>
      </c>
      <c r="CS56" s="1010" t="s">
        <v>3144</v>
      </c>
      <c r="CT56" s="1010" t="s">
        <v>3145</v>
      </c>
      <c r="CU56" s="1010" t="s">
        <v>3145</v>
      </c>
      <c r="CV56" s="1010" t="s">
        <v>3145</v>
      </c>
      <c r="CW56" s="1010" t="s">
        <v>3146</v>
      </c>
      <c r="CX56" s="1010" t="s">
        <v>3145</v>
      </c>
      <c r="CY56" s="1010" t="s">
        <v>3145</v>
      </c>
      <c r="CZ56" s="1010" t="s">
        <v>3145</v>
      </c>
      <c r="DA56" s="1010" t="s">
        <v>3145</v>
      </c>
      <c r="DB56" s="1010" t="s">
        <v>3145</v>
      </c>
      <c r="DC56" s="1035" t="s">
        <v>3145</v>
      </c>
      <c r="DD56" s="1035" t="s">
        <v>3145</v>
      </c>
      <c r="DE56" s="1035" t="s">
        <v>3147</v>
      </c>
      <c r="DF56" s="1035" t="s">
        <v>3148</v>
      </c>
      <c r="DG56" s="1035" t="s">
        <v>3148</v>
      </c>
      <c r="DH56" s="1035" t="s">
        <v>3149</v>
      </c>
      <c r="DI56" s="1035" t="s">
        <v>3150</v>
      </c>
      <c r="DJ56" s="1035" t="s">
        <v>3150</v>
      </c>
      <c r="DK56" s="1035" t="s">
        <v>3151</v>
      </c>
      <c r="DL56" s="1035" t="s">
        <v>3152</v>
      </c>
      <c r="DM56" s="1035" t="s">
        <v>3152</v>
      </c>
      <c r="DN56" s="1035" t="s">
        <v>3152</v>
      </c>
      <c r="DO56" s="1035" t="s">
        <v>3153</v>
      </c>
      <c r="DP56" s="1035" t="s">
        <v>3154</v>
      </c>
      <c r="DQ56" s="1035" t="s">
        <v>3155</v>
      </c>
      <c r="DR56" s="1015" t="s">
        <v>3154</v>
      </c>
      <c r="DS56" s="1016" t="s">
        <v>3154</v>
      </c>
      <c r="DT56" s="1016" t="s">
        <v>3154</v>
      </c>
      <c r="DU56" s="1016" t="s">
        <v>3156</v>
      </c>
      <c r="DV56" s="1016" t="s">
        <v>3157</v>
      </c>
      <c r="DW56" s="1016" t="s">
        <v>3157</v>
      </c>
      <c r="DX56" s="1016" t="s">
        <v>3158</v>
      </c>
      <c r="DY56" s="1016" t="s">
        <v>3158</v>
      </c>
      <c r="DZ56" s="1016" t="s">
        <v>3158</v>
      </c>
      <c r="EA56" s="1016" t="s">
        <v>3159</v>
      </c>
      <c r="EB56" s="1016" t="s">
        <v>3159</v>
      </c>
      <c r="EC56" s="1016" t="s">
        <v>3159</v>
      </c>
      <c r="ED56" s="1016" t="s">
        <v>3159</v>
      </c>
      <c r="EE56" s="1016" t="s">
        <v>3160</v>
      </c>
      <c r="EF56" s="1016" t="s">
        <v>2953</v>
      </c>
      <c r="EG56" s="1016" t="s">
        <v>2953</v>
      </c>
      <c r="EH56" s="1016" t="s">
        <v>2953</v>
      </c>
      <c r="EI56" s="1016" t="s">
        <v>2953</v>
      </c>
      <c r="EJ56" s="1016" t="s">
        <v>3161</v>
      </c>
      <c r="EK56" s="1016" t="s">
        <v>3162</v>
      </c>
      <c r="EL56" s="1016" t="s">
        <v>3163</v>
      </c>
      <c r="EM56" s="1016" t="s">
        <v>3161</v>
      </c>
      <c r="EN56" s="1016" t="s">
        <v>3164</v>
      </c>
      <c r="EO56" s="1016" t="s">
        <v>3165</v>
      </c>
      <c r="EP56" s="1016" t="s">
        <v>3166</v>
      </c>
      <c r="EQ56" s="1016" t="s">
        <v>3162</v>
      </c>
      <c r="ER56" s="3958" t="s">
        <v>3162</v>
      </c>
      <c r="ES56" s="3959" t="s">
        <v>3167</v>
      </c>
      <c r="ET56" s="3959" t="s">
        <v>3167</v>
      </c>
      <c r="EU56" s="3959" t="s">
        <v>3168</v>
      </c>
      <c r="EV56" s="3959" t="s">
        <v>3169</v>
      </c>
      <c r="EW56" s="3959" t="s">
        <v>3170</v>
      </c>
      <c r="EX56" s="3959" t="s">
        <v>3171</v>
      </c>
      <c r="EY56" s="3959" t="s">
        <v>3172</v>
      </c>
      <c r="EZ56" s="3959" t="s">
        <v>3173</v>
      </c>
      <c r="FA56" s="3959" t="s">
        <v>3174</v>
      </c>
      <c r="FB56" s="3959" t="s">
        <v>3175</v>
      </c>
      <c r="FC56" s="3959" t="s">
        <v>3176</v>
      </c>
      <c r="FD56" s="3960" t="s">
        <v>3177</v>
      </c>
    </row>
    <row r="57" spans="1:160" ht="20.25" customHeight="1" x14ac:dyDescent="0.5">
      <c r="A57" s="3977" t="s">
        <v>3178</v>
      </c>
      <c r="B57" s="1008" t="s">
        <v>3179</v>
      </c>
      <c r="C57" s="1009" t="s">
        <v>3180</v>
      </c>
      <c r="D57" s="1009" t="s">
        <v>3128</v>
      </c>
      <c r="E57" s="1009" t="s">
        <v>3128</v>
      </c>
      <c r="F57" s="1008" t="s">
        <v>3128</v>
      </c>
      <c r="G57" s="1009" t="s">
        <v>3181</v>
      </c>
      <c r="H57" s="1009" t="s">
        <v>3181</v>
      </c>
      <c r="I57" s="1009" t="s">
        <v>3181</v>
      </c>
      <c r="J57" s="1009" t="s">
        <v>3181</v>
      </c>
      <c r="K57" s="1009" t="s">
        <v>3181</v>
      </c>
      <c r="L57" s="1009" t="s">
        <v>3181</v>
      </c>
      <c r="M57" s="1009" t="s">
        <v>3181</v>
      </c>
      <c r="N57" s="1008" t="s">
        <v>3182</v>
      </c>
      <c r="O57" s="1009" t="s">
        <v>3182</v>
      </c>
      <c r="P57" s="1009" t="s">
        <v>1133</v>
      </c>
      <c r="Q57" s="1008" t="s">
        <v>1133</v>
      </c>
      <c r="R57" s="1009" t="s">
        <v>1133</v>
      </c>
      <c r="S57" s="1009" t="s">
        <v>1133</v>
      </c>
      <c r="T57" s="1010" t="s">
        <v>1133</v>
      </c>
      <c r="U57" s="1010" t="s">
        <v>1133</v>
      </c>
      <c r="V57" s="1010" t="s">
        <v>1133</v>
      </c>
      <c r="W57" s="1010" t="s">
        <v>1133</v>
      </c>
      <c r="X57" s="1010" t="s">
        <v>3183</v>
      </c>
      <c r="Y57" s="1010" t="s">
        <v>3182</v>
      </c>
      <c r="Z57" s="1010" t="s">
        <v>1133</v>
      </c>
      <c r="AA57" s="1010" t="s">
        <v>3184</v>
      </c>
      <c r="AB57" s="1010" t="s">
        <v>3184</v>
      </c>
      <c r="AC57" s="1010" t="s">
        <v>3184</v>
      </c>
      <c r="AD57" s="1010" t="s">
        <v>3184</v>
      </c>
      <c r="AE57" s="1010" t="s">
        <v>3184</v>
      </c>
      <c r="AF57" s="1010" t="s">
        <v>3184</v>
      </c>
      <c r="AG57" s="1010" t="s">
        <v>3185</v>
      </c>
      <c r="AH57" s="1010" t="s">
        <v>3185</v>
      </c>
      <c r="AI57" s="1010" t="s">
        <v>3186</v>
      </c>
      <c r="AJ57" s="1010" t="s">
        <v>3187</v>
      </c>
      <c r="AK57" s="1010" t="s">
        <v>3187</v>
      </c>
      <c r="AL57" s="1010" t="s">
        <v>3188</v>
      </c>
      <c r="AM57" s="1010" t="s">
        <v>3189</v>
      </c>
      <c r="AN57" s="1010" t="s">
        <v>3190</v>
      </c>
      <c r="AO57" s="1010" t="s">
        <v>3190</v>
      </c>
      <c r="AP57" s="1010" t="s">
        <v>3191</v>
      </c>
      <c r="AQ57" s="1010" t="s">
        <v>3192</v>
      </c>
      <c r="AR57" s="1010" t="s">
        <v>3193</v>
      </c>
      <c r="AS57" s="1010" t="s">
        <v>3194</v>
      </c>
      <c r="AT57" s="1010" t="s">
        <v>3195</v>
      </c>
      <c r="AU57" s="1010" t="s">
        <v>3124</v>
      </c>
      <c r="AV57" s="1010" t="s">
        <v>3196</v>
      </c>
      <c r="AW57" s="1010" t="s">
        <v>3196</v>
      </c>
      <c r="AX57" s="1010" t="s">
        <v>3197</v>
      </c>
      <c r="AY57" s="1010" t="s">
        <v>3198</v>
      </c>
      <c r="AZ57" s="1010" t="s">
        <v>3199</v>
      </c>
      <c r="BA57" s="1010" t="s">
        <v>3198</v>
      </c>
      <c r="BB57" s="1010" t="s">
        <v>3200</v>
      </c>
      <c r="BC57" s="1010" t="s">
        <v>3200</v>
      </c>
      <c r="BD57" s="1010" t="s">
        <v>3200</v>
      </c>
      <c r="BE57" s="1010" t="s">
        <v>2924</v>
      </c>
      <c r="BF57" s="1010" t="s">
        <v>2924</v>
      </c>
      <c r="BG57" s="1010" t="s">
        <v>3201</v>
      </c>
      <c r="BH57" s="1010" t="s">
        <v>2924</v>
      </c>
      <c r="BI57" s="1010" t="s">
        <v>3202</v>
      </c>
      <c r="BJ57" s="1010" t="s">
        <v>3203</v>
      </c>
      <c r="BK57" s="1010" t="s">
        <v>3204</v>
      </c>
      <c r="BL57" s="1010" t="s">
        <v>3204</v>
      </c>
      <c r="BM57" s="1010" t="s">
        <v>3205</v>
      </c>
      <c r="BN57" s="1010" t="s">
        <v>3204</v>
      </c>
      <c r="BO57" s="1010" t="s">
        <v>3206</v>
      </c>
      <c r="BP57" s="1010" t="s">
        <v>3207</v>
      </c>
      <c r="BQ57" s="1010" t="s">
        <v>3208</v>
      </c>
      <c r="BR57" s="1010" t="s">
        <v>3208</v>
      </c>
      <c r="BS57" s="1010" t="s">
        <v>3209</v>
      </c>
      <c r="BT57" s="1010" t="s">
        <v>3209</v>
      </c>
      <c r="BU57" s="1010" t="s">
        <v>3210</v>
      </c>
      <c r="BV57" s="1010" t="s">
        <v>3210</v>
      </c>
      <c r="BW57" s="1010" t="s">
        <v>3211</v>
      </c>
      <c r="BX57" s="1010" t="s">
        <v>3212</v>
      </c>
      <c r="BY57" s="1010" t="s">
        <v>3212</v>
      </c>
      <c r="BZ57" s="1011" t="s">
        <v>3212</v>
      </c>
      <c r="CA57" s="1010" t="s">
        <v>3213</v>
      </c>
      <c r="CB57" s="1010" t="s">
        <v>3214</v>
      </c>
      <c r="CC57" s="1010" t="s">
        <v>3215</v>
      </c>
      <c r="CD57" s="1010" t="s">
        <v>3216</v>
      </c>
      <c r="CE57" s="1010" t="s">
        <v>3217</v>
      </c>
      <c r="CF57" s="1010" t="s">
        <v>3215</v>
      </c>
      <c r="CG57" s="1010" t="s">
        <v>3215</v>
      </c>
      <c r="CH57" s="1010" t="s">
        <v>3218</v>
      </c>
      <c r="CI57" s="1010" t="s">
        <v>3219</v>
      </c>
      <c r="CJ57" s="1010" t="s">
        <v>3220</v>
      </c>
      <c r="CK57" s="1010" t="s">
        <v>3221</v>
      </c>
      <c r="CL57" s="1010" t="s">
        <v>3222</v>
      </c>
      <c r="CM57" s="1010" t="s">
        <v>3222</v>
      </c>
      <c r="CN57" s="1010" t="s">
        <v>3222</v>
      </c>
      <c r="CO57" s="1010" t="s">
        <v>3223</v>
      </c>
      <c r="CP57" s="1010" t="s">
        <v>3223</v>
      </c>
      <c r="CQ57" s="1011" t="s">
        <v>3223</v>
      </c>
      <c r="CR57" s="1010" t="s">
        <v>3224</v>
      </c>
      <c r="CS57" s="1010" t="s">
        <v>2846</v>
      </c>
      <c r="CT57" s="1010" t="s">
        <v>3225</v>
      </c>
      <c r="CU57" s="1010" t="s">
        <v>3226</v>
      </c>
      <c r="CV57" s="1010" t="s">
        <v>3226</v>
      </c>
      <c r="CW57" s="1010" t="s">
        <v>3227</v>
      </c>
      <c r="CX57" s="1010" t="s">
        <v>3226</v>
      </c>
      <c r="CY57" s="1010" t="s">
        <v>3226</v>
      </c>
      <c r="CZ57" s="1010" t="s">
        <v>3226</v>
      </c>
      <c r="DA57" s="1010" t="s">
        <v>3226</v>
      </c>
      <c r="DB57" s="1010" t="s">
        <v>3226</v>
      </c>
      <c r="DC57" s="1035" t="s">
        <v>3226</v>
      </c>
      <c r="DD57" s="1035" t="s">
        <v>3226</v>
      </c>
      <c r="DE57" s="1035" t="s">
        <v>3228</v>
      </c>
      <c r="DF57" s="1035" t="s">
        <v>3229</v>
      </c>
      <c r="DG57" s="1035" t="s">
        <v>3229</v>
      </c>
      <c r="DH57" s="1035" t="s">
        <v>3230</v>
      </c>
      <c r="DI57" s="1035" t="s">
        <v>3231</v>
      </c>
      <c r="DJ57" s="1035" t="s">
        <v>3232</v>
      </c>
      <c r="DK57" s="1035" t="s">
        <v>3233</v>
      </c>
      <c r="DL57" s="1035" t="s">
        <v>3233</v>
      </c>
      <c r="DM57" s="1035" t="s">
        <v>3234</v>
      </c>
      <c r="DN57" s="1035" t="s">
        <v>3235</v>
      </c>
      <c r="DO57" s="1035" t="s">
        <v>3236</v>
      </c>
      <c r="DP57" s="1035" t="s">
        <v>3235</v>
      </c>
      <c r="DQ57" s="1035" t="s">
        <v>3235</v>
      </c>
      <c r="DR57" s="1015" t="s">
        <v>3235</v>
      </c>
      <c r="DS57" s="1016" t="s">
        <v>3235</v>
      </c>
      <c r="DT57" s="1016" t="s">
        <v>3235</v>
      </c>
      <c r="DU57" s="1016" t="s">
        <v>3235</v>
      </c>
      <c r="DV57" s="1016" t="s">
        <v>3237</v>
      </c>
      <c r="DW57" s="1016" t="s">
        <v>3237</v>
      </c>
      <c r="DX57" s="1016" t="s">
        <v>3238</v>
      </c>
      <c r="DY57" s="1016" t="s">
        <v>3238</v>
      </c>
      <c r="DZ57" s="1016" t="s">
        <v>3239</v>
      </c>
      <c r="EA57" s="1016" t="s">
        <v>3240</v>
      </c>
      <c r="EB57" s="1016" t="s">
        <v>3239</v>
      </c>
      <c r="EC57" s="1016" t="s">
        <v>3239</v>
      </c>
      <c r="ED57" s="1016" t="s">
        <v>3239</v>
      </c>
      <c r="EE57" s="1016" t="s">
        <v>3241</v>
      </c>
      <c r="EF57" s="1016" t="s">
        <v>3241</v>
      </c>
      <c r="EG57" s="1016" t="s">
        <v>3241</v>
      </c>
      <c r="EH57" s="1016" t="s">
        <v>3241</v>
      </c>
      <c r="EI57" s="1016" t="s">
        <v>3241</v>
      </c>
      <c r="EJ57" s="1016" t="s">
        <v>3242</v>
      </c>
      <c r="EK57" s="1016" t="s">
        <v>3243</v>
      </c>
      <c r="EL57" s="1016" t="s">
        <v>2543</v>
      </c>
      <c r="EM57" s="1016" t="s">
        <v>3100</v>
      </c>
      <c r="EN57" s="1016" t="s">
        <v>3244</v>
      </c>
      <c r="EO57" s="1016" t="s">
        <v>3245</v>
      </c>
      <c r="EP57" s="1016" t="s">
        <v>3246</v>
      </c>
      <c r="EQ57" s="1016" t="s">
        <v>3247</v>
      </c>
      <c r="ER57" s="3958" t="s">
        <v>3248</v>
      </c>
      <c r="ES57" s="3959" t="s">
        <v>3249</v>
      </c>
      <c r="ET57" s="3959" t="s">
        <v>3250</v>
      </c>
      <c r="EU57" s="3959" t="s">
        <v>3251</v>
      </c>
      <c r="EV57" s="3959" t="s">
        <v>3049</v>
      </c>
      <c r="EW57" s="3959" t="s">
        <v>3252</v>
      </c>
      <c r="EX57" s="3959" t="s">
        <v>2542</v>
      </c>
      <c r="EY57" s="3959" t="s">
        <v>3253</v>
      </c>
      <c r="EZ57" s="3959" t="s">
        <v>3254</v>
      </c>
      <c r="FA57" s="3959" t="s">
        <v>3255</v>
      </c>
      <c r="FB57" s="3959" t="s">
        <v>3256</v>
      </c>
      <c r="FC57" s="3959" t="s">
        <v>3257</v>
      </c>
      <c r="FD57" s="3960" t="s">
        <v>3258</v>
      </c>
    </row>
    <row r="58" spans="1:160" ht="20.25" customHeight="1" x14ac:dyDescent="0.5">
      <c r="A58" s="3977" t="s">
        <v>3259</v>
      </c>
      <c r="B58" s="1008" t="s">
        <v>3197</v>
      </c>
      <c r="C58" s="1009" t="s">
        <v>3182</v>
      </c>
      <c r="D58" s="1009" t="s">
        <v>3182</v>
      </c>
      <c r="E58" s="1009" t="s">
        <v>3182</v>
      </c>
      <c r="F58" s="1008" t="s">
        <v>3182</v>
      </c>
      <c r="G58" s="1009" t="s">
        <v>3182</v>
      </c>
      <c r="H58" s="1009" t="s">
        <v>3182</v>
      </c>
      <c r="I58" s="1009" t="s">
        <v>3182</v>
      </c>
      <c r="J58" s="1009" t="s">
        <v>3182</v>
      </c>
      <c r="K58" s="1009" t="s">
        <v>3182</v>
      </c>
      <c r="L58" s="1009" t="s">
        <v>3182</v>
      </c>
      <c r="M58" s="1009" t="s">
        <v>3182</v>
      </c>
      <c r="N58" s="1008" t="s">
        <v>3260</v>
      </c>
      <c r="O58" s="1009" t="s">
        <v>3260</v>
      </c>
      <c r="P58" s="1009" t="s">
        <v>3261</v>
      </c>
      <c r="Q58" s="1008" t="s">
        <v>3261</v>
      </c>
      <c r="R58" s="1009" t="s">
        <v>3261</v>
      </c>
      <c r="S58" s="1009" t="s">
        <v>3262</v>
      </c>
      <c r="T58" s="1010" t="s">
        <v>3262</v>
      </c>
      <c r="U58" s="1010" t="s">
        <v>3132</v>
      </c>
      <c r="V58" s="1010" t="s">
        <v>3132</v>
      </c>
      <c r="W58" s="1010" t="s">
        <v>3132</v>
      </c>
      <c r="X58" s="1010" t="s">
        <v>3132</v>
      </c>
      <c r="Y58" s="1010" t="s">
        <v>3132</v>
      </c>
      <c r="Z58" s="1010" t="s">
        <v>3132</v>
      </c>
      <c r="AA58" s="1010" t="s">
        <v>3132</v>
      </c>
      <c r="AB58" s="1010" t="s">
        <v>3132</v>
      </c>
      <c r="AC58" s="1010" t="s">
        <v>3132</v>
      </c>
      <c r="AD58" s="1010" t="s">
        <v>3263</v>
      </c>
      <c r="AE58" s="1010" t="s">
        <v>3263</v>
      </c>
      <c r="AF58" s="1010" t="s">
        <v>3262</v>
      </c>
      <c r="AG58" s="1010" t="s">
        <v>3263</v>
      </c>
      <c r="AH58" s="1010" t="s">
        <v>3263</v>
      </c>
      <c r="AI58" s="1010" t="s">
        <v>3264</v>
      </c>
      <c r="AJ58" s="1010" t="s">
        <v>3264</v>
      </c>
      <c r="AK58" s="1010" t="s">
        <v>3264</v>
      </c>
      <c r="AL58" s="1010" t="s">
        <v>3264</v>
      </c>
      <c r="AM58" s="1010" t="s">
        <v>3265</v>
      </c>
      <c r="AN58" s="1010" t="s">
        <v>3265</v>
      </c>
      <c r="AO58" s="1010" t="s">
        <v>3265</v>
      </c>
      <c r="AP58" s="1010" t="s">
        <v>3266</v>
      </c>
      <c r="AQ58" s="1010" t="s">
        <v>3267</v>
      </c>
      <c r="AR58" s="1010" t="s">
        <v>3268</v>
      </c>
      <c r="AS58" s="1010" t="s">
        <v>3268</v>
      </c>
      <c r="AT58" s="1010" t="s">
        <v>3269</v>
      </c>
      <c r="AU58" s="1010" t="s">
        <v>3270</v>
      </c>
      <c r="AV58" s="1010" t="s">
        <v>3271</v>
      </c>
      <c r="AW58" s="1010" t="s">
        <v>3272</v>
      </c>
      <c r="AX58" s="1010" t="s">
        <v>3273</v>
      </c>
      <c r="AY58" s="1010" t="s">
        <v>3269</v>
      </c>
      <c r="AZ58" s="1010" t="s">
        <v>3269</v>
      </c>
      <c r="BA58" s="1010" t="s">
        <v>3269</v>
      </c>
      <c r="BB58" s="1010" t="s">
        <v>3269</v>
      </c>
      <c r="BC58" s="1010" t="s">
        <v>3269</v>
      </c>
      <c r="BD58" s="1010" t="s">
        <v>3270</v>
      </c>
      <c r="BE58" s="1010" t="s">
        <v>3274</v>
      </c>
      <c r="BF58" s="1010" t="s">
        <v>3274</v>
      </c>
      <c r="BG58" s="1010" t="s">
        <v>3269</v>
      </c>
      <c r="BH58" s="1010" t="s">
        <v>3269</v>
      </c>
      <c r="BI58" s="1010" t="s">
        <v>3273</v>
      </c>
      <c r="BJ58" s="1010" t="s">
        <v>3273</v>
      </c>
      <c r="BK58" s="1010" t="s">
        <v>3275</v>
      </c>
      <c r="BL58" s="1010" t="s">
        <v>3275</v>
      </c>
      <c r="BM58" s="1010" t="s">
        <v>3276</v>
      </c>
      <c r="BN58" s="1010" t="s">
        <v>3276</v>
      </c>
      <c r="BO58" s="1010" t="s">
        <v>3277</v>
      </c>
      <c r="BP58" s="1010" t="s">
        <v>3277</v>
      </c>
      <c r="BQ58" s="1010" t="s">
        <v>3277</v>
      </c>
      <c r="BR58" s="1010" t="s">
        <v>3277</v>
      </c>
      <c r="BS58" s="1010" t="s">
        <v>3278</v>
      </c>
      <c r="BT58" s="1010" t="s">
        <v>3278</v>
      </c>
      <c r="BU58" s="1010" t="s">
        <v>3278</v>
      </c>
      <c r="BV58" s="1010" t="s">
        <v>3278</v>
      </c>
      <c r="BW58" s="1010" t="s">
        <v>3279</v>
      </c>
      <c r="BX58" s="1010" t="s">
        <v>3280</v>
      </c>
      <c r="BY58" s="1010" t="s">
        <v>3279</v>
      </c>
      <c r="BZ58" s="1011" t="s">
        <v>3279</v>
      </c>
      <c r="CA58" s="1010" t="s">
        <v>3279</v>
      </c>
      <c r="CB58" s="1010" t="s">
        <v>3281</v>
      </c>
      <c r="CC58" s="1010" t="s">
        <v>3282</v>
      </c>
      <c r="CD58" s="1010" t="s">
        <v>3283</v>
      </c>
      <c r="CE58" s="1010" t="s">
        <v>3283</v>
      </c>
      <c r="CF58" s="1010" t="s">
        <v>3283</v>
      </c>
      <c r="CG58" s="1010" t="s">
        <v>3283</v>
      </c>
      <c r="CH58" s="1010" t="s">
        <v>3283</v>
      </c>
      <c r="CI58" s="1010" t="s">
        <v>3283</v>
      </c>
      <c r="CJ58" s="1010" t="s">
        <v>3283</v>
      </c>
      <c r="CK58" s="1010" t="s">
        <v>3283</v>
      </c>
      <c r="CL58" s="1010" t="s">
        <v>3284</v>
      </c>
      <c r="CM58" s="1010" t="s">
        <v>3285</v>
      </c>
      <c r="CN58" s="1010" t="s">
        <v>3285</v>
      </c>
      <c r="CO58" s="1010" t="s">
        <v>3286</v>
      </c>
      <c r="CP58" s="1010" t="s">
        <v>3287</v>
      </c>
      <c r="CQ58" s="1011" t="s">
        <v>3287</v>
      </c>
      <c r="CR58" s="1010" t="s">
        <v>3287</v>
      </c>
      <c r="CS58" s="1010" t="s">
        <v>3287</v>
      </c>
      <c r="CT58" s="1010" t="s">
        <v>3287</v>
      </c>
      <c r="CU58" s="1010" t="s">
        <v>3287</v>
      </c>
      <c r="CV58" s="1010" t="s">
        <v>3287</v>
      </c>
      <c r="CW58" s="1010" t="s">
        <v>3287</v>
      </c>
      <c r="CX58" s="1010" t="s">
        <v>3288</v>
      </c>
      <c r="CY58" s="1010" t="s">
        <v>3289</v>
      </c>
      <c r="CZ58" s="1010" t="s">
        <v>3290</v>
      </c>
      <c r="DA58" s="1010" t="s">
        <v>3289</v>
      </c>
      <c r="DB58" s="1010" t="s">
        <v>3289</v>
      </c>
      <c r="DC58" s="1035" t="s">
        <v>3291</v>
      </c>
      <c r="DD58" s="1035" t="s">
        <v>3291</v>
      </c>
      <c r="DE58" s="1035" t="s">
        <v>3291</v>
      </c>
      <c r="DF58" s="1035" t="s">
        <v>3292</v>
      </c>
      <c r="DG58" s="1035" t="s">
        <v>3293</v>
      </c>
      <c r="DH58" s="1035" t="s">
        <v>3289</v>
      </c>
      <c r="DI58" s="1035" t="s">
        <v>3294</v>
      </c>
      <c r="DJ58" s="1035" t="s">
        <v>3295</v>
      </c>
      <c r="DK58" s="1035" t="s">
        <v>3296</v>
      </c>
      <c r="DL58" s="1035" t="s">
        <v>3297</v>
      </c>
      <c r="DM58" s="1035" t="s">
        <v>3298</v>
      </c>
      <c r="DN58" s="1035" t="s">
        <v>3299</v>
      </c>
      <c r="DO58" s="1035" t="s">
        <v>3299</v>
      </c>
      <c r="DP58" s="1035" t="s">
        <v>3300</v>
      </c>
      <c r="DQ58" s="1035" t="s">
        <v>3300</v>
      </c>
      <c r="DR58" s="1015" t="s">
        <v>3301</v>
      </c>
      <c r="DS58" s="1016" t="s">
        <v>3301</v>
      </c>
      <c r="DT58" s="1016" t="s">
        <v>3301</v>
      </c>
      <c r="DU58" s="1016" t="s">
        <v>3301</v>
      </c>
      <c r="DV58" s="1016" t="s">
        <v>3302</v>
      </c>
      <c r="DW58" s="1016" t="s">
        <v>3302</v>
      </c>
      <c r="DX58" s="1016" t="s">
        <v>3147</v>
      </c>
      <c r="DY58" s="1016" t="s">
        <v>3147</v>
      </c>
      <c r="DZ58" s="1016" t="s">
        <v>3147</v>
      </c>
      <c r="EA58" s="1016" t="s">
        <v>3147</v>
      </c>
      <c r="EB58" s="1016" t="s">
        <v>3147</v>
      </c>
      <c r="EC58" s="1016" t="s">
        <v>3147</v>
      </c>
      <c r="ED58" s="1016" t="s">
        <v>3147</v>
      </c>
      <c r="EE58" s="1016" t="s">
        <v>3303</v>
      </c>
      <c r="EF58" s="1016" t="s">
        <v>3304</v>
      </c>
      <c r="EG58" s="1016" t="s">
        <v>3304</v>
      </c>
      <c r="EH58" s="1016" t="s">
        <v>3304</v>
      </c>
      <c r="EI58" s="1016" t="s">
        <v>3304</v>
      </c>
      <c r="EJ58" s="1016" t="s">
        <v>3305</v>
      </c>
      <c r="EK58" s="1016" t="s">
        <v>3306</v>
      </c>
      <c r="EL58" s="1016" t="s">
        <v>3307</v>
      </c>
      <c r="EM58" s="1016" t="s">
        <v>3308</v>
      </c>
      <c r="EN58" s="1016" t="s">
        <v>3309</v>
      </c>
      <c r="EO58" s="1016" t="s">
        <v>3310</v>
      </c>
      <c r="EP58" s="1016" t="s">
        <v>3311</v>
      </c>
      <c r="EQ58" s="1016" t="s">
        <v>3312</v>
      </c>
      <c r="ER58" s="3958" t="s">
        <v>3313</v>
      </c>
      <c r="ES58" s="3959" t="s">
        <v>3314</v>
      </c>
      <c r="ET58" s="3959" t="s">
        <v>2664</v>
      </c>
      <c r="EU58" s="3959" t="s">
        <v>3315</v>
      </c>
      <c r="EV58" s="3959" t="s">
        <v>3316</v>
      </c>
      <c r="EW58" s="3959" t="s">
        <v>3317</v>
      </c>
      <c r="EX58" s="3959" t="s">
        <v>3318</v>
      </c>
      <c r="EY58" s="3959" t="s">
        <v>3319</v>
      </c>
      <c r="EZ58" s="3959" t="s">
        <v>3320</v>
      </c>
      <c r="FA58" s="3959" t="s">
        <v>3321</v>
      </c>
      <c r="FB58" s="3959" t="s">
        <v>3322</v>
      </c>
      <c r="FC58" s="3959" t="s">
        <v>3323</v>
      </c>
      <c r="FD58" s="3960" t="s">
        <v>3324</v>
      </c>
    </row>
    <row r="59" spans="1:160" ht="20.25" customHeight="1" x14ac:dyDescent="0.5">
      <c r="A59" s="3977" t="s">
        <v>3325</v>
      </c>
      <c r="B59" s="1008" t="s">
        <v>3326</v>
      </c>
      <c r="C59" s="1009" t="s">
        <v>3327</v>
      </c>
      <c r="D59" s="1009" t="s">
        <v>3328</v>
      </c>
      <c r="E59" s="1009" t="s">
        <v>2634</v>
      </c>
      <c r="F59" s="1008" t="s">
        <v>2634</v>
      </c>
      <c r="G59" s="1009" t="s">
        <v>3329</v>
      </c>
      <c r="H59" s="1009" t="s">
        <v>3330</v>
      </c>
      <c r="I59" s="1009" t="s">
        <v>3330</v>
      </c>
      <c r="J59" s="1009" t="s">
        <v>3330</v>
      </c>
      <c r="K59" s="1009" t="s">
        <v>3330</v>
      </c>
      <c r="L59" s="1009" t="s">
        <v>3330</v>
      </c>
      <c r="M59" s="1009" t="s">
        <v>3330</v>
      </c>
      <c r="N59" s="1008" t="s">
        <v>1903</v>
      </c>
      <c r="O59" s="1009" t="s">
        <v>3331</v>
      </c>
      <c r="P59" s="1009" t="s">
        <v>3332</v>
      </c>
      <c r="Q59" s="1008" t="s">
        <v>3333</v>
      </c>
      <c r="R59" s="1009" t="s">
        <v>3333</v>
      </c>
      <c r="S59" s="1009" t="s">
        <v>3334</v>
      </c>
      <c r="T59" s="1010" t="s">
        <v>3335</v>
      </c>
      <c r="U59" s="1010" t="s">
        <v>3336</v>
      </c>
      <c r="V59" s="1010" t="s">
        <v>3337</v>
      </c>
      <c r="W59" s="1010" t="s">
        <v>2270</v>
      </c>
      <c r="X59" s="1010" t="s">
        <v>1279</v>
      </c>
      <c r="Y59" s="1010" t="s">
        <v>3338</v>
      </c>
      <c r="Z59" s="1010" t="s">
        <v>1278</v>
      </c>
      <c r="AA59" s="1010" t="s">
        <v>1279</v>
      </c>
      <c r="AB59" s="1010" t="s">
        <v>1278</v>
      </c>
      <c r="AC59" s="1010" t="s">
        <v>2270</v>
      </c>
      <c r="AD59" s="1010" t="s">
        <v>2315</v>
      </c>
      <c r="AE59" s="1010" t="s">
        <v>2315</v>
      </c>
      <c r="AF59" s="1010" t="s">
        <v>2315</v>
      </c>
      <c r="AG59" s="1010" t="s">
        <v>3339</v>
      </c>
      <c r="AH59" s="1010" t="s">
        <v>3340</v>
      </c>
      <c r="AI59" s="1010" t="s">
        <v>3341</v>
      </c>
      <c r="AJ59" s="1010" t="s">
        <v>2315</v>
      </c>
      <c r="AK59" s="1010" t="s">
        <v>2315</v>
      </c>
      <c r="AL59" s="1010" t="s">
        <v>3342</v>
      </c>
      <c r="AM59" s="1010" t="s">
        <v>3342</v>
      </c>
      <c r="AN59" s="1010" t="s">
        <v>3342</v>
      </c>
      <c r="AO59" s="1010" t="s">
        <v>3342</v>
      </c>
      <c r="AP59" s="1010" t="s">
        <v>2315</v>
      </c>
      <c r="AQ59" s="1010" t="s">
        <v>3343</v>
      </c>
      <c r="AR59" s="1010" t="s">
        <v>3343</v>
      </c>
      <c r="AS59" s="1010" t="s">
        <v>3343</v>
      </c>
      <c r="AT59" s="1010" t="s">
        <v>3343</v>
      </c>
      <c r="AU59" s="1010" t="s">
        <v>3344</v>
      </c>
      <c r="AV59" s="1010" t="s">
        <v>3344</v>
      </c>
      <c r="AW59" s="1010" t="s">
        <v>3344</v>
      </c>
      <c r="AX59" s="1010" t="s">
        <v>3345</v>
      </c>
      <c r="AY59" s="1010" t="s">
        <v>3346</v>
      </c>
      <c r="AZ59" s="1010" t="s">
        <v>3346</v>
      </c>
      <c r="BA59" s="1010" t="s">
        <v>3347</v>
      </c>
      <c r="BB59" s="1010" t="s">
        <v>3347</v>
      </c>
      <c r="BC59" s="1010" t="s">
        <v>3347</v>
      </c>
      <c r="BD59" s="1010" t="s">
        <v>3346</v>
      </c>
      <c r="BE59" s="1010" t="s">
        <v>3346</v>
      </c>
      <c r="BF59" s="1010" t="s">
        <v>3346</v>
      </c>
      <c r="BG59" s="1010" t="s">
        <v>3347</v>
      </c>
      <c r="BH59" s="1010" t="s">
        <v>3346</v>
      </c>
      <c r="BI59" s="1010" t="s">
        <v>3346</v>
      </c>
      <c r="BJ59" s="1010" t="s">
        <v>3346</v>
      </c>
      <c r="BK59" s="1010" t="s">
        <v>3346</v>
      </c>
      <c r="BL59" s="1010" t="s">
        <v>3346</v>
      </c>
      <c r="BM59" s="1010" t="s">
        <v>3197</v>
      </c>
      <c r="BN59" s="1010" t="s">
        <v>3348</v>
      </c>
      <c r="BO59" s="1010" t="s">
        <v>3349</v>
      </c>
      <c r="BP59" s="1010" t="s">
        <v>3349</v>
      </c>
      <c r="BQ59" s="1010" t="s">
        <v>3349</v>
      </c>
      <c r="BR59" s="1010" t="s">
        <v>3349</v>
      </c>
      <c r="BS59" s="1010" t="s">
        <v>3350</v>
      </c>
      <c r="BT59" s="1010" t="s">
        <v>3350</v>
      </c>
      <c r="BU59" s="1010" t="s">
        <v>3351</v>
      </c>
      <c r="BV59" s="1010" t="s">
        <v>3351</v>
      </c>
      <c r="BW59" s="1010" t="s">
        <v>3351</v>
      </c>
      <c r="BX59" s="1010" t="s">
        <v>3351</v>
      </c>
      <c r="BY59" s="1010" t="s">
        <v>3351</v>
      </c>
      <c r="BZ59" s="1011" t="s">
        <v>3351</v>
      </c>
      <c r="CA59" s="1010" t="s">
        <v>1927</v>
      </c>
      <c r="CB59" s="1010" t="s">
        <v>3352</v>
      </c>
      <c r="CC59" s="1010" t="s">
        <v>3128</v>
      </c>
      <c r="CD59" s="1010" t="s">
        <v>3353</v>
      </c>
      <c r="CE59" s="1010" t="s">
        <v>3354</v>
      </c>
      <c r="CF59" s="1010" t="s">
        <v>3354</v>
      </c>
      <c r="CG59" s="1010" t="s">
        <v>3354</v>
      </c>
      <c r="CH59" s="1010" t="s">
        <v>3354</v>
      </c>
      <c r="CI59" s="1010" t="s">
        <v>3355</v>
      </c>
      <c r="CJ59" s="1010" t="s">
        <v>3355</v>
      </c>
      <c r="CK59" s="1010" t="s">
        <v>3356</v>
      </c>
      <c r="CL59" s="1010" t="s">
        <v>3356</v>
      </c>
      <c r="CM59" s="1010" t="s">
        <v>3356</v>
      </c>
      <c r="CN59" s="1010" t="s">
        <v>3356</v>
      </c>
      <c r="CO59" s="1010" t="s">
        <v>3356</v>
      </c>
      <c r="CP59" s="1010" t="s">
        <v>3356</v>
      </c>
      <c r="CQ59" s="1011" t="s">
        <v>3357</v>
      </c>
      <c r="CR59" s="1010" t="s">
        <v>3356</v>
      </c>
      <c r="CS59" s="1010" t="s">
        <v>3356</v>
      </c>
      <c r="CT59" s="1010" t="s">
        <v>3358</v>
      </c>
      <c r="CU59" s="1010" t="s">
        <v>3358</v>
      </c>
      <c r="CV59" s="1010" t="s">
        <v>3359</v>
      </c>
      <c r="CW59" s="1010" t="s">
        <v>3360</v>
      </c>
      <c r="CX59" s="1010" t="s">
        <v>3360</v>
      </c>
      <c r="CY59" s="1010" t="s">
        <v>3360</v>
      </c>
      <c r="CZ59" s="1010" t="s">
        <v>3361</v>
      </c>
      <c r="DA59" s="1010" t="s">
        <v>3361</v>
      </c>
      <c r="DB59" s="1010" t="s">
        <v>3361</v>
      </c>
      <c r="DC59" s="1035" t="s">
        <v>3361</v>
      </c>
      <c r="DD59" s="1035" t="s">
        <v>3361</v>
      </c>
      <c r="DE59" s="1035" t="s">
        <v>3361</v>
      </c>
      <c r="DF59" s="1035" t="s">
        <v>3361</v>
      </c>
      <c r="DG59" s="1035" t="s">
        <v>3361</v>
      </c>
      <c r="DH59" s="1035" t="s">
        <v>3361</v>
      </c>
      <c r="DI59" s="1035" t="s">
        <v>3361</v>
      </c>
      <c r="DJ59" s="1035" t="s">
        <v>3361</v>
      </c>
      <c r="DK59" s="1035" t="s">
        <v>3362</v>
      </c>
      <c r="DL59" s="1035" t="s">
        <v>3362</v>
      </c>
      <c r="DM59" s="1035" t="s">
        <v>3361</v>
      </c>
      <c r="DN59" s="1035" t="s">
        <v>3363</v>
      </c>
      <c r="DO59" s="1035" t="s">
        <v>3363</v>
      </c>
      <c r="DP59" s="1035" t="s">
        <v>3363</v>
      </c>
      <c r="DQ59" s="1035" t="s">
        <v>3363</v>
      </c>
      <c r="DR59" s="1015" t="s">
        <v>3363</v>
      </c>
      <c r="DS59" s="1016" t="s">
        <v>3364</v>
      </c>
      <c r="DT59" s="1016" t="s">
        <v>3364</v>
      </c>
      <c r="DU59" s="1016" t="s">
        <v>3365</v>
      </c>
      <c r="DV59" s="1016" t="s">
        <v>3365</v>
      </c>
      <c r="DW59" s="1016" t="s">
        <v>3365</v>
      </c>
      <c r="DX59" s="1016" t="s">
        <v>3365</v>
      </c>
      <c r="DY59" s="1016" t="s">
        <v>3365</v>
      </c>
      <c r="DZ59" s="1016" t="s">
        <v>3365</v>
      </c>
      <c r="EA59" s="1016" t="s">
        <v>3366</v>
      </c>
      <c r="EB59" s="1016" t="s">
        <v>3365</v>
      </c>
      <c r="EC59" s="1016" t="s">
        <v>3365</v>
      </c>
      <c r="ED59" s="1016" t="s">
        <v>3365</v>
      </c>
      <c r="EE59" s="1016" t="s">
        <v>3365</v>
      </c>
      <c r="EF59" s="1016" t="s">
        <v>3367</v>
      </c>
      <c r="EG59" s="1016" t="s">
        <v>3368</v>
      </c>
      <c r="EH59" s="1016" t="s">
        <v>3367</v>
      </c>
      <c r="EI59" s="1016" t="s">
        <v>3367</v>
      </c>
      <c r="EJ59" s="1016" t="s">
        <v>3369</v>
      </c>
      <c r="EK59" s="1016" t="s">
        <v>3370</v>
      </c>
      <c r="EL59" s="1016" t="s">
        <v>3371</v>
      </c>
      <c r="EM59" s="1016" t="s">
        <v>3372</v>
      </c>
      <c r="EN59" s="1016" t="s">
        <v>2502</v>
      </c>
      <c r="EO59" s="1016" t="s">
        <v>3373</v>
      </c>
      <c r="EP59" s="1016" t="s">
        <v>3374</v>
      </c>
      <c r="EQ59" s="1016" t="s">
        <v>3375</v>
      </c>
      <c r="ER59" s="3958" t="s">
        <v>3375</v>
      </c>
      <c r="ES59" s="3959" t="s">
        <v>3376</v>
      </c>
      <c r="ET59" s="3969" t="s">
        <v>3377</v>
      </c>
      <c r="EU59" s="3969" t="s">
        <v>3378</v>
      </c>
      <c r="EV59" s="3969" t="s">
        <v>3379</v>
      </c>
      <c r="EW59" s="3969" t="s">
        <v>3380</v>
      </c>
      <c r="EX59" s="3969" t="s">
        <v>3381</v>
      </c>
      <c r="EY59" s="3969" t="s">
        <v>3382</v>
      </c>
      <c r="EZ59" s="3969" t="s">
        <v>3383</v>
      </c>
      <c r="FA59" s="3969" t="s">
        <v>3384</v>
      </c>
      <c r="FB59" s="3969" t="s">
        <v>3385</v>
      </c>
      <c r="FC59" s="3969" t="s">
        <v>3386</v>
      </c>
      <c r="FD59" s="3970" t="s">
        <v>3387</v>
      </c>
    </row>
    <row r="60" spans="1:160" ht="20.25" customHeight="1" thickBot="1" x14ac:dyDescent="0.5">
      <c r="A60" s="2986"/>
      <c r="B60" s="1052"/>
      <c r="C60" s="1053"/>
      <c r="D60" s="1053"/>
      <c r="E60" s="1053"/>
      <c r="F60" s="1054"/>
      <c r="G60" s="1053"/>
      <c r="H60" s="1053"/>
      <c r="I60" s="1053"/>
      <c r="J60" s="1053"/>
      <c r="K60" s="1053"/>
      <c r="L60" s="1053"/>
      <c r="M60" s="1053"/>
      <c r="N60" s="1054"/>
      <c r="O60" s="1053"/>
      <c r="P60" s="1053"/>
      <c r="Q60" s="1054"/>
      <c r="R60" s="1053"/>
      <c r="S60" s="1053"/>
      <c r="T60" s="1055"/>
      <c r="U60" s="1055"/>
      <c r="V60" s="1055"/>
      <c r="W60" s="1055"/>
      <c r="X60" s="1055"/>
      <c r="Y60" s="1055"/>
      <c r="Z60" s="1055"/>
      <c r="AA60" s="1055"/>
      <c r="AB60" s="1055"/>
      <c r="AC60" s="1055"/>
      <c r="AD60" s="1055"/>
      <c r="AE60" s="1056"/>
      <c r="AF60" s="1056"/>
      <c r="AG60" s="1056"/>
      <c r="AH60" s="1056"/>
      <c r="AI60" s="1056"/>
      <c r="AJ60" s="1056"/>
      <c r="AK60" s="1056"/>
      <c r="AL60" s="1056"/>
      <c r="AM60" s="1056"/>
      <c r="AN60" s="1056"/>
      <c r="AO60" s="1056"/>
      <c r="AP60" s="1056"/>
      <c r="AQ60" s="1056"/>
      <c r="AR60" s="1056"/>
      <c r="AS60" s="1056"/>
      <c r="AT60" s="1056"/>
      <c r="AU60" s="1056"/>
      <c r="AV60" s="1056"/>
      <c r="AW60" s="1056"/>
      <c r="AX60" s="1056"/>
      <c r="AY60" s="1056"/>
      <c r="AZ60" s="1056"/>
      <c r="BA60" s="1056"/>
      <c r="BB60" s="1056"/>
      <c r="BC60" s="1056"/>
      <c r="BD60" s="1056"/>
      <c r="BE60" s="1056"/>
      <c r="BF60" s="1056"/>
      <c r="BG60" s="1056"/>
      <c r="BH60" s="1056"/>
      <c r="BI60" s="1056"/>
      <c r="BJ60" s="1056"/>
      <c r="BK60" s="1056"/>
      <c r="BL60" s="1056"/>
      <c r="BM60" s="1056"/>
      <c r="BN60" s="1056"/>
      <c r="BO60" s="1056"/>
      <c r="BP60" s="1056"/>
      <c r="BQ60" s="1056"/>
      <c r="BR60" s="1056"/>
      <c r="BS60" s="1056"/>
      <c r="BT60" s="1056"/>
      <c r="BU60" s="1056"/>
      <c r="BV60" s="1056"/>
      <c r="BW60" s="1056"/>
      <c r="BX60" s="1056"/>
      <c r="BY60" s="1056"/>
      <c r="BZ60" s="1056"/>
      <c r="CA60" s="1056"/>
      <c r="CB60" s="1056"/>
      <c r="CC60" s="1056"/>
      <c r="CD60" s="1056"/>
      <c r="CE60" s="1056"/>
      <c r="CF60" s="1056"/>
      <c r="CG60" s="1056"/>
      <c r="CH60" s="1057"/>
      <c r="CI60" s="1058"/>
      <c r="CJ60" s="1056"/>
      <c r="CK60" s="1056"/>
      <c r="CL60" s="1056"/>
      <c r="CM60" s="1056"/>
      <c r="CN60" s="1056"/>
      <c r="CO60" s="1056"/>
      <c r="CP60" s="1056"/>
      <c r="CQ60" s="1056"/>
      <c r="CR60" s="1056"/>
      <c r="CS60" s="1056"/>
      <c r="CT60" s="1056"/>
      <c r="CU60" s="1056"/>
      <c r="CV60" s="1056"/>
      <c r="CW60" s="1056"/>
      <c r="CX60" s="1056"/>
      <c r="CY60" s="1056"/>
      <c r="CZ60" s="1056"/>
      <c r="DA60" s="1056"/>
      <c r="DB60" s="1056"/>
      <c r="DC60" s="1059"/>
      <c r="DD60" s="1059"/>
      <c r="DE60" s="1059"/>
      <c r="DF60" s="1059"/>
      <c r="DG60" s="1059"/>
      <c r="DH60" s="1059"/>
      <c r="DI60" s="1059"/>
      <c r="DJ60" s="1059"/>
      <c r="DK60" s="1059"/>
      <c r="DL60" s="1059"/>
      <c r="DM60" s="1059"/>
      <c r="DN60" s="1059"/>
      <c r="DO60" s="1059"/>
      <c r="DP60" s="1059"/>
      <c r="DQ60" s="1059"/>
      <c r="DR60" s="1060"/>
      <c r="DS60" s="1061"/>
      <c r="DT60" s="1061"/>
      <c r="DU60" s="1061"/>
      <c r="DV60" s="1061"/>
      <c r="DW60" s="1061"/>
      <c r="DX60" s="1061"/>
      <c r="DY60" s="1061"/>
      <c r="DZ60" s="1061"/>
      <c r="EA60" s="1061"/>
      <c r="EB60" s="1061"/>
      <c r="EC60" s="1061"/>
      <c r="ED60" s="1062"/>
      <c r="EE60" s="1062"/>
      <c r="EF60" s="1062"/>
      <c r="EG60" s="1062"/>
      <c r="EH60" s="1062"/>
      <c r="EI60" s="1062"/>
      <c r="EJ60" s="1062"/>
      <c r="EK60" s="1062"/>
      <c r="EL60" s="1062"/>
      <c r="EM60" s="1062"/>
      <c r="EN60" s="1062"/>
      <c r="EO60" s="1062"/>
      <c r="EP60" s="1062"/>
      <c r="EQ60" s="1062"/>
      <c r="ER60" s="1063"/>
      <c r="ES60" s="1064"/>
      <c r="ET60" s="1064"/>
      <c r="EU60" s="1064"/>
      <c r="EV60" s="1064"/>
      <c r="EW60" s="1064"/>
      <c r="EX60" s="1064"/>
      <c r="EY60" s="1064"/>
      <c r="EZ60" s="1064"/>
      <c r="FA60" s="1064"/>
      <c r="FB60" s="1064"/>
      <c r="FC60" s="1064"/>
      <c r="FD60" s="1065"/>
    </row>
    <row r="61" spans="1:160" ht="20.25" hidden="1" customHeight="1" thickTop="1" x14ac:dyDescent="0.3">
      <c r="A61" s="1066" t="s">
        <v>3388</v>
      </c>
    </row>
    <row r="62" spans="1:160" s="962" customFormat="1" ht="20.25" customHeight="1" thickTop="1" x14ac:dyDescent="0.35">
      <c r="A62" s="2988" t="s">
        <v>3389</v>
      </c>
      <c r="B62" s="1067"/>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8"/>
      <c r="ER62" s="2974"/>
      <c r="ES62" s="2974"/>
      <c r="ET62" s="2974"/>
      <c r="EU62" s="2974"/>
      <c r="EV62" s="2974"/>
      <c r="EW62" s="2974"/>
      <c r="EX62" s="2974"/>
      <c r="EY62" s="2974"/>
      <c r="EZ62" s="2974"/>
      <c r="FA62" s="2974"/>
      <c r="FB62" s="2974"/>
      <c r="FC62" s="2974"/>
      <c r="FD62" s="2974"/>
    </row>
    <row r="63" spans="1:160" s="962" customFormat="1" ht="20.25" customHeight="1" x14ac:dyDescent="0.35">
      <c r="A63" s="2989" t="s">
        <v>5734</v>
      </c>
      <c r="DC63" s="1068"/>
      <c r="DD63" s="1068"/>
      <c r="DE63" s="1068"/>
      <c r="DF63" s="1068"/>
      <c r="DG63" s="1068"/>
      <c r="DH63" s="1068"/>
      <c r="DI63" s="1068"/>
      <c r="DJ63" s="1068"/>
      <c r="DK63" s="1068"/>
      <c r="DL63" s="1068"/>
      <c r="DM63" s="1068"/>
      <c r="DN63" s="1068"/>
      <c r="DO63" s="1068"/>
      <c r="DP63" s="1068"/>
      <c r="DQ63" s="1068"/>
      <c r="DR63" s="1068"/>
      <c r="DS63" s="1068"/>
      <c r="DT63" s="1068"/>
      <c r="DU63" s="1068"/>
      <c r="DV63" s="1068"/>
      <c r="DW63" s="1068"/>
      <c r="DX63" s="1068"/>
      <c r="DY63" s="1068"/>
      <c r="DZ63" s="1068"/>
      <c r="EA63" s="1068"/>
      <c r="EB63" s="1068"/>
      <c r="EC63" s="1068"/>
      <c r="ED63" s="1068"/>
      <c r="ER63" s="2974"/>
      <c r="ES63" s="2974"/>
      <c r="ET63" s="2974"/>
      <c r="EU63" s="2974"/>
      <c r="EV63" s="2974"/>
      <c r="EW63" s="2974"/>
      <c r="EX63" s="2974"/>
      <c r="EY63" s="2974"/>
      <c r="EZ63" s="2974"/>
      <c r="FA63" s="2974"/>
      <c r="FB63" s="2974"/>
      <c r="FC63" s="2974"/>
      <c r="FD63" s="2974"/>
    </row>
    <row r="64" spans="1:160" s="962" customFormat="1" ht="39" customHeight="1" x14ac:dyDescent="0.35">
      <c r="A64" s="2987" t="s">
        <v>396</v>
      </c>
      <c r="DC64" s="1068"/>
      <c r="DD64" s="1068"/>
      <c r="DE64" s="1068"/>
      <c r="DF64" s="1068"/>
      <c r="DG64" s="1068"/>
      <c r="DH64" s="1068"/>
      <c r="DI64" s="1068"/>
      <c r="DJ64" s="1068"/>
      <c r="DK64" s="1068"/>
      <c r="DL64" s="1068"/>
      <c r="DM64" s="1068"/>
      <c r="DN64" s="1068"/>
      <c r="DO64" s="1068"/>
      <c r="DP64" s="1068"/>
      <c r="DQ64" s="1068"/>
      <c r="DR64" s="1068"/>
      <c r="DS64" s="1068"/>
      <c r="DT64" s="1068"/>
      <c r="DU64" s="1068"/>
      <c r="DV64" s="1068"/>
      <c r="DW64" s="1068"/>
      <c r="DX64" s="1068"/>
      <c r="DY64" s="1068"/>
      <c r="DZ64" s="1068"/>
      <c r="EA64" s="1068"/>
      <c r="EB64" s="1068"/>
      <c r="EC64" s="1068"/>
      <c r="ED64" s="1068"/>
      <c r="ER64" s="2974"/>
      <c r="ES64" s="2974"/>
      <c r="ET64" s="2974"/>
      <c r="EU64" s="2974"/>
      <c r="EV64" s="2974"/>
      <c r="EW64" s="2974"/>
      <c r="EX64" s="2974"/>
      <c r="EY64" s="2974"/>
      <c r="EZ64" s="2974"/>
      <c r="FA64" s="2974"/>
      <c r="FB64" s="2974"/>
      <c r="FC64" s="2974"/>
      <c r="FD64" s="2974"/>
    </row>
    <row r="75" spans="128:128" ht="24.95" customHeight="1" x14ac:dyDescent="0.3">
      <c r="DX75" s="1070"/>
    </row>
  </sheetData>
  <printOptions horizontalCentered="1"/>
  <pageMargins left="0.61" right="0.54" top="0.31" bottom="0.03" header="0.3" footer="0.3"/>
  <pageSetup paperSize="9" scale="4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J32"/>
  <sheetViews>
    <sheetView showGridLines="0" zoomScale="85" zoomScaleNormal="85" zoomScaleSheetLayoutView="70" workbookViewId="0">
      <pane xSplit="1" ySplit="3" topLeftCell="EZ5" activePane="bottomRight" state="frozen"/>
      <selection pane="topRight" activeCell="B1" sqref="B1"/>
      <selection pane="bottomLeft" activeCell="A5" sqref="A5"/>
      <selection pane="bottomRight"/>
    </sheetView>
  </sheetViews>
  <sheetFormatPr defaultRowHeight="16.5" x14ac:dyDescent="0.3"/>
  <cols>
    <col min="1" max="1" width="47.28515625" style="959" customWidth="1"/>
    <col min="2" max="6" width="13.5703125" style="959" hidden="1" customWidth="1"/>
    <col min="7" max="15" width="14.140625" style="959" hidden="1" customWidth="1"/>
    <col min="16" max="33" width="15.140625" style="959" hidden="1" customWidth="1"/>
    <col min="34" max="34" width="14.7109375" style="959" hidden="1" customWidth="1"/>
    <col min="35" max="43" width="15.140625" style="959" hidden="1" customWidth="1"/>
    <col min="44" max="44" width="14" style="959" hidden="1" customWidth="1"/>
    <col min="45" max="45" width="15.140625" style="959" hidden="1" customWidth="1"/>
    <col min="46" max="46" width="14.140625" style="959" hidden="1" customWidth="1"/>
    <col min="47" max="50" width="13.5703125" style="959" hidden="1" customWidth="1"/>
    <col min="51" max="52" width="14.140625" style="959" hidden="1" customWidth="1"/>
    <col min="53" max="53" width="13.5703125" style="959" hidden="1" customWidth="1"/>
    <col min="54" max="54" width="13.7109375" style="959" hidden="1" customWidth="1"/>
    <col min="55" max="58" width="13.5703125" style="959" hidden="1" customWidth="1"/>
    <col min="59" max="61" width="14.140625" style="959" hidden="1" customWidth="1"/>
    <col min="62" max="68" width="13.5703125" style="959" hidden="1" customWidth="1"/>
    <col min="69" max="78" width="14.140625" style="959" hidden="1" customWidth="1"/>
    <col min="79" max="83" width="13.5703125" style="959" hidden="1" customWidth="1"/>
    <col min="84" max="84" width="14.140625" style="959" hidden="1" customWidth="1"/>
    <col min="85" max="85" width="14.28515625" style="959" hidden="1" customWidth="1"/>
    <col min="86" max="94" width="13.5703125" style="959" hidden="1" customWidth="1"/>
    <col min="95" max="106" width="12.5703125" style="959" hidden="1" customWidth="1"/>
    <col min="107" max="107" width="12.5703125" style="141" hidden="1" customWidth="1"/>
    <col min="108" max="110" width="13.42578125" style="141" hidden="1" customWidth="1"/>
    <col min="111" max="127" width="12.5703125" style="141" hidden="1" customWidth="1"/>
    <col min="128" max="128" width="12.28515625" style="141" hidden="1" customWidth="1"/>
    <col min="129" max="129" width="12.5703125" style="141" hidden="1" customWidth="1"/>
    <col min="130" max="130" width="12" style="141" hidden="1" customWidth="1"/>
    <col min="131" max="134" width="12.5703125" style="141" hidden="1" customWidth="1"/>
    <col min="135" max="138" width="12.5703125" style="959" hidden="1" customWidth="1"/>
    <col min="139" max="139" width="14.140625" style="959" hidden="1" customWidth="1"/>
    <col min="140" max="140" width="14.5703125" style="959" hidden="1" customWidth="1"/>
    <col min="141" max="141" width="13.5703125" style="959" hidden="1" customWidth="1"/>
    <col min="142" max="142" width="20.7109375" style="959" hidden="1" customWidth="1"/>
    <col min="143" max="143" width="17.5703125" style="959" hidden="1" customWidth="1"/>
    <col min="144" max="148" width="20.7109375" style="959" hidden="1" customWidth="1"/>
    <col min="149" max="153" width="14.7109375" style="1123" hidden="1" customWidth="1"/>
    <col min="154" max="159" width="14.7109375" style="1123" customWidth="1"/>
    <col min="160" max="160" width="11.42578125" style="1123" customWidth="1"/>
    <col min="161" max="166" width="13.140625" style="1123" customWidth="1"/>
    <col min="167" max="256" width="9.140625" style="959"/>
    <col min="257" max="257" width="55.7109375" style="959" customWidth="1"/>
    <col min="258" max="349" width="9.140625" style="959" customWidth="1"/>
    <col min="350" max="351" width="9.28515625" style="959" customWidth="1"/>
    <col min="352" max="362" width="10.28515625" style="959" customWidth="1"/>
    <col min="363" max="512" width="9.140625" style="959"/>
    <col min="513" max="513" width="55.7109375" style="959" customWidth="1"/>
    <col min="514" max="605" width="9.140625" style="959" customWidth="1"/>
    <col min="606" max="607" width="9.28515625" style="959" customWidth="1"/>
    <col min="608" max="618" width="10.28515625" style="959" customWidth="1"/>
    <col min="619" max="768" width="9.140625" style="959"/>
    <col min="769" max="769" width="55.7109375" style="959" customWidth="1"/>
    <col min="770" max="861" width="9.140625" style="959" customWidth="1"/>
    <col min="862" max="863" width="9.28515625" style="959" customWidth="1"/>
    <col min="864" max="874" width="10.28515625" style="959" customWidth="1"/>
    <col min="875" max="1024" width="9.140625" style="959"/>
    <col min="1025" max="1025" width="55.7109375" style="959" customWidth="1"/>
    <col min="1026" max="1117" width="9.140625" style="959" customWidth="1"/>
    <col min="1118" max="1119" width="9.28515625" style="959" customWidth="1"/>
    <col min="1120" max="1130" width="10.28515625" style="959" customWidth="1"/>
    <col min="1131" max="1280" width="9.140625" style="959"/>
    <col min="1281" max="1281" width="55.7109375" style="959" customWidth="1"/>
    <col min="1282" max="1373" width="9.140625" style="959" customWidth="1"/>
    <col min="1374" max="1375" width="9.28515625" style="959" customWidth="1"/>
    <col min="1376" max="1386" width="10.28515625" style="959" customWidth="1"/>
    <col min="1387" max="1536" width="9.140625" style="959"/>
    <col min="1537" max="1537" width="55.7109375" style="959" customWidth="1"/>
    <col min="1538" max="1629" width="9.140625" style="959" customWidth="1"/>
    <col min="1630" max="1631" width="9.28515625" style="959" customWidth="1"/>
    <col min="1632" max="1642" width="10.28515625" style="959" customWidth="1"/>
    <col min="1643" max="1792" width="9.140625" style="959"/>
    <col min="1793" max="1793" width="55.7109375" style="959" customWidth="1"/>
    <col min="1794" max="1885" width="9.140625" style="959" customWidth="1"/>
    <col min="1886" max="1887" width="9.28515625" style="959" customWidth="1"/>
    <col min="1888" max="1898" width="10.28515625" style="959" customWidth="1"/>
    <col min="1899" max="2048" width="9.140625" style="959"/>
    <col min="2049" max="2049" width="55.7109375" style="959" customWidth="1"/>
    <col min="2050" max="2141" width="9.140625" style="959" customWidth="1"/>
    <col min="2142" max="2143" width="9.28515625" style="959" customWidth="1"/>
    <col min="2144" max="2154" width="10.28515625" style="959" customWidth="1"/>
    <col min="2155" max="2304" width="9.140625" style="959"/>
    <col min="2305" max="2305" width="55.7109375" style="959" customWidth="1"/>
    <col min="2306" max="2397" width="9.140625" style="959" customWidth="1"/>
    <col min="2398" max="2399" width="9.28515625" style="959" customWidth="1"/>
    <col min="2400" max="2410" width="10.28515625" style="959" customWidth="1"/>
    <col min="2411" max="2560" width="9.140625" style="959"/>
    <col min="2561" max="2561" width="55.7109375" style="959" customWidth="1"/>
    <col min="2562" max="2653" width="9.140625" style="959" customWidth="1"/>
    <col min="2654" max="2655" width="9.28515625" style="959" customWidth="1"/>
    <col min="2656" max="2666" width="10.28515625" style="959" customWidth="1"/>
    <col min="2667" max="2816" width="9.140625" style="959"/>
    <col min="2817" max="2817" width="55.7109375" style="959" customWidth="1"/>
    <col min="2818" max="2909" width="9.140625" style="959" customWidth="1"/>
    <col min="2910" max="2911" width="9.28515625" style="959" customWidth="1"/>
    <col min="2912" max="2922" width="10.28515625" style="959" customWidth="1"/>
    <col min="2923" max="3072" width="9.140625" style="959"/>
    <col min="3073" max="3073" width="55.7109375" style="959" customWidth="1"/>
    <col min="3074" max="3165" width="9.140625" style="959" customWidth="1"/>
    <col min="3166" max="3167" width="9.28515625" style="959" customWidth="1"/>
    <col min="3168" max="3178" width="10.28515625" style="959" customWidth="1"/>
    <col min="3179" max="3328" width="9.140625" style="959"/>
    <col min="3329" max="3329" width="55.7109375" style="959" customWidth="1"/>
    <col min="3330" max="3421" width="9.140625" style="959" customWidth="1"/>
    <col min="3422" max="3423" width="9.28515625" style="959" customWidth="1"/>
    <col min="3424" max="3434" width="10.28515625" style="959" customWidth="1"/>
    <col min="3435" max="3584" width="9.140625" style="959"/>
    <col min="3585" max="3585" width="55.7109375" style="959" customWidth="1"/>
    <col min="3586" max="3677" width="9.140625" style="959" customWidth="1"/>
    <col min="3678" max="3679" width="9.28515625" style="959" customWidth="1"/>
    <col min="3680" max="3690" width="10.28515625" style="959" customWidth="1"/>
    <col min="3691" max="3840" width="9.140625" style="959"/>
    <col min="3841" max="3841" width="55.7109375" style="959" customWidth="1"/>
    <col min="3842" max="3933" width="9.140625" style="959" customWidth="1"/>
    <col min="3934" max="3935" width="9.28515625" style="959" customWidth="1"/>
    <col min="3936" max="3946" width="10.28515625" style="959" customWidth="1"/>
    <col min="3947" max="4096" width="9.140625" style="959"/>
    <col min="4097" max="4097" width="55.7109375" style="959" customWidth="1"/>
    <col min="4098" max="4189" width="9.140625" style="959" customWidth="1"/>
    <col min="4190" max="4191" width="9.28515625" style="959" customWidth="1"/>
    <col min="4192" max="4202" width="10.28515625" style="959" customWidth="1"/>
    <col min="4203" max="4352" width="9.140625" style="959"/>
    <col min="4353" max="4353" width="55.7109375" style="959" customWidth="1"/>
    <col min="4354" max="4445" width="9.140625" style="959" customWidth="1"/>
    <col min="4446" max="4447" width="9.28515625" style="959" customWidth="1"/>
    <col min="4448" max="4458" width="10.28515625" style="959" customWidth="1"/>
    <col min="4459" max="4608" width="9.140625" style="959"/>
    <col min="4609" max="4609" width="55.7109375" style="959" customWidth="1"/>
    <col min="4610" max="4701" width="9.140625" style="959" customWidth="1"/>
    <col min="4702" max="4703" width="9.28515625" style="959" customWidth="1"/>
    <col min="4704" max="4714" width="10.28515625" style="959" customWidth="1"/>
    <col min="4715" max="4864" width="9.140625" style="959"/>
    <col min="4865" max="4865" width="55.7109375" style="959" customWidth="1"/>
    <col min="4866" max="4957" width="9.140625" style="959" customWidth="1"/>
    <col min="4958" max="4959" width="9.28515625" style="959" customWidth="1"/>
    <col min="4960" max="4970" width="10.28515625" style="959" customWidth="1"/>
    <col min="4971" max="5120" width="9.140625" style="959"/>
    <col min="5121" max="5121" width="55.7109375" style="959" customWidth="1"/>
    <col min="5122" max="5213" width="9.140625" style="959" customWidth="1"/>
    <col min="5214" max="5215" width="9.28515625" style="959" customWidth="1"/>
    <col min="5216" max="5226" width="10.28515625" style="959" customWidth="1"/>
    <col min="5227" max="5376" width="9.140625" style="959"/>
    <col min="5377" max="5377" width="55.7109375" style="959" customWidth="1"/>
    <col min="5378" max="5469" width="9.140625" style="959" customWidth="1"/>
    <col min="5470" max="5471" width="9.28515625" style="959" customWidth="1"/>
    <col min="5472" max="5482" width="10.28515625" style="959" customWidth="1"/>
    <col min="5483" max="5632" width="9.140625" style="959"/>
    <col min="5633" max="5633" width="55.7109375" style="959" customWidth="1"/>
    <col min="5634" max="5725" width="9.140625" style="959" customWidth="1"/>
    <col min="5726" max="5727" width="9.28515625" style="959" customWidth="1"/>
    <col min="5728" max="5738" width="10.28515625" style="959" customWidth="1"/>
    <col min="5739" max="5888" width="9.140625" style="959"/>
    <col min="5889" max="5889" width="55.7109375" style="959" customWidth="1"/>
    <col min="5890" max="5981" width="9.140625" style="959" customWidth="1"/>
    <col min="5982" max="5983" width="9.28515625" style="959" customWidth="1"/>
    <col min="5984" max="5994" width="10.28515625" style="959" customWidth="1"/>
    <col min="5995" max="6144" width="9.140625" style="959"/>
    <col min="6145" max="6145" width="55.7109375" style="959" customWidth="1"/>
    <col min="6146" max="6237" width="9.140625" style="959" customWidth="1"/>
    <col min="6238" max="6239" width="9.28515625" style="959" customWidth="1"/>
    <col min="6240" max="6250" width="10.28515625" style="959" customWidth="1"/>
    <col min="6251" max="6400" width="9.140625" style="959"/>
    <col min="6401" max="6401" width="55.7109375" style="959" customWidth="1"/>
    <col min="6402" max="6493" width="9.140625" style="959" customWidth="1"/>
    <col min="6494" max="6495" width="9.28515625" style="959" customWidth="1"/>
    <col min="6496" max="6506" width="10.28515625" style="959" customWidth="1"/>
    <col min="6507" max="6656" width="9.140625" style="959"/>
    <col min="6657" max="6657" width="55.7109375" style="959" customWidth="1"/>
    <col min="6658" max="6749" width="9.140625" style="959" customWidth="1"/>
    <col min="6750" max="6751" width="9.28515625" style="959" customWidth="1"/>
    <col min="6752" max="6762" width="10.28515625" style="959" customWidth="1"/>
    <col min="6763" max="6912" width="9.140625" style="959"/>
    <col min="6913" max="6913" width="55.7109375" style="959" customWidth="1"/>
    <col min="6914" max="7005" width="9.140625" style="959" customWidth="1"/>
    <col min="7006" max="7007" width="9.28515625" style="959" customWidth="1"/>
    <col min="7008" max="7018" width="10.28515625" style="959" customWidth="1"/>
    <col min="7019" max="7168" width="9.140625" style="959"/>
    <col min="7169" max="7169" width="55.7109375" style="959" customWidth="1"/>
    <col min="7170" max="7261" width="9.140625" style="959" customWidth="1"/>
    <col min="7262" max="7263" width="9.28515625" style="959" customWidth="1"/>
    <col min="7264" max="7274" width="10.28515625" style="959" customWidth="1"/>
    <col min="7275" max="7424" width="9.140625" style="959"/>
    <col min="7425" max="7425" width="55.7109375" style="959" customWidth="1"/>
    <col min="7426" max="7517" width="9.140625" style="959" customWidth="1"/>
    <col min="7518" max="7519" width="9.28515625" style="959" customWidth="1"/>
    <col min="7520" max="7530" width="10.28515625" style="959" customWidth="1"/>
    <col min="7531" max="7680" width="9.140625" style="959"/>
    <col min="7681" max="7681" width="55.7109375" style="959" customWidth="1"/>
    <col min="7682" max="7773" width="9.140625" style="959" customWidth="1"/>
    <col min="7774" max="7775" width="9.28515625" style="959" customWidth="1"/>
    <col min="7776" max="7786" width="10.28515625" style="959" customWidth="1"/>
    <col min="7787" max="7936" width="9.140625" style="959"/>
    <col min="7937" max="7937" width="55.7109375" style="959" customWidth="1"/>
    <col min="7938" max="8029" width="9.140625" style="959" customWidth="1"/>
    <col min="8030" max="8031" width="9.28515625" style="959" customWidth="1"/>
    <col min="8032" max="8042" width="10.28515625" style="959" customWidth="1"/>
    <col min="8043" max="8192" width="9.140625" style="959"/>
    <col min="8193" max="8193" width="55.7109375" style="959" customWidth="1"/>
    <col min="8194" max="8285" width="9.140625" style="959" customWidth="1"/>
    <col min="8286" max="8287" width="9.28515625" style="959" customWidth="1"/>
    <col min="8288" max="8298" width="10.28515625" style="959" customWidth="1"/>
    <col min="8299" max="8448" width="9.140625" style="959"/>
    <col min="8449" max="8449" width="55.7109375" style="959" customWidth="1"/>
    <col min="8450" max="8541" width="9.140625" style="959" customWidth="1"/>
    <col min="8542" max="8543" width="9.28515625" style="959" customWidth="1"/>
    <col min="8544" max="8554" width="10.28515625" style="959" customWidth="1"/>
    <col min="8555" max="8704" width="9.140625" style="959"/>
    <col min="8705" max="8705" width="55.7109375" style="959" customWidth="1"/>
    <col min="8706" max="8797" width="9.140625" style="959" customWidth="1"/>
    <col min="8798" max="8799" width="9.28515625" style="959" customWidth="1"/>
    <col min="8800" max="8810" width="10.28515625" style="959" customWidth="1"/>
    <col min="8811" max="8960" width="9.140625" style="959"/>
    <col min="8961" max="8961" width="55.7109375" style="959" customWidth="1"/>
    <col min="8962" max="9053" width="9.140625" style="959" customWidth="1"/>
    <col min="9054" max="9055" width="9.28515625" style="959" customWidth="1"/>
    <col min="9056" max="9066" width="10.28515625" style="959" customWidth="1"/>
    <col min="9067" max="9216" width="9.140625" style="959"/>
    <col min="9217" max="9217" width="55.7109375" style="959" customWidth="1"/>
    <col min="9218" max="9309" width="9.140625" style="959" customWidth="1"/>
    <col min="9310" max="9311" width="9.28515625" style="959" customWidth="1"/>
    <col min="9312" max="9322" width="10.28515625" style="959" customWidth="1"/>
    <col min="9323" max="9472" width="9.140625" style="959"/>
    <col min="9473" max="9473" width="55.7109375" style="959" customWidth="1"/>
    <col min="9474" max="9565" width="9.140625" style="959" customWidth="1"/>
    <col min="9566" max="9567" width="9.28515625" style="959" customWidth="1"/>
    <col min="9568" max="9578" width="10.28515625" style="959" customWidth="1"/>
    <col min="9579" max="9728" width="9.140625" style="959"/>
    <col min="9729" max="9729" width="55.7109375" style="959" customWidth="1"/>
    <col min="9730" max="9821" width="9.140625" style="959" customWidth="1"/>
    <col min="9822" max="9823" width="9.28515625" style="959" customWidth="1"/>
    <col min="9824" max="9834" width="10.28515625" style="959" customWidth="1"/>
    <col min="9835" max="9984" width="9.140625" style="959"/>
    <col min="9985" max="9985" width="55.7109375" style="959" customWidth="1"/>
    <col min="9986" max="10077" width="9.140625" style="959" customWidth="1"/>
    <col min="10078" max="10079" width="9.28515625" style="959" customWidth="1"/>
    <col min="10080" max="10090" width="10.28515625" style="959" customWidth="1"/>
    <col min="10091" max="10240" width="9.140625" style="959"/>
    <col min="10241" max="10241" width="55.7109375" style="959" customWidth="1"/>
    <col min="10242" max="10333" width="9.140625" style="959" customWidth="1"/>
    <col min="10334" max="10335" width="9.28515625" style="959" customWidth="1"/>
    <col min="10336" max="10346" width="10.28515625" style="959" customWidth="1"/>
    <col min="10347" max="10496" width="9.140625" style="959"/>
    <col min="10497" max="10497" width="55.7109375" style="959" customWidth="1"/>
    <col min="10498" max="10589" width="9.140625" style="959" customWidth="1"/>
    <col min="10590" max="10591" width="9.28515625" style="959" customWidth="1"/>
    <col min="10592" max="10602" width="10.28515625" style="959" customWidth="1"/>
    <col min="10603" max="10752" width="9.140625" style="959"/>
    <col min="10753" max="10753" width="55.7109375" style="959" customWidth="1"/>
    <col min="10754" max="10845" width="9.140625" style="959" customWidth="1"/>
    <col min="10846" max="10847" width="9.28515625" style="959" customWidth="1"/>
    <col min="10848" max="10858" width="10.28515625" style="959" customWidth="1"/>
    <col min="10859" max="11008" width="9.140625" style="959"/>
    <col min="11009" max="11009" width="55.7109375" style="959" customWidth="1"/>
    <col min="11010" max="11101" width="9.140625" style="959" customWidth="1"/>
    <col min="11102" max="11103" width="9.28515625" style="959" customWidth="1"/>
    <col min="11104" max="11114" width="10.28515625" style="959" customWidth="1"/>
    <col min="11115" max="11264" width="9.140625" style="959"/>
    <col min="11265" max="11265" width="55.7109375" style="959" customWidth="1"/>
    <col min="11266" max="11357" width="9.140625" style="959" customWidth="1"/>
    <col min="11358" max="11359" width="9.28515625" style="959" customWidth="1"/>
    <col min="11360" max="11370" width="10.28515625" style="959" customWidth="1"/>
    <col min="11371" max="11520" width="9.140625" style="959"/>
    <col min="11521" max="11521" width="55.7109375" style="959" customWidth="1"/>
    <col min="11522" max="11613" width="9.140625" style="959" customWidth="1"/>
    <col min="11614" max="11615" width="9.28515625" style="959" customWidth="1"/>
    <col min="11616" max="11626" width="10.28515625" style="959" customWidth="1"/>
    <col min="11627" max="11776" width="9.140625" style="959"/>
    <col min="11777" max="11777" width="55.7109375" style="959" customWidth="1"/>
    <col min="11778" max="11869" width="9.140625" style="959" customWidth="1"/>
    <col min="11870" max="11871" width="9.28515625" style="959" customWidth="1"/>
    <col min="11872" max="11882" width="10.28515625" style="959" customWidth="1"/>
    <col min="11883" max="12032" width="9.140625" style="959"/>
    <col min="12033" max="12033" width="55.7109375" style="959" customWidth="1"/>
    <col min="12034" max="12125" width="9.140625" style="959" customWidth="1"/>
    <col min="12126" max="12127" width="9.28515625" style="959" customWidth="1"/>
    <col min="12128" max="12138" width="10.28515625" style="959" customWidth="1"/>
    <col min="12139" max="12288" width="9.140625" style="959"/>
    <col min="12289" max="12289" width="55.7109375" style="959" customWidth="1"/>
    <col min="12290" max="12381" width="9.140625" style="959" customWidth="1"/>
    <col min="12382" max="12383" width="9.28515625" style="959" customWidth="1"/>
    <col min="12384" max="12394" width="10.28515625" style="959" customWidth="1"/>
    <col min="12395" max="12544" width="9.140625" style="959"/>
    <col min="12545" max="12545" width="55.7109375" style="959" customWidth="1"/>
    <col min="12546" max="12637" width="9.140625" style="959" customWidth="1"/>
    <col min="12638" max="12639" width="9.28515625" style="959" customWidth="1"/>
    <col min="12640" max="12650" width="10.28515625" style="959" customWidth="1"/>
    <col min="12651" max="12800" width="9.140625" style="959"/>
    <col min="12801" max="12801" width="55.7109375" style="959" customWidth="1"/>
    <col min="12802" max="12893" width="9.140625" style="959" customWidth="1"/>
    <col min="12894" max="12895" width="9.28515625" style="959" customWidth="1"/>
    <col min="12896" max="12906" width="10.28515625" style="959" customWidth="1"/>
    <col min="12907" max="13056" width="9.140625" style="959"/>
    <col min="13057" max="13057" width="55.7109375" style="959" customWidth="1"/>
    <col min="13058" max="13149" width="9.140625" style="959" customWidth="1"/>
    <col min="13150" max="13151" width="9.28515625" style="959" customWidth="1"/>
    <col min="13152" max="13162" width="10.28515625" style="959" customWidth="1"/>
    <col min="13163" max="13312" width="9.140625" style="959"/>
    <col min="13313" max="13313" width="55.7109375" style="959" customWidth="1"/>
    <col min="13314" max="13405" width="9.140625" style="959" customWidth="1"/>
    <col min="13406" max="13407" width="9.28515625" style="959" customWidth="1"/>
    <col min="13408" max="13418" width="10.28515625" style="959" customWidth="1"/>
    <col min="13419" max="13568" width="9.140625" style="959"/>
    <col min="13569" max="13569" width="55.7109375" style="959" customWidth="1"/>
    <col min="13570" max="13661" width="9.140625" style="959" customWidth="1"/>
    <col min="13662" max="13663" width="9.28515625" style="959" customWidth="1"/>
    <col min="13664" max="13674" width="10.28515625" style="959" customWidth="1"/>
    <col min="13675" max="13824" width="9.140625" style="959"/>
    <col min="13825" max="13825" width="55.7109375" style="959" customWidth="1"/>
    <col min="13826" max="13917" width="9.140625" style="959" customWidth="1"/>
    <col min="13918" max="13919" width="9.28515625" style="959" customWidth="1"/>
    <col min="13920" max="13930" width="10.28515625" style="959" customWidth="1"/>
    <col min="13931" max="14080" width="9.140625" style="959"/>
    <col min="14081" max="14081" width="55.7109375" style="959" customWidth="1"/>
    <col min="14082" max="14173" width="9.140625" style="959" customWidth="1"/>
    <col min="14174" max="14175" width="9.28515625" style="959" customWidth="1"/>
    <col min="14176" max="14186" width="10.28515625" style="959" customWidth="1"/>
    <col min="14187" max="14336" width="9.140625" style="959"/>
    <col min="14337" max="14337" width="55.7109375" style="959" customWidth="1"/>
    <col min="14338" max="14429" width="9.140625" style="959" customWidth="1"/>
    <col min="14430" max="14431" width="9.28515625" style="959" customWidth="1"/>
    <col min="14432" max="14442" width="10.28515625" style="959" customWidth="1"/>
    <col min="14443" max="14592" width="9.140625" style="959"/>
    <col min="14593" max="14593" width="55.7109375" style="959" customWidth="1"/>
    <col min="14594" max="14685" width="9.140625" style="959" customWidth="1"/>
    <col min="14686" max="14687" width="9.28515625" style="959" customWidth="1"/>
    <col min="14688" max="14698" width="10.28515625" style="959" customWidth="1"/>
    <col min="14699" max="14848" width="9.140625" style="959"/>
    <col min="14849" max="14849" width="55.7109375" style="959" customWidth="1"/>
    <col min="14850" max="14941" width="9.140625" style="959" customWidth="1"/>
    <col min="14942" max="14943" width="9.28515625" style="959" customWidth="1"/>
    <col min="14944" max="14954" width="10.28515625" style="959" customWidth="1"/>
    <col min="14955" max="15104" width="9.140625" style="959"/>
    <col min="15105" max="15105" width="55.7109375" style="959" customWidth="1"/>
    <col min="15106" max="15197" width="9.140625" style="959" customWidth="1"/>
    <col min="15198" max="15199" width="9.28515625" style="959" customWidth="1"/>
    <col min="15200" max="15210" width="10.28515625" style="959" customWidth="1"/>
    <col min="15211" max="15360" width="9.140625" style="959"/>
    <col min="15361" max="15361" width="55.7109375" style="959" customWidth="1"/>
    <col min="15362" max="15453" width="9.140625" style="959" customWidth="1"/>
    <col min="15454" max="15455" width="9.28515625" style="959" customWidth="1"/>
    <col min="15456" max="15466" width="10.28515625" style="959" customWidth="1"/>
    <col min="15467" max="15616" width="9.140625" style="959"/>
    <col min="15617" max="15617" width="55.7109375" style="959" customWidth="1"/>
    <col min="15618" max="15709" width="9.140625" style="959" customWidth="1"/>
    <col min="15710" max="15711" width="9.28515625" style="959" customWidth="1"/>
    <col min="15712" max="15722" width="10.28515625" style="959" customWidth="1"/>
    <col min="15723" max="15872" width="9.140625" style="959"/>
    <col min="15873" max="15873" width="55.7109375" style="959" customWidth="1"/>
    <col min="15874" max="15965" width="9.140625" style="959" customWidth="1"/>
    <col min="15966" max="15967" width="9.28515625" style="959" customWidth="1"/>
    <col min="15968" max="15978" width="10.28515625" style="959" customWidth="1"/>
    <col min="15979" max="16128" width="9.140625" style="959"/>
    <col min="16129" max="16129" width="55.7109375" style="959" customWidth="1"/>
    <col min="16130" max="16221" width="9.140625" style="959" customWidth="1"/>
    <col min="16222" max="16223" width="9.28515625" style="959" customWidth="1"/>
    <col min="16224" max="16234" width="10.28515625" style="959" customWidth="1"/>
    <col min="16235" max="16384" width="9.140625" style="959"/>
  </cols>
  <sheetData>
    <row r="1" spans="1:166" ht="23.25" customHeight="1" x14ac:dyDescent="0.35">
      <c r="A1" s="956" t="s">
        <v>3390</v>
      </c>
      <c r="EL1" s="960"/>
      <c r="EM1" s="960"/>
      <c r="EN1" s="960"/>
      <c r="EO1" s="960"/>
      <c r="EP1" s="960"/>
      <c r="EQ1" s="960"/>
      <c r="ER1" s="960"/>
      <c r="ES1" s="1071"/>
      <c r="ET1" s="1071"/>
      <c r="EU1" s="1071"/>
      <c r="EV1" s="1071"/>
      <c r="EW1" s="1071"/>
      <c r="EX1" s="1071"/>
      <c r="EY1" s="1071"/>
      <c r="EZ1" s="1071"/>
      <c r="FA1" s="1071"/>
      <c r="FB1" s="1071"/>
      <c r="FC1" s="1071"/>
      <c r="FD1" s="1071"/>
      <c r="FE1" s="1071"/>
      <c r="FF1" s="1071"/>
      <c r="FG1" s="1071"/>
      <c r="FH1" s="1071"/>
      <c r="FI1" s="1071"/>
      <c r="FJ1" s="1071"/>
    </row>
    <row r="2" spans="1:166" ht="24" customHeight="1" thickBot="1" x14ac:dyDescent="0.35">
      <c r="A2" s="1072"/>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F2" s="962"/>
      <c r="AH2" s="963"/>
      <c r="AI2" s="963"/>
      <c r="AL2" s="964"/>
      <c r="AM2" s="964"/>
      <c r="AO2" s="964"/>
      <c r="AP2" s="964"/>
      <c r="AQ2" s="964"/>
      <c r="AR2" s="964"/>
      <c r="AS2" s="964"/>
      <c r="AT2" s="964"/>
      <c r="AU2" s="961"/>
      <c r="AV2" s="961"/>
      <c r="AW2" s="961"/>
      <c r="AX2" s="961"/>
      <c r="AY2" s="961"/>
      <c r="AZ2" s="961"/>
      <c r="BA2" s="961"/>
      <c r="BB2" s="961"/>
      <c r="BC2" s="964"/>
      <c r="BD2" s="964"/>
      <c r="BE2" s="964"/>
      <c r="BF2" s="964"/>
      <c r="BG2" s="964"/>
      <c r="BH2" s="964"/>
      <c r="BI2" s="964"/>
      <c r="BJ2" s="964"/>
      <c r="BK2" s="964"/>
      <c r="BL2" s="964"/>
      <c r="BM2" s="964"/>
      <c r="BO2" s="964"/>
      <c r="BP2" s="961"/>
      <c r="BQ2" s="961"/>
      <c r="BR2" s="964"/>
      <c r="BS2" s="964"/>
      <c r="CG2" s="964"/>
      <c r="DY2" s="965"/>
      <c r="DZ2" s="966"/>
      <c r="EA2" s="966"/>
      <c r="EB2" s="966"/>
      <c r="EC2" s="966"/>
      <c r="EE2" s="966"/>
      <c r="EF2" s="966"/>
      <c r="EG2" s="966"/>
      <c r="EH2" s="966"/>
      <c r="EI2" s="966"/>
      <c r="EJ2" s="966"/>
      <c r="EK2" s="966"/>
      <c r="EL2" s="966"/>
      <c r="EM2" s="966"/>
      <c r="EN2" s="966"/>
      <c r="EO2" s="966"/>
      <c r="EP2" s="966"/>
      <c r="EQ2" s="966"/>
      <c r="ER2" s="966"/>
      <c r="ES2" s="1073"/>
      <c r="ET2" s="1073"/>
      <c r="EU2" s="1073"/>
      <c r="EV2" s="1073"/>
      <c r="EW2" s="1073"/>
      <c r="EX2" s="1073"/>
      <c r="EY2" s="1073"/>
      <c r="EZ2" s="1073"/>
      <c r="FA2" s="1073"/>
      <c r="FB2" s="1073"/>
      <c r="FC2" s="1073"/>
      <c r="FD2" s="1073"/>
      <c r="FE2" s="966"/>
      <c r="FF2" s="966"/>
      <c r="FG2" s="966"/>
      <c r="FH2" s="966"/>
      <c r="FI2" s="966"/>
      <c r="FJ2" s="966" t="s">
        <v>915</v>
      </c>
    </row>
    <row r="3" spans="1:166" ht="26.25" customHeight="1" thickTop="1" thickBot="1" x14ac:dyDescent="0.35">
      <c r="A3" s="1074"/>
      <c r="B3" s="1075">
        <v>38534</v>
      </c>
      <c r="C3" s="1076">
        <v>38565</v>
      </c>
      <c r="D3" s="1076">
        <v>38596</v>
      </c>
      <c r="E3" s="1076">
        <v>38626</v>
      </c>
      <c r="F3" s="1075">
        <v>38657</v>
      </c>
      <c r="G3" s="1076">
        <v>38687</v>
      </c>
      <c r="H3" s="1076">
        <v>38718</v>
      </c>
      <c r="I3" s="1076">
        <v>38749</v>
      </c>
      <c r="J3" s="1076">
        <v>38777</v>
      </c>
      <c r="K3" s="1076">
        <v>38808</v>
      </c>
      <c r="L3" s="1076">
        <v>38838</v>
      </c>
      <c r="M3" s="1076">
        <v>38869</v>
      </c>
      <c r="N3" s="1075">
        <v>38899</v>
      </c>
      <c r="O3" s="1076">
        <v>38930</v>
      </c>
      <c r="P3" s="1076">
        <v>38961</v>
      </c>
      <c r="Q3" s="1075">
        <v>38991</v>
      </c>
      <c r="R3" s="1076">
        <v>39022</v>
      </c>
      <c r="S3" s="1076">
        <v>39052</v>
      </c>
      <c r="T3" s="1077">
        <v>39083</v>
      </c>
      <c r="U3" s="1077">
        <v>39114</v>
      </c>
      <c r="V3" s="1077">
        <v>39142</v>
      </c>
      <c r="W3" s="1077">
        <v>39173</v>
      </c>
      <c r="X3" s="1077">
        <v>39203</v>
      </c>
      <c r="Y3" s="1077">
        <v>39234</v>
      </c>
      <c r="Z3" s="1077">
        <v>39264</v>
      </c>
      <c r="AA3" s="1077">
        <v>39295</v>
      </c>
      <c r="AB3" s="1077">
        <v>39326</v>
      </c>
      <c r="AC3" s="1077">
        <v>39356</v>
      </c>
      <c r="AD3" s="1077">
        <v>39387</v>
      </c>
      <c r="AE3" s="1077">
        <v>39417</v>
      </c>
      <c r="AF3" s="1077">
        <v>39455</v>
      </c>
      <c r="AG3" s="1077">
        <v>39486</v>
      </c>
      <c r="AH3" s="1077">
        <v>39515</v>
      </c>
      <c r="AI3" s="1077">
        <v>39546</v>
      </c>
      <c r="AJ3" s="1077">
        <v>39576</v>
      </c>
      <c r="AK3" s="1077">
        <v>39607</v>
      </c>
      <c r="AL3" s="1077">
        <v>39637</v>
      </c>
      <c r="AM3" s="1077">
        <v>39668</v>
      </c>
      <c r="AN3" s="1077">
        <v>39699</v>
      </c>
      <c r="AO3" s="1077">
        <v>39729</v>
      </c>
      <c r="AP3" s="1077">
        <v>39760</v>
      </c>
      <c r="AQ3" s="1077">
        <v>39790</v>
      </c>
      <c r="AR3" s="1077">
        <v>39821</v>
      </c>
      <c r="AS3" s="1077">
        <v>39852</v>
      </c>
      <c r="AT3" s="1077">
        <v>39880</v>
      </c>
      <c r="AU3" s="1077">
        <v>39911</v>
      </c>
      <c r="AV3" s="1077">
        <v>39941</v>
      </c>
      <c r="AW3" s="1077">
        <v>39972</v>
      </c>
      <c r="AX3" s="1077">
        <v>40002</v>
      </c>
      <c r="AY3" s="1077">
        <v>40033</v>
      </c>
      <c r="AZ3" s="1077">
        <v>40064</v>
      </c>
      <c r="BA3" s="1077">
        <v>40094</v>
      </c>
      <c r="BB3" s="1077">
        <v>40125</v>
      </c>
      <c r="BC3" s="1077">
        <v>40155</v>
      </c>
      <c r="BD3" s="1077">
        <v>40186</v>
      </c>
      <c r="BE3" s="1077">
        <v>40217</v>
      </c>
      <c r="BF3" s="1077">
        <v>40245</v>
      </c>
      <c r="BG3" s="1077">
        <v>40276</v>
      </c>
      <c r="BH3" s="1077">
        <v>40306</v>
      </c>
      <c r="BI3" s="1077">
        <v>40337</v>
      </c>
      <c r="BJ3" s="1077">
        <v>40367</v>
      </c>
      <c r="BK3" s="1077">
        <v>40398</v>
      </c>
      <c r="BL3" s="1077">
        <v>40429</v>
      </c>
      <c r="BM3" s="1078" t="s">
        <v>773</v>
      </c>
      <c r="BN3" s="1078" t="s">
        <v>774</v>
      </c>
      <c r="BO3" s="1078" t="s">
        <v>917</v>
      </c>
      <c r="BP3" s="1078" t="s">
        <v>918</v>
      </c>
      <c r="BQ3" s="1078" t="s">
        <v>919</v>
      </c>
      <c r="BR3" s="1078" t="s">
        <v>920</v>
      </c>
      <c r="BS3" s="1078" t="s">
        <v>921</v>
      </c>
      <c r="BT3" s="1078">
        <v>40664</v>
      </c>
      <c r="BU3" s="1078">
        <v>40695</v>
      </c>
      <c r="BV3" s="1078">
        <v>40725</v>
      </c>
      <c r="BW3" s="1078" t="s">
        <v>922</v>
      </c>
      <c r="BX3" s="1078" t="s">
        <v>923</v>
      </c>
      <c r="BY3" s="1078" t="s">
        <v>924</v>
      </c>
      <c r="BZ3" s="1079" t="s">
        <v>925</v>
      </c>
      <c r="CA3" s="1078" t="s">
        <v>926</v>
      </c>
      <c r="CB3" s="1078" t="s">
        <v>927</v>
      </c>
      <c r="CC3" s="1078" t="s">
        <v>928</v>
      </c>
      <c r="CD3" s="1078" t="s">
        <v>929</v>
      </c>
      <c r="CE3" s="1078" t="s">
        <v>930</v>
      </c>
      <c r="CF3" s="1078" t="s">
        <v>931</v>
      </c>
      <c r="CG3" s="1078" t="s">
        <v>932</v>
      </c>
      <c r="CH3" s="1078" t="s">
        <v>933</v>
      </c>
      <c r="CI3" s="1078" t="s">
        <v>934</v>
      </c>
      <c r="CJ3" s="1078" t="s">
        <v>935</v>
      </c>
      <c r="CK3" s="1078" t="s">
        <v>936</v>
      </c>
      <c r="CL3" s="1078" t="s">
        <v>937</v>
      </c>
      <c r="CM3" s="1078" t="s">
        <v>938</v>
      </c>
      <c r="CN3" s="1078" t="s">
        <v>939</v>
      </c>
      <c r="CO3" s="1078" t="s">
        <v>940</v>
      </c>
      <c r="CP3" s="1078" t="s">
        <v>777</v>
      </c>
      <c r="CQ3" s="1078" t="s">
        <v>778</v>
      </c>
      <c r="CR3" s="1078" t="s">
        <v>779</v>
      </c>
      <c r="CS3" s="1078" t="s">
        <v>780</v>
      </c>
      <c r="CT3" s="1078" t="s">
        <v>781</v>
      </c>
      <c r="CU3" s="1078" t="s">
        <v>782</v>
      </c>
      <c r="CV3" s="1078" t="s">
        <v>783</v>
      </c>
      <c r="CW3" s="1078" t="s">
        <v>784</v>
      </c>
      <c r="CX3" s="1078" t="s">
        <v>838</v>
      </c>
      <c r="CY3" s="1078" t="s">
        <v>839</v>
      </c>
      <c r="CZ3" s="1078" t="s">
        <v>840</v>
      </c>
      <c r="DA3" s="1078" t="s">
        <v>785</v>
      </c>
      <c r="DB3" s="1078" t="s">
        <v>786</v>
      </c>
      <c r="DC3" s="1078" t="s">
        <v>787</v>
      </c>
      <c r="DD3" s="1078" t="s">
        <v>788</v>
      </c>
      <c r="DE3" s="1078" t="s">
        <v>789</v>
      </c>
      <c r="DF3" s="1078" t="s">
        <v>790</v>
      </c>
      <c r="DG3" s="1078" t="s">
        <v>941</v>
      </c>
      <c r="DH3" s="1078" t="s">
        <v>942</v>
      </c>
      <c r="DI3" s="1078" t="s">
        <v>943</v>
      </c>
      <c r="DJ3" s="1078" t="s">
        <v>944</v>
      </c>
      <c r="DK3" s="1078" t="s">
        <v>945</v>
      </c>
      <c r="DL3" s="1078" t="s">
        <v>946</v>
      </c>
      <c r="DM3" s="1078" t="s">
        <v>947</v>
      </c>
      <c r="DN3" s="1078" t="s">
        <v>948</v>
      </c>
      <c r="DO3" s="1078" t="s">
        <v>565</v>
      </c>
      <c r="DP3" s="1078" t="s">
        <v>949</v>
      </c>
      <c r="DQ3" s="1078" t="s">
        <v>950</v>
      </c>
      <c r="DR3" s="1080" t="s">
        <v>951</v>
      </c>
      <c r="DS3" s="1081" t="s">
        <v>952</v>
      </c>
      <c r="DT3" s="1081" t="s">
        <v>953</v>
      </c>
      <c r="DU3" s="1081" t="s">
        <v>954</v>
      </c>
      <c r="DV3" s="1081" t="s">
        <v>955</v>
      </c>
      <c r="DW3" s="1081" t="s">
        <v>956</v>
      </c>
      <c r="DX3" s="1081" t="s">
        <v>957</v>
      </c>
      <c r="DY3" s="1081" t="s">
        <v>958</v>
      </c>
      <c r="DZ3" s="1081" t="s">
        <v>959</v>
      </c>
      <c r="EA3" s="1081" t="s">
        <v>960</v>
      </c>
      <c r="EB3" s="1081" t="s">
        <v>961</v>
      </c>
      <c r="EC3" s="1081" t="s">
        <v>962</v>
      </c>
      <c r="ED3" s="1081" t="s">
        <v>963</v>
      </c>
      <c r="EE3" s="1081" t="s">
        <v>964</v>
      </c>
      <c r="EF3" s="1081">
        <v>42614</v>
      </c>
      <c r="EG3" s="1081">
        <v>42644</v>
      </c>
      <c r="EH3" s="1081">
        <v>42675</v>
      </c>
      <c r="EI3" s="1081">
        <v>42705</v>
      </c>
      <c r="EJ3" s="1081" t="s">
        <v>965</v>
      </c>
      <c r="EK3" s="1081" t="s">
        <v>966</v>
      </c>
      <c r="EL3" s="1081" t="s">
        <v>967</v>
      </c>
      <c r="EM3" s="1081" t="s">
        <v>968</v>
      </c>
      <c r="EN3" s="1081" t="s">
        <v>969</v>
      </c>
      <c r="EO3" s="1081" t="s">
        <v>970</v>
      </c>
      <c r="EP3" s="1081" t="s">
        <v>971</v>
      </c>
      <c r="EQ3" s="1081" t="s">
        <v>972</v>
      </c>
      <c r="ER3" s="1081" t="s">
        <v>973</v>
      </c>
      <c r="ES3" s="1082" t="s">
        <v>974</v>
      </c>
      <c r="ET3" s="1083" t="s">
        <v>975</v>
      </c>
      <c r="EU3" s="1083" t="s">
        <v>976</v>
      </c>
      <c r="EV3" s="1083" t="s">
        <v>977</v>
      </c>
      <c r="EW3" s="1083" t="s">
        <v>978</v>
      </c>
      <c r="EX3" s="1083" t="s">
        <v>979</v>
      </c>
      <c r="EY3" s="1083" t="s">
        <v>980</v>
      </c>
      <c r="EZ3" s="1083" t="s">
        <v>981</v>
      </c>
      <c r="FA3" s="1083" t="s">
        <v>3391</v>
      </c>
      <c r="FB3" s="1083">
        <v>43282</v>
      </c>
      <c r="FC3" s="1083">
        <v>43313</v>
      </c>
      <c r="FD3" s="1083">
        <v>43344</v>
      </c>
      <c r="FE3" s="1084">
        <v>43374</v>
      </c>
      <c r="FF3" s="1084">
        <v>43405</v>
      </c>
      <c r="FG3" s="1084">
        <v>43435</v>
      </c>
      <c r="FH3" s="1084">
        <v>43466</v>
      </c>
      <c r="FI3" s="1084">
        <v>43497</v>
      </c>
      <c r="FJ3" s="1084">
        <v>43525</v>
      </c>
    </row>
    <row r="4" spans="1:166" ht="20.100000000000001" customHeight="1" x14ac:dyDescent="0.3">
      <c r="A4" s="1085" t="s">
        <v>3392</v>
      </c>
      <c r="B4" s="971"/>
      <c r="C4" s="972"/>
      <c r="D4" s="972"/>
      <c r="E4" s="972"/>
      <c r="F4" s="971"/>
      <c r="G4" s="972"/>
      <c r="H4" s="972"/>
      <c r="I4" s="972"/>
      <c r="J4" s="972"/>
      <c r="K4" s="972"/>
      <c r="L4" s="972"/>
      <c r="M4" s="972"/>
      <c r="N4" s="971"/>
      <c r="O4" s="972"/>
      <c r="P4" s="972"/>
      <c r="Q4" s="971"/>
      <c r="R4" s="972"/>
      <c r="S4" s="972"/>
      <c r="T4" s="973"/>
      <c r="U4" s="973"/>
      <c r="V4" s="973"/>
      <c r="W4" s="973"/>
      <c r="X4" s="973"/>
      <c r="Y4" s="973"/>
      <c r="Z4" s="973"/>
      <c r="AA4" s="973"/>
      <c r="AB4" s="973"/>
      <c r="AC4" s="973"/>
      <c r="AD4" s="973"/>
      <c r="AE4" s="973"/>
      <c r="AF4" s="973"/>
      <c r="AG4" s="973"/>
      <c r="AH4" s="973"/>
      <c r="AI4" s="973"/>
      <c r="AJ4" s="973"/>
      <c r="AK4" s="973"/>
      <c r="AL4" s="973"/>
      <c r="AM4" s="973"/>
      <c r="AN4" s="973"/>
      <c r="AO4" s="973"/>
      <c r="AP4" s="973"/>
      <c r="AQ4" s="973"/>
      <c r="AR4" s="973"/>
      <c r="AS4" s="973"/>
      <c r="AT4" s="973"/>
      <c r="AU4" s="973"/>
      <c r="AV4" s="973"/>
      <c r="AW4" s="973"/>
      <c r="AX4" s="973"/>
      <c r="AY4" s="973"/>
      <c r="AZ4" s="973"/>
      <c r="BA4" s="973"/>
      <c r="BB4" s="973"/>
      <c r="BC4" s="973"/>
      <c r="BD4" s="973"/>
      <c r="BE4" s="973"/>
      <c r="BF4" s="973"/>
      <c r="BG4" s="973"/>
      <c r="BH4" s="973"/>
      <c r="BI4" s="973"/>
      <c r="BJ4" s="973"/>
      <c r="BK4" s="973"/>
      <c r="BL4" s="973"/>
      <c r="BM4" s="973"/>
      <c r="BN4" s="973"/>
      <c r="BO4" s="973"/>
      <c r="BP4" s="973"/>
      <c r="BQ4" s="973"/>
      <c r="BR4" s="973"/>
      <c r="BS4" s="973"/>
      <c r="BT4" s="973"/>
      <c r="BU4" s="973"/>
      <c r="BV4" s="973"/>
      <c r="BW4" s="973"/>
      <c r="BX4" s="973"/>
      <c r="BY4" s="973"/>
      <c r="BZ4" s="974"/>
      <c r="CA4" s="973"/>
      <c r="CB4" s="973"/>
      <c r="CC4" s="973"/>
      <c r="CD4" s="973"/>
      <c r="CE4" s="973"/>
      <c r="CF4" s="973"/>
      <c r="CG4" s="973"/>
      <c r="CH4" s="973"/>
      <c r="CI4" s="973"/>
      <c r="CJ4" s="973"/>
      <c r="CK4" s="973"/>
      <c r="CL4" s="973"/>
      <c r="CM4" s="973"/>
      <c r="CN4" s="973"/>
      <c r="CO4" s="973"/>
      <c r="CP4" s="973"/>
      <c r="CQ4" s="974"/>
      <c r="CR4" s="973"/>
      <c r="CS4" s="973"/>
      <c r="CT4" s="973"/>
      <c r="CU4" s="973"/>
      <c r="CV4" s="973"/>
      <c r="CW4" s="973"/>
      <c r="CX4" s="973"/>
      <c r="CY4" s="973"/>
      <c r="CZ4" s="973"/>
      <c r="DA4" s="973"/>
      <c r="DB4" s="973"/>
      <c r="DC4" s="1086"/>
      <c r="DD4" s="1086"/>
      <c r="DE4" s="1086"/>
      <c r="DF4" s="1086"/>
      <c r="DG4" s="1086"/>
      <c r="DH4" s="1086"/>
      <c r="DI4" s="1086"/>
      <c r="DJ4" s="1086"/>
      <c r="DK4" s="1086"/>
      <c r="DL4" s="1086"/>
      <c r="DM4" s="1086"/>
      <c r="DN4" s="1086"/>
      <c r="DO4" s="1086"/>
      <c r="DP4" s="1086"/>
      <c r="DQ4" s="1086"/>
      <c r="DR4" s="1087"/>
      <c r="DS4" s="1088"/>
      <c r="DT4" s="1088"/>
      <c r="DU4" s="1088"/>
      <c r="DV4" s="1088"/>
      <c r="DW4" s="1088"/>
      <c r="DX4" s="1088"/>
      <c r="DY4" s="1088"/>
      <c r="DZ4" s="1088"/>
      <c r="EA4" s="1088"/>
      <c r="EB4" s="1088"/>
      <c r="EC4" s="1088"/>
      <c r="ED4" s="1089"/>
      <c r="EE4" s="1089"/>
      <c r="EF4" s="1089"/>
      <c r="EG4" s="1089"/>
      <c r="EH4" s="1089"/>
      <c r="EI4" s="1089"/>
      <c r="EJ4" s="1089"/>
      <c r="EK4" s="1089"/>
      <c r="EL4" s="1089"/>
      <c r="EM4" s="1089"/>
      <c r="EN4" s="1089"/>
      <c r="EO4" s="1089"/>
      <c r="EP4" s="1089"/>
      <c r="EQ4" s="1089"/>
      <c r="ER4" s="1089"/>
      <c r="ES4" s="1090"/>
      <c r="ET4" s="1091"/>
      <c r="EU4" s="1091"/>
      <c r="EV4" s="1091"/>
      <c r="EW4" s="1091"/>
      <c r="EX4" s="1091"/>
      <c r="EY4" s="1091"/>
      <c r="EZ4" s="1091"/>
      <c r="FA4" s="1091"/>
      <c r="FB4" s="1091"/>
      <c r="FC4" s="1091"/>
      <c r="FD4" s="1092"/>
      <c r="FE4" s="1093"/>
      <c r="FF4" s="1093"/>
      <c r="FG4" s="1093"/>
      <c r="FH4" s="1093"/>
      <c r="FI4" s="1093"/>
      <c r="FJ4" s="1093"/>
    </row>
    <row r="5" spans="1:166" ht="20.100000000000001" customHeight="1" x14ac:dyDescent="0.3">
      <c r="A5" s="1094" t="s">
        <v>2488</v>
      </c>
      <c r="B5" s="1046" t="s">
        <v>2489</v>
      </c>
      <c r="C5" s="1047">
        <v>5</v>
      </c>
      <c r="D5" s="1047">
        <v>5</v>
      </c>
      <c r="E5" s="1047">
        <v>5</v>
      </c>
      <c r="F5" s="1046">
        <v>5</v>
      </c>
      <c r="G5" s="1047" t="s">
        <v>2490</v>
      </c>
      <c r="H5" s="1047" t="s">
        <v>2490</v>
      </c>
      <c r="I5" s="1047" t="s">
        <v>2490</v>
      </c>
      <c r="J5" s="1047" t="s">
        <v>2490</v>
      </c>
      <c r="K5" s="1047" t="s">
        <v>2490</v>
      </c>
      <c r="L5" s="1047" t="s">
        <v>2490</v>
      </c>
      <c r="M5" s="1047" t="s">
        <v>2490</v>
      </c>
      <c r="N5" s="1046" t="s">
        <v>2491</v>
      </c>
      <c r="O5" s="1047" t="s">
        <v>2491</v>
      </c>
      <c r="P5" s="1047" t="s">
        <v>2492</v>
      </c>
      <c r="Q5" s="1046" t="s">
        <v>2492</v>
      </c>
      <c r="R5" s="1047" t="s">
        <v>2492</v>
      </c>
      <c r="S5" s="1047" t="s">
        <v>2492</v>
      </c>
      <c r="T5" s="1048" t="s">
        <v>2492</v>
      </c>
      <c r="U5" s="1048" t="s">
        <v>2492</v>
      </c>
      <c r="V5" s="1048" t="s">
        <v>2492</v>
      </c>
      <c r="W5" s="1048" t="s">
        <v>2492</v>
      </c>
      <c r="X5" s="1048" t="s">
        <v>2492</v>
      </c>
      <c r="Y5" s="1048" t="s">
        <v>2492</v>
      </c>
      <c r="Z5" s="1048" t="s">
        <v>2493</v>
      </c>
      <c r="AA5" s="1048" t="s">
        <v>2493</v>
      </c>
      <c r="AB5" s="1048" t="s">
        <v>2493</v>
      </c>
      <c r="AC5" s="1048" t="s">
        <v>2493</v>
      </c>
      <c r="AD5" s="1048" t="s">
        <v>2493</v>
      </c>
      <c r="AE5" s="1048" t="s">
        <v>2493</v>
      </c>
      <c r="AF5" s="1048" t="s">
        <v>2493</v>
      </c>
      <c r="AG5" s="1048" t="s">
        <v>2494</v>
      </c>
      <c r="AH5" s="1048" t="s">
        <v>2495</v>
      </c>
      <c r="AI5" s="1048" t="s">
        <v>1974</v>
      </c>
      <c r="AJ5" s="1048" t="s">
        <v>2167</v>
      </c>
      <c r="AK5" s="1048" t="s">
        <v>2167</v>
      </c>
      <c r="AL5" s="1048" t="s">
        <v>2496</v>
      </c>
      <c r="AM5" s="1048" t="s">
        <v>2496</v>
      </c>
      <c r="AN5" s="1048" t="s">
        <v>2496</v>
      </c>
      <c r="AO5" s="1048" t="s">
        <v>2496</v>
      </c>
      <c r="AP5" s="1048" t="s">
        <v>2497</v>
      </c>
      <c r="AQ5" s="1048" t="s">
        <v>2498</v>
      </c>
      <c r="AR5" s="1048" t="s">
        <v>2498</v>
      </c>
      <c r="AS5" s="1048" t="s">
        <v>2498</v>
      </c>
      <c r="AT5" s="1048" t="s">
        <v>2499</v>
      </c>
      <c r="AU5" s="1048" t="s">
        <v>2500</v>
      </c>
      <c r="AV5" s="1048" t="s">
        <v>2500</v>
      </c>
      <c r="AW5" s="1048" t="s">
        <v>2500</v>
      </c>
      <c r="AX5" s="1048" t="s">
        <v>2500</v>
      </c>
      <c r="AY5" s="1048" t="s">
        <v>2500</v>
      </c>
      <c r="AZ5" s="1048" t="s">
        <v>2500</v>
      </c>
      <c r="BA5" s="1048" t="s">
        <v>2500</v>
      </c>
      <c r="BB5" s="1048" t="s">
        <v>2500</v>
      </c>
      <c r="BC5" s="1048" t="s">
        <v>2500</v>
      </c>
      <c r="BD5" s="1048" t="s">
        <v>2500</v>
      </c>
      <c r="BE5" s="1048" t="s">
        <v>2500</v>
      </c>
      <c r="BF5" s="1048" t="s">
        <v>2500</v>
      </c>
      <c r="BG5" s="1048" t="s">
        <v>2500</v>
      </c>
      <c r="BH5" s="1048" t="s">
        <v>2500</v>
      </c>
      <c r="BI5" s="1048" t="s">
        <v>2500</v>
      </c>
      <c r="BJ5" s="1048" t="s">
        <v>2500</v>
      </c>
      <c r="BK5" s="1048" t="s">
        <v>2500</v>
      </c>
      <c r="BL5" s="1048" t="s">
        <v>2501</v>
      </c>
      <c r="BM5" s="1048" t="s">
        <v>2502</v>
      </c>
      <c r="BN5" s="1048" t="s">
        <v>2502</v>
      </c>
      <c r="BO5" s="1048" t="s">
        <v>2502</v>
      </c>
      <c r="BP5" s="1048" t="s">
        <v>2502</v>
      </c>
      <c r="BQ5" s="1048" t="s">
        <v>2502</v>
      </c>
      <c r="BR5" s="1048" t="s">
        <v>2502</v>
      </c>
      <c r="BS5" s="1048" t="s">
        <v>2502</v>
      </c>
      <c r="BT5" s="1048" t="s">
        <v>2502</v>
      </c>
      <c r="BU5" s="1048" t="s">
        <v>2503</v>
      </c>
      <c r="BV5" s="1048" t="s">
        <v>2503</v>
      </c>
      <c r="BW5" s="1048" t="s">
        <v>2503</v>
      </c>
      <c r="BX5" s="1048" t="s">
        <v>2503</v>
      </c>
      <c r="BY5" s="1048" t="s">
        <v>2503</v>
      </c>
      <c r="BZ5" s="1049" t="s">
        <v>2503</v>
      </c>
      <c r="CA5" s="1048" t="s">
        <v>2503</v>
      </c>
      <c r="CB5" s="1048" t="s">
        <v>2503</v>
      </c>
      <c r="CC5" s="1048" t="s">
        <v>2503</v>
      </c>
      <c r="CD5" s="1048" t="s">
        <v>2504</v>
      </c>
      <c r="CE5" s="1048" t="s">
        <v>2505</v>
      </c>
      <c r="CF5" s="1048" t="s">
        <v>2505</v>
      </c>
      <c r="CG5" s="1048" t="s">
        <v>2505</v>
      </c>
      <c r="CH5" s="1048" t="s">
        <v>2505</v>
      </c>
      <c r="CI5" s="1048" t="s">
        <v>2505</v>
      </c>
      <c r="CJ5" s="1048" t="s">
        <v>2505</v>
      </c>
      <c r="CK5" s="1048" t="s">
        <v>2505</v>
      </c>
      <c r="CL5" s="1048" t="s">
        <v>2505</v>
      </c>
      <c r="CM5" s="1048" t="s">
        <v>2505</v>
      </c>
      <c r="CN5" s="1048" t="s">
        <v>2505</v>
      </c>
      <c r="CO5" s="1048" t="s">
        <v>2505</v>
      </c>
      <c r="CP5" s="1048" t="s">
        <v>2505</v>
      </c>
      <c r="CQ5" s="1049" t="s">
        <v>2505</v>
      </c>
      <c r="CR5" s="1048" t="s">
        <v>2505</v>
      </c>
      <c r="CS5" s="1048" t="s">
        <v>2506</v>
      </c>
      <c r="CT5" s="1048" t="s">
        <v>2507</v>
      </c>
      <c r="CU5" s="1048" t="s">
        <v>2507</v>
      </c>
      <c r="CV5" s="1048" t="s">
        <v>2507</v>
      </c>
      <c r="CW5" s="1048" t="s">
        <v>2508</v>
      </c>
      <c r="CX5" s="1048" t="s">
        <v>2508</v>
      </c>
      <c r="CY5" s="1048" t="s">
        <v>2508</v>
      </c>
      <c r="CZ5" s="1048" t="s">
        <v>2508</v>
      </c>
      <c r="DA5" s="1048" t="s">
        <v>2508</v>
      </c>
      <c r="DB5" s="1048" t="s">
        <v>2509</v>
      </c>
      <c r="DC5" s="1048" t="s">
        <v>2509</v>
      </c>
      <c r="DD5" s="1048" t="s">
        <v>2509</v>
      </c>
      <c r="DE5" s="1048" t="s">
        <v>2509</v>
      </c>
      <c r="DF5" s="1048" t="s">
        <v>2509</v>
      </c>
      <c r="DG5" s="1048" t="s">
        <v>2509</v>
      </c>
      <c r="DH5" s="1048" t="s">
        <v>2509</v>
      </c>
      <c r="DI5" s="1048" t="s">
        <v>2509</v>
      </c>
      <c r="DJ5" s="1048" t="s">
        <v>2509</v>
      </c>
      <c r="DK5" s="1048" t="s">
        <v>2510</v>
      </c>
      <c r="DL5" s="1048" t="s">
        <v>2511</v>
      </c>
      <c r="DM5" s="1048" t="s">
        <v>2511</v>
      </c>
      <c r="DN5" s="1048" t="s">
        <v>2511</v>
      </c>
      <c r="DO5" s="1048" t="s">
        <v>2511</v>
      </c>
      <c r="DP5" s="1048" t="s">
        <v>2511</v>
      </c>
      <c r="DQ5" s="1048" t="s">
        <v>2511</v>
      </c>
      <c r="DR5" s="1050" t="s">
        <v>2511</v>
      </c>
      <c r="DS5" s="1051" t="s">
        <v>2511</v>
      </c>
      <c r="DT5" s="1051" t="s">
        <v>2511</v>
      </c>
      <c r="DU5" s="1051" t="s">
        <v>2511</v>
      </c>
      <c r="DV5" s="1051" t="s">
        <v>2511</v>
      </c>
      <c r="DW5" s="1051" t="s">
        <v>2511</v>
      </c>
      <c r="DX5" s="1051" t="s">
        <v>2511</v>
      </c>
      <c r="DY5" s="1051" t="s">
        <v>2511</v>
      </c>
      <c r="DZ5" s="1051" t="s">
        <v>2511</v>
      </c>
      <c r="EA5" s="1051" t="s">
        <v>2511</v>
      </c>
      <c r="EB5" s="1051" t="s">
        <v>2511</v>
      </c>
      <c r="EC5" s="1051" t="s">
        <v>2511</v>
      </c>
      <c r="ED5" s="1051" t="s">
        <v>2511</v>
      </c>
      <c r="EE5" s="1051" t="s">
        <v>2512</v>
      </c>
      <c r="EF5" s="1051" t="s">
        <v>2512</v>
      </c>
      <c r="EG5" s="1051" t="s">
        <v>2513</v>
      </c>
      <c r="EH5" s="1051" t="s">
        <v>2513</v>
      </c>
      <c r="EI5" s="1051" t="s">
        <v>2513</v>
      </c>
      <c r="EJ5" s="1051" t="s">
        <v>2513</v>
      </c>
      <c r="EK5" s="1051" t="s">
        <v>2513</v>
      </c>
      <c r="EL5" s="1051" t="s">
        <v>2513</v>
      </c>
      <c r="EM5" s="1051" t="s">
        <v>2513</v>
      </c>
      <c r="EN5" s="1051" t="s">
        <v>2513</v>
      </c>
      <c r="EO5" s="1051" t="s">
        <v>2513</v>
      </c>
      <c r="EP5" s="1051" t="s">
        <v>2514</v>
      </c>
      <c r="EQ5" s="1051" t="s">
        <v>2515</v>
      </c>
      <c r="ER5" s="1051" t="s">
        <v>2516</v>
      </c>
      <c r="ES5" s="1095" t="s">
        <v>2517</v>
      </c>
      <c r="ET5" s="1096" t="s">
        <v>2517</v>
      </c>
      <c r="EU5" s="1096" t="s">
        <v>2517</v>
      </c>
      <c r="EV5" s="1096" t="s">
        <v>2517</v>
      </c>
      <c r="EW5" s="1096" t="s">
        <v>2517</v>
      </c>
      <c r="EX5" s="1096" t="s">
        <v>2517</v>
      </c>
      <c r="EY5" s="1096" t="s">
        <v>2517</v>
      </c>
      <c r="EZ5" s="1096" t="s">
        <v>2517</v>
      </c>
      <c r="FA5" s="1096" t="s">
        <v>2517</v>
      </c>
      <c r="FB5" s="1096" t="s">
        <v>2517</v>
      </c>
      <c r="FC5" s="1096" t="s">
        <v>2518</v>
      </c>
      <c r="FD5" s="1096" t="s">
        <v>2519</v>
      </c>
      <c r="FE5" s="1097" t="s">
        <v>2519</v>
      </c>
      <c r="FF5" s="1097" t="s">
        <v>2519</v>
      </c>
      <c r="FG5" s="1097" t="s">
        <v>2519</v>
      </c>
      <c r="FH5" s="1097" t="s">
        <v>2519</v>
      </c>
      <c r="FI5" s="1097" t="s">
        <v>2519</v>
      </c>
      <c r="FJ5" s="1097" t="s">
        <v>2519</v>
      </c>
    </row>
    <row r="6" spans="1:166" ht="20.100000000000001" customHeight="1" x14ac:dyDescent="0.3">
      <c r="A6" s="1094" t="s">
        <v>2520</v>
      </c>
      <c r="B6" s="971"/>
      <c r="C6" s="972"/>
      <c r="D6" s="972"/>
      <c r="E6" s="972"/>
      <c r="F6" s="971"/>
      <c r="G6" s="972"/>
      <c r="H6" s="972"/>
      <c r="I6" s="972"/>
      <c r="J6" s="972"/>
      <c r="K6" s="972"/>
      <c r="L6" s="972"/>
      <c r="M6" s="972"/>
      <c r="N6" s="971"/>
      <c r="O6" s="972"/>
      <c r="P6" s="972"/>
      <c r="Q6" s="971"/>
      <c r="R6" s="972"/>
      <c r="S6" s="972"/>
      <c r="T6" s="973"/>
      <c r="U6" s="973"/>
      <c r="V6" s="973"/>
      <c r="W6" s="973"/>
      <c r="X6" s="973"/>
      <c r="Y6" s="973"/>
      <c r="Z6" s="973"/>
      <c r="AA6" s="973"/>
      <c r="AB6" s="973"/>
      <c r="AC6" s="973"/>
      <c r="AD6" s="973"/>
      <c r="AE6" s="973"/>
      <c r="AF6" s="973"/>
      <c r="AG6" s="973"/>
      <c r="AH6" s="973"/>
      <c r="AI6" s="973"/>
      <c r="AJ6" s="973"/>
      <c r="AK6" s="973"/>
      <c r="AL6" s="973"/>
      <c r="AM6" s="973"/>
      <c r="AN6" s="973"/>
      <c r="AO6" s="973"/>
      <c r="AP6" s="973"/>
      <c r="AQ6" s="973"/>
      <c r="AR6" s="973"/>
      <c r="AS6" s="973"/>
      <c r="AT6" s="973"/>
      <c r="AU6" s="973"/>
      <c r="AV6" s="973"/>
      <c r="AW6" s="973"/>
      <c r="AX6" s="973"/>
      <c r="AY6" s="973"/>
      <c r="AZ6" s="973"/>
      <c r="BA6" s="973"/>
      <c r="BB6" s="973"/>
      <c r="BC6" s="973"/>
      <c r="BD6" s="973"/>
      <c r="BE6" s="973"/>
      <c r="BF6" s="973"/>
      <c r="BG6" s="973"/>
      <c r="BH6" s="973"/>
      <c r="BI6" s="973"/>
      <c r="BJ6" s="973"/>
      <c r="BK6" s="973"/>
      <c r="BL6" s="973"/>
      <c r="BM6" s="973"/>
      <c r="BN6" s="973"/>
      <c r="BO6" s="973"/>
      <c r="BP6" s="973"/>
      <c r="BQ6" s="973"/>
      <c r="BR6" s="973"/>
      <c r="BS6" s="973"/>
      <c r="BT6" s="973"/>
      <c r="BU6" s="973"/>
      <c r="BV6" s="973"/>
      <c r="BW6" s="973"/>
      <c r="BX6" s="973"/>
      <c r="BY6" s="973"/>
      <c r="BZ6" s="974"/>
      <c r="CA6" s="973"/>
      <c r="CB6" s="973"/>
      <c r="CC6" s="973"/>
      <c r="CD6" s="973"/>
      <c r="CE6" s="973"/>
      <c r="CF6" s="973"/>
      <c r="CG6" s="973"/>
      <c r="CH6" s="973"/>
      <c r="CI6" s="973"/>
      <c r="CJ6" s="973"/>
      <c r="CK6" s="973"/>
      <c r="CL6" s="973"/>
      <c r="CM6" s="973"/>
      <c r="CN6" s="973"/>
      <c r="CO6" s="973"/>
      <c r="CP6" s="973"/>
      <c r="CQ6" s="974"/>
      <c r="CR6" s="973"/>
      <c r="CS6" s="973"/>
      <c r="CT6" s="973"/>
      <c r="CU6" s="973"/>
      <c r="CV6" s="973"/>
      <c r="CW6" s="973"/>
      <c r="CX6" s="973"/>
      <c r="CY6" s="973"/>
      <c r="CZ6" s="973"/>
      <c r="DA6" s="973"/>
      <c r="DB6" s="973"/>
      <c r="DC6" s="1086"/>
      <c r="DD6" s="1086"/>
      <c r="DE6" s="1086"/>
      <c r="DF6" s="1086"/>
      <c r="DG6" s="1086"/>
      <c r="DH6" s="1086"/>
      <c r="DI6" s="1086"/>
      <c r="DJ6" s="1086"/>
      <c r="DK6" s="1086"/>
      <c r="DL6" s="1086"/>
      <c r="DM6" s="1086"/>
      <c r="DN6" s="1086"/>
      <c r="DO6" s="1086"/>
      <c r="DP6" s="1086"/>
      <c r="DQ6" s="1086"/>
      <c r="DR6" s="1087"/>
      <c r="DS6" s="1088"/>
      <c r="DT6" s="1088"/>
      <c r="DU6" s="1088"/>
      <c r="DV6" s="1088"/>
      <c r="DW6" s="1088"/>
      <c r="DX6" s="1088"/>
      <c r="DY6" s="1088"/>
      <c r="DZ6" s="1088"/>
      <c r="EA6" s="1088"/>
      <c r="EB6" s="1088"/>
      <c r="EC6" s="1088"/>
      <c r="ED6" s="1089"/>
      <c r="EE6" s="1089"/>
      <c r="EF6" s="1089"/>
      <c r="EG6" s="1089"/>
      <c r="EH6" s="1089"/>
      <c r="EI6" s="1089"/>
      <c r="EJ6" s="1089"/>
      <c r="EK6" s="1089"/>
      <c r="EL6" s="1089"/>
      <c r="EM6" s="1089"/>
      <c r="EN6" s="1089"/>
      <c r="EO6" s="1089"/>
      <c r="EP6" s="1089"/>
      <c r="EQ6" s="1089"/>
      <c r="ER6" s="1089"/>
      <c r="ES6" s="1090"/>
      <c r="ET6" s="1091"/>
      <c r="EU6" s="1091"/>
      <c r="EV6" s="1098"/>
      <c r="EW6" s="1098"/>
      <c r="EX6" s="1098"/>
      <c r="EY6" s="1098"/>
      <c r="EZ6" s="1098"/>
      <c r="FA6" s="1098"/>
      <c r="FB6" s="1098"/>
      <c r="FC6" s="1098"/>
      <c r="FD6" s="1098"/>
      <c r="FE6" s="1099"/>
      <c r="FF6" s="1099"/>
      <c r="FG6" s="1099"/>
      <c r="FH6" s="1099"/>
      <c r="FI6" s="1099"/>
      <c r="FJ6" s="1099"/>
    </row>
    <row r="7" spans="1:166" ht="20.100000000000001" customHeight="1" x14ac:dyDescent="0.3">
      <c r="A7" s="1100" t="s">
        <v>2521</v>
      </c>
      <c r="B7" s="1008" t="s">
        <v>2522</v>
      </c>
      <c r="C7" s="1009" t="s">
        <v>2523</v>
      </c>
      <c r="D7" s="1009" t="s">
        <v>2524</v>
      </c>
      <c r="E7" s="1009" t="s">
        <v>2524</v>
      </c>
      <c r="F7" s="1008" t="s">
        <v>2524</v>
      </c>
      <c r="G7" s="1009" t="s">
        <v>2525</v>
      </c>
      <c r="H7" s="1009" t="s">
        <v>2526</v>
      </c>
      <c r="I7" s="1009" t="s">
        <v>2526</v>
      </c>
      <c r="J7" s="1009" t="s">
        <v>2527</v>
      </c>
      <c r="K7" s="1009" t="s">
        <v>2527</v>
      </c>
      <c r="L7" s="1009" t="s">
        <v>2526</v>
      </c>
      <c r="M7" s="1009" t="s">
        <v>2528</v>
      </c>
      <c r="N7" s="1008" t="s">
        <v>2529</v>
      </c>
      <c r="O7" s="1009" t="s">
        <v>2529</v>
      </c>
      <c r="P7" s="1009" t="s">
        <v>2530</v>
      </c>
      <c r="Q7" s="1008" t="s">
        <v>2530</v>
      </c>
      <c r="R7" s="1009" t="s">
        <v>2530</v>
      </c>
      <c r="S7" s="1009" t="s">
        <v>2530</v>
      </c>
      <c r="T7" s="1010" t="s">
        <v>2530</v>
      </c>
      <c r="U7" s="1010" t="s">
        <v>2530</v>
      </c>
      <c r="V7" s="1010" t="s">
        <v>2530</v>
      </c>
      <c r="W7" s="1010" t="s">
        <v>2530</v>
      </c>
      <c r="X7" s="1010" t="s">
        <v>2531</v>
      </c>
      <c r="Y7" s="1010" t="s">
        <v>2531</v>
      </c>
      <c r="Z7" s="1010" t="s">
        <v>2532</v>
      </c>
      <c r="AA7" s="1010" t="s">
        <v>2532</v>
      </c>
      <c r="AB7" s="1010" t="s">
        <v>2532</v>
      </c>
      <c r="AC7" s="1010" t="s">
        <v>2532</v>
      </c>
      <c r="AD7" s="1010" t="s">
        <v>2532</v>
      </c>
      <c r="AE7" s="1010" t="s">
        <v>2532</v>
      </c>
      <c r="AF7" s="1010" t="s">
        <v>2532</v>
      </c>
      <c r="AG7" s="1010" t="s">
        <v>2533</v>
      </c>
      <c r="AH7" s="1010" t="s">
        <v>2496</v>
      </c>
      <c r="AI7" s="1010" t="s">
        <v>2534</v>
      </c>
      <c r="AJ7" s="1010" t="s">
        <v>2535</v>
      </c>
      <c r="AK7" s="1010" t="s">
        <v>2535</v>
      </c>
      <c r="AL7" s="1010" t="s">
        <v>2536</v>
      </c>
      <c r="AM7" s="1010" t="s">
        <v>2537</v>
      </c>
      <c r="AN7" s="1010" t="s">
        <v>2537</v>
      </c>
      <c r="AO7" s="1010">
        <v>6</v>
      </c>
      <c r="AP7" s="1010">
        <v>6</v>
      </c>
      <c r="AQ7" s="1010">
        <v>6</v>
      </c>
      <c r="AR7" s="1010">
        <v>6</v>
      </c>
      <c r="AS7" s="1010">
        <v>6</v>
      </c>
      <c r="AT7" s="1010">
        <v>6</v>
      </c>
      <c r="AU7" s="1010">
        <v>2.5</v>
      </c>
      <c r="AV7" s="1010">
        <v>2.5</v>
      </c>
      <c r="AW7" s="1010" t="s">
        <v>2538</v>
      </c>
      <c r="AX7" s="1010" t="s">
        <v>2538</v>
      </c>
      <c r="AY7" s="1010" t="s">
        <v>2539</v>
      </c>
      <c r="AZ7" s="1010">
        <v>2.5</v>
      </c>
      <c r="BA7" s="1010">
        <v>2.5</v>
      </c>
      <c r="BB7" s="1010">
        <v>2.5</v>
      </c>
      <c r="BC7" s="1010">
        <v>2.5</v>
      </c>
      <c r="BD7" s="1010" t="s">
        <v>2540</v>
      </c>
      <c r="BE7" s="1010" t="s">
        <v>2540</v>
      </c>
      <c r="BF7" s="1010" t="s">
        <v>2540</v>
      </c>
      <c r="BG7" s="1010" t="s">
        <v>2540</v>
      </c>
      <c r="BH7" s="1010" t="s">
        <v>2540</v>
      </c>
      <c r="BI7" s="1010" t="s">
        <v>2540</v>
      </c>
      <c r="BJ7" s="1010" t="s">
        <v>2541</v>
      </c>
      <c r="BK7" s="1010" t="s">
        <v>2541</v>
      </c>
      <c r="BL7" s="1010" t="s">
        <v>2541</v>
      </c>
      <c r="BM7" s="1010">
        <v>2.5</v>
      </c>
      <c r="BN7" s="1010" t="s">
        <v>2538</v>
      </c>
      <c r="BO7" s="1010" t="s">
        <v>2538</v>
      </c>
      <c r="BP7" s="1010">
        <v>2.5</v>
      </c>
      <c r="BQ7" s="1010">
        <v>2.5</v>
      </c>
      <c r="BR7" s="1010">
        <v>2.5</v>
      </c>
      <c r="BS7" s="1010">
        <v>2.5</v>
      </c>
      <c r="BT7" s="1010">
        <v>2.5</v>
      </c>
      <c r="BU7" s="1010">
        <v>2.5</v>
      </c>
      <c r="BV7" s="1010">
        <v>2.5</v>
      </c>
      <c r="BW7" s="1010" t="s">
        <v>2542</v>
      </c>
      <c r="BX7" s="1010" t="s">
        <v>2542</v>
      </c>
      <c r="BY7" s="1010" t="s">
        <v>2542</v>
      </c>
      <c r="BZ7" s="1011" t="s">
        <v>2542</v>
      </c>
      <c r="CA7" s="1010" t="s">
        <v>2543</v>
      </c>
      <c r="CB7" s="1010" t="s">
        <v>2544</v>
      </c>
      <c r="CC7" s="1010" t="s">
        <v>2544</v>
      </c>
      <c r="CD7" s="1010" t="s">
        <v>2545</v>
      </c>
      <c r="CE7" s="1010" t="s">
        <v>2546</v>
      </c>
      <c r="CF7" s="1010" t="s">
        <v>2547</v>
      </c>
      <c r="CG7" s="1010" t="s">
        <v>2547</v>
      </c>
      <c r="CH7" s="1010" t="s">
        <v>2548</v>
      </c>
      <c r="CI7" s="1010" t="s">
        <v>2548</v>
      </c>
      <c r="CJ7" s="1010" t="s">
        <v>2548</v>
      </c>
      <c r="CK7" s="1010" t="s">
        <v>2549</v>
      </c>
      <c r="CL7" s="1010" t="s">
        <v>2550</v>
      </c>
      <c r="CM7" s="1010" t="s">
        <v>2551</v>
      </c>
      <c r="CN7" s="1010" t="s">
        <v>2551</v>
      </c>
      <c r="CO7" s="1010" t="s">
        <v>2551</v>
      </c>
      <c r="CP7" s="1010" t="s">
        <v>2552</v>
      </c>
      <c r="CQ7" s="1011" t="s">
        <v>2553</v>
      </c>
      <c r="CR7" s="1010" t="s">
        <v>2554</v>
      </c>
      <c r="CS7" s="1010" t="s">
        <v>2555</v>
      </c>
      <c r="CT7" s="1010" t="s">
        <v>2555</v>
      </c>
      <c r="CU7" s="1010" t="s">
        <v>2556</v>
      </c>
      <c r="CV7" s="1010" t="s">
        <v>2557</v>
      </c>
      <c r="CW7" s="1010" t="s">
        <v>2557</v>
      </c>
      <c r="CX7" s="1010" t="s">
        <v>2557</v>
      </c>
      <c r="CY7" s="1010" t="s">
        <v>2557</v>
      </c>
      <c r="CZ7" s="1010" t="s">
        <v>2557</v>
      </c>
      <c r="DA7" s="1010" t="s">
        <v>2557</v>
      </c>
      <c r="DB7" s="1010" t="s">
        <v>2557</v>
      </c>
      <c r="DC7" s="1101" t="s">
        <v>2557</v>
      </c>
      <c r="DD7" s="1101" t="s">
        <v>2557</v>
      </c>
      <c r="DE7" s="1101" t="s">
        <v>2558</v>
      </c>
      <c r="DF7" s="1101" t="s">
        <v>2558</v>
      </c>
      <c r="DG7" s="1101" t="s">
        <v>2558</v>
      </c>
      <c r="DH7" s="1101" t="s">
        <v>2558</v>
      </c>
      <c r="DI7" s="1101" t="s">
        <v>2558</v>
      </c>
      <c r="DJ7" s="1101" t="s">
        <v>2558</v>
      </c>
      <c r="DK7" s="1101" t="s">
        <v>2559</v>
      </c>
      <c r="DL7" s="1101" t="s">
        <v>2559</v>
      </c>
      <c r="DM7" s="1101" t="s">
        <v>2558</v>
      </c>
      <c r="DN7" s="1101" t="s">
        <v>2558</v>
      </c>
      <c r="DO7" s="1101" t="s">
        <v>2558</v>
      </c>
      <c r="DP7" s="1101" t="s">
        <v>2560</v>
      </c>
      <c r="DQ7" s="1101" t="s">
        <v>2560</v>
      </c>
      <c r="DR7" s="1102" t="s">
        <v>2560</v>
      </c>
      <c r="DS7" s="1103" t="s">
        <v>2560</v>
      </c>
      <c r="DT7" s="1103" t="s">
        <v>2560</v>
      </c>
      <c r="DU7" s="1103" t="s">
        <v>2560</v>
      </c>
      <c r="DV7" s="1103" t="s">
        <v>2561</v>
      </c>
      <c r="DW7" s="1103" t="s">
        <v>2561</v>
      </c>
      <c r="DX7" s="1103" t="s">
        <v>2561</v>
      </c>
      <c r="DY7" s="1103" t="s">
        <v>2561</v>
      </c>
      <c r="DZ7" s="1103" t="s">
        <v>2561</v>
      </c>
      <c r="EA7" s="1104">
        <v>2.75</v>
      </c>
      <c r="EB7" s="1104">
        <v>2.75</v>
      </c>
      <c r="EC7" s="1104">
        <v>2.75</v>
      </c>
      <c r="ED7" s="1104">
        <v>2.75</v>
      </c>
      <c r="EE7" s="1104">
        <v>2.2999999999999998</v>
      </c>
      <c r="EF7" s="1104">
        <v>2.2999999999999998</v>
      </c>
      <c r="EG7" s="1103" t="s">
        <v>2562</v>
      </c>
      <c r="EH7" s="1103" t="s">
        <v>2562</v>
      </c>
      <c r="EI7" s="1103" t="s">
        <v>2562</v>
      </c>
      <c r="EJ7" s="1103" t="s">
        <v>2563</v>
      </c>
      <c r="EK7" s="1103" t="s">
        <v>2563</v>
      </c>
      <c r="EL7" s="1103" t="s">
        <v>2563</v>
      </c>
      <c r="EM7" s="1103" t="s">
        <v>2564</v>
      </c>
      <c r="EN7" s="1103" t="s">
        <v>2563</v>
      </c>
      <c r="EO7" s="1103">
        <v>0</v>
      </c>
      <c r="EP7" s="1103" t="s">
        <v>2565</v>
      </c>
      <c r="EQ7" s="1103" t="s">
        <v>2566</v>
      </c>
      <c r="ER7" s="1103" t="s">
        <v>2567</v>
      </c>
      <c r="ES7" s="1105">
        <v>0</v>
      </c>
      <c r="ET7" s="1098">
        <v>0</v>
      </c>
      <c r="EU7" s="1098">
        <v>0</v>
      </c>
      <c r="EV7" s="1098">
        <v>0</v>
      </c>
      <c r="EW7" s="1098">
        <v>0</v>
      </c>
      <c r="EX7" s="1098">
        <v>0</v>
      </c>
      <c r="EY7" s="1098">
        <v>0.15</v>
      </c>
      <c r="EZ7" s="1098">
        <v>0.85</v>
      </c>
      <c r="FA7" s="1098">
        <v>0</v>
      </c>
      <c r="FB7" s="1098">
        <v>0</v>
      </c>
      <c r="FC7" s="1098">
        <v>0</v>
      </c>
      <c r="FD7" s="1098" t="s">
        <v>1972</v>
      </c>
      <c r="FE7" s="1099" t="s">
        <v>1972</v>
      </c>
      <c r="FF7" s="1099" t="s">
        <v>1972</v>
      </c>
      <c r="FG7" s="1099" t="s">
        <v>1972</v>
      </c>
      <c r="FH7" s="1099" t="s">
        <v>1972</v>
      </c>
      <c r="FI7" s="1099">
        <v>2.2999999999999998</v>
      </c>
      <c r="FJ7" s="1099" t="s">
        <v>1972</v>
      </c>
    </row>
    <row r="8" spans="1:166" ht="20.100000000000001" customHeight="1" x14ac:dyDescent="0.3">
      <c r="A8" s="1100" t="s">
        <v>2568</v>
      </c>
      <c r="B8" s="1008" t="s">
        <v>2569</v>
      </c>
      <c r="C8" s="1009" t="s">
        <v>2570</v>
      </c>
      <c r="D8" s="1009" t="s">
        <v>2570</v>
      </c>
      <c r="E8" s="1009" t="s">
        <v>2570</v>
      </c>
      <c r="F8" s="1008" t="s">
        <v>2570</v>
      </c>
      <c r="G8" s="1009" t="s">
        <v>2166</v>
      </c>
      <c r="H8" s="1009" t="s">
        <v>2166</v>
      </c>
      <c r="I8" s="1009" t="s">
        <v>2166</v>
      </c>
      <c r="J8" s="1009" t="s">
        <v>2166</v>
      </c>
      <c r="K8" s="1009" t="s">
        <v>2166</v>
      </c>
      <c r="L8" s="1009" t="s">
        <v>2166</v>
      </c>
      <c r="M8" s="1009" t="s">
        <v>2166</v>
      </c>
      <c r="N8" s="1008" t="s">
        <v>2571</v>
      </c>
      <c r="O8" s="1009" t="s">
        <v>2571</v>
      </c>
      <c r="P8" s="1009" t="s">
        <v>2572</v>
      </c>
      <c r="Q8" s="1008" t="s">
        <v>2573</v>
      </c>
      <c r="R8" s="1009" t="s">
        <v>2573</v>
      </c>
      <c r="S8" s="1009" t="s">
        <v>2573</v>
      </c>
      <c r="T8" s="1010" t="s">
        <v>1990</v>
      </c>
      <c r="U8" s="1010" t="s">
        <v>1990</v>
      </c>
      <c r="V8" s="1010" t="s">
        <v>2574</v>
      </c>
      <c r="W8" s="1010" t="s">
        <v>2575</v>
      </c>
      <c r="X8" s="1010" t="s">
        <v>2573</v>
      </c>
      <c r="Y8" s="1010" t="s">
        <v>2576</v>
      </c>
      <c r="Z8" s="1010" t="s">
        <v>2577</v>
      </c>
      <c r="AA8" s="1010" t="s">
        <v>1903</v>
      </c>
      <c r="AB8" s="1010" t="s">
        <v>1903</v>
      </c>
      <c r="AC8" s="1010" t="s">
        <v>1903</v>
      </c>
      <c r="AD8" s="1010" t="s">
        <v>1903</v>
      </c>
      <c r="AE8" s="1010" t="s">
        <v>1903</v>
      </c>
      <c r="AF8" s="1010" t="s">
        <v>1903</v>
      </c>
      <c r="AG8" s="1010" t="s">
        <v>2578</v>
      </c>
      <c r="AH8" s="1010" t="s">
        <v>2579</v>
      </c>
      <c r="AI8" s="1010" t="s">
        <v>2579</v>
      </c>
      <c r="AJ8" s="1010" t="s">
        <v>2580</v>
      </c>
      <c r="AK8" s="1010" t="s">
        <v>2581</v>
      </c>
      <c r="AL8" s="1010" t="s">
        <v>2582</v>
      </c>
      <c r="AM8" s="1010" t="s">
        <v>2583</v>
      </c>
      <c r="AN8" s="1010" t="s">
        <v>2583</v>
      </c>
      <c r="AO8" s="1010" t="s">
        <v>2583</v>
      </c>
      <c r="AP8" s="1010" t="s">
        <v>2584</v>
      </c>
      <c r="AQ8" s="1010" t="s">
        <v>2585</v>
      </c>
      <c r="AR8" s="1010" t="s">
        <v>2586</v>
      </c>
      <c r="AS8" s="1010" t="s">
        <v>2586</v>
      </c>
      <c r="AT8" s="1010" t="s">
        <v>2587</v>
      </c>
      <c r="AU8" s="1010" t="s">
        <v>2587</v>
      </c>
      <c r="AV8" s="1010" t="s">
        <v>2587</v>
      </c>
      <c r="AW8" s="1010" t="s">
        <v>2587</v>
      </c>
      <c r="AX8" s="1010" t="s">
        <v>2587</v>
      </c>
      <c r="AY8" s="1010" t="s">
        <v>2587</v>
      </c>
      <c r="AZ8" s="1010" t="s">
        <v>2587</v>
      </c>
      <c r="BA8" s="1010" t="s">
        <v>2587</v>
      </c>
      <c r="BB8" s="1010" t="s">
        <v>2587</v>
      </c>
      <c r="BC8" s="1010" t="s">
        <v>2587</v>
      </c>
      <c r="BD8" s="1010" t="s">
        <v>2587</v>
      </c>
      <c r="BE8" s="1010" t="s">
        <v>2588</v>
      </c>
      <c r="BF8" s="1010" t="s">
        <v>2588</v>
      </c>
      <c r="BG8" s="1010" t="s">
        <v>2588</v>
      </c>
      <c r="BH8" s="1010" t="s">
        <v>2589</v>
      </c>
      <c r="BI8" s="1010" t="s">
        <v>2590</v>
      </c>
      <c r="BJ8" s="1010" t="s">
        <v>2590</v>
      </c>
      <c r="BK8" s="1010" t="s">
        <v>2590</v>
      </c>
      <c r="BL8" s="1010" t="s">
        <v>2590</v>
      </c>
      <c r="BM8" s="1010" t="s">
        <v>2591</v>
      </c>
      <c r="BN8" s="1010" t="s">
        <v>2592</v>
      </c>
      <c r="BO8" s="1010" t="s">
        <v>2593</v>
      </c>
      <c r="BP8" s="1010" t="s">
        <v>2593</v>
      </c>
      <c r="BQ8" s="1010" t="s">
        <v>2594</v>
      </c>
      <c r="BR8" s="1010" t="s">
        <v>2594</v>
      </c>
      <c r="BS8" s="1010" t="s">
        <v>2595</v>
      </c>
      <c r="BT8" s="1010" t="s">
        <v>2595</v>
      </c>
      <c r="BU8" s="1010" t="s">
        <v>2596</v>
      </c>
      <c r="BV8" s="1010" t="s">
        <v>2596</v>
      </c>
      <c r="BW8" s="1010" t="s">
        <v>2596</v>
      </c>
      <c r="BX8" s="1010" t="s">
        <v>2596</v>
      </c>
      <c r="BY8" s="1010" t="s">
        <v>2596</v>
      </c>
      <c r="BZ8" s="1011" t="s">
        <v>2596</v>
      </c>
      <c r="CA8" s="1010" t="s">
        <v>2596</v>
      </c>
      <c r="CB8" s="1010" t="s">
        <v>2597</v>
      </c>
      <c r="CC8" s="1010" t="s">
        <v>2597</v>
      </c>
      <c r="CD8" s="1010" t="s">
        <v>2598</v>
      </c>
      <c r="CE8" s="1010" t="s">
        <v>2598</v>
      </c>
      <c r="CF8" s="1010" t="s">
        <v>2598</v>
      </c>
      <c r="CG8" s="1010" t="s">
        <v>2598</v>
      </c>
      <c r="CH8" s="1010" t="s">
        <v>2598</v>
      </c>
      <c r="CI8" s="1010" t="s">
        <v>2598</v>
      </c>
      <c r="CJ8" s="1010" t="s">
        <v>2599</v>
      </c>
      <c r="CK8" s="1010" t="s">
        <v>2598</v>
      </c>
      <c r="CL8" s="1010" t="s">
        <v>2598</v>
      </c>
      <c r="CM8" s="1010" t="s">
        <v>2598</v>
      </c>
      <c r="CN8" s="1010" t="s">
        <v>2598</v>
      </c>
      <c r="CO8" s="1010" t="s">
        <v>2598</v>
      </c>
      <c r="CP8" s="1010" t="s">
        <v>2598</v>
      </c>
      <c r="CQ8" s="1011" t="s">
        <v>2600</v>
      </c>
      <c r="CR8" s="1010" t="s">
        <v>2601</v>
      </c>
      <c r="CS8" s="1010" t="s">
        <v>2602</v>
      </c>
      <c r="CT8" s="1010" t="s">
        <v>2603</v>
      </c>
      <c r="CU8" s="1010" t="s">
        <v>2604</v>
      </c>
      <c r="CV8" s="1010" t="s">
        <v>2604</v>
      </c>
      <c r="CW8" s="1010" t="s">
        <v>2604</v>
      </c>
      <c r="CX8" s="1010" t="s">
        <v>2605</v>
      </c>
      <c r="CY8" s="1010" t="s">
        <v>2604</v>
      </c>
      <c r="CZ8" s="1010" t="s">
        <v>2604</v>
      </c>
      <c r="DA8" s="1010" t="s">
        <v>2603</v>
      </c>
      <c r="DB8" s="1010" t="s">
        <v>2603</v>
      </c>
      <c r="DC8" s="1101" t="s">
        <v>2606</v>
      </c>
      <c r="DD8" s="1101" t="s">
        <v>2603</v>
      </c>
      <c r="DE8" s="1101" t="s">
        <v>2607</v>
      </c>
      <c r="DF8" s="1101" t="s">
        <v>2608</v>
      </c>
      <c r="DG8" s="1101" t="s">
        <v>2609</v>
      </c>
      <c r="DH8" s="1101" t="s">
        <v>2609</v>
      </c>
      <c r="DI8" s="1101" t="s">
        <v>2609</v>
      </c>
      <c r="DJ8" s="1101" t="s">
        <v>2609</v>
      </c>
      <c r="DK8" s="1101" t="s">
        <v>2610</v>
      </c>
      <c r="DL8" s="1101" t="s">
        <v>2609</v>
      </c>
      <c r="DM8" s="1101" t="s">
        <v>2609</v>
      </c>
      <c r="DN8" s="1101" t="s">
        <v>2609</v>
      </c>
      <c r="DO8" s="1101" t="s">
        <v>2609</v>
      </c>
      <c r="DP8" s="1101" t="s">
        <v>2611</v>
      </c>
      <c r="DQ8" s="1101" t="s">
        <v>2611</v>
      </c>
      <c r="DR8" s="1102" t="s">
        <v>2611</v>
      </c>
      <c r="DS8" s="1103" t="s">
        <v>2611</v>
      </c>
      <c r="DT8" s="1103" t="s">
        <v>2611</v>
      </c>
      <c r="DU8" s="1103" t="s">
        <v>2611</v>
      </c>
      <c r="DV8" s="1103" t="s">
        <v>2612</v>
      </c>
      <c r="DW8" s="1103" t="s">
        <v>2612</v>
      </c>
      <c r="DX8" s="1103" t="s">
        <v>2612</v>
      </c>
      <c r="DY8" s="1103" t="s">
        <v>2612</v>
      </c>
      <c r="DZ8" s="1103" t="s">
        <v>2612</v>
      </c>
      <c r="EA8" s="1103" t="s">
        <v>2612</v>
      </c>
      <c r="EB8" s="1103" t="s">
        <v>2612</v>
      </c>
      <c r="EC8" s="1103" t="s">
        <v>2612</v>
      </c>
      <c r="ED8" s="1103" t="s">
        <v>2612</v>
      </c>
      <c r="EE8" s="1103" t="s">
        <v>2613</v>
      </c>
      <c r="EF8" s="1103" t="s">
        <v>2613</v>
      </c>
      <c r="EG8" s="1103" t="s">
        <v>2613</v>
      </c>
      <c r="EH8" s="1103" t="s">
        <v>2613</v>
      </c>
      <c r="EI8" s="1103" t="s">
        <v>2614</v>
      </c>
      <c r="EJ8" s="1103" t="s">
        <v>2615</v>
      </c>
      <c r="EK8" s="1103" t="s">
        <v>2616</v>
      </c>
      <c r="EL8" s="1103" t="s">
        <v>2615</v>
      </c>
      <c r="EM8" s="1103" t="s">
        <v>2615</v>
      </c>
      <c r="EN8" s="1103" t="s">
        <v>2616</v>
      </c>
      <c r="EO8" s="1103" t="s">
        <v>2616</v>
      </c>
      <c r="EP8" s="1103" t="s">
        <v>2616</v>
      </c>
      <c r="EQ8" s="1103" t="s">
        <v>2616</v>
      </c>
      <c r="ER8" s="1103" t="s">
        <v>2617</v>
      </c>
      <c r="ES8" s="1105" t="s">
        <v>2617</v>
      </c>
      <c r="ET8" s="1098" t="s">
        <v>2617</v>
      </c>
      <c r="EU8" s="1098" t="s">
        <v>2615</v>
      </c>
      <c r="EV8" s="1098">
        <v>0.4</v>
      </c>
      <c r="EW8" s="1098" t="s">
        <v>2617</v>
      </c>
      <c r="EX8" s="1098" t="s">
        <v>2617</v>
      </c>
      <c r="EY8" s="1098" t="s">
        <v>2615</v>
      </c>
      <c r="EZ8" s="1098" t="s">
        <v>2618</v>
      </c>
      <c r="FA8" s="1098" t="s">
        <v>2617</v>
      </c>
      <c r="FB8" s="1098" t="s">
        <v>2619</v>
      </c>
      <c r="FC8" s="1098" t="s">
        <v>2620</v>
      </c>
      <c r="FD8" s="1098" t="s">
        <v>2621</v>
      </c>
      <c r="FE8" s="1099">
        <v>0.4</v>
      </c>
      <c r="FF8" s="1099" t="s">
        <v>3393</v>
      </c>
      <c r="FG8" s="1099" t="s">
        <v>3394</v>
      </c>
      <c r="FH8" s="1099" t="s">
        <v>3395</v>
      </c>
      <c r="FI8" s="1099" t="s">
        <v>2712</v>
      </c>
      <c r="FJ8" s="1099" t="s">
        <v>3396</v>
      </c>
    </row>
    <row r="9" spans="1:166" ht="20.100000000000001" customHeight="1" x14ac:dyDescent="0.3">
      <c r="A9" s="1100" t="s">
        <v>2622</v>
      </c>
      <c r="B9" s="1008" t="s">
        <v>2623</v>
      </c>
      <c r="C9" s="1009" t="s">
        <v>2624</v>
      </c>
      <c r="D9" s="1009" t="s">
        <v>2625</v>
      </c>
      <c r="E9" s="1009" t="s">
        <v>2626</v>
      </c>
      <c r="F9" s="1008" t="s">
        <v>2627</v>
      </c>
      <c r="G9" s="1009" t="s">
        <v>2628</v>
      </c>
      <c r="H9" s="1009" t="s">
        <v>2629</v>
      </c>
      <c r="I9" s="1009" t="s">
        <v>2630</v>
      </c>
      <c r="J9" s="1009" t="s">
        <v>2630</v>
      </c>
      <c r="K9" s="1009" t="s">
        <v>2631</v>
      </c>
      <c r="L9" s="1009" t="s">
        <v>2631</v>
      </c>
      <c r="M9" s="1009" t="s">
        <v>2629</v>
      </c>
      <c r="N9" s="1008" t="s">
        <v>2632</v>
      </c>
      <c r="O9" s="1009" t="s">
        <v>2633</v>
      </c>
      <c r="P9" s="1009" t="s">
        <v>2634</v>
      </c>
      <c r="Q9" s="1008" t="s">
        <v>2574</v>
      </c>
      <c r="R9" s="1009" t="s">
        <v>2574</v>
      </c>
      <c r="S9" s="1009" t="s">
        <v>2635</v>
      </c>
      <c r="T9" s="1010" t="s">
        <v>1946</v>
      </c>
      <c r="U9" s="1010" t="s">
        <v>2636</v>
      </c>
      <c r="V9" s="1010" t="s">
        <v>2637</v>
      </c>
      <c r="W9" s="1010" t="s">
        <v>2636</v>
      </c>
      <c r="X9" s="1010" t="s">
        <v>1946</v>
      </c>
      <c r="Y9" s="1010" t="s">
        <v>2636</v>
      </c>
      <c r="Z9" s="1010" t="s">
        <v>2638</v>
      </c>
      <c r="AA9" s="1010" t="s">
        <v>2639</v>
      </c>
      <c r="AB9" s="1010" t="s">
        <v>2640</v>
      </c>
      <c r="AC9" s="1010" t="s">
        <v>2641</v>
      </c>
      <c r="AD9" s="1010" t="s">
        <v>2641</v>
      </c>
      <c r="AE9" s="1010" t="s">
        <v>2641</v>
      </c>
      <c r="AF9" s="1010" t="s">
        <v>2638</v>
      </c>
      <c r="AG9" s="1010" t="s">
        <v>2642</v>
      </c>
      <c r="AH9" s="1010" t="s">
        <v>2643</v>
      </c>
      <c r="AI9" s="1010" t="s">
        <v>2643</v>
      </c>
      <c r="AJ9" s="1010" t="s">
        <v>2533</v>
      </c>
      <c r="AK9" s="1010" t="s">
        <v>2168</v>
      </c>
      <c r="AL9" s="1010" t="s">
        <v>2644</v>
      </c>
      <c r="AM9" s="1010" t="s">
        <v>2644</v>
      </c>
      <c r="AN9" s="1010" t="s">
        <v>2644</v>
      </c>
      <c r="AO9" s="1010" t="s">
        <v>2645</v>
      </c>
      <c r="AP9" s="1010" t="s">
        <v>2646</v>
      </c>
      <c r="AQ9" s="1010" t="s">
        <v>2647</v>
      </c>
      <c r="AR9" s="1010" t="s">
        <v>2647</v>
      </c>
      <c r="AS9" s="1010" t="s">
        <v>2648</v>
      </c>
      <c r="AT9" s="1010" t="s">
        <v>2649</v>
      </c>
      <c r="AU9" s="1010" t="s">
        <v>2650</v>
      </c>
      <c r="AV9" s="1010" t="s">
        <v>2651</v>
      </c>
      <c r="AW9" s="1010" t="s">
        <v>2651</v>
      </c>
      <c r="AX9" s="1010" t="s">
        <v>2651</v>
      </c>
      <c r="AY9" s="1010" t="s">
        <v>2651</v>
      </c>
      <c r="AZ9" s="1010" t="s">
        <v>2652</v>
      </c>
      <c r="BA9" s="1010" t="s">
        <v>2653</v>
      </c>
      <c r="BB9" s="1010" t="s">
        <v>2653</v>
      </c>
      <c r="BC9" s="1010" t="s">
        <v>2654</v>
      </c>
      <c r="BD9" s="1010" t="s">
        <v>2654</v>
      </c>
      <c r="BE9" s="1010" t="s">
        <v>2654</v>
      </c>
      <c r="BF9" s="1010" t="s">
        <v>2654</v>
      </c>
      <c r="BG9" s="1010" t="s">
        <v>2654</v>
      </c>
      <c r="BH9" s="1010" t="s">
        <v>2654</v>
      </c>
      <c r="BI9" s="1010" t="s">
        <v>2654</v>
      </c>
      <c r="BJ9" s="1010" t="s">
        <v>2654</v>
      </c>
      <c r="BK9" s="1010" t="s">
        <v>2654</v>
      </c>
      <c r="BL9" s="1010" t="s">
        <v>2654</v>
      </c>
      <c r="BM9" s="1010" t="s">
        <v>2655</v>
      </c>
      <c r="BN9" s="1010" t="s">
        <v>2655</v>
      </c>
      <c r="BO9" s="1010" t="s">
        <v>2655</v>
      </c>
      <c r="BP9" s="1010" t="s">
        <v>2655</v>
      </c>
      <c r="BQ9" s="1010" t="s">
        <v>2655</v>
      </c>
      <c r="BR9" s="1010" t="s">
        <v>2655</v>
      </c>
      <c r="BS9" s="1010" t="s">
        <v>2656</v>
      </c>
      <c r="BT9" s="1010" t="s">
        <v>2656</v>
      </c>
      <c r="BU9" s="1010" t="s">
        <v>2657</v>
      </c>
      <c r="BV9" s="1010" t="s">
        <v>2657</v>
      </c>
      <c r="BW9" s="1010" t="s">
        <v>2657</v>
      </c>
      <c r="BX9" s="1010" t="s">
        <v>2658</v>
      </c>
      <c r="BY9" s="1010" t="s">
        <v>2659</v>
      </c>
      <c r="BZ9" s="1011" t="s">
        <v>2660</v>
      </c>
      <c r="CA9" s="1010" t="s">
        <v>2661</v>
      </c>
      <c r="CB9" s="1010" t="s">
        <v>2661</v>
      </c>
      <c r="CC9" s="1010" t="s">
        <v>2662</v>
      </c>
      <c r="CD9" s="1010" t="s">
        <v>2663</v>
      </c>
      <c r="CE9" s="1010" t="s">
        <v>2664</v>
      </c>
      <c r="CF9" s="1010" t="s">
        <v>2665</v>
      </c>
      <c r="CG9" s="1010" t="s">
        <v>2665</v>
      </c>
      <c r="CH9" s="1010" t="s">
        <v>2666</v>
      </c>
      <c r="CI9" s="1010" t="s">
        <v>2667</v>
      </c>
      <c r="CJ9" s="1010" t="s">
        <v>2667</v>
      </c>
      <c r="CK9" s="1010" t="s">
        <v>2667</v>
      </c>
      <c r="CL9" s="1010" t="s">
        <v>2668</v>
      </c>
      <c r="CM9" s="1010" t="s">
        <v>2668</v>
      </c>
      <c r="CN9" s="1010" t="s">
        <v>2665</v>
      </c>
      <c r="CO9" s="1010" t="s">
        <v>2669</v>
      </c>
      <c r="CP9" s="1010" t="s">
        <v>2670</v>
      </c>
      <c r="CQ9" s="1011" t="s">
        <v>2671</v>
      </c>
      <c r="CR9" s="1010" t="s">
        <v>2672</v>
      </c>
      <c r="CS9" s="1010" t="s">
        <v>2673</v>
      </c>
      <c r="CT9" s="1010" t="s">
        <v>2674</v>
      </c>
      <c r="CU9" s="1010" t="s">
        <v>2675</v>
      </c>
      <c r="CV9" s="1010" t="s">
        <v>2672</v>
      </c>
      <c r="CW9" s="1010" t="s">
        <v>2676</v>
      </c>
      <c r="CX9" s="1010" t="s">
        <v>2677</v>
      </c>
      <c r="CY9" s="1010" t="s">
        <v>2678</v>
      </c>
      <c r="CZ9" s="1010" t="s">
        <v>2678</v>
      </c>
      <c r="DA9" s="1010" t="s">
        <v>2678</v>
      </c>
      <c r="DB9" s="1010" t="s">
        <v>2679</v>
      </c>
      <c r="DC9" s="1101" t="s">
        <v>2672</v>
      </c>
      <c r="DD9" s="1101" t="s">
        <v>2680</v>
      </c>
      <c r="DE9" s="1101" t="s">
        <v>2672</v>
      </c>
      <c r="DF9" s="1101" t="s">
        <v>2681</v>
      </c>
      <c r="DG9" s="1101" t="s">
        <v>2682</v>
      </c>
      <c r="DH9" s="1101" t="s">
        <v>2683</v>
      </c>
      <c r="DI9" s="1101" t="s">
        <v>2684</v>
      </c>
      <c r="DJ9" s="1101" t="s">
        <v>2685</v>
      </c>
      <c r="DK9" s="1101" t="s">
        <v>2686</v>
      </c>
      <c r="DL9" s="1101" t="s">
        <v>2687</v>
      </c>
      <c r="DM9" s="1101" t="s">
        <v>2688</v>
      </c>
      <c r="DN9" s="1101" t="s">
        <v>2689</v>
      </c>
      <c r="DO9" s="1101" t="s">
        <v>2690</v>
      </c>
      <c r="DP9" s="1101" t="s">
        <v>2691</v>
      </c>
      <c r="DQ9" s="1101" t="s">
        <v>2692</v>
      </c>
      <c r="DR9" s="1102" t="s">
        <v>2693</v>
      </c>
      <c r="DS9" s="1103" t="s">
        <v>2694</v>
      </c>
      <c r="DT9" s="1103" t="s">
        <v>2695</v>
      </c>
      <c r="DU9" s="1103" t="s">
        <v>2696</v>
      </c>
      <c r="DV9" s="1103" t="s">
        <v>2696</v>
      </c>
      <c r="DW9" s="1103" t="s">
        <v>2697</v>
      </c>
      <c r="DX9" s="1103" t="s">
        <v>2698</v>
      </c>
      <c r="DY9" s="1103" t="s">
        <v>2699</v>
      </c>
      <c r="DZ9" s="1103" t="s">
        <v>2700</v>
      </c>
      <c r="EA9" s="1103" t="s">
        <v>2700</v>
      </c>
      <c r="EB9" s="1103" t="s">
        <v>2700</v>
      </c>
      <c r="EC9" s="1103" t="s">
        <v>2700</v>
      </c>
      <c r="ED9" s="1103" t="s">
        <v>2701</v>
      </c>
      <c r="EE9" s="1103" t="s">
        <v>2616</v>
      </c>
      <c r="EF9" s="1103" t="s">
        <v>2702</v>
      </c>
      <c r="EG9" s="1103" t="s">
        <v>2703</v>
      </c>
      <c r="EH9" s="1103" t="s">
        <v>2704</v>
      </c>
      <c r="EI9" s="1103" t="s">
        <v>2705</v>
      </c>
      <c r="EJ9" s="1103" t="s">
        <v>2703</v>
      </c>
      <c r="EK9" s="1103" t="s">
        <v>2706</v>
      </c>
      <c r="EL9" s="1103" t="s">
        <v>2707</v>
      </c>
      <c r="EM9" s="1103" t="s">
        <v>2708</v>
      </c>
      <c r="EN9" s="1103" t="s">
        <v>2709</v>
      </c>
      <c r="EO9" s="1103" t="s">
        <v>2710</v>
      </c>
      <c r="EP9" s="1103" t="s">
        <v>2709</v>
      </c>
      <c r="EQ9" s="1103" t="s">
        <v>2711</v>
      </c>
      <c r="ER9" s="1103" t="s">
        <v>2711</v>
      </c>
      <c r="ES9" s="1105" t="s">
        <v>2712</v>
      </c>
      <c r="ET9" s="1098" t="s">
        <v>2713</v>
      </c>
      <c r="EU9" s="1098" t="s">
        <v>2714</v>
      </c>
      <c r="EV9" s="1098" t="s">
        <v>2715</v>
      </c>
      <c r="EW9" s="1098" t="s">
        <v>2714</v>
      </c>
      <c r="EX9" s="1098" t="s">
        <v>2716</v>
      </c>
      <c r="EY9" s="1098" t="s">
        <v>2717</v>
      </c>
      <c r="EZ9" s="1098" t="s">
        <v>2718</v>
      </c>
      <c r="FA9" s="1098" t="s">
        <v>2719</v>
      </c>
      <c r="FB9" s="1098" t="s">
        <v>2720</v>
      </c>
      <c r="FC9" s="1098" t="s">
        <v>2721</v>
      </c>
      <c r="FD9" s="1098" t="s">
        <v>2722</v>
      </c>
      <c r="FE9" s="1099" t="s">
        <v>3397</v>
      </c>
      <c r="FF9" s="1099" t="s">
        <v>3398</v>
      </c>
      <c r="FG9" s="1099" t="s">
        <v>3399</v>
      </c>
      <c r="FH9" s="1099" t="s">
        <v>3400</v>
      </c>
      <c r="FI9" s="1099" t="s">
        <v>3401</v>
      </c>
      <c r="FJ9" s="1099" t="s">
        <v>3401</v>
      </c>
    </row>
    <row r="10" spans="1:166" ht="20.100000000000001" customHeight="1" x14ac:dyDescent="0.3">
      <c r="A10" s="1100" t="s">
        <v>2723</v>
      </c>
      <c r="B10" s="1008" t="s">
        <v>2724</v>
      </c>
      <c r="C10" s="1009" t="s">
        <v>2725</v>
      </c>
      <c r="D10" s="1009" t="s">
        <v>2726</v>
      </c>
      <c r="E10" s="1009" t="s">
        <v>2726</v>
      </c>
      <c r="F10" s="1008" t="s">
        <v>2727</v>
      </c>
      <c r="G10" s="1009" t="s">
        <v>2728</v>
      </c>
      <c r="H10" s="1009" t="s">
        <v>2647</v>
      </c>
      <c r="I10" s="1009" t="s">
        <v>2728</v>
      </c>
      <c r="J10" s="1009" t="s">
        <v>2728</v>
      </c>
      <c r="K10" s="1009" t="s">
        <v>2728</v>
      </c>
      <c r="L10" s="1009" t="s">
        <v>2728</v>
      </c>
      <c r="M10" s="1009" t="s">
        <v>2729</v>
      </c>
      <c r="N10" s="1008" t="s">
        <v>2730</v>
      </c>
      <c r="O10" s="1009" t="s">
        <v>2731</v>
      </c>
      <c r="P10" s="1009" t="s">
        <v>2732</v>
      </c>
      <c r="Q10" s="1008" t="s">
        <v>2733</v>
      </c>
      <c r="R10" s="1009" t="s">
        <v>2158</v>
      </c>
      <c r="S10" s="1009" t="s">
        <v>2734</v>
      </c>
      <c r="T10" s="1010" t="s">
        <v>2636</v>
      </c>
      <c r="U10" s="1010" t="s">
        <v>2735</v>
      </c>
      <c r="V10" s="1010" t="s">
        <v>2736</v>
      </c>
      <c r="W10" s="1010" t="s">
        <v>2737</v>
      </c>
      <c r="X10" s="1010" t="s">
        <v>2636</v>
      </c>
      <c r="Y10" s="1010" t="s">
        <v>1947</v>
      </c>
      <c r="Z10" s="1010" t="s">
        <v>2738</v>
      </c>
      <c r="AA10" s="1010" t="s">
        <v>2739</v>
      </c>
      <c r="AB10" s="1010" t="s">
        <v>2740</v>
      </c>
      <c r="AC10" s="1010" t="s">
        <v>2740</v>
      </c>
      <c r="AD10" s="1010" t="s">
        <v>2638</v>
      </c>
      <c r="AE10" s="1010" t="s">
        <v>2638</v>
      </c>
      <c r="AF10" s="1010" t="s">
        <v>2741</v>
      </c>
      <c r="AG10" s="1010" t="s">
        <v>2742</v>
      </c>
      <c r="AH10" s="1010" t="s">
        <v>2743</v>
      </c>
      <c r="AI10" s="1010" t="s">
        <v>2744</v>
      </c>
      <c r="AJ10" s="1010" t="s">
        <v>2745</v>
      </c>
      <c r="AK10" s="1010" t="s">
        <v>2745</v>
      </c>
      <c r="AL10" s="1010" t="s">
        <v>2746</v>
      </c>
      <c r="AM10" s="1010" t="s">
        <v>2746</v>
      </c>
      <c r="AN10" s="1010" t="s">
        <v>2747</v>
      </c>
      <c r="AO10" s="1010" t="s">
        <v>2748</v>
      </c>
      <c r="AP10" s="1010" t="s">
        <v>2749</v>
      </c>
      <c r="AQ10" s="1010" t="s">
        <v>2750</v>
      </c>
      <c r="AR10" s="1010" t="s">
        <v>2751</v>
      </c>
      <c r="AS10" s="1010" t="s">
        <v>2649</v>
      </c>
      <c r="AT10" s="1010" t="s">
        <v>2752</v>
      </c>
      <c r="AU10" s="1010" t="s">
        <v>2653</v>
      </c>
      <c r="AV10" s="1010" t="s">
        <v>2653</v>
      </c>
      <c r="AW10" s="1010" t="s">
        <v>2653</v>
      </c>
      <c r="AX10" s="1010" t="s">
        <v>2653</v>
      </c>
      <c r="AY10" s="1010" t="s">
        <v>2653</v>
      </c>
      <c r="AZ10" s="1010" t="s">
        <v>2753</v>
      </c>
      <c r="BA10" s="1010" t="s">
        <v>2653</v>
      </c>
      <c r="BB10" s="1010" t="s">
        <v>2653</v>
      </c>
      <c r="BC10" s="1010" t="s">
        <v>2653</v>
      </c>
      <c r="BD10" s="1010" t="s">
        <v>2653</v>
      </c>
      <c r="BE10" s="1010" t="s">
        <v>2653</v>
      </c>
      <c r="BF10" s="1010" t="s">
        <v>2653</v>
      </c>
      <c r="BG10" s="1010" t="s">
        <v>2653</v>
      </c>
      <c r="BH10" s="1010" t="s">
        <v>2653</v>
      </c>
      <c r="BI10" s="1010" t="s">
        <v>2653</v>
      </c>
      <c r="BJ10" s="1010" t="s">
        <v>2653</v>
      </c>
      <c r="BK10" s="1010" t="s">
        <v>2653</v>
      </c>
      <c r="BL10" s="1010" t="s">
        <v>2653</v>
      </c>
      <c r="BM10" s="1010" t="s">
        <v>2655</v>
      </c>
      <c r="BN10" s="1010" t="s">
        <v>2754</v>
      </c>
      <c r="BO10" s="1010" t="s">
        <v>2754</v>
      </c>
      <c r="BP10" s="1010" t="s">
        <v>2754</v>
      </c>
      <c r="BQ10" s="1010" t="s">
        <v>2754</v>
      </c>
      <c r="BR10" s="1010" t="s">
        <v>2754</v>
      </c>
      <c r="BS10" s="1010" t="s">
        <v>2755</v>
      </c>
      <c r="BT10" s="1010" t="s">
        <v>2755</v>
      </c>
      <c r="BU10" s="1010" t="s">
        <v>2756</v>
      </c>
      <c r="BV10" s="1010" t="s">
        <v>2757</v>
      </c>
      <c r="BW10" s="1010" t="s">
        <v>2758</v>
      </c>
      <c r="BX10" s="1010" t="s">
        <v>2759</v>
      </c>
      <c r="BY10" s="1010" t="s">
        <v>2760</v>
      </c>
      <c r="BZ10" s="1011" t="s">
        <v>2760</v>
      </c>
      <c r="CA10" s="1010" t="s">
        <v>2761</v>
      </c>
      <c r="CB10" s="1010" t="s">
        <v>2762</v>
      </c>
      <c r="CC10" s="1010" t="s">
        <v>2623</v>
      </c>
      <c r="CD10" s="1010" t="s">
        <v>2763</v>
      </c>
      <c r="CE10" s="1010" t="s">
        <v>2764</v>
      </c>
      <c r="CF10" s="1010" t="s">
        <v>2765</v>
      </c>
      <c r="CG10" s="1010" t="s">
        <v>2765</v>
      </c>
      <c r="CH10" s="1010" t="s">
        <v>2766</v>
      </c>
      <c r="CI10" s="1010" t="s">
        <v>2593</v>
      </c>
      <c r="CJ10" s="1010" t="s">
        <v>2593</v>
      </c>
      <c r="CK10" s="1010" t="s">
        <v>2767</v>
      </c>
      <c r="CL10" s="1010" t="s">
        <v>2768</v>
      </c>
      <c r="CM10" s="1010" t="s">
        <v>2593</v>
      </c>
      <c r="CN10" s="1010" t="s">
        <v>2593</v>
      </c>
      <c r="CO10" s="1010" t="s">
        <v>2593</v>
      </c>
      <c r="CP10" s="1010" t="s">
        <v>2769</v>
      </c>
      <c r="CQ10" s="1011" t="s">
        <v>2770</v>
      </c>
      <c r="CR10" s="1010" t="s">
        <v>2771</v>
      </c>
      <c r="CS10" s="1010" t="s">
        <v>2771</v>
      </c>
      <c r="CT10" s="1010" t="s">
        <v>2772</v>
      </c>
      <c r="CU10" s="1010" t="s">
        <v>2773</v>
      </c>
      <c r="CV10" s="1010" t="s">
        <v>2774</v>
      </c>
      <c r="CW10" s="1010" t="s">
        <v>2775</v>
      </c>
      <c r="CX10" s="1010" t="s">
        <v>2678</v>
      </c>
      <c r="CY10" s="1010" t="s">
        <v>2678</v>
      </c>
      <c r="CZ10" s="1010" t="s">
        <v>2678</v>
      </c>
      <c r="DA10" s="1010" t="s">
        <v>2775</v>
      </c>
      <c r="DB10" s="1010" t="s">
        <v>2680</v>
      </c>
      <c r="DC10" s="1101" t="s">
        <v>2680</v>
      </c>
      <c r="DD10" s="1101" t="s">
        <v>2776</v>
      </c>
      <c r="DE10" s="1101" t="s">
        <v>2777</v>
      </c>
      <c r="DF10" s="1101" t="s">
        <v>2778</v>
      </c>
      <c r="DG10" s="1101" t="s">
        <v>2779</v>
      </c>
      <c r="DH10" s="1101" t="s">
        <v>2780</v>
      </c>
      <c r="DI10" s="1101" t="s">
        <v>2781</v>
      </c>
      <c r="DJ10" s="1101" t="s">
        <v>2781</v>
      </c>
      <c r="DK10" s="1101" t="s">
        <v>2782</v>
      </c>
      <c r="DL10" s="1101" t="s">
        <v>2782</v>
      </c>
      <c r="DM10" s="1101" t="s">
        <v>2783</v>
      </c>
      <c r="DN10" s="1101" t="s">
        <v>2784</v>
      </c>
      <c r="DO10" s="1101" t="s">
        <v>2784</v>
      </c>
      <c r="DP10" s="1101" t="s">
        <v>2785</v>
      </c>
      <c r="DQ10" s="1101" t="s">
        <v>2786</v>
      </c>
      <c r="DR10" s="1102" t="s">
        <v>2695</v>
      </c>
      <c r="DS10" s="1103" t="s">
        <v>2787</v>
      </c>
      <c r="DT10" s="1103" t="s">
        <v>2787</v>
      </c>
      <c r="DU10" s="1103" t="s">
        <v>2787</v>
      </c>
      <c r="DV10" s="1103" t="s">
        <v>2787</v>
      </c>
      <c r="DW10" s="1103" t="s">
        <v>2788</v>
      </c>
      <c r="DX10" s="1103" t="s">
        <v>2789</v>
      </c>
      <c r="DY10" s="1103" t="s">
        <v>2790</v>
      </c>
      <c r="DZ10" s="1103" t="s">
        <v>2791</v>
      </c>
      <c r="EA10" s="1103" t="s">
        <v>2697</v>
      </c>
      <c r="EB10" s="1103" t="s">
        <v>2697</v>
      </c>
      <c r="EC10" s="1103" t="s">
        <v>2792</v>
      </c>
      <c r="ED10" s="1103" t="s">
        <v>2793</v>
      </c>
      <c r="EE10" s="1103" t="s">
        <v>2794</v>
      </c>
      <c r="EF10" s="1103" t="s">
        <v>2795</v>
      </c>
      <c r="EG10" s="1103" t="s">
        <v>2796</v>
      </c>
      <c r="EH10" s="1103" t="s">
        <v>2797</v>
      </c>
      <c r="EI10" s="1103" t="s">
        <v>2705</v>
      </c>
      <c r="EJ10" s="1103" t="s">
        <v>2798</v>
      </c>
      <c r="EK10" s="1103" t="s">
        <v>2798</v>
      </c>
      <c r="EL10" s="1103" t="s">
        <v>2799</v>
      </c>
      <c r="EM10" s="1103" t="s">
        <v>2800</v>
      </c>
      <c r="EN10" s="1103" t="s">
        <v>2801</v>
      </c>
      <c r="EO10" s="1103" t="s">
        <v>2802</v>
      </c>
      <c r="EP10" s="1103" t="s">
        <v>2803</v>
      </c>
      <c r="EQ10" s="1103" t="s">
        <v>2804</v>
      </c>
      <c r="ER10" s="1103" t="s">
        <v>2805</v>
      </c>
      <c r="ES10" s="1105" t="s">
        <v>2709</v>
      </c>
      <c r="ET10" s="1098" t="s">
        <v>2806</v>
      </c>
      <c r="EU10" s="1098" t="s">
        <v>2709</v>
      </c>
      <c r="EV10" s="1098" t="s">
        <v>2807</v>
      </c>
      <c r="EW10" s="1098" t="s">
        <v>2808</v>
      </c>
      <c r="EX10" s="1098" t="s">
        <v>2809</v>
      </c>
      <c r="EY10" s="1098" t="s">
        <v>2810</v>
      </c>
      <c r="EZ10" s="1098" t="s">
        <v>2810</v>
      </c>
      <c r="FA10" s="1098" t="s">
        <v>2811</v>
      </c>
      <c r="FB10" s="1098" t="s">
        <v>2792</v>
      </c>
      <c r="FC10" s="1098" t="s">
        <v>2812</v>
      </c>
      <c r="FD10" s="1098" t="s">
        <v>2813</v>
      </c>
      <c r="FE10" s="1099" t="s">
        <v>3172</v>
      </c>
      <c r="FF10" s="1099" t="s">
        <v>3402</v>
      </c>
      <c r="FG10" s="1099" t="s">
        <v>2813</v>
      </c>
      <c r="FH10" s="1099" t="s">
        <v>3403</v>
      </c>
      <c r="FI10" s="1099" t="s">
        <v>3404</v>
      </c>
      <c r="FJ10" s="1099" t="s">
        <v>3405</v>
      </c>
    </row>
    <row r="11" spans="1:166" ht="20.100000000000001" customHeight="1" x14ac:dyDescent="0.3">
      <c r="A11" s="1100" t="s">
        <v>2814</v>
      </c>
      <c r="B11" s="1008" t="s">
        <v>2815</v>
      </c>
      <c r="C11" s="1009" t="s">
        <v>2816</v>
      </c>
      <c r="D11" s="1009" t="s">
        <v>2626</v>
      </c>
      <c r="E11" s="1009" t="s">
        <v>2626</v>
      </c>
      <c r="F11" s="1008" t="s">
        <v>2626</v>
      </c>
      <c r="G11" s="1009" t="s">
        <v>2817</v>
      </c>
      <c r="H11" s="1009" t="s">
        <v>2818</v>
      </c>
      <c r="I11" s="1009" t="s">
        <v>2819</v>
      </c>
      <c r="J11" s="1009" t="s">
        <v>2819</v>
      </c>
      <c r="K11" s="1009" t="s">
        <v>2817</v>
      </c>
      <c r="L11" s="1009" t="s">
        <v>2817</v>
      </c>
      <c r="M11" s="1009" t="s">
        <v>2820</v>
      </c>
      <c r="N11" s="1008" t="s">
        <v>2821</v>
      </c>
      <c r="O11" s="1009" t="s">
        <v>2821</v>
      </c>
      <c r="P11" s="1009" t="s">
        <v>2822</v>
      </c>
      <c r="Q11" s="1008" t="s">
        <v>2823</v>
      </c>
      <c r="R11" s="1009" t="s">
        <v>2823</v>
      </c>
      <c r="S11" s="1009" t="s">
        <v>2824</v>
      </c>
      <c r="T11" s="1010" t="s">
        <v>2825</v>
      </c>
      <c r="U11" s="1010" t="s">
        <v>2826</v>
      </c>
      <c r="V11" s="1010" t="s">
        <v>2827</v>
      </c>
      <c r="W11" s="1010" t="s">
        <v>2828</v>
      </c>
      <c r="X11" s="1010" t="s">
        <v>2828</v>
      </c>
      <c r="Y11" s="1010" t="s">
        <v>2829</v>
      </c>
      <c r="Z11" s="1010" t="s">
        <v>2830</v>
      </c>
      <c r="AA11" s="1010" t="s">
        <v>2831</v>
      </c>
      <c r="AB11" s="1010" t="s">
        <v>2832</v>
      </c>
      <c r="AC11" s="1010" t="s">
        <v>2832</v>
      </c>
      <c r="AD11" s="1010" t="s">
        <v>2832</v>
      </c>
      <c r="AE11" s="1010" t="s">
        <v>2833</v>
      </c>
      <c r="AF11" s="1010" t="s">
        <v>2833</v>
      </c>
      <c r="AG11" s="1010" t="s">
        <v>2833</v>
      </c>
      <c r="AH11" s="1010" t="s">
        <v>2833</v>
      </c>
      <c r="AI11" s="1010" t="s">
        <v>2833</v>
      </c>
      <c r="AJ11" s="1010" t="s">
        <v>2834</v>
      </c>
      <c r="AK11" s="1010" t="s">
        <v>2835</v>
      </c>
      <c r="AL11" s="1010" t="s">
        <v>2835</v>
      </c>
      <c r="AM11" s="1010" t="s">
        <v>2836</v>
      </c>
      <c r="AN11" s="1010" t="s">
        <v>2837</v>
      </c>
      <c r="AO11" s="1010" t="s">
        <v>2837</v>
      </c>
      <c r="AP11" s="1010" t="s">
        <v>2838</v>
      </c>
      <c r="AQ11" s="1010" t="s">
        <v>2838</v>
      </c>
      <c r="AR11" s="1010" t="s">
        <v>2839</v>
      </c>
      <c r="AS11" s="1010" t="s">
        <v>2839</v>
      </c>
      <c r="AT11" s="1010" t="s">
        <v>2839</v>
      </c>
      <c r="AU11" s="1010" t="s">
        <v>2840</v>
      </c>
      <c r="AV11" s="1010" t="s">
        <v>2841</v>
      </c>
      <c r="AW11" s="1010" t="s">
        <v>2841</v>
      </c>
      <c r="AX11" s="1010" t="s">
        <v>2841</v>
      </c>
      <c r="AY11" s="1010" t="s">
        <v>2653</v>
      </c>
      <c r="AZ11" s="1010" t="s">
        <v>2653</v>
      </c>
      <c r="BA11" s="1010" t="s">
        <v>2653</v>
      </c>
      <c r="BB11" s="1010" t="s">
        <v>2653</v>
      </c>
      <c r="BC11" s="1010" t="s">
        <v>2653</v>
      </c>
      <c r="BD11" s="1010" t="s">
        <v>2842</v>
      </c>
      <c r="BE11" s="1010" t="s">
        <v>2653</v>
      </c>
      <c r="BF11" s="1010" t="s">
        <v>2653</v>
      </c>
      <c r="BG11" s="1010" t="s">
        <v>2653</v>
      </c>
      <c r="BH11" s="1010" t="s">
        <v>2653</v>
      </c>
      <c r="BI11" s="1010" t="s">
        <v>2842</v>
      </c>
      <c r="BJ11" s="1010" t="s">
        <v>2842</v>
      </c>
      <c r="BK11" s="1010" t="s">
        <v>2653</v>
      </c>
      <c r="BL11" s="1010" t="s">
        <v>2843</v>
      </c>
      <c r="BM11" s="1010" t="s">
        <v>2844</v>
      </c>
      <c r="BN11" s="1010" t="s">
        <v>2845</v>
      </c>
      <c r="BO11" s="1010" t="s">
        <v>2845</v>
      </c>
      <c r="BP11" s="1010" t="s">
        <v>2845</v>
      </c>
      <c r="BQ11" s="1010" t="s">
        <v>2845</v>
      </c>
      <c r="BR11" s="1010" t="s">
        <v>2845</v>
      </c>
      <c r="BS11" s="1010" t="s">
        <v>2846</v>
      </c>
      <c r="BT11" s="1010" t="s">
        <v>2846</v>
      </c>
      <c r="BU11" s="1010" t="s">
        <v>2846</v>
      </c>
      <c r="BV11" s="1010" t="s">
        <v>2846</v>
      </c>
      <c r="BW11" s="1010" t="s">
        <v>2847</v>
      </c>
      <c r="BX11" s="1010" t="s">
        <v>2848</v>
      </c>
      <c r="BY11" s="1010" t="s">
        <v>2849</v>
      </c>
      <c r="BZ11" s="1011" t="s">
        <v>2849</v>
      </c>
      <c r="CA11" s="1010" t="s">
        <v>2849</v>
      </c>
      <c r="CB11" s="1010" t="s">
        <v>2849</v>
      </c>
      <c r="CC11" s="1010" t="s">
        <v>2849</v>
      </c>
      <c r="CD11" s="1010" t="s">
        <v>2850</v>
      </c>
      <c r="CE11" s="1010" t="s">
        <v>2851</v>
      </c>
      <c r="CF11" s="1010" t="s">
        <v>2851</v>
      </c>
      <c r="CG11" s="1010" t="s">
        <v>2851</v>
      </c>
      <c r="CH11" s="1010" t="s">
        <v>2852</v>
      </c>
      <c r="CI11" s="1010" t="s">
        <v>2853</v>
      </c>
      <c r="CJ11" s="1010" t="s">
        <v>2854</v>
      </c>
      <c r="CK11" s="1010" t="s">
        <v>2855</v>
      </c>
      <c r="CL11" s="1010" t="s">
        <v>2768</v>
      </c>
      <c r="CM11" s="1010" t="s">
        <v>2592</v>
      </c>
      <c r="CN11" s="1010" t="s">
        <v>2856</v>
      </c>
      <c r="CO11" s="1010" t="s">
        <v>2857</v>
      </c>
      <c r="CP11" s="1010" t="s">
        <v>2858</v>
      </c>
      <c r="CQ11" s="1011" t="s">
        <v>2859</v>
      </c>
      <c r="CR11" s="1010" t="s">
        <v>2860</v>
      </c>
      <c r="CS11" s="1010" t="s">
        <v>2861</v>
      </c>
      <c r="CT11" s="1010" t="s">
        <v>2862</v>
      </c>
      <c r="CU11" s="1010" t="s">
        <v>2863</v>
      </c>
      <c r="CV11" s="1010" t="s">
        <v>2678</v>
      </c>
      <c r="CW11" s="1010" t="s">
        <v>2864</v>
      </c>
      <c r="CX11" s="1010" t="s">
        <v>2864</v>
      </c>
      <c r="CY11" s="1010" t="s">
        <v>2775</v>
      </c>
      <c r="CZ11" s="1010" t="s">
        <v>2775</v>
      </c>
      <c r="DA11" s="1010" t="s">
        <v>2865</v>
      </c>
      <c r="DB11" s="1010" t="s">
        <v>2866</v>
      </c>
      <c r="DC11" s="1101" t="s">
        <v>2867</v>
      </c>
      <c r="DD11" s="1101" t="s">
        <v>2868</v>
      </c>
      <c r="DE11" s="1101" t="s">
        <v>2869</v>
      </c>
      <c r="DF11" s="1101" t="s">
        <v>2870</v>
      </c>
      <c r="DG11" s="1101" t="s">
        <v>2871</v>
      </c>
      <c r="DH11" s="1101" t="s">
        <v>2872</v>
      </c>
      <c r="DI11" s="1101" t="s">
        <v>2873</v>
      </c>
      <c r="DJ11" s="1101" t="s">
        <v>2874</v>
      </c>
      <c r="DK11" s="1101" t="s">
        <v>2875</v>
      </c>
      <c r="DL11" s="1101" t="s">
        <v>2876</v>
      </c>
      <c r="DM11" s="1101" t="s">
        <v>2877</v>
      </c>
      <c r="DN11" s="1101" t="s">
        <v>2878</v>
      </c>
      <c r="DO11" s="1101" t="s">
        <v>2879</v>
      </c>
      <c r="DP11" s="1101" t="s">
        <v>2880</v>
      </c>
      <c r="DQ11" s="1101" t="s">
        <v>2881</v>
      </c>
      <c r="DR11" s="1102" t="s">
        <v>2882</v>
      </c>
      <c r="DS11" s="1103" t="s">
        <v>2882</v>
      </c>
      <c r="DT11" s="1103" t="s">
        <v>2883</v>
      </c>
      <c r="DU11" s="1103" t="s">
        <v>2883</v>
      </c>
      <c r="DV11" s="1103" t="s">
        <v>2884</v>
      </c>
      <c r="DW11" s="1103" t="s">
        <v>2885</v>
      </c>
      <c r="DX11" s="1103" t="s">
        <v>2695</v>
      </c>
      <c r="DY11" s="1103" t="s">
        <v>2695</v>
      </c>
      <c r="DZ11" s="1103" t="s">
        <v>2886</v>
      </c>
      <c r="EA11" s="1103" t="s">
        <v>2887</v>
      </c>
      <c r="EB11" s="1103" t="s">
        <v>2888</v>
      </c>
      <c r="EC11" s="1103" t="s">
        <v>2888</v>
      </c>
      <c r="ED11" s="1103" t="s">
        <v>2889</v>
      </c>
      <c r="EE11" s="1103" t="s">
        <v>2889</v>
      </c>
      <c r="EF11" s="1103" t="s">
        <v>2890</v>
      </c>
      <c r="EG11" s="1103" t="s">
        <v>2891</v>
      </c>
      <c r="EH11" s="1103" t="s">
        <v>2891</v>
      </c>
      <c r="EI11" s="1103" t="s">
        <v>2892</v>
      </c>
      <c r="EJ11" s="1103" t="s">
        <v>2893</v>
      </c>
      <c r="EK11" s="1103" t="s">
        <v>2801</v>
      </c>
      <c r="EL11" s="1103" t="s">
        <v>2894</v>
      </c>
      <c r="EM11" s="1103" t="s">
        <v>2895</v>
      </c>
      <c r="EN11" s="1103" t="s">
        <v>2896</v>
      </c>
      <c r="EO11" s="1103" t="s">
        <v>2801</v>
      </c>
      <c r="EP11" s="1103" t="s">
        <v>2897</v>
      </c>
      <c r="EQ11" s="1103" t="s">
        <v>2801</v>
      </c>
      <c r="ER11" s="1103" t="s">
        <v>2898</v>
      </c>
      <c r="ES11" s="1105" t="s">
        <v>2899</v>
      </c>
      <c r="ET11" s="1098" t="s">
        <v>2900</v>
      </c>
      <c r="EU11" s="1098" t="s">
        <v>2901</v>
      </c>
      <c r="EV11" s="1098" t="s">
        <v>2902</v>
      </c>
      <c r="EW11" s="1098" t="s">
        <v>2903</v>
      </c>
      <c r="EX11" s="1098" t="s">
        <v>2812</v>
      </c>
      <c r="EY11" s="1098" t="s">
        <v>3406</v>
      </c>
      <c r="EZ11" s="1098" t="s">
        <v>2905</v>
      </c>
      <c r="FA11" s="1098" t="s">
        <v>2812</v>
      </c>
      <c r="FB11" s="1098" t="s">
        <v>2812</v>
      </c>
      <c r="FC11" s="1098" t="s">
        <v>2906</v>
      </c>
      <c r="FD11" s="1098" t="s">
        <v>2907</v>
      </c>
      <c r="FE11" s="1099" t="s">
        <v>2691</v>
      </c>
      <c r="FF11" s="1099" t="s">
        <v>3407</v>
      </c>
      <c r="FG11" s="1099" t="s">
        <v>3407</v>
      </c>
      <c r="FH11" s="1099" t="s">
        <v>3169</v>
      </c>
      <c r="FI11" s="1099" t="s">
        <v>3408</v>
      </c>
      <c r="FJ11" s="1099" t="s">
        <v>3409</v>
      </c>
    </row>
    <row r="12" spans="1:166" ht="20.100000000000001" customHeight="1" x14ac:dyDescent="0.3">
      <c r="A12" s="1100" t="s">
        <v>2908</v>
      </c>
      <c r="B12" s="1008" t="s">
        <v>2909</v>
      </c>
      <c r="C12" s="1009" t="s">
        <v>2910</v>
      </c>
      <c r="D12" s="1009" t="s">
        <v>2911</v>
      </c>
      <c r="E12" s="1009" t="s">
        <v>2912</v>
      </c>
      <c r="F12" s="1008" t="s">
        <v>2912</v>
      </c>
      <c r="G12" s="1009" t="s">
        <v>2913</v>
      </c>
      <c r="H12" s="1009" t="s">
        <v>2914</v>
      </c>
      <c r="I12" s="1009" t="s">
        <v>2915</v>
      </c>
      <c r="J12" s="1009" t="s">
        <v>2913</v>
      </c>
      <c r="K12" s="1009" t="s">
        <v>2913</v>
      </c>
      <c r="L12" s="1009" t="s">
        <v>2913</v>
      </c>
      <c r="M12" s="1009" t="s">
        <v>2913</v>
      </c>
      <c r="N12" s="1008" t="s">
        <v>2911</v>
      </c>
      <c r="O12" s="1009" t="s">
        <v>2911</v>
      </c>
      <c r="P12" s="1009" t="s">
        <v>2916</v>
      </c>
      <c r="Q12" s="1008" t="s">
        <v>2829</v>
      </c>
      <c r="R12" s="1009" t="s">
        <v>2829</v>
      </c>
      <c r="S12" s="1009" t="s">
        <v>2917</v>
      </c>
      <c r="T12" s="1010" t="s">
        <v>2918</v>
      </c>
      <c r="U12" s="1010" t="s">
        <v>2832</v>
      </c>
      <c r="V12" s="1010" t="s">
        <v>2832</v>
      </c>
      <c r="W12" s="1010" t="s">
        <v>2832</v>
      </c>
      <c r="X12" s="1010" t="s">
        <v>2832</v>
      </c>
      <c r="Y12" s="1010" t="s">
        <v>2832</v>
      </c>
      <c r="Z12" s="1010" t="s">
        <v>2832</v>
      </c>
      <c r="AA12" s="1010" t="s">
        <v>2919</v>
      </c>
      <c r="AB12" s="1010" t="s">
        <v>2830</v>
      </c>
      <c r="AC12" s="1010" t="s">
        <v>2830</v>
      </c>
      <c r="AD12" s="1010" t="s">
        <v>2830</v>
      </c>
      <c r="AE12" s="1010" t="s">
        <v>2917</v>
      </c>
      <c r="AF12" s="1010" t="s">
        <v>2917</v>
      </c>
      <c r="AG12" s="1010" t="s">
        <v>2917</v>
      </c>
      <c r="AH12" s="1010" t="s">
        <v>2917</v>
      </c>
      <c r="AI12" s="1010" t="s">
        <v>2917</v>
      </c>
      <c r="AJ12" s="1010" t="s">
        <v>2920</v>
      </c>
      <c r="AK12" s="1010" t="s">
        <v>2921</v>
      </c>
      <c r="AL12" s="1010" t="s">
        <v>2922</v>
      </c>
      <c r="AM12" s="1010" t="s">
        <v>2923</v>
      </c>
      <c r="AN12" s="1010" t="s">
        <v>2923</v>
      </c>
      <c r="AO12" s="1010" t="s">
        <v>2923</v>
      </c>
      <c r="AP12" s="1010" t="s">
        <v>2922</v>
      </c>
      <c r="AQ12" s="1010" t="s">
        <v>2924</v>
      </c>
      <c r="AR12" s="1010" t="s">
        <v>2925</v>
      </c>
      <c r="AS12" s="1010" t="s">
        <v>2925</v>
      </c>
      <c r="AT12" s="1010" t="s">
        <v>2925</v>
      </c>
      <c r="AU12" s="1010" t="s">
        <v>2926</v>
      </c>
      <c r="AV12" s="1010" t="s">
        <v>2926</v>
      </c>
      <c r="AW12" s="1010" t="s">
        <v>2926</v>
      </c>
      <c r="AX12" s="1010" t="s">
        <v>2926</v>
      </c>
      <c r="AY12" s="1010" t="s">
        <v>2926</v>
      </c>
      <c r="AZ12" s="1010" t="s">
        <v>2926</v>
      </c>
      <c r="BA12" s="1010" t="s">
        <v>2926</v>
      </c>
      <c r="BB12" s="1010" t="s">
        <v>2926</v>
      </c>
      <c r="BC12" s="1010" t="s">
        <v>2926</v>
      </c>
      <c r="BD12" s="1010" t="s">
        <v>2926</v>
      </c>
      <c r="BE12" s="1010" t="s">
        <v>2927</v>
      </c>
      <c r="BF12" s="1010" t="s">
        <v>2927</v>
      </c>
      <c r="BG12" s="1010" t="s">
        <v>2928</v>
      </c>
      <c r="BH12" s="1010" t="s">
        <v>2928</v>
      </c>
      <c r="BI12" s="1010" t="s">
        <v>2653</v>
      </c>
      <c r="BJ12" s="1010" t="s">
        <v>2653</v>
      </c>
      <c r="BK12" s="1010" t="s">
        <v>2927</v>
      </c>
      <c r="BL12" s="1010" t="s">
        <v>2927</v>
      </c>
      <c r="BM12" s="1010" t="s">
        <v>2929</v>
      </c>
      <c r="BN12" s="1010" t="s">
        <v>2930</v>
      </c>
      <c r="BO12" s="1010" t="s">
        <v>2930</v>
      </c>
      <c r="BP12" s="1010" t="s">
        <v>2931</v>
      </c>
      <c r="BQ12" s="1010" t="s">
        <v>2932</v>
      </c>
      <c r="BR12" s="1010" t="s">
        <v>2932</v>
      </c>
      <c r="BS12" s="1010" t="s">
        <v>2932</v>
      </c>
      <c r="BT12" s="1010" t="s">
        <v>2932</v>
      </c>
      <c r="BU12" s="1010" t="s">
        <v>2929</v>
      </c>
      <c r="BV12" s="1010" t="s">
        <v>2929</v>
      </c>
      <c r="BW12" s="1010" t="s">
        <v>2933</v>
      </c>
      <c r="BX12" s="1010" t="s">
        <v>2933</v>
      </c>
      <c r="BY12" s="1010" t="s">
        <v>2933</v>
      </c>
      <c r="BZ12" s="1011" t="s">
        <v>2934</v>
      </c>
      <c r="CA12" s="1010" t="s">
        <v>2655</v>
      </c>
      <c r="CB12" s="1010" t="s">
        <v>2655</v>
      </c>
      <c r="CC12" s="1010" t="s">
        <v>2934</v>
      </c>
      <c r="CD12" s="1010" t="s">
        <v>2655</v>
      </c>
      <c r="CE12" s="1010" t="s">
        <v>2935</v>
      </c>
      <c r="CF12" s="1010" t="s">
        <v>2936</v>
      </c>
      <c r="CG12" s="1010" t="s">
        <v>2936</v>
      </c>
      <c r="CH12" s="1010" t="s">
        <v>2937</v>
      </c>
      <c r="CI12" s="1010" t="s">
        <v>2934</v>
      </c>
      <c r="CJ12" s="1010" t="s">
        <v>2934</v>
      </c>
      <c r="CK12" s="1010" t="s">
        <v>2937</v>
      </c>
      <c r="CL12" s="1010" t="s">
        <v>2937</v>
      </c>
      <c r="CM12" s="1010" t="s">
        <v>2754</v>
      </c>
      <c r="CN12" s="1010" t="s">
        <v>2754</v>
      </c>
      <c r="CO12" s="1010" t="s">
        <v>2938</v>
      </c>
      <c r="CP12" s="1010" t="s">
        <v>2939</v>
      </c>
      <c r="CQ12" s="1011" t="s">
        <v>2939</v>
      </c>
      <c r="CR12" s="1010" t="s">
        <v>2940</v>
      </c>
      <c r="CS12" s="1010" t="s">
        <v>2941</v>
      </c>
      <c r="CT12" s="1010" t="s">
        <v>2942</v>
      </c>
      <c r="CU12" s="1010" t="s">
        <v>2943</v>
      </c>
      <c r="CV12" s="1010" t="s">
        <v>2944</v>
      </c>
      <c r="CW12" s="1010" t="s">
        <v>2944</v>
      </c>
      <c r="CX12" s="1010" t="s">
        <v>2944</v>
      </c>
      <c r="CY12" s="1010" t="s">
        <v>2945</v>
      </c>
      <c r="CZ12" s="1010" t="s">
        <v>2945</v>
      </c>
      <c r="DA12" s="1010" t="s">
        <v>2946</v>
      </c>
      <c r="DB12" s="1010" t="s">
        <v>2871</v>
      </c>
      <c r="DC12" s="1101" t="s">
        <v>2947</v>
      </c>
      <c r="DD12" s="1101" t="s">
        <v>2948</v>
      </c>
      <c r="DE12" s="1101" t="s">
        <v>2949</v>
      </c>
      <c r="DF12" s="1101" t="s">
        <v>2950</v>
      </c>
      <c r="DG12" s="1101" t="s">
        <v>2951</v>
      </c>
      <c r="DH12" s="1101" t="s">
        <v>2952</v>
      </c>
      <c r="DI12" s="1101" t="s">
        <v>2953</v>
      </c>
      <c r="DJ12" s="1101" t="s">
        <v>2954</v>
      </c>
      <c r="DK12" s="1101" t="s">
        <v>2955</v>
      </c>
      <c r="DL12" s="1101" t="s">
        <v>2952</v>
      </c>
      <c r="DM12" s="1101" t="s">
        <v>2952</v>
      </c>
      <c r="DN12" s="1101" t="s">
        <v>2952</v>
      </c>
      <c r="DO12" s="1101" t="s">
        <v>2956</v>
      </c>
      <c r="DP12" s="1101" t="s">
        <v>2957</v>
      </c>
      <c r="DQ12" s="1101" t="s">
        <v>2601</v>
      </c>
      <c r="DR12" s="1102" t="s">
        <v>2958</v>
      </c>
      <c r="DS12" s="1103" t="s">
        <v>2959</v>
      </c>
      <c r="DT12" s="1103" t="s">
        <v>2960</v>
      </c>
      <c r="DU12" s="1103" t="s">
        <v>2601</v>
      </c>
      <c r="DV12" s="1103" t="s">
        <v>2601</v>
      </c>
      <c r="DW12" s="1103" t="s">
        <v>2601</v>
      </c>
      <c r="DX12" s="1103" t="s">
        <v>2961</v>
      </c>
      <c r="DY12" s="1103" t="s">
        <v>2962</v>
      </c>
      <c r="DZ12" s="1103" t="s">
        <v>2963</v>
      </c>
      <c r="EA12" s="1103" t="s">
        <v>2963</v>
      </c>
      <c r="EB12" s="1103" t="s">
        <v>2963</v>
      </c>
      <c r="EC12" s="1103" t="s">
        <v>2963</v>
      </c>
      <c r="ED12" s="1103" t="s">
        <v>2964</v>
      </c>
      <c r="EE12" s="1103" t="s">
        <v>2962</v>
      </c>
      <c r="EF12" s="1103" t="s">
        <v>2965</v>
      </c>
      <c r="EG12" s="1103" t="s">
        <v>2965</v>
      </c>
      <c r="EH12" s="1103" t="s">
        <v>2965</v>
      </c>
      <c r="EI12" s="1103" t="s">
        <v>2965</v>
      </c>
      <c r="EJ12" s="1103" t="s">
        <v>2966</v>
      </c>
      <c r="EK12" s="1103" t="s">
        <v>2967</v>
      </c>
      <c r="EL12" s="1103" t="s">
        <v>2968</v>
      </c>
      <c r="EM12" s="1103" t="s">
        <v>2969</v>
      </c>
      <c r="EN12" s="1103" t="s">
        <v>2970</v>
      </c>
      <c r="EO12" s="1103" t="s">
        <v>2971</v>
      </c>
      <c r="EP12" s="1103" t="s">
        <v>2972</v>
      </c>
      <c r="EQ12" s="1103" t="s">
        <v>2968</v>
      </c>
      <c r="ER12" s="1103" t="s">
        <v>2973</v>
      </c>
      <c r="ES12" s="1105" t="s">
        <v>2974</v>
      </c>
      <c r="ET12" s="1098" t="s">
        <v>2975</v>
      </c>
      <c r="EU12" s="1098" t="s">
        <v>2976</v>
      </c>
      <c r="EV12" s="1098" t="s">
        <v>2977</v>
      </c>
      <c r="EW12" s="1098" t="s">
        <v>2978</v>
      </c>
      <c r="EX12" s="1098" t="s">
        <v>2979</v>
      </c>
      <c r="EY12" s="1098" t="s">
        <v>2980</v>
      </c>
      <c r="EZ12" s="1098" t="s">
        <v>2981</v>
      </c>
      <c r="FA12" s="1098" t="s">
        <v>2982</v>
      </c>
      <c r="FB12" s="1098" t="s">
        <v>2983</v>
      </c>
      <c r="FC12" s="1098" t="s">
        <v>2984</v>
      </c>
      <c r="FD12" s="1098" t="s">
        <v>2985</v>
      </c>
      <c r="FE12" s="1099" t="s">
        <v>3410</v>
      </c>
      <c r="FF12" s="1099" t="s">
        <v>3411</v>
      </c>
      <c r="FG12" s="1099" t="s">
        <v>3412</v>
      </c>
      <c r="FH12" s="1099" t="s">
        <v>3413</v>
      </c>
      <c r="FI12" s="1099" t="s">
        <v>3414</v>
      </c>
      <c r="FJ12" s="1099" t="s">
        <v>2888</v>
      </c>
    </row>
    <row r="13" spans="1:166" ht="20.100000000000001" customHeight="1" x14ac:dyDescent="0.3">
      <c r="A13" s="1100" t="s">
        <v>2986</v>
      </c>
      <c r="B13" s="1008" t="s">
        <v>2987</v>
      </c>
      <c r="C13" s="1009" t="s">
        <v>2987</v>
      </c>
      <c r="D13" s="1009" t="s">
        <v>2988</v>
      </c>
      <c r="E13" s="1009" t="s">
        <v>2988</v>
      </c>
      <c r="F13" s="1008" t="s">
        <v>2988</v>
      </c>
      <c r="G13" s="1009" t="s">
        <v>2989</v>
      </c>
      <c r="H13" s="1009" t="s">
        <v>2990</v>
      </c>
      <c r="I13" s="1009" t="s">
        <v>2839</v>
      </c>
      <c r="J13" s="1009" t="s">
        <v>2988</v>
      </c>
      <c r="K13" s="1009" t="s">
        <v>2988</v>
      </c>
      <c r="L13" s="1009" t="s">
        <v>2988</v>
      </c>
      <c r="M13" s="1009" t="s">
        <v>2988</v>
      </c>
      <c r="N13" s="1008" t="s">
        <v>2991</v>
      </c>
      <c r="O13" s="1009" t="s">
        <v>2988</v>
      </c>
      <c r="P13" s="1009" t="s">
        <v>2838</v>
      </c>
      <c r="Q13" s="1008" t="s">
        <v>2992</v>
      </c>
      <c r="R13" s="1009" t="s">
        <v>2924</v>
      </c>
      <c r="S13" s="1009" t="s">
        <v>2993</v>
      </c>
      <c r="T13" s="1010" t="s">
        <v>2994</v>
      </c>
      <c r="U13" s="1010" t="s">
        <v>2995</v>
      </c>
      <c r="V13" s="1010" t="s">
        <v>2995</v>
      </c>
      <c r="W13" s="1010" t="s">
        <v>2994</v>
      </c>
      <c r="X13" s="1010" t="s">
        <v>2924</v>
      </c>
      <c r="Y13" s="1010" t="s">
        <v>2924</v>
      </c>
      <c r="Z13" s="1010" t="s">
        <v>2922</v>
      </c>
      <c r="AA13" s="1010" t="s">
        <v>2996</v>
      </c>
      <c r="AB13" s="1010" t="s">
        <v>2924</v>
      </c>
      <c r="AC13" s="1010" t="s">
        <v>2924</v>
      </c>
      <c r="AD13" s="1010" t="s">
        <v>2924</v>
      </c>
      <c r="AE13" s="1010" t="s">
        <v>2997</v>
      </c>
      <c r="AF13" s="1010" t="s">
        <v>2997</v>
      </c>
      <c r="AG13" s="1010" t="s">
        <v>2998</v>
      </c>
      <c r="AH13" s="1010" t="s">
        <v>2996</v>
      </c>
      <c r="AI13" s="1010" t="s">
        <v>2924</v>
      </c>
      <c r="AJ13" s="1010" t="s">
        <v>2924</v>
      </c>
      <c r="AK13" s="1010" t="s">
        <v>2924</v>
      </c>
      <c r="AL13" s="1010" t="s">
        <v>2032</v>
      </c>
      <c r="AM13" s="1010" t="s">
        <v>2999</v>
      </c>
      <c r="AN13" s="1010" t="s">
        <v>3000</v>
      </c>
      <c r="AO13" s="1010" t="s">
        <v>3000</v>
      </c>
      <c r="AP13" s="1010" t="s">
        <v>3001</v>
      </c>
      <c r="AQ13" s="1010" t="s">
        <v>2921</v>
      </c>
      <c r="AR13" s="1010" t="s">
        <v>2921</v>
      </c>
      <c r="AS13" s="1010" t="s">
        <v>3002</v>
      </c>
      <c r="AT13" s="1010" t="s">
        <v>2988</v>
      </c>
      <c r="AU13" s="1010" t="s">
        <v>3003</v>
      </c>
      <c r="AV13" s="1010" t="s">
        <v>3004</v>
      </c>
      <c r="AW13" s="1010" t="s">
        <v>3004</v>
      </c>
      <c r="AX13" s="1010" t="s">
        <v>3004</v>
      </c>
      <c r="AY13" s="1010" t="s">
        <v>3004</v>
      </c>
      <c r="AZ13" s="1010" t="s">
        <v>3005</v>
      </c>
      <c r="BA13" s="1010" t="s">
        <v>3006</v>
      </c>
      <c r="BB13" s="1010" t="s">
        <v>3007</v>
      </c>
      <c r="BC13" s="1010" t="s">
        <v>3007</v>
      </c>
      <c r="BD13" s="1010" t="s">
        <v>3008</v>
      </c>
      <c r="BE13" s="1010" t="s">
        <v>3009</v>
      </c>
      <c r="BF13" s="1010" t="s">
        <v>3009</v>
      </c>
      <c r="BG13" s="1010" t="s">
        <v>3009</v>
      </c>
      <c r="BH13" s="1010" t="s">
        <v>3008</v>
      </c>
      <c r="BI13" s="1010" t="s">
        <v>3010</v>
      </c>
      <c r="BJ13" s="1010" t="s">
        <v>3010</v>
      </c>
      <c r="BK13" s="1010" t="s">
        <v>3011</v>
      </c>
      <c r="BL13" s="1010" t="s">
        <v>2996</v>
      </c>
      <c r="BM13" s="1010" t="s">
        <v>3012</v>
      </c>
      <c r="BN13" s="1010" t="s">
        <v>3003</v>
      </c>
      <c r="BO13" s="1010" t="s">
        <v>3003</v>
      </c>
      <c r="BP13" s="1010" t="s">
        <v>3003</v>
      </c>
      <c r="BQ13" s="1010" t="s">
        <v>3003</v>
      </c>
      <c r="BR13" s="1010" t="s">
        <v>3003</v>
      </c>
      <c r="BS13" s="1010" t="s">
        <v>3003</v>
      </c>
      <c r="BT13" s="1010" t="s">
        <v>3003</v>
      </c>
      <c r="BU13" s="1010" t="s">
        <v>3003</v>
      </c>
      <c r="BV13" s="1010" t="s">
        <v>3003</v>
      </c>
      <c r="BW13" s="1010" t="s">
        <v>3013</v>
      </c>
      <c r="BX13" s="1010" t="s">
        <v>3013</v>
      </c>
      <c r="BY13" s="1010" t="s">
        <v>3013</v>
      </c>
      <c r="BZ13" s="1011" t="s">
        <v>3013</v>
      </c>
      <c r="CA13" s="1010" t="s">
        <v>3013</v>
      </c>
      <c r="CB13" s="1010" t="s">
        <v>3013</v>
      </c>
      <c r="CC13" s="1010" t="s">
        <v>3013</v>
      </c>
      <c r="CD13" s="1010" t="s">
        <v>3014</v>
      </c>
      <c r="CE13" s="1010" t="s">
        <v>3015</v>
      </c>
      <c r="CF13" s="1010" t="s">
        <v>3014</v>
      </c>
      <c r="CG13" s="1010" t="s">
        <v>3014</v>
      </c>
      <c r="CH13" s="1010" t="s">
        <v>2933</v>
      </c>
      <c r="CI13" s="1010" t="s">
        <v>2933</v>
      </c>
      <c r="CJ13" s="1010" t="s">
        <v>2933</v>
      </c>
      <c r="CK13" s="1010" t="s">
        <v>2844</v>
      </c>
      <c r="CL13" s="1010" t="s">
        <v>2655</v>
      </c>
      <c r="CM13" s="1010" t="s">
        <v>3016</v>
      </c>
      <c r="CN13" s="1010" t="s">
        <v>3016</v>
      </c>
      <c r="CO13" s="1010" t="s">
        <v>3016</v>
      </c>
      <c r="CP13" s="1010" t="s">
        <v>3016</v>
      </c>
      <c r="CQ13" s="1011" t="s">
        <v>3016</v>
      </c>
      <c r="CR13" s="1010" t="s">
        <v>3016</v>
      </c>
      <c r="CS13" s="1010" t="s">
        <v>3016</v>
      </c>
      <c r="CT13" s="1010" t="s">
        <v>3017</v>
      </c>
      <c r="CU13" s="1010" t="s">
        <v>3017</v>
      </c>
      <c r="CV13" s="1010" t="s">
        <v>3018</v>
      </c>
      <c r="CW13" s="1010" t="s">
        <v>3018</v>
      </c>
      <c r="CX13" s="1010" t="s">
        <v>3019</v>
      </c>
      <c r="CY13" s="1010" t="s">
        <v>3020</v>
      </c>
      <c r="CZ13" s="1010" t="s">
        <v>3020</v>
      </c>
      <c r="DA13" s="1010" t="s">
        <v>3020</v>
      </c>
      <c r="DB13" s="1010" t="s">
        <v>3020</v>
      </c>
      <c r="DC13" s="1101" t="s">
        <v>3021</v>
      </c>
      <c r="DD13" s="1101" t="s">
        <v>3022</v>
      </c>
      <c r="DE13" s="1101" t="s">
        <v>3023</v>
      </c>
      <c r="DF13" s="1101" t="s">
        <v>3024</v>
      </c>
      <c r="DG13" s="1101" t="s">
        <v>3024</v>
      </c>
      <c r="DH13" s="1101" t="s">
        <v>3025</v>
      </c>
      <c r="DI13" s="1101" t="s">
        <v>3026</v>
      </c>
      <c r="DJ13" s="1101" t="s">
        <v>3027</v>
      </c>
      <c r="DK13" s="1101" t="s">
        <v>3028</v>
      </c>
      <c r="DL13" s="1101" t="s">
        <v>3028</v>
      </c>
      <c r="DM13" s="1101" t="s">
        <v>3029</v>
      </c>
      <c r="DN13" s="1101" t="s">
        <v>3030</v>
      </c>
      <c r="DO13" s="1101" t="s">
        <v>3030</v>
      </c>
      <c r="DP13" s="1101" t="s">
        <v>3031</v>
      </c>
      <c r="DQ13" s="1101" t="s">
        <v>3031</v>
      </c>
      <c r="DR13" s="1102" t="s">
        <v>3032</v>
      </c>
      <c r="DS13" s="1103" t="s">
        <v>3032</v>
      </c>
      <c r="DT13" s="1103" t="s">
        <v>3032</v>
      </c>
      <c r="DU13" s="1103" t="s">
        <v>3033</v>
      </c>
      <c r="DV13" s="1103" t="s">
        <v>3033</v>
      </c>
      <c r="DW13" s="1103" t="s">
        <v>3032</v>
      </c>
      <c r="DX13" s="1103" t="s">
        <v>3034</v>
      </c>
      <c r="DY13" s="1103" t="s">
        <v>3034</v>
      </c>
      <c r="DZ13" s="1103" t="s">
        <v>3035</v>
      </c>
      <c r="EA13" s="1103" t="s">
        <v>3035</v>
      </c>
      <c r="EB13" s="1103" t="s">
        <v>3036</v>
      </c>
      <c r="EC13" s="1103" t="s">
        <v>3036</v>
      </c>
      <c r="ED13" s="1103" t="s">
        <v>3037</v>
      </c>
      <c r="EE13" s="1103" t="s">
        <v>3038</v>
      </c>
      <c r="EF13" s="1103" t="s">
        <v>3039</v>
      </c>
      <c r="EG13" s="1103" t="s">
        <v>3040</v>
      </c>
      <c r="EH13" s="1103" t="s">
        <v>3041</v>
      </c>
      <c r="EI13" s="1103" t="s">
        <v>3041</v>
      </c>
      <c r="EJ13" s="1103" t="s">
        <v>3042</v>
      </c>
      <c r="EK13" s="1103" t="s">
        <v>3043</v>
      </c>
      <c r="EL13" s="1103" t="s">
        <v>3044</v>
      </c>
      <c r="EM13" s="1103" t="s">
        <v>3045</v>
      </c>
      <c r="EN13" s="1103" t="s">
        <v>3046</v>
      </c>
      <c r="EO13" s="1103" t="s">
        <v>3047</v>
      </c>
      <c r="EP13" s="1103" t="s">
        <v>3048</v>
      </c>
      <c r="EQ13" s="1103" t="s">
        <v>2898</v>
      </c>
      <c r="ER13" s="1103" t="s">
        <v>3049</v>
      </c>
      <c r="ES13" s="1105" t="s">
        <v>3050</v>
      </c>
      <c r="ET13" s="1098" t="s">
        <v>3051</v>
      </c>
      <c r="EU13" s="1098" t="s">
        <v>3052</v>
      </c>
      <c r="EV13" s="1098" t="s">
        <v>3053</v>
      </c>
      <c r="EW13" s="1098" t="s">
        <v>3054</v>
      </c>
      <c r="EX13" s="1098">
        <v>2.1</v>
      </c>
      <c r="EY13" s="1098" t="s">
        <v>3055</v>
      </c>
      <c r="EZ13" s="1098" t="s">
        <v>2704</v>
      </c>
      <c r="FA13" s="1098">
        <v>3.15</v>
      </c>
      <c r="FB13" s="1098" t="s">
        <v>3415</v>
      </c>
      <c r="FC13" s="1098">
        <v>2.1</v>
      </c>
      <c r="FD13" s="1098" t="s">
        <v>3057</v>
      </c>
      <c r="FE13" s="1099" t="s">
        <v>3416</v>
      </c>
      <c r="FF13" s="1099" t="s">
        <v>3417</v>
      </c>
      <c r="FG13" s="1099" t="s">
        <v>3057</v>
      </c>
      <c r="FH13" s="1099" t="s">
        <v>3418</v>
      </c>
      <c r="FI13" s="1099" t="s">
        <v>3416</v>
      </c>
      <c r="FJ13" s="1099" t="s">
        <v>3419</v>
      </c>
    </row>
    <row r="14" spans="1:166" ht="20.100000000000001" customHeight="1" x14ac:dyDescent="0.3">
      <c r="A14" s="1100" t="s">
        <v>3058</v>
      </c>
      <c r="B14" s="1008" t="s">
        <v>2163</v>
      </c>
      <c r="C14" s="1009" t="s">
        <v>2819</v>
      </c>
      <c r="D14" s="1009" t="s">
        <v>2818</v>
      </c>
      <c r="E14" s="1009" t="s">
        <v>2839</v>
      </c>
      <c r="F14" s="1008" t="s">
        <v>2839</v>
      </c>
      <c r="G14" s="1009" t="s">
        <v>2839</v>
      </c>
      <c r="H14" s="1009" t="s">
        <v>3059</v>
      </c>
      <c r="I14" s="1009" t="s">
        <v>2839</v>
      </c>
      <c r="J14" s="1009" t="s">
        <v>2839</v>
      </c>
      <c r="K14" s="1009" t="s">
        <v>2839</v>
      </c>
      <c r="L14" s="1009" t="s">
        <v>2839</v>
      </c>
      <c r="M14" s="1009" t="s">
        <v>2839</v>
      </c>
      <c r="N14" s="1008" t="s">
        <v>2839</v>
      </c>
      <c r="O14" s="1009" t="s">
        <v>2839</v>
      </c>
      <c r="P14" s="1009" t="s">
        <v>3060</v>
      </c>
      <c r="Q14" s="1008" t="s">
        <v>2925</v>
      </c>
      <c r="R14" s="1009" t="s">
        <v>2925</v>
      </c>
      <c r="S14" s="1009" t="s">
        <v>3061</v>
      </c>
      <c r="T14" s="1010" t="s">
        <v>2995</v>
      </c>
      <c r="U14" s="1010" t="s">
        <v>3062</v>
      </c>
      <c r="V14" s="1010" t="s">
        <v>2995</v>
      </c>
      <c r="W14" s="1010" t="s">
        <v>2995</v>
      </c>
      <c r="X14" s="1010" t="s">
        <v>2995</v>
      </c>
      <c r="Y14" s="1010" t="s">
        <v>3063</v>
      </c>
      <c r="Z14" s="1010" t="s">
        <v>3064</v>
      </c>
      <c r="AA14" s="1010" t="s">
        <v>3065</v>
      </c>
      <c r="AB14" s="1010" t="s">
        <v>3065</v>
      </c>
      <c r="AC14" s="1010" t="s">
        <v>3065</v>
      </c>
      <c r="AD14" s="1010" t="s">
        <v>3065</v>
      </c>
      <c r="AE14" s="1010" t="s">
        <v>2994</v>
      </c>
      <c r="AF14" s="1010" t="s">
        <v>2994</v>
      </c>
      <c r="AG14" s="1010" t="s">
        <v>2998</v>
      </c>
      <c r="AH14" s="1010" t="s">
        <v>2998</v>
      </c>
      <c r="AI14" s="1010" t="s">
        <v>2750</v>
      </c>
      <c r="AJ14" s="1010" t="s">
        <v>3066</v>
      </c>
      <c r="AK14" s="1010" t="s">
        <v>3066</v>
      </c>
      <c r="AL14" s="1010" t="s">
        <v>3067</v>
      </c>
      <c r="AM14" s="1010" t="s">
        <v>3067</v>
      </c>
      <c r="AN14" s="1010" t="s">
        <v>3067</v>
      </c>
      <c r="AO14" s="1010" t="s">
        <v>3067</v>
      </c>
      <c r="AP14" s="1010" t="s">
        <v>3066</v>
      </c>
      <c r="AQ14" s="1010" t="s">
        <v>3068</v>
      </c>
      <c r="AR14" s="1010" t="s">
        <v>3068</v>
      </c>
      <c r="AS14" s="1010" t="s">
        <v>3068</v>
      </c>
      <c r="AT14" s="1010" t="s">
        <v>3068</v>
      </c>
      <c r="AU14" s="1010" t="s">
        <v>3069</v>
      </c>
      <c r="AV14" s="1010" t="s">
        <v>3069</v>
      </c>
      <c r="AW14" s="1010" t="s">
        <v>3069</v>
      </c>
      <c r="AX14" s="1010" t="s">
        <v>3069</v>
      </c>
      <c r="AY14" s="1010" t="s">
        <v>3069</v>
      </c>
      <c r="AZ14" s="1010" t="s">
        <v>3070</v>
      </c>
      <c r="BA14" s="1010" t="s">
        <v>3070</v>
      </c>
      <c r="BB14" s="1010" t="s">
        <v>3070</v>
      </c>
      <c r="BC14" s="1010" t="s">
        <v>3070</v>
      </c>
      <c r="BD14" s="1010" t="s">
        <v>3070</v>
      </c>
      <c r="BE14" s="1010" t="s">
        <v>2840</v>
      </c>
      <c r="BF14" s="1010" t="s">
        <v>2840</v>
      </c>
      <c r="BG14" s="1010" t="s">
        <v>2840</v>
      </c>
      <c r="BH14" s="1010" t="s">
        <v>3071</v>
      </c>
      <c r="BI14" s="1010" t="s">
        <v>3072</v>
      </c>
      <c r="BJ14" s="1010" t="s">
        <v>2647</v>
      </c>
      <c r="BK14" s="1010" t="s">
        <v>2647</v>
      </c>
      <c r="BL14" s="1010" t="s">
        <v>2647</v>
      </c>
      <c r="BM14" s="1010" t="s">
        <v>2840</v>
      </c>
      <c r="BN14" s="1010" t="s">
        <v>2647</v>
      </c>
      <c r="BO14" s="1010" t="s">
        <v>3073</v>
      </c>
      <c r="BP14" s="1010" t="s">
        <v>3074</v>
      </c>
      <c r="BQ14" s="1010" t="s">
        <v>3074</v>
      </c>
      <c r="BR14" s="1010" t="s">
        <v>2839</v>
      </c>
      <c r="BS14" s="1010" t="s">
        <v>2839</v>
      </c>
      <c r="BT14" s="1010" t="s">
        <v>2839</v>
      </c>
      <c r="BU14" s="1010" t="s">
        <v>2839</v>
      </c>
      <c r="BV14" s="1010" t="s">
        <v>2839</v>
      </c>
      <c r="BW14" s="1010" t="s">
        <v>3075</v>
      </c>
      <c r="BX14" s="1010" t="s">
        <v>3075</v>
      </c>
      <c r="BY14" s="1010" t="s">
        <v>3075</v>
      </c>
      <c r="BZ14" s="1011" t="s">
        <v>3075</v>
      </c>
      <c r="CA14" s="1010" t="s">
        <v>3075</v>
      </c>
      <c r="CB14" s="1010" t="s">
        <v>3075</v>
      </c>
      <c r="CC14" s="1010" t="s">
        <v>3075</v>
      </c>
      <c r="CD14" s="1010" t="s">
        <v>3072</v>
      </c>
      <c r="CE14" s="1010" t="s">
        <v>3076</v>
      </c>
      <c r="CF14" s="1010" t="s">
        <v>3076</v>
      </c>
      <c r="CG14" s="1010" t="s">
        <v>3076</v>
      </c>
      <c r="CH14" s="1010" t="s">
        <v>3013</v>
      </c>
      <c r="CI14" s="1010" t="s">
        <v>3013</v>
      </c>
      <c r="CJ14" s="1010" t="s">
        <v>3013</v>
      </c>
      <c r="CK14" s="1010" t="s">
        <v>2845</v>
      </c>
      <c r="CL14" s="1010" t="s">
        <v>3077</v>
      </c>
      <c r="CM14" s="1010" t="s">
        <v>3078</v>
      </c>
      <c r="CN14" s="1010" t="s">
        <v>3079</v>
      </c>
      <c r="CO14" s="1010" t="s">
        <v>3080</v>
      </c>
      <c r="CP14" s="1010" t="s">
        <v>3079</v>
      </c>
      <c r="CQ14" s="1011" t="s">
        <v>3079</v>
      </c>
      <c r="CR14" s="1010" t="s">
        <v>3078</v>
      </c>
      <c r="CS14" s="1010" t="s">
        <v>3078</v>
      </c>
      <c r="CT14" s="1010" t="s">
        <v>3081</v>
      </c>
      <c r="CU14" s="1010" t="s">
        <v>3021</v>
      </c>
      <c r="CV14" s="1010" t="s">
        <v>3020</v>
      </c>
      <c r="CW14" s="1010" t="s">
        <v>3082</v>
      </c>
      <c r="CX14" s="1010" t="s">
        <v>3082</v>
      </c>
      <c r="CY14" s="1010" t="s">
        <v>3023</v>
      </c>
      <c r="CZ14" s="1010" t="s">
        <v>3083</v>
      </c>
      <c r="DA14" s="1010" t="s">
        <v>3084</v>
      </c>
      <c r="DB14" s="1010" t="s">
        <v>3085</v>
      </c>
      <c r="DC14" s="1101" t="s">
        <v>3025</v>
      </c>
      <c r="DD14" s="1101" t="s">
        <v>3025</v>
      </c>
      <c r="DE14" s="1101" t="s">
        <v>3027</v>
      </c>
      <c r="DF14" s="1101" t="s">
        <v>3086</v>
      </c>
      <c r="DG14" s="1101" t="s">
        <v>3029</v>
      </c>
      <c r="DH14" s="1101" t="s">
        <v>3087</v>
      </c>
      <c r="DI14" s="1101" t="s">
        <v>3088</v>
      </c>
      <c r="DJ14" s="1101" t="s">
        <v>3029</v>
      </c>
      <c r="DK14" s="1101" t="s">
        <v>3089</v>
      </c>
      <c r="DL14" s="1101" t="s">
        <v>3090</v>
      </c>
      <c r="DM14" s="1101" t="s">
        <v>3091</v>
      </c>
      <c r="DN14" s="1101" t="s">
        <v>3092</v>
      </c>
      <c r="DO14" s="1101" t="s">
        <v>3093</v>
      </c>
      <c r="DP14" s="1101" t="s">
        <v>3094</v>
      </c>
      <c r="DQ14" s="1101" t="s">
        <v>3095</v>
      </c>
      <c r="DR14" s="1102" t="s">
        <v>3096</v>
      </c>
      <c r="DS14" s="1103" t="s">
        <v>3096</v>
      </c>
      <c r="DT14" s="1103" t="s">
        <v>3096</v>
      </c>
      <c r="DU14" s="1103" t="s">
        <v>3095</v>
      </c>
      <c r="DV14" s="1103" t="s">
        <v>3095</v>
      </c>
      <c r="DW14" s="1103" t="s">
        <v>3095</v>
      </c>
      <c r="DX14" s="1103" t="s">
        <v>3095</v>
      </c>
      <c r="DY14" s="1103" t="s">
        <v>3095</v>
      </c>
      <c r="DZ14" s="1103" t="s">
        <v>3095</v>
      </c>
      <c r="EA14" s="1103" t="s">
        <v>3097</v>
      </c>
      <c r="EB14" s="1103" t="s">
        <v>3097</v>
      </c>
      <c r="EC14" s="1103" t="s">
        <v>3097</v>
      </c>
      <c r="ED14" s="1103" t="s">
        <v>3097</v>
      </c>
      <c r="EE14" s="1103" t="s">
        <v>3098</v>
      </c>
      <c r="EF14" s="1103" t="s">
        <v>3099</v>
      </c>
      <c r="EG14" s="1103" t="s">
        <v>3099</v>
      </c>
      <c r="EH14" s="1103" t="s">
        <v>3099</v>
      </c>
      <c r="EI14" s="1103" t="s">
        <v>3099</v>
      </c>
      <c r="EJ14" s="1103" t="s">
        <v>3100</v>
      </c>
      <c r="EK14" s="1103" t="s">
        <v>3101</v>
      </c>
      <c r="EL14" s="1103" t="s">
        <v>3102</v>
      </c>
      <c r="EM14" s="1103" t="s">
        <v>3103</v>
      </c>
      <c r="EN14" s="1103" t="s">
        <v>3104</v>
      </c>
      <c r="EO14" s="1103" t="s">
        <v>3105</v>
      </c>
      <c r="EP14" s="1103" t="s">
        <v>2792</v>
      </c>
      <c r="EQ14" s="1103" t="s">
        <v>3106</v>
      </c>
      <c r="ER14" s="1103" t="s">
        <v>3107</v>
      </c>
      <c r="ES14" s="1105" t="s">
        <v>3108</v>
      </c>
      <c r="ET14" s="1098" t="s">
        <v>2976</v>
      </c>
      <c r="EU14" s="1098" t="s">
        <v>3109</v>
      </c>
      <c r="EV14" s="1098" t="s">
        <v>3110</v>
      </c>
      <c r="EW14" s="1098" t="s">
        <v>3111</v>
      </c>
      <c r="EX14" s="1098" t="s">
        <v>3112</v>
      </c>
      <c r="EY14" s="1098" t="s">
        <v>3113</v>
      </c>
      <c r="EZ14" s="1098" t="s">
        <v>3114</v>
      </c>
      <c r="FA14" s="1098" t="s">
        <v>3115</v>
      </c>
      <c r="FB14" s="1098" t="s">
        <v>3116</v>
      </c>
      <c r="FC14" s="1098" t="s">
        <v>3117</v>
      </c>
      <c r="FD14" s="1098" t="s">
        <v>3118</v>
      </c>
      <c r="FE14" s="1099" t="s">
        <v>3116</v>
      </c>
      <c r="FF14" s="1099" t="s">
        <v>3420</v>
      </c>
      <c r="FG14" s="1099" t="s">
        <v>3421</v>
      </c>
      <c r="FH14" s="1099" t="s">
        <v>3422</v>
      </c>
      <c r="FI14" s="1099" t="s">
        <v>3251</v>
      </c>
      <c r="FJ14" s="1099" t="s">
        <v>3423</v>
      </c>
    </row>
    <row r="15" spans="1:166" ht="20.100000000000001" customHeight="1" x14ac:dyDescent="0.3">
      <c r="A15" s="1100" t="s">
        <v>3119</v>
      </c>
      <c r="B15" s="1008" t="s">
        <v>3120</v>
      </c>
      <c r="C15" s="1009" t="s">
        <v>2924</v>
      </c>
      <c r="D15" s="1009" t="s">
        <v>3121</v>
      </c>
      <c r="E15" s="1009" t="s">
        <v>3121</v>
      </c>
      <c r="F15" s="1008" t="s">
        <v>3121</v>
      </c>
      <c r="G15" s="1009" t="s">
        <v>2997</v>
      </c>
      <c r="H15" s="1009" t="s">
        <v>2997</v>
      </c>
      <c r="I15" s="1009" t="s">
        <v>2997</v>
      </c>
      <c r="J15" s="1009" t="s">
        <v>2997</v>
      </c>
      <c r="K15" s="1009" t="s">
        <v>2997</v>
      </c>
      <c r="L15" s="1009" t="s">
        <v>2997</v>
      </c>
      <c r="M15" s="1009" t="s">
        <v>2997</v>
      </c>
      <c r="N15" s="1008" t="s">
        <v>2998</v>
      </c>
      <c r="O15" s="1009" t="s">
        <v>2998</v>
      </c>
      <c r="P15" s="1009" t="s">
        <v>2923</v>
      </c>
      <c r="Q15" s="1008" t="s">
        <v>2923</v>
      </c>
      <c r="R15" s="1009" t="s">
        <v>2994</v>
      </c>
      <c r="S15" s="1009" t="s">
        <v>2994</v>
      </c>
      <c r="T15" s="1010" t="s">
        <v>3122</v>
      </c>
      <c r="U15" s="1010" t="s">
        <v>3123</v>
      </c>
      <c r="V15" s="1010" t="s">
        <v>3124</v>
      </c>
      <c r="W15" s="1010" t="s">
        <v>3124</v>
      </c>
      <c r="X15" s="1010" t="s">
        <v>3122</v>
      </c>
      <c r="Y15" s="1010" t="s">
        <v>3124</v>
      </c>
      <c r="Z15" s="1010" t="s">
        <v>2993</v>
      </c>
      <c r="AA15" s="1010" t="s">
        <v>2993</v>
      </c>
      <c r="AB15" s="1010" t="s">
        <v>2993</v>
      </c>
      <c r="AC15" s="1010" t="s">
        <v>2993</v>
      </c>
      <c r="AD15" s="1010" t="s">
        <v>2993</v>
      </c>
      <c r="AE15" s="1010" t="s">
        <v>3065</v>
      </c>
      <c r="AF15" s="1010" t="s">
        <v>3065</v>
      </c>
      <c r="AG15" s="1010" t="s">
        <v>2995</v>
      </c>
      <c r="AH15" s="1010" t="s">
        <v>3125</v>
      </c>
      <c r="AI15" s="1010" t="s">
        <v>3126</v>
      </c>
      <c r="AJ15" s="1010" t="s">
        <v>3127</v>
      </c>
      <c r="AK15" s="1010" t="s">
        <v>3127</v>
      </c>
      <c r="AL15" s="1010" t="s">
        <v>3128</v>
      </c>
      <c r="AM15" s="1010" t="s">
        <v>3128</v>
      </c>
      <c r="AN15" s="1010" t="s">
        <v>3128</v>
      </c>
      <c r="AO15" s="1010" t="s">
        <v>3128</v>
      </c>
      <c r="AP15" s="1010" t="s">
        <v>3129</v>
      </c>
      <c r="AQ15" s="1010" t="s">
        <v>1927</v>
      </c>
      <c r="AR15" s="1010" t="s">
        <v>1927</v>
      </c>
      <c r="AS15" s="1010" t="s">
        <v>1927</v>
      </c>
      <c r="AT15" s="1010" t="s">
        <v>1927</v>
      </c>
      <c r="AU15" s="1010" t="s">
        <v>3130</v>
      </c>
      <c r="AV15" s="1010" t="s">
        <v>3131</v>
      </c>
      <c r="AW15" s="1010" t="s">
        <v>3131</v>
      </c>
      <c r="AX15" s="1010" t="s">
        <v>1927</v>
      </c>
      <c r="AY15" s="1010" t="s">
        <v>1927</v>
      </c>
      <c r="AZ15" s="1010" t="s">
        <v>1927</v>
      </c>
      <c r="BA15" s="1010" t="s">
        <v>1927</v>
      </c>
      <c r="BB15" s="1010" t="s">
        <v>1927</v>
      </c>
      <c r="BC15" s="1010" t="s">
        <v>1927</v>
      </c>
      <c r="BD15" s="1010" t="s">
        <v>3132</v>
      </c>
      <c r="BE15" s="1010" t="s">
        <v>3132</v>
      </c>
      <c r="BF15" s="1010" t="s">
        <v>3132</v>
      </c>
      <c r="BG15" s="1010" t="s">
        <v>3132</v>
      </c>
      <c r="BH15" s="1010" t="s">
        <v>3132</v>
      </c>
      <c r="BI15" s="1010" t="s">
        <v>3133</v>
      </c>
      <c r="BJ15" s="1010" t="s">
        <v>3132</v>
      </c>
      <c r="BK15" s="1010" t="s">
        <v>3132</v>
      </c>
      <c r="BL15" s="1010" t="s">
        <v>3132</v>
      </c>
      <c r="BM15" s="1010" t="s">
        <v>3134</v>
      </c>
      <c r="BN15" s="1010" t="s">
        <v>3134</v>
      </c>
      <c r="BO15" s="1010" t="s">
        <v>3135</v>
      </c>
      <c r="BP15" s="1010" t="s">
        <v>3135</v>
      </c>
      <c r="BQ15" s="1010" t="s">
        <v>3135</v>
      </c>
      <c r="BR15" s="1010" t="s">
        <v>3135</v>
      </c>
      <c r="BS15" s="1010" t="s">
        <v>3136</v>
      </c>
      <c r="BT15" s="1010" t="s">
        <v>3136</v>
      </c>
      <c r="BU15" s="1010" t="s">
        <v>3136</v>
      </c>
      <c r="BV15" s="1010" t="s">
        <v>3136</v>
      </c>
      <c r="BW15" s="1010" t="s">
        <v>3137</v>
      </c>
      <c r="BX15" s="1010" t="s">
        <v>3137</v>
      </c>
      <c r="BY15" s="1010" t="s">
        <v>3137</v>
      </c>
      <c r="BZ15" s="1011" t="s">
        <v>3137</v>
      </c>
      <c r="CA15" s="1010" t="s">
        <v>3138</v>
      </c>
      <c r="CB15" s="1010" t="s">
        <v>3139</v>
      </c>
      <c r="CC15" s="1010" t="s">
        <v>3140</v>
      </c>
      <c r="CD15" s="1010" t="s">
        <v>2846</v>
      </c>
      <c r="CE15" s="1010" t="s">
        <v>2846</v>
      </c>
      <c r="CF15" s="1010" t="s">
        <v>2846</v>
      </c>
      <c r="CG15" s="1010" t="s">
        <v>2846</v>
      </c>
      <c r="CH15" s="1010" t="s">
        <v>3141</v>
      </c>
      <c r="CI15" s="1010" t="s">
        <v>3141</v>
      </c>
      <c r="CJ15" s="1010" t="s">
        <v>3141</v>
      </c>
      <c r="CK15" s="1010" t="s">
        <v>3141</v>
      </c>
      <c r="CL15" s="1010" t="s">
        <v>3141</v>
      </c>
      <c r="CM15" s="1010" t="s">
        <v>3141</v>
      </c>
      <c r="CN15" s="1010" t="s">
        <v>3141</v>
      </c>
      <c r="CO15" s="1010" t="s">
        <v>3142</v>
      </c>
      <c r="CP15" s="1010" t="s">
        <v>3142</v>
      </c>
      <c r="CQ15" s="1011" t="s">
        <v>3142</v>
      </c>
      <c r="CR15" s="1010" t="s">
        <v>3143</v>
      </c>
      <c r="CS15" s="1010" t="s">
        <v>3144</v>
      </c>
      <c r="CT15" s="1010" t="s">
        <v>3145</v>
      </c>
      <c r="CU15" s="1010" t="s">
        <v>3145</v>
      </c>
      <c r="CV15" s="1010" t="s">
        <v>3145</v>
      </c>
      <c r="CW15" s="1010" t="s">
        <v>3146</v>
      </c>
      <c r="CX15" s="1010" t="s">
        <v>3145</v>
      </c>
      <c r="CY15" s="1010" t="s">
        <v>3145</v>
      </c>
      <c r="CZ15" s="1010" t="s">
        <v>3145</v>
      </c>
      <c r="DA15" s="1010" t="s">
        <v>3145</v>
      </c>
      <c r="DB15" s="1010" t="s">
        <v>3145</v>
      </c>
      <c r="DC15" s="1101" t="s">
        <v>3145</v>
      </c>
      <c r="DD15" s="1101" t="s">
        <v>3145</v>
      </c>
      <c r="DE15" s="1101" t="s">
        <v>3147</v>
      </c>
      <c r="DF15" s="1101" t="s">
        <v>3148</v>
      </c>
      <c r="DG15" s="1101" t="s">
        <v>3148</v>
      </c>
      <c r="DH15" s="1101" t="s">
        <v>3149</v>
      </c>
      <c r="DI15" s="1101" t="s">
        <v>3150</v>
      </c>
      <c r="DJ15" s="1101" t="s">
        <v>3150</v>
      </c>
      <c r="DK15" s="1101" t="s">
        <v>3151</v>
      </c>
      <c r="DL15" s="1101" t="s">
        <v>3152</v>
      </c>
      <c r="DM15" s="1101" t="s">
        <v>3152</v>
      </c>
      <c r="DN15" s="1101" t="s">
        <v>3152</v>
      </c>
      <c r="DO15" s="1101" t="s">
        <v>3153</v>
      </c>
      <c r="DP15" s="1101" t="s">
        <v>3154</v>
      </c>
      <c r="DQ15" s="1101" t="s">
        <v>3155</v>
      </c>
      <c r="DR15" s="1102" t="s">
        <v>3154</v>
      </c>
      <c r="DS15" s="1103" t="s">
        <v>3154</v>
      </c>
      <c r="DT15" s="1103" t="s">
        <v>3154</v>
      </c>
      <c r="DU15" s="1103" t="s">
        <v>3156</v>
      </c>
      <c r="DV15" s="1103" t="s">
        <v>3157</v>
      </c>
      <c r="DW15" s="1103" t="s">
        <v>3157</v>
      </c>
      <c r="DX15" s="1103" t="s">
        <v>3158</v>
      </c>
      <c r="DY15" s="1103" t="s">
        <v>3158</v>
      </c>
      <c r="DZ15" s="1103" t="s">
        <v>3158</v>
      </c>
      <c r="EA15" s="1103" t="s">
        <v>3159</v>
      </c>
      <c r="EB15" s="1103" t="s">
        <v>3159</v>
      </c>
      <c r="EC15" s="1103" t="s">
        <v>3159</v>
      </c>
      <c r="ED15" s="1103" t="s">
        <v>3159</v>
      </c>
      <c r="EE15" s="1103" t="s">
        <v>3160</v>
      </c>
      <c r="EF15" s="1103" t="s">
        <v>2953</v>
      </c>
      <c r="EG15" s="1103" t="s">
        <v>2953</v>
      </c>
      <c r="EH15" s="1103" t="s">
        <v>2953</v>
      </c>
      <c r="EI15" s="1103" t="s">
        <v>2953</v>
      </c>
      <c r="EJ15" s="1103" t="s">
        <v>3161</v>
      </c>
      <c r="EK15" s="1103" t="s">
        <v>3162</v>
      </c>
      <c r="EL15" s="1103" t="s">
        <v>3163</v>
      </c>
      <c r="EM15" s="1103" t="s">
        <v>3161</v>
      </c>
      <c r="EN15" s="1103" t="s">
        <v>3164</v>
      </c>
      <c r="EO15" s="1103" t="s">
        <v>3165</v>
      </c>
      <c r="EP15" s="1103" t="s">
        <v>3166</v>
      </c>
      <c r="EQ15" s="1103" t="s">
        <v>3162</v>
      </c>
      <c r="ER15" s="1103" t="s">
        <v>3162</v>
      </c>
      <c r="ES15" s="1105" t="s">
        <v>3167</v>
      </c>
      <c r="ET15" s="1098" t="s">
        <v>3167</v>
      </c>
      <c r="EU15" s="1098" t="s">
        <v>3168</v>
      </c>
      <c r="EV15" s="1098" t="s">
        <v>3169</v>
      </c>
      <c r="EW15" s="1098" t="s">
        <v>3170</v>
      </c>
      <c r="EX15" s="1098" t="s">
        <v>3171</v>
      </c>
      <c r="EY15" s="1098" t="s">
        <v>3424</v>
      </c>
      <c r="EZ15" s="1098" t="s">
        <v>3173</v>
      </c>
      <c r="FA15" s="1098" t="s">
        <v>3174</v>
      </c>
      <c r="FB15" s="1098" t="s">
        <v>3175</v>
      </c>
      <c r="FC15" s="1098" t="s">
        <v>3176</v>
      </c>
      <c r="FD15" s="1098" t="s">
        <v>3177</v>
      </c>
      <c r="FE15" s="1099" t="s">
        <v>3425</v>
      </c>
      <c r="FF15" s="1099" t="s">
        <v>3426</v>
      </c>
      <c r="FG15" s="1099" t="s">
        <v>3427</v>
      </c>
      <c r="FH15" s="1099" t="s">
        <v>3425</v>
      </c>
      <c r="FI15" s="1099" t="s">
        <v>3428</v>
      </c>
      <c r="FJ15" s="1099" t="s">
        <v>3429</v>
      </c>
    </row>
    <row r="16" spans="1:166" ht="20.100000000000001" customHeight="1" x14ac:dyDescent="0.3">
      <c r="A16" s="1100" t="s">
        <v>3178</v>
      </c>
      <c r="B16" s="1008" t="s">
        <v>3179</v>
      </c>
      <c r="C16" s="1009" t="s">
        <v>3180</v>
      </c>
      <c r="D16" s="1009" t="s">
        <v>3128</v>
      </c>
      <c r="E16" s="1009" t="s">
        <v>3128</v>
      </c>
      <c r="F16" s="1008" t="s">
        <v>3128</v>
      </c>
      <c r="G16" s="1009" t="s">
        <v>3181</v>
      </c>
      <c r="H16" s="1009" t="s">
        <v>3181</v>
      </c>
      <c r="I16" s="1009" t="s">
        <v>3181</v>
      </c>
      <c r="J16" s="1009" t="s">
        <v>3181</v>
      </c>
      <c r="K16" s="1009" t="s">
        <v>3181</v>
      </c>
      <c r="L16" s="1009" t="s">
        <v>3181</v>
      </c>
      <c r="M16" s="1009" t="s">
        <v>3181</v>
      </c>
      <c r="N16" s="1008" t="s">
        <v>3182</v>
      </c>
      <c r="O16" s="1009" t="s">
        <v>3182</v>
      </c>
      <c r="P16" s="1009" t="s">
        <v>1133</v>
      </c>
      <c r="Q16" s="1008" t="s">
        <v>1133</v>
      </c>
      <c r="R16" s="1009" t="s">
        <v>1133</v>
      </c>
      <c r="S16" s="1009" t="s">
        <v>1133</v>
      </c>
      <c r="T16" s="1010" t="s">
        <v>1133</v>
      </c>
      <c r="U16" s="1010" t="s">
        <v>1133</v>
      </c>
      <c r="V16" s="1010" t="s">
        <v>1133</v>
      </c>
      <c r="W16" s="1010" t="s">
        <v>1133</v>
      </c>
      <c r="X16" s="1010" t="s">
        <v>3183</v>
      </c>
      <c r="Y16" s="1010" t="s">
        <v>3182</v>
      </c>
      <c r="Z16" s="1010" t="s">
        <v>1133</v>
      </c>
      <c r="AA16" s="1010" t="s">
        <v>3184</v>
      </c>
      <c r="AB16" s="1010" t="s">
        <v>3184</v>
      </c>
      <c r="AC16" s="1010" t="s">
        <v>3184</v>
      </c>
      <c r="AD16" s="1010" t="s">
        <v>3184</v>
      </c>
      <c r="AE16" s="1010" t="s">
        <v>3184</v>
      </c>
      <c r="AF16" s="1010" t="s">
        <v>3184</v>
      </c>
      <c r="AG16" s="1010" t="s">
        <v>3185</v>
      </c>
      <c r="AH16" s="1010" t="s">
        <v>3185</v>
      </c>
      <c r="AI16" s="1010" t="s">
        <v>3186</v>
      </c>
      <c r="AJ16" s="1010" t="s">
        <v>3187</v>
      </c>
      <c r="AK16" s="1010" t="s">
        <v>3187</v>
      </c>
      <c r="AL16" s="1010" t="s">
        <v>3188</v>
      </c>
      <c r="AM16" s="1010" t="s">
        <v>3189</v>
      </c>
      <c r="AN16" s="1010" t="s">
        <v>3190</v>
      </c>
      <c r="AO16" s="1010" t="s">
        <v>3190</v>
      </c>
      <c r="AP16" s="1010" t="s">
        <v>3191</v>
      </c>
      <c r="AQ16" s="1010" t="s">
        <v>3192</v>
      </c>
      <c r="AR16" s="1010" t="s">
        <v>3193</v>
      </c>
      <c r="AS16" s="1010" t="s">
        <v>3194</v>
      </c>
      <c r="AT16" s="1010" t="s">
        <v>3195</v>
      </c>
      <c r="AU16" s="1010" t="s">
        <v>3124</v>
      </c>
      <c r="AV16" s="1010" t="s">
        <v>3196</v>
      </c>
      <c r="AW16" s="1010" t="s">
        <v>3196</v>
      </c>
      <c r="AX16" s="1010" t="s">
        <v>3197</v>
      </c>
      <c r="AY16" s="1010" t="s">
        <v>3198</v>
      </c>
      <c r="AZ16" s="1010" t="s">
        <v>3199</v>
      </c>
      <c r="BA16" s="1010" t="s">
        <v>3198</v>
      </c>
      <c r="BB16" s="1010" t="s">
        <v>3200</v>
      </c>
      <c r="BC16" s="1010" t="s">
        <v>3200</v>
      </c>
      <c r="BD16" s="1010" t="s">
        <v>3200</v>
      </c>
      <c r="BE16" s="1010" t="s">
        <v>2924</v>
      </c>
      <c r="BF16" s="1010" t="s">
        <v>2924</v>
      </c>
      <c r="BG16" s="1010" t="s">
        <v>3201</v>
      </c>
      <c r="BH16" s="1010" t="s">
        <v>2924</v>
      </c>
      <c r="BI16" s="1010" t="s">
        <v>3202</v>
      </c>
      <c r="BJ16" s="1010" t="s">
        <v>3203</v>
      </c>
      <c r="BK16" s="1010" t="s">
        <v>3204</v>
      </c>
      <c r="BL16" s="1010" t="s">
        <v>3204</v>
      </c>
      <c r="BM16" s="1010" t="s">
        <v>3205</v>
      </c>
      <c r="BN16" s="1010" t="s">
        <v>3204</v>
      </c>
      <c r="BO16" s="1010" t="s">
        <v>3206</v>
      </c>
      <c r="BP16" s="1010" t="s">
        <v>3207</v>
      </c>
      <c r="BQ16" s="1010" t="s">
        <v>3208</v>
      </c>
      <c r="BR16" s="1010" t="s">
        <v>3208</v>
      </c>
      <c r="BS16" s="1010" t="s">
        <v>3209</v>
      </c>
      <c r="BT16" s="1010" t="s">
        <v>3209</v>
      </c>
      <c r="BU16" s="1010" t="s">
        <v>3210</v>
      </c>
      <c r="BV16" s="1010" t="s">
        <v>3210</v>
      </c>
      <c r="BW16" s="1010" t="s">
        <v>3211</v>
      </c>
      <c r="BX16" s="1010" t="s">
        <v>3212</v>
      </c>
      <c r="BY16" s="1010" t="s">
        <v>3212</v>
      </c>
      <c r="BZ16" s="1011" t="s">
        <v>3212</v>
      </c>
      <c r="CA16" s="1010" t="s">
        <v>3213</v>
      </c>
      <c r="CB16" s="1010" t="s">
        <v>3214</v>
      </c>
      <c r="CC16" s="1010" t="s">
        <v>3215</v>
      </c>
      <c r="CD16" s="1010" t="s">
        <v>3216</v>
      </c>
      <c r="CE16" s="1010" t="s">
        <v>3217</v>
      </c>
      <c r="CF16" s="1010" t="s">
        <v>3215</v>
      </c>
      <c r="CG16" s="1010" t="s">
        <v>3215</v>
      </c>
      <c r="CH16" s="1010" t="s">
        <v>3218</v>
      </c>
      <c r="CI16" s="1010" t="s">
        <v>3219</v>
      </c>
      <c r="CJ16" s="1010" t="s">
        <v>3220</v>
      </c>
      <c r="CK16" s="1010" t="s">
        <v>3221</v>
      </c>
      <c r="CL16" s="1010" t="s">
        <v>3222</v>
      </c>
      <c r="CM16" s="1010" t="s">
        <v>3222</v>
      </c>
      <c r="CN16" s="1010" t="s">
        <v>3222</v>
      </c>
      <c r="CO16" s="1010" t="s">
        <v>3223</v>
      </c>
      <c r="CP16" s="1010" t="s">
        <v>3223</v>
      </c>
      <c r="CQ16" s="1011" t="s">
        <v>3223</v>
      </c>
      <c r="CR16" s="1010" t="s">
        <v>3224</v>
      </c>
      <c r="CS16" s="1010" t="s">
        <v>2846</v>
      </c>
      <c r="CT16" s="1010" t="s">
        <v>3225</v>
      </c>
      <c r="CU16" s="1010" t="s">
        <v>3226</v>
      </c>
      <c r="CV16" s="1010" t="s">
        <v>3226</v>
      </c>
      <c r="CW16" s="1010" t="s">
        <v>3227</v>
      </c>
      <c r="CX16" s="1010" t="s">
        <v>3226</v>
      </c>
      <c r="CY16" s="1010" t="s">
        <v>3226</v>
      </c>
      <c r="CZ16" s="1010" t="s">
        <v>3226</v>
      </c>
      <c r="DA16" s="1010" t="s">
        <v>3226</v>
      </c>
      <c r="DB16" s="1010" t="s">
        <v>3226</v>
      </c>
      <c r="DC16" s="1101" t="s">
        <v>3226</v>
      </c>
      <c r="DD16" s="1101" t="s">
        <v>3226</v>
      </c>
      <c r="DE16" s="1101" t="s">
        <v>3228</v>
      </c>
      <c r="DF16" s="1101" t="s">
        <v>3229</v>
      </c>
      <c r="DG16" s="1101" t="s">
        <v>3229</v>
      </c>
      <c r="DH16" s="1101" t="s">
        <v>3230</v>
      </c>
      <c r="DI16" s="1101" t="s">
        <v>3231</v>
      </c>
      <c r="DJ16" s="1101" t="s">
        <v>3232</v>
      </c>
      <c r="DK16" s="1101" t="s">
        <v>3233</v>
      </c>
      <c r="DL16" s="1101" t="s">
        <v>3233</v>
      </c>
      <c r="DM16" s="1101" t="s">
        <v>3234</v>
      </c>
      <c r="DN16" s="1101" t="s">
        <v>3235</v>
      </c>
      <c r="DO16" s="1101" t="s">
        <v>3236</v>
      </c>
      <c r="DP16" s="1101" t="s">
        <v>3235</v>
      </c>
      <c r="DQ16" s="1101" t="s">
        <v>3235</v>
      </c>
      <c r="DR16" s="1102" t="s">
        <v>3235</v>
      </c>
      <c r="DS16" s="1103" t="s">
        <v>3235</v>
      </c>
      <c r="DT16" s="1103" t="s">
        <v>3235</v>
      </c>
      <c r="DU16" s="1103" t="s">
        <v>3235</v>
      </c>
      <c r="DV16" s="1103" t="s">
        <v>3237</v>
      </c>
      <c r="DW16" s="1103" t="s">
        <v>3237</v>
      </c>
      <c r="DX16" s="1103" t="s">
        <v>3238</v>
      </c>
      <c r="DY16" s="1103" t="s">
        <v>3238</v>
      </c>
      <c r="DZ16" s="1103" t="s">
        <v>3239</v>
      </c>
      <c r="EA16" s="1103" t="s">
        <v>3240</v>
      </c>
      <c r="EB16" s="1103" t="s">
        <v>3239</v>
      </c>
      <c r="EC16" s="1103" t="s">
        <v>3239</v>
      </c>
      <c r="ED16" s="1103" t="s">
        <v>3239</v>
      </c>
      <c r="EE16" s="1103" t="s">
        <v>3241</v>
      </c>
      <c r="EF16" s="1103" t="s">
        <v>3241</v>
      </c>
      <c r="EG16" s="1103" t="s">
        <v>3241</v>
      </c>
      <c r="EH16" s="1103" t="s">
        <v>3241</v>
      </c>
      <c r="EI16" s="1103" t="s">
        <v>3241</v>
      </c>
      <c r="EJ16" s="1103" t="s">
        <v>3242</v>
      </c>
      <c r="EK16" s="1103" t="s">
        <v>3243</v>
      </c>
      <c r="EL16" s="1103" t="s">
        <v>2543</v>
      </c>
      <c r="EM16" s="1103" t="s">
        <v>3100</v>
      </c>
      <c r="EN16" s="1103" t="s">
        <v>3244</v>
      </c>
      <c r="EO16" s="1103" t="s">
        <v>3245</v>
      </c>
      <c r="EP16" s="1103" t="s">
        <v>3246</v>
      </c>
      <c r="EQ16" s="1103" t="s">
        <v>3247</v>
      </c>
      <c r="ER16" s="1103" t="s">
        <v>3167</v>
      </c>
      <c r="ES16" s="1105" t="s">
        <v>3249</v>
      </c>
      <c r="ET16" s="1098" t="s">
        <v>3250</v>
      </c>
      <c r="EU16" s="1098" t="s">
        <v>3251</v>
      </c>
      <c r="EV16" s="1098" t="s">
        <v>3049</v>
      </c>
      <c r="EW16" s="1098" t="s">
        <v>3252</v>
      </c>
      <c r="EX16" s="1098" t="s">
        <v>2542</v>
      </c>
      <c r="EY16" s="1098" t="s">
        <v>3253</v>
      </c>
      <c r="EZ16" s="1098" t="s">
        <v>3254</v>
      </c>
      <c r="FA16" s="1098" t="s">
        <v>3255</v>
      </c>
      <c r="FB16" s="1098" t="s">
        <v>3430</v>
      </c>
      <c r="FC16" s="1098" t="s">
        <v>3257</v>
      </c>
      <c r="FD16" s="1098" t="s">
        <v>3258</v>
      </c>
      <c r="FE16" s="1099" t="s">
        <v>3431</v>
      </c>
      <c r="FF16" s="1099" t="s">
        <v>3432</v>
      </c>
      <c r="FG16" s="1099" t="s">
        <v>3433</v>
      </c>
      <c r="FH16" s="1099" t="s">
        <v>3434</v>
      </c>
      <c r="FI16" s="1099" t="s">
        <v>3435</v>
      </c>
      <c r="FJ16" s="1099" t="s">
        <v>3436</v>
      </c>
    </row>
    <row r="17" spans="1:166" ht="20.100000000000001" customHeight="1" x14ac:dyDescent="0.3">
      <c r="A17" s="1100" t="s">
        <v>3259</v>
      </c>
      <c r="B17" s="1008" t="s">
        <v>3197</v>
      </c>
      <c r="C17" s="1009" t="s">
        <v>3182</v>
      </c>
      <c r="D17" s="1009" t="s">
        <v>3182</v>
      </c>
      <c r="E17" s="1009" t="s">
        <v>3182</v>
      </c>
      <c r="F17" s="1008" t="s">
        <v>3182</v>
      </c>
      <c r="G17" s="1009" t="s">
        <v>3182</v>
      </c>
      <c r="H17" s="1009" t="s">
        <v>3182</v>
      </c>
      <c r="I17" s="1009" t="s">
        <v>3182</v>
      </c>
      <c r="J17" s="1009" t="s">
        <v>3182</v>
      </c>
      <c r="K17" s="1009" t="s">
        <v>3182</v>
      </c>
      <c r="L17" s="1009" t="s">
        <v>3182</v>
      </c>
      <c r="M17" s="1009" t="s">
        <v>3182</v>
      </c>
      <c r="N17" s="1008" t="s">
        <v>3260</v>
      </c>
      <c r="O17" s="1009" t="s">
        <v>3260</v>
      </c>
      <c r="P17" s="1009" t="s">
        <v>3261</v>
      </c>
      <c r="Q17" s="1008" t="s">
        <v>3261</v>
      </c>
      <c r="R17" s="1009" t="s">
        <v>3261</v>
      </c>
      <c r="S17" s="1009" t="s">
        <v>3262</v>
      </c>
      <c r="T17" s="1010" t="s">
        <v>3262</v>
      </c>
      <c r="U17" s="1010" t="s">
        <v>3132</v>
      </c>
      <c r="V17" s="1010" t="s">
        <v>3132</v>
      </c>
      <c r="W17" s="1010" t="s">
        <v>3132</v>
      </c>
      <c r="X17" s="1010" t="s">
        <v>3132</v>
      </c>
      <c r="Y17" s="1010" t="s">
        <v>3132</v>
      </c>
      <c r="Z17" s="1010" t="s">
        <v>3132</v>
      </c>
      <c r="AA17" s="1010" t="s">
        <v>3132</v>
      </c>
      <c r="AB17" s="1010" t="s">
        <v>3132</v>
      </c>
      <c r="AC17" s="1010" t="s">
        <v>3132</v>
      </c>
      <c r="AD17" s="1010" t="s">
        <v>3263</v>
      </c>
      <c r="AE17" s="1010" t="s">
        <v>3263</v>
      </c>
      <c r="AF17" s="1010" t="s">
        <v>3262</v>
      </c>
      <c r="AG17" s="1010" t="s">
        <v>3263</v>
      </c>
      <c r="AH17" s="1010" t="s">
        <v>3263</v>
      </c>
      <c r="AI17" s="1010" t="s">
        <v>3264</v>
      </c>
      <c r="AJ17" s="1010" t="s">
        <v>3264</v>
      </c>
      <c r="AK17" s="1010" t="s">
        <v>3264</v>
      </c>
      <c r="AL17" s="1010" t="s">
        <v>3264</v>
      </c>
      <c r="AM17" s="1010" t="s">
        <v>3265</v>
      </c>
      <c r="AN17" s="1010" t="s">
        <v>3265</v>
      </c>
      <c r="AO17" s="1010" t="s">
        <v>3265</v>
      </c>
      <c r="AP17" s="1010" t="s">
        <v>3266</v>
      </c>
      <c r="AQ17" s="1010" t="s">
        <v>3267</v>
      </c>
      <c r="AR17" s="1010" t="s">
        <v>3268</v>
      </c>
      <c r="AS17" s="1010" t="s">
        <v>3268</v>
      </c>
      <c r="AT17" s="1010" t="s">
        <v>3269</v>
      </c>
      <c r="AU17" s="1010" t="s">
        <v>3270</v>
      </c>
      <c r="AV17" s="1010" t="s">
        <v>3271</v>
      </c>
      <c r="AW17" s="1010" t="s">
        <v>3272</v>
      </c>
      <c r="AX17" s="1010" t="s">
        <v>3273</v>
      </c>
      <c r="AY17" s="1010" t="s">
        <v>3269</v>
      </c>
      <c r="AZ17" s="1010" t="s">
        <v>3269</v>
      </c>
      <c r="BA17" s="1010" t="s">
        <v>3269</v>
      </c>
      <c r="BB17" s="1010" t="s">
        <v>3269</v>
      </c>
      <c r="BC17" s="1010" t="s">
        <v>3269</v>
      </c>
      <c r="BD17" s="1010" t="s">
        <v>3270</v>
      </c>
      <c r="BE17" s="1010" t="s">
        <v>3274</v>
      </c>
      <c r="BF17" s="1010" t="s">
        <v>3274</v>
      </c>
      <c r="BG17" s="1010" t="s">
        <v>3269</v>
      </c>
      <c r="BH17" s="1010" t="s">
        <v>3269</v>
      </c>
      <c r="BI17" s="1010" t="s">
        <v>3273</v>
      </c>
      <c r="BJ17" s="1010" t="s">
        <v>3273</v>
      </c>
      <c r="BK17" s="1010" t="s">
        <v>3275</v>
      </c>
      <c r="BL17" s="1010" t="s">
        <v>3275</v>
      </c>
      <c r="BM17" s="1010" t="s">
        <v>3276</v>
      </c>
      <c r="BN17" s="1010" t="s">
        <v>3276</v>
      </c>
      <c r="BO17" s="1010" t="s">
        <v>3277</v>
      </c>
      <c r="BP17" s="1010" t="s">
        <v>3277</v>
      </c>
      <c r="BQ17" s="1010" t="s">
        <v>3277</v>
      </c>
      <c r="BR17" s="1010" t="s">
        <v>3277</v>
      </c>
      <c r="BS17" s="1010" t="s">
        <v>3278</v>
      </c>
      <c r="BT17" s="1010" t="s">
        <v>3278</v>
      </c>
      <c r="BU17" s="1010" t="s">
        <v>3278</v>
      </c>
      <c r="BV17" s="1010" t="s">
        <v>3278</v>
      </c>
      <c r="BW17" s="1010" t="s">
        <v>3279</v>
      </c>
      <c r="BX17" s="1010" t="s">
        <v>3280</v>
      </c>
      <c r="BY17" s="1010" t="s">
        <v>3279</v>
      </c>
      <c r="BZ17" s="1011" t="s">
        <v>3279</v>
      </c>
      <c r="CA17" s="1010" t="s">
        <v>3279</v>
      </c>
      <c r="CB17" s="1010" t="s">
        <v>3281</v>
      </c>
      <c r="CC17" s="1010" t="s">
        <v>3282</v>
      </c>
      <c r="CD17" s="1010" t="s">
        <v>3283</v>
      </c>
      <c r="CE17" s="1010" t="s">
        <v>3283</v>
      </c>
      <c r="CF17" s="1010" t="s">
        <v>3283</v>
      </c>
      <c r="CG17" s="1010" t="s">
        <v>3283</v>
      </c>
      <c r="CH17" s="1010" t="s">
        <v>3283</v>
      </c>
      <c r="CI17" s="1010" t="s">
        <v>3283</v>
      </c>
      <c r="CJ17" s="1010" t="s">
        <v>3283</v>
      </c>
      <c r="CK17" s="1010" t="s">
        <v>3283</v>
      </c>
      <c r="CL17" s="1010" t="s">
        <v>3284</v>
      </c>
      <c r="CM17" s="1010" t="s">
        <v>3285</v>
      </c>
      <c r="CN17" s="1010" t="s">
        <v>3285</v>
      </c>
      <c r="CO17" s="1010" t="s">
        <v>3286</v>
      </c>
      <c r="CP17" s="1010" t="s">
        <v>3287</v>
      </c>
      <c r="CQ17" s="1011" t="s">
        <v>3287</v>
      </c>
      <c r="CR17" s="1010" t="s">
        <v>3287</v>
      </c>
      <c r="CS17" s="1010" t="s">
        <v>3287</v>
      </c>
      <c r="CT17" s="1010" t="s">
        <v>3287</v>
      </c>
      <c r="CU17" s="1010" t="s">
        <v>3287</v>
      </c>
      <c r="CV17" s="1010" t="s">
        <v>3287</v>
      </c>
      <c r="CW17" s="1010" t="s">
        <v>3287</v>
      </c>
      <c r="CX17" s="1010" t="s">
        <v>3288</v>
      </c>
      <c r="CY17" s="1010" t="s">
        <v>3289</v>
      </c>
      <c r="CZ17" s="1010" t="s">
        <v>3290</v>
      </c>
      <c r="DA17" s="1010" t="s">
        <v>3289</v>
      </c>
      <c r="DB17" s="1010" t="s">
        <v>3289</v>
      </c>
      <c r="DC17" s="1101" t="s">
        <v>3291</v>
      </c>
      <c r="DD17" s="1101" t="s">
        <v>3291</v>
      </c>
      <c r="DE17" s="1101" t="s">
        <v>3291</v>
      </c>
      <c r="DF17" s="1101" t="s">
        <v>3292</v>
      </c>
      <c r="DG17" s="1101" t="s">
        <v>3293</v>
      </c>
      <c r="DH17" s="1101" t="s">
        <v>3289</v>
      </c>
      <c r="DI17" s="1101" t="s">
        <v>3294</v>
      </c>
      <c r="DJ17" s="1101" t="s">
        <v>3295</v>
      </c>
      <c r="DK17" s="1101" t="s">
        <v>3296</v>
      </c>
      <c r="DL17" s="1101" t="s">
        <v>3297</v>
      </c>
      <c r="DM17" s="1101" t="s">
        <v>3298</v>
      </c>
      <c r="DN17" s="1101" t="s">
        <v>3299</v>
      </c>
      <c r="DO17" s="1101" t="s">
        <v>3299</v>
      </c>
      <c r="DP17" s="1101" t="s">
        <v>3300</v>
      </c>
      <c r="DQ17" s="1101" t="s">
        <v>3300</v>
      </c>
      <c r="DR17" s="1102" t="s">
        <v>3301</v>
      </c>
      <c r="DS17" s="1103" t="s">
        <v>3301</v>
      </c>
      <c r="DT17" s="1103" t="s">
        <v>3301</v>
      </c>
      <c r="DU17" s="1103" t="s">
        <v>3301</v>
      </c>
      <c r="DV17" s="1103" t="s">
        <v>3302</v>
      </c>
      <c r="DW17" s="1103" t="s">
        <v>3302</v>
      </c>
      <c r="DX17" s="1103" t="s">
        <v>3147</v>
      </c>
      <c r="DY17" s="1103" t="s">
        <v>3147</v>
      </c>
      <c r="DZ17" s="1103" t="s">
        <v>3147</v>
      </c>
      <c r="EA17" s="1103" t="s">
        <v>3147</v>
      </c>
      <c r="EB17" s="1103" t="s">
        <v>3147</v>
      </c>
      <c r="EC17" s="1103" t="s">
        <v>3147</v>
      </c>
      <c r="ED17" s="1103" t="s">
        <v>3147</v>
      </c>
      <c r="EE17" s="1103" t="s">
        <v>3303</v>
      </c>
      <c r="EF17" s="1103" t="s">
        <v>3304</v>
      </c>
      <c r="EG17" s="1103" t="s">
        <v>3304</v>
      </c>
      <c r="EH17" s="1103" t="s">
        <v>3304</v>
      </c>
      <c r="EI17" s="1103" t="s">
        <v>3304</v>
      </c>
      <c r="EJ17" s="1103" t="s">
        <v>3305</v>
      </c>
      <c r="EK17" s="1103" t="s">
        <v>3306</v>
      </c>
      <c r="EL17" s="1103" t="s">
        <v>3307</v>
      </c>
      <c r="EM17" s="1103" t="s">
        <v>3308</v>
      </c>
      <c r="EN17" s="1103" t="s">
        <v>3309</v>
      </c>
      <c r="EO17" s="1103" t="s">
        <v>3310</v>
      </c>
      <c r="EP17" s="1103" t="s">
        <v>3311</v>
      </c>
      <c r="EQ17" s="1103" t="s">
        <v>3312</v>
      </c>
      <c r="ER17" s="1103" t="s">
        <v>3249</v>
      </c>
      <c r="ES17" s="1105" t="s">
        <v>3314</v>
      </c>
      <c r="ET17" s="1098" t="s">
        <v>2664</v>
      </c>
      <c r="EU17" s="1098" t="s">
        <v>3315</v>
      </c>
      <c r="EV17" s="1098" t="s">
        <v>3316</v>
      </c>
      <c r="EW17" s="1098" t="s">
        <v>3317</v>
      </c>
      <c r="EX17" s="1098" t="s">
        <v>3318</v>
      </c>
      <c r="EY17" s="1098" t="s">
        <v>3319</v>
      </c>
      <c r="EZ17" s="1098" t="s">
        <v>3320</v>
      </c>
      <c r="FA17" s="1098" t="s">
        <v>3321</v>
      </c>
      <c r="FB17" s="1098" t="s">
        <v>3322</v>
      </c>
      <c r="FC17" s="1098" t="s">
        <v>3323</v>
      </c>
      <c r="FD17" s="1098" t="s">
        <v>3324</v>
      </c>
      <c r="FE17" s="1099" t="s">
        <v>3437</v>
      </c>
      <c r="FF17" s="1099" t="s">
        <v>3438</v>
      </c>
      <c r="FG17" s="1099" t="s">
        <v>3439</v>
      </c>
      <c r="FH17" s="1099" t="s">
        <v>3307</v>
      </c>
      <c r="FI17" s="1099" t="s">
        <v>3440</v>
      </c>
      <c r="FJ17" s="1099" t="s">
        <v>3441</v>
      </c>
    </row>
    <row r="18" spans="1:166" ht="20.100000000000001" customHeight="1" x14ac:dyDescent="0.3">
      <c r="A18" s="1100" t="s">
        <v>3325</v>
      </c>
      <c r="B18" s="1008" t="s">
        <v>3326</v>
      </c>
      <c r="C18" s="1009" t="s">
        <v>3327</v>
      </c>
      <c r="D18" s="1009" t="s">
        <v>3328</v>
      </c>
      <c r="E18" s="1009" t="s">
        <v>2634</v>
      </c>
      <c r="F18" s="1008" t="s">
        <v>2634</v>
      </c>
      <c r="G18" s="1009" t="s">
        <v>3329</v>
      </c>
      <c r="H18" s="1009" t="s">
        <v>3330</v>
      </c>
      <c r="I18" s="1009" t="s">
        <v>3330</v>
      </c>
      <c r="J18" s="1009" t="s">
        <v>3330</v>
      </c>
      <c r="K18" s="1009" t="s">
        <v>3330</v>
      </c>
      <c r="L18" s="1009" t="s">
        <v>3330</v>
      </c>
      <c r="M18" s="1009" t="s">
        <v>3330</v>
      </c>
      <c r="N18" s="1008" t="s">
        <v>1903</v>
      </c>
      <c r="O18" s="1009" t="s">
        <v>3331</v>
      </c>
      <c r="P18" s="1009" t="s">
        <v>3332</v>
      </c>
      <c r="Q18" s="1008" t="s">
        <v>3333</v>
      </c>
      <c r="R18" s="1009" t="s">
        <v>3333</v>
      </c>
      <c r="S18" s="1009" t="s">
        <v>3334</v>
      </c>
      <c r="T18" s="1010" t="s">
        <v>3335</v>
      </c>
      <c r="U18" s="1010" t="s">
        <v>3336</v>
      </c>
      <c r="V18" s="1010" t="s">
        <v>3337</v>
      </c>
      <c r="W18" s="1010" t="s">
        <v>2270</v>
      </c>
      <c r="X18" s="1010" t="s">
        <v>1279</v>
      </c>
      <c r="Y18" s="1010" t="s">
        <v>3338</v>
      </c>
      <c r="Z18" s="1010" t="s">
        <v>1278</v>
      </c>
      <c r="AA18" s="1010" t="s">
        <v>1279</v>
      </c>
      <c r="AB18" s="1010" t="s">
        <v>1278</v>
      </c>
      <c r="AC18" s="1010" t="s">
        <v>2270</v>
      </c>
      <c r="AD18" s="1010" t="s">
        <v>2315</v>
      </c>
      <c r="AE18" s="1010" t="s">
        <v>2315</v>
      </c>
      <c r="AF18" s="1010" t="s">
        <v>2315</v>
      </c>
      <c r="AG18" s="1010" t="s">
        <v>3339</v>
      </c>
      <c r="AH18" s="1010" t="s">
        <v>3340</v>
      </c>
      <c r="AI18" s="1010" t="s">
        <v>3341</v>
      </c>
      <c r="AJ18" s="1010" t="s">
        <v>2315</v>
      </c>
      <c r="AK18" s="1010" t="s">
        <v>2315</v>
      </c>
      <c r="AL18" s="1010" t="s">
        <v>3342</v>
      </c>
      <c r="AM18" s="1010" t="s">
        <v>3342</v>
      </c>
      <c r="AN18" s="1010" t="s">
        <v>3342</v>
      </c>
      <c r="AO18" s="1010" t="s">
        <v>3342</v>
      </c>
      <c r="AP18" s="1010" t="s">
        <v>2315</v>
      </c>
      <c r="AQ18" s="1010" t="s">
        <v>3343</v>
      </c>
      <c r="AR18" s="1010" t="s">
        <v>3343</v>
      </c>
      <c r="AS18" s="1010" t="s">
        <v>3343</v>
      </c>
      <c r="AT18" s="1010" t="s">
        <v>3343</v>
      </c>
      <c r="AU18" s="1010" t="s">
        <v>3344</v>
      </c>
      <c r="AV18" s="1010" t="s">
        <v>3344</v>
      </c>
      <c r="AW18" s="1010" t="s">
        <v>3344</v>
      </c>
      <c r="AX18" s="1010" t="s">
        <v>3345</v>
      </c>
      <c r="AY18" s="1010" t="s">
        <v>3346</v>
      </c>
      <c r="AZ18" s="1010" t="s">
        <v>3346</v>
      </c>
      <c r="BA18" s="1010" t="s">
        <v>3347</v>
      </c>
      <c r="BB18" s="1010" t="s">
        <v>3347</v>
      </c>
      <c r="BC18" s="1010" t="s">
        <v>3347</v>
      </c>
      <c r="BD18" s="1010" t="s">
        <v>3346</v>
      </c>
      <c r="BE18" s="1010" t="s">
        <v>3346</v>
      </c>
      <c r="BF18" s="1010" t="s">
        <v>3346</v>
      </c>
      <c r="BG18" s="1010" t="s">
        <v>3347</v>
      </c>
      <c r="BH18" s="1010" t="s">
        <v>3346</v>
      </c>
      <c r="BI18" s="1010" t="s">
        <v>3346</v>
      </c>
      <c r="BJ18" s="1010" t="s">
        <v>3346</v>
      </c>
      <c r="BK18" s="1010" t="s">
        <v>3346</v>
      </c>
      <c r="BL18" s="1010" t="s">
        <v>3346</v>
      </c>
      <c r="BM18" s="1010" t="s">
        <v>3197</v>
      </c>
      <c r="BN18" s="1010" t="s">
        <v>3348</v>
      </c>
      <c r="BO18" s="1010" t="s">
        <v>3349</v>
      </c>
      <c r="BP18" s="1010" t="s">
        <v>3349</v>
      </c>
      <c r="BQ18" s="1010" t="s">
        <v>3349</v>
      </c>
      <c r="BR18" s="1010" t="s">
        <v>3349</v>
      </c>
      <c r="BS18" s="1010" t="s">
        <v>3350</v>
      </c>
      <c r="BT18" s="1010" t="s">
        <v>3350</v>
      </c>
      <c r="BU18" s="1010" t="s">
        <v>3351</v>
      </c>
      <c r="BV18" s="1010" t="s">
        <v>3351</v>
      </c>
      <c r="BW18" s="1010" t="s">
        <v>3351</v>
      </c>
      <c r="BX18" s="1010" t="s">
        <v>3351</v>
      </c>
      <c r="BY18" s="1010" t="s">
        <v>3351</v>
      </c>
      <c r="BZ18" s="1011" t="s">
        <v>3351</v>
      </c>
      <c r="CA18" s="1010" t="s">
        <v>1927</v>
      </c>
      <c r="CB18" s="1010" t="s">
        <v>3352</v>
      </c>
      <c r="CC18" s="1010" t="s">
        <v>3128</v>
      </c>
      <c r="CD18" s="1010" t="s">
        <v>3353</v>
      </c>
      <c r="CE18" s="1010" t="s">
        <v>3354</v>
      </c>
      <c r="CF18" s="1010" t="s">
        <v>3354</v>
      </c>
      <c r="CG18" s="1010" t="s">
        <v>3354</v>
      </c>
      <c r="CH18" s="1010" t="s">
        <v>3354</v>
      </c>
      <c r="CI18" s="1010" t="s">
        <v>3355</v>
      </c>
      <c r="CJ18" s="1010" t="s">
        <v>3355</v>
      </c>
      <c r="CK18" s="1010" t="s">
        <v>3356</v>
      </c>
      <c r="CL18" s="1010" t="s">
        <v>3356</v>
      </c>
      <c r="CM18" s="1010" t="s">
        <v>3356</v>
      </c>
      <c r="CN18" s="1010" t="s">
        <v>3356</v>
      </c>
      <c r="CO18" s="1010" t="s">
        <v>3356</v>
      </c>
      <c r="CP18" s="1010" t="s">
        <v>3356</v>
      </c>
      <c r="CQ18" s="1011" t="s">
        <v>3357</v>
      </c>
      <c r="CR18" s="1010" t="s">
        <v>3356</v>
      </c>
      <c r="CS18" s="1010" t="s">
        <v>3356</v>
      </c>
      <c r="CT18" s="1010" t="s">
        <v>3358</v>
      </c>
      <c r="CU18" s="1010" t="s">
        <v>3358</v>
      </c>
      <c r="CV18" s="1010" t="s">
        <v>3359</v>
      </c>
      <c r="CW18" s="1010" t="s">
        <v>3360</v>
      </c>
      <c r="CX18" s="1010" t="s">
        <v>3360</v>
      </c>
      <c r="CY18" s="1010" t="s">
        <v>3360</v>
      </c>
      <c r="CZ18" s="1010" t="s">
        <v>3361</v>
      </c>
      <c r="DA18" s="1010" t="s">
        <v>3361</v>
      </c>
      <c r="DB18" s="1010" t="s">
        <v>3361</v>
      </c>
      <c r="DC18" s="1101" t="s">
        <v>3361</v>
      </c>
      <c r="DD18" s="1101" t="s">
        <v>3361</v>
      </c>
      <c r="DE18" s="1101" t="s">
        <v>3361</v>
      </c>
      <c r="DF18" s="1101" t="s">
        <v>3361</v>
      </c>
      <c r="DG18" s="1101" t="s">
        <v>3361</v>
      </c>
      <c r="DH18" s="1101" t="s">
        <v>3361</v>
      </c>
      <c r="DI18" s="1101" t="s">
        <v>3361</v>
      </c>
      <c r="DJ18" s="1101" t="s">
        <v>3361</v>
      </c>
      <c r="DK18" s="1101" t="s">
        <v>3362</v>
      </c>
      <c r="DL18" s="1101" t="s">
        <v>3362</v>
      </c>
      <c r="DM18" s="1101" t="s">
        <v>3361</v>
      </c>
      <c r="DN18" s="1101" t="s">
        <v>3363</v>
      </c>
      <c r="DO18" s="1101" t="s">
        <v>3363</v>
      </c>
      <c r="DP18" s="1101" t="s">
        <v>3363</v>
      </c>
      <c r="DQ18" s="1101" t="s">
        <v>3363</v>
      </c>
      <c r="DR18" s="1102" t="s">
        <v>3363</v>
      </c>
      <c r="DS18" s="1103" t="s">
        <v>3364</v>
      </c>
      <c r="DT18" s="1103" t="s">
        <v>3364</v>
      </c>
      <c r="DU18" s="1103" t="s">
        <v>3365</v>
      </c>
      <c r="DV18" s="1103" t="s">
        <v>3365</v>
      </c>
      <c r="DW18" s="1103" t="s">
        <v>3365</v>
      </c>
      <c r="DX18" s="1103" t="s">
        <v>3365</v>
      </c>
      <c r="DY18" s="1103" t="s">
        <v>3365</v>
      </c>
      <c r="DZ18" s="1103" t="s">
        <v>3365</v>
      </c>
      <c r="EA18" s="1103" t="s">
        <v>3366</v>
      </c>
      <c r="EB18" s="1103" t="s">
        <v>3365</v>
      </c>
      <c r="EC18" s="1103" t="s">
        <v>3365</v>
      </c>
      <c r="ED18" s="1103" t="s">
        <v>3365</v>
      </c>
      <c r="EE18" s="1103" t="s">
        <v>3365</v>
      </c>
      <c r="EF18" s="1103" t="s">
        <v>3367</v>
      </c>
      <c r="EG18" s="1103" t="s">
        <v>3368</v>
      </c>
      <c r="EH18" s="1103" t="s">
        <v>3367</v>
      </c>
      <c r="EI18" s="1103" t="s">
        <v>3367</v>
      </c>
      <c r="EJ18" s="1103" t="s">
        <v>3369</v>
      </c>
      <c r="EK18" s="1103" t="s">
        <v>3370</v>
      </c>
      <c r="EL18" s="1103" t="s">
        <v>3371</v>
      </c>
      <c r="EM18" s="1103" t="s">
        <v>3372</v>
      </c>
      <c r="EN18" s="1103" t="s">
        <v>2502</v>
      </c>
      <c r="EO18" s="1103" t="s">
        <v>3373</v>
      </c>
      <c r="EP18" s="1103" t="s">
        <v>3374</v>
      </c>
      <c r="EQ18" s="1103" t="s">
        <v>3375</v>
      </c>
      <c r="ER18" s="1103" t="s">
        <v>3375</v>
      </c>
      <c r="ES18" s="1105" t="s">
        <v>3376</v>
      </c>
      <c r="ET18" s="1106" t="s">
        <v>3442</v>
      </c>
      <c r="EU18" s="1106" t="s">
        <v>3378</v>
      </c>
      <c r="EV18" s="1098" t="s">
        <v>3379</v>
      </c>
      <c r="EW18" s="1098" t="s">
        <v>3380</v>
      </c>
      <c r="EX18" s="1098" t="s">
        <v>3381</v>
      </c>
      <c r="EY18" s="1098" t="s">
        <v>3382</v>
      </c>
      <c r="EZ18" s="1098" t="s">
        <v>3383</v>
      </c>
      <c r="FA18" s="1098" t="s">
        <v>3384</v>
      </c>
      <c r="FB18" s="1098" t="s">
        <v>3385</v>
      </c>
      <c r="FC18" s="1098" t="s">
        <v>3386</v>
      </c>
      <c r="FD18" s="1098" t="s">
        <v>3387</v>
      </c>
      <c r="FE18" s="1099" t="s">
        <v>3443</v>
      </c>
      <c r="FF18" s="1099" t="s">
        <v>3444</v>
      </c>
      <c r="FG18" s="1099" t="s">
        <v>3445</v>
      </c>
      <c r="FH18" s="1099" t="s">
        <v>3446</v>
      </c>
      <c r="FI18" s="1099" t="s">
        <v>3447</v>
      </c>
      <c r="FJ18" s="1099" t="s">
        <v>3448</v>
      </c>
    </row>
    <row r="19" spans="1:166" ht="20.100000000000001" customHeight="1" thickBot="1" x14ac:dyDescent="0.3">
      <c r="A19" s="1107"/>
      <c r="B19" s="1108"/>
      <c r="C19" s="1109"/>
      <c r="D19" s="1109"/>
      <c r="E19" s="1109"/>
      <c r="F19" s="1110"/>
      <c r="G19" s="1109"/>
      <c r="H19" s="1109"/>
      <c r="I19" s="1109"/>
      <c r="J19" s="1109"/>
      <c r="K19" s="1109"/>
      <c r="L19" s="1109"/>
      <c r="M19" s="1109"/>
      <c r="N19" s="1110"/>
      <c r="O19" s="1109"/>
      <c r="P19" s="1109"/>
      <c r="Q19" s="1110"/>
      <c r="R19" s="1109"/>
      <c r="S19" s="1109"/>
      <c r="T19" s="1111"/>
      <c r="U19" s="1111"/>
      <c r="V19" s="1111"/>
      <c r="W19" s="1111"/>
      <c r="X19" s="1111"/>
      <c r="Y19" s="1111"/>
      <c r="Z19" s="1111"/>
      <c r="AA19" s="1111"/>
      <c r="AB19" s="1111"/>
      <c r="AC19" s="1111"/>
      <c r="AD19" s="1111"/>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3"/>
      <c r="CI19" s="1114"/>
      <c r="CJ19" s="1112"/>
      <c r="CK19" s="1112"/>
      <c r="CL19" s="1112"/>
      <c r="CM19" s="1112"/>
      <c r="CN19" s="1112"/>
      <c r="CO19" s="1112"/>
      <c r="CP19" s="1112"/>
      <c r="CQ19" s="1112"/>
      <c r="CR19" s="1112"/>
      <c r="CS19" s="1112"/>
      <c r="CT19" s="1112"/>
      <c r="CU19" s="1112"/>
      <c r="CV19" s="1112"/>
      <c r="CW19" s="1112"/>
      <c r="CX19" s="1112"/>
      <c r="CY19" s="1112"/>
      <c r="CZ19" s="1112"/>
      <c r="DA19" s="1112"/>
      <c r="DB19" s="1112"/>
      <c r="DC19" s="1115"/>
      <c r="DD19" s="1115"/>
      <c r="DE19" s="1115"/>
      <c r="DF19" s="1115"/>
      <c r="DG19" s="1115"/>
      <c r="DH19" s="1115"/>
      <c r="DI19" s="1115"/>
      <c r="DJ19" s="1115"/>
      <c r="DK19" s="1115"/>
      <c r="DL19" s="1115"/>
      <c r="DM19" s="1115"/>
      <c r="DN19" s="1115"/>
      <c r="DO19" s="1115"/>
      <c r="DP19" s="1115"/>
      <c r="DQ19" s="1115"/>
      <c r="DR19" s="1116"/>
      <c r="DS19" s="1117"/>
      <c r="DT19" s="1117"/>
      <c r="DU19" s="1117"/>
      <c r="DV19" s="1117"/>
      <c r="DW19" s="1117"/>
      <c r="DX19" s="1117"/>
      <c r="DY19" s="1117"/>
      <c r="DZ19" s="1117"/>
      <c r="EA19" s="1117"/>
      <c r="EB19" s="1117"/>
      <c r="EC19" s="1117"/>
      <c r="ED19" s="1118"/>
      <c r="EE19" s="1118"/>
      <c r="EF19" s="1118"/>
      <c r="EG19" s="1118"/>
      <c r="EH19" s="1118"/>
      <c r="EI19" s="1118"/>
      <c r="EJ19" s="1118"/>
      <c r="EK19" s="1118"/>
      <c r="EL19" s="1118"/>
      <c r="EM19" s="1118"/>
      <c r="EN19" s="1118"/>
      <c r="EO19" s="1118"/>
      <c r="EP19" s="1118"/>
      <c r="EQ19" s="1118"/>
      <c r="ER19" s="1118"/>
      <c r="ES19" s="1119"/>
      <c r="ET19" s="1120"/>
      <c r="EU19" s="1120"/>
      <c r="EV19" s="1120"/>
      <c r="EW19" s="1120"/>
      <c r="EX19" s="1120"/>
      <c r="EY19" s="1120"/>
      <c r="EZ19" s="1120"/>
      <c r="FA19" s="1120"/>
      <c r="FB19" s="1120"/>
      <c r="FC19" s="1120"/>
      <c r="FD19" s="1120"/>
      <c r="FE19" s="1121"/>
      <c r="FF19" s="1121"/>
      <c r="FG19" s="1121"/>
      <c r="FH19" s="1121"/>
      <c r="FI19" s="1121"/>
      <c r="FJ19" s="1121"/>
    </row>
    <row r="20" spans="1:166" ht="17.25" thickTop="1" x14ac:dyDescent="0.3">
      <c r="A20" s="1067" t="s">
        <v>3449</v>
      </c>
      <c r="B20" s="1122"/>
      <c r="C20" s="1122"/>
      <c r="D20" s="1122"/>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c r="BS20" s="1122"/>
      <c r="BT20" s="1122"/>
      <c r="BU20" s="1122"/>
      <c r="BV20" s="1122"/>
      <c r="BW20" s="1122"/>
      <c r="BX20" s="1122"/>
      <c r="BY20" s="1122"/>
      <c r="BZ20" s="1122"/>
      <c r="CA20" s="1122"/>
      <c r="CB20" s="1122"/>
      <c r="CC20" s="1122"/>
      <c r="CD20" s="1122"/>
      <c r="CE20" s="1122"/>
      <c r="CF20" s="1122"/>
      <c r="CG20" s="1122"/>
      <c r="CH20" s="1122"/>
      <c r="CI20" s="1122"/>
      <c r="CJ20" s="1122"/>
      <c r="CK20" s="1122"/>
      <c r="CL20" s="1122"/>
      <c r="CM20" s="1122"/>
      <c r="CN20" s="1122"/>
      <c r="CO20" s="1122"/>
      <c r="CP20" s="1122"/>
      <c r="CQ20" s="1122"/>
      <c r="CR20" s="1122"/>
      <c r="CS20" s="1122"/>
      <c r="CT20" s="1122"/>
      <c r="CU20" s="1122"/>
      <c r="CV20" s="1122"/>
      <c r="CW20" s="1122"/>
      <c r="CX20" s="1122"/>
      <c r="CY20" s="1122"/>
      <c r="CZ20" s="1122"/>
      <c r="DA20" s="1122"/>
      <c r="DB20" s="1122"/>
      <c r="DC20" s="1122"/>
      <c r="DD20" s="1122"/>
      <c r="DE20" s="1122"/>
      <c r="DF20" s="1122"/>
      <c r="DG20" s="1122"/>
      <c r="DH20" s="1122"/>
      <c r="DI20" s="1122"/>
      <c r="DJ20" s="1122"/>
      <c r="DK20" s="1122"/>
      <c r="DL20" s="1122"/>
      <c r="DM20" s="1122"/>
      <c r="DN20" s="1122"/>
      <c r="DO20" s="1122"/>
      <c r="DP20" s="1122"/>
      <c r="DQ20" s="1122"/>
      <c r="DR20" s="1122"/>
      <c r="DS20" s="1122"/>
      <c r="DT20" s="1122"/>
      <c r="DU20" s="1122"/>
      <c r="DV20" s="1122"/>
      <c r="DW20" s="1122"/>
      <c r="DX20" s="1122"/>
      <c r="DY20" s="1122"/>
      <c r="DZ20" s="1122"/>
      <c r="EA20" s="1122"/>
      <c r="EB20" s="1122"/>
      <c r="EC20" s="1122"/>
    </row>
    <row r="21" spans="1:166" ht="35.25" customHeight="1" x14ac:dyDescent="0.3">
      <c r="A21" s="1069" t="s">
        <v>396</v>
      </c>
    </row>
    <row r="32" spans="1:166" x14ac:dyDescent="0.3">
      <c r="DX32" s="1124"/>
    </row>
  </sheetData>
  <pageMargins left="0.25" right="0.25" top="0.5" bottom="0" header="0" footer="0"/>
  <pageSetup paperSize="9" scale="6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K120"/>
  <sheetViews>
    <sheetView showGridLines="0" topLeftCell="A103" zoomScaleNormal="100" workbookViewId="0">
      <selection activeCell="A123" sqref="A123"/>
    </sheetView>
  </sheetViews>
  <sheetFormatPr defaultColWidth="9.140625" defaultRowHeight="18.75" x14ac:dyDescent="0.35"/>
  <cols>
    <col min="1" max="1" width="109.140625" style="3003" customWidth="1"/>
    <col min="2" max="7" width="14.7109375" style="1138" customWidth="1"/>
    <col min="8" max="16384" width="9.140625" style="1133"/>
  </cols>
  <sheetData>
    <row r="1" spans="1:7" s="1126" customFormat="1" ht="33.75" customHeight="1" x14ac:dyDescent="0.35">
      <c r="A1" s="3992" t="s">
        <v>5863</v>
      </c>
      <c r="B1" s="1125"/>
      <c r="C1" s="1125"/>
      <c r="D1" s="1125"/>
      <c r="E1" s="1125"/>
      <c r="F1" s="1125"/>
      <c r="G1" s="1125"/>
    </row>
    <row r="2" spans="1:7" s="1126" customFormat="1" ht="19.5" thickBot="1" x14ac:dyDescent="0.4">
      <c r="A2" s="2991"/>
      <c r="B2" s="1127"/>
      <c r="C2" s="1127"/>
      <c r="D2" s="1127"/>
      <c r="E2" s="1127"/>
      <c r="F2" s="1127"/>
      <c r="G2" s="3983" t="s">
        <v>915</v>
      </c>
    </row>
    <row r="3" spans="1:7" s="2990" customFormat="1" ht="21.75" thickTop="1" thickBot="1" x14ac:dyDescent="0.4">
      <c r="A3" s="2992"/>
      <c r="B3" s="3982">
        <v>43374</v>
      </c>
      <c r="C3" s="3982">
        <v>43405</v>
      </c>
      <c r="D3" s="3982">
        <v>43435</v>
      </c>
      <c r="E3" s="3982">
        <v>43466</v>
      </c>
      <c r="F3" s="3982">
        <v>43497</v>
      </c>
      <c r="G3" s="3982">
        <v>43525</v>
      </c>
    </row>
    <row r="4" spans="1:7" s="1128" customFormat="1" ht="19.5" thickTop="1" x14ac:dyDescent="0.35">
      <c r="A4" s="2993" t="s">
        <v>655</v>
      </c>
      <c r="B4" s="3979" t="s">
        <v>3450</v>
      </c>
      <c r="C4" s="3979" t="s">
        <v>1238</v>
      </c>
      <c r="D4" s="3979" t="s">
        <v>3451</v>
      </c>
      <c r="E4" s="3979" t="s">
        <v>3451</v>
      </c>
      <c r="F4" s="3979" t="s">
        <v>3451</v>
      </c>
      <c r="G4" s="3979" t="s">
        <v>3451</v>
      </c>
    </row>
    <row r="5" spans="1:7" s="1129" customFormat="1" x14ac:dyDescent="0.35">
      <c r="A5" s="2994" t="s">
        <v>656</v>
      </c>
      <c r="B5" s="3979" t="s">
        <v>3452</v>
      </c>
      <c r="C5" s="3979" t="s">
        <v>3452</v>
      </c>
      <c r="D5" s="3979" t="s">
        <v>3453</v>
      </c>
      <c r="E5" s="3979" t="s">
        <v>3452</v>
      </c>
      <c r="F5" s="3979" t="s">
        <v>3452</v>
      </c>
      <c r="G5" s="3979" t="s">
        <v>3452</v>
      </c>
    </row>
    <row r="6" spans="1:7" s="1128" customFormat="1" x14ac:dyDescent="0.35">
      <c r="A6" s="2995" t="s">
        <v>657</v>
      </c>
      <c r="B6" s="3980" t="s">
        <v>3452</v>
      </c>
      <c r="C6" s="3980" t="s">
        <v>3452</v>
      </c>
      <c r="D6" s="3980" t="s">
        <v>3453</v>
      </c>
      <c r="E6" s="3980" t="s">
        <v>3452</v>
      </c>
      <c r="F6" s="3980" t="s">
        <v>3452</v>
      </c>
      <c r="G6" s="3980" t="s">
        <v>3452</v>
      </c>
    </row>
    <row r="7" spans="1:7" s="1130" customFormat="1" x14ac:dyDescent="0.35">
      <c r="A7" s="2996" t="s">
        <v>3454</v>
      </c>
      <c r="B7" s="3980" t="s">
        <v>1313</v>
      </c>
      <c r="C7" s="3980" t="s">
        <v>3455</v>
      </c>
      <c r="D7" s="3980" t="s">
        <v>3456</v>
      </c>
      <c r="E7" s="3980" t="s">
        <v>3455</v>
      </c>
      <c r="F7" s="3980" t="s">
        <v>1313</v>
      </c>
      <c r="G7" s="3980" t="s">
        <v>1313</v>
      </c>
    </row>
    <row r="8" spans="1:7" s="1130" customFormat="1" x14ac:dyDescent="0.35">
      <c r="A8" s="2996" t="s">
        <v>3457</v>
      </c>
      <c r="B8" s="3980" t="s">
        <v>3458</v>
      </c>
      <c r="C8" s="3980" t="s">
        <v>3458</v>
      </c>
      <c r="D8" s="3980" t="s">
        <v>3459</v>
      </c>
      <c r="E8" s="3980" t="s">
        <v>3458</v>
      </c>
      <c r="F8" s="3980" t="s">
        <v>3458</v>
      </c>
      <c r="G8" s="3980" t="s">
        <v>3458</v>
      </c>
    </row>
    <row r="9" spans="1:7" s="1128" customFormat="1" x14ac:dyDescent="0.35">
      <c r="A9" s="2995" t="s">
        <v>660</v>
      </c>
      <c r="B9" s="3980" t="s">
        <v>3460</v>
      </c>
      <c r="C9" s="3980" t="s">
        <v>3452</v>
      </c>
      <c r="D9" s="3980" t="s">
        <v>2204</v>
      </c>
      <c r="E9" s="3980" t="s">
        <v>2204</v>
      </c>
      <c r="F9" s="3980" t="s">
        <v>2204</v>
      </c>
      <c r="G9" s="3980" t="s">
        <v>2204</v>
      </c>
    </row>
    <row r="10" spans="1:7" s="1128" customFormat="1" x14ac:dyDescent="0.35">
      <c r="A10" s="2995" t="s">
        <v>661</v>
      </c>
      <c r="B10" s="3980" t="s">
        <v>2022</v>
      </c>
      <c r="C10" s="3980" t="s">
        <v>2022</v>
      </c>
      <c r="D10" s="3980" t="s">
        <v>2022</v>
      </c>
      <c r="E10" s="3980" t="s">
        <v>2022</v>
      </c>
      <c r="F10" s="3980" t="s">
        <v>2022</v>
      </c>
      <c r="G10" s="3980" t="s">
        <v>2022</v>
      </c>
    </row>
    <row r="11" spans="1:7" s="1129" customFormat="1" x14ac:dyDescent="0.35">
      <c r="A11" s="2994" t="s">
        <v>662</v>
      </c>
      <c r="B11" s="3979" t="s">
        <v>2634</v>
      </c>
      <c r="C11" s="3979" t="s">
        <v>2634</v>
      </c>
      <c r="D11" s="3979" t="s">
        <v>2634</v>
      </c>
      <c r="E11" s="3979" t="s">
        <v>2634</v>
      </c>
      <c r="F11" s="3979" t="s">
        <v>2634</v>
      </c>
      <c r="G11" s="3979" t="s">
        <v>2634</v>
      </c>
    </row>
    <row r="12" spans="1:7" s="1129" customFormat="1" x14ac:dyDescent="0.35">
      <c r="A12" s="2994" t="s">
        <v>663</v>
      </c>
      <c r="B12" s="3979" t="s">
        <v>3452</v>
      </c>
      <c r="C12" s="3979" t="s">
        <v>3452</v>
      </c>
      <c r="D12" s="3979" t="s">
        <v>1091</v>
      </c>
      <c r="E12" s="3979" t="s">
        <v>1091</v>
      </c>
      <c r="F12" s="3979" t="s">
        <v>3452</v>
      </c>
      <c r="G12" s="3979" t="s">
        <v>1091</v>
      </c>
    </row>
    <row r="13" spans="1:7" s="1128" customFormat="1" x14ac:dyDescent="0.35">
      <c r="A13" s="2995" t="s">
        <v>664</v>
      </c>
      <c r="B13" s="3980" t="s">
        <v>3452</v>
      </c>
      <c r="C13" s="3980" t="s">
        <v>3460</v>
      </c>
      <c r="D13" s="3980" t="s">
        <v>3461</v>
      </c>
      <c r="E13" s="3980" t="s">
        <v>1091</v>
      </c>
      <c r="F13" s="3980" t="s">
        <v>1313</v>
      </c>
      <c r="G13" s="3980" t="s">
        <v>1460</v>
      </c>
    </row>
    <row r="14" spans="1:7" s="1128" customFormat="1" x14ac:dyDescent="0.35">
      <c r="A14" s="2996" t="s">
        <v>3462</v>
      </c>
      <c r="B14" s="3980" t="s">
        <v>2022</v>
      </c>
      <c r="C14" s="3980" t="s">
        <v>2022</v>
      </c>
      <c r="D14" s="3980" t="s">
        <v>1936</v>
      </c>
      <c r="E14" s="3980" t="s">
        <v>2022</v>
      </c>
      <c r="F14" s="3980" t="s">
        <v>2022</v>
      </c>
      <c r="G14" s="3980" t="s">
        <v>2022</v>
      </c>
    </row>
    <row r="15" spans="1:7" s="1128" customFormat="1" x14ac:dyDescent="0.35">
      <c r="A15" s="2996" t="s">
        <v>3463</v>
      </c>
      <c r="B15" s="3980" t="s">
        <v>2022</v>
      </c>
      <c r="C15" s="3980" t="s">
        <v>2022</v>
      </c>
      <c r="D15" s="3980" t="s">
        <v>2022</v>
      </c>
      <c r="E15" s="3980" t="s">
        <v>2022</v>
      </c>
      <c r="F15" s="3980" t="s">
        <v>2022</v>
      </c>
      <c r="G15" s="3980" t="s">
        <v>2022</v>
      </c>
    </row>
    <row r="16" spans="1:7" s="1128" customFormat="1" x14ac:dyDescent="0.35">
      <c r="A16" s="2996" t="s">
        <v>3464</v>
      </c>
      <c r="B16" s="3980" t="s">
        <v>3452</v>
      </c>
      <c r="C16" s="3980" t="s">
        <v>3460</v>
      </c>
      <c r="D16" s="3980" t="s">
        <v>3461</v>
      </c>
      <c r="E16" s="3980" t="s">
        <v>1091</v>
      </c>
      <c r="F16" s="3980" t="s">
        <v>1313</v>
      </c>
      <c r="G16" s="3980" t="s">
        <v>1460</v>
      </c>
    </row>
    <row r="17" spans="1:7" s="1128" customFormat="1" x14ac:dyDescent="0.35">
      <c r="A17" s="2995" t="s">
        <v>668</v>
      </c>
      <c r="B17" s="3980" t="s">
        <v>3460</v>
      </c>
      <c r="C17" s="3980" t="s">
        <v>3465</v>
      </c>
      <c r="D17" s="3980" t="s">
        <v>3466</v>
      </c>
      <c r="E17" s="3980" t="s">
        <v>3460</v>
      </c>
      <c r="F17" s="3980" t="s">
        <v>3467</v>
      </c>
      <c r="G17" s="3980" t="s">
        <v>3460</v>
      </c>
    </row>
    <row r="18" spans="1:7" s="1128" customFormat="1" x14ac:dyDescent="0.35">
      <c r="A18" s="2995" t="s">
        <v>669</v>
      </c>
      <c r="B18" s="3980" t="s">
        <v>3452</v>
      </c>
      <c r="C18" s="3980" t="s">
        <v>3452</v>
      </c>
      <c r="D18" s="3980" t="s">
        <v>3452</v>
      </c>
      <c r="E18" s="3980" t="s">
        <v>3452</v>
      </c>
      <c r="F18" s="3980" t="s">
        <v>3452</v>
      </c>
      <c r="G18" s="3980" t="s">
        <v>3452</v>
      </c>
    </row>
    <row r="19" spans="1:7" s="1128" customFormat="1" x14ac:dyDescent="0.35">
      <c r="A19" s="2995" t="s">
        <v>670</v>
      </c>
      <c r="B19" s="3980" t="s">
        <v>3468</v>
      </c>
      <c r="C19" s="3980" t="s">
        <v>3452</v>
      </c>
      <c r="D19" s="3980" t="s">
        <v>3469</v>
      </c>
      <c r="E19" s="3980" t="s">
        <v>3468</v>
      </c>
      <c r="F19" s="3980" t="s">
        <v>3452</v>
      </c>
      <c r="G19" s="3980" t="s">
        <v>3452</v>
      </c>
    </row>
    <row r="20" spans="1:7" s="1128" customFormat="1" x14ac:dyDescent="0.35">
      <c r="A20" s="2995" t="s">
        <v>671</v>
      </c>
      <c r="B20" s="3980" t="s">
        <v>3460</v>
      </c>
      <c r="C20" s="3980" t="s">
        <v>3460</v>
      </c>
      <c r="D20" s="3980" t="s">
        <v>3460</v>
      </c>
      <c r="E20" s="3980" t="s">
        <v>3460</v>
      </c>
      <c r="F20" s="3980" t="s">
        <v>3460</v>
      </c>
      <c r="G20" s="3980" t="s">
        <v>3460</v>
      </c>
    </row>
    <row r="21" spans="1:7" s="1128" customFormat="1" x14ac:dyDescent="0.35">
      <c r="A21" s="2995" t="s">
        <v>672</v>
      </c>
      <c r="B21" s="3980" t="s">
        <v>3460</v>
      </c>
      <c r="C21" s="3980" t="s">
        <v>3452</v>
      </c>
      <c r="D21" s="3980" t="s">
        <v>3460</v>
      </c>
      <c r="E21" s="3980" t="s">
        <v>3460</v>
      </c>
      <c r="F21" s="3980" t="s">
        <v>3460</v>
      </c>
      <c r="G21" s="3980" t="s">
        <v>3460</v>
      </c>
    </row>
    <row r="22" spans="1:7" s="1128" customFormat="1" x14ac:dyDescent="0.35">
      <c r="A22" s="2995" t="s">
        <v>673</v>
      </c>
      <c r="B22" s="3980" t="s">
        <v>3460</v>
      </c>
      <c r="C22" s="3980" t="s">
        <v>3460</v>
      </c>
      <c r="D22" s="3980" t="s">
        <v>3452</v>
      </c>
      <c r="E22" s="3980" t="s">
        <v>1881</v>
      </c>
      <c r="F22" s="3980" t="s">
        <v>3460</v>
      </c>
      <c r="G22" s="3980" t="s">
        <v>3460</v>
      </c>
    </row>
    <row r="23" spans="1:7" s="1128" customFormat="1" x14ac:dyDescent="0.35">
      <c r="A23" s="2995" t="s">
        <v>674</v>
      </c>
      <c r="B23" s="3980" t="s">
        <v>3470</v>
      </c>
      <c r="C23" s="3980" t="s">
        <v>3465</v>
      </c>
      <c r="D23" s="3980" t="s">
        <v>3465</v>
      </c>
      <c r="E23" s="3980" t="s">
        <v>3471</v>
      </c>
      <c r="F23" s="3980" t="s">
        <v>1313</v>
      </c>
      <c r="G23" s="3980" t="s">
        <v>1313</v>
      </c>
    </row>
    <row r="24" spans="1:7" s="1128" customFormat="1" x14ac:dyDescent="0.35">
      <c r="A24" s="2995" t="s">
        <v>675</v>
      </c>
      <c r="B24" s="3980" t="s">
        <v>2204</v>
      </c>
      <c r="C24" s="3980" t="s">
        <v>3472</v>
      </c>
      <c r="D24" s="3980" t="s">
        <v>3452</v>
      </c>
      <c r="E24" s="3980" t="s">
        <v>3472</v>
      </c>
      <c r="F24" s="3980" t="s">
        <v>3472</v>
      </c>
      <c r="G24" s="3980" t="s">
        <v>3473</v>
      </c>
    </row>
    <row r="25" spans="1:7" s="1128" customFormat="1" x14ac:dyDescent="0.35">
      <c r="A25" s="2995" t="s">
        <v>676</v>
      </c>
      <c r="B25" s="3980" t="s">
        <v>3460</v>
      </c>
      <c r="C25" s="3980" t="s">
        <v>1312</v>
      </c>
      <c r="D25" s="3980" t="s">
        <v>3460</v>
      </c>
      <c r="E25" s="3980" t="s">
        <v>3460</v>
      </c>
      <c r="F25" s="3980" t="s">
        <v>1312</v>
      </c>
      <c r="G25" s="3980" t="s">
        <v>3460</v>
      </c>
    </row>
    <row r="26" spans="1:7" s="1128" customFormat="1" x14ac:dyDescent="0.35">
      <c r="A26" s="2995" t="s">
        <v>677</v>
      </c>
      <c r="B26" s="3980" t="s">
        <v>3460</v>
      </c>
      <c r="C26" s="3980" t="s">
        <v>3460</v>
      </c>
      <c r="D26" s="3980" t="s">
        <v>3460</v>
      </c>
      <c r="E26" s="3980" t="s">
        <v>3460</v>
      </c>
      <c r="F26" s="3980" t="s">
        <v>3460</v>
      </c>
      <c r="G26" s="3980" t="s">
        <v>3460</v>
      </c>
    </row>
    <row r="27" spans="1:7" s="1128" customFormat="1" x14ac:dyDescent="0.35">
      <c r="A27" s="2995" t="s">
        <v>678</v>
      </c>
      <c r="B27" s="3980" t="s">
        <v>3460</v>
      </c>
      <c r="C27" s="3980" t="s">
        <v>1312</v>
      </c>
      <c r="D27" s="3980" t="s">
        <v>3460</v>
      </c>
      <c r="E27" s="3980" t="s">
        <v>3460</v>
      </c>
      <c r="F27" s="3980" t="s">
        <v>3460</v>
      </c>
      <c r="G27" s="3980" t="s">
        <v>1881</v>
      </c>
    </row>
    <row r="28" spans="1:7" s="1128" customFormat="1" x14ac:dyDescent="0.35">
      <c r="A28" s="2995" t="s">
        <v>679</v>
      </c>
      <c r="B28" s="3980" t="s">
        <v>3460</v>
      </c>
      <c r="C28" s="3980" t="s">
        <v>3452</v>
      </c>
      <c r="D28" s="3980" t="s">
        <v>3452</v>
      </c>
      <c r="E28" s="3980" t="s">
        <v>3452</v>
      </c>
      <c r="F28" s="3980" t="s">
        <v>3452</v>
      </c>
      <c r="G28" s="3980" t="s">
        <v>3460</v>
      </c>
    </row>
    <row r="29" spans="1:7" s="1128" customFormat="1" x14ac:dyDescent="0.35">
      <c r="A29" s="2995" t="s">
        <v>680</v>
      </c>
      <c r="B29" s="3980" t="s">
        <v>2022</v>
      </c>
      <c r="C29" s="3980" t="s">
        <v>2022</v>
      </c>
      <c r="D29" s="3980" t="s">
        <v>2022</v>
      </c>
      <c r="E29" s="3980" t="s">
        <v>2022</v>
      </c>
      <c r="F29" s="3980" t="s">
        <v>2022</v>
      </c>
      <c r="G29" s="3980" t="s">
        <v>2022</v>
      </c>
    </row>
    <row r="30" spans="1:7" s="1128" customFormat="1" x14ac:dyDescent="0.35">
      <c r="A30" s="2995" t="s">
        <v>681</v>
      </c>
      <c r="B30" s="3980" t="s">
        <v>3460</v>
      </c>
      <c r="C30" s="3980" t="s">
        <v>3452</v>
      </c>
      <c r="D30" s="3980" t="s">
        <v>3460</v>
      </c>
      <c r="E30" s="3980" t="s">
        <v>3460</v>
      </c>
      <c r="F30" s="3980" t="s">
        <v>3460</v>
      </c>
      <c r="G30" s="3980" t="s">
        <v>1313</v>
      </c>
    </row>
    <row r="31" spans="1:7" s="1128" customFormat="1" x14ac:dyDescent="0.35">
      <c r="A31" s="2995" t="s">
        <v>682</v>
      </c>
      <c r="B31" s="3980" t="s">
        <v>3452</v>
      </c>
      <c r="C31" s="3980" t="s">
        <v>3452</v>
      </c>
      <c r="D31" s="3980" t="s">
        <v>3452</v>
      </c>
      <c r="E31" s="3980" t="s">
        <v>3452</v>
      </c>
      <c r="F31" s="3980" t="s">
        <v>3452</v>
      </c>
      <c r="G31" s="3980" t="s">
        <v>3452</v>
      </c>
    </row>
    <row r="32" spans="1:7" s="1128" customFormat="1" x14ac:dyDescent="0.35">
      <c r="A32" s="2996" t="s">
        <v>3474</v>
      </c>
      <c r="B32" s="3980" t="s">
        <v>3452</v>
      </c>
      <c r="C32" s="3980" t="s">
        <v>3452</v>
      </c>
      <c r="D32" s="3980" t="s">
        <v>3460</v>
      </c>
      <c r="E32" s="3980" t="s">
        <v>3452</v>
      </c>
      <c r="F32" s="3980" t="s">
        <v>3452</v>
      </c>
      <c r="G32" s="3980" t="s">
        <v>3452</v>
      </c>
    </row>
    <row r="33" spans="1:7" s="1128" customFormat="1" x14ac:dyDescent="0.35">
      <c r="A33" s="2996" t="s">
        <v>3475</v>
      </c>
      <c r="B33" s="3980" t="s">
        <v>3476</v>
      </c>
      <c r="C33" s="3980" t="s">
        <v>3477</v>
      </c>
      <c r="D33" s="3980" t="s">
        <v>3477</v>
      </c>
      <c r="E33" s="3980" t="s">
        <v>3478</v>
      </c>
      <c r="F33" s="3980" t="s">
        <v>3479</v>
      </c>
      <c r="G33" s="3980" t="s">
        <v>3478</v>
      </c>
    </row>
    <row r="34" spans="1:7" s="1128" customFormat="1" x14ac:dyDescent="0.35">
      <c r="A34" s="2995" t="s">
        <v>685</v>
      </c>
      <c r="B34" s="3980" t="s">
        <v>3480</v>
      </c>
      <c r="C34" s="3980" t="s">
        <v>3480</v>
      </c>
      <c r="D34" s="3980" t="s">
        <v>3481</v>
      </c>
      <c r="E34" s="3980" t="s">
        <v>3480</v>
      </c>
      <c r="F34" s="3980" t="s">
        <v>3480</v>
      </c>
      <c r="G34" s="3980" t="s">
        <v>3480</v>
      </c>
    </row>
    <row r="35" spans="1:7" s="1129" customFormat="1" x14ac:dyDescent="0.35">
      <c r="A35" s="2994" t="s">
        <v>686</v>
      </c>
      <c r="B35" s="3979" t="s">
        <v>3469</v>
      </c>
      <c r="C35" s="3979" t="s">
        <v>3469</v>
      </c>
      <c r="D35" s="3979" t="s">
        <v>1936</v>
      </c>
      <c r="E35" s="3979" t="s">
        <v>2022</v>
      </c>
      <c r="F35" s="3979" t="s">
        <v>2022</v>
      </c>
      <c r="G35" s="3979" t="s">
        <v>2022</v>
      </c>
    </row>
    <row r="36" spans="1:7" s="1129" customFormat="1" x14ac:dyDescent="0.35">
      <c r="A36" s="2994" t="s">
        <v>687</v>
      </c>
      <c r="B36" s="3979" t="s">
        <v>3460</v>
      </c>
      <c r="C36" s="3979" t="s">
        <v>3460</v>
      </c>
      <c r="D36" s="3979" t="s">
        <v>3460</v>
      </c>
      <c r="E36" s="3979" t="s">
        <v>3460</v>
      </c>
      <c r="F36" s="3979" t="s">
        <v>3460</v>
      </c>
      <c r="G36" s="3979" t="s">
        <v>3460</v>
      </c>
    </row>
    <row r="37" spans="1:7" s="1129" customFormat="1" x14ac:dyDescent="0.35">
      <c r="A37" s="2994" t="s">
        <v>688</v>
      </c>
      <c r="B37" s="3979" t="s">
        <v>3450</v>
      </c>
      <c r="C37" s="3979" t="s">
        <v>3450</v>
      </c>
      <c r="D37" s="3979" t="s">
        <v>3450</v>
      </c>
      <c r="E37" s="3979" t="s">
        <v>3482</v>
      </c>
      <c r="F37" s="3979" t="s">
        <v>3482</v>
      </c>
      <c r="G37" s="3979" t="s">
        <v>3482</v>
      </c>
    </row>
    <row r="38" spans="1:7" s="1128" customFormat="1" x14ac:dyDescent="0.35">
      <c r="A38" s="2995" t="s">
        <v>689</v>
      </c>
      <c r="B38" s="3980" t="s">
        <v>3450</v>
      </c>
      <c r="C38" s="3980" t="s">
        <v>3450</v>
      </c>
      <c r="D38" s="3980" t="s">
        <v>3450</v>
      </c>
      <c r="E38" s="3980" t="s">
        <v>3482</v>
      </c>
      <c r="F38" s="3980" t="s">
        <v>3482</v>
      </c>
      <c r="G38" s="3980" t="s">
        <v>3482</v>
      </c>
    </row>
    <row r="39" spans="1:7" s="1130" customFormat="1" x14ac:dyDescent="0.35">
      <c r="A39" s="2996" t="s">
        <v>3483</v>
      </c>
      <c r="B39" s="3980" t="s">
        <v>3484</v>
      </c>
      <c r="C39" s="3980" t="s">
        <v>3485</v>
      </c>
      <c r="D39" s="3980" t="s">
        <v>2266</v>
      </c>
      <c r="E39" s="3980" t="s">
        <v>3486</v>
      </c>
      <c r="F39" s="3980" t="s">
        <v>2266</v>
      </c>
      <c r="G39" s="3980" t="s">
        <v>3487</v>
      </c>
    </row>
    <row r="40" spans="1:7" s="1130" customFormat="1" x14ac:dyDescent="0.35">
      <c r="A40" s="2996" t="s">
        <v>3488</v>
      </c>
      <c r="B40" s="3980" t="s">
        <v>3450</v>
      </c>
      <c r="C40" s="3980" t="s">
        <v>3450</v>
      </c>
      <c r="D40" s="3980" t="s">
        <v>3450</v>
      </c>
      <c r="E40" s="3980" t="s">
        <v>3450</v>
      </c>
      <c r="F40" s="3980" t="s">
        <v>3482</v>
      </c>
      <c r="G40" s="3980" t="s">
        <v>3482</v>
      </c>
    </row>
    <row r="41" spans="1:7" s="1131" customFormat="1" x14ac:dyDescent="0.35">
      <c r="A41" s="2997" t="s">
        <v>3489</v>
      </c>
      <c r="B41" s="3980" t="s">
        <v>2022</v>
      </c>
      <c r="C41" s="3980" t="s">
        <v>2022</v>
      </c>
      <c r="D41" s="3980" t="s">
        <v>2022</v>
      </c>
      <c r="E41" s="3980" t="s">
        <v>2022</v>
      </c>
      <c r="F41" s="3980" t="s">
        <v>2022</v>
      </c>
      <c r="G41" s="3980" t="s">
        <v>3490</v>
      </c>
    </row>
    <row r="42" spans="1:7" s="1131" customFormat="1" x14ac:dyDescent="0.35">
      <c r="A42" s="2997" t="s">
        <v>3491</v>
      </c>
      <c r="B42" s="3980" t="s">
        <v>2022</v>
      </c>
      <c r="C42" s="3980" t="s">
        <v>2022</v>
      </c>
      <c r="D42" s="3980" t="s">
        <v>2022</v>
      </c>
      <c r="E42" s="3980" t="s">
        <v>3460</v>
      </c>
      <c r="F42" s="3980" t="s">
        <v>3460</v>
      </c>
      <c r="G42" s="3980" t="s">
        <v>2022</v>
      </c>
    </row>
    <row r="43" spans="1:7" s="1131" customFormat="1" x14ac:dyDescent="0.35">
      <c r="A43" s="2997" t="s">
        <v>3492</v>
      </c>
      <c r="B43" s="3980" t="s">
        <v>3450</v>
      </c>
      <c r="C43" s="3980" t="s">
        <v>3450</v>
      </c>
      <c r="D43" s="3980" t="s">
        <v>3450</v>
      </c>
      <c r="E43" s="3980" t="s">
        <v>3450</v>
      </c>
      <c r="F43" s="3980" t="s">
        <v>3450</v>
      </c>
      <c r="G43" s="3980" t="s">
        <v>3450</v>
      </c>
    </row>
    <row r="44" spans="1:7" s="1131" customFormat="1" x14ac:dyDescent="0.35">
      <c r="A44" s="2996" t="s">
        <v>3493</v>
      </c>
      <c r="B44" s="3980" t="s">
        <v>1121</v>
      </c>
      <c r="C44" s="3980" t="s">
        <v>3494</v>
      </c>
      <c r="D44" s="3980" t="s">
        <v>3494</v>
      </c>
      <c r="E44" s="3980" t="s">
        <v>2038</v>
      </c>
      <c r="F44" s="3980" t="s">
        <v>3495</v>
      </c>
      <c r="G44" s="3980" t="s">
        <v>2038</v>
      </c>
    </row>
    <row r="45" spans="1:7" s="1128" customFormat="1" x14ac:dyDescent="0.35">
      <c r="A45" s="2995" t="s">
        <v>696</v>
      </c>
      <c r="B45" s="3980" t="s">
        <v>3460</v>
      </c>
      <c r="C45" s="3980" t="s">
        <v>3460</v>
      </c>
      <c r="D45" s="3980" t="s">
        <v>3460</v>
      </c>
      <c r="E45" s="3980" t="s">
        <v>3460</v>
      </c>
      <c r="F45" s="3980" t="s">
        <v>1881</v>
      </c>
      <c r="G45" s="3980" t="s">
        <v>3496</v>
      </c>
    </row>
    <row r="46" spans="1:7" s="1128" customFormat="1" x14ac:dyDescent="0.35">
      <c r="A46" s="2995" t="s">
        <v>697</v>
      </c>
      <c r="B46" s="3980" t="s">
        <v>3466</v>
      </c>
      <c r="C46" s="3980" t="s">
        <v>3460</v>
      </c>
      <c r="D46" s="3980" t="s">
        <v>3497</v>
      </c>
      <c r="E46" s="3980" t="s">
        <v>3460</v>
      </c>
      <c r="F46" s="3980" t="s">
        <v>3460</v>
      </c>
      <c r="G46" s="3980" t="s">
        <v>3460</v>
      </c>
    </row>
    <row r="47" spans="1:7" s="1129" customFormat="1" x14ac:dyDescent="0.35">
      <c r="A47" s="2994" t="s">
        <v>698</v>
      </c>
      <c r="B47" s="3979" t="s">
        <v>3476</v>
      </c>
      <c r="C47" s="3979" t="s">
        <v>1092</v>
      </c>
      <c r="D47" s="3979" t="s">
        <v>3498</v>
      </c>
      <c r="E47" s="3979" t="s">
        <v>1460</v>
      </c>
      <c r="F47" s="3979" t="s">
        <v>1460</v>
      </c>
      <c r="G47" s="3979" t="s">
        <v>1460</v>
      </c>
    </row>
    <row r="48" spans="1:7" s="1128" customFormat="1" x14ac:dyDescent="0.35">
      <c r="A48" s="2995" t="s">
        <v>699</v>
      </c>
      <c r="B48" s="3980" t="s">
        <v>3499</v>
      </c>
      <c r="C48" s="3980" t="s">
        <v>3500</v>
      </c>
      <c r="D48" s="3980" t="s">
        <v>3501</v>
      </c>
      <c r="E48" s="3980" t="s">
        <v>3502</v>
      </c>
      <c r="F48" s="3980" t="s">
        <v>3502</v>
      </c>
      <c r="G48" s="3980" t="s">
        <v>3503</v>
      </c>
    </row>
    <row r="49" spans="1:7" s="1128" customFormat="1" x14ac:dyDescent="0.35">
      <c r="A49" s="2995" t="s">
        <v>700</v>
      </c>
      <c r="B49" s="3980" t="s">
        <v>3504</v>
      </c>
      <c r="C49" s="3980" t="s">
        <v>1092</v>
      </c>
      <c r="D49" s="3980" t="s">
        <v>1460</v>
      </c>
      <c r="E49" s="3980" t="s">
        <v>1460</v>
      </c>
      <c r="F49" s="3980" t="s">
        <v>1460</v>
      </c>
      <c r="G49" s="3980" t="s">
        <v>3505</v>
      </c>
    </row>
    <row r="50" spans="1:7" s="1128" customFormat="1" x14ac:dyDescent="0.35">
      <c r="A50" s="2995" t="s">
        <v>701</v>
      </c>
      <c r="B50" s="3980" t="s">
        <v>3506</v>
      </c>
      <c r="C50" s="3980" t="s">
        <v>3507</v>
      </c>
      <c r="D50" s="3980" t="s">
        <v>1461</v>
      </c>
      <c r="E50" s="3980" t="s">
        <v>1461</v>
      </c>
      <c r="F50" s="3980" t="s">
        <v>1461</v>
      </c>
      <c r="G50" s="3980" t="s">
        <v>1459</v>
      </c>
    </row>
    <row r="51" spans="1:7" s="1129" customFormat="1" x14ac:dyDescent="0.35">
      <c r="A51" s="2994" t="s">
        <v>702</v>
      </c>
      <c r="B51" s="3979" t="s">
        <v>3508</v>
      </c>
      <c r="C51" s="3979" t="s">
        <v>3460</v>
      </c>
      <c r="D51" s="3979" t="s">
        <v>1881</v>
      </c>
      <c r="E51" s="3979" t="s">
        <v>1880</v>
      </c>
      <c r="F51" s="3979" t="s">
        <v>3460</v>
      </c>
      <c r="G51" s="3979" t="s">
        <v>3509</v>
      </c>
    </row>
    <row r="52" spans="1:7" s="1128" customFormat="1" x14ac:dyDescent="0.35">
      <c r="A52" s="2995" t="s">
        <v>703</v>
      </c>
      <c r="B52" s="3980" t="s">
        <v>3508</v>
      </c>
      <c r="C52" s="3980" t="s">
        <v>3460</v>
      </c>
      <c r="D52" s="3980" t="s">
        <v>1881</v>
      </c>
      <c r="E52" s="3980" t="s">
        <v>3460</v>
      </c>
      <c r="F52" s="3980" t="s">
        <v>3460</v>
      </c>
      <c r="G52" s="3980" t="s">
        <v>3460</v>
      </c>
    </row>
    <row r="53" spans="1:7" s="1128" customFormat="1" x14ac:dyDescent="0.35">
      <c r="A53" s="2995" t="s">
        <v>704</v>
      </c>
      <c r="B53" s="3980" t="s">
        <v>2022</v>
      </c>
      <c r="C53" s="3980" t="s">
        <v>3510</v>
      </c>
      <c r="D53" s="3980" t="s">
        <v>3511</v>
      </c>
      <c r="E53" s="3980" t="s">
        <v>3512</v>
      </c>
      <c r="F53" s="3980" t="s">
        <v>3511</v>
      </c>
      <c r="G53" s="3980" t="s">
        <v>3510</v>
      </c>
    </row>
    <row r="54" spans="1:7" s="1128" customFormat="1" x14ac:dyDescent="0.35">
      <c r="A54" s="2995" t="s">
        <v>705</v>
      </c>
      <c r="B54" s="3980" t="s">
        <v>3513</v>
      </c>
      <c r="C54" s="3980" t="s">
        <v>3514</v>
      </c>
      <c r="D54" s="3980" t="s">
        <v>3515</v>
      </c>
      <c r="E54" s="3980" t="s">
        <v>3513</v>
      </c>
      <c r="F54" s="3980" t="s">
        <v>3516</v>
      </c>
      <c r="G54" s="3980" t="s">
        <v>3513</v>
      </c>
    </row>
    <row r="55" spans="1:7" s="1128" customFormat="1" x14ac:dyDescent="0.35">
      <c r="A55" s="2995" t="s">
        <v>706</v>
      </c>
      <c r="B55" s="3980" t="s">
        <v>3460</v>
      </c>
      <c r="C55" s="3980" t="s">
        <v>3460</v>
      </c>
      <c r="D55" s="3980" t="s">
        <v>3460</v>
      </c>
      <c r="E55" s="3980" t="s">
        <v>1880</v>
      </c>
      <c r="F55" s="3980" t="s">
        <v>3460</v>
      </c>
      <c r="G55" s="3980" t="s">
        <v>3509</v>
      </c>
    </row>
    <row r="56" spans="1:7" s="1128" customFormat="1" x14ac:dyDescent="0.35">
      <c r="A56" s="2995" t="s">
        <v>707</v>
      </c>
      <c r="B56" s="3980" t="s">
        <v>3517</v>
      </c>
      <c r="C56" s="3980" t="s">
        <v>3512</v>
      </c>
      <c r="D56" s="3980" t="s">
        <v>3512</v>
      </c>
      <c r="E56" s="3980" t="s">
        <v>3512</v>
      </c>
      <c r="F56" s="3980" t="s">
        <v>3512</v>
      </c>
      <c r="G56" s="3980" t="s">
        <v>3512</v>
      </c>
    </row>
    <row r="57" spans="1:7" s="1129" customFormat="1" x14ac:dyDescent="0.35">
      <c r="A57" s="2994" t="s">
        <v>708</v>
      </c>
      <c r="B57" s="3979" t="s">
        <v>1313</v>
      </c>
      <c r="C57" s="3979" t="s">
        <v>3518</v>
      </c>
      <c r="D57" s="3979" t="s">
        <v>3453</v>
      </c>
      <c r="E57" s="3979" t="s">
        <v>3519</v>
      </c>
      <c r="F57" s="3979" t="s">
        <v>1313</v>
      </c>
      <c r="G57" s="3979" t="s">
        <v>1313</v>
      </c>
    </row>
    <row r="58" spans="1:7" s="1128" customFormat="1" x14ac:dyDescent="0.35">
      <c r="A58" s="2995" t="s">
        <v>709</v>
      </c>
      <c r="B58" s="3980" t="s">
        <v>1313</v>
      </c>
      <c r="C58" s="3980" t="s">
        <v>3518</v>
      </c>
      <c r="D58" s="3980" t="s">
        <v>3453</v>
      </c>
      <c r="E58" s="3980" t="s">
        <v>3519</v>
      </c>
      <c r="F58" s="3980" t="s">
        <v>1313</v>
      </c>
      <c r="G58" s="3980" t="s">
        <v>1313</v>
      </c>
    </row>
    <row r="59" spans="1:7" s="1130" customFormat="1" x14ac:dyDescent="0.35">
      <c r="A59" s="2996" t="s">
        <v>3520</v>
      </c>
      <c r="B59" s="3980" t="s">
        <v>1313</v>
      </c>
      <c r="C59" s="3980" t="s">
        <v>1312</v>
      </c>
      <c r="D59" s="3980" t="s">
        <v>3453</v>
      </c>
      <c r="E59" s="3980" t="s">
        <v>1312</v>
      </c>
      <c r="F59" s="3980" t="s">
        <v>1313</v>
      </c>
      <c r="G59" s="3980" t="s">
        <v>1313</v>
      </c>
    </row>
    <row r="60" spans="1:7" s="1130" customFormat="1" x14ac:dyDescent="0.35">
      <c r="A60" s="2996" t="s">
        <v>3521</v>
      </c>
      <c r="B60" s="3980" t="s">
        <v>3518</v>
      </c>
      <c r="C60" s="3980" t="s">
        <v>3518</v>
      </c>
      <c r="D60" s="3980" t="s">
        <v>3455</v>
      </c>
      <c r="E60" s="3980" t="s">
        <v>3519</v>
      </c>
      <c r="F60" s="3980" t="s">
        <v>3522</v>
      </c>
      <c r="G60" s="3980" t="s">
        <v>3523</v>
      </c>
    </row>
    <row r="61" spans="1:7" s="1130" customFormat="1" x14ac:dyDescent="0.35">
      <c r="A61" s="2996" t="s">
        <v>3524</v>
      </c>
      <c r="B61" s="3980" t="s">
        <v>3467</v>
      </c>
      <c r="C61" s="3980" t="s">
        <v>3467</v>
      </c>
      <c r="D61" s="3980" t="s">
        <v>3467</v>
      </c>
      <c r="E61" s="3980" t="s">
        <v>3467</v>
      </c>
      <c r="F61" s="3980" t="s">
        <v>3467</v>
      </c>
      <c r="G61" s="3980" t="s">
        <v>3467</v>
      </c>
    </row>
    <row r="62" spans="1:7" s="1130" customFormat="1" x14ac:dyDescent="0.35">
      <c r="A62" s="2996" t="s">
        <v>3525</v>
      </c>
      <c r="B62" s="3980" t="s">
        <v>3460</v>
      </c>
      <c r="C62" s="3980" t="s">
        <v>3460</v>
      </c>
      <c r="D62" s="3980" t="s">
        <v>3460</v>
      </c>
      <c r="E62" s="3980" t="s">
        <v>3460</v>
      </c>
      <c r="F62" s="3980" t="s">
        <v>3460</v>
      </c>
      <c r="G62" s="3980" t="s">
        <v>3460</v>
      </c>
    </row>
    <row r="63" spans="1:7" s="1130" customFormat="1" x14ac:dyDescent="0.35">
      <c r="A63" s="2996" t="s">
        <v>3526</v>
      </c>
      <c r="B63" s="3980" t="s">
        <v>1972</v>
      </c>
      <c r="C63" s="3980" t="s">
        <v>2022</v>
      </c>
      <c r="D63" s="3980" t="s">
        <v>1972</v>
      </c>
      <c r="E63" s="3980" t="s">
        <v>2022</v>
      </c>
      <c r="F63" s="3980" t="s">
        <v>2022</v>
      </c>
      <c r="G63" s="3980" t="s">
        <v>2022</v>
      </c>
    </row>
    <row r="64" spans="1:7" s="1130" customFormat="1" x14ac:dyDescent="0.35">
      <c r="A64" s="2996" t="s">
        <v>3527</v>
      </c>
      <c r="B64" s="3980" t="s">
        <v>3467</v>
      </c>
      <c r="C64" s="3980" t="s">
        <v>3467</v>
      </c>
      <c r="D64" s="3980" t="s">
        <v>3467</v>
      </c>
      <c r="E64" s="3980" t="s">
        <v>3467</v>
      </c>
      <c r="F64" s="3980" t="s">
        <v>3467</v>
      </c>
      <c r="G64" s="3980" t="s">
        <v>3467</v>
      </c>
    </row>
    <row r="65" spans="1:7" s="1128" customFormat="1" ht="19.5" thickBot="1" x14ac:dyDescent="0.4">
      <c r="A65" s="2998" t="s">
        <v>716</v>
      </c>
      <c r="B65" s="3981" t="s">
        <v>3528</v>
      </c>
      <c r="C65" s="3981" t="s">
        <v>3529</v>
      </c>
      <c r="D65" s="3981" t="s">
        <v>3529</v>
      </c>
      <c r="E65" s="3981" t="s">
        <v>3529</v>
      </c>
      <c r="F65" s="3981" t="s">
        <v>3529</v>
      </c>
      <c r="G65" s="3981" t="s">
        <v>3529</v>
      </c>
    </row>
    <row r="66" spans="1:7" ht="17.25" thickTop="1" x14ac:dyDescent="0.3">
      <c r="A66" s="3991" t="s">
        <v>3530</v>
      </c>
      <c r="B66" s="1132"/>
      <c r="C66" s="1132"/>
      <c r="D66" s="1132"/>
      <c r="E66" s="1132"/>
      <c r="F66" s="1132"/>
      <c r="G66" s="1132"/>
    </row>
    <row r="67" spans="1:7" x14ac:dyDescent="0.35">
      <c r="A67" s="2999"/>
      <c r="B67" s="1132"/>
      <c r="C67" s="1132"/>
      <c r="D67" s="1132"/>
      <c r="E67" s="1132"/>
      <c r="F67" s="1132"/>
      <c r="G67" s="1132"/>
    </row>
    <row r="68" spans="1:7" s="1126" customFormat="1" ht="19.5" thickBot="1" x14ac:dyDescent="0.4">
      <c r="A68" s="2991"/>
      <c r="B68" s="1127"/>
      <c r="C68" s="1127"/>
      <c r="D68" s="1127"/>
      <c r="E68" s="1127"/>
      <c r="F68" s="1127"/>
      <c r="G68" s="1127" t="s">
        <v>915</v>
      </c>
    </row>
    <row r="69" spans="1:7" s="2990" customFormat="1" ht="21.75" thickTop="1" thickBot="1" x14ac:dyDescent="0.4">
      <c r="A69" s="2992" t="s">
        <v>655</v>
      </c>
      <c r="B69" s="3982">
        <v>43374</v>
      </c>
      <c r="C69" s="3982">
        <v>43405</v>
      </c>
      <c r="D69" s="3982">
        <v>43435</v>
      </c>
      <c r="E69" s="3982">
        <v>43466</v>
      </c>
      <c r="F69" s="3982">
        <v>43497</v>
      </c>
      <c r="G69" s="3982">
        <v>43525</v>
      </c>
    </row>
    <row r="70" spans="1:7" s="1129" customFormat="1" ht="19.5" thickTop="1" x14ac:dyDescent="0.35">
      <c r="A70" s="2994" t="s">
        <v>719</v>
      </c>
      <c r="B70" s="3979" t="s">
        <v>3452</v>
      </c>
      <c r="C70" s="3979" t="s">
        <v>3455</v>
      </c>
      <c r="D70" s="3979" t="s">
        <v>1881</v>
      </c>
      <c r="E70" s="3979" t="s">
        <v>3461</v>
      </c>
      <c r="F70" s="3979" t="s">
        <v>3452</v>
      </c>
      <c r="G70" s="3979" t="s">
        <v>3452</v>
      </c>
    </row>
    <row r="71" spans="1:7" s="1128" customFormat="1" x14ac:dyDescent="0.35">
      <c r="A71" s="2995" t="s">
        <v>720</v>
      </c>
      <c r="B71" s="3980" t="s">
        <v>2634</v>
      </c>
      <c r="C71" s="3980" t="s">
        <v>3531</v>
      </c>
      <c r="D71" s="3980" t="s">
        <v>3531</v>
      </c>
      <c r="E71" s="3980" t="s">
        <v>3531</v>
      </c>
      <c r="F71" s="3980" t="s">
        <v>3531</v>
      </c>
      <c r="G71" s="3980" t="s">
        <v>3531</v>
      </c>
    </row>
    <row r="72" spans="1:7" s="1128" customFormat="1" x14ac:dyDescent="0.35">
      <c r="A72" s="2995" t="s">
        <v>721</v>
      </c>
      <c r="B72" s="3980" t="s">
        <v>1312</v>
      </c>
      <c r="C72" s="3980" t="s">
        <v>3460</v>
      </c>
      <c r="D72" s="3980" t="s">
        <v>3460</v>
      </c>
      <c r="E72" s="3980" t="s">
        <v>3460</v>
      </c>
      <c r="F72" s="3980" t="s">
        <v>3497</v>
      </c>
      <c r="G72" s="3980" t="s">
        <v>1312</v>
      </c>
    </row>
    <row r="73" spans="1:7" s="1128" customFormat="1" x14ac:dyDescent="0.35">
      <c r="A73" s="2995" t="s">
        <v>722</v>
      </c>
      <c r="B73" s="3980" t="s">
        <v>1972</v>
      </c>
      <c r="C73" s="3980" t="s">
        <v>3532</v>
      </c>
      <c r="D73" s="3980" t="s">
        <v>1972</v>
      </c>
      <c r="E73" s="3980" t="s">
        <v>1972</v>
      </c>
      <c r="F73" s="3980" t="s">
        <v>1972</v>
      </c>
      <c r="G73" s="3980" t="s">
        <v>1972</v>
      </c>
    </row>
    <row r="74" spans="1:7" s="1128" customFormat="1" x14ac:dyDescent="0.35">
      <c r="A74" s="2995" t="s">
        <v>723</v>
      </c>
      <c r="B74" s="3980" t="s">
        <v>1313</v>
      </c>
      <c r="C74" s="3980" t="s">
        <v>3455</v>
      </c>
      <c r="D74" s="3980" t="s">
        <v>3490</v>
      </c>
      <c r="E74" s="3980" t="s">
        <v>3461</v>
      </c>
      <c r="F74" s="3980" t="s">
        <v>1313</v>
      </c>
      <c r="G74" s="3980" t="s">
        <v>1313</v>
      </c>
    </row>
    <row r="75" spans="1:7" s="1128" customFormat="1" x14ac:dyDescent="0.35">
      <c r="A75" s="2995" t="s">
        <v>724</v>
      </c>
      <c r="B75" s="3980" t="s">
        <v>3460</v>
      </c>
      <c r="C75" s="3980" t="s">
        <v>3460</v>
      </c>
      <c r="D75" s="3980" t="s">
        <v>3460</v>
      </c>
      <c r="E75" s="3980" t="s">
        <v>3460</v>
      </c>
      <c r="F75" s="3980" t="s">
        <v>3452</v>
      </c>
      <c r="G75" s="3980" t="s">
        <v>3460</v>
      </c>
    </row>
    <row r="76" spans="1:7" s="1128" customFormat="1" x14ac:dyDescent="0.35">
      <c r="A76" s="2995" t="s">
        <v>725</v>
      </c>
      <c r="B76" s="3980" t="s">
        <v>3452</v>
      </c>
      <c r="C76" s="3980" t="s">
        <v>3460</v>
      </c>
      <c r="D76" s="3980" t="s">
        <v>1881</v>
      </c>
      <c r="E76" s="3980" t="s">
        <v>3460</v>
      </c>
      <c r="F76" s="3980" t="s">
        <v>3460</v>
      </c>
      <c r="G76" s="3980" t="s">
        <v>3452</v>
      </c>
    </row>
    <row r="77" spans="1:7" s="1129" customFormat="1" x14ac:dyDescent="0.35">
      <c r="A77" s="2994" t="s">
        <v>726</v>
      </c>
      <c r="B77" s="3979" t="s">
        <v>3467</v>
      </c>
      <c r="C77" s="3979" t="s">
        <v>3467</v>
      </c>
      <c r="D77" s="3979" t="s">
        <v>3467</v>
      </c>
      <c r="E77" s="3979" t="s">
        <v>3467</v>
      </c>
      <c r="F77" s="3979" t="s">
        <v>3453</v>
      </c>
      <c r="G77" s="3979" t="s">
        <v>3467</v>
      </c>
    </row>
    <row r="78" spans="1:7" s="1129" customFormat="1" x14ac:dyDescent="0.35">
      <c r="A78" s="2994" t="s">
        <v>727</v>
      </c>
      <c r="B78" s="3979" t="s">
        <v>1313</v>
      </c>
      <c r="C78" s="3979" t="s">
        <v>3497</v>
      </c>
      <c r="D78" s="3979" t="s">
        <v>3533</v>
      </c>
      <c r="E78" s="3979" t="s">
        <v>1881</v>
      </c>
      <c r="F78" s="3979" t="s">
        <v>1460</v>
      </c>
      <c r="G78" s="3979" t="s">
        <v>1313</v>
      </c>
    </row>
    <row r="79" spans="1:7" s="1128" customFormat="1" x14ac:dyDescent="0.35">
      <c r="A79" s="2995" t="s">
        <v>728</v>
      </c>
      <c r="B79" s="3980" t="s">
        <v>3453</v>
      </c>
      <c r="C79" s="3980" t="s">
        <v>3460</v>
      </c>
      <c r="D79" s="3980" t="s">
        <v>1881</v>
      </c>
      <c r="E79" s="3980" t="s">
        <v>1881</v>
      </c>
      <c r="F79" s="3980" t="s">
        <v>3453</v>
      </c>
      <c r="G79" s="3980" t="s">
        <v>3453</v>
      </c>
    </row>
    <row r="80" spans="1:7" s="1128" customFormat="1" x14ac:dyDescent="0.35">
      <c r="A80" s="2995" t="s">
        <v>729</v>
      </c>
      <c r="B80" s="3980" t="s">
        <v>1313</v>
      </c>
      <c r="C80" s="3980" t="s">
        <v>3497</v>
      </c>
      <c r="D80" s="3980" t="s">
        <v>3523</v>
      </c>
      <c r="E80" s="3980" t="s">
        <v>3460</v>
      </c>
      <c r="F80" s="3980" t="s">
        <v>1460</v>
      </c>
      <c r="G80" s="3980" t="s">
        <v>1313</v>
      </c>
    </row>
    <row r="81" spans="1:7" s="1128" customFormat="1" x14ac:dyDescent="0.35">
      <c r="A81" s="2995" t="s">
        <v>730</v>
      </c>
      <c r="B81" s="3980" t="s">
        <v>3460</v>
      </c>
      <c r="C81" s="3980" t="s">
        <v>3460</v>
      </c>
      <c r="D81" s="3980" t="s">
        <v>3460</v>
      </c>
      <c r="E81" s="3980" t="s">
        <v>3460</v>
      </c>
      <c r="F81" s="3980" t="s">
        <v>3460</v>
      </c>
      <c r="G81" s="3980" t="s">
        <v>3460</v>
      </c>
    </row>
    <row r="82" spans="1:7" s="1128" customFormat="1" x14ac:dyDescent="0.35">
      <c r="A82" s="2995" t="s">
        <v>731</v>
      </c>
      <c r="B82" s="3980" t="s">
        <v>3534</v>
      </c>
      <c r="C82" s="3980" t="s">
        <v>3534</v>
      </c>
      <c r="D82" s="3980" t="s">
        <v>3534</v>
      </c>
      <c r="E82" s="3980" t="s">
        <v>3534</v>
      </c>
      <c r="F82" s="3980" t="s">
        <v>3534</v>
      </c>
      <c r="G82" s="3980" t="s">
        <v>3534</v>
      </c>
    </row>
    <row r="83" spans="1:7" s="1128" customFormat="1" x14ac:dyDescent="0.35">
      <c r="A83" s="2995" t="s">
        <v>732</v>
      </c>
      <c r="B83" s="3980" t="s">
        <v>3460</v>
      </c>
      <c r="C83" s="3980" t="s">
        <v>3460</v>
      </c>
      <c r="D83" s="3980" t="s">
        <v>3460</v>
      </c>
      <c r="E83" s="3980" t="s">
        <v>3460</v>
      </c>
      <c r="F83" s="3980" t="s">
        <v>3460</v>
      </c>
      <c r="G83" s="3980" t="s">
        <v>3460</v>
      </c>
    </row>
    <row r="84" spans="1:7" s="1128" customFormat="1" ht="14.25" customHeight="1" x14ac:dyDescent="0.35">
      <c r="A84" s="2995" t="s">
        <v>733</v>
      </c>
      <c r="B84" s="3980" t="s">
        <v>2038</v>
      </c>
      <c r="C84" s="3980" t="s">
        <v>3535</v>
      </c>
      <c r="D84" s="3980" t="s">
        <v>3535</v>
      </c>
      <c r="E84" s="3980" t="s">
        <v>2160</v>
      </c>
      <c r="F84" s="3980" t="s">
        <v>2038</v>
      </c>
      <c r="G84" s="3980" t="s">
        <v>1121</v>
      </c>
    </row>
    <row r="85" spans="1:7" s="1129" customFormat="1" x14ac:dyDescent="0.35">
      <c r="A85" s="2994" t="s">
        <v>734</v>
      </c>
      <c r="B85" s="3979" t="s">
        <v>3518</v>
      </c>
      <c r="C85" s="3979" t="s">
        <v>3452</v>
      </c>
      <c r="D85" s="3979" t="s">
        <v>3452</v>
      </c>
      <c r="E85" s="3979" t="s">
        <v>3467</v>
      </c>
      <c r="F85" s="3979" t="s">
        <v>3467</v>
      </c>
      <c r="G85" s="3979" t="s">
        <v>3460</v>
      </c>
    </row>
    <row r="86" spans="1:7" s="1128" customFormat="1" x14ac:dyDescent="0.35">
      <c r="A86" s="2995" t="s">
        <v>735</v>
      </c>
      <c r="B86" s="3980" t="s">
        <v>3518</v>
      </c>
      <c r="C86" s="3980" t="s">
        <v>3460</v>
      </c>
      <c r="D86" s="3980" t="s">
        <v>3536</v>
      </c>
      <c r="E86" s="3980" t="s">
        <v>3460</v>
      </c>
      <c r="F86" s="3980" t="s">
        <v>3460</v>
      </c>
      <c r="G86" s="3980" t="s">
        <v>3460</v>
      </c>
    </row>
    <row r="87" spans="1:7" s="1128" customFormat="1" x14ac:dyDescent="0.35">
      <c r="A87" s="2995" t="s">
        <v>736</v>
      </c>
      <c r="B87" s="3980" t="s">
        <v>3532</v>
      </c>
      <c r="C87" s="3980" t="s">
        <v>3532</v>
      </c>
      <c r="D87" s="3980" t="s">
        <v>3532</v>
      </c>
      <c r="E87" s="3980" t="s">
        <v>3532</v>
      </c>
      <c r="F87" s="3980" t="s">
        <v>3537</v>
      </c>
      <c r="G87" s="3980" t="s">
        <v>3460</v>
      </c>
    </row>
    <row r="88" spans="1:7" s="1128" customFormat="1" x14ac:dyDescent="0.35">
      <c r="A88" s="2995" t="s">
        <v>737</v>
      </c>
      <c r="B88" s="3980" t="s">
        <v>3460</v>
      </c>
      <c r="C88" s="3980" t="s">
        <v>3460</v>
      </c>
      <c r="D88" s="3980" t="s">
        <v>3460</v>
      </c>
      <c r="E88" s="3980" t="s">
        <v>3460</v>
      </c>
      <c r="F88" s="3980" t="s">
        <v>3460</v>
      </c>
      <c r="G88" s="3980" t="s">
        <v>3460</v>
      </c>
    </row>
    <row r="89" spans="1:7" s="1128" customFormat="1" x14ac:dyDescent="0.35">
      <c r="A89" s="2995" t="s">
        <v>738</v>
      </c>
      <c r="B89" s="3980" t="s">
        <v>3460</v>
      </c>
      <c r="C89" s="3980" t="s">
        <v>3460</v>
      </c>
      <c r="D89" s="3980" t="s">
        <v>3460</v>
      </c>
      <c r="E89" s="3980" t="s">
        <v>3460</v>
      </c>
      <c r="F89" s="3980" t="s">
        <v>3460</v>
      </c>
      <c r="G89" s="3980" t="s">
        <v>3460</v>
      </c>
    </row>
    <row r="90" spans="1:7" s="1128" customFormat="1" x14ac:dyDescent="0.35">
      <c r="A90" s="2995" t="s">
        <v>739</v>
      </c>
      <c r="B90" s="3980" t="s">
        <v>3460</v>
      </c>
      <c r="C90" s="3980" t="s">
        <v>3460</v>
      </c>
      <c r="D90" s="3980" t="s">
        <v>3460</v>
      </c>
      <c r="E90" s="3980" t="s">
        <v>3460</v>
      </c>
      <c r="F90" s="3980" t="s">
        <v>3460</v>
      </c>
      <c r="G90" s="3980" t="s">
        <v>3460</v>
      </c>
    </row>
    <row r="91" spans="1:7" s="1128" customFormat="1" x14ac:dyDescent="0.35">
      <c r="A91" s="2995" t="s">
        <v>740</v>
      </c>
      <c r="B91" s="3980" t="s">
        <v>3538</v>
      </c>
      <c r="C91" s="3980" t="s">
        <v>3504</v>
      </c>
      <c r="D91" s="3980" t="s">
        <v>3504</v>
      </c>
      <c r="E91" s="3980" t="s">
        <v>2266</v>
      </c>
      <c r="F91" s="3980" t="s">
        <v>2266</v>
      </c>
      <c r="G91" s="3980" t="s">
        <v>1121</v>
      </c>
    </row>
    <row r="92" spans="1:7" s="1129" customFormat="1" ht="16.899999999999999" customHeight="1" x14ac:dyDescent="0.35">
      <c r="A92" s="2994" t="s">
        <v>741</v>
      </c>
      <c r="B92" s="3979" t="s">
        <v>3460</v>
      </c>
      <c r="C92" s="3979" t="s">
        <v>3460</v>
      </c>
      <c r="D92" s="3979" t="s">
        <v>3460</v>
      </c>
      <c r="E92" s="3979" t="s">
        <v>3460</v>
      </c>
      <c r="F92" s="3979" t="s">
        <v>1881</v>
      </c>
      <c r="G92" s="3979" t="s">
        <v>3460</v>
      </c>
    </row>
    <row r="93" spans="1:7" s="1128" customFormat="1" x14ac:dyDescent="0.35">
      <c r="A93" s="2995" t="s">
        <v>742</v>
      </c>
      <c r="B93" s="3980" t="s">
        <v>3460</v>
      </c>
      <c r="C93" s="3980" t="s">
        <v>3460</v>
      </c>
      <c r="D93" s="3980" t="s">
        <v>3460</v>
      </c>
      <c r="E93" s="3980" t="s">
        <v>3460</v>
      </c>
      <c r="F93" s="3980" t="s">
        <v>3460</v>
      </c>
      <c r="G93" s="3980" t="s">
        <v>3460</v>
      </c>
    </row>
    <row r="94" spans="1:7" s="1128" customFormat="1" x14ac:dyDescent="0.35">
      <c r="A94" s="2995" t="s">
        <v>743</v>
      </c>
      <c r="B94" s="3980" t="s">
        <v>3460</v>
      </c>
      <c r="C94" s="3980" t="s">
        <v>2022</v>
      </c>
      <c r="D94" s="3980" t="s">
        <v>3460</v>
      </c>
      <c r="E94" s="3980" t="s">
        <v>3460</v>
      </c>
      <c r="F94" s="3980" t="s">
        <v>3460</v>
      </c>
      <c r="G94" s="3980" t="s">
        <v>3460</v>
      </c>
    </row>
    <row r="95" spans="1:7" s="1128" customFormat="1" x14ac:dyDescent="0.35">
      <c r="A95" s="2995" t="s">
        <v>744</v>
      </c>
      <c r="B95" s="3980" t="s">
        <v>2022</v>
      </c>
      <c r="C95" s="3980" t="s">
        <v>2022</v>
      </c>
      <c r="D95" s="3980" t="s">
        <v>2022</v>
      </c>
      <c r="E95" s="3980" t="s">
        <v>2022</v>
      </c>
      <c r="F95" s="3980" t="s">
        <v>2022</v>
      </c>
      <c r="G95" s="3980" t="s">
        <v>2022</v>
      </c>
    </row>
    <row r="96" spans="1:7" s="1128" customFormat="1" x14ac:dyDescent="0.35">
      <c r="A96" s="2995" t="s">
        <v>745</v>
      </c>
      <c r="B96" s="3980" t="s">
        <v>3531</v>
      </c>
      <c r="C96" s="3980" t="s">
        <v>3539</v>
      </c>
      <c r="D96" s="3980" t="s">
        <v>3531</v>
      </c>
      <c r="E96" s="3980" t="s">
        <v>3531</v>
      </c>
      <c r="F96" s="3980" t="s">
        <v>1881</v>
      </c>
      <c r="G96" s="3980" t="s">
        <v>3531</v>
      </c>
    </row>
    <row r="97" spans="1:7" s="1128" customFormat="1" x14ac:dyDescent="0.35">
      <c r="A97" s="2995" t="s">
        <v>746</v>
      </c>
      <c r="B97" s="3980" t="s">
        <v>3540</v>
      </c>
      <c r="C97" s="3980" t="s">
        <v>3541</v>
      </c>
      <c r="D97" s="3980" t="s">
        <v>1972</v>
      </c>
      <c r="E97" s="3980" t="s">
        <v>1972</v>
      </c>
      <c r="F97" s="3980" t="s">
        <v>3542</v>
      </c>
      <c r="G97" s="3980" t="s">
        <v>1972</v>
      </c>
    </row>
    <row r="98" spans="1:7" s="1129" customFormat="1" x14ac:dyDescent="0.35">
      <c r="A98" s="2994" t="s">
        <v>747</v>
      </c>
      <c r="B98" s="3979" t="s">
        <v>3460</v>
      </c>
      <c r="C98" s="3979" t="s">
        <v>3460</v>
      </c>
      <c r="D98" s="3979" t="s">
        <v>3460</v>
      </c>
      <c r="E98" s="3979" t="s">
        <v>3460</v>
      </c>
      <c r="F98" s="3979" t="s">
        <v>3467</v>
      </c>
      <c r="G98" s="3979" t="s">
        <v>3460</v>
      </c>
    </row>
    <row r="99" spans="1:7" s="1128" customFormat="1" x14ac:dyDescent="0.35">
      <c r="A99" s="2995" t="s">
        <v>748</v>
      </c>
      <c r="B99" s="3980" t="s">
        <v>3460</v>
      </c>
      <c r="C99" s="3980" t="s">
        <v>3460</v>
      </c>
      <c r="D99" s="3980" t="s">
        <v>3460</v>
      </c>
      <c r="E99" s="3980" t="s">
        <v>3460</v>
      </c>
      <c r="F99" s="3980" t="s">
        <v>3460</v>
      </c>
      <c r="G99" s="3980" t="s">
        <v>3460</v>
      </c>
    </row>
    <row r="100" spans="1:7" s="1128" customFormat="1" x14ac:dyDescent="0.35">
      <c r="A100" s="2995" t="s">
        <v>749</v>
      </c>
      <c r="B100" s="3980" t="s">
        <v>2038</v>
      </c>
      <c r="C100" s="3980" t="s">
        <v>3543</v>
      </c>
      <c r="D100" s="3980" t="s">
        <v>2038</v>
      </c>
      <c r="E100" s="3980" t="s">
        <v>2038</v>
      </c>
      <c r="F100" s="3980" t="s">
        <v>3544</v>
      </c>
      <c r="G100" s="3980" t="s">
        <v>2038</v>
      </c>
    </row>
    <row r="101" spans="1:7" s="1129" customFormat="1" x14ac:dyDescent="0.35">
      <c r="A101" s="2994" t="s">
        <v>750</v>
      </c>
      <c r="B101" s="3979" t="s">
        <v>3536</v>
      </c>
      <c r="C101" s="3979" t="s">
        <v>3460</v>
      </c>
      <c r="D101" s="3979" t="s">
        <v>3545</v>
      </c>
      <c r="E101" s="3979" t="s">
        <v>1881</v>
      </c>
      <c r="F101" s="3979" t="s">
        <v>1312</v>
      </c>
      <c r="G101" s="3979" t="s">
        <v>1881</v>
      </c>
    </row>
    <row r="102" spans="1:7" s="1128" customFormat="1" x14ac:dyDescent="0.35">
      <c r="A102" s="2995" t="s">
        <v>751</v>
      </c>
      <c r="B102" s="3980" t="s">
        <v>3536</v>
      </c>
      <c r="C102" s="3980" t="s">
        <v>3460</v>
      </c>
      <c r="D102" s="3980" t="s">
        <v>3460</v>
      </c>
      <c r="E102" s="3980" t="s">
        <v>3460</v>
      </c>
      <c r="F102" s="3980" t="s">
        <v>1312</v>
      </c>
      <c r="G102" s="3980" t="s">
        <v>3460</v>
      </c>
    </row>
    <row r="103" spans="1:7" s="1128" customFormat="1" x14ac:dyDescent="0.35">
      <c r="A103" s="2995" t="s">
        <v>752</v>
      </c>
      <c r="B103" s="3980" t="s">
        <v>1972</v>
      </c>
      <c r="C103" s="3980" t="s">
        <v>1972</v>
      </c>
      <c r="D103" s="3980" t="s">
        <v>1972</v>
      </c>
      <c r="E103" s="3980" t="s">
        <v>1972</v>
      </c>
      <c r="F103" s="3980" t="s">
        <v>1972</v>
      </c>
      <c r="G103" s="3980" t="s">
        <v>1972</v>
      </c>
    </row>
    <row r="104" spans="1:7" s="1128" customFormat="1" x14ac:dyDescent="0.35">
      <c r="A104" s="2995" t="s">
        <v>753</v>
      </c>
      <c r="B104" s="3980" t="s">
        <v>3473</v>
      </c>
      <c r="C104" s="3980" t="s">
        <v>3473</v>
      </c>
      <c r="D104" s="3980" t="s">
        <v>2022</v>
      </c>
      <c r="E104" s="3980" t="s">
        <v>2022</v>
      </c>
      <c r="F104" s="3980" t="s">
        <v>2022</v>
      </c>
      <c r="G104" s="3980" t="s">
        <v>2022</v>
      </c>
    </row>
    <row r="105" spans="1:7" s="1128" customFormat="1" x14ac:dyDescent="0.35">
      <c r="A105" s="2995" t="s">
        <v>754</v>
      </c>
      <c r="B105" s="3980" t="s">
        <v>3460</v>
      </c>
      <c r="C105" s="3980" t="s">
        <v>3460</v>
      </c>
      <c r="D105" s="3980" t="s">
        <v>3545</v>
      </c>
      <c r="E105" s="3980" t="s">
        <v>1881</v>
      </c>
      <c r="F105" s="3980" t="s">
        <v>3460</v>
      </c>
      <c r="G105" s="3980" t="s">
        <v>1881</v>
      </c>
    </row>
    <row r="106" spans="1:7" s="1129" customFormat="1" x14ac:dyDescent="0.35">
      <c r="A106" s="2994" t="s">
        <v>755</v>
      </c>
      <c r="B106" s="3979" t="s">
        <v>1312</v>
      </c>
      <c r="C106" s="3979" t="s">
        <v>3467</v>
      </c>
      <c r="D106" s="3979" t="s">
        <v>3546</v>
      </c>
      <c r="E106" s="3979" t="s">
        <v>3546</v>
      </c>
      <c r="F106" s="3979" t="s">
        <v>3546</v>
      </c>
      <c r="G106" s="3979" t="s">
        <v>3546</v>
      </c>
    </row>
    <row r="107" spans="1:7" s="1128" customFormat="1" x14ac:dyDescent="0.35">
      <c r="A107" s="2995" t="s">
        <v>756</v>
      </c>
      <c r="B107" s="3980" t="s">
        <v>2022</v>
      </c>
      <c r="C107" s="3980" t="s">
        <v>2022</v>
      </c>
      <c r="D107" s="3980" t="s">
        <v>2022</v>
      </c>
      <c r="E107" s="3980" t="s">
        <v>2022</v>
      </c>
      <c r="F107" s="3980" t="s">
        <v>2022</v>
      </c>
      <c r="G107" s="3980" t="s">
        <v>2022</v>
      </c>
    </row>
    <row r="108" spans="1:7" s="1128" customFormat="1" x14ac:dyDescent="0.35">
      <c r="A108" s="2995" t="s">
        <v>757</v>
      </c>
      <c r="B108" s="3980" t="s">
        <v>3547</v>
      </c>
      <c r="C108" s="3980" t="s">
        <v>3548</v>
      </c>
      <c r="D108" s="3980" t="s">
        <v>2038</v>
      </c>
      <c r="E108" s="3980" t="s">
        <v>3549</v>
      </c>
      <c r="F108" s="3980" t="s">
        <v>1121</v>
      </c>
      <c r="G108" s="3980" t="s">
        <v>3550</v>
      </c>
    </row>
    <row r="109" spans="1:7" s="1128" customFormat="1" ht="19.5" thickBot="1" x14ac:dyDescent="0.4">
      <c r="A109" s="2995" t="s">
        <v>758</v>
      </c>
      <c r="B109" s="3980" t="s">
        <v>1312</v>
      </c>
      <c r="C109" s="3980" t="s">
        <v>3467</v>
      </c>
      <c r="D109" s="3980" t="s">
        <v>3546</v>
      </c>
      <c r="E109" s="3980" t="s">
        <v>3546</v>
      </c>
      <c r="F109" s="3980" t="s">
        <v>3546</v>
      </c>
      <c r="G109" s="3980" t="s">
        <v>3546</v>
      </c>
    </row>
    <row r="110" spans="1:7" ht="18.75" customHeight="1" x14ac:dyDescent="0.35">
      <c r="A110" s="3000" t="s">
        <v>3551</v>
      </c>
      <c r="B110" s="3984" t="s">
        <v>3552</v>
      </c>
      <c r="C110" s="3984" t="s">
        <v>3553</v>
      </c>
      <c r="D110" s="3984" t="s">
        <v>3554</v>
      </c>
      <c r="E110" s="3984" t="s">
        <v>3554</v>
      </c>
      <c r="F110" s="3984" t="s">
        <v>3554</v>
      </c>
      <c r="G110" s="3984" t="s">
        <v>3554</v>
      </c>
    </row>
    <row r="111" spans="1:7" x14ac:dyDescent="0.35">
      <c r="A111" s="2996" t="s">
        <v>3555</v>
      </c>
      <c r="B111" s="3985" t="s">
        <v>1597</v>
      </c>
      <c r="C111" s="3985" t="s">
        <v>1605</v>
      </c>
      <c r="D111" s="3985" t="s">
        <v>1597</v>
      </c>
      <c r="E111" s="3985" t="s">
        <v>1597</v>
      </c>
      <c r="F111" s="3985" t="s">
        <v>1603</v>
      </c>
      <c r="G111" s="3985" t="s">
        <v>3556</v>
      </c>
    </row>
    <row r="112" spans="1:7" x14ac:dyDescent="0.35">
      <c r="A112" s="3001" t="s">
        <v>3557</v>
      </c>
      <c r="B112" s="3986" t="s">
        <v>3558</v>
      </c>
      <c r="C112" s="3986" t="s">
        <v>3559</v>
      </c>
      <c r="D112" s="3986" t="s">
        <v>3558</v>
      </c>
      <c r="E112" s="3986" t="s">
        <v>1460</v>
      </c>
      <c r="F112" s="3986" t="s">
        <v>3560</v>
      </c>
      <c r="G112" s="3986" t="s">
        <v>3560</v>
      </c>
    </row>
    <row r="113" spans="1:11" x14ac:dyDescent="0.35">
      <c r="A113" s="2994" t="s">
        <v>3561</v>
      </c>
      <c r="B113" s="3979">
        <f>0.095*100</f>
        <v>9.5</v>
      </c>
      <c r="C113" s="3979" t="s">
        <v>3562</v>
      </c>
      <c r="D113" s="3979" t="s">
        <v>3563</v>
      </c>
      <c r="E113" s="3979">
        <v>9.5</v>
      </c>
      <c r="F113" s="3979">
        <v>9.5</v>
      </c>
      <c r="G113" s="3979">
        <v>9.5</v>
      </c>
    </row>
    <row r="114" spans="1:11" x14ac:dyDescent="0.35">
      <c r="A114" s="2994" t="s">
        <v>3564</v>
      </c>
      <c r="B114" s="3986" t="s">
        <v>2038</v>
      </c>
      <c r="C114" s="3986" t="s">
        <v>2038</v>
      </c>
      <c r="D114" s="3986" t="s">
        <v>2038</v>
      </c>
      <c r="E114" s="3986" t="s">
        <v>2038</v>
      </c>
      <c r="F114" s="3986" t="s">
        <v>2038</v>
      </c>
      <c r="G114" s="3986" t="s">
        <v>2038</v>
      </c>
    </row>
    <row r="115" spans="1:11" x14ac:dyDescent="0.35">
      <c r="A115" s="2994" t="s">
        <v>3565</v>
      </c>
      <c r="B115" s="3979">
        <f>0.095*100</f>
        <v>9.5</v>
      </c>
      <c r="C115" s="3979">
        <v>9.5</v>
      </c>
      <c r="D115" s="3979">
        <v>9.5</v>
      </c>
      <c r="E115" s="3979">
        <v>9.5</v>
      </c>
      <c r="F115" s="3979">
        <v>9.5</v>
      </c>
      <c r="G115" s="3979">
        <v>9.5</v>
      </c>
    </row>
    <row r="116" spans="1:11" ht="19.5" thickBot="1" x14ac:dyDescent="0.4">
      <c r="A116" s="3002" t="s">
        <v>3566</v>
      </c>
      <c r="B116" s="3987" t="s">
        <v>3567</v>
      </c>
      <c r="C116" s="3987" t="s">
        <v>3568</v>
      </c>
      <c r="D116" s="3987" t="s">
        <v>3568</v>
      </c>
      <c r="E116" s="3987" t="s">
        <v>3568</v>
      </c>
      <c r="F116" s="3987" t="s">
        <v>3569</v>
      </c>
      <c r="G116" s="3987" t="s">
        <v>3569</v>
      </c>
    </row>
    <row r="117" spans="1:11" ht="8.25" customHeight="1" thickTop="1" x14ac:dyDescent="0.25">
      <c r="A117" s="4256"/>
      <c r="B117" s="4256"/>
      <c r="C117" s="4256"/>
      <c r="D117" s="1134"/>
      <c r="E117" s="1134"/>
      <c r="F117" s="1134"/>
      <c r="G117" s="1134"/>
    </row>
    <row r="118" spans="1:11" ht="20.100000000000001" customHeight="1" x14ac:dyDescent="0.25">
      <c r="A118" s="3988" t="s">
        <v>5862</v>
      </c>
      <c r="B118" s="3989"/>
      <c r="C118" s="3989"/>
      <c r="D118" s="1135"/>
      <c r="E118" s="1135"/>
      <c r="F118" s="1135"/>
      <c r="G118" s="1135"/>
      <c r="H118" s="1136"/>
      <c r="I118" s="1136"/>
      <c r="J118" s="1136"/>
      <c r="K118" s="1136"/>
    </row>
    <row r="119" spans="1:11" ht="20.100000000000001" customHeight="1" x14ac:dyDescent="0.25">
      <c r="A119" s="3990" t="s">
        <v>3570</v>
      </c>
      <c r="B119" s="3989"/>
      <c r="C119" s="3989"/>
      <c r="D119" s="1135"/>
      <c r="E119" s="1135"/>
      <c r="F119" s="1135"/>
      <c r="G119" s="1135"/>
      <c r="H119" s="1136"/>
      <c r="I119" s="1136"/>
      <c r="J119" s="1136"/>
      <c r="K119" s="1136"/>
    </row>
    <row r="120" spans="1:11" ht="20.100000000000001" customHeight="1" x14ac:dyDescent="0.3">
      <c r="A120" s="4257" t="s">
        <v>396</v>
      </c>
      <c r="B120" s="4257"/>
      <c r="C120" s="4257"/>
      <c r="D120" s="1137"/>
      <c r="E120" s="1137"/>
      <c r="F120" s="1137"/>
      <c r="G120" s="1137"/>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97" right="0.23" top="0.59" bottom="0.75" header="0.3" footer="0.3"/>
  <pageSetup paperSize="9" scale="38" fitToHeight="0" orientation="portrait" r:id="rId4"/>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WVL248"/>
  <sheetViews>
    <sheetView zoomScale="90" zoomScaleNormal="90" workbookViewId="0">
      <pane xSplit="1" ySplit="9" topLeftCell="B10" activePane="bottomRight" state="frozen"/>
      <selection pane="topRight" activeCell="B1" sqref="B1"/>
      <selection pane="bottomLeft" activeCell="A10" sqref="A10"/>
      <selection pane="bottomRight" activeCell="H176" sqref="H176"/>
    </sheetView>
  </sheetViews>
  <sheetFormatPr defaultRowHeight="14.25" x14ac:dyDescent="0.25"/>
  <cols>
    <col min="1" max="1" width="11.28515625" style="1143" customWidth="1"/>
    <col min="2" max="4" width="13.140625" style="1143" customWidth="1"/>
    <col min="5" max="5" width="13.7109375" style="1143" customWidth="1"/>
    <col min="6" max="6" width="13.7109375" style="1143" bestFit="1" customWidth="1"/>
    <col min="7" max="7" width="14.140625" style="1143" customWidth="1"/>
    <col min="8" max="8" width="12" style="1143" bestFit="1" customWidth="1"/>
    <col min="9" max="9" width="13.28515625" style="1143" customWidth="1"/>
    <col min="10" max="10" width="10.28515625" style="1143" customWidth="1"/>
    <col min="11" max="254" width="9.140625" style="1143"/>
    <col min="255" max="255" width="11.28515625" style="1143" customWidth="1"/>
    <col min="256" max="256" width="12.7109375" style="1143" customWidth="1"/>
    <col min="257" max="257" width="9.140625" style="1143" hidden="1" customWidth="1"/>
    <col min="258" max="258" width="10.28515625" style="1143" customWidth="1"/>
    <col min="259" max="259" width="12.85546875" style="1143" customWidth="1"/>
    <col min="260" max="260" width="9.140625" style="1143" hidden="1" customWidth="1"/>
    <col min="261" max="261" width="13" style="1143" customWidth="1"/>
    <col min="262" max="262" width="12.140625" style="1143" customWidth="1"/>
    <col min="263" max="263" width="13.28515625" style="1143" customWidth="1"/>
    <col min="264" max="264" width="15.7109375" style="1143" customWidth="1"/>
    <col min="265" max="265" width="11.7109375" style="1143" customWidth="1"/>
    <col min="266" max="510" width="9.140625" style="1143"/>
    <col min="511" max="511" width="11.28515625" style="1143" customWidth="1"/>
    <col min="512" max="512" width="12.7109375" style="1143" customWidth="1"/>
    <col min="513" max="513" width="9.140625" style="1143" hidden="1" customWidth="1"/>
    <col min="514" max="514" width="10.28515625" style="1143" customWidth="1"/>
    <col min="515" max="515" width="12.85546875" style="1143" customWidth="1"/>
    <col min="516" max="516" width="9.140625" style="1143" hidden="1" customWidth="1"/>
    <col min="517" max="517" width="13" style="1143" customWidth="1"/>
    <col min="518" max="518" width="12.140625" style="1143" customWidth="1"/>
    <col min="519" max="519" width="13.28515625" style="1143" customWidth="1"/>
    <col min="520" max="520" width="15.7109375" style="1143" customWidth="1"/>
    <col min="521" max="521" width="11.7109375" style="1143" customWidth="1"/>
    <col min="522" max="766" width="9.140625" style="1143"/>
    <col min="767" max="767" width="11.28515625" style="1143" customWidth="1"/>
    <col min="768" max="768" width="12.7109375" style="1143" customWidth="1"/>
    <col min="769" max="769" width="9.140625" style="1143" hidden="1" customWidth="1"/>
    <col min="770" max="770" width="10.28515625" style="1143" customWidth="1"/>
    <col min="771" max="771" width="12.85546875" style="1143" customWidth="1"/>
    <col min="772" max="772" width="9.140625" style="1143" hidden="1" customWidth="1"/>
    <col min="773" max="773" width="13" style="1143" customWidth="1"/>
    <col min="774" max="774" width="12.140625" style="1143" customWidth="1"/>
    <col min="775" max="775" width="13.28515625" style="1143" customWidth="1"/>
    <col min="776" max="776" width="15.7109375" style="1143" customWidth="1"/>
    <col min="777" max="777" width="11.7109375" style="1143" customWidth="1"/>
    <col min="778" max="1022" width="9.140625" style="1143"/>
    <col min="1023" max="1023" width="11.28515625" style="1143" customWidth="1"/>
    <col min="1024" max="1024" width="12.7109375" style="1143" customWidth="1"/>
    <col min="1025" max="1025" width="9.140625" style="1143" hidden="1" customWidth="1"/>
    <col min="1026" max="1026" width="10.28515625" style="1143" customWidth="1"/>
    <col min="1027" max="1027" width="12.85546875" style="1143" customWidth="1"/>
    <col min="1028" max="1028" width="9.140625" style="1143" hidden="1" customWidth="1"/>
    <col min="1029" max="1029" width="13" style="1143" customWidth="1"/>
    <col min="1030" max="1030" width="12.140625" style="1143" customWidth="1"/>
    <col min="1031" max="1031" width="13.28515625" style="1143" customWidth="1"/>
    <col min="1032" max="1032" width="15.7109375" style="1143" customWidth="1"/>
    <col min="1033" max="1033" width="11.7109375" style="1143" customWidth="1"/>
    <col min="1034" max="1278" width="9.140625" style="1143"/>
    <col min="1279" max="1279" width="11.28515625" style="1143" customWidth="1"/>
    <col min="1280" max="1280" width="12.7109375" style="1143" customWidth="1"/>
    <col min="1281" max="1281" width="9.140625" style="1143" hidden="1" customWidth="1"/>
    <col min="1282" max="1282" width="10.28515625" style="1143" customWidth="1"/>
    <col min="1283" max="1283" width="12.85546875" style="1143" customWidth="1"/>
    <col min="1284" max="1284" width="9.140625" style="1143" hidden="1" customWidth="1"/>
    <col min="1285" max="1285" width="13" style="1143" customWidth="1"/>
    <col min="1286" max="1286" width="12.140625" style="1143" customWidth="1"/>
    <col min="1287" max="1287" width="13.28515625" style="1143" customWidth="1"/>
    <col min="1288" max="1288" width="15.7109375" style="1143" customWidth="1"/>
    <col min="1289" max="1289" width="11.7109375" style="1143" customWidth="1"/>
    <col min="1290" max="1534" width="9.140625" style="1143"/>
    <col min="1535" max="1535" width="11.28515625" style="1143" customWidth="1"/>
    <col min="1536" max="1536" width="12.7109375" style="1143" customWidth="1"/>
    <col min="1537" max="1537" width="9.140625" style="1143" hidden="1" customWidth="1"/>
    <col min="1538" max="1538" width="10.28515625" style="1143" customWidth="1"/>
    <col min="1539" max="1539" width="12.85546875" style="1143" customWidth="1"/>
    <col min="1540" max="1540" width="9.140625" style="1143" hidden="1" customWidth="1"/>
    <col min="1541" max="1541" width="13" style="1143" customWidth="1"/>
    <col min="1542" max="1542" width="12.140625" style="1143" customWidth="1"/>
    <col min="1543" max="1543" width="13.28515625" style="1143" customWidth="1"/>
    <col min="1544" max="1544" width="15.7109375" style="1143" customWidth="1"/>
    <col min="1545" max="1545" width="11.7109375" style="1143" customWidth="1"/>
    <col min="1546" max="1790" width="9.140625" style="1143"/>
    <col min="1791" max="1791" width="11.28515625" style="1143" customWidth="1"/>
    <col min="1792" max="1792" width="12.7109375" style="1143" customWidth="1"/>
    <col min="1793" max="1793" width="9.140625" style="1143" hidden="1" customWidth="1"/>
    <col min="1794" max="1794" width="10.28515625" style="1143" customWidth="1"/>
    <col min="1795" max="1795" width="12.85546875" style="1143" customWidth="1"/>
    <col min="1796" max="1796" width="9.140625" style="1143" hidden="1" customWidth="1"/>
    <col min="1797" max="1797" width="13" style="1143" customWidth="1"/>
    <col min="1798" max="1798" width="12.140625" style="1143" customWidth="1"/>
    <col min="1799" max="1799" width="13.28515625" style="1143" customWidth="1"/>
    <col min="1800" max="1800" width="15.7109375" style="1143" customWidth="1"/>
    <col min="1801" max="1801" width="11.7109375" style="1143" customWidth="1"/>
    <col min="1802" max="2046" width="9.140625" style="1143"/>
    <col min="2047" max="2047" width="11.28515625" style="1143" customWidth="1"/>
    <col min="2048" max="2048" width="12.7109375" style="1143" customWidth="1"/>
    <col min="2049" max="2049" width="9.140625" style="1143" hidden="1" customWidth="1"/>
    <col min="2050" max="2050" width="10.28515625" style="1143" customWidth="1"/>
    <col min="2051" max="2051" width="12.85546875" style="1143" customWidth="1"/>
    <col min="2052" max="2052" width="9.140625" style="1143" hidden="1" customWidth="1"/>
    <col min="2053" max="2053" width="13" style="1143" customWidth="1"/>
    <col min="2054" max="2054" width="12.140625" style="1143" customWidth="1"/>
    <col min="2055" max="2055" width="13.28515625" style="1143" customWidth="1"/>
    <col min="2056" max="2056" width="15.7109375" style="1143" customWidth="1"/>
    <col min="2057" max="2057" width="11.7109375" style="1143" customWidth="1"/>
    <col min="2058" max="2302" width="9.140625" style="1143"/>
    <col min="2303" max="2303" width="11.28515625" style="1143" customWidth="1"/>
    <col min="2304" max="2304" width="12.7109375" style="1143" customWidth="1"/>
    <col min="2305" max="2305" width="9.140625" style="1143" hidden="1" customWidth="1"/>
    <col min="2306" max="2306" width="10.28515625" style="1143" customWidth="1"/>
    <col min="2307" max="2307" width="12.85546875" style="1143" customWidth="1"/>
    <col min="2308" max="2308" width="9.140625" style="1143" hidden="1" customWidth="1"/>
    <col min="2309" max="2309" width="13" style="1143" customWidth="1"/>
    <col min="2310" max="2310" width="12.140625" style="1143" customWidth="1"/>
    <col min="2311" max="2311" width="13.28515625" style="1143" customWidth="1"/>
    <col min="2312" max="2312" width="15.7109375" style="1143" customWidth="1"/>
    <col min="2313" max="2313" width="11.7109375" style="1143" customWidth="1"/>
    <col min="2314" max="2558" width="9.140625" style="1143"/>
    <col min="2559" max="2559" width="11.28515625" style="1143" customWidth="1"/>
    <col min="2560" max="2560" width="12.7109375" style="1143" customWidth="1"/>
    <col min="2561" max="2561" width="9.140625" style="1143" hidden="1" customWidth="1"/>
    <col min="2562" max="2562" width="10.28515625" style="1143" customWidth="1"/>
    <col min="2563" max="2563" width="12.85546875" style="1143" customWidth="1"/>
    <col min="2564" max="2564" width="9.140625" style="1143" hidden="1" customWidth="1"/>
    <col min="2565" max="2565" width="13" style="1143" customWidth="1"/>
    <col min="2566" max="2566" width="12.140625" style="1143" customWidth="1"/>
    <col min="2567" max="2567" width="13.28515625" style="1143" customWidth="1"/>
    <col min="2568" max="2568" width="15.7109375" style="1143" customWidth="1"/>
    <col min="2569" max="2569" width="11.7109375" style="1143" customWidth="1"/>
    <col min="2570" max="2814" width="9.140625" style="1143"/>
    <col min="2815" max="2815" width="11.28515625" style="1143" customWidth="1"/>
    <col min="2816" max="2816" width="12.7109375" style="1143" customWidth="1"/>
    <col min="2817" max="2817" width="9.140625" style="1143" hidden="1" customWidth="1"/>
    <col min="2818" max="2818" width="10.28515625" style="1143" customWidth="1"/>
    <col min="2819" max="2819" width="12.85546875" style="1143" customWidth="1"/>
    <col min="2820" max="2820" width="9.140625" style="1143" hidden="1" customWidth="1"/>
    <col min="2821" max="2821" width="13" style="1143" customWidth="1"/>
    <col min="2822" max="2822" width="12.140625" style="1143" customWidth="1"/>
    <col min="2823" max="2823" width="13.28515625" style="1143" customWidth="1"/>
    <col min="2824" max="2824" width="15.7109375" style="1143" customWidth="1"/>
    <col min="2825" max="2825" width="11.7109375" style="1143" customWidth="1"/>
    <col min="2826" max="3070" width="9.140625" style="1143"/>
    <col min="3071" max="3071" width="11.28515625" style="1143" customWidth="1"/>
    <col min="3072" max="3072" width="12.7109375" style="1143" customWidth="1"/>
    <col min="3073" max="3073" width="9.140625" style="1143" hidden="1" customWidth="1"/>
    <col min="3074" max="3074" width="10.28515625" style="1143" customWidth="1"/>
    <col min="3075" max="3075" width="12.85546875" style="1143" customWidth="1"/>
    <col min="3076" max="3076" width="9.140625" style="1143" hidden="1" customWidth="1"/>
    <col min="3077" max="3077" width="13" style="1143" customWidth="1"/>
    <col min="3078" max="3078" width="12.140625" style="1143" customWidth="1"/>
    <col min="3079" max="3079" width="13.28515625" style="1143" customWidth="1"/>
    <col min="3080" max="3080" width="15.7109375" style="1143" customWidth="1"/>
    <col min="3081" max="3081" width="11.7109375" style="1143" customWidth="1"/>
    <col min="3082" max="3326" width="9.140625" style="1143"/>
    <col min="3327" max="3327" width="11.28515625" style="1143" customWidth="1"/>
    <col min="3328" max="3328" width="12.7109375" style="1143" customWidth="1"/>
    <col min="3329" max="3329" width="9.140625" style="1143" hidden="1" customWidth="1"/>
    <col min="3330" max="3330" width="10.28515625" style="1143" customWidth="1"/>
    <col min="3331" max="3331" width="12.85546875" style="1143" customWidth="1"/>
    <col min="3332" max="3332" width="9.140625" style="1143" hidden="1" customWidth="1"/>
    <col min="3333" max="3333" width="13" style="1143" customWidth="1"/>
    <col min="3334" max="3334" width="12.140625" style="1143" customWidth="1"/>
    <col min="3335" max="3335" width="13.28515625" style="1143" customWidth="1"/>
    <col min="3336" max="3336" width="15.7109375" style="1143" customWidth="1"/>
    <col min="3337" max="3337" width="11.7109375" style="1143" customWidth="1"/>
    <col min="3338" max="3582" width="9.140625" style="1143"/>
    <col min="3583" max="3583" width="11.28515625" style="1143" customWidth="1"/>
    <col min="3584" max="3584" width="12.7109375" style="1143" customWidth="1"/>
    <col min="3585" max="3585" width="9.140625" style="1143" hidden="1" customWidth="1"/>
    <col min="3586" max="3586" width="10.28515625" style="1143" customWidth="1"/>
    <col min="3587" max="3587" width="12.85546875" style="1143" customWidth="1"/>
    <col min="3588" max="3588" width="9.140625" style="1143" hidden="1" customWidth="1"/>
    <col min="3589" max="3589" width="13" style="1143" customWidth="1"/>
    <col min="3590" max="3590" width="12.140625" style="1143" customWidth="1"/>
    <col min="3591" max="3591" width="13.28515625" style="1143" customWidth="1"/>
    <col min="3592" max="3592" width="15.7109375" style="1143" customWidth="1"/>
    <col min="3593" max="3593" width="11.7109375" style="1143" customWidth="1"/>
    <col min="3594" max="3838" width="9.140625" style="1143"/>
    <col min="3839" max="3839" width="11.28515625" style="1143" customWidth="1"/>
    <col min="3840" max="3840" width="12.7109375" style="1143" customWidth="1"/>
    <col min="3841" max="3841" width="9.140625" style="1143" hidden="1" customWidth="1"/>
    <col min="3842" max="3842" width="10.28515625" style="1143" customWidth="1"/>
    <col min="3843" max="3843" width="12.85546875" style="1143" customWidth="1"/>
    <col min="3844" max="3844" width="9.140625" style="1143" hidden="1" customWidth="1"/>
    <col min="3845" max="3845" width="13" style="1143" customWidth="1"/>
    <col min="3846" max="3846" width="12.140625" style="1143" customWidth="1"/>
    <col min="3847" max="3847" width="13.28515625" style="1143" customWidth="1"/>
    <col min="3848" max="3848" width="15.7109375" style="1143" customWidth="1"/>
    <col min="3849" max="3849" width="11.7109375" style="1143" customWidth="1"/>
    <col min="3850" max="4094" width="9.140625" style="1143"/>
    <col min="4095" max="4095" width="11.28515625" style="1143" customWidth="1"/>
    <col min="4096" max="4096" width="12.7109375" style="1143" customWidth="1"/>
    <col min="4097" max="4097" width="9.140625" style="1143" hidden="1" customWidth="1"/>
    <col min="4098" max="4098" width="10.28515625" style="1143" customWidth="1"/>
    <col min="4099" max="4099" width="12.85546875" style="1143" customWidth="1"/>
    <col min="4100" max="4100" width="9.140625" style="1143" hidden="1" customWidth="1"/>
    <col min="4101" max="4101" width="13" style="1143" customWidth="1"/>
    <col min="4102" max="4102" width="12.140625" style="1143" customWidth="1"/>
    <col min="4103" max="4103" width="13.28515625" style="1143" customWidth="1"/>
    <col min="4104" max="4104" width="15.7109375" style="1143" customWidth="1"/>
    <col min="4105" max="4105" width="11.7109375" style="1143" customWidth="1"/>
    <col min="4106" max="4350" width="9.140625" style="1143"/>
    <col min="4351" max="4351" width="11.28515625" style="1143" customWidth="1"/>
    <col min="4352" max="4352" width="12.7109375" style="1143" customWidth="1"/>
    <col min="4353" max="4353" width="9.140625" style="1143" hidden="1" customWidth="1"/>
    <col min="4354" max="4354" width="10.28515625" style="1143" customWidth="1"/>
    <col min="4355" max="4355" width="12.85546875" style="1143" customWidth="1"/>
    <col min="4356" max="4356" width="9.140625" style="1143" hidden="1" customWidth="1"/>
    <col min="4357" max="4357" width="13" style="1143" customWidth="1"/>
    <col min="4358" max="4358" width="12.140625" style="1143" customWidth="1"/>
    <col min="4359" max="4359" width="13.28515625" style="1143" customWidth="1"/>
    <col min="4360" max="4360" width="15.7109375" style="1143" customWidth="1"/>
    <col min="4361" max="4361" width="11.7109375" style="1143" customWidth="1"/>
    <col min="4362" max="4606" width="9.140625" style="1143"/>
    <col min="4607" max="4607" width="11.28515625" style="1143" customWidth="1"/>
    <col min="4608" max="4608" width="12.7109375" style="1143" customWidth="1"/>
    <col min="4609" max="4609" width="9.140625" style="1143" hidden="1" customWidth="1"/>
    <col min="4610" max="4610" width="10.28515625" style="1143" customWidth="1"/>
    <col min="4611" max="4611" width="12.85546875" style="1143" customWidth="1"/>
    <col min="4612" max="4612" width="9.140625" style="1143" hidden="1" customWidth="1"/>
    <col min="4613" max="4613" width="13" style="1143" customWidth="1"/>
    <col min="4614" max="4614" width="12.140625" style="1143" customWidth="1"/>
    <col min="4615" max="4615" width="13.28515625" style="1143" customWidth="1"/>
    <col min="4616" max="4616" width="15.7109375" style="1143" customWidth="1"/>
    <col min="4617" max="4617" width="11.7109375" style="1143" customWidth="1"/>
    <col min="4618" max="4862" width="9.140625" style="1143"/>
    <col min="4863" max="4863" width="11.28515625" style="1143" customWidth="1"/>
    <col min="4864" max="4864" width="12.7109375" style="1143" customWidth="1"/>
    <col min="4865" max="4865" width="9.140625" style="1143" hidden="1" customWidth="1"/>
    <col min="4866" max="4866" width="10.28515625" style="1143" customWidth="1"/>
    <col min="4867" max="4867" width="12.85546875" style="1143" customWidth="1"/>
    <col min="4868" max="4868" width="9.140625" style="1143" hidden="1" customWidth="1"/>
    <col min="4869" max="4869" width="13" style="1143" customWidth="1"/>
    <col min="4870" max="4870" width="12.140625" style="1143" customWidth="1"/>
    <col min="4871" max="4871" width="13.28515625" style="1143" customWidth="1"/>
    <col min="4872" max="4872" width="15.7109375" style="1143" customWidth="1"/>
    <col min="4873" max="4873" width="11.7109375" style="1143" customWidth="1"/>
    <col min="4874" max="5118" width="9.140625" style="1143"/>
    <col min="5119" max="5119" width="11.28515625" style="1143" customWidth="1"/>
    <col min="5120" max="5120" width="12.7109375" style="1143" customWidth="1"/>
    <col min="5121" max="5121" width="9.140625" style="1143" hidden="1" customWidth="1"/>
    <col min="5122" max="5122" width="10.28515625" style="1143" customWidth="1"/>
    <col min="5123" max="5123" width="12.85546875" style="1143" customWidth="1"/>
    <col min="5124" max="5124" width="9.140625" style="1143" hidden="1" customWidth="1"/>
    <col min="5125" max="5125" width="13" style="1143" customWidth="1"/>
    <col min="5126" max="5126" width="12.140625" style="1143" customWidth="1"/>
    <col min="5127" max="5127" width="13.28515625" style="1143" customWidth="1"/>
    <col min="5128" max="5128" width="15.7109375" style="1143" customWidth="1"/>
    <col min="5129" max="5129" width="11.7109375" style="1143" customWidth="1"/>
    <col min="5130" max="5374" width="9.140625" style="1143"/>
    <col min="5375" max="5375" width="11.28515625" style="1143" customWidth="1"/>
    <col min="5376" max="5376" width="12.7109375" style="1143" customWidth="1"/>
    <col min="5377" max="5377" width="9.140625" style="1143" hidden="1" customWidth="1"/>
    <col min="5378" max="5378" width="10.28515625" style="1143" customWidth="1"/>
    <col min="5379" max="5379" width="12.85546875" style="1143" customWidth="1"/>
    <col min="5380" max="5380" width="9.140625" style="1143" hidden="1" customWidth="1"/>
    <col min="5381" max="5381" width="13" style="1143" customWidth="1"/>
    <col min="5382" max="5382" width="12.140625" style="1143" customWidth="1"/>
    <col min="5383" max="5383" width="13.28515625" style="1143" customWidth="1"/>
    <col min="5384" max="5384" width="15.7109375" style="1143" customWidth="1"/>
    <col min="5385" max="5385" width="11.7109375" style="1143" customWidth="1"/>
    <col min="5386" max="5630" width="9.140625" style="1143"/>
    <col min="5631" max="5631" width="11.28515625" style="1143" customWidth="1"/>
    <col min="5632" max="5632" width="12.7109375" style="1143" customWidth="1"/>
    <col min="5633" max="5633" width="9.140625" style="1143" hidden="1" customWidth="1"/>
    <col min="5634" max="5634" width="10.28515625" style="1143" customWidth="1"/>
    <col min="5635" max="5635" width="12.85546875" style="1143" customWidth="1"/>
    <col min="5636" max="5636" width="9.140625" style="1143" hidden="1" customWidth="1"/>
    <col min="5637" max="5637" width="13" style="1143" customWidth="1"/>
    <col min="5638" max="5638" width="12.140625" style="1143" customWidth="1"/>
    <col min="5639" max="5639" width="13.28515625" style="1143" customWidth="1"/>
    <col min="5640" max="5640" width="15.7109375" style="1143" customWidth="1"/>
    <col min="5641" max="5641" width="11.7109375" style="1143" customWidth="1"/>
    <col min="5642" max="5886" width="9.140625" style="1143"/>
    <col min="5887" max="5887" width="11.28515625" style="1143" customWidth="1"/>
    <col min="5888" max="5888" width="12.7109375" style="1143" customWidth="1"/>
    <col min="5889" max="5889" width="9.140625" style="1143" hidden="1" customWidth="1"/>
    <col min="5890" max="5890" width="10.28515625" style="1143" customWidth="1"/>
    <col min="5891" max="5891" width="12.85546875" style="1143" customWidth="1"/>
    <col min="5892" max="5892" width="9.140625" style="1143" hidden="1" customWidth="1"/>
    <col min="5893" max="5893" width="13" style="1143" customWidth="1"/>
    <col min="5894" max="5894" width="12.140625" style="1143" customWidth="1"/>
    <col min="5895" max="5895" width="13.28515625" style="1143" customWidth="1"/>
    <col min="5896" max="5896" width="15.7109375" style="1143" customWidth="1"/>
    <col min="5897" max="5897" width="11.7109375" style="1143" customWidth="1"/>
    <col min="5898" max="6142" width="9.140625" style="1143"/>
    <col min="6143" max="6143" width="11.28515625" style="1143" customWidth="1"/>
    <col min="6144" max="6144" width="12.7109375" style="1143" customWidth="1"/>
    <col min="6145" max="6145" width="9.140625" style="1143" hidden="1" customWidth="1"/>
    <col min="6146" max="6146" width="10.28515625" style="1143" customWidth="1"/>
    <col min="6147" max="6147" width="12.85546875" style="1143" customWidth="1"/>
    <col min="6148" max="6148" width="9.140625" style="1143" hidden="1" customWidth="1"/>
    <col min="6149" max="6149" width="13" style="1143" customWidth="1"/>
    <col min="6150" max="6150" width="12.140625" style="1143" customWidth="1"/>
    <col min="6151" max="6151" width="13.28515625" style="1143" customWidth="1"/>
    <col min="6152" max="6152" width="15.7109375" style="1143" customWidth="1"/>
    <col min="6153" max="6153" width="11.7109375" style="1143" customWidth="1"/>
    <col min="6154" max="6398" width="9.140625" style="1143"/>
    <col min="6399" max="6399" width="11.28515625" style="1143" customWidth="1"/>
    <col min="6400" max="6400" width="12.7109375" style="1143" customWidth="1"/>
    <col min="6401" max="6401" width="9.140625" style="1143" hidden="1" customWidth="1"/>
    <col min="6402" max="6402" width="10.28515625" style="1143" customWidth="1"/>
    <col min="6403" max="6403" width="12.85546875" style="1143" customWidth="1"/>
    <col min="6404" max="6404" width="9.140625" style="1143" hidden="1" customWidth="1"/>
    <col min="6405" max="6405" width="13" style="1143" customWidth="1"/>
    <col min="6406" max="6406" width="12.140625" style="1143" customWidth="1"/>
    <col min="6407" max="6407" width="13.28515625" style="1143" customWidth="1"/>
    <col min="6408" max="6408" width="15.7109375" style="1143" customWidth="1"/>
    <col min="6409" max="6409" width="11.7109375" style="1143" customWidth="1"/>
    <col min="6410" max="6654" width="9.140625" style="1143"/>
    <col min="6655" max="6655" width="11.28515625" style="1143" customWidth="1"/>
    <col min="6656" max="6656" width="12.7109375" style="1143" customWidth="1"/>
    <col min="6657" max="6657" width="9.140625" style="1143" hidden="1" customWidth="1"/>
    <col min="6658" max="6658" width="10.28515625" style="1143" customWidth="1"/>
    <col min="6659" max="6659" width="12.85546875" style="1143" customWidth="1"/>
    <col min="6660" max="6660" width="9.140625" style="1143" hidden="1" customWidth="1"/>
    <col min="6661" max="6661" width="13" style="1143" customWidth="1"/>
    <col min="6662" max="6662" width="12.140625" style="1143" customWidth="1"/>
    <col min="6663" max="6663" width="13.28515625" style="1143" customWidth="1"/>
    <col min="6664" max="6664" width="15.7109375" style="1143" customWidth="1"/>
    <col min="6665" max="6665" width="11.7109375" style="1143" customWidth="1"/>
    <col min="6666" max="6910" width="9.140625" style="1143"/>
    <col min="6911" max="6911" width="11.28515625" style="1143" customWidth="1"/>
    <col min="6912" max="6912" width="12.7109375" style="1143" customWidth="1"/>
    <col min="6913" max="6913" width="9.140625" style="1143" hidden="1" customWidth="1"/>
    <col min="6914" max="6914" width="10.28515625" style="1143" customWidth="1"/>
    <col min="6915" max="6915" width="12.85546875" style="1143" customWidth="1"/>
    <col min="6916" max="6916" width="9.140625" style="1143" hidden="1" customWidth="1"/>
    <col min="6917" max="6917" width="13" style="1143" customWidth="1"/>
    <col min="6918" max="6918" width="12.140625" style="1143" customWidth="1"/>
    <col min="6919" max="6919" width="13.28515625" style="1143" customWidth="1"/>
    <col min="6920" max="6920" width="15.7109375" style="1143" customWidth="1"/>
    <col min="6921" max="6921" width="11.7109375" style="1143" customWidth="1"/>
    <col min="6922" max="7166" width="9.140625" style="1143"/>
    <col min="7167" max="7167" width="11.28515625" style="1143" customWidth="1"/>
    <col min="7168" max="7168" width="12.7109375" style="1143" customWidth="1"/>
    <col min="7169" max="7169" width="9.140625" style="1143" hidden="1" customWidth="1"/>
    <col min="7170" max="7170" width="10.28515625" style="1143" customWidth="1"/>
    <col min="7171" max="7171" width="12.85546875" style="1143" customWidth="1"/>
    <col min="7172" max="7172" width="9.140625" style="1143" hidden="1" customWidth="1"/>
    <col min="7173" max="7173" width="13" style="1143" customWidth="1"/>
    <col min="7174" max="7174" width="12.140625" style="1143" customWidth="1"/>
    <col min="7175" max="7175" width="13.28515625" style="1143" customWidth="1"/>
    <col min="7176" max="7176" width="15.7109375" style="1143" customWidth="1"/>
    <col min="7177" max="7177" width="11.7109375" style="1143" customWidth="1"/>
    <col min="7178" max="7422" width="9.140625" style="1143"/>
    <col min="7423" max="7423" width="11.28515625" style="1143" customWidth="1"/>
    <col min="7424" max="7424" width="12.7109375" style="1143" customWidth="1"/>
    <col min="7425" max="7425" width="9.140625" style="1143" hidden="1" customWidth="1"/>
    <col min="7426" max="7426" width="10.28515625" style="1143" customWidth="1"/>
    <col min="7427" max="7427" width="12.85546875" style="1143" customWidth="1"/>
    <col min="7428" max="7428" width="9.140625" style="1143" hidden="1" customWidth="1"/>
    <col min="7429" max="7429" width="13" style="1143" customWidth="1"/>
    <col min="7430" max="7430" width="12.140625" style="1143" customWidth="1"/>
    <col min="7431" max="7431" width="13.28515625" style="1143" customWidth="1"/>
    <col min="7432" max="7432" width="15.7109375" style="1143" customWidth="1"/>
    <col min="7433" max="7433" width="11.7109375" style="1143" customWidth="1"/>
    <col min="7434" max="7678" width="9.140625" style="1143"/>
    <col min="7679" max="7679" width="11.28515625" style="1143" customWidth="1"/>
    <col min="7680" max="7680" width="12.7109375" style="1143" customWidth="1"/>
    <col min="7681" max="7681" width="9.140625" style="1143" hidden="1" customWidth="1"/>
    <col min="7682" max="7682" width="10.28515625" style="1143" customWidth="1"/>
    <col min="7683" max="7683" width="12.85546875" style="1143" customWidth="1"/>
    <col min="7684" max="7684" width="9.140625" style="1143" hidden="1" customWidth="1"/>
    <col min="7685" max="7685" width="13" style="1143" customWidth="1"/>
    <col min="7686" max="7686" width="12.140625" style="1143" customWidth="1"/>
    <col min="7687" max="7687" width="13.28515625" style="1143" customWidth="1"/>
    <col min="7688" max="7688" width="15.7109375" style="1143" customWidth="1"/>
    <col min="7689" max="7689" width="11.7109375" style="1143" customWidth="1"/>
    <col min="7690" max="7934" width="9.140625" style="1143"/>
    <col min="7935" max="7935" width="11.28515625" style="1143" customWidth="1"/>
    <col min="7936" max="7936" width="12.7109375" style="1143" customWidth="1"/>
    <col min="7937" max="7937" width="9.140625" style="1143" hidden="1" customWidth="1"/>
    <col min="7938" max="7938" width="10.28515625" style="1143" customWidth="1"/>
    <col min="7939" max="7939" width="12.85546875" style="1143" customWidth="1"/>
    <col min="7940" max="7940" width="9.140625" style="1143" hidden="1" customWidth="1"/>
    <col min="7941" max="7941" width="13" style="1143" customWidth="1"/>
    <col min="7942" max="7942" width="12.140625" style="1143" customWidth="1"/>
    <col min="7943" max="7943" width="13.28515625" style="1143" customWidth="1"/>
    <col min="7944" max="7944" width="15.7109375" style="1143" customWidth="1"/>
    <col min="7945" max="7945" width="11.7109375" style="1143" customWidth="1"/>
    <col min="7946" max="8190" width="9.140625" style="1143"/>
    <col min="8191" max="8191" width="11.28515625" style="1143" customWidth="1"/>
    <col min="8192" max="8192" width="12.7109375" style="1143" customWidth="1"/>
    <col min="8193" max="8193" width="9.140625" style="1143" hidden="1" customWidth="1"/>
    <col min="8194" max="8194" width="10.28515625" style="1143" customWidth="1"/>
    <col min="8195" max="8195" width="12.85546875" style="1143" customWidth="1"/>
    <col min="8196" max="8196" width="9.140625" style="1143" hidden="1" customWidth="1"/>
    <col min="8197" max="8197" width="13" style="1143" customWidth="1"/>
    <col min="8198" max="8198" width="12.140625" style="1143" customWidth="1"/>
    <col min="8199" max="8199" width="13.28515625" style="1143" customWidth="1"/>
    <col min="8200" max="8200" width="15.7109375" style="1143" customWidth="1"/>
    <col min="8201" max="8201" width="11.7109375" style="1143" customWidth="1"/>
    <col min="8202" max="8446" width="9.140625" style="1143"/>
    <col min="8447" max="8447" width="11.28515625" style="1143" customWidth="1"/>
    <col min="8448" max="8448" width="12.7109375" style="1143" customWidth="1"/>
    <col min="8449" max="8449" width="9.140625" style="1143" hidden="1" customWidth="1"/>
    <col min="8450" max="8450" width="10.28515625" style="1143" customWidth="1"/>
    <col min="8451" max="8451" width="12.85546875" style="1143" customWidth="1"/>
    <col min="8452" max="8452" width="9.140625" style="1143" hidden="1" customWidth="1"/>
    <col min="8453" max="8453" width="13" style="1143" customWidth="1"/>
    <col min="8454" max="8454" width="12.140625" style="1143" customWidth="1"/>
    <col min="8455" max="8455" width="13.28515625" style="1143" customWidth="1"/>
    <col min="8456" max="8456" width="15.7109375" style="1143" customWidth="1"/>
    <col min="8457" max="8457" width="11.7109375" style="1143" customWidth="1"/>
    <col min="8458" max="8702" width="9.140625" style="1143"/>
    <col min="8703" max="8703" width="11.28515625" style="1143" customWidth="1"/>
    <col min="8704" max="8704" width="12.7109375" style="1143" customWidth="1"/>
    <col min="8705" max="8705" width="9.140625" style="1143" hidden="1" customWidth="1"/>
    <col min="8706" max="8706" width="10.28515625" style="1143" customWidth="1"/>
    <col min="8707" max="8707" width="12.85546875" style="1143" customWidth="1"/>
    <col min="8708" max="8708" width="9.140625" style="1143" hidden="1" customWidth="1"/>
    <col min="8709" max="8709" width="13" style="1143" customWidth="1"/>
    <col min="8710" max="8710" width="12.140625" style="1143" customWidth="1"/>
    <col min="8711" max="8711" width="13.28515625" style="1143" customWidth="1"/>
    <col min="8712" max="8712" width="15.7109375" style="1143" customWidth="1"/>
    <col min="8713" max="8713" width="11.7109375" style="1143" customWidth="1"/>
    <col min="8714" max="8958" width="9.140625" style="1143"/>
    <col min="8959" max="8959" width="11.28515625" style="1143" customWidth="1"/>
    <col min="8960" max="8960" width="12.7109375" style="1143" customWidth="1"/>
    <col min="8961" max="8961" width="9.140625" style="1143" hidden="1" customWidth="1"/>
    <col min="8962" max="8962" width="10.28515625" style="1143" customWidth="1"/>
    <col min="8963" max="8963" width="12.85546875" style="1143" customWidth="1"/>
    <col min="8964" max="8964" width="9.140625" style="1143" hidden="1" customWidth="1"/>
    <col min="8965" max="8965" width="13" style="1143" customWidth="1"/>
    <col min="8966" max="8966" width="12.140625" style="1143" customWidth="1"/>
    <col min="8967" max="8967" width="13.28515625" style="1143" customWidth="1"/>
    <col min="8968" max="8968" width="15.7109375" style="1143" customWidth="1"/>
    <col min="8969" max="8969" width="11.7109375" style="1143" customWidth="1"/>
    <col min="8970" max="9214" width="9.140625" style="1143"/>
    <col min="9215" max="9215" width="11.28515625" style="1143" customWidth="1"/>
    <col min="9216" max="9216" width="12.7109375" style="1143" customWidth="1"/>
    <col min="9217" max="9217" width="9.140625" style="1143" hidden="1" customWidth="1"/>
    <col min="9218" max="9218" width="10.28515625" style="1143" customWidth="1"/>
    <col min="9219" max="9219" width="12.85546875" style="1143" customWidth="1"/>
    <col min="9220" max="9220" width="9.140625" style="1143" hidden="1" customWidth="1"/>
    <col min="9221" max="9221" width="13" style="1143" customWidth="1"/>
    <col min="9222" max="9222" width="12.140625" style="1143" customWidth="1"/>
    <col min="9223" max="9223" width="13.28515625" style="1143" customWidth="1"/>
    <col min="9224" max="9224" width="15.7109375" style="1143" customWidth="1"/>
    <col min="9225" max="9225" width="11.7109375" style="1143" customWidth="1"/>
    <col min="9226" max="9470" width="9.140625" style="1143"/>
    <col min="9471" max="9471" width="11.28515625" style="1143" customWidth="1"/>
    <col min="9472" max="9472" width="12.7109375" style="1143" customWidth="1"/>
    <col min="9473" max="9473" width="9.140625" style="1143" hidden="1" customWidth="1"/>
    <col min="9474" max="9474" width="10.28515625" style="1143" customWidth="1"/>
    <col min="9475" max="9475" width="12.85546875" style="1143" customWidth="1"/>
    <col min="9476" max="9476" width="9.140625" style="1143" hidden="1" customWidth="1"/>
    <col min="9477" max="9477" width="13" style="1143" customWidth="1"/>
    <col min="9478" max="9478" width="12.140625" style="1143" customWidth="1"/>
    <col min="9479" max="9479" width="13.28515625" style="1143" customWidth="1"/>
    <col min="9480" max="9480" width="15.7109375" style="1143" customWidth="1"/>
    <col min="9481" max="9481" width="11.7109375" style="1143" customWidth="1"/>
    <col min="9482" max="9726" width="9.140625" style="1143"/>
    <col min="9727" max="9727" width="11.28515625" style="1143" customWidth="1"/>
    <col min="9728" max="9728" width="12.7109375" style="1143" customWidth="1"/>
    <col min="9729" max="9729" width="9.140625" style="1143" hidden="1" customWidth="1"/>
    <col min="9730" max="9730" width="10.28515625" style="1143" customWidth="1"/>
    <col min="9731" max="9731" width="12.85546875" style="1143" customWidth="1"/>
    <col min="9732" max="9732" width="9.140625" style="1143" hidden="1" customWidth="1"/>
    <col min="9733" max="9733" width="13" style="1143" customWidth="1"/>
    <col min="9734" max="9734" width="12.140625" style="1143" customWidth="1"/>
    <col min="9735" max="9735" width="13.28515625" style="1143" customWidth="1"/>
    <col min="9736" max="9736" width="15.7109375" style="1143" customWidth="1"/>
    <col min="9737" max="9737" width="11.7109375" style="1143" customWidth="1"/>
    <col min="9738" max="9982" width="9.140625" style="1143"/>
    <col min="9983" max="9983" width="11.28515625" style="1143" customWidth="1"/>
    <col min="9984" max="9984" width="12.7109375" style="1143" customWidth="1"/>
    <col min="9985" max="9985" width="9.140625" style="1143" hidden="1" customWidth="1"/>
    <col min="9986" max="9986" width="10.28515625" style="1143" customWidth="1"/>
    <col min="9987" max="9987" width="12.85546875" style="1143" customWidth="1"/>
    <col min="9988" max="9988" width="9.140625" style="1143" hidden="1" customWidth="1"/>
    <col min="9989" max="9989" width="13" style="1143" customWidth="1"/>
    <col min="9990" max="9990" width="12.140625" style="1143" customWidth="1"/>
    <col min="9991" max="9991" width="13.28515625" style="1143" customWidth="1"/>
    <col min="9992" max="9992" width="15.7109375" style="1143" customWidth="1"/>
    <col min="9993" max="9993" width="11.7109375" style="1143" customWidth="1"/>
    <col min="9994" max="10238" width="9.140625" style="1143"/>
    <col min="10239" max="10239" width="11.28515625" style="1143" customWidth="1"/>
    <col min="10240" max="10240" width="12.7109375" style="1143" customWidth="1"/>
    <col min="10241" max="10241" width="9.140625" style="1143" hidden="1" customWidth="1"/>
    <col min="10242" max="10242" width="10.28515625" style="1143" customWidth="1"/>
    <col min="10243" max="10243" width="12.85546875" style="1143" customWidth="1"/>
    <col min="10244" max="10244" width="9.140625" style="1143" hidden="1" customWidth="1"/>
    <col min="10245" max="10245" width="13" style="1143" customWidth="1"/>
    <col min="10246" max="10246" width="12.140625" style="1143" customWidth="1"/>
    <col min="10247" max="10247" width="13.28515625" style="1143" customWidth="1"/>
    <col min="10248" max="10248" width="15.7109375" style="1143" customWidth="1"/>
    <col min="10249" max="10249" width="11.7109375" style="1143" customWidth="1"/>
    <col min="10250" max="10494" width="9.140625" style="1143"/>
    <col min="10495" max="10495" width="11.28515625" style="1143" customWidth="1"/>
    <col min="10496" max="10496" width="12.7109375" style="1143" customWidth="1"/>
    <col min="10497" max="10497" width="9.140625" style="1143" hidden="1" customWidth="1"/>
    <col min="10498" max="10498" width="10.28515625" style="1143" customWidth="1"/>
    <col min="10499" max="10499" width="12.85546875" style="1143" customWidth="1"/>
    <col min="10500" max="10500" width="9.140625" style="1143" hidden="1" customWidth="1"/>
    <col min="10501" max="10501" width="13" style="1143" customWidth="1"/>
    <col min="10502" max="10502" width="12.140625" style="1143" customWidth="1"/>
    <col min="10503" max="10503" width="13.28515625" style="1143" customWidth="1"/>
    <col min="10504" max="10504" width="15.7109375" style="1143" customWidth="1"/>
    <col min="10505" max="10505" width="11.7109375" style="1143" customWidth="1"/>
    <col min="10506" max="10750" width="9.140625" style="1143"/>
    <col min="10751" max="10751" width="11.28515625" style="1143" customWidth="1"/>
    <col min="10752" max="10752" width="12.7109375" style="1143" customWidth="1"/>
    <col min="10753" max="10753" width="9.140625" style="1143" hidden="1" customWidth="1"/>
    <col min="10754" max="10754" width="10.28515625" style="1143" customWidth="1"/>
    <col min="10755" max="10755" width="12.85546875" style="1143" customWidth="1"/>
    <col min="10756" max="10756" width="9.140625" style="1143" hidden="1" customWidth="1"/>
    <col min="10757" max="10757" width="13" style="1143" customWidth="1"/>
    <col min="10758" max="10758" width="12.140625" style="1143" customWidth="1"/>
    <col min="10759" max="10759" width="13.28515625" style="1143" customWidth="1"/>
    <col min="10760" max="10760" width="15.7109375" style="1143" customWidth="1"/>
    <col min="10761" max="10761" width="11.7109375" style="1143" customWidth="1"/>
    <col min="10762" max="11006" width="9.140625" style="1143"/>
    <col min="11007" max="11007" width="11.28515625" style="1143" customWidth="1"/>
    <col min="11008" max="11008" width="12.7109375" style="1143" customWidth="1"/>
    <col min="11009" max="11009" width="9.140625" style="1143" hidden="1" customWidth="1"/>
    <col min="11010" max="11010" width="10.28515625" style="1143" customWidth="1"/>
    <col min="11011" max="11011" width="12.85546875" style="1143" customWidth="1"/>
    <col min="11012" max="11012" width="9.140625" style="1143" hidden="1" customWidth="1"/>
    <col min="11013" max="11013" width="13" style="1143" customWidth="1"/>
    <col min="11014" max="11014" width="12.140625" style="1143" customWidth="1"/>
    <col min="11015" max="11015" width="13.28515625" style="1143" customWidth="1"/>
    <col min="11016" max="11016" width="15.7109375" style="1143" customWidth="1"/>
    <col min="11017" max="11017" width="11.7109375" style="1143" customWidth="1"/>
    <col min="11018" max="11262" width="9.140625" style="1143"/>
    <col min="11263" max="11263" width="11.28515625" style="1143" customWidth="1"/>
    <col min="11264" max="11264" width="12.7109375" style="1143" customWidth="1"/>
    <col min="11265" max="11265" width="9.140625" style="1143" hidden="1" customWidth="1"/>
    <col min="11266" max="11266" width="10.28515625" style="1143" customWidth="1"/>
    <col min="11267" max="11267" width="12.85546875" style="1143" customWidth="1"/>
    <col min="11268" max="11268" width="9.140625" style="1143" hidden="1" customWidth="1"/>
    <col min="11269" max="11269" width="13" style="1143" customWidth="1"/>
    <col min="11270" max="11270" width="12.140625" style="1143" customWidth="1"/>
    <col min="11271" max="11271" width="13.28515625" style="1143" customWidth="1"/>
    <col min="11272" max="11272" width="15.7109375" style="1143" customWidth="1"/>
    <col min="11273" max="11273" width="11.7109375" style="1143" customWidth="1"/>
    <col min="11274" max="11518" width="9.140625" style="1143"/>
    <col min="11519" max="11519" width="11.28515625" style="1143" customWidth="1"/>
    <col min="11520" max="11520" width="12.7109375" style="1143" customWidth="1"/>
    <col min="11521" max="11521" width="9.140625" style="1143" hidden="1" customWidth="1"/>
    <col min="11522" max="11522" width="10.28515625" style="1143" customWidth="1"/>
    <col min="11523" max="11523" width="12.85546875" style="1143" customWidth="1"/>
    <col min="11524" max="11524" width="9.140625" style="1143" hidden="1" customWidth="1"/>
    <col min="11525" max="11525" width="13" style="1143" customWidth="1"/>
    <col min="11526" max="11526" width="12.140625" style="1143" customWidth="1"/>
    <col min="11527" max="11527" width="13.28515625" style="1143" customWidth="1"/>
    <col min="11528" max="11528" width="15.7109375" style="1143" customWidth="1"/>
    <col min="11529" max="11529" width="11.7109375" style="1143" customWidth="1"/>
    <col min="11530" max="11774" width="9.140625" style="1143"/>
    <col min="11775" max="11775" width="11.28515625" style="1143" customWidth="1"/>
    <col min="11776" max="11776" width="12.7109375" style="1143" customWidth="1"/>
    <col min="11777" max="11777" width="9.140625" style="1143" hidden="1" customWidth="1"/>
    <col min="11778" max="11778" width="10.28515625" style="1143" customWidth="1"/>
    <col min="11779" max="11779" width="12.85546875" style="1143" customWidth="1"/>
    <col min="11780" max="11780" width="9.140625" style="1143" hidden="1" customWidth="1"/>
    <col min="11781" max="11781" width="13" style="1143" customWidth="1"/>
    <col min="11782" max="11782" width="12.140625" style="1143" customWidth="1"/>
    <col min="11783" max="11783" width="13.28515625" style="1143" customWidth="1"/>
    <col min="11784" max="11784" width="15.7109375" style="1143" customWidth="1"/>
    <col min="11785" max="11785" width="11.7109375" style="1143" customWidth="1"/>
    <col min="11786" max="12030" width="9.140625" style="1143"/>
    <col min="12031" max="12031" width="11.28515625" style="1143" customWidth="1"/>
    <col min="12032" max="12032" width="12.7109375" style="1143" customWidth="1"/>
    <col min="12033" max="12033" width="9.140625" style="1143" hidden="1" customWidth="1"/>
    <col min="12034" max="12034" width="10.28515625" style="1143" customWidth="1"/>
    <col min="12035" max="12035" width="12.85546875" style="1143" customWidth="1"/>
    <col min="12036" max="12036" width="9.140625" style="1143" hidden="1" customWidth="1"/>
    <col min="12037" max="12037" width="13" style="1143" customWidth="1"/>
    <col min="12038" max="12038" width="12.140625" style="1143" customWidth="1"/>
    <col min="12039" max="12039" width="13.28515625" style="1143" customWidth="1"/>
    <col min="12040" max="12040" width="15.7109375" style="1143" customWidth="1"/>
    <col min="12041" max="12041" width="11.7109375" style="1143" customWidth="1"/>
    <col min="12042" max="12286" width="9.140625" style="1143"/>
    <col min="12287" max="12287" width="11.28515625" style="1143" customWidth="1"/>
    <col min="12288" max="12288" width="12.7109375" style="1143" customWidth="1"/>
    <col min="12289" max="12289" width="9.140625" style="1143" hidden="1" customWidth="1"/>
    <col min="12290" max="12290" width="10.28515625" style="1143" customWidth="1"/>
    <col min="12291" max="12291" width="12.85546875" style="1143" customWidth="1"/>
    <col min="12292" max="12292" width="9.140625" style="1143" hidden="1" customWidth="1"/>
    <col min="12293" max="12293" width="13" style="1143" customWidth="1"/>
    <col min="12294" max="12294" width="12.140625" style="1143" customWidth="1"/>
    <col min="12295" max="12295" width="13.28515625" style="1143" customWidth="1"/>
    <col min="12296" max="12296" width="15.7109375" style="1143" customWidth="1"/>
    <col min="12297" max="12297" width="11.7109375" style="1143" customWidth="1"/>
    <col min="12298" max="12542" width="9.140625" style="1143"/>
    <col min="12543" max="12543" width="11.28515625" style="1143" customWidth="1"/>
    <col min="12544" max="12544" width="12.7109375" style="1143" customWidth="1"/>
    <col min="12545" max="12545" width="9.140625" style="1143" hidden="1" customWidth="1"/>
    <col min="12546" max="12546" width="10.28515625" style="1143" customWidth="1"/>
    <col min="12547" max="12547" width="12.85546875" style="1143" customWidth="1"/>
    <col min="12548" max="12548" width="9.140625" style="1143" hidden="1" customWidth="1"/>
    <col min="12549" max="12549" width="13" style="1143" customWidth="1"/>
    <col min="12550" max="12550" width="12.140625" style="1143" customWidth="1"/>
    <col min="12551" max="12551" width="13.28515625" style="1143" customWidth="1"/>
    <col min="12552" max="12552" width="15.7109375" style="1143" customWidth="1"/>
    <col min="12553" max="12553" width="11.7109375" style="1143" customWidth="1"/>
    <col min="12554" max="12798" width="9.140625" style="1143"/>
    <col min="12799" max="12799" width="11.28515625" style="1143" customWidth="1"/>
    <col min="12800" max="12800" width="12.7109375" style="1143" customWidth="1"/>
    <col min="12801" max="12801" width="9.140625" style="1143" hidden="1" customWidth="1"/>
    <col min="12802" max="12802" width="10.28515625" style="1143" customWidth="1"/>
    <col min="12803" max="12803" width="12.85546875" style="1143" customWidth="1"/>
    <col min="12804" max="12804" width="9.140625" style="1143" hidden="1" customWidth="1"/>
    <col min="12805" max="12805" width="13" style="1143" customWidth="1"/>
    <col min="12806" max="12806" width="12.140625" style="1143" customWidth="1"/>
    <col min="12807" max="12807" width="13.28515625" style="1143" customWidth="1"/>
    <col min="12808" max="12808" width="15.7109375" style="1143" customWidth="1"/>
    <col min="12809" max="12809" width="11.7109375" style="1143" customWidth="1"/>
    <col min="12810" max="13054" width="9.140625" style="1143"/>
    <col min="13055" max="13055" width="11.28515625" style="1143" customWidth="1"/>
    <col min="13056" max="13056" width="12.7109375" style="1143" customWidth="1"/>
    <col min="13057" max="13057" width="9.140625" style="1143" hidden="1" customWidth="1"/>
    <col min="13058" max="13058" width="10.28515625" style="1143" customWidth="1"/>
    <col min="13059" max="13059" width="12.85546875" style="1143" customWidth="1"/>
    <col min="13060" max="13060" width="9.140625" style="1143" hidden="1" customWidth="1"/>
    <col min="13061" max="13061" width="13" style="1143" customWidth="1"/>
    <col min="13062" max="13062" width="12.140625" style="1143" customWidth="1"/>
    <col min="13063" max="13063" width="13.28515625" style="1143" customWidth="1"/>
    <col min="13064" max="13064" width="15.7109375" style="1143" customWidth="1"/>
    <col min="13065" max="13065" width="11.7109375" style="1143" customWidth="1"/>
    <col min="13066" max="13310" width="9.140625" style="1143"/>
    <col min="13311" max="13311" width="11.28515625" style="1143" customWidth="1"/>
    <col min="13312" max="13312" width="12.7109375" style="1143" customWidth="1"/>
    <col min="13313" max="13313" width="9.140625" style="1143" hidden="1" customWidth="1"/>
    <col min="13314" max="13314" width="10.28515625" style="1143" customWidth="1"/>
    <col min="13315" max="13315" width="12.85546875" style="1143" customWidth="1"/>
    <col min="13316" max="13316" width="9.140625" style="1143" hidden="1" customWidth="1"/>
    <col min="13317" max="13317" width="13" style="1143" customWidth="1"/>
    <col min="13318" max="13318" width="12.140625" style="1143" customWidth="1"/>
    <col min="13319" max="13319" width="13.28515625" style="1143" customWidth="1"/>
    <col min="13320" max="13320" width="15.7109375" style="1143" customWidth="1"/>
    <col min="13321" max="13321" width="11.7109375" style="1143" customWidth="1"/>
    <col min="13322" max="13566" width="9.140625" style="1143"/>
    <col min="13567" max="13567" width="11.28515625" style="1143" customWidth="1"/>
    <col min="13568" max="13568" width="12.7109375" style="1143" customWidth="1"/>
    <col min="13569" max="13569" width="9.140625" style="1143" hidden="1" customWidth="1"/>
    <col min="13570" max="13570" width="10.28515625" style="1143" customWidth="1"/>
    <col min="13571" max="13571" width="12.85546875" style="1143" customWidth="1"/>
    <col min="13572" max="13572" width="9.140625" style="1143" hidden="1" customWidth="1"/>
    <col min="13573" max="13573" width="13" style="1143" customWidth="1"/>
    <col min="13574" max="13574" width="12.140625" style="1143" customWidth="1"/>
    <col min="13575" max="13575" width="13.28515625" style="1143" customWidth="1"/>
    <col min="13576" max="13576" width="15.7109375" style="1143" customWidth="1"/>
    <col min="13577" max="13577" width="11.7109375" style="1143" customWidth="1"/>
    <col min="13578" max="13822" width="9.140625" style="1143"/>
    <col min="13823" max="13823" width="11.28515625" style="1143" customWidth="1"/>
    <col min="13824" max="13824" width="12.7109375" style="1143" customWidth="1"/>
    <col min="13825" max="13825" width="9.140625" style="1143" hidden="1" customWidth="1"/>
    <col min="13826" max="13826" width="10.28515625" style="1143" customWidth="1"/>
    <col min="13827" max="13827" width="12.85546875" style="1143" customWidth="1"/>
    <col min="13828" max="13828" width="9.140625" style="1143" hidden="1" customWidth="1"/>
    <col min="13829" max="13829" width="13" style="1143" customWidth="1"/>
    <col min="13830" max="13830" width="12.140625" style="1143" customWidth="1"/>
    <col min="13831" max="13831" width="13.28515625" style="1143" customWidth="1"/>
    <col min="13832" max="13832" width="15.7109375" style="1143" customWidth="1"/>
    <col min="13833" max="13833" width="11.7109375" style="1143" customWidth="1"/>
    <col min="13834" max="14078" width="9.140625" style="1143"/>
    <col min="14079" max="14079" width="11.28515625" style="1143" customWidth="1"/>
    <col min="14080" max="14080" width="12.7109375" style="1143" customWidth="1"/>
    <col min="14081" max="14081" width="9.140625" style="1143" hidden="1" customWidth="1"/>
    <col min="14082" max="14082" width="10.28515625" style="1143" customWidth="1"/>
    <col min="14083" max="14083" width="12.85546875" style="1143" customWidth="1"/>
    <col min="14084" max="14084" width="9.140625" style="1143" hidden="1" customWidth="1"/>
    <col min="14085" max="14085" width="13" style="1143" customWidth="1"/>
    <col min="14086" max="14086" width="12.140625" style="1143" customWidth="1"/>
    <col min="14087" max="14087" width="13.28515625" style="1143" customWidth="1"/>
    <col min="14088" max="14088" width="15.7109375" style="1143" customWidth="1"/>
    <col min="14089" max="14089" width="11.7109375" style="1143" customWidth="1"/>
    <col min="14090" max="14334" width="9.140625" style="1143"/>
    <col min="14335" max="14335" width="11.28515625" style="1143" customWidth="1"/>
    <col min="14336" max="14336" width="12.7109375" style="1143" customWidth="1"/>
    <col min="14337" max="14337" width="9.140625" style="1143" hidden="1" customWidth="1"/>
    <col min="14338" max="14338" width="10.28515625" style="1143" customWidth="1"/>
    <col min="14339" max="14339" width="12.85546875" style="1143" customWidth="1"/>
    <col min="14340" max="14340" width="9.140625" style="1143" hidden="1" customWidth="1"/>
    <col min="14341" max="14341" width="13" style="1143" customWidth="1"/>
    <col min="14342" max="14342" width="12.140625" style="1143" customWidth="1"/>
    <col min="14343" max="14343" width="13.28515625" style="1143" customWidth="1"/>
    <col min="14344" max="14344" width="15.7109375" style="1143" customWidth="1"/>
    <col min="14345" max="14345" width="11.7109375" style="1143" customWidth="1"/>
    <col min="14346" max="14590" width="9.140625" style="1143"/>
    <col min="14591" max="14591" width="11.28515625" style="1143" customWidth="1"/>
    <col min="14592" max="14592" width="12.7109375" style="1143" customWidth="1"/>
    <col min="14593" max="14593" width="9.140625" style="1143" hidden="1" customWidth="1"/>
    <col min="14594" max="14594" width="10.28515625" style="1143" customWidth="1"/>
    <col min="14595" max="14595" width="12.85546875" style="1143" customWidth="1"/>
    <col min="14596" max="14596" width="9.140625" style="1143" hidden="1" customWidth="1"/>
    <col min="14597" max="14597" width="13" style="1143" customWidth="1"/>
    <col min="14598" max="14598" width="12.140625" style="1143" customWidth="1"/>
    <col min="14599" max="14599" width="13.28515625" style="1143" customWidth="1"/>
    <col min="14600" max="14600" width="15.7109375" style="1143" customWidth="1"/>
    <col min="14601" max="14601" width="11.7109375" style="1143" customWidth="1"/>
    <col min="14602" max="14846" width="9.140625" style="1143"/>
    <col min="14847" max="14847" width="11.28515625" style="1143" customWidth="1"/>
    <col min="14848" max="14848" width="12.7109375" style="1143" customWidth="1"/>
    <col min="14849" max="14849" width="9.140625" style="1143" hidden="1" customWidth="1"/>
    <col min="14850" max="14850" width="10.28515625" style="1143" customWidth="1"/>
    <col min="14851" max="14851" width="12.85546875" style="1143" customWidth="1"/>
    <col min="14852" max="14852" width="9.140625" style="1143" hidden="1" customWidth="1"/>
    <col min="14853" max="14853" width="13" style="1143" customWidth="1"/>
    <col min="14854" max="14854" width="12.140625" style="1143" customWidth="1"/>
    <col min="14855" max="14855" width="13.28515625" style="1143" customWidth="1"/>
    <col min="14856" max="14856" width="15.7109375" style="1143" customWidth="1"/>
    <col min="14857" max="14857" width="11.7109375" style="1143" customWidth="1"/>
    <col min="14858" max="15102" width="9.140625" style="1143"/>
    <col min="15103" max="15103" width="11.28515625" style="1143" customWidth="1"/>
    <col min="15104" max="15104" width="12.7109375" style="1143" customWidth="1"/>
    <col min="15105" max="15105" width="9.140625" style="1143" hidden="1" customWidth="1"/>
    <col min="15106" max="15106" width="10.28515625" style="1143" customWidth="1"/>
    <col min="15107" max="15107" width="12.85546875" style="1143" customWidth="1"/>
    <col min="15108" max="15108" width="9.140625" style="1143" hidden="1" customWidth="1"/>
    <col min="15109" max="15109" width="13" style="1143" customWidth="1"/>
    <col min="15110" max="15110" width="12.140625" style="1143" customWidth="1"/>
    <col min="15111" max="15111" width="13.28515625" style="1143" customWidth="1"/>
    <col min="15112" max="15112" width="15.7109375" style="1143" customWidth="1"/>
    <col min="15113" max="15113" width="11.7109375" style="1143" customWidth="1"/>
    <col min="15114" max="15358" width="9.140625" style="1143"/>
    <col min="15359" max="15359" width="11.28515625" style="1143" customWidth="1"/>
    <col min="15360" max="15360" width="12.7109375" style="1143" customWidth="1"/>
    <col min="15361" max="15361" width="9.140625" style="1143" hidden="1" customWidth="1"/>
    <col min="15362" max="15362" width="10.28515625" style="1143" customWidth="1"/>
    <col min="15363" max="15363" width="12.85546875" style="1143" customWidth="1"/>
    <col min="15364" max="15364" width="9.140625" style="1143" hidden="1" customWidth="1"/>
    <col min="15365" max="15365" width="13" style="1143" customWidth="1"/>
    <col min="15366" max="15366" width="12.140625" style="1143" customWidth="1"/>
    <col min="15367" max="15367" width="13.28515625" style="1143" customWidth="1"/>
    <col min="15368" max="15368" width="15.7109375" style="1143" customWidth="1"/>
    <col min="15369" max="15369" width="11.7109375" style="1143" customWidth="1"/>
    <col min="15370" max="15614" width="9.140625" style="1143"/>
    <col min="15615" max="15615" width="11.28515625" style="1143" customWidth="1"/>
    <col min="15616" max="15616" width="12.7109375" style="1143" customWidth="1"/>
    <col min="15617" max="15617" width="9.140625" style="1143" hidden="1" customWidth="1"/>
    <col min="15618" max="15618" width="10.28515625" style="1143" customWidth="1"/>
    <col min="15619" max="15619" width="12.85546875" style="1143" customWidth="1"/>
    <col min="15620" max="15620" width="9.140625" style="1143" hidden="1" customWidth="1"/>
    <col min="15621" max="15621" width="13" style="1143" customWidth="1"/>
    <col min="15622" max="15622" width="12.140625" style="1143" customWidth="1"/>
    <col min="15623" max="15623" width="13.28515625" style="1143" customWidth="1"/>
    <col min="15624" max="15624" width="15.7109375" style="1143" customWidth="1"/>
    <col min="15625" max="15625" width="11.7109375" style="1143" customWidth="1"/>
    <col min="15626" max="15870" width="9.140625" style="1143"/>
    <col min="15871" max="15871" width="11.28515625" style="1143" customWidth="1"/>
    <col min="15872" max="15872" width="12.7109375" style="1143" customWidth="1"/>
    <col min="15873" max="15873" width="9.140625" style="1143" hidden="1" customWidth="1"/>
    <col min="15874" max="15874" width="10.28515625" style="1143" customWidth="1"/>
    <col min="15875" max="15875" width="12.85546875" style="1143" customWidth="1"/>
    <col min="15876" max="15876" width="9.140625" style="1143" hidden="1" customWidth="1"/>
    <col min="15877" max="15877" width="13" style="1143" customWidth="1"/>
    <col min="15878" max="15878" width="12.140625" style="1143" customWidth="1"/>
    <col min="15879" max="15879" width="13.28515625" style="1143" customWidth="1"/>
    <col min="15880" max="15880" width="15.7109375" style="1143" customWidth="1"/>
    <col min="15881" max="15881" width="11.7109375" style="1143" customWidth="1"/>
    <col min="15882" max="16126" width="9.140625" style="1143"/>
    <col min="16127" max="16127" width="11.28515625" style="1143" customWidth="1"/>
    <col min="16128" max="16128" width="12.7109375" style="1143" customWidth="1"/>
    <col min="16129" max="16129" width="9.140625" style="1143" hidden="1" customWidth="1"/>
    <col min="16130" max="16130" width="10.28515625" style="1143" customWidth="1"/>
    <col min="16131" max="16131" width="12.85546875" style="1143" customWidth="1"/>
    <col min="16132" max="16132" width="9.140625" style="1143" hidden="1" customWidth="1"/>
    <col min="16133" max="16133" width="13" style="1143" customWidth="1"/>
    <col min="16134" max="16134" width="12.140625" style="1143" customWidth="1"/>
    <col min="16135" max="16135" width="13.28515625" style="1143" customWidth="1"/>
    <col min="16136" max="16136" width="15.7109375" style="1143" customWidth="1"/>
    <col min="16137" max="16137" width="11.7109375" style="1143" customWidth="1"/>
    <col min="16138" max="16384" width="9.140625" style="1143"/>
  </cols>
  <sheetData>
    <row r="1" spans="1:11" s="1141" customFormat="1" ht="17.25" x14ac:dyDescent="0.3">
      <c r="A1" s="1139" t="s">
        <v>3571</v>
      </c>
      <c r="B1" s="1140"/>
      <c r="C1" s="1140"/>
      <c r="D1" s="1140"/>
      <c r="E1" s="1140"/>
      <c r="F1" s="1140"/>
      <c r="G1" s="1140"/>
      <c r="H1" s="1140"/>
    </row>
    <row r="2" spans="1:11" ht="12.75" customHeight="1" thickBot="1" x14ac:dyDescent="0.3">
      <c r="A2" s="1142"/>
      <c r="B2" s="1142"/>
      <c r="C2" s="1142"/>
      <c r="D2" s="1142"/>
      <c r="E2" s="1142"/>
      <c r="F2" s="1142"/>
      <c r="I2" s="1144" t="s">
        <v>915</v>
      </c>
    </row>
    <row r="3" spans="1:11" s="1150" customFormat="1" ht="17.25" thickTop="1" x14ac:dyDescent="0.3">
      <c r="A3" s="1145"/>
      <c r="B3" s="1146" t="s">
        <v>3572</v>
      </c>
      <c r="C3" s="1147" t="s">
        <v>3573</v>
      </c>
      <c r="D3" s="1147" t="s">
        <v>3574</v>
      </c>
      <c r="E3" s="1147" t="s">
        <v>3574</v>
      </c>
      <c r="F3" s="1147" t="s">
        <v>3574</v>
      </c>
      <c r="G3" s="1147" t="s">
        <v>3575</v>
      </c>
      <c r="H3" s="1148" t="s">
        <v>3575</v>
      </c>
      <c r="I3" s="1149" t="s">
        <v>3576</v>
      </c>
    </row>
    <row r="4" spans="1:11" s="1150" customFormat="1" ht="16.5" x14ac:dyDescent="0.3">
      <c r="A4" s="1151"/>
      <c r="B4" s="1152" t="s">
        <v>3577</v>
      </c>
      <c r="C4" s="1153" t="s">
        <v>3578</v>
      </c>
      <c r="D4" s="1153" t="s">
        <v>3579</v>
      </c>
      <c r="E4" s="1153" t="s">
        <v>3579</v>
      </c>
      <c r="F4" s="1153" t="s">
        <v>3580</v>
      </c>
      <c r="G4" s="1153" t="s">
        <v>3581</v>
      </c>
      <c r="H4" s="1154" t="s">
        <v>3581</v>
      </c>
      <c r="I4" s="1155" t="s">
        <v>360</v>
      </c>
    </row>
    <row r="5" spans="1:11" s="1150" customFormat="1" ht="16.5" x14ac:dyDescent="0.3">
      <c r="A5" s="1151"/>
      <c r="B5" s="1152" t="s">
        <v>3582</v>
      </c>
      <c r="C5" s="1153" t="s">
        <v>3582</v>
      </c>
      <c r="D5" s="1153" t="s">
        <v>3583</v>
      </c>
      <c r="E5" s="1153" t="s">
        <v>3583</v>
      </c>
      <c r="F5" s="1153" t="s">
        <v>3584</v>
      </c>
      <c r="G5" s="1153" t="s">
        <v>3583</v>
      </c>
      <c r="H5" s="1154" t="s">
        <v>3583</v>
      </c>
      <c r="I5" s="1155" t="s">
        <v>3585</v>
      </c>
    </row>
    <row r="6" spans="1:11" s="1150" customFormat="1" ht="16.5" x14ac:dyDescent="0.3">
      <c r="A6" s="1151"/>
      <c r="B6" s="1152"/>
      <c r="C6" s="1153" t="s">
        <v>3586</v>
      </c>
      <c r="D6" s="1153" t="s">
        <v>3587</v>
      </c>
      <c r="E6" s="1153" t="s">
        <v>3588</v>
      </c>
      <c r="F6" s="1153" t="s">
        <v>3589</v>
      </c>
      <c r="G6" s="1153" t="s">
        <v>3590</v>
      </c>
      <c r="H6" s="1154" t="s">
        <v>3578</v>
      </c>
      <c r="I6" s="1155" t="s">
        <v>3591</v>
      </c>
    </row>
    <row r="7" spans="1:11" s="1150" customFormat="1" ht="16.5" x14ac:dyDescent="0.3">
      <c r="A7" s="1151"/>
      <c r="B7" s="1152"/>
      <c r="C7" s="1153"/>
      <c r="D7" s="1153" t="s">
        <v>3592</v>
      </c>
      <c r="E7" s="1153" t="s">
        <v>3592</v>
      </c>
      <c r="F7" s="1153" t="s">
        <v>3593</v>
      </c>
      <c r="G7" s="1153" t="s">
        <v>3594</v>
      </c>
      <c r="H7" s="1154" t="s">
        <v>3595</v>
      </c>
      <c r="I7" s="1155" t="s">
        <v>3596</v>
      </c>
    </row>
    <row r="8" spans="1:11" s="1150" customFormat="1" ht="17.25" customHeight="1" x14ac:dyDescent="0.3">
      <c r="A8" s="1151"/>
      <c r="B8" s="1152"/>
      <c r="C8" s="1153"/>
      <c r="D8" s="1153" t="s">
        <v>3597</v>
      </c>
      <c r="E8" s="1153" t="s">
        <v>3598</v>
      </c>
      <c r="F8" s="1153" t="s">
        <v>3599</v>
      </c>
      <c r="G8" s="1153"/>
      <c r="H8" s="1154" t="s">
        <v>3600</v>
      </c>
      <c r="I8" s="1155" t="s">
        <v>3601</v>
      </c>
    </row>
    <row r="9" spans="1:11" s="1150" customFormat="1" ht="18.75" customHeight="1" thickBot="1" x14ac:dyDescent="0.35">
      <c r="A9" s="1156"/>
      <c r="B9" s="1157"/>
      <c r="C9" s="1158"/>
      <c r="D9" s="1158"/>
      <c r="E9" s="1158"/>
      <c r="F9" s="1158"/>
      <c r="G9" s="1158"/>
      <c r="H9" s="1159"/>
      <c r="I9" s="1160" t="s">
        <v>3602</v>
      </c>
    </row>
    <row r="10" spans="1:11" ht="17.25" hidden="1" x14ac:dyDescent="0.3">
      <c r="A10" s="1161">
        <v>38687</v>
      </c>
      <c r="B10" s="1162"/>
      <c r="C10" s="1162" t="s">
        <v>992</v>
      </c>
      <c r="D10" s="1162" t="s">
        <v>2490</v>
      </c>
      <c r="E10" s="1163" t="s">
        <v>3603</v>
      </c>
      <c r="F10" s="1163" t="s">
        <v>3604</v>
      </c>
      <c r="G10" s="1162">
        <v>5.7</v>
      </c>
      <c r="H10" s="1164">
        <v>10.81</v>
      </c>
      <c r="I10" s="1165">
        <v>7.45</v>
      </c>
    </row>
    <row r="11" spans="1:11" ht="17.25" hidden="1" x14ac:dyDescent="0.3">
      <c r="A11" s="1161">
        <v>38718</v>
      </c>
      <c r="B11" s="1162"/>
      <c r="C11" s="1162" t="s">
        <v>992</v>
      </c>
      <c r="D11" s="1162" t="s">
        <v>2490</v>
      </c>
      <c r="E11" s="1163" t="s">
        <v>3603</v>
      </c>
      <c r="F11" s="1163" t="s">
        <v>3604</v>
      </c>
      <c r="G11" s="1162">
        <v>5.76</v>
      </c>
      <c r="H11" s="1164">
        <v>10.85</v>
      </c>
      <c r="I11" s="1165">
        <v>7.52</v>
      </c>
      <c r="K11" s="1166"/>
    </row>
    <row r="12" spans="1:11" ht="17.25" hidden="1" x14ac:dyDescent="0.3">
      <c r="A12" s="1161">
        <v>38749</v>
      </c>
      <c r="B12" s="1162"/>
      <c r="C12" s="1162" t="s">
        <v>992</v>
      </c>
      <c r="D12" s="1162" t="s">
        <v>2490</v>
      </c>
      <c r="E12" s="1163" t="s">
        <v>3603</v>
      </c>
      <c r="F12" s="1163" t="s">
        <v>3604</v>
      </c>
      <c r="G12" s="1162">
        <v>6.34</v>
      </c>
      <c r="H12" s="1164">
        <v>10.84</v>
      </c>
      <c r="I12" s="1165">
        <v>7.49</v>
      </c>
      <c r="K12" s="1166"/>
    </row>
    <row r="13" spans="1:11" ht="17.25" hidden="1" x14ac:dyDescent="0.3">
      <c r="A13" s="1161">
        <v>38777</v>
      </c>
      <c r="B13" s="1162"/>
      <c r="C13" s="1162" t="s">
        <v>992</v>
      </c>
      <c r="D13" s="1162" t="s">
        <v>2490</v>
      </c>
      <c r="E13" s="1163" t="s">
        <v>3603</v>
      </c>
      <c r="F13" s="1163" t="s">
        <v>3604</v>
      </c>
      <c r="G13" s="1162">
        <v>5.76</v>
      </c>
      <c r="H13" s="1164">
        <v>10.73</v>
      </c>
      <c r="I13" s="1165">
        <v>7.53</v>
      </c>
      <c r="K13" s="1166"/>
    </row>
    <row r="14" spans="1:11" ht="17.25" hidden="1" x14ac:dyDescent="0.3">
      <c r="A14" s="1161">
        <v>38808</v>
      </c>
      <c r="B14" s="1162"/>
      <c r="C14" s="1162" t="s">
        <v>992</v>
      </c>
      <c r="D14" s="1162" t="s">
        <v>2490</v>
      </c>
      <c r="E14" s="1163" t="s">
        <v>3603</v>
      </c>
      <c r="F14" s="1163" t="s">
        <v>3604</v>
      </c>
      <c r="G14" s="1162">
        <v>5.79</v>
      </c>
      <c r="H14" s="1164">
        <v>10.74</v>
      </c>
      <c r="I14" s="1165">
        <v>7.49</v>
      </c>
      <c r="K14" s="1166"/>
    </row>
    <row r="15" spans="1:11" ht="17.25" hidden="1" x14ac:dyDescent="0.3">
      <c r="A15" s="1161">
        <v>38838</v>
      </c>
      <c r="B15" s="1162"/>
      <c r="C15" s="1162" t="s">
        <v>992</v>
      </c>
      <c r="D15" s="1162" t="s">
        <v>2490</v>
      </c>
      <c r="E15" s="1163" t="s">
        <v>3603</v>
      </c>
      <c r="F15" s="1163" t="s">
        <v>3604</v>
      </c>
      <c r="G15" s="1162">
        <v>5.8</v>
      </c>
      <c r="H15" s="1164">
        <v>10.8</v>
      </c>
      <c r="I15" s="1165">
        <v>7.47</v>
      </c>
      <c r="K15" s="1166"/>
    </row>
    <row r="16" spans="1:11" ht="17.25" hidden="1" x14ac:dyDescent="0.3">
      <c r="A16" s="1161">
        <v>38869</v>
      </c>
      <c r="B16" s="1162"/>
      <c r="C16" s="1162" t="s">
        <v>992</v>
      </c>
      <c r="D16" s="1162" t="s">
        <v>2490</v>
      </c>
      <c r="E16" s="1163" t="s">
        <v>3603</v>
      </c>
      <c r="F16" s="1163" t="s">
        <v>3604</v>
      </c>
      <c r="G16" s="1162">
        <v>5.52</v>
      </c>
      <c r="H16" s="1164">
        <v>11.08</v>
      </c>
      <c r="I16" s="1165">
        <v>7.33</v>
      </c>
      <c r="K16" s="1166"/>
    </row>
    <row r="17" spans="1:11" ht="17.25" hidden="1" x14ac:dyDescent="0.3">
      <c r="A17" s="1161">
        <v>38899</v>
      </c>
      <c r="B17" s="1162"/>
      <c r="C17" s="1162" t="s">
        <v>993</v>
      </c>
      <c r="D17" s="1162" t="s">
        <v>2491</v>
      </c>
      <c r="E17" s="1163" t="s">
        <v>3605</v>
      </c>
      <c r="F17" s="1163" t="s">
        <v>3606</v>
      </c>
      <c r="G17" s="1162">
        <v>6.24</v>
      </c>
      <c r="H17" s="1164">
        <v>11.51</v>
      </c>
      <c r="I17" s="1165">
        <v>7.35</v>
      </c>
      <c r="K17" s="1166"/>
    </row>
    <row r="18" spans="1:11" ht="17.25" hidden="1" x14ac:dyDescent="0.3">
      <c r="A18" s="1161">
        <v>38930</v>
      </c>
      <c r="B18" s="1162"/>
      <c r="C18" s="1162" t="s">
        <v>993</v>
      </c>
      <c r="D18" s="1162" t="s">
        <v>2491</v>
      </c>
      <c r="E18" s="1163" t="s">
        <v>3605</v>
      </c>
      <c r="F18" s="1163" t="s">
        <v>3606</v>
      </c>
      <c r="G18" s="1162">
        <v>6.24</v>
      </c>
      <c r="H18" s="1164">
        <v>11.48</v>
      </c>
      <c r="I18" s="1165">
        <v>7.3</v>
      </c>
      <c r="K18" s="1166"/>
    </row>
    <row r="19" spans="1:11" ht="17.25" hidden="1" x14ac:dyDescent="0.3">
      <c r="A19" s="1161">
        <v>38961</v>
      </c>
      <c r="B19" s="1162"/>
      <c r="C19" s="1162" t="s">
        <v>994</v>
      </c>
      <c r="D19" s="1162" t="s">
        <v>2492</v>
      </c>
      <c r="E19" s="1163" t="s">
        <v>3607</v>
      </c>
      <c r="F19" s="1163" t="s">
        <v>3608</v>
      </c>
      <c r="G19" s="1162">
        <v>7</v>
      </c>
      <c r="H19" s="1164">
        <v>12.29</v>
      </c>
      <c r="I19" s="1165">
        <v>9.2100000000000009</v>
      </c>
      <c r="K19" s="1166"/>
    </row>
    <row r="20" spans="1:11" ht="17.25" hidden="1" x14ac:dyDescent="0.3">
      <c r="A20" s="1161">
        <v>38991</v>
      </c>
      <c r="B20" s="1162"/>
      <c r="C20" s="1162" t="s">
        <v>994</v>
      </c>
      <c r="D20" s="1162" t="s">
        <v>2492</v>
      </c>
      <c r="E20" s="1163" t="s">
        <v>3607</v>
      </c>
      <c r="F20" s="1163" t="s">
        <v>3608</v>
      </c>
      <c r="G20" s="1162">
        <v>7.04</v>
      </c>
      <c r="H20" s="1164">
        <v>12.28</v>
      </c>
      <c r="I20" s="1165">
        <v>10.210000000000001</v>
      </c>
      <c r="K20" s="1166"/>
    </row>
    <row r="21" spans="1:11" ht="17.25" hidden="1" x14ac:dyDescent="0.3">
      <c r="A21" s="1161">
        <v>39022</v>
      </c>
      <c r="B21" s="1162"/>
      <c r="C21" s="1162" t="s">
        <v>994</v>
      </c>
      <c r="D21" s="1162" t="s">
        <v>2492</v>
      </c>
      <c r="E21" s="1163" t="s">
        <v>3607</v>
      </c>
      <c r="F21" s="1163" t="s">
        <v>3608</v>
      </c>
      <c r="G21" s="1162">
        <v>7.13</v>
      </c>
      <c r="H21" s="1164">
        <v>12.2</v>
      </c>
      <c r="I21" s="1165">
        <v>10.74</v>
      </c>
      <c r="K21" s="1166"/>
    </row>
    <row r="22" spans="1:11" ht="18" hidden="1" customHeight="1" x14ac:dyDescent="0.3">
      <c r="A22" s="1161">
        <v>39052</v>
      </c>
      <c r="B22" s="1162">
        <v>8.5</v>
      </c>
      <c r="C22" s="1162" t="s">
        <v>994</v>
      </c>
      <c r="D22" s="1162" t="s">
        <v>2492</v>
      </c>
      <c r="E22" s="1163" t="s">
        <v>3609</v>
      </c>
      <c r="F22" s="1163" t="s">
        <v>3608</v>
      </c>
      <c r="G22" s="1162">
        <v>7.12</v>
      </c>
      <c r="H22" s="1164">
        <v>12.2</v>
      </c>
      <c r="I22" s="1165">
        <v>11.98</v>
      </c>
      <c r="K22" s="1166"/>
    </row>
    <row r="23" spans="1:11" ht="18" hidden="1" customHeight="1" x14ac:dyDescent="0.3">
      <c r="A23" s="1161">
        <v>39083</v>
      </c>
      <c r="B23" s="1162">
        <v>8.5</v>
      </c>
      <c r="C23" s="1162" t="s">
        <v>994</v>
      </c>
      <c r="D23" s="1162" t="s">
        <v>2492</v>
      </c>
      <c r="E23" s="1163" t="s">
        <v>3610</v>
      </c>
      <c r="F23" s="1163" t="s">
        <v>3608</v>
      </c>
      <c r="G23" s="1162">
        <v>7.26</v>
      </c>
      <c r="H23" s="1164">
        <v>12.22</v>
      </c>
      <c r="I23" s="1165">
        <v>13.07</v>
      </c>
      <c r="K23" s="1166"/>
    </row>
    <row r="24" spans="1:11" ht="18" hidden="1" customHeight="1" x14ac:dyDescent="0.3">
      <c r="A24" s="1161">
        <v>39114</v>
      </c>
      <c r="B24" s="1162">
        <v>8.5</v>
      </c>
      <c r="C24" s="1162" t="s">
        <v>994</v>
      </c>
      <c r="D24" s="1162" t="s">
        <v>2492</v>
      </c>
      <c r="E24" s="1163" t="s">
        <v>3610</v>
      </c>
      <c r="F24" s="1163" t="s">
        <v>3608</v>
      </c>
      <c r="G24" s="1162">
        <v>7.26</v>
      </c>
      <c r="H24" s="1164">
        <v>12.23</v>
      </c>
      <c r="I24" s="1165">
        <v>13.13</v>
      </c>
      <c r="K24" s="1166"/>
    </row>
    <row r="25" spans="1:11" ht="18" hidden="1" customHeight="1" x14ac:dyDescent="0.3">
      <c r="A25" s="1161">
        <v>39142</v>
      </c>
      <c r="B25" s="1162">
        <v>8.5</v>
      </c>
      <c r="C25" s="1162" t="s">
        <v>994</v>
      </c>
      <c r="D25" s="1162" t="s">
        <v>2492</v>
      </c>
      <c r="E25" s="1163" t="s">
        <v>3611</v>
      </c>
      <c r="F25" s="1163" t="s">
        <v>3608</v>
      </c>
      <c r="G25" s="1162">
        <v>7.35</v>
      </c>
      <c r="H25" s="1164">
        <v>12.31</v>
      </c>
      <c r="I25" s="1165">
        <v>11.94</v>
      </c>
      <c r="K25" s="1166"/>
    </row>
    <row r="26" spans="1:11" ht="18" hidden="1" customHeight="1" x14ac:dyDescent="0.3">
      <c r="A26" s="1161">
        <v>39173</v>
      </c>
      <c r="B26" s="1162">
        <v>8.5</v>
      </c>
      <c r="C26" s="1162" t="s">
        <v>994</v>
      </c>
      <c r="D26" s="1162" t="s">
        <v>2492</v>
      </c>
      <c r="E26" s="1163" t="s">
        <v>3612</v>
      </c>
      <c r="F26" s="1163" t="s">
        <v>3608</v>
      </c>
      <c r="G26" s="1162">
        <v>7.36</v>
      </c>
      <c r="H26" s="1164">
        <v>12.43</v>
      </c>
      <c r="I26" s="1165">
        <v>11.52</v>
      </c>
      <c r="K26" s="1166"/>
    </row>
    <row r="27" spans="1:11" ht="18" hidden="1" customHeight="1" x14ac:dyDescent="0.3">
      <c r="A27" s="1161">
        <v>39203</v>
      </c>
      <c r="B27" s="1162">
        <v>8.5</v>
      </c>
      <c r="C27" s="1162" t="s">
        <v>994</v>
      </c>
      <c r="D27" s="1162" t="s">
        <v>2492</v>
      </c>
      <c r="E27" s="1163" t="s">
        <v>3610</v>
      </c>
      <c r="F27" s="1163" t="s">
        <v>3608</v>
      </c>
      <c r="G27" s="1162">
        <v>7.3</v>
      </c>
      <c r="H27" s="1164">
        <v>12.35</v>
      </c>
      <c r="I27" s="1165">
        <v>11.65</v>
      </c>
      <c r="K27" s="1166"/>
    </row>
    <row r="28" spans="1:11" ht="18" hidden="1" customHeight="1" x14ac:dyDescent="0.3">
      <c r="A28" s="1161">
        <v>39234</v>
      </c>
      <c r="B28" s="1162">
        <v>8.5</v>
      </c>
      <c r="C28" s="1162" t="s">
        <v>994</v>
      </c>
      <c r="D28" s="1162" t="s">
        <v>2492</v>
      </c>
      <c r="E28" s="1163" t="s">
        <v>3613</v>
      </c>
      <c r="F28" s="1163" t="s">
        <v>3608</v>
      </c>
      <c r="G28" s="1162">
        <v>7.21</v>
      </c>
      <c r="H28" s="1164">
        <v>12.35</v>
      </c>
      <c r="I28" s="1165">
        <v>11.04</v>
      </c>
      <c r="J28" s="1166"/>
      <c r="K28" s="1166"/>
    </row>
    <row r="29" spans="1:11" ht="18" hidden="1" customHeight="1" x14ac:dyDescent="0.3">
      <c r="A29" s="1161">
        <v>39264</v>
      </c>
      <c r="B29" s="1162">
        <v>9.25</v>
      </c>
      <c r="C29" s="1162" t="s">
        <v>995</v>
      </c>
      <c r="D29" s="1162" t="s">
        <v>2493</v>
      </c>
      <c r="E29" s="1163" t="s">
        <v>3610</v>
      </c>
      <c r="F29" s="1163" t="s">
        <v>3614</v>
      </c>
      <c r="G29" s="1162">
        <v>7.79</v>
      </c>
      <c r="H29" s="1164">
        <v>12.73</v>
      </c>
      <c r="I29" s="1165">
        <v>11.29</v>
      </c>
      <c r="J29" s="1166"/>
      <c r="K29" s="1166"/>
    </row>
    <row r="30" spans="1:11" ht="18" hidden="1" customHeight="1" x14ac:dyDescent="0.3">
      <c r="A30" s="1161">
        <v>39295</v>
      </c>
      <c r="B30" s="1162">
        <v>9.25</v>
      </c>
      <c r="C30" s="1162" t="s">
        <v>995</v>
      </c>
      <c r="D30" s="1162" t="s">
        <v>2493</v>
      </c>
      <c r="E30" s="1163" t="s">
        <v>3610</v>
      </c>
      <c r="F30" s="1163" t="s">
        <v>3606</v>
      </c>
      <c r="G30" s="1162">
        <v>7.88</v>
      </c>
      <c r="H30" s="1164">
        <v>12.76</v>
      </c>
      <c r="I30" s="1165">
        <v>10.029999999999999</v>
      </c>
      <c r="J30" s="1166"/>
      <c r="K30" s="1166"/>
    </row>
    <row r="31" spans="1:11" ht="18" hidden="1" customHeight="1" x14ac:dyDescent="0.3">
      <c r="A31" s="1161">
        <v>39326</v>
      </c>
      <c r="B31" s="1162">
        <v>9.25</v>
      </c>
      <c r="C31" s="1162" t="s">
        <v>995</v>
      </c>
      <c r="D31" s="1162" t="s">
        <v>2493</v>
      </c>
      <c r="E31" s="1163" t="s">
        <v>3610</v>
      </c>
      <c r="F31" s="1163" t="s">
        <v>3615</v>
      </c>
      <c r="G31" s="1162">
        <v>7.79</v>
      </c>
      <c r="H31" s="1164">
        <v>12.72</v>
      </c>
      <c r="I31" s="1165">
        <v>9.4499999999999993</v>
      </c>
      <c r="J31" s="1166"/>
      <c r="K31" s="1166"/>
    </row>
    <row r="32" spans="1:11" ht="18" hidden="1" customHeight="1" x14ac:dyDescent="0.3">
      <c r="A32" s="1161">
        <v>39356</v>
      </c>
      <c r="B32" s="1162">
        <v>9.25</v>
      </c>
      <c r="C32" s="1162" t="s">
        <v>996</v>
      </c>
      <c r="D32" s="1162" t="s">
        <v>2493</v>
      </c>
      <c r="E32" s="1163" t="s">
        <v>3612</v>
      </c>
      <c r="F32" s="1163" t="s">
        <v>3616</v>
      </c>
      <c r="G32" s="1162">
        <v>7.72</v>
      </c>
      <c r="H32" s="1164">
        <v>12.77</v>
      </c>
      <c r="I32" s="1165">
        <v>9.14</v>
      </c>
      <c r="J32" s="1166"/>
      <c r="K32" s="1166"/>
    </row>
    <row r="33" spans="1:11" ht="18" hidden="1" customHeight="1" x14ac:dyDescent="0.3">
      <c r="A33" s="1161">
        <v>39387</v>
      </c>
      <c r="B33" s="1162">
        <v>9.25</v>
      </c>
      <c r="C33" s="1162" t="s">
        <v>996</v>
      </c>
      <c r="D33" s="1162" t="s">
        <v>2493</v>
      </c>
      <c r="E33" s="1163" t="s">
        <v>3617</v>
      </c>
      <c r="F33" s="1163" t="s">
        <v>3615</v>
      </c>
      <c r="G33" s="1162">
        <v>7.72</v>
      </c>
      <c r="H33" s="1164">
        <v>12.82</v>
      </c>
      <c r="I33" s="1165">
        <v>9.16</v>
      </c>
      <c r="J33" s="1166"/>
      <c r="K33" s="1166"/>
    </row>
    <row r="34" spans="1:11" ht="18" hidden="1" customHeight="1" x14ac:dyDescent="0.3">
      <c r="A34" s="1161">
        <v>39417</v>
      </c>
      <c r="B34" s="1162">
        <v>9.25</v>
      </c>
      <c r="C34" s="1162" t="s">
        <v>996</v>
      </c>
      <c r="D34" s="1162" t="s">
        <v>2493</v>
      </c>
      <c r="E34" s="1163" t="s">
        <v>3617</v>
      </c>
      <c r="F34" s="1163" t="s">
        <v>3615</v>
      </c>
      <c r="G34" s="1162">
        <v>7.43</v>
      </c>
      <c r="H34" s="1164">
        <v>12.84</v>
      </c>
      <c r="I34" s="1165">
        <v>10.029999999999999</v>
      </c>
      <c r="J34" s="1166"/>
      <c r="K34" s="1166"/>
    </row>
    <row r="35" spans="1:11" ht="18" hidden="1" customHeight="1" x14ac:dyDescent="0.3">
      <c r="A35" s="1161">
        <v>39455</v>
      </c>
      <c r="B35" s="1162">
        <v>9.25</v>
      </c>
      <c r="C35" s="1162" t="s">
        <v>996</v>
      </c>
      <c r="D35" s="1162" t="s">
        <v>2493</v>
      </c>
      <c r="E35" s="1163" t="s">
        <v>3610</v>
      </c>
      <c r="F35" s="1163" t="s">
        <v>3615</v>
      </c>
      <c r="G35" s="1162">
        <v>7.58</v>
      </c>
      <c r="H35" s="1164">
        <v>13.03</v>
      </c>
      <c r="I35" s="1165">
        <v>9.85</v>
      </c>
      <c r="J35" s="1166"/>
      <c r="K35" s="1166"/>
    </row>
    <row r="36" spans="1:11" ht="18" hidden="1" customHeight="1" x14ac:dyDescent="0.3">
      <c r="A36" s="1161">
        <v>39486</v>
      </c>
      <c r="B36" s="1162">
        <v>9</v>
      </c>
      <c r="C36" s="1162" t="s">
        <v>997</v>
      </c>
      <c r="D36" s="1162" t="s">
        <v>2494</v>
      </c>
      <c r="E36" s="1163" t="s">
        <v>3618</v>
      </c>
      <c r="F36" s="1163" t="s">
        <v>1554</v>
      </c>
      <c r="G36" s="1162">
        <v>7.36</v>
      </c>
      <c r="H36" s="1164">
        <v>12.87</v>
      </c>
      <c r="I36" s="1165">
        <v>8.26</v>
      </c>
      <c r="J36" s="1166"/>
      <c r="K36" s="1166"/>
    </row>
    <row r="37" spans="1:11" ht="18" hidden="1" customHeight="1" x14ac:dyDescent="0.3">
      <c r="A37" s="1161">
        <v>39515</v>
      </c>
      <c r="B37" s="1162">
        <v>8.5</v>
      </c>
      <c r="C37" s="1162" t="s">
        <v>998</v>
      </c>
      <c r="D37" s="1162" t="s">
        <v>2495</v>
      </c>
      <c r="E37" s="1163" t="s">
        <v>3618</v>
      </c>
      <c r="F37" s="1163" t="s">
        <v>3619</v>
      </c>
      <c r="G37" s="1162">
        <v>7.08</v>
      </c>
      <c r="H37" s="1164">
        <v>12.46</v>
      </c>
      <c r="I37" s="1165">
        <v>7.51</v>
      </c>
      <c r="J37" s="1166"/>
      <c r="K37" s="1166"/>
    </row>
    <row r="38" spans="1:11" ht="18" hidden="1" customHeight="1" x14ac:dyDescent="0.3">
      <c r="A38" s="1161">
        <v>39546</v>
      </c>
      <c r="B38" s="1162">
        <v>8.5</v>
      </c>
      <c r="C38" s="1162" t="s">
        <v>998</v>
      </c>
      <c r="D38" s="1162" t="s">
        <v>1974</v>
      </c>
      <c r="E38" s="1163" t="s">
        <v>3618</v>
      </c>
      <c r="F38" s="1163" t="s">
        <v>1026</v>
      </c>
      <c r="G38" s="1162">
        <v>6.91</v>
      </c>
      <c r="H38" s="1164">
        <v>12.49</v>
      </c>
      <c r="I38" s="1165">
        <v>7.56</v>
      </c>
      <c r="J38" s="1166"/>
      <c r="K38" s="1166"/>
    </row>
    <row r="39" spans="1:11" ht="18" hidden="1" customHeight="1" x14ac:dyDescent="0.3">
      <c r="A39" s="1161">
        <v>39576</v>
      </c>
      <c r="B39" s="1162">
        <v>8</v>
      </c>
      <c r="C39" s="1162" t="s">
        <v>999</v>
      </c>
      <c r="D39" s="1162" t="s">
        <v>2167</v>
      </c>
      <c r="E39" s="1163" t="s">
        <v>3618</v>
      </c>
      <c r="F39" s="1163" t="s">
        <v>3620</v>
      </c>
      <c r="G39" s="1162">
        <v>6.54</v>
      </c>
      <c r="H39" s="1164">
        <v>12.03</v>
      </c>
      <c r="I39" s="1165">
        <v>7.33</v>
      </c>
      <c r="J39" s="1166"/>
      <c r="K39" s="1166"/>
    </row>
    <row r="40" spans="1:11" ht="18" hidden="1" customHeight="1" x14ac:dyDescent="0.3">
      <c r="A40" s="1161">
        <v>39607</v>
      </c>
      <c r="B40" s="1162">
        <v>8</v>
      </c>
      <c r="C40" s="1162" t="s">
        <v>999</v>
      </c>
      <c r="D40" s="1162" t="s">
        <v>2167</v>
      </c>
      <c r="E40" s="1163" t="s">
        <v>3621</v>
      </c>
      <c r="F40" s="1163" t="s">
        <v>3622</v>
      </c>
      <c r="G40" s="1162">
        <v>6.4</v>
      </c>
      <c r="H40" s="1164">
        <v>12.03</v>
      </c>
      <c r="I40" s="1165">
        <v>7.37</v>
      </c>
      <c r="J40" s="1166"/>
      <c r="K40" s="1166"/>
    </row>
    <row r="41" spans="1:11" ht="17.25" hidden="1" x14ac:dyDescent="0.3">
      <c r="A41" s="1161">
        <v>39637</v>
      </c>
      <c r="B41" s="1162">
        <v>8.25</v>
      </c>
      <c r="C41" s="1162" t="s">
        <v>999</v>
      </c>
      <c r="D41" s="1162" t="s">
        <v>2496</v>
      </c>
      <c r="E41" s="1163" t="s">
        <v>3621</v>
      </c>
      <c r="F41" s="1163" t="s">
        <v>3623</v>
      </c>
      <c r="G41" s="1162">
        <v>6.6</v>
      </c>
      <c r="H41" s="1164">
        <v>12.04</v>
      </c>
      <c r="I41" s="1165">
        <v>7.36</v>
      </c>
      <c r="J41" s="1166"/>
      <c r="K41" s="1166"/>
    </row>
    <row r="42" spans="1:11" ht="17.25" hidden="1" x14ac:dyDescent="0.3">
      <c r="A42" s="1161">
        <v>39668</v>
      </c>
      <c r="B42" s="1162">
        <v>8.25</v>
      </c>
      <c r="C42" s="1162" t="s">
        <v>998</v>
      </c>
      <c r="D42" s="1162" t="s">
        <v>2496</v>
      </c>
      <c r="E42" s="1163" t="s">
        <v>3621</v>
      </c>
      <c r="F42" s="1163" t="s">
        <v>3624</v>
      </c>
      <c r="G42" s="1162">
        <v>6.65</v>
      </c>
      <c r="H42" s="1164">
        <v>12.31</v>
      </c>
      <c r="I42" s="1165">
        <v>7.93</v>
      </c>
      <c r="J42" s="1166"/>
      <c r="K42" s="1166"/>
    </row>
    <row r="43" spans="1:11" ht="18" hidden="1" customHeight="1" x14ac:dyDescent="0.3">
      <c r="A43" s="1161">
        <v>39699</v>
      </c>
      <c r="B43" s="1162">
        <v>8.25</v>
      </c>
      <c r="C43" s="1162" t="s">
        <v>998</v>
      </c>
      <c r="D43" s="1162" t="s">
        <v>2496</v>
      </c>
      <c r="E43" s="1163" t="s">
        <v>3621</v>
      </c>
      <c r="F43" s="1163" t="s">
        <v>3625</v>
      </c>
      <c r="G43" s="1162">
        <v>6.7</v>
      </c>
      <c r="H43" s="1164">
        <v>12.27</v>
      </c>
      <c r="I43" s="1165">
        <v>8.91</v>
      </c>
      <c r="J43" s="1166"/>
      <c r="K43" s="1166"/>
    </row>
    <row r="44" spans="1:11" ht="18" hidden="1" customHeight="1" x14ac:dyDescent="0.3">
      <c r="A44" s="1161">
        <v>39729</v>
      </c>
      <c r="B44" s="1162">
        <v>7.75</v>
      </c>
      <c r="C44" s="1162" t="s">
        <v>998</v>
      </c>
      <c r="D44" s="1162" t="s">
        <v>2496</v>
      </c>
      <c r="E44" s="1163" t="s">
        <v>3621</v>
      </c>
      <c r="F44" s="1163" t="s">
        <v>3625</v>
      </c>
      <c r="G44" s="1162">
        <v>6.76</v>
      </c>
      <c r="H44" s="1164">
        <v>12.26</v>
      </c>
      <c r="I44" s="1165">
        <v>9.4</v>
      </c>
      <c r="J44" s="1166"/>
      <c r="K44" s="1166"/>
    </row>
    <row r="45" spans="1:11" ht="18" hidden="1" customHeight="1" x14ac:dyDescent="0.3">
      <c r="A45" s="1161">
        <v>39760</v>
      </c>
      <c r="B45" s="1162">
        <v>7.75</v>
      </c>
      <c r="C45" s="1162" t="s">
        <v>1000</v>
      </c>
      <c r="D45" s="1162" t="s">
        <v>2497</v>
      </c>
      <c r="E45" s="1163" t="s">
        <v>3275</v>
      </c>
      <c r="F45" s="1163" t="s">
        <v>1558</v>
      </c>
      <c r="G45" s="1162">
        <v>6.38</v>
      </c>
      <c r="H45" s="1164">
        <v>11.74</v>
      </c>
      <c r="I45" s="1165">
        <v>9.24</v>
      </c>
      <c r="J45" s="1166"/>
      <c r="K45" s="1166"/>
    </row>
    <row r="46" spans="1:11" ht="18" hidden="1" customHeight="1" x14ac:dyDescent="0.3">
      <c r="A46" s="1161">
        <v>39790</v>
      </c>
      <c r="B46" s="1162">
        <v>6.75</v>
      </c>
      <c r="C46" s="1162" t="s">
        <v>1001</v>
      </c>
      <c r="D46" s="1162" t="s">
        <v>2498</v>
      </c>
      <c r="E46" s="1163" t="s">
        <v>3621</v>
      </c>
      <c r="F46" s="1163" t="s">
        <v>1027</v>
      </c>
      <c r="G46" s="1162">
        <v>5.77</v>
      </c>
      <c r="H46" s="1164">
        <v>11.04</v>
      </c>
      <c r="I46" s="1165">
        <v>8.9600000000000009</v>
      </c>
      <c r="J46" s="1166"/>
      <c r="K46" s="1166"/>
    </row>
    <row r="47" spans="1:11" ht="18" hidden="1" customHeight="1" x14ac:dyDescent="0.3">
      <c r="A47" s="1161">
        <v>39821</v>
      </c>
      <c r="B47" s="1162">
        <v>6.75</v>
      </c>
      <c r="C47" s="1162" t="s">
        <v>1001</v>
      </c>
      <c r="D47" s="1162" t="s">
        <v>2498</v>
      </c>
      <c r="E47" s="1163" t="s">
        <v>3621</v>
      </c>
      <c r="F47" s="1163" t="s">
        <v>1027</v>
      </c>
      <c r="G47" s="1162">
        <v>5.79</v>
      </c>
      <c r="H47" s="1164">
        <v>10.99</v>
      </c>
      <c r="I47" s="1165">
        <v>8.0399999999999991</v>
      </c>
      <c r="J47" s="1166"/>
      <c r="K47" s="1166"/>
    </row>
    <row r="48" spans="1:11" ht="18" hidden="1" customHeight="1" x14ac:dyDescent="0.3">
      <c r="A48" s="1161">
        <v>39852</v>
      </c>
      <c r="B48" s="1162">
        <v>6.75</v>
      </c>
      <c r="C48" s="1162" t="s">
        <v>1001</v>
      </c>
      <c r="D48" s="1162" t="s">
        <v>2498</v>
      </c>
      <c r="E48" s="1163" t="s">
        <v>3621</v>
      </c>
      <c r="F48" s="1163" t="s">
        <v>1027</v>
      </c>
      <c r="G48" s="1162">
        <v>5.79</v>
      </c>
      <c r="H48" s="1164">
        <v>10.98</v>
      </c>
      <c r="I48" s="1165">
        <v>7.02</v>
      </c>
      <c r="J48" s="1166"/>
      <c r="K48" s="1166"/>
    </row>
    <row r="49" spans="1:11" ht="18" hidden="1" customHeight="1" x14ac:dyDescent="0.3">
      <c r="A49" s="1161">
        <v>39880</v>
      </c>
      <c r="B49" s="1162">
        <v>5.75</v>
      </c>
      <c r="C49" s="1162" t="s">
        <v>1002</v>
      </c>
      <c r="D49" s="1162" t="s">
        <v>2499</v>
      </c>
      <c r="E49" s="1163" t="s">
        <v>3618</v>
      </c>
      <c r="F49" s="1163" t="s">
        <v>1027</v>
      </c>
      <c r="G49" s="1162">
        <v>5.44</v>
      </c>
      <c r="H49" s="1164">
        <v>10.54</v>
      </c>
      <c r="I49" s="1165">
        <v>6.07</v>
      </c>
      <c r="J49" s="1166"/>
      <c r="K49" s="1166"/>
    </row>
    <row r="50" spans="1:11" ht="18" hidden="1" customHeight="1" x14ac:dyDescent="0.3">
      <c r="A50" s="1161">
        <v>39911</v>
      </c>
      <c r="B50" s="1162">
        <v>5.75</v>
      </c>
      <c r="C50" s="1162" t="s">
        <v>1003</v>
      </c>
      <c r="D50" s="1162" t="s">
        <v>2500</v>
      </c>
      <c r="E50" s="1163" t="s">
        <v>2209</v>
      </c>
      <c r="F50" s="1163" t="s">
        <v>1027</v>
      </c>
      <c r="G50" s="1162">
        <v>4.79</v>
      </c>
      <c r="H50" s="1164">
        <v>10.220000000000001</v>
      </c>
      <c r="I50" s="1165">
        <v>5.09</v>
      </c>
      <c r="J50" s="1166"/>
      <c r="K50" s="1166"/>
    </row>
    <row r="51" spans="1:11" ht="18" hidden="1" customHeight="1" x14ac:dyDescent="0.3">
      <c r="A51" s="1161">
        <v>39941</v>
      </c>
      <c r="B51" s="1162">
        <v>5.75</v>
      </c>
      <c r="C51" s="1162" t="s">
        <v>1003</v>
      </c>
      <c r="D51" s="1162" t="s">
        <v>2500</v>
      </c>
      <c r="E51" s="1163" t="s">
        <v>2209</v>
      </c>
      <c r="F51" s="1163" t="s">
        <v>1027</v>
      </c>
      <c r="G51" s="1162">
        <v>4.8099999999999996</v>
      </c>
      <c r="H51" s="1164">
        <v>10.210000000000001</v>
      </c>
      <c r="I51" s="1165">
        <v>4.79</v>
      </c>
      <c r="J51" s="1166"/>
      <c r="K51" s="1166"/>
    </row>
    <row r="52" spans="1:11" ht="18" hidden="1" customHeight="1" x14ac:dyDescent="0.3">
      <c r="A52" s="1161">
        <v>39972</v>
      </c>
      <c r="B52" s="1162">
        <v>5.75</v>
      </c>
      <c r="C52" s="1162" t="s">
        <v>1003</v>
      </c>
      <c r="D52" s="1162" t="s">
        <v>2500</v>
      </c>
      <c r="E52" s="1163" t="s">
        <v>2209</v>
      </c>
      <c r="F52" s="1163" t="s">
        <v>1027</v>
      </c>
      <c r="G52" s="1162">
        <v>4.78</v>
      </c>
      <c r="H52" s="1164">
        <v>10.119999999999999</v>
      </c>
      <c r="I52" s="1165">
        <v>4.72</v>
      </c>
      <c r="J52" s="1166"/>
      <c r="K52" s="1166"/>
    </row>
    <row r="53" spans="1:11" ht="18" hidden="1" customHeight="1" x14ac:dyDescent="0.3">
      <c r="A53" s="1161">
        <v>40002</v>
      </c>
      <c r="B53" s="1162">
        <v>5.75</v>
      </c>
      <c r="C53" s="1162" t="s">
        <v>1003</v>
      </c>
      <c r="D53" s="1162" t="s">
        <v>2500</v>
      </c>
      <c r="E53" s="1163" t="s">
        <v>2209</v>
      </c>
      <c r="F53" s="1163" t="s">
        <v>1027</v>
      </c>
      <c r="G53" s="1162">
        <v>4.75</v>
      </c>
      <c r="H53" s="1164">
        <v>10.16</v>
      </c>
      <c r="I53" s="1165">
        <v>4.66</v>
      </c>
      <c r="J53" s="1166"/>
      <c r="K53" s="1166"/>
    </row>
    <row r="54" spans="1:11" ht="18" hidden="1" customHeight="1" x14ac:dyDescent="0.3">
      <c r="A54" s="1161">
        <v>40033</v>
      </c>
      <c r="B54" s="1162">
        <v>5.75</v>
      </c>
      <c r="C54" s="1162" t="s">
        <v>1003</v>
      </c>
      <c r="D54" s="1162" t="s">
        <v>2500</v>
      </c>
      <c r="E54" s="1163" t="s">
        <v>2209</v>
      </c>
      <c r="F54" s="1163" t="s">
        <v>1027</v>
      </c>
      <c r="G54" s="1162">
        <v>4.74</v>
      </c>
      <c r="H54" s="1164">
        <v>10.119999999999999</v>
      </c>
      <c r="I54" s="1165">
        <v>4.5</v>
      </c>
      <c r="J54" s="1166"/>
      <c r="K54" s="1166"/>
    </row>
    <row r="55" spans="1:11" ht="18" hidden="1" customHeight="1" x14ac:dyDescent="0.3">
      <c r="A55" s="1161">
        <v>40064</v>
      </c>
      <c r="B55" s="1162">
        <v>5.75</v>
      </c>
      <c r="C55" s="1162" t="s">
        <v>1003</v>
      </c>
      <c r="D55" s="1162" t="s">
        <v>2500</v>
      </c>
      <c r="E55" s="1163" t="s">
        <v>2209</v>
      </c>
      <c r="F55" s="1163" t="s">
        <v>1027</v>
      </c>
      <c r="G55" s="1162">
        <v>4.66</v>
      </c>
      <c r="H55" s="1164">
        <v>10.09</v>
      </c>
      <c r="I55" s="1165">
        <v>4.45</v>
      </c>
      <c r="J55" s="1166"/>
      <c r="K55" s="1166"/>
    </row>
    <row r="56" spans="1:11" ht="18" hidden="1" customHeight="1" x14ac:dyDescent="0.3">
      <c r="A56" s="1161">
        <v>40094</v>
      </c>
      <c r="B56" s="1162">
        <v>5.75</v>
      </c>
      <c r="C56" s="1162" t="s">
        <v>1003</v>
      </c>
      <c r="D56" s="1162" t="s">
        <v>2500</v>
      </c>
      <c r="E56" s="1163" t="s">
        <v>2209</v>
      </c>
      <c r="F56" s="1163" t="s">
        <v>1027</v>
      </c>
      <c r="G56" s="1162">
        <v>4.6500000000000004</v>
      </c>
      <c r="H56" s="1164">
        <v>10.15</v>
      </c>
      <c r="I56" s="1165">
        <v>4.71</v>
      </c>
      <c r="J56" s="1166"/>
      <c r="K56" s="1166"/>
    </row>
    <row r="57" spans="1:11" ht="18" hidden="1" customHeight="1" x14ac:dyDescent="0.3">
      <c r="A57" s="1161">
        <v>40125</v>
      </c>
      <c r="B57" s="1162">
        <v>5.75</v>
      </c>
      <c r="C57" s="1162" t="s">
        <v>1003</v>
      </c>
      <c r="D57" s="1162" t="s">
        <v>2500</v>
      </c>
      <c r="E57" s="1163" t="s">
        <v>2209</v>
      </c>
      <c r="F57" s="1163" t="s">
        <v>1027</v>
      </c>
      <c r="G57" s="1162">
        <v>4.66</v>
      </c>
      <c r="H57" s="1164">
        <v>10.08</v>
      </c>
      <c r="I57" s="1165">
        <v>4.49</v>
      </c>
      <c r="J57" s="1166"/>
      <c r="K57" s="1166"/>
    </row>
    <row r="58" spans="1:11" ht="18" hidden="1" customHeight="1" x14ac:dyDescent="0.3">
      <c r="A58" s="1161">
        <v>40155</v>
      </c>
      <c r="B58" s="1162">
        <v>5.75</v>
      </c>
      <c r="C58" s="1162" t="s">
        <v>1003</v>
      </c>
      <c r="D58" s="1162" t="s">
        <v>2500</v>
      </c>
      <c r="E58" s="1163" t="s">
        <v>2209</v>
      </c>
      <c r="F58" s="1163" t="s">
        <v>1027</v>
      </c>
      <c r="G58" s="1162">
        <v>4.57</v>
      </c>
      <c r="H58" s="1164">
        <v>10.08</v>
      </c>
      <c r="I58" s="1165">
        <v>4.4000000000000004</v>
      </c>
      <c r="J58" s="1166"/>
      <c r="K58" s="1166"/>
    </row>
    <row r="59" spans="1:11" ht="18" hidden="1" customHeight="1" x14ac:dyDescent="0.3">
      <c r="A59" s="1161">
        <v>40186</v>
      </c>
      <c r="B59" s="1162">
        <v>5.75</v>
      </c>
      <c r="C59" s="1162" t="s">
        <v>1003</v>
      </c>
      <c r="D59" s="1162" t="s">
        <v>2500</v>
      </c>
      <c r="E59" s="1163" t="s">
        <v>2209</v>
      </c>
      <c r="F59" s="1163" t="s">
        <v>1030</v>
      </c>
      <c r="G59" s="1162" t="s">
        <v>3626</v>
      </c>
      <c r="H59" s="1164">
        <v>10.050000000000001</v>
      </c>
      <c r="I59" s="1165">
        <v>4.5199999999999996</v>
      </c>
      <c r="J59" s="1166"/>
      <c r="K59" s="1166"/>
    </row>
    <row r="60" spans="1:11" ht="18" hidden="1" customHeight="1" x14ac:dyDescent="0.3">
      <c r="A60" s="1161">
        <v>40217</v>
      </c>
      <c r="B60" s="1162">
        <v>5.75</v>
      </c>
      <c r="C60" s="1162" t="s">
        <v>1003</v>
      </c>
      <c r="D60" s="1162" t="s">
        <v>2500</v>
      </c>
      <c r="E60" s="1163" t="s">
        <v>2209</v>
      </c>
      <c r="F60" s="1163" t="s">
        <v>1030</v>
      </c>
      <c r="G60" s="1162">
        <v>4.55</v>
      </c>
      <c r="H60" s="1164">
        <v>10.01</v>
      </c>
      <c r="I60" s="1165">
        <v>4.4800000000000004</v>
      </c>
      <c r="J60" s="1166"/>
      <c r="K60" s="1166"/>
    </row>
    <row r="61" spans="1:11" ht="18" hidden="1" customHeight="1" x14ac:dyDescent="0.3">
      <c r="A61" s="1161">
        <v>40245</v>
      </c>
      <c r="B61" s="1162">
        <v>5.75</v>
      </c>
      <c r="C61" s="1162" t="s">
        <v>1003</v>
      </c>
      <c r="D61" s="1162" t="s">
        <v>2500</v>
      </c>
      <c r="E61" s="1163" t="s">
        <v>2209</v>
      </c>
      <c r="F61" s="1163" t="s">
        <v>1030</v>
      </c>
      <c r="G61" s="1162">
        <v>4.5199999999999996</v>
      </c>
      <c r="H61" s="1164">
        <v>9.99</v>
      </c>
      <c r="I61" s="1165">
        <v>4.24</v>
      </c>
      <c r="J61" s="1166"/>
      <c r="K61" s="1166"/>
    </row>
    <row r="62" spans="1:11" ht="18" hidden="1" customHeight="1" x14ac:dyDescent="0.3">
      <c r="A62" s="1161">
        <v>40276</v>
      </c>
      <c r="B62" s="1162">
        <v>5.75</v>
      </c>
      <c r="C62" s="1162" t="s">
        <v>1003</v>
      </c>
      <c r="D62" s="1162" t="s">
        <v>2500</v>
      </c>
      <c r="E62" s="1163" t="s">
        <v>2209</v>
      </c>
      <c r="F62" s="1163" t="s">
        <v>1030</v>
      </c>
      <c r="G62" s="1162">
        <v>4.5599999999999996</v>
      </c>
      <c r="H62" s="1164">
        <v>10.029999999999999</v>
      </c>
      <c r="I62" s="1165">
        <v>4.49</v>
      </c>
      <c r="J62" s="1166"/>
      <c r="K62" s="1166"/>
    </row>
    <row r="63" spans="1:11" ht="18" hidden="1" customHeight="1" x14ac:dyDescent="0.3">
      <c r="A63" s="1161">
        <v>40306</v>
      </c>
      <c r="B63" s="1162">
        <v>5.75</v>
      </c>
      <c r="C63" s="1162" t="s">
        <v>1003</v>
      </c>
      <c r="D63" s="1162" t="s">
        <v>2500</v>
      </c>
      <c r="E63" s="1163" t="s">
        <v>2209</v>
      </c>
      <c r="F63" s="1163" t="s">
        <v>1030</v>
      </c>
      <c r="G63" s="1162">
        <v>4.5199999999999996</v>
      </c>
      <c r="H63" s="1164">
        <v>10.02</v>
      </c>
      <c r="I63" s="1165">
        <v>3.91</v>
      </c>
      <c r="J63" s="1166"/>
      <c r="K63" s="1166"/>
    </row>
    <row r="64" spans="1:11" ht="18" hidden="1" customHeight="1" x14ac:dyDescent="0.3">
      <c r="A64" s="1161">
        <v>40337</v>
      </c>
      <c r="B64" s="1162">
        <v>5.75</v>
      </c>
      <c r="C64" s="1162" t="s">
        <v>1003</v>
      </c>
      <c r="D64" s="1162" t="s">
        <v>2500</v>
      </c>
      <c r="E64" s="1163" t="s">
        <v>2209</v>
      </c>
      <c r="F64" s="1163" t="s">
        <v>1030</v>
      </c>
      <c r="G64" s="1162">
        <v>4.57</v>
      </c>
      <c r="H64" s="1164">
        <v>10.06</v>
      </c>
      <c r="I64" s="1165">
        <v>3.48</v>
      </c>
      <c r="J64" s="1166"/>
      <c r="K64" s="1166"/>
    </row>
    <row r="65" spans="1:11" ht="18" hidden="1" customHeight="1" x14ac:dyDescent="0.3">
      <c r="A65" s="1161">
        <v>40367</v>
      </c>
      <c r="B65" s="1162">
        <v>5.75</v>
      </c>
      <c r="C65" s="1162" t="s">
        <v>1003</v>
      </c>
      <c r="D65" s="1162" t="s">
        <v>2500</v>
      </c>
      <c r="E65" s="1163" t="s">
        <v>2209</v>
      </c>
      <c r="F65" s="1163" t="s">
        <v>1030</v>
      </c>
      <c r="G65" s="1167">
        <v>4.58</v>
      </c>
      <c r="H65" s="1164">
        <v>9.98</v>
      </c>
      <c r="I65" s="1165">
        <v>3.77</v>
      </c>
      <c r="J65" s="1166"/>
      <c r="K65" s="1166"/>
    </row>
    <row r="66" spans="1:11" ht="18" hidden="1" customHeight="1" x14ac:dyDescent="0.3">
      <c r="A66" s="1161">
        <v>40398</v>
      </c>
      <c r="B66" s="1162">
        <v>5.75</v>
      </c>
      <c r="C66" s="1162" t="s">
        <v>1003</v>
      </c>
      <c r="D66" s="1162" t="s">
        <v>2500</v>
      </c>
      <c r="E66" s="1163" t="s">
        <v>2209</v>
      </c>
      <c r="F66" s="1163" t="s">
        <v>1030</v>
      </c>
      <c r="G66" s="1167">
        <v>4.5599999999999996</v>
      </c>
      <c r="H66" s="1164">
        <v>9.91</v>
      </c>
      <c r="I66" s="1165">
        <v>2.92</v>
      </c>
      <c r="J66" s="1166"/>
      <c r="K66" s="1166"/>
    </row>
    <row r="67" spans="1:11" ht="18" hidden="1" customHeight="1" x14ac:dyDescent="0.3">
      <c r="A67" s="1161">
        <v>40429</v>
      </c>
      <c r="B67" s="1162">
        <v>4.75</v>
      </c>
      <c r="C67" s="1162" t="s">
        <v>1004</v>
      </c>
      <c r="D67" s="1162" t="s">
        <v>2501</v>
      </c>
      <c r="E67" s="1163" t="s">
        <v>3627</v>
      </c>
      <c r="F67" s="1163" t="s">
        <v>1030</v>
      </c>
      <c r="G67" s="1162">
        <v>4.5</v>
      </c>
      <c r="H67" s="1164">
        <v>9.9</v>
      </c>
      <c r="I67" s="1165">
        <v>2.81</v>
      </c>
      <c r="J67" s="1166"/>
      <c r="K67" s="1166"/>
    </row>
    <row r="68" spans="1:11" ht="18" hidden="1" customHeight="1" x14ac:dyDescent="0.3">
      <c r="A68" s="1168" t="s">
        <v>773</v>
      </c>
      <c r="B68" s="1162">
        <v>4.75</v>
      </c>
      <c r="C68" s="1162" t="s">
        <v>1005</v>
      </c>
      <c r="D68" s="1162" t="s">
        <v>2502</v>
      </c>
      <c r="E68" s="1163" t="s">
        <v>3627</v>
      </c>
      <c r="F68" s="1163" t="s">
        <v>1350</v>
      </c>
      <c r="G68" s="1162">
        <v>3.85</v>
      </c>
      <c r="H68" s="1164">
        <v>9.23</v>
      </c>
      <c r="I68" s="1165">
        <v>4.42</v>
      </c>
      <c r="J68" s="1166"/>
      <c r="K68" s="1166"/>
    </row>
    <row r="69" spans="1:11" ht="18" hidden="1" customHeight="1" x14ac:dyDescent="0.3">
      <c r="A69" s="1168" t="s">
        <v>3628</v>
      </c>
      <c r="B69" s="1162">
        <v>4.75</v>
      </c>
      <c r="C69" s="1162" t="s">
        <v>1005</v>
      </c>
      <c r="D69" s="1162" t="s">
        <v>2502</v>
      </c>
      <c r="E69" s="1163" t="s">
        <v>3629</v>
      </c>
      <c r="F69" s="1163" t="s">
        <v>1033</v>
      </c>
      <c r="G69" s="1162">
        <v>3.78</v>
      </c>
      <c r="H69" s="1164">
        <v>9.26</v>
      </c>
      <c r="I69" s="1165">
        <v>3.85</v>
      </c>
      <c r="J69" s="1166"/>
      <c r="K69" s="1166"/>
    </row>
    <row r="70" spans="1:11" ht="18" hidden="1" customHeight="1" x14ac:dyDescent="0.3">
      <c r="A70" s="1168" t="s">
        <v>917</v>
      </c>
      <c r="B70" s="1162">
        <v>4.75</v>
      </c>
      <c r="C70" s="1162" t="s">
        <v>1005</v>
      </c>
      <c r="D70" s="1162" t="s">
        <v>2502</v>
      </c>
      <c r="E70" s="1163" t="s">
        <v>3629</v>
      </c>
      <c r="F70" s="1163" t="s">
        <v>1033</v>
      </c>
      <c r="G70" s="1162">
        <v>3.65</v>
      </c>
      <c r="H70" s="1164">
        <v>9.2200000000000006</v>
      </c>
      <c r="I70" s="1165">
        <v>3.07</v>
      </c>
      <c r="J70" s="1166"/>
      <c r="K70" s="1166"/>
    </row>
    <row r="71" spans="1:11" ht="18" hidden="1" customHeight="1" x14ac:dyDescent="0.3">
      <c r="A71" s="1168" t="s">
        <v>776</v>
      </c>
      <c r="B71" s="1162">
        <v>4.75</v>
      </c>
      <c r="C71" s="1162" t="s">
        <v>1005</v>
      </c>
      <c r="D71" s="1162" t="s">
        <v>2502</v>
      </c>
      <c r="E71" s="1163" t="s">
        <v>3629</v>
      </c>
      <c r="F71" s="1163" t="s">
        <v>1033</v>
      </c>
      <c r="G71" s="1162">
        <v>3.59</v>
      </c>
      <c r="H71" s="1164">
        <v>9.17</v>
      </c>
      <c r="I71" s="1165">
        <v>3.04</v>
      </c>
      <c r="J71" s="1166"/>
      <c r="K71" s="1166"/>
    </row>
    <row r="72" spans="1:11" ht="18.75" hidden="1" customHeight="1" x14ac:dyDescent="0.3">
      <c r="A72" s="1168" t="s">
        <v>3630</v>
      </c>
      <c r="B72" s="1162">
        <v>4.75</v>
      </c>
      <c r="C72" s="1162" t="s">
        <v>1005</v>
      </c>
      <c r="D72" s="1162" t="s">
        <v>2502</v>
      </c>
      <c r="E72" s="1163" t="s">
        <v>3629</v>
      </c>
      <c r="F72" s="1163" t="s">
        <v>1033</v>
      </c>
      <c r="G72" s="1162">
        <v>3.56</v>
      </c>
      <c r="H72" s="1164">
        <v>9.1199999999999992</v>
      </c>
      <c r="I72" s="1165">
        <v>2.77</v>
      </c>
      <c r="J72" s="1166"/>
      <c r="K72" s="1166"/>
    </row>
    <row r="73" spans="1:11" ht="18.75" hidden="1" customHeight="1" x14ac:dyDescent="0.3">
      <c r="A73" s="1169" t="s">
        <v>3631</v>
      </c>
      <c r="B73" s="1162">
        <v>5.25</v>
      </c>
      <c r="C73" s="1162" t="s">
        <v>1004</v>
      </c>
      <c r="D73" s="1162" t="s">
        <v>2502</v>
      </c>
      <c r="E73" s="1163" t="s">
        <v>3629</v>
      </c>
      <c r="F73" s="1163" t="s">
        <v>1033</v>
      </c>
      <c r="G73" s="1162">
        <v>3.81</v>
      </c>
      <c r="H73" s="1164">
        <v>9.14</v>
      </c>
      <c r="I73" s="1165">
        <v>2.39</v>
      </c>
      <c r="J73" s="1170"/>
      <c r="K73" s="1166"/>
    </row>
    <row r="74" spans="1:11" ht="18.75" hidden="1" customHeight="1" x14ac:dyDescent="0.3">
      <c r="A74" s="1169">
        <v>40634</v>
      </c>
      <c r="B74" s="1162">
        <v>5.25</v>
      </c>
      <c r="C74" s="1162" t="s">
        <v>1004</v>
      </c>
      <c r="D74" s="1162" t="s">
        <v>2502</v>
      </c>
      <c r="E74" s="1163" t="s">
        <v>3629</v>
      </c>
      <c r="F74" s="1163" t="s">
        <v>1033</v>
      </c>
      <c r="G74" s="1162">
        <v>4.13</v>
      </c>
      <c r="H74" s="1164">
        <v>9.4700000000000006</v>
      </c>
      <c r="I74" s="1165">
        <v>4.1500000000000004</v>
      </c>
      <c r="J74" s="1170"/>
      <c r="K74" s="1166"/>
    </row>
    <row r="75" spans="1:11" ht="18.75" hidden="1" customHeight="1" x14ac:dyDescent="0.3">
      <c r="A75" s="1169">
        <v>40664</v>
      </c>
      <c r="B75" s="1162">
        <v>5.25</v>
      </c>
      <c r="C75" s="1162" t="s">
        <v>1006</v>
      </c>
      <c r="D75" s="1162" t="s">
        <v>2502</v>
      </c>
      <c r="E75" s="1163" t="s">
        <v>3629</v>
      </c>
      <c r="F75" s="1163" t="s">
        <v>1033</v>
      </c>
      <c r="G75" s="1162">
        <v>4.12</v>
      </c>
      <c r="H75" s="1164">
        <v>9.4499999999999993</v>
      </c>
      <c r="I75" s="1165">
        <v>4.0599999999999996</v>
      </c>
      <c r="J75" s="1170"/>
      <c r="K75" s="1166"/>
    </row>
    <row r="76" spans="1:11" ht="18.75" hidden="1" customHeight="1" x14ac:dyDescent="0.3">
      <c r="A76" s="1169">
        <v>40695</v>
      </c>
      <c r="B76" s="1162">
        <v>5.5</v>
      </c>
      <c r="C76" s="1162" t="s">
        <v>1006</v>
      </c>
      <c r="D76" s="1162" t="s">
        <v>2503</v>
      </c>
      <c r="E76" s="1163" t="s">
        <v>3629</v>
      </c>
      <c r="F76" s="1163" t="s">
        <v>1033</v>
      </c>
      <c r="G76" s="1162">
        <v>4.25</v>
      </c>
      <c r="H76" s="1164">
        <v>9.58</v>
      </c>
      <c r="I76" s="1165">
        <v>4.33</v>
      </c>
      <c r="J76" s="1170"/>
      <c r="K76" s="1166"/>
    </row>
    <row r="77" spans="1:11" ht="18.75" hidden="1" customHeight="1" x14ac:dyDescent="0.3">
      <c r="A77" s="1169">
        <v>40725</v>
      </c>
      <c r="B77" s="1162">
        <v>5.5</v>
      </c>
      <c r="C77" s="1162" t="s">
        <v>1007</v>
      </c>
      <c r="D77" s="1162" t="s">
        <v>2503</v>
      </c>
      <c r="E77" s="1163" t="s">
        <v>3629</v>
      </c>
      <c r="F77" s="1163" t="s">
        <v>1033</v>
      </c>
      <c r="G77" s="1162">
        <v>4.37</v>
      </c>
      <c r="H77" s="1164">
        <v>9.65</v>
      </c>
      <c r="I77" s="1165">
        <v>4.4000000000000004</v>
      </c>
      <c r="J77" s="1170"/>
      <c r="K77" s="1166"/>
    </row>
    <row r="78" spans="1:11" ht="18.75" hidden="1" customHeight="1" x14ac:dyDescent="0.3">
      <c r="A78" s="1169">
        <v>40756</v>
      </c>
      <c r="B78" s="1162">
        <v>5.5</v>
      </c>
      <c r="C78" s="1162" t="s">
        <v>1007</v>
      </c>
      <c r="D78" s="1162" t="s">
        <v>2503</v>
      </c>
      <c r="E78" s="1163" t="s">
        <v>3629</v>
      </c>
      <c r="F78" s="1163" t="s">
        <v>1201</v>
      </c>
      <c r="G78" s="1162">
        <v>4.33</v>
      </c>
      <c r="H78" s="1164">
        <v>9.66</v>
      </c>
      <c r="I78" s="1165">
        <v>4.42</v>
      </c>
      <c r="J78" s="1170"/>
      <c r="K78" s="1166"/>
    </row>
    <row r="79" spans="1:11" ht="18.75" hidden="1" customHeight="1" x14ac:dyDescent="0.3">
      <c r="A79" s="1169">
        <v>40787</v>
      </c>
      <c r="B79" s="1162">
        <v>5.5</v>
      </c>
      <c r="C79" s="1162" t="s">
        <v>1007</v>
      </c>
      <c r="D79" s="1162" t="s">
        <v>2503</v>
      </c>
      <c r="E79" s="1163" t="s">
        <v>3629</v>
      </c>
      <c r="F79" s="1163" t="s">
        <v>1201</v>
      </c>
      <c r="G79" s="1162">
        <v>4.34</v>
      </c>
      <c r="H79" s="1164">
        <v>9.33</v>
      </c>
      <c r="I79" s="1165">
        <v>4.45</v>
      </c>
      <c r="J79" s="1170"/>
      <c r="K79" s="1166"/>
    </row>
    <row r="80" spans="1:11" ht="18.75" hidden="1" customHeight="1" x14ac:dyDescent="0.3">
      <c r="A80" s="1169">
        <v>40817</v>
      </c>
      <c r="B80" s="1162">
        <v>5.5</v>
      </c>
      <c r="C80" s="1162" t="s">
        <v>1007</v>
      </c>
      <c r="D80" s="1162" t="s">
        <v>2503</v>
      </c>
      <c r="E80" s="1163" t="s">
        <v>3629</v>
      </c>
      <c r="F80" s="1163" t="s">
        <v>1201</v>
      </c>
      <c r="G80" s="1162">
        <v>4.34</v>
      </c>
      <c r="H80" s="1164">
        <v>9.32</v>
      </c>
      <c r="I80" s="1165">
        <v>4.42</v>
      </c>
      <c r="J80" s="1150"/>
      <c r="K80" s="1171"/>
    </row>
    <row r="81" spans="1:11" ht="18.75" hidden="1" customHeight="1" x14ac:dyDescent="0.3">
      <c r="A81" s="1169">
        <v>40848</v>
      </c>
      <c r="B81" s="1162">
        <v>5.5</v>
      </c>
      <c r="C81" s="1162" t="s">
        <v>1007</v>
      </c>
      <c r="D81" s="1162" t="s">
        <v>2503</v>
      </c>
      <c r="E81" s="1163" t="s">
        <v>3629</v>
      </c>
      <c r="F81" s="1163" t="s">
        <v>3632</v>
      </c>
      <c r="G81" s="1162">
        <v>4.32</v>
      </c>
      <c r="H81" s="1164">
        <v>9.27</v>
      </c>
      <c r="I81" s="1165">
        <v>4.51</v>
      </c>
      <c r="J81" s="1150"/>
      <c r="K81" s="1171"/>
    </row>
    <row r="82" spans="1:11" s="1142" customFormat="1" ht="18.75" hidden="1" customHeight="1" x14ac:dyDescent="0.3">
      <c r="A82" s="1169">
        <v>40878</v>
      </c>
      <c r="B82" s="1162">
        <v>5.4</v>
      </c>
      <c r="C82" s="1162" t="s">
        <v>1007</v>
      </c>
      <c r="D82" s="1162" t="s">
        <v>2503</v>
      </c>
      <c r="E82" s="1163" t="s">
        <v>3629</v>
      </c>
      <c r="F82" s="1163" t="s">
        <v>3633</v>
      </c>
      <c r="G82" s="1162">
        <v>4.29</v>
      </c>
      <c r="H82" s="1164">
        <v>9.1999999999999993</v>
      </c>
      <c r="I82" s="1165">
        <v>4.59</v>
      </c>
      <c r="J82" s="1172"/>
    </row>
    <row r="83" spans="1:11" s="1142" customFormat="1" ht="18.75" hidden="1" customHeight="1" x14ac:dyDescent="0.3">
      <c r="A83" s="1169">
        <v>40910</v>
      </c>
      <c r="B83" s="1162">
        <v>5.4</v>
      </c>
      <c r="C83" s="1162" t="s">
        <v>1007</v>
      </c>
      <c r="D83" s="1162" t="s">
        <v>2503</v>
      </c>
      <c r="E83" s="1163" t="s">
        <v>3629</v>
      </c>
      <c r="F83" s="1163" t="s">
        <v>3633</v>
      </c>
      <c r="G83" s="1162">
        <v>4.1500000000000004</v>
      </c>
      <c r="H83" s="1164">
        <v>9.09</v>
      </c>
      <c r="I83" s="1165">
        <v>4.33</v>
      </c>
      <c r="J83" s="1172"/>
    </row>
    <row r="84" spans="1:11" s="1142" customFormat="1" ht="18.75" hidden="1" customHeight="1" x14ac:dyDescent="0.3">
      <c r="A84" s="1169">
        <v>40941</v>
      </c>
      <c r="B84" s="1162">
        <v>5.4</v>
      </c>
      <c r="C84" s="1162" t="s">
        <v>1007</v>
      </c>
      <c r="D84" s="1162" t="s">
        <v>2503</v>
      </c>
      <c r="E84" s="1163" t="s">
        <v>3629</v>
      </c>
      <c r="F84" s="1163" t="s">
        <v>3633</v>
      </c>
      <c r="G84" s="1162">
        <v>4.13</v>
      </c>
      <c r="H84" s="1164">
        <v>9.06</v>
      </c>
      <c r="I84" s="1165">
        <v>4.25</v>
      </c>
      <c r="J84" s="1172"/>
    </row>
    <row r="85" spans="1:11" s="1142" customFormat="1" ht="18.75" hidden="1" customHeight="1" x14ac:dyDescent="0.3">
      <c r="A85" s="1169">
        <v>40970</v>
      </c>
      <c r="B85" s="1162">
        <v>4.9000000000000004</v>
      </c>
      <c r="C85" s="1162" t="s">
        <v>1008</v>
      </c>
      <c r="D85" s="1162" t="s">
        <v>2504</v>
      </c>
      <c r="E85" s="1163" t="s">
        <v>3634</v>
      </c>
      <c r="F85" s="1163" t="s">
        <v>3635</v>
      </c>
      <c r="G85" s="1162">
        <v>3.86</v>
      </c>
      <c r="H85" s="1164">
        <v>8.9600000000000009</v>
      </c>
      <c r="I85" s="1165">
        <v>4.08</v>
      </c>
      <c r="J85" s="1172"/>
    </row>
    <row r="86" spans="1:11" s="1142" customFormat="1" ht="18.75" hidden="1" customHeight="1" x14ac:dyDescent="0.3">
      <c r="A86" s="1169">
        <v>41001</v>
      </c>
      <c r="B86" s="1162">
        <v>4.9000000000000004</v>
      </c>
      <c r="C86" s="1162" t="s">
        <v>1009</v>
      </c>
      <c r="D86" s="1162" t="s">
        <v>2505</v>
      </c>
      <c r="E86" s="1163" t="s">
        <v>3636</v>
      </c>
      <c r="F86" s="1163" t="s">
        <v>3637</v>
      </c>
      <c r="G86" s="1162">
        <v>3.8</v>
      </c>
      <c r="H86" s="1164">
        <v>8.57</v>
      </c>
      <c r="I86" s="1165">
        <v>3.77</v>
      </c>
      <c r="J86" s="1172"/>
    </row>
    <row r="87" spans="1:11" s="1142" customFormat="1" ht="18.75" hidden="1" customHeight="1" x14ac:dyDescent="0.3">
      <c r="A87" s="1169">
        <v>41031</v>
      </c>
      <c r="B87" s="1162">
        <v>4.9000000000000004</v>
      </c>
      <c r="C87" s="1162" t="s">
        <v>1010</v>
      </c>
      <c r="D87" s="1162" t="s">
        <v>2505</v>
      </c>
      <c r="E87" s="1163" t="s">
        <v>3636</v>
      </c>
      <c r="F87" s="1163" t="s">
        <v>3638</v>
      </c>
      <c r="G87" s="1162">
        <v>3.82</v>
      </c>
      <c r="H87" s="1164">
        <v>8.59</v>
      </c>
      <c r="I87" s="1165">
        <v>3.71</v>
      </c>
      <c r="J87" s="1172"/>
    </row>
    <row r="88" spans="1:11" s="1142" customFormat="1" ht="18.75" hidden="1" customHeight="1" x14ac:dyDescent="0.3">
      <c r="A88" s="1169">
        <v>41062</v>
      </c>
      <c r="B88" s="1162">
        <v>4.9000000000000004</v>
      </c>
      <c r="C88" s="1162" t="s">
        <v>1010</v>
      </c>
      <c r="D88" s="1162" t="s">
        <v>2505</v>
      </c>
      <c r="E88" s="1163" t="s">
        <v>3639</v>
      </c>
      <c r="F88" s="1163" t="s">
        <v>3637</v>
      </c>
      <c r="G88" s="1162">
        <v>3.65</v>
      </c>
      <c r="H88" s="1164">
        <v>8.5299999999999994</v>
      </c>
      <c r="I88" s="1165">
        <v>3.44</v>
      </c>
      <c r="J88" s="1172"/>
    </row>
    <row r="89" spans="1:11" s="1142" customFormat="1" ht="18.75" hidden="1" customHeight="1" x14ac:dyDescent="0.3">
      <c r="A89" s="1169">
        <v>41092</v>
      </c>
      <c r="B89" s="1162">
        <v>4.9000000000000004</v>
      </c>
      <c r="C89" s="1162" t="s">
        <v>1010</v>
      </c>
      <c r="D89" s="1162" t="s">
        <v>2505</v>
      </c>
      <c r="E89" s="1163" t="s">
        <v>3639</v>
      </c>
      <c r="F89" s="1163" t="s">
        <v>3637</v>
      </c>
      <c r="G89" s="1162">
        <v>3.64</v>
      </c>
      <c r="H89" s="1164">
        <v>8.52</v>
      </c>
      <c r="I89" s="1165">
        <v>3.55</v>
      </c>
      <c r="J89" s="1172"/>
    </row>
    <row r="90" spans="1:11" s="1142" customFormat="1" ht="18.75" hidden="1" customHeight="1" x14ac:dyDescent="0.3">
      <c r="A90" s="1169">
        <v>41123</v>
      </c>
      <c r="B90" s="1162">
        <v>4.9000000000000004</v>
      </c>
      <c r="C90" s="1162" t="s">
        <v>1010</v>
      </c>
      <c r="D90" s="1162" t="s">
        <v>2505</v>
      </c>
      <c r="E90" s="1163" t="s">
        <v>3639</v>
      </c>
      <c r="F90" s="1163" t="s">
        <v>3637</v>
      </c>
      <c r="G90" s="1162">
        <v>3.67</v>
      </c>
      <c r="H90" s="1164">
        <v>8.5399999999999991</v>
      </c>
      <c r="I90" s="1165">
        <v>3.56</v>
      </c>
      <c r="J90" s="1172"/>
    </row>
    <row r="91" spans="1:11" s="1142" customFormat="1" ht="18.75" hidden="1" customHeight="1" x14ac:dyDescent="0.3">
      <c r="A91" s="1169">
        <v>41154</v>
      </c>
      <c r="B91" s="1162">
        <v>4.9000000000000004</v>
      </c>
      <c r="C91" s="1162" t="s">
        <v>1010</v>
      </c>
      <c r="D91" s="1162" t="s">
        <v>2505</v>
      </c>
      <c r="E91" s="1163" t="s">
        <v>3639</v>
      </c>
      <c r="F91" s="1163" t="s">
        <v>3637</v>
      </c>
      <c r="G91" s="1162">
        <v>3.63</v>
      </c>
      <c r="H91" s="1164">
        <v>8.49</v>
      </c>
      <c r="I91" s="1165">
        <v>3.6</v>
      </c>
      <c r="J91" s="1172"/>
    </row>
    <row r="92" spans="1:11" s="1142" customFormat="1" ht="18.75" hidden="1" customHeight="1" x14ac:dyDescent="0.3">
      <c r="A92" s="1169">
        <v>41184</v>
      </c>
      <c r="B92" s="1162">
        <v>4.9000000000000004</v>
      </c>
      <c r="C92" s="1162" t="s">
        <v>1010</v>
      </c>
      <c r="D92" s="1162" t="s">
        <v>2505</v>
      </c>
      <c r="E92" s="1163" t="s">
        <v>3639</v>
      </c>
      <c r="F92" s="1163" t="s">
        <v>3637</v>
      </c>
      <c r="G92" s="1162">
        <v>3.65</v>
      </c>
      <c r="H92" s="1164">
        <v>8.52</v>
      </c>
      <c r="I92" s="1165">
        <v>3.23</v>
      </c>
      <c r="J92" s="1172"/>
    </row>
    <row r="93" spans="1:11" s="1142" customFormat="1" ht="18.75" hidden="1" customHeight="1" x14ac:dyDescent="0.3">
      <c r="A93" s="1169">
        <v>41215</v>
      </c>
      <c r="B93" s="1162">
        <v>4.9000000000000004</v>
      </c>
      <c r="C93" s="1162" t="s">
        <v>1010</v>
      </c>
      <c r="D93" s="1162" t="s">
        <v>2505</v>
      </c>
      <c r="E93" s="1163" t="s">
        <v>3640</v>
      </c>
      <c r="F93" s="1163" t="s">
        <v>3637</v>
      </c>
      <c r="G93" s="1173">
        <v>3.64</v>
      </c>
      <c r="H93" s="1174">
        <v>8.48</v>
      </c>
      <c r="I93" s="1165">
        <v>3.09</v>
      </c>
      <c r="J93" s="1172"/>
    </row>
    <row r="94" spans="1:11" s="1142" customFormat="1" ht="18.75" hidden="1" customHeight="1" x14ac:dyDescent="0.3">
      <c r="A94" s="1169">
        <v>41245</v>
      </c>
      <c r="B94" s="1162">
        <v>4.9000000000000004</v>
      </c>
      <c r="C94" s="1162" t="s">
        <v>1010</v>
      </c>
      <c r="D94" s="1162" t="s">
        <v>2505</v>
      </c>
      <c r="E94" s="1163" t="s">
        <v>3640</v>
      </c>
      <c r="F94" s="1163" t="s">
        <v>3637</v>
      </c>
      <c r="G94" s="1173">
        <v>3.48</v>
      </c>
      <c r="H94" s="1174">
        <v>8.42</v>
      </c>
      <c r="I94" s="1165">
        <v>2.92</v>
      </c>
      <c r="J94" s="1172"/>
    </row>
    <row r="95" spans="1:11" s="1142" customFormat="1" ht="18.75" hidden="1" customHeight="1" x14ac:dyDescent="0.3">
      <c r="A95" s="1169">
        <v>41276</v>
      </c>
      <c r="B95" s="1162">
        <v>4.9000000000000004</v>
      </c>
      <c r="C95" s="1162" t="s">
        <v>1010</v>
      </c>
      <c r="D95" s="1162" t="s">
        <v>2505</v>
      </c>
      <c r="E95" s="1163" t="s">
        <v>3640</v>
      </c>
      <c r="F95" s="1163" t="s">
        <v>3637</v>
      </c>
      <c r="G95" s="1173">
        <v>3.32</v>
      </c>
      <c r="H95" s="1174">
        <v>8.42</v>
      </c>
      <c r="I95" s="1165">
        <v>2.88</v>
      </c>
      <c r="J95" s="1172"/>
    </row>
    <row r="96" spans="1:11" s="1142" customFormat="1" ht="18.75" hidden="1" customHeight="1" x14ac:dyDescent="0.3">
      <c r="A96" s="1169">
        <v>41307</v>
      </c>
      <c r="B96" s="1162">
        <v>4.9000000000000004</v>
      </c>
      <c r="C96" s="1162" t="s">
        <v>1010</v>
      </c>
      <c r="D96" s="1162" t="s">
        <v>2505</v>
      </c>
      <c r="E96" s="1163" t="s">
        <v>3641</v>
      </c>
      <c r="F96" s="1163" t="s">
        <v>1569</v>
      </c>
      <c r="G96" s="1173">
        <v>3.42</v>
      </c>
      <c r="H96" s="1174">
        <v>8.39</v>
      </c>
      <c r="I96" s="1165">
        <v>2.67</v>
      </c>
      <c r="J96" s="1172"/>
    </row>
    <row r="97" spans="1:12" s="1142" customFormat="1" ht="18.75" hidden="1" customHeight="1" x14ac:dyDescent="0.3">
      <c r="A97" s="1169">
        <v>41335</v>
      </c>
      <c r="B97" s="1162">
        <v>4.9000000000000004</v>
      </c>
      <c r="C97" s="1162" t="s">
        <v>1010</v>
      </c>
      <c r="D97" s="1162" t="s">
        <v>2505</v>
      </c>
      <c r="E97" s="1163" t="s">
        <v>3642</v>
      </c>
      <c r="F97" s="1163" t="s">
        <v>3643</v>
      </c>
      <c r="G97" s="1173">
        <v>3.41</v>
      </c>
      <c r="H97" s="1174">
        <v>8.36</v>
      </c>
      <c r="I97" s="1165">
        <v>2.37</v>
      </c>
      <c r="J97" s="1172"/>
    </row>
    <row r="98" spans="1:12" s="1142" customFormat="1" ht="18.75" hidden="1" customHeight="1" x14ac:dyDescent="0.3">
      <c r="A98" s="1169">
        <v>41366</v>
      </c>
      <c r="B98" s="1162">
        <v>4.9000000000000004</v>
      </c>
      <c r="C98" s="1162" t="s">
        <v>1010</v>
      </c>
      <c r="D98" s="1162" t="s">
        <v>2505</v>
      </c>
      <c r="E98" s="1163" t="s">
        <v>3644</v>
      </c>
      <c r="F98" s="1163" t="s">
        <v>1574</v>
      </c>
      <c r="G98" s="1173">
        <v>3.45</v>
      </c>
      <c r="H98" s="1174">
        <v>8.33</v>
      </c>
      <c r="I98" s="1165">
        <v>2.33</v>
      </c>
      <c r="J98" s="1172"/>
    </row>
    <row r="99" spans="1:12" s="1142" customFormat="1" ht="18.75" hidden="1" customHeight="1" x14ac:dyDescent="0.3">
      <c r="A99" s="1169">
        <v>41396</v>
      </c>
      <c r="B99" s="1162">
        <v>4.9000000000000004</v>
      </c>
      <c r="C99" s="1162" t="s">
        <v>1010</v>
      </c>
      <c r="D99" s="1162" t="s">
        <v>2505</v>
      </c>
      <c r="E99" s="1163" t="s">
        <v>3641</v>
      </c>
      <c r="F99" s="1163" t="s">
        <v>3645</v>
      </c>
      <c r="G99" s="1173">
        <v>3.47</v>
      </c>
      <c r="H99" s="1174">
        <v>8.42</v>
      </c>
      <c r="I99" s="1165">
        <v>2.3199999999999998</v>
      </c>
      <c r="J99" s="1172"/>
      <c r="L99" s="1175"/>
    </row>
    <row r="100" spans="1:12" s="1142" customFormat="1" ht="18.75" hidden="1" customHeight="1" x14ac:dyDescent="0.3">
      <c r="A100" s="1169">
        <v>41427</v>
      </c>
      <c r="B100" s="1162">
        <v>4.6500000000000004</v>
      </c>
      <c r="C100" s="1162" t="s">
        <v>1010</v>
      </c>
      <c r="D100" s="1162" t="s">
        <v>2506</v>
      </c>
      <c r="E100" s="1163" t="s">
        <v>3641</v>
      </c>
      <c r="F100" s="1163" t="s">
        <v>3646</v>
      </c>
      <c r="G100" s="1173">
        <v>3.28</v>
      </c>
      <c r="H100" s="1174">
        <v>8.26</v>
      </c>
      <c r="I100" s="1165">
        <v>2.72</v>
      </c>
      <c r="J100" s="1172"/>
    </row>
    <row r="101" spans="1:12" s="1142" customFormat="1" ht="18.75" hidden="1" customHeight="1" x14ac:dyDescent="0.3">
      <c r="A101" s="1176">
        <v>41457</v>
      </c>
      <c r="B101" s="1162">
        <v>4.6500000000000004</v>
      </c>
      <c r="C101" s="1162" t="s">
        <v>1011</v>
      </c>
      <c r="D101" s="1162" t="s">
        <v>2507</v>
      </c>
      <c r="E101" s="1163" t="s">
        <v>3641</v>
      </c>
      <c r="F101" s="1163" t="s">
        <v>2473</v>
      </c>
      <c r="G101" s="1173">
        <v>3.21</v>
      </c>
      <c r="H101" s="1174">
        <v>8.2200000000000006</v>
      </c>
      <c r="I101" s="1165">
        <v>2.94</v>
      </c>
      <c r="J101" s="1172"/>
    </row>
    <row r="102" spans="1:12" s="1142" customFormat="1" ht="18.75" hidden="1" customHeight="1" x14ac:dyDescent="0.3">
      <c r="A102" s="1176">
        <v>41488</v>
      </c>
      <c r="B102" s="1162">
        <v>4.6500000000000004</v>
      </c>
      <c r="C102" s="1162" t="s">
        <v>1011</v>
      </c>
      <c r="D102" s="1162" t="s">
        <v>2507</v>
      </c>
      <c r="E102" s="1163" t="s">
        <v>3647</v>
      </c>
      <c r="F102" s="1163" t="s">
        <v>3648</v>
      </c>
      <c r="G102" s="1173">
        <v>3.24</v>
      </c>
      <c r="H102" s="1174">
        <v>8.18</v>
      </c>
      <c r="I102" s="1165">
        <v>2.85</v>
      </c>
      <c r="J102" s="1172"/>
    </row>
    <row r="103" spans="1:12" s="1142" customFormat="1" ht="18.75" hidden="1" customHeight="1" x14ac:dyDescent="0.3">
      <c r="A103" s="1176">
        <v>41519</v>
      </c>
      <c r="B103" s="1162">
        <v>4.6500000000000004</v>
      </c>
      <c r="C103" s="1162" t="s">
        <v>1011</v>
      </c>
      <c r="D103" s="1162" t="s">
        <v>2507</v>
      </c>
      <c r="E103" s="1163" t="s">
        <v>3641</v>
      </c>
      <c r="F103" s="1163" t="s">
        <v>3649</v>
      </c>
      <c r="G103" s="1173">
        <v>3.26</v>
      </c>
      <c r="H103" s="1174">
        <v>8.15</v>
      </c>
      <c r="I103" s="1165">
        <v>2.73</v>
      </c>
      <c r="J103" s="1172"/>
    </row>
    <row r="104" spans="1:12" s="1142" customFormat="1" ht="18.75" hidden="1" customHeight="1" x14ac:dyDescent="0.3">
      <c r="A104" s="1176">
        <v>41549</v>
      </c>
      <c r="B104" s="1162">
        <v>4.6500000000000004</v>
      </c>
      <c r="C104" s="1162" t="s">
        <v>1012</v>
      </c>
      <c r="D104" s="1162" t="s">
        <v>2508</v>
      </c>
      <c r="E104" s="1163" t="s">
        <v>3641</v>
      </c>
      <c r="F104" s="1163" t="s">
        <v>1575</v>
      </c>
      <c r="G104" s="1173">
        <v>3.26</v>
      </c>
      <c r="H104" s="1177">
        <v>8.1</v>
      </c>
      <c r="I104" s="1165">
        <v>3.29</v>
      </c>
      <c r="J104" s="1172"/>
    </row>
    <row r="105" spans="1:12" s="1142" customFormat="1" ht="18.75" hidden="1" customHeight="1" x14ac:dyDescent="0.3">
      <c r="A105" s="1176">
        <v>41580</v>
      </c>
      <c r="B105" s="1162">
        <v>4.6500000000000004</v>
      </c>
      <c r="C105" s="1162" t="s">
        <v>1012</v>
      </c>
      <c r="D105" s="1162" t="s">
        <v>2508</v>
      </c>
      <c r="E105" s="1163" t="s">
        <v>3650</v>
      </c>
      <c r="F105" s="1163" t="s">
        <v>3649</v>
      </c>
      <c r="G105" s="1173">
        <v>3.25</v>
      </c>
      <c r="H105" s="1177">
        <v>8.09</v>
      </c>
      <c r="I105" s="1165">
        <v>3.52</v>
      </c>
      <c r="J105" s="1172"/>
    </row>
    <row r="106" spans="1:12" s="1142" customFormat="1" ht="18.75" hidden="1" customHeight="1" x14ac:dyDescent="0.3">
      <c r="A106" s="1178">
        <v>41610</v>
      </c>
      <c r="B106" s="1179">
        <v>4.6500000000000004</v>
      </c>
      <c r="C106" s="1179" t="s">
        <v>1012</v>
      </c>
      <c r="D106" s="1179" t="s">
        <v>2508</v>
      </c>
      <c r="E106" s="1180" t="s">
        <v>3651</v>
      </c>
      <c r="F106" s="1180" t="s">
        <v>3652</v>
      </c>
      <c r="G106" s="1179">
        <v>3.2174550585821531</v>
      </c>
      <c r="H106" s="1181">
        <v>8.07</v>
      </c>
      <c r="I106" s="1182">
        <v>3.64</v>
      </c>
      <c r="J106" s="1172"/>
    </row>
    <row r="107" spans="1:12" s="1142" customFormat="1" ht="18.75" hidden="1" customHeight="1" x14ac:dyDescent="0.3">
      <c r="A107" s="1178">
        <v>41641</v>
      </c>
      <c r="B107" s="1179">
        <v>4.6500000000000004</v>
      </c>
      <c r="C107" s="1179" t="s">
        <v>1012</v>
      </c>
      <c r="D107" s="1179" t="s">
        <v>2508</v>
      </c>
      <c r="E107" s="1180" t="s">
        <v>3653</v>
      </c>
      <c r="F107" s="1180" t="s">
        <v>2231</v>
      </c>
      <c r="G107" s="1179">
        <v>3.27</v>
      </c>
      <c r="H107" s="1181">
        <v>8.14</v>
      </c>
      <c r="I107" s="1182">
        <v>3.53</v>
      </c>
      <c r="J107" s="1172"/>
    </row>
    <row r="108" spans="1:12" s="1142" customFormat="1" ht="18.75" hidden="1" customHeight="1" x14ac:dyDescent="0.3">
      <c r="A108" s="1178">
        <v>41672</v>
      </c>
      <c r="B108" s="1179">
        <v>4.6500000000000004</v>
      </c>
      <c r="C108" s="1179" t="s">
        <v>1012</v>
      </c>
      <c r="D108" s="1179" t="s">
        <v>2508</v>
      </c>
      <c r="E108" s="1180" t="s">
        <v>3651</v>
      </c>
      <c r="F108" s="1180" t="s">
        <v>2232</v>
      </c>
      <c r="G108" s="1179">
        <v>3.16</v>
      </c>
      <c r="H108" s="1181">
        <v>8.1199999999999992</v>
      </c>
      <c r="I108" s="1182">
        <v>3.23</v>
      </c>
      <c r="J108" s="1172"/>
    </row>
    <row r="109" spans="1:12" s="1142" customFormat="1" ht="18.75" hidden="1" customHeight="1" x14ac:dyDescent="0.3">
      <c r="A109" s="1178">
        <v>41700</v>
      </c>
      <c r="B109" s="1179">
        <v>4.6500000000000004</v>
      </c>
      <c r="C109" s="1179" t="s">
        <v>1012</v>
      </c>
      <c r="D109" s="1179" t="s">
        <v>2509</v>
      </c>
      <c r="E109" s="1180" t="s">
        <v>3651</v>
      </c>
      <c r="F109" s="1180" t="s">
        <v>2233</v>
      </c>
      <c r="G109" s="1179">
        <v>3.18</v>
      </c>
      <c r="H109" s="1181">
        <v>8.1199999999999992</v>
      </c>
      <c r="I109" s="1182">
        <v>3.05</v>
      </c>
      <c r="J109" s="1172"/>
    </row>
    <row r="110" spans="1:12" s="1142" customFormat="1" ht="18.75" hidden="1" customHeight="1" x14ac:dyDescent="0.3">
      <c r="A110" s="1178">
        <v>41731</v>
      </c>
      <c r="B110" s="1179">
        <v>4.6500000000000004</v>
      </c>
      <c r="C110" s="1179" t="s">
        <v>1012</v>
      </c>
      <c r="D110" s="1179" t="s">
        <v>2509</v>
      </c>
      <c r="E110" s="1180" t="s">
        <v>3654</v>
      </c>
      <c r="F110" s="1180" t="s">
        <v>2234</v>
      </c>
      <c r="G110" s="1179">
        <v>3.1551113181666208</v>
      </c>
      <c r="H110" s="1181">
        <v>8.0825323835957139</v>
      </c>
      <c r="I110" s="1182">
        <v>2.98</v>
      </c>
      <c r="J110" s="1172"/>
    </row>
    <row r="111" spans="1:12" s="1142" customFormat="1" ht="18.75" hidden="1" customHeight="1" x14ac:dyDescent="0.3">
      <c r="A111" s="1178">
        <v>41761</v>
      </c>
      <c r="B111" s="1179">
        <v>4.6500000000000004</v>
      </c>
      <c r="C111" s="1179" t="s">
        <v>1012</v>
      </c>
      <c r="D111" s="1179" t="s">
        <v>2509</v>
      </c>
      <c r="E111" s="1180" t="s">
        <v>3651</v>
      </c>
      <c r="F111" s="1180" t="s">
        <v>2235</v>
      </c>
      <c r="G111" s="1179">
        <v>3.38</v>
      </c>
      <c r="H111" s="1181">
        <v>8.11</v>
      </c>
      <c r="I111" s="1182">
        <v>2.78</v>
      </c>
      <c r="J111" s="1172"/>
    </row>
    <row r="112" spans="1:12" s="1142" customFormat="1" ht="18.75" hidden="1" customHeight="1" x14ac:dyDescent="0.3">
      <c r="A112" s="1178">
        <v>41792</v>
      </c>
      <c r="B112" s="1179">
        <v>4.6500000000000004</v>
      </c>
      <c r="C112" s="1179" t="s">
        <v>1012</v>
      </c>
      <c r="D112" s="1179" t="s">
        <v>2509</v>
      </c>
      <c r="E112" s="1180" t="s">
        <v>3654</v>
      </c>
      <c r="F112" s="1180" t="s">
        <v>3655</v>
      </c>
      <c r="G112" s="1179">
        <v>3.3</v>
      </c>
      <c r="H112" s="1181">
        <v>8.0399999999999991</v>
      </c>
      <c r="I112" s="1182">
        <v>2.48</v>
      </c>
      <c r="J112" s="1172"/>
    </row>
    <row r="113" spans="1:11" s="1142" customFormat="1" ht="18.75" hidden="1" customHeight="1" x14ac:dyDescent="0.3">
      <c r="A113" s="1178">
        <v>41822</v>
      </c>
      <c r="B113" s="1179">
        <v>4.6500000000000004</v>
      </c>
      <c r="C113" s="1179" t="s">
        <v>1012</v>
      </c>
      <c r="D113" s="1179" t="s">
        <v>2509</v>
      </c>
      <c r="E113" s="1180" t="s">
        <v>3651</v>
      </c>
      <c r="F113" s="1180" t="s">
        <v>2233</v>
      </c>
      <c r="G113" s="1183">
        <v>3.298881731933109</v>
      </c>
      <c r="H113" s="1184">
        <v>7.9800628050706601</v>
      </c>
      <c r="I113" s="1182">
        <v>2.1</v>
      </c>
      <c r="J113" s="1172"/>
    </row>
    <row r="114" spans="1:11" s="1142" customFormat="1" ht="18.75" hidden="1" customHeight="1" x14ac:dyDescent="0.3">
      <c r="A114" s="1178">
        <v>41853</v>
      </c>
      <c r="B114" s="1179">
        <v>4.6500000000000004</v>
      </c>
      <c r="C114" s="1179" t="s">
        <v>1012</v>
      </c>
      <c r="D114" s="1179" t="s">
        <v>2509</v>
      </c>
      <c r="E114" s="1180" t="s">
        <v>3656</v>
      </c>
      <c r="F114" s="1180" t="s">
        <v>3657</v>
      </c>
      <c r="G114" s="1183">
        <v>3.2930000000000001</v>
      </c>
      <c r="H114" s="1184">
        <v>7.98</v>
      </c>
      <c r="I114" s="1182">
        <v>1.17</v>
      </c>
      <c r="J114" s="1172"/>
    </row>
    <row r="115" spans="1:11" s="1142" customFormat="1" ht="18.75" hidden="1" customHeight="1" x14ac:dyDescent="0.3">
      <c r="A115" s="1178">
        <v>41884</v>
      </c>
      <c r="B115" s="1179">
        <v>4.6500000000000004</v>
      </c>
      <c r="C115" s="1179" t="s">
        <v>1012</v>
      </c>
      <c r="D115" s="1179" t="s">
        <v>2509</v>
      </c>
      <c r="E115" s="1180" t="s">
        <v>3656</v>
      </c>
      <c r="F115" s="1180" t="s">
        <v>3658</v>
      </c>
      <c r="G115" s="1183">
        <v>3.27</v>
      </c>
      <c r="H115" s="1184">
        <v>7.95</v>
      </c>
      <c r="I115" s="1182">
        <v>1.71</v>
      </c>
      <c r="J115" s="1172"/>
    </row>
    <row r="116" spans="1:11" s="1142" customFormat="1" ht="18.75" hidden="1" customHeight="1" x14ac:dyDescent="0.3">
      <c r="A116" s="1178">
        <v>41914</v>
      </c>
      <c r="B116" s="1179">
        <v>4.6500000000000004</v>
      </c>
      <c r="C116" s="1179" t="s">
        <v>1012</v>
      </c>
      <c r="D116" s="1179" t="s">
        <v>2509</v>
      </c>
      <c r="E116" s="1180" t="s">
        <v>3659</v>
      </c>
      <c r="F116" s="1180" t="s">
        <v>2242</v>
      </c>
      <c r="G116" s="1183">
        <v>3.27</v>
      </c>
      <c r="H116" s="1184">
        <v>7.94</v>
      </c>
      <c r="I116" s="1182">
        <v>1.47</v>
      </c>
      <c r="J116" s="1172"/>
    </row>
    <row r="117" spans="1:11" s="1142" customFormat="1" ht="18.75" hidden="1" customHeight="1" x14ac:dyDescent="0.3">
      <c r="A117" s="1178">
        <v>41945</v>
      </c>
      <c r="B117" s="1179">
        <v>4.6500000000000004</v>
      </c>
      <c r="C117" s="1179" t="s">
        <v>1012</v>
      </c>
      <c r="D117" s="1179" t="s">
        <v>2509</v>
      </c>
      <c r="E117" s="1180" t="s">
        <v>3659</v>
      </c>
      <c r="F117" s="1180" t="s">
        <v>1571</v>
      </c>
      <c r="G117" s="1183">
        <v>3.24</v>
      </c>
      <c r="H117" s="1184">
        <v>7.83</v>
      </c>
      <c r="I117" s="1182">
        <v>1.44</v>
      </c>
      <c r="J117" s="1172"/>
    </row>
    <row r="118" spans="1:11" s="1142" customFormat="1" ht="18.75" hidden="1" customHeight="1" x14ac:dyDescent="0.3">
      <c r="A118" s="1178">
        <v>41975</v>
      </c>
      <c r="B118" s="1179">
        <v>4.6500000000000004</v>
      </c>
      <c r="C118" s="1179" t="s">
        <v>1012</v>
      </c>
      <c r="D118" s="1179" t="s">
        <v>2510</v>
      </c>
      <c r="E118" s="1180" t="s">
        <v>3660</v>
      </c>
      <c r="F118" s="1180" t="s">
        <v>2473</v>
      </c>
      <c r="G118" s="1183">
        <v>3.2</v>
      </c>
      <c r="H118" s="1184">
        <v>7.79</v>
      </c>
      <c r="I118" s="1182">
        <v>2.44</v>
      </c>
      <c r="J118" s="1172"/>
    </row>
    <row r="119" spans="1:11" s="1142" customFormat="1" ht="18.75" hidden="1" customHeight="1" x14ac:dyDescent="0.3">
      <c r="A119" s="1178">
        <v>42006</v>
      </c>
      <c r="B119" s="1179">
        <v>4.6500000000000004</v>
      </c>
      <c r="C119" s="1179" t="s">
        <v>1012</v>
      </c>
      <c r="D119" s="1179" t="s">
        <v>2511</v>
      </c>
      <c r="E119" s="1180" t="s">
        <v>3661</v>
      </c>
      <c r="F119" s="1180" t="s">
        <v>3657</v>
      </c>
      <c r="G119" s="1183">
        <v>3.18</v>
      </c>
      <c r="H119" s="1184">
        <v>7.7200728639789542</v>
      </c>
      <c r="I119" s="1182">
        <v>2.82</v>
      </c>
      <c r="J119" s="1172"/>
    </row>
    <row r="120" spans="1:11" s="1142" customFormat="1" ht="18.75" hidden="1" customHeight="1" x14ac:dyDescent="0.3">
      <c r="A120" s="1178">
        <v>42037</v>
      </c>
      <c r="B120" s="1179">
        <v>4.6500000000000004</v>
      </c>
      <c r="C120" s="1179" t="s">
        <v>1012</v>
      </c>
      <c r="D120" s="1179" t="s">
        <v>2511</v>
      </c>
      <c r="E120" s="1180" t="s">
        <v>3661</v>
      </c>
      <c r="F120" s="1180" t="s">
        <v>3646</v>
      </c>
      <c r="G120" s="1183">
        <v>3.2</v>
      </c>
      <c r="H120" s="1184">
        <v>7.75</v>
      </c>
      <c r="I120" s="1182">
        <v>2.36</v>
      </c>
      <c r="J120" s="1172"/>
    </row>
    <row r="121" spans="1:11" s="1142" customFormat="1" ht="18.75" hidden="1" customHeight="1" x14ac:dyDescent="0.3">
      <c r="A121" s="1178">
        <v>42065</v>
      </c>
      <c r="B121" s="1179">
        <v>4.6500000000000004</v>
      </c>
      <c r="C121" s="1179" t="s">
        <v>1012</v>
      </c>
      <c r="D121" s="1179" t="s">
        <v>2511</v>
      </c>
      <c r="E121" s="1180" t="s">
        <v>3661</v>
      </c>
      <c r="F121" s="1180" t="s">
        <v>2242</v>
      </c>
      <c r="G121" s="1183">
        <v>3.17</v>
      </c>
      <c r="H121" s="1184">
        <v>7.81</v>
      </c>
      <c r="I121" s="1182">
        <v>1.88</v>
      </c>
      <c r="J121" s="1172"/>
    </row>
    <row r="122" spans="1:11" s="1142" customFormat="1" ht="18.75" hidden="1" customHeight="1" x14ac:dyDescent="0.3">
      <c r="A122" s="1178">
        <v>42096</v>
      </c>
      <c r="B122" s="1179">
        <v>4.6500000000000004</v>
      </c>
      <c r="C122" s="1179" t="s">
        <v>1012</v>
      </c>
      <c r="D122" s="1179" t="s">
        <v>2511</v>
      </c>
      <c r="E122" s="1180" t="s">
        <v>3659</v>
      </c>
      <c r="F122" s="1180" t="s">
        <v>3662</v>
      </c>
      <c r="G122" s="1183">
        <v>3.0515322413801469</v>
      </c>
      <c r="H122" s="1184">
        <v>7.75</v>
      </c>
      <c r="I122" s="1182">
        <v>1.47</v>
      </c>
      <c r="J122" s="1172"/>
    </row>
    <row r="123" spans="1:11" s="1142" customFormat="1" ht="18.75" hidden="1" customHeight="1" x14ac:dyDescent="0.3">
      <c r="A123" s="1178">
        <v>42126</v>
      </c>
      <c r="B123" s="1179">
        <v>4.6500000000000004</v>
      </c>
      <c r="C123" s="1179" t="s">
        <v>1012</v>
      </c>
      <c r="D123" s="1179" t="s">
        <v>2511</v>
      </c>
      <c r="E123" s="1180" t="s">
        <v>3659</v>
      </c>
      <c r="F123" s="1180" t="s">
        <v>3663</v>
      </c>
      <c r="G123" s="1183">
        <v>2.84</v>
      </c>
      <c r="H123" s="1184">
        <v>7.7</v>
      </c>
      <c r="I123" s="1182">
        <v>1.44</v>
      </c>
      <c r="J123" s="1172"/>
      <c r="K123" s="1185"/>
    </row>
    <row r="124" spans="1:11" s="1142" customFormat="1" ht="18.75" hidden="1" customHeight="1" x14ac:dyDescent="0.3">
      <c r="A124" s="1178">
        <v>42157</v>
      </c>
      <c r="B124" s="1179">
        <v>4.6500000000000004</v>
      </c>
      <c r="C124" s="1179" t="s">
        <v>1012</v>
      </c>
      <c r="D124" s="1179" t="s">
        <v>2511</v>
      </c>
      <c r="E124" s="1180" t="s">
        <v>3664</v>
      </c>
      <c r="F124" s="1180" t="s">
        <v>1570</v>
      </c>
      <c r="G124" s="1183">
        <v>2.82</v>
      </c>
      <c r="H124" s="1184">
        <v>7.68</v>
      </c>
      <c r="I124" s="1182">
        <v>1.78</v>
      </c>
      <c r="J124" s="1172"/>
      <c r="K124" s="1185"/>
    </row>
    <row r="125" spans="1:11" s="1142" customFormat="1" ht="18.75" hidden="1" customHeight="1" x14ac:dyDescent="0.3">
      <c r="A125" s="1178">
        <v>42187</v>
      </c>
      <c r="B125" s="1179">
        <v>4.6500000000000004</v>
      </c>
      <c r="C125" s="1179" t="s">
        <v>1012</v>
      </c>
      <c r="D125" s="1179" t="s">
        <v>2511</v>
      </c>
      <c r="E125" s="1180" t="s">
        <v>3661</v>
      </c>
      <c r="F125" s="1180" t="s">
        <v>1570</v>
      </c>
      <c r="G125" s="1183">
        <v>2.8</v>
      </c>
      <c r="H125" s="1184">
        <v>7.64</v>
      </c>
      <c r="I125" s="1182">
        <v>1.79</v>
      </c>
      <c r="J125" s="1172"/>
      <c r="K125" s="1185"/>
    </row>
    <row r="126" spans="1:11" s="1142" customFormat="1" ht="18.75" hidden="1" customHeight="1" x14ac:dyDescent="0.3">
      <c r="A126" s="1178">
        <v>42218</v>
      </c>
      <c r="B126" s="1179">
        <v>4.6500000000000004</v>
      </c>
      <c r="C126" s="1179" t="s">
        <v>1012</v>
      </c>
      <c r="D126" s="1179" t="s">
        <v>2511</v>
      </c>
      <c r="E126" s="1180" t="s">
        <v>3665</v>
      </c>
      <c r="F126" s="1180" t="s">
        <v>1570</v>
      </c>
      <c r="G126" s="1183">
        <v>2.8068282217058096</v>
      </c>
      <c r="H126" s="1184">
        <v>7.615889360455923</v>
      </c>
      <c r="I126" s="1182">
        <v>1.67</v>
      </c>
      <c r="J126" s="1172"/>
      <c r="K126" s="1185"/>
    </row>
    <row r="127" spans="1:11" s="1142" customFormat="1" ht="18.75" hidden="1" customHeight="1" x14ac:dyDescent="0.3">
      <c r="A127" s="1178">
        <v>42249</v>
      </c>
      <c r="B127" s="1179">
        <v>4.6500000000000004</v>
      </c>
      <c r="C127" s="1179" t="s">
        <v>1012</v>
      </c>
      <c r="D127" s="1179" t="s">
        <v>2511</v>
      </c>
      <c r="E127" s="1180" t="s">
        <v>3665</v>
      </c>
      <c r="F127" s="1180" t="s">
        <v>3666</v>
      </c>
      <c r="G127" s="1183">
        <v>2.83</v>
      </c>
      <c r="H127" s="1184">
        <v>7.55</v>
      </c>
      <c r="I127" s="1182">
        <v>1.96</v>
      </c>
      <c r="J127" s="1172"/>
      <c r="K127" s="1185"/>
    </row>
    <row r="128" spans="1:11" s="1142" customFormat="1" ht="18.75" hidden="1" customHeight="1" x14ac:dyDescent="0.3">
      <c r="A128" s="1178">
        <v>42279</v>
      </c>
      <c r="B128" s="1179">
        <v>4.6500000000000004</v>
      </c>
      <c r="C128" s="1179" t="s">
        <v>1012</v>
      </c>
      <c r="D128" s="1179" t="s">
        <v>2511</v>
      </c>
      <c r="E128" s="1180" t="s">
        <v>3667</v>
      </c>
      <c r="F128" s="1180" t="s">
        <v>1578</v>
      </c>
      <c r="G128" s="1183">
        <v>2.808737315412309</v>
      </c>
      <c r="H128" s="1184">
        <v>7.4735343910847893</v>
      </c>
      <c r="I128" s="1182">
        <v>2.34</v>
      </c>
      <c r="J128" s="1172"/>
      <c r="K128" s="1185"/>
    </row>
    <row r="129" spans="1:11" s="1142" customFormat="1" ht="18.75" hidden="1" customHeight="1" x14ac:dyDescent="0.3">
      <c r="A129" s="1178">
        <v>42310</v>
      </c>
      <c r="B129" s="1179">
        <v>4.4000000000000004</v>
      </c>
      <c r="C129" s="1179" t="s">
        <v>1012</v>
      </c>
      <c r="D129" s="1179" t="s">
        <v>2511</v>
      </c>
      <c r="E129" s="1180" t="s">
        <v>3667</v>
      </c>
      <c r="F129" s="1180" t="s">
        <v>3668</v>
      </c>
      <c r="G129" s="1183">
        <v>2.66</v>
      </c>
      <c r="H129" s="1184">
        <v>7.28</v>
      </c>
      <c r="I129" s="1182">
        <v>2.74</v>
      </c>
      <c r="J129" s="1186"/>
      <c r="K129" s="1185"/>
    </row>
    <row r="130" spans="1:11" s="1142" customFormat="1" ht="18.75" hidden="1" customHeight="1" x14ac:dyDescent="0.3">
      <c r="A130" s="1178">
        <v>42340</v>
      </c>
      <c r="B130" s="1179">
        <v>4.4000000000000004</v>
      </c>
      <c r="C130" s="1179" t="s">
        <v>1012</v>
      </c>
      <c r="D130" s="1179" t="s">
        <v>2511</v>
      </c>
      <c r="E130" s="1180" t="s">
        <v>3667</v>
      </c>
      <c r="F130" s="1180" t="s">
        <v>3668</v>
      </c>
      <c r="G130" s="1183">
        <v>2.6262079505853757</v>
      </c>
      <c r="H130" s="1184">
        <v>7.2387669228824993</v>
      </c>
      <c r="I130" s="1182">
        <v>3.45</v>
      </c>
      <c r="J130" s="1186"/>
      <c r="K130" s="1185"/>
    </row>
    <row r="131" spans="1:11" s="1142" customFormat="1" ht="18.75" hidden="1" customHeight="1" x14ac:dyDescent="0.3">
      <c r="A131" s="1178">
        <v>42371</v>
      </c>
      <c r="B131" s="1179">
        <v>4.4000000000000004</v>
      </c>
      <c r="C131" s="1179" t="s">
        <v>1012</v>
      </c>
      <c r="D131" s="1179" t="s">
        <v>2511</v>
      </c>
      <c r="E131" s="1180" t="s">
        <v>3669</v>
      </c>
      <c r="F131" s="1180" t="s">
        <v>3670</v>
      </c>
      <c r="G131" s="1183">
        <v>2.62</v>
      </c>
      <c r="H131" s="1184">
        <v>7.23</v>
      </c>
      <c r="I131" s="1182">
        <v>3.18</v>
      </c>
      <c r="J131" s="1172"/>
      <c r="K131" s="1185"/>
    </row>
    <row r="132" spans="1:11" s="1142" customFormat="1" ht="18.75" hidden="1" customHeight="1" x14ac:dyDescent="0.3">
      <c r="A132" s="1178">
        <v>42402</v>
      </c>
      <c r="B132" s="1179">
        <v>4.4000000000000004</v>
      </c>
      <c r="C132" s="1179" t="s">
        <v>1012</v>
      </c>
      <c r="D132" s="1179" t="s">
        <v>2511</v>
      </c>
      <c r="E132" s="1180" t="s">
        <v>3669</v>
      </c>
      <c r="F132" s="1180" t="s">
        <v>3670</v>
      </c>
      <c r="G132" s="1183">
        <v>2.59</v>
      </c>
      <c r="H132" s="1184">
        <v>7.23</v>
      </c>
      <c r="I132" s="1182">
        <v>2.52</v>
      </c>
      <c r="J132" s="1172"/>
      <c r="K132" s="1185"/>
    </row>
    <row r="133" spans="1:11" s="1142" customFormat="1" ht="18.75" customHeight="1" x14ac:dyDescent="0.3">
      <c r="A133" s="1178">
        <v>42431</v>
      </c>
      <c r="B133" s="1179">
        <v>4.4000000000000004</v>
      </c>
      <c r="C133" s="1179" t="s">
        <v>1012</v>
      </c>
      <c r="D133" s="1179" t="s">
        <v>2511</v>
      </c>
      <c r="E133" s="1180" t="s">
        <v>3669</v>
      </c>
      <c r="F133" s="1180" t="s">
        <v>3671</v>
      </c>
      <c r="G133" s="1183">
        <v>2.58</v>
      </c>
      <c r="H133" s="1184">
        <v>7.21</v>
      </c>
      <c r="I133" s="1182">
        <v>2.75</v>
      </c>
      <c r="J133" s="1172"/>
      <c r="K133" s="1185"/>
    </row>
    <row r="134" spans="1:11" s="1142" customFormat="1" ht="18.75" customHeight="1" x14ac:dyDescent="0.3">
      <c r="A134" s="1178">
        <v>42462</v>
      </c>
      <c r="B134" s="1179">
        <v>4.4000000000000004</v>
      </c>
      <c r="C134" s="1179" t="s">
        <v>1012</v>
      </c>
      <c r="D134" s="1179" t="s">
        <v>2511</v>
      </c>
      <c r="E134" s="1180" t="s">
        <v>3669</v>
      </c>
      <c r="F134" s="1180" t="s">
        <v>3672</v>
      </c>
      <c r="G134" s="1183">
        <v>2.62</v>
      </c>
      <c r="H134" s="1184">
        <v>7.19</v>
      </c>
      <c r="I134" s="1182">
        <v>2.84</v>
      </c>
      <c r="J134" s="1172"/>
      <c r="K134" s="1185"/>
    </row>
    <row r="135" spans="1:11" s="1142" customFormat="1" ht="18.75" customHeight="1" x14ac:dyDescent="0.3">
      <c r="A135" s="1178">
        <v>42491</v>
      </c>
      <c r="B135" s="1179">
        <v>4.4000000000000004</v>
      </c>
      <c r="C135" s="1179" t="s">
        <v>1012</v>
      </c>
      <c r="D135" s="1179" t="s">
        <v>2511</v>
      </c>
      <c r="E135" s="1180" t="s">
        <v>3669</v>
      </c>
      <c r="F135" s="1180" t="s">
        <v>3672</v>
      </c>
      <c r="G135" s="1183">
        <v>2.57</v>
      </c>
      <c r="H135" s="1184">
        <v>7.21</v>
      </c>
      <c r="I135" s="1182">
        <v>2.65</v>
      </c>
      <c r="J135" s="1172"/>
      <c r="K135" s="1185"/>
    </row>
    <row r="136" spans="1:11" s="1142" customFormat="1" ht="18.75" customHeight="1" x14ac:dyDescent="0.3">
      <c r="A136" s="1178">
        <v>42522</v>
      </c>
      <c r="B136" s="1179">
        <v>4.4000000000000004</v>
      </c>
      <c r="C136" s="1179" t="s">
        <v>1012</v>
      </c>
      <c r="D136" s="1179" t="s">
        <v>2511</v>
      </c>
      <c r="E136" s="1180" t="s">
        <v>3669</v>
      </c>
      <c r="F136" s="1180" t="s">
        <v>3673</v>
      </c>
      <c r="G136" s="1183">
        <v>2.5499999999999998</v>
      </c>
      <c r="H136" s="1184">
        <v>7.23</v>
      </c>
      <c r="I136" s="1182">
        <v>2.29</v>
      </c>
      <c r="J136" s="1172"/>
      <c r="K136" s="1185"/>
    </row>
    <row r="137" spans="1:11" s="1142" customFormat="1" ht="18.75" customHeight="1" x14ac:dyDescent="0.3">
      <c r="A137" s="1178">
        <v>42552</v>
      </c>
      <c r="B137" s="1179">
        <v>4</v>
      </c>
      <c r="C137" s="1179" t="s">
        <v>1012</v>
      </c>
      <c r="D137" s="1179" t="s">
        <v>2511</v>
      </c>
      <c r="E137" s="1180" t="s">
        <v>3669</v>
      </c>
      <c r="F137" s="1180" t="s">
        <v>3673</v>
      </c>
      <c r="G137" s="1183">
        <v>2.5099999999999998</v>
      </c>
      <c r="H137" s="1184">
        <v>7.12</v>
      </c>
      <c r="I137" s="1182">
        <v>2.79</v>
      </c>
      <c r="J137" s="1186"/>
      <c r="K137" s="1185"/>
    </row>
    <row r="138" spans="1:11" s="1142" customFormat="1" ht="18.75" customHeight="1" x14ac:dyDescent="0.3">
      <c r="A138" s="1178">
        <v>42583</v>
      </c>
      <c r="B138" s="1179">
        <v>4</v>
      </c>
      <c r="C138" s="1179" t="s">
        <v>1013</v>
      </c>
      <c r="D138" s="1179" t="s">
        <v>2512</v>
      </c>
      <c r="E138" s="1180" t="s">
        <v>3669</v>
      </c>
      <c r="F138" s="1180" t="s">
        <v>3674</v>
      </c>
      <c r="G138" s="1183">
        <v>2.2000000000000002</v>
      </c>
      <c r="H138" s="1184">
        <v>6.87</v>
      </c>
      <c r="I138" s="1182">
        <v>2.48</v>
      </c>
      <c r="J138" s="1186"/>
      <c r="K138" s="1185"/>
    </row>
    <row r="139" spans="1:11" s="1142" customFormat="1" ht="18.75" customHeight="1" x14ac:dyDescent="0.3">
      <c r="A139" s="1178">
        <v>42614</v>
      </c>
      <c r="B139" s="1179">
        <v>4</v>
      </c>
      <c r="C139" s="1179" t="s">
        <v>1013</v>
      </c>
      <c r="D139" s="1179" t="s">
        <v>2512</v>
      </c>
      <c r="E139" s="1180" t="s">
        <v>3669</v>
      </c>
      <c r="F139" s="1180" t="s">
        <v>3675</v>
      </c>
      <c r="G139" s="1183">
        <v>2.16</v>
      </c>
      <c r="H139" s="1184">
        <v>6.84</v>
      </c>
      <c r="I139" s="1182">
        <v>2.46</v>
      </c>
      <c r="J139" s="1186"/>
      <c r="K139" s="1185"/>
    </row>
    <row r="140" spans="1:11" s="1142" customFormat="1" ht="18.75" customHeight="1" x14ac:dyDescent="0.3">
      <c r="A140" s="1178">
        <v>42644</v>
      </c>
      <c r="B140" s="1179">
        <v>4</v>
      </c>
      <c r="C140" s="1179" t="s">
        <v>1013</v>
      </c>
      <c r="D140" s="1179" t="s">
        <v>2513</v>
      </c>
      <c r="E140" s="1180" t="s">
        <v>3669</v>
      </c>
      <c r="F140" s="1180" t="s">
        <v>3674</v>
      </c>
      <c r="G140" s="1183">
        <v>2.16</v>
      </c>
      <c r="H140" s="1184">
        <v>6.88</v>
      </c>
      <c r="I140" s="1182">
        <v>2.6</v>
      </c>
      <c r="J140" s="1186"/>
      <c r="K140" s="1185"/>
    </row>
    <row r="141" spans="1:11" s="1142" customFormat="1" ht="18.75" customHeight="1" x14ac:dyDescent="0.3">
      <c r="A141" s="1178">
        <v>42675</v>
      </c>
      <c r="B141" s="1179">
        <v>4</v>
      </c>
      <c r="C141" s="1179" t="s">
        <v>1013</v>
      </c>
      <c r="D141" s="1179" t="s">
        <v>2513</v>
      </c>
      <c r="E141" s="1180" t="s">
        <v>3669</v>
      </c>
      <c r="F141" s="1180" t="s">
        <v>3675</v>
      </c>
      <c r="G141" s="1183">
        <v>2.21</v>
      </c>
      <c r="H141" s="1184">
        <v>6.83</v>
      </c>
      <c r="I141" s="1182">
        <v>2.68</v>
      </c>
      <c r="J141" s="1186"/>
      <c r="K141" s="1185"/>
    </row>
    <row r="142" spans="1:11" s="1142" customFormat="1" ht="17.25" thickBot="1" x14ac:dyDescent="0.35">
      <c r="A142" s="1187">
        <v>42705</v>
      </c>
      <c r="B142" s="1188">
        <v>4</v>
      </c>
      <c r="C142" s="1188" t="s">
        <v>1013</v>
      </c>
      <c r="D142" s="1188" t="s">
        <v>2513</v>
      </c>
      <c r="E142" s="1189" t="s">
        <v>3669</v>
      </c>
      <c r="F142" s="1189" t="s">
        <v>3676</v>
      </c>
      <c r="G142" s="1190">
        <v>2.21</v>
      </c>
      <c r="H142" s="1191">
        <v>6.86</v>
      </c>
      <c r="I142" s="1192">
        <v>2.87</v>
      </c>
      <c r="J142" s="1186"/>
      <c r="K142" s="1185"/>
    </row>
    <row r="143" spans="1:11" s="1142" customFormat="1" ht="17.25" customHeight="1" x14ac:dyDescent="0.3">
      <c r="A143" s="1193">
        <v>42736</v>
      </c>
      <c r="B143" s="1179">
        <v>4</v>
      </c>
      <c r="C143" s="1179" t="s">
        <v>1013</v>
      </c>
      <c r="D143" s="1179" t="s">
        <v>2513</v>
      </c>
      <c r="E143" s="1180" t="s">
        <v>3677</v>
      </c>
      <c r="F143" s="1180" t="s">
        <v>2247</v>
      </c>
      <c r="G143" s="1183">
        <v>2.16</v>
      </c>
      <c r="H143" s="1184">
        <v>6.87</v>
      </c>
      <c r="I143" s="1182">
        <v>2.64</v>
      </c>
      <c r="J143" s="1186"/>
      <c r="K143" s="1185"/>
    </row>
    <row r="144" spans="1:11" s="1142" customFormat="1" ht="18.75" customHeight="1" x14ac:dyDescent="0.3">
      <c r="A144" s="1193">
        <v>42767</v>
      </c>
      <c r="B144" s="1179">
        <v>4</v>
      </c>
      <c r="C144" s="1179" t="s">
        <v>1013</v>
      </c>
      <c r="D144" s="1179" t="s">
        <v>2513</v>
      </c>
      <c r="E144" s="1180" t="s">
        <v>3678</v>
      </c>
      <c r="F144" s="1180" t="s">
        <v>2247</v>
      </c>
      <c r="G144" s="1183">
        <v>2.14</v>
      </c>
      <c r="H144" s="1184">
        <v>6.83</v>
      </c>
      <c r="I144" s="1182">
        <v>2.21</v>
      </c>
      <c r="J144" s="1186"/>
      <c r="K144" s="1185"/>
    </row>
    <row r="145" spans="1:11" s="1142" customFormat="1" ht="18.75" customHeight="1" x14ac:dyDescent="0.3">
      <c r="A145" s="1193">
        <v>42795</v>
      </c>
      <c r="B145" s="1179">
        <v>4</v>
      </c>
      <c r="C145" s="1179" t="s">
        <v>1013</v>
      </c>
      <c r="D145" s="1179" t="s">
        <v>2513</v>
      </c>
      <c r="E145" s="1180" t="s">
        <v>3677</v>
      </c>
      <c r="F145" s="1180" t="s">
        <v>1570</v>
      </c>
      <c r="G145" s="1183">
        <v>2.14</v>
      </c>
      <c r="H145" s="1184">
        <v>6.74</v>
      </c>
      <c r="I145" s="1182">
        <v>2.5099999999999998</v>
      </c>
      <c r="J145" s="1186"/>
      <c r="K145" s="1185"/>
    </row>
    <row r="146" spans="1:11" s="1142" customFormat="1" ht="18.75" customHeight="1" x14ac:dyDescent="0.3">
      <c r="A146" s="1193">
        <v>42826</v>
      </c>
      <c r="B146" s="1179">
        <v>4</v>
      </c>
      <c r="C146" s="1179" t="s">
        <v>1013</v>
      </c>
      <c r="D146" s="1179" t="s">
        <v>2513</v>
      </c>
      <c r="E146" s="1180" t="s">
        <v>3677</v>
      </c>
      <c r="F146" s="1180" t="s">
        <v>2247</v>
      </c>
      <c r="G146" s="1183">
        <v>2.16</v>
      </c>
      <c r="H146" s="1184">
        <v>6.74</v>
      </c>
      <c r="I146" s="1182">
        <v>2.75</v>
      </c>
      <c r="J146" s="1186"/>
      <c r="K146" s="1185"/>
    </row>
    <row r="147" spans="1:11" s="1142" customFormat="1" ht="18.75" customHeight="1" x14ac:dyDescent="0.3">
      <c r="A147" s="1193">
        <v>42856</v>
      </c>
      <c r="B147" s="1179">
        <v>4</v>
      </c>
      <c r="C147" s="1179" t="s">
        <v>1013</v>
      </c>
      <c r="D147" s="1179" t="s">
        <v>2513</v>
      </c>
      <c r="E147" s="1180" t="s">
        <v>3679</v>
      </c>
      <c r="F147" s="1180" t="s">
        <v>1570</v>
      </c>
      <c r="G147" s="1183">
        <v>2.13</v>
      </c>
      <c r="H147" s="1184">
        <v>6.76</v>
      </c>
      <c r="I147" s="1182">
        <v>2.12</v>
      </c>
      <c r="J147" s="1186"/>
      <c r="K147" s="1185"/>
    </row>
    <row r="148" spans="1:11" s="1142" customFormat="1" ht="18.75" customHeight="1" x14ac:dyDescent="0.3">
      <c r="A148" s="1193">
        <v>42887</v>
      </c>
      <c r="B148" s="1179">
        <v>4</v>
      </c>
      <c r="C148" s="1179" t="s">
        <v>1013</v>
      </c>
      <c r="D148" s="1179" t="s">
        <v>2513</v>
      </c>
      <c r="E148" s="1180" t="s">
        <v>3680</v>
      </c>
      <c r="F148" s="1180" t="s">
        <v>1570</v>
      </c>
      <c r="G148" s="1183">
        <v>2.15</v>
      </c>
      <c r="H148" s="1184">
        <v>6.81</v>
      </c>
      <c r="I148" s="1182">
        <v>2.0499999999999998</v>
      </c>
      <c r="J148" s="1186"/>
      <c r="K148" s="1185"/>
    </row>
    <row r="149" spans="1:11" s="1142" customFormat="1" ht="18.75" customHeight="1" x14ac:dyDescent="0.3">
      <c r="A149" s="1193">
        <v>42917</v>
      </c>
      <c r="B149" s="1179">
        <v>4</v>
      </c>
      <c r="C149" s="1179" t="s">
        <v>1013</v>
      </c>
      <c r="D149" s="1179" t="s">
        <v>2514</v>
      </c>
      <c r="E149" s="1180" t="s">
        <v>3680</v>
      </c>
      <c r="F149" s="1180" t="s">
        <v>1570</v>
      </c>
      <c r="G149" s="1183">
        <v>2.14</v>
      </c>
      <c r="H149" s="1184">
        <v>6.78</v>
      </c>
      <c r="I149" s="1182">
        <v>1.97</v>
      </c>
      <c r="J149" s="1186"/>
      <c r="K149" s="1185"/>
    </row>
    <row r="150" spans="1:11" s="1142" customFormat="1" ht="18.75" customHeight="1" x14ac:dyDescent="0.3">
      <c r="A150" s="1193">
        <v>42948</v>
      </c>
      <c r="B150" s="1179">
        <v>4</v>
      </c>
      <c r="C150" s="1179" t="s">
        <v>1013</v>
      </c>
      <c r="D150" s="1179" t="s">
        <v>2515</v>
      </c>
      <c r="E150" s="1180" t="s">
        <v>3681</v>
      </c>
      <c r="F150" s="1180" t="s">
        <v>1570</v>
      </c>
      <c r="G150" s="1183">
        <v>2.09</v>
      </c>
      <c r="H150" s="1184">
        <v>6.73</v>
      </c>
      <c r="I150" s="1182">
        <v>2.0499999999999998</v>
      </c>
      <c r="J150" s="1186"/>
      <c r="K150" s="1185"/>
    </row>
    <row r="151" spans="1:11" s="1142" customFormat="1" ht="18.75" customHeight="1" x14ac:dyDescent="0.3">
      <c r="A151" s="1193">
        <v>42979</v>
      </c>
      <c r="B151" s="1179">
        <v>3.5</v>
      </c>
      <c r="C151" s="1179" t="s">
        <v>1014</v>
      </c>
      <c r="D151" s="1179" t="s">
        <v>2516</v>
      </c>
      <c r="E151" s="1180" t="s">
        <v>3680</v>
      </c>
      <c r="F151" s="1180" t="s">
        <v>3682</v>
      </c>
      <c r="G151" s="1183">
        <v>1.75</v>
      </c>
      <c r="H151" s="1184">
        <v>6.28</v>
      </c>
      <c r="I151" s="1182">
        <v>2</v>
      </c>
      <c r="J151" s="1186"/>
      <c r="K151" s="1185"/>
    </row>
    <row r="152" spans="1:11" s="1142" customFormat="1" ht="18.75" customHeight="1" x14ac:dyDescent="0.3">
      <c r="A152" s="1193">
        <v>43009</v>
      </c>
      <c r="B152" s="1179">
        <v>3.5</v>
      </c>
      <c r="C152" s="1179" t="s">
        <v>1014</v>
      </c>
      <c r="D152" s="1179" t="s">
        <v>2517</v>
      </c>
      <c r="E152" s="1180" t="s">
        <v>3683</v>
      </c>
      <c r="F152" s="1180" t="s">
        <v>3682</v>
      </c>
      <c r="G152" s="1183">
        <v>1.68</v>
      </c>
      <c r="H152" s="1184">
        <v>6.15</v>
      </c>
      <c r="I152" s="1182">
        <v>1.78</v>
      </c>
      <c r="J152" s="1186"/>
      <c r="K152" s="1185"/>
    </row>
    <row r="153" spans="1:11" s="1142" customFormat="1" ht="18.75" customHeight="1" x14ac:dyDescent="0.3">
      <c r="A153" s="1193">
        <v>43040</v>
      </c>
      <c r="B153" s="1179">
        <v>3.5</v>
      </c>
      <c r="C153" s="1179" t="s">
        <v>1014</v>
      </c>
      <c r="D153" s="1179" t="s">
        <v>2517</v>
      </c>
      <c r="E153" s="1180" t="s">
        <v>3684</v>
      </c>
      <c r="F153" s="1180" t="s">
        <v>3682</v>
      </c>
      <c r="G153" s="1183">
        <v>1.69</v>
      </c>
      <c r="H153" s="1184">
        <v>6.2</v>
      </c>
      <c r="I153" s="1182">
        <v>1.96</v>
      </c>
      <c r="J153" s="1186"/>
      <c r="K153" s="1185"/>
    </row>
    <row r="154" spans="1:11" s="1142" customFormat="1" ht="18.75" customHeight="1" x14ac:dyDescent="0.3">
      <c r="A154" s="1193">
        <v>43070</v>
      </c>
      <c r="B154" s="1179">
        <v>3.5</v>
      </c>
      <c r="C154" s="1179" t="s">
        <v>1014</v>
      </c>
      <c r="D154" s="1179" t="s">
        <v>2517</v>
      </c>
      <c r="E154" s="1180" t="s">
        <v>3685</v>
      </c>
      <c r="F154" s="1180" t="s">
        <v>3682</v>
      </c>
      <c r="G154" s="1183">
        <v>1.67</v>
      </c>
      <c r="H154" s="1184">
        <v>6.2</v>
      </c>
      <c r="I154" s="1182">
        <v>2.4700000000000002</v>
      </c>
      <c r="J154" s="1186"/>
      <c r="K154" s="1185"/>
    </row>
    <row r="155" spans="1:11" s="1142" customFormat="1" ht="18.75" customHeight="1" x14ac:dyDescent="0.3">
      <c r="A155" s="1193">
        <v>43101</v>
      </c>
      <c r="B155" s="1179">
        <v>3.5</v>
      </c>
      <c r="C155" s="1179" t="s">
        <v>1014</v>
      </c>
      <c r="D155" s="1179" t="s">
        <v>2517</v>
      </c>
      <c r="E155" s="1180" t="s">
        <v>3686</v>
      </c>
      <c r="F155" s="1180" t="s">
        <v>3682</v>
      </c>
      <c r="G155" s="1183">
        <v>1.67</v>
      </c>
      <c r="H155" s="1184">
        <v>6.16</v>
      </c>
      <c r="I155" s="1182">
        <v>2.5099999999999998</v>
      </c>
      <c r="J155" s="1186"/>
      <c r="K155" s="1185"/>
    </row>
    <row r="156" spans="1:11" s="1142" customFormat="1" ht="18.75" customHeight="1" x14ac:dyDescent="0.3">
      <c r="A156" s="1193">
        <v>43132</v>
      </c>
      <c r="B156" s="1179">
        <v>3.5</v>
      </c>
      <c r="C156" s="1179" t="s">
        <v>1014</v>
      </c>
      <c r="D156" s="1179" t="s">
        <v>2517</v>
      </c>
      <c r="E156" s="1180" t="s">
        <v>3679</v>
      </c>
      <c r="F156" s="1180" t="s">
        <v>3682</v>
      </c>
      <c r="G156" s="1183">
        <v>1.68</v>
      </c>
      <c r="H156" s="1184">
        <v>6.13</v>
      </c>
      <c r="I156" s="1182">
        <v>2.91</v>
      </c>
      <c r="J156" s="1186"/>
      <c r="K156" s="1185"/>
    </row>
    <row r="157" spans="1:11" s="1142" customFormat="1" ht="18.75" customHeight="1" x14ac:dyDescent="0.3">
      <c r="A157" s="1193">
        <v>43160</v>
      </c>
      <c r="B157" s="1179">
        <v>3.5</v>
      </c>
      <c r="C157" s="1179" t="s">
        <v>1014</v>
      </c>
      <c r="D157" s="1179" t="s">
        <v>2517</v>
      </c>
      <c r="E157" s="1180" t="s">
        <v>3685</v>
      </c>
      <c r="F157" s="1180" t="s">
        <v>3687</v>
      </c>
      <c r="G157" s="1183">
        <v>1.66</v>
      </c>
      <c r="H157" s="1184">
        <v>6.17</v>
      </c>
      <c r="I157" s="1182">
        <v>3.74</v>
      </c>
      <c r="J157" s="1186"/>
      <c r="K157" s="1185"/>
    </row>
    <row r="158" spans="1:11" s="1142" customFormat="1" ht="18.75" customHeight="1" x14ac:dyDescent="0.3">
      <c r="A158" s="1193">
        <v>43191</v>
      </c>
      <c r="B158" s="1179">
        <v>3.5</v>
      </c>
      <c r="C158" s="1179" t="s">
        <v>1014</v>
      </c>
      <c r="D158" s="1179" t="s">
        <v>2517</v>
      </c>
      <c r="E158" s="1180" t="s">
        <v>3688</v>
      </c>
      <c r="F158" s="1180" t="s">
        <v>3687</v>
      </c>
      <c r="G158" s="1183">
        <v>1.65</v>
      </c>
      <c r="H158" s="1184">
        <v>6.18</v>
      </c>
      <c r="I158" s="1182">
        <v>3.69</v>
      </c>
      <c r="J158" s="1186"/>
      <c r="K158" s="1185"/>
    </row>
    <row r="159" spans="1:11" s="1142" customFormat="1" ht="18.75" customHeight="1" x14ac:dyDescent="0.3">
      <c r="A159" s="1193">
        <v>43221</v>
      </c>
      <c r="B159" s="1179">
        <v>3.5</v>
      </c>
      <c r="C159" s="1179" t="s">
        <v>1014</v>
      </c>
      <c r="D159" s="1179" t="s">
        <v>2517</v>
      </c>
      <c r="E159" s="1180" t="s">
        <v>3689</v>
      </c>
      <c r="F159" s="1180" t="s">
        <v>3687</v>
      </c>
      <c r="G159" s="1183">
        <v>1.65</v>
      </c>
      <c r="H159" s="1184">
        <v>6.19</v>
      </c>
      <c r="I159" s="1182">
        <v>3.52</v>
      </c>
      <c r="J159" s="1186"/>
      <c r="K159" s="1185"/>
    </row>
    <row r="160" spans="1:11" s="1142" customFormat="1" ht="18.75" customHeight="1" x14ac:dyDescent="0.3">
      <c r="A160" s="1193" t="s">
        <v>982</v>
      </c>
      <c r="B160" s="1179">
        <v>3.5</v>
      </c>
      <c r="C160" s="1179" t="s">
        <v>1014</v>
      </c>
      <c r="D160" s="1179" t="s">
        <v>2517</v>
      </c>
      <c r="E160" s="1180" t="s">
        <v>3678</v>
      </c>
      <c r="F160" s="1180" t="s">
        <v>3687</v>
      </c>
      <c r="G160" s="1183">
        <v>1.64</v>
      </c>
      <c r="H160" s="1184">
        <v>6.24</v>
      </c>
      <c r="I160" s="1182">
        <v>3.68</v>
      </c>
      <c r="J160" s="1186"/>
      <c r="K160" s="1185"/>
    </row>
    <row r="161" spans="1:11" s="1142" customFormat="1" ht="18.75" customHeight="1" x14ac:dyDescent="0.3">
      <c r="A161" s="1193">
        <v>43282</v>
      </c>
      <c r="B161" s="1179">
        <v>3.5</v>
      </c>
      <c r="C161" s="1179" t="s">
        <v>1014</v>
      </c>
      <c r="D161" s="1179" t="s">
        <v>2517</v>
      </c>
      <c r="E161" s="1180" t="s">
        <v>3690</v>
      </c>
      <c r="F161" s="1180" t="s">
        <v>3687</v>
      </c>
      <c r="G161" s="1183">
        <v>1.65</v>
      </c>
      <c r="H161" s="1184">
        <v>6.23</v>
      </c>
      <c r="I161" s="1182">
        <v>3.55</v>
      </c>
      <c r="J161" s="1186"/>
      <c r="K161" s="1185"/>
    </row>
    <row r="162" spans="1:11" s="1142" customFormat="1" ht="18.75" customHeight="1" x14ac:dyDescent="0.3">
      <c r="A162" s="1193">
        <v>43313</v>
      </c>
      <c r="B162" s="1179">
        <v>3.5</v>
      </c>
      <c r="C162" s="1179" t="s">
        <v>1014</v>
      </c>
      <c r="D162" s="1179" t="s">
        <v>2518</v>
      </c>
      <c r="E162" s="1180" t="s">
        <v>3691</v>
      </c>
      <c r="F162" s="1180" t="s">
        <v>3687</v>
      </c>
      <c r="G162" s="1183">
        <v>1.66</v>
      </c>
      <c r="H162" s="1184">
        <v>6.22</v>
      </c>
      <c r="I162" s="1182">
        <v>3.62</v>
      </c>
      <c r="J162" s="1186"/>
      <c r="K162" s="1185"/>
    </row>
    <row r="163" spans="1:11" s="1142" customFormat="1" ht="18.75" customHeight="1" x14ac:dyDescent="0.3">
      <c r="A163" s="1193">
        <v>43344</v>
      </c>
      <c r="B163" s="1179">
        <v>3.5</v>
      </c>
      <c r="C163" s="1179" t="s">
        <v>1014</v>
      </c>
      <c r="D163" s="1179" t="s">
        <v>2519</v>
      </c>
      <c r="E163" s="1180" t="s">
        <v>3692</v>
      </c>
      <c r="F163" s="1180" t="s">
        <v>3693</v>
      </c>
      <c r="G163" s="1183">
        <v>1.71</v>
      </c>
      <c r="H163" s="1184">
        <v>6.22</v>
      </c>
      <c r="I163" s="1182">
        <v>3.6</v>
      </c>
      <c r="J163" s="1186"/>
      <c r="K163" s="1185"/>
    </row>
    <row r="164" spans="1:11" s="1142" customFormat="1" ht="18.75" customHeight="1" x14ac:dyDescent="0.3">
      <c r="A164" s="1193">
        <v>43374</v>
      </c>
      <c r="B164" s="1179">
        <v>3.5</v>
      </c>
      <c r="C164" s="1179" t="s">
        <v>1014</v>
      </c>
      <c r="D164" s="1179" t="s">
        <v>2519</v>
      </c>
      <c r="E164" s="1180" t="s">
        <v>3694</v>
      </c>
      <c r="F164" s="1180" t="s">
        <v>3450</v>
      </c>
      <c r="G164" s="1183">
        <v>1.71</v>
      </c>
      <c r="H164" s="1184">
        <v>6.39</v>
      </c>
      <c r="I164" s="1182">
        <v>3.55</v>
      </c>
      <c r="J164" s="1186"/>
      <c r="K164" s="1185"/>
    </row>
    <row r="165" spans="1:11" s="1142" customFormat="1" ht="18.75" customHeight="1" x14ac:dyDescent="0.3">
      <c r="A165" s="1193">
        <v>43405</v>
      </c>
      <c r="B165" s="1179">
        <v>3.5</v>
      </c>
      <c r="C165" s="1179" t="s">
        <v>1014</v>
      </c>
      <c r="D165" s="1179" t="s">
        <v>2519</v>
      </c>
      <c r="E165" s="1180" t="s">
        <v>3695</v>
      </c>
      <c r="F165" s="1180" t="s">
        <v>1238</v>
      </c>
      <c r="G165" s="1183">
        <v>1.7</v>
      </c>
      <c r="H165" s="1184">
        <v>6.34</v>
      </c>
      <c r="I165" s="1182">
        <v>3.58</v>
      </c>
      <c r="J165" s="1186"/>
      <c r="K165" s="1185"/>
    </row>
    <row r="166" spans="1:11" s="1142" customFormat="1" ht="18.75" customHeight="1" x14ac:dyDescent="0.3">
      <c r="A166" s="1193">
        <v>43435</v>
      </c>
      <c r="B166" s="1179">
        <v>3.5</v>
      </c>
      <c r="C166" s="1179" t="s">
        <v>1014</v>
      </c>
      <c r="D166" s="1179" t="s">
        <v>2519</v>
      </c>
      <c r="E166" s="1180" t="s">
        <v>3696</v>
      </c>
      <c r="F166" s="1180" t="s">
        <v>3697</v>
      </c>
      <c r="G166" s="1183">
        <v>1.72</v>
      </c>
      <c r="H166" s="1184">
        <v>6.21</v>
      </c>
      <c r="I166" s="1182">
        <v>3.51</v>
      </c>
      <c r="J166" s="1186"/>
      <c r="K166" s="1185"/>
    </row>
    <row r="167" spans="1:11" s="1142" customFormat="1" ht="18.75" customHeight="1" x14ac:dyDescent="0.3">
      <c r="A167" s="1193">
        <v>43466</v>
      </c>
      <c r="B167" s="1179">
        <v>3.5</v>
      </c>
      <c r="C167" s="1179" t="s">
        <v>1014</v>
      </c>
      <c r="D167" s="1179" t="s">
        <v>2519</v>
      </c>
      <c r="E167" s="1180" t="s">
        <v>3698</v>
      </c>
      <c r="F167" s="1180" t="s">
        <v>3697</v>
      </c>
      <c r="G167" s="1183">
        <v>1.73</v>
      </c>
      <c r="H167" s="1184">
        <v>6.21</v>
      </c>
      <c r="I167" s="1182">
        <v>3.43</v>
      </c>
      <c r="J167" s="1186"/>
      <c r="K167" s="1185"/>
    </row>
    <row r="168" spans="1:11" s="1142" customFormat="1" ht="18.75" customHeight="1" x14ac:dyDescent="0.3">
      <c r="A168" s="1193">
        <v>43497</v>
      </c>
      <c r="B168" s="1179">
        <v>3.5</v>
      </c>
      <c r="C168" s="1179" t="s">
        <v>1014</v>
      </c>
      <c r="D168" s="1179" t="s">
        <v>2519</v>
      </c>
      <c r="E168" s="1180" t="s">
        <v>3699</v>
      </c>
      <c r="F168" s="1180" t="s">
        <v>3697</v>
      </c>
      <c r="G168" s="1183">
        <v>1.73</v>
      </c>
      <c r="H168" s="1184">
        <v>6.3</v>
      </c>
      <c r="I168" s="1182">
        <v>3.45</v>
      </c>
      <c r="J168" s="1186"/>
      <c r="K168" s="1185"/>
    </row>
    <row r="169" spans="1:11" s="1142" customFormat="1" ht="18.75" customHeight="1" thickBot="1" x14ac:dyDescent="0.35">
      <c r="A169" s="1194">
        <v>43525</v>
      </c>
      <c r="B169" s="1179">
        <v>3.5</v>
      </c>
      <c r="C169" s="1179" t="s">
        <v>1014</v>
      </c>
      <c r="D169" s="1179" t="s">
        <v>2519</v>
      </c>
      <c r="E169" s="1195" t="s">
        <v>3700</v>
      </c>
      <c r="F169" s="1180" t="s">
        <v>3697</v>
      </c>
      <c r="G169" s="1196">
        <v>1.74</v>
      </c>
      <c r="H169" s="1197">
        <v>6.24</v>
      </c>
      <c r="I169" s="1198">
        <v>3.3</v>
      </c>
      <c r="J169" s="1186"/>
      <c r="K169" s="1185"/>
    </row>
    <row r="170" spans="1:11" s="1201" customFormat="1" ht="16.5" customHeight="1" thickTop="1" x14ac:dyDescent="0.25">
      <c r="A170" s="1199" t="s">
        <v>3701</v>
      </c>
      <c r="B170" s="1200"/>
      <c r="C170" s="1200"/>
      <c r="D170" s="1200"/>
      <c r="E170" s="1200"/>
      <c r="F170" s="1200"/>
      <c r="G170" s="1200"/>
      <c r="H170" s="1200"/>
      <c r="I170" s="1200"/>
    </row>
    <row r="171" spans="1:11" s="1201" customFormat="1" x14ac:dyDescent="0.25">
      <c r="A171" s="1202" t="s">
        <v>3702</v>
      </c>
      <c r="F171" s="1203"/>
      <c r="G171" s="1204"/>
    </row>
    <row r="172" spans="1:11" s="1201" customFormat="1" ht="15" customHeight="1" x14ac:dyDescent="0.25">
      <c r="A172" s="1205" t="s">
        <v>3703</v>
      </c>
      <c r="B172" s="1206"/>
      <c r="C172" s="1206"/>
      <c r="D172" s="1206"/>
      <c r="E172" s="1206"/>
      <c r="F172" s="1206"/>
      <c r="G172" s="1206"/>
      <c r="H172" s="1206"/>
      <c r="I172" s="1206"/>
    </row>
    <row r="173" spans="1:11" s="1201" customFormat="1" ht="15" customHeight="1" x14ac:dyDescent="0.25">
      <c r="A173" s="1202" t="s">
        <v>3704</v>
      </c>
      <c r="B173" s="1206"/>
      <c r="C173" s="1206"/>
      <c r="D173" s="1206"/>
      <c r="E173" s="1206"/>
      <c r="F173" s="1206"/>
      <c r="G173" s="1206"/>
      <c r="H173" s="1206"/>
      <c r="I173" s="1206"/>
    </row>
    <row r="174" spans="1:11" s="1201" customFormat="1" ht="24.75" customHeight="1" x14ac:dyDescent="0.25">
      <c r="A174" s="1202" t="s">
        <v>396</v>
      </c>
      <c r="F174" s="1203"/>
      <c r="G174" s="1204"/>
    </row>
    <row r="175" spans="1:11" x14ac:dyDescent="0.25">
      <c r="A175" s="1142"/>
      <c r="B175" s="1142"/>
      <c r="C175" s="1142"/>
      <c r="D175" s="1142"/>
      <c r="E175" s="1142"/>
      <c r="F175" s="1142"/>
      <c r="G175" s="1142"/>
      <c r="H175" s="1142"/>
      <c r="I175" s="1142"/>
    </row>
    <row r="176" spans="1:11" x14ac:dyDescent="0.25">
      <c r="A176" s="1142"/>
      <c r="B176" s="1142"/>
      <c r="C176" s="1142"/>
      <c r="D176" s="1142"/>
      <c r="E176" s="1142"/>
      <c r="F176" s="1142"/>
      <c r="G176" s="1142"/>
      <c r="H176" s="1142"/>
      <c r="I176" s="1142"/>
    </row>
    <row r="177" spans="1:9" x14ac:dyDescent="0.25">
      <c r="A177" s="1142"/>
      <c r="B177" s="1142"/>
      <c r="C177" s="1142"/>
      <c r="D177" s="1142"/>
      <c r="E177" s="1142"/>
      <c r="F177" s="1142"/>
      <c r="G177" s="1142"/>
      <c r="H177" s="1142"/>
      <c r="I177" s="1142"/>
    </row>
    <row r="178" spans="1:9" x14ac:dyDescent="0.25">
      <c r="A178" s="1142"/>
      <c r="B178" s="1142"/>
      <c r="C178" s="1142"/>
      <c r="D178" s="1142"/>
      <c r="E178" s="1142"/>
      <c r="F178" s="1142"/>
      <c r="G178" s="1142"/>
      <c r="H178" s="1142"/>
      <c r="I178" s="1142"/>
    </row>
    <row r="179" spans="1:9" x14ac:dyDescent="0.25">
      <c r="A179" s="1142"/>
      <c r="B179" s="1142"/>
      <c r="C179" s="1142"/>
      <c r="D179" s="1142"/>
      <c r="E179" s="1142"/>
      <c r="F179" s="1142"/>
      <c r="G179" s="1142"/>
      <c r="H179" s="1142"/>
      <c r="I179" s="1142"/>
    </row>
    <row r="180" spans="1:9" x14ac:dyDescent="0.25">
      <c r="A180" s="1142"/>
      <c r="B180" s="1142"/>
      <c r="C180" s="1142"/>
      <c r="D180" s="1142"/>
      <c r="E180" s="1142"/>
      <c r="F180" s="1142"/>
      <c r="G180" s="1142"/>
      <c r="H180" s="1142"/>
      <c r="I180" s="1142"/>
    </row>
    <row r="181" spans="1:9" x14ac:dyDescent="0.25">
      <c r="A181" s="1142"/>
      <c r="B181" s="1142"/>
      <c r="C181" s="1142"/>
      <c r="D181" s="1142"/>
      <c r="E181" s="1142"/>
      <c r="F181" s="1142"/>
      <c r="G181" s="1142"/>
      <c r="H181" s="1142"/>
      <c r="I181" s="1142"/>
    </row>
    <row r="182" spans="1:9" x14ac:dyDescent="0.25">
      <c r="A182" s="1142"/>
      <c r="B182" s="1142"/>
      <c r="C182" s="1142"/>
      <c r="D182" s="1142"/>
      <c r="E182" s="1142"/>
      <c r="F182" s="1142"/>
      <c r="G182" s="1142"/>
      <c r="H182" s="1142"/>
      <c r="I182" s="1142"/>
    </row>
    <row r="183" spans="1:9" x14ac:dyDescent="0.25">
      <c r="A183" s="1142"/>
      <c r="B183" s="1142"/>
      <c r="C183" s="1142"/>
      <c r="D183" s="1142"/>
      <c r="E183" s="1142"/>
      <c r="F183" s="1142"/>
      <c r="G183" s="1142"/>
      <c r="H183" s="1142"/>
      <c r="I183" s="1142"/>
    </row>
    <row r="184" spans="1:9" x14ac:dyDescent="0.25">
      <c r="A184" s="1142"/>
      <c r="B184" s="1142"/>
      <c r="C184" s="1142"/>
      <c r="D184" s="1142"/>
      <c r="E184" s="1142"/>
      <c r="F184" s="1142"/>
      <c r="G184" s="1142"/>
      <c r="H184" s="1142"/>
      <c r="I184" s="1142"/>
    </row>
    <row r="185" spans="1:9" x14ac:dyDescent="0.25">
      <c r="A185" s="1142"/>
      <c r="B185" s="1142"/>
      <c r="C185" s="1142"/>
      <c r="D185" s="1142"/>
      <c r="E185" s="1142"/>
      <c r="F185" s="1142"/>
      <c r="G185" s="1142"/>
      <c r="H185" s="1142"/>
      <c r="I185" s="1142"/>
    </row>
    <row r="186" spans="1:9" x14ac:dyDescent="0.25">
      <c r="A186" s="1142"/>
      <c r="B186" s="1142"/>
      <c r="C186" s="1142"/>
      <c r="D186" s="1142"/>
      <c r="E186" s="1142"/>
      <c r="F186" s="1142"/>
      <c r="G186" s="1142"/>
      <c r="H186" s="1142"/>
      <c r="I186" s="1142"/>
    </row>
    <row r="187" spans="1:9" x14ac:dyDescent="0.25">
      <c r="A187" s="1142"/>
      <c r="B187" s="1142"/>
      <c r="C187" s="1142"/>
      <c r="D187" s="1142"/>
      <c r="E187" s="1142"/>
      <c r="F187" s="1142"/>
      <c r="G187" s="1142"/>
      <c r="H187" s="1142"/>
      <c r="I187" s="1142"/>
    </row>
    <row r="188" spans="1:9" x14ac:dyDescent="0.25">
      <c r="A188" s="1142"/>
      <c r="B188" s="1142"/>
      <c r="C188" s="1142"/>
      <c r="D188" s="1142"/>
      <c r="E188" s="1142"/>
      <c r="F188" s="1142"/>
      <c r="G188" s="1142"/>
      <c r="H188" s="1142"/>
      <c r="I188" s="1142"/>
    </row>
    <row r="189" spans="1:9" x14ac:dyDescent="0.25">
      <c r="A189" s="1142"/>
      <c r="B189" s="1142"/>
      <c r="C189" s="1142"/>
      <c r="D189" s="1142"/>
      <c r="E189" s="1142"/>
      <c r="F189" s="1142"/>
      <c r="G189" s="1142"/>
      <c r="H189" s="1142"/>
      <c r="I189" s="1142"/>
    </row>
    <row r="190" spans="1:9" x14ac:dyDescent="0.25">
      <c r="A190" s="1142"/>
      <c r="B190" s="1142"/>
      <c r="C190" s="1142"/>
      <c r="D190" s="1142"/>
      <c r="E190" s="1142"/>
      <c r="F190" s="1142"/>
      <c r="G190" s="1142"/>
      <c r="H190" s="1142"/>
      <c r="I190" s="1142"/>
    </row>
    <row r="191" spans="1:9" x14ac:dyDescent="0.25">
      <c r="A191" s="1142"/>
      <c r="B191" s="1142"/>
      <c r="C191" s="1142"/>
      <c r="D191" s="1142"/>
      <c r="E191" s="1142"/>
      <c r="F191" s="1142"/>
      <c r="G191" s="1142"/>
      <c r="H191" s="1142"/>
      <c r="I191" s="1142"/>
    </row>
    <row r="192" spans="1:9" x14ac:dyDescent="0.25">
      <c r="A192" s="1142"/>
      <c r="B192" s="1142"/>
      <c r="C192" s="1142"/>
      <c r="D192" s="1142"/>
      <c r="E192" s="1142"/>
      <c r="F192" s="1142"/>
      <c r="G192" s="1142"/>
      <c r="H192" s="1142"/>
      <c r="I192" s="1142"/>
    </row>
    <row r="193" spans="1:9" x14ac:dyDescent="0.25">
      <c r="A193" s="1142"/>
      <c r="B193" s="1142"/>
      <c r="C193" s="1142"/>
      <c r="D193" s="1142"/>
      <c r="E193" s="1142"/>
      <c r="F193" s="1142"/>
      <c r="G193" s="1142"/>
      <c r="H193" s="1142"/>
      <c r="I193" s="1142"/>
    </row>
    <row r="194" spans="1:9" x14ac:dyDescent="0.25">
      <c r="A194" s="1142"/>
      <c r="B194" s="1142"/>
      <c r="C194" s="1142"/>
      <c r="D194" s="1142"/>
      <c r="E194" s="1142"/>
      <c r="F194" s="1142"/>
      <c r="G194" s="1142"/>
      <c r="H194" s="1142"/>
      <c r="I194" s="1142"/>
    </row>
    <row r="195" spans="1:9" x14ac:dyDescent="0.25">
      <c r="A195" s="1142"/>
      <c r="B195" s="1142"/>
      <c r="C195" s="1142"/>
      <c r="D195" s="1142"/>
      <c r="E195" s="1142"/>
      <c r="F195" s="1142"/>
      <c r="G195" s="1142"/>
      <c r="H195" s="1142"/>
      <c r="I195" s="1142"/>
    </row>
    <row r="196" spans="1:9" x14ac:dyDescent="0.25">
      <c r="A196" s="1142"/>
      <c r="B196" s="1142"/>
      <c r="C196" s="1142"/>
      <c r="D196" s="1142"/>
      <c r="E196" s="1142"/>
      <c r="F196" s="1142"/>
      <c r="G196" s="1142"/>
      <c r="H196" s="1142"/>
      <c r="I196" s="1142"/>
    </row>
    <row r="197" spans="1:9" x14ac:dyDescent="0.25">
      <c r="A197" s="1142"/>
      <c r="B197" s="1142"/>
      <c r="C197" s="1142"/>
      <c r="D197" s="1142"/>
      <c r="E197" s="1142"/>
      <c r="F197" s="1142"/>
      <c r="G197" s="1142"/>
      <c r="H197" s="1142"/>
      <c r="I197" s="1142"/>
    </row>
    <row r="198" spans="1:9" x14ac:dyDescent="0.25">
      <c r="A198" s="1142"/>
      <c r="B198" s="1142"/>
      <c r="C198" s="1142"/>
      <c r="D198" s="1142"/>
      <c r="E198" s="1142"/>
      <c r="F198" s="1142"/>
      <c r="G198" s="1142"/>
      <c r="H198" s="1142"/>
      <c r="I198" s="1142"/>
    </row>
    <row r="199" spans="1:9" x14ac:dyDescent="0.25">
      <c r="A199" s="1142"/>
      <c r="B199" s="1142"/>
      <c r="C199" s="1142"/>
      <c r="D199" s="1142"/>
      <c r="E199" s="1142"/>
      <c r="F199" s="1142"/>
      <c r="G199" s="1142"/>
      <c r="H199" s="1142"/>
      <c r="I199" s="1142"/>
    </row>
    <row r="200" spans="1:9" x14ac:dyDescent="0.25">
      <c r="A200" s="1142"/>
      <c r="B200" s="1142"/>
      <c r="C200" s="1142"/>
      <c r="D200" s="1142"/>
      <c r="E200" s="1142"/>
      <c r="F200" s="1142"/>
      <c r="G200" s="1142"/>
      <c r="H200" s="1142"/>
      <c r="I200" s="1142"/>
    </row>
    <row r="201" spans="1:9" x14ac:dyDescent="0.25">
      <c r="A201" s="1142"/>
      <c r="B201" s="1142"/>
      <c r="C201" s="1142"/>
      <c r="D201" s="1142"/>
      <c r="E201" s="1142"/>
      <c r="F201" s="1142"/>
      <c r="G201" s="1142"/>
      <c r="H201" s="1142"/>
      <c r="I201" s="1142"/>
    </row>
    <row r="202" spans="1:9" x14ac:dyDescent="0.25">
      <c r="A202" s="1142"/>
      <c r="B202" s="1142"/>
      <c r="C202" s="1142"/>
      <c r="D202" s="1142"/>
      <c r="E202" s="1142"/>
      <c r="F202" s="1142"/>
      <c r="G202" s="1142"/>
      <c r="H202" s="1142"/>
      <c r="I202" s="1142"/>
    </row>
    <row r="203" spans="1:9" x14ac:dyDescent="0.25">
      <c r="A203" s="1142"/>
      <c r="B203" s="1142"/>
      <c r="C203" s="1142"/>
      <c r="D203" s="1142"/>
      <c r="E203" s="1142"/>
      <c r="F203" s="1142"/>
      <c r="G203" s="1142"/>
      <c r="H203" s="1142"/>
      <c r="I203" s="1142"/>
    </row>
    <row r="204" spans="1:9" x14ac:dyDescent="0.25">
      <c r="A204" s="1142"/>
      <c r="B204" s="1142"/>
      <c r="C204" s="1142"/>
      <c r="D204" s="1142"/>
      <c r="E204" s="1142"/>
      <c r="F204" s="1142"/>
      <c r="G204" s="1142"/>
      <c r="H204" s="1142"/>
      <c r="I204" s="1142"/>
    </row>
    <row r="205" spans="1:9" x14ac:dyDescent="0.25">
      <c r="A205" s="1142"/>
      <c r="B205" s="1142"/>
      <c r="C205" s="1142"/>
      <c r="D205" s="1142"/>
      <c r="E205" s="1142"/>
      <c r="F205" s="1142"/>
      <c r="G205" s="1142"/>
      <c r="H205" s="1142"/>
      <c r="I205" s="1142"/>
    </row>
    <row r="206" spans="1:9" x14ac:dyDescent="0.25">
      <c r="A206" s="1142"/>
      <c r="B206" s="1142"/>
      <c r="C206" s="1142"/>
      <c r="D206" s="1142"/>
      <c r="E206" s="1142"/>
      <c r="F206" s="1142"/>
      <c r="G206" s="1142"/>
      <c r="H206" s="1142"/>
      <c r="I206" s="1142"/>
    </row>
    <row r="207" spans="1:9" x14ac:dyDescent="0.25">
      <c r="A207" s="1142"/>
      <c r="B207" s="1142"/>
      <c r="C207" s="1142"/>
      <c r="D207" s="1142"/>
      <c r="E207" s="1142"/>
      <c r="F207" s="1142"/>
      <c r="G207" s="1142"/>
      <c r="H207" s="1142"/>
      <c r="I207" s="1142"/>
    </row>
    <row r="208" spans="1:9" x14ac:dyDescent="0.25">
      <c r="A208" s="1142"/>
      <c r="B208" s="1142"/>
      <c r="C208" s="1142"/>
      <c r="D208" s="1142"/>
      <c r="E208" s="1142"/>
      <c r="F208" s="1142"/>
      <c r="G208" s="1142"/>
      <c r="H208" s="1142"/>
      <c r="I208" s="1142"/>
    </row>
    <row r="209" spans="1:9" x14ac:dyDescent="0.25">
      <c r="A209" s="1142"/>
      <c r="B209" s="1142"/>
      <c r="C209" s="1142"/>
      <c r="D209" s="1142"/>
      <c r="E209" s="1142"/>
      <c r="F209" s="1142"/>
      <c r="G209" s="1142"/>
      <c r="H209" s="1142"/>
      <c r="I209" s="1142"/>
    </row>
    <row r="210" spans="1:9" x14ac:dyDescent="0.25">
      <c r="A210" s="1142"/>
      <c r="B210" s="1142"/>
      <c r="C210" s="1142"/>
      <c r="D210" s="1142"/>
      <c r="E210" s="1142"/>
      <c r="F210" s="1142"/>
      <c r="G210" s="1142"/>
      <c r="H210" s="1142"/>
      <c r="I210" s="1142"/>
    </row>
    <row r="211" spans="1:9" x14ac:dyDescent="0.25">
      <c r="A211" s="1142"/>
      <c r="B211" s="1142"/>
      <c r="C211" s="1142"/>
      <c r="D211" s="1142"/>
      <c r="E211" s="1142"/>
      <c r="F211" s="1142"/>
      <c r="G211" s="1142"/>
      <c r="H211" s="1142"/>
      <c r="I211" s="1142"/>
    </row>
    <row r="212" spans="1:9" x14ac:dyDescent="0.25">
      <c r="A212" s="1142"/>
      <c r="B212" s="1142"/>
      <c r="C212" s="1142"/>
      <c r="D212" s="1142"/>
      <c r="E212" s="1142"/>
      <c r="F212" s="1142"/>
      <c r="G212" s="1142"/>
      <c r="H212" s="1142"/>
      <c r="I212" s="1142"/>
    </row>
    <row r="213" spans="1:9" x14ac:dyDescent="0.25">
      <c r="A213" s="1142"/>
      <c r="B213" s="1142"/>
      <c r="C213" s="1142"/>
      <c r="D213" s="1142"/>
      <c r="E213" s="1142"/>
      <c r="F213" s="1142"/>
      <c r="G213" s="1142"/>
      <c r="H213" s="1142"/>
      <c r="I213" s="1142"/>
    </row>
    <row r="214" spans="1:9" x14ac:dyDescent="0.25">
      <c r="A214" s="1142"/>
      <c r="B214" s="1142"/>
      <c r="C214" s="1142"/>
      <c r="D214" s="1142"/>
      <c r="E214" s="1142"/>
      <c r="F214" s="1142"/>
      <c r="G214" s="1142"/>
      <c r="H214" s="1142"/>
      <c r="I214" s="1142"/>
    </row>
    <row r="215" spans="1:9" x14ac:dyDescent="0.25">
      <c r="A215" s="1142"/>
      <c r="B215" s="1142"/>
      <c r="C215" s="1142"/>
      <c r="D215" s="1142"/>
      <c r="E215" s="1142"/>
      <c r="F215" s="1142"/>
      <c r="G215" s="1142"/>
      <c r="H215" s="1142"/>
      <c r="I215" s="1142"/>
    </row>
    <row r="216" spans="1:9" x14ac:dyDescent="0.25">
      <c r="A216" s="1142"/>
      <c r="B216" s="1142"/>
      <c r="C216" s="1142"/>
      <c r="D216" s="1142"/>
      <c r="E216" s="1142"/>
      <c r="F216" s="1142"/>
      <c r="G216" s="1142"/>
      <c r="H216" s="1142"/>
      <c r="I216" s="1142"/>
    </row>
    <row r="217" spans="1:9" x14ac:dyDescent="0.25">
      <c r="A217" s="1142"/>
      <c r="B217" s="1142"/>
      <c r="C217" s="1142"/>
      <c r="D217" s="1142"/>
      <c r="E217" s="1142"/>
      <c r="F217" s="1142"/>
      <c r="G217" s="1142"/>
      <c r="H217" s="1142"/>
      <c r="I217" s="1142"/>
    </row>
    <row r="218" spans="1:9" x14ac:dyDescent="0.25">
      <c r="A218" s="1142"/>
      <c r="B218" s="1142"/>
      <c r="C218" s="1142"/>
      <c r="D218" s="1142"/>
      <c r="E218" s="1142"/>
      <c r="F218" s="1142"/>
      <c r="G218" s="1142"/>
      <c r="H218" s="1142"/>
      <c r="I218" s="1142"/>
    </row>
    <row r="219" spans="1:9" x14ac:dyDescent="0.25">
      <c r="A219" s="1142"/>
      <c r="B219" s="1142"/>
      <c r="C219" s="1142"/>
      <c r="D219" s="1142"/>
      <c r="E219" s="1142"/>
      <c r="F219" s="1142"/>
      <c r="G219" s="1142"/>
      <c r="H219" s="1142"/>
      <c r="I219" s="1142"/>
    </row>
    <row r="220" spans="1:9" x14ac:dyDescent="0.25">
      <c r="A220" s="1142"/>
      <c r="B220" s="1142"/>
      <c r="C220" s="1142"/>
      <c r="D220" s="1142"/>
      <c r="E220" s="1142"/>
      <c r="F220" s="1142"/>
      <c r="G220" s="1142"/>
      <c r="H220" s="1142"/>
      <c r="I220" s="1142"/>
    </row>
    <row r="221" spans="1:9" x14ac:dyDescent="0.25">
      <c r="A221" s="1142"/>
      <c r="B221" s="1142"/>
      <c r="C221" s="1142"/>
      <c r="D221" s="1142"/>
      <c r="E221" s="1142"/>
      <c r="F221" s="1142"/>
      <c r="G221" s="1142"/>
      <c r="H221" s="1142"/>
      <c r="I221" s="1142"/>
    </row>
    <row r="222" spans="1:9" x14ac:dyDescent="0.25">
      <c r="A222" s="1142"/>
      <c r="B222" s="1142"/>
      <c r="C222" s="1142"/>
      <c r="D222" s="1142"/>
      <c r="E222" s="1142"/>
      <c r="F222" s="1142"/>
      <c r="G222" s="1142"/>
      <c r="H222" s="1142"/>
      <c r="I222" s="1142"/>
    </row>
    <row r="223" spans="1:9" x14ac:dyDescent="0.25">
      <c r="A223" s="1142"/>
      <c r="B223" s="1142"/>
      <c r="C223" s="1142"/>
      <c r="D223" s="1142"/>
      <c r="E223" s="1142"/>
      <c r="F223" s="1142"/>
      <c r="G223" s="1142"/>
      <c r="H223" s="1142"/>
      <c r="I223" s="1142"/>
    </row>
    <row r="224" spans="1:9" x14ac:dyDescent="0.25">
      <c r="A224" s="1142"/>
      <c r="B224" s="1142"/>
      <c r="C224" s="1142"/>
      <c r="D224" s="1142"/>
      <c r="E224" s="1142"/>
      <c r="F224" s="1142"/>
      <c r="G224" s="1142"/>
      <c r="H224" s="1142"/>
      <c r="I224" s="1142"/>
    </row>
    <row r="225" spans="1:9" x14ac:dyDescent="0.25">
      <c r="A225" s="1142"/>
      <c r="B225" s="1142"/>
      <c r="C225" s="1142"/>
      <c r="D225" s="1142"/>
      <c r="E225" s="1142"/>
      <c r="F225" s="1142"/>
      <c r="G225" s="1142"/>
      <c r="H225" s="1142"/>
      <c r="I225" s="1142"/>
    </row>
    <row r="226" spans="1:9" x14ac:dyDescent="0.25">
      <c r="A226" s="1142"/>
      <c r="B226" s="1142"/>
      <c r="C226" s="1142"/>
      <c r="D226" s="1142"/>
      <c r="E226" s="1142"/>
      <c r="F226" s="1142"/>
      <c r="G226" s="1142"/>
      <c r="H226" s="1142"/>
      <c r="I226" s="1142"/>
    </row>
    <row r="227" spans="1:9" x14ac:dyDescent="0.25">
      <c r="A227" s="1142"/>
      <c r="B227" s="1142"/>
      <c r="C227" s="1142"/>
      <c r="D227" s="1142"/>
      <c r="E227" s="1142"/>
      <c r="F227" s="1142"/>
      <c r="G227" s="1142"/>
      <c r="H227" s="1142"/>
      <c r="I227" s="1142"/>
    </row>
    <row r="228" spans="1:9" x14ac:dyDescent="0.25">
      <c r="A228" s="1142"/>
      <c r="B228" s="1142"/>
      <c r="C228" s="1142"/>
      <c r="D228" s="1142"/>
      <c r="E228" s="1142"/>
      <c r="F228" s="1142"/>
      <c r="G228" s="1142"/>
      <c r="H228" s="1142"/>
      <c r="I228" s="1142"/>
    </row>
    <row r="229" spans="1:9" x14ac:dyDescent="0.25">
      <c r="A229" s="1142"/>
      <c r="B229" s="1142"/>
      <c r="C229" s="1142"/>
      <c r="D229" s="1142"/>
      <c r="E229" s="1142"/>
      <c r="F229" s="1142"/>
      <c r="G229" s="1142"/>
      <c r="H229" s="1142"/>
      <c r="I229" s="1142"/>
    </row>
    <row r="230" spans="1:9" x14ac:dyDescent="0.25">
      <c r="A230" s="1142"/>
      <c r="B230" s="1142"/>
      <c r="C230" s="1142"/>
      <c r="D230" s="1142"/>
      <c r="E230" s="1142"/>
      <c r="F230" s="1142"/>
      <c r="G230" s="1142"/>
      <c r="H230" s="1142"/>
      <c r="I230" s="1142"/>
    </row>
    <row r="231" spans="1:9" x14ac:dyDescent="0.25">
      <c r="A231" s="1142"/>
      <c r="B231" s="1142"/>
      <c r="C231" s="1142"/>
      <c r="D231" s="1142"/>
      <c r="E231" s="1142"/>
      <c r="F231" s="1142"/>
      <c r="G231" s="1142"/>
      <c r="H231" s="1142"/>
      <c r="I231" s="1142"/>
    </row>
    <row r="232" spans="1:9" x14ac:dyDescent="0.25">
      <c r="A232" s="1142"/>
      <c r="B232" s="1142"/>
      <c r="C232" s="1142"/>
      <c r="D232" s="1142"/>
      <c r="E232" s="1142"/>
      <c r="F232" s="1142"/>
      <c r="G232" s="1142"/>
      <c r="H232" s="1142"/>
      <c r="I232" s="1142"/>
    </row>
    <row r="233" spans="1:9" x14ac:dyDescent="0.25">
      <c r="A233" s="1142"/>
      <c r="B233" s="1142"/>
      <c r="C233" s="1142"/>
      <c r="D233" s="1142"/>
      <c r="E233" s="1142"/>
      <c r="F233" s="1142"/>
      <c r="G233" s="1142"/>
      <c r="H233" s="1142"/>
      <c r="I233" s="1142"/>
    </row>
    <row r="234" spans="1:9" x14ac:dyDescent="0.25">
      <c r="A234" s="1142"/>
      <c r="B234" s="1142"/>
      <c r="C234" s="1142"/>
      <c r="D234" s="1142"/>
      <c r="E234" s="1142"/>
      <c r="F234" s="1142"/>
      <c r="G234" s="1142"/>
      <c r="H234" s="1142"/>
      <c r="I234" s="1142"/>
    </row>
    <row r="235" spans="1:9" x14ac:dyDescent="0.25">
      <c r="A235" s="1142"/>
      <c r="B235" s="1142"/>
      <c r="C235" s="1142"/>
      <c r="D235" s="1142"/>
      <c r="E235" s="1142"/>
      <c r="F235" s="1142"/>
      <c r="G235" s="1142"/>
      <c r="H235" s="1142"/>
      <c r="I235" s="1142"/>
    </row>
    <row r="236" spans="1:9" x14ac:dyDescent="0.25">
      <c r="A236" s="1142"/>
      <c r="B236" s="1142"/>
      <c r="C236" s="1142"/>
      <c r="D236" s="1142"/>
      <c r="E236" s="1142"/>
      <c r="F236" s="1142"/>
      <c r="G236" s="1142"/>
      <c r="H236" s="1142"/>
      <c r="I236" s="1142"/>
    </row>
    <row r="237" spans="1:9" x14ac:dyDescent="0.25">
      <c r="A237" s="1142"/>
      <c r="B237" s="1142"/>
      <c r="C237" s="1142"/>
      <c r="D237" s="1142"/>
      <c r="E237" s="1142"/>
      <c r="F237" s="1142"/>
      <c r="G237" s="1142"/>
      <c r="H237" s="1142"/>
      <c r="I237" s="1142"/>
    </row>
    <row r="238" spans="1:9" x14ac:dyDescent="0.25">
      <c r="A238" s="1142"/>
      <c r="B238" s="1142"/>
      <c r="C238" s="1142"/>
      <c r="D238" s="1142"/>
      <c r="E238" s="1142"/>
      <c r="F238" s="1142"/>
      <c r="G238" s="1142"/>
      <c r="H238" s="1142"/>
      <c r="I238" s="1142"/>
    </row>
    <row r="239" spans="1:9" x14ac:dyDescent="0.25">
      <c r="A239" s="1142"/>
      <c r="B239" s="1142"/>
      <c r="C239" s="1142"/>
      <c r="D239" s="1142"/>
      <c r="E239" s="1142"/>
      <c r="F239" s="1142"/>
      <c r="G239" s="1142"/>
      <c r="H239" s="1142"/>
      <c r="I239" s="1142"/>
    </row>
    <row r="240" spans="1:9" x14ac:dyDescent="0.25">
      <c r="A240" s="1142"/>
      <c r="B240" s="1142"/>
      <c r="C240" s="1142"/>
      <c r="D240" s="1142"/>
      <c r="E240" s="1142"/>
      <c r="F240" s="1142"/>
      <c r="G240" s="1142"/>
      <c r="H240" s="1142"/>
      <c r="I240" s="1142"/>
    </row>
    <row r="241" spans="1:9" x14ac:dyDescent="0.25">
      <c r="A241" s="1142"/>
      <c r="B241" s="1142"/>
      <c r="C241" s="1142"/>
      <c r="D241" s="1142"/>
      <c r="E241" s="1142"/>
      <c r="F241" s="1142"/>
      <c r="G241" s="1142"/>
      <c r="H241" s="1142"/>
      <c r="I241" s="1142"/>
    </row>
    <row r="242" spans="1:9" x14ac:dyDescent="0.25">
      <c r="A242" s="1142"/>
      <c r="B242" s="1142"/>
      <c r="C242" s="1142"/>
      <c r="D242" s="1142"/>
      <c r="E242" s="1142"/>
      <c r="F242" s="1142"/>
      <c r="G242" s="1142"/>
      <c r="H242" s="1142"/>
      <c r="I242" s="1142"/>
    </row>
    <row r="243" spans="1:9" x14ac:dyDescent="0.25">
      <c r="A243" s="1142"/>
      <c r="B243" s="1142"/>
      <c r="C243" s="1142"/>
      <c r="D243" s="1142"/>
      <c r="E243" s="1142"/>
      <c r="F243" s="1142"/>
      <c r="G243" s="1142"/>
      <c r="H243" s="1142"/>
      <c r="I243" s="1142"/>
    </row>
    <row r="244" spans="1:9" x14ac:dyDescent="0.25">
      <c r="A244" s="1142"/>
      <c r="B244" s="1142"/>
      <c r="C244" s="1142"/>
      <c r="D244" s="1142"/>
      <c r="E244" s="1142"/>
      <c r="F244" s="1142"/>
      <c r="G244" s="1142"/>
      <c r="H244" s="1142"/>
      <c r="I244" s="1142"/>
    </row>
    <row r="245" spans="1:9" x14ac:dyDescent="0.25">
      <c r="A245" s="1142"/>
      <c r="B245" s="1142"/>
      <c r="C245" s="1142"/>
      <c r="D245" s="1142"/>
      <c r="E245" s="1142"/>
      <c r="F245" s="1142"/>
      <c r="G245" s="1142"/>
      <c r="H245" s="1142"/>
      <c r="I245" s="1142"/>
    </row>
    <row r="246" spans="1:9" x14ac:dyDescent="0.25">
      <c r="A246" s="1142"/>
      <c r="B246" s="1142"/>
      <c r="C246" s="1142"/>
      <c r="D246" s="1142"/>
      <c r="E246" s="1142"/>
      <c r="F246" s="1142"/>
      <c r="G246" s="1142"/>
      <c r="H246" s="1142"/>
      <c r="I246" s="1142"/>
    </row>
    <row r="247" spans="1:9" x14ac:dyDescent="0.25">
      <c r="A247" s="1142"/>
      <c r="B247" s="1142"/>
      <c r="C247" s="1142"/>
      <c r="D247" s="1142"/>
      <c r="E247" s="1142"/>
      <c r="F247" s="1142"/>
      <c r="G247" s="1142"/>
      <c r="H247" s="1142"/>
      <c r="I247" s="1142"/>
    </row>
    <row r="248" spans="1:9" x14ac:dyDescent="0.25">
      <c r="A248" s="1142"/>
      <c r="B248" s="1142"/>
      <c r="C248" s="1142"/>
      <c r="D248" s="1142"/>
      <c r="E248" s="1142"/>
      <c r="F248" s="1142"/>
      <c r="G248" s="1142"/>
      <c r="H248" s="1142"/>
      <c r="I248" s="1142"/>
    </row>
  </sheetData>
  <printOptions horizontalCentered="1"/>
  <pageMargins left="0.95" right="0.47" top="0.56999999999999995" bottom="0.51" header="0.3" footer="0.3"/>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WV41"/>
  <sheetViews>
    <sheetView topLeftCell="A28" workbookViewId="0">
      <selection activeCell="A34" sqref="A34"/>
    </sheetView>
  </sheetViews>
  <sheetFormatPr defaultColWidth="74.28515625" defaultRowHeight="20.25" x14ac:dyDescent="0.35"/>
  <cols>
    <col min="1" max="1" width="109.5703125" style="954" customWidth="1"/>
    <col min="2" max="4" width="12.7109375" style="953" customWidth="1"/>
    <col min="5" max="5" width="5.5703125" style="612" customWidth="1"/>
    <col min="6" max="13" width="7.7109375" style="612" customWidth="1"/>
    <col min="14" max="16384" width="74.28515625" style="612"/>
  </cols>
  <sheetData>
    <row r="1" spans="1:5" ht="46.5" customHeight="1" x14ac:dyDescent="0.35">
      <c r="A1" s="4258" t="s">
        <v>3705</v>
      </c>
      <c r="B1" s="4258"/>
      <c r="C1" s="4258"/>
      <c r="D1" s="4258"/>
    </row>
    <row r="2" spans="1:5" ht="18.75" customHeight="1" thickBot="1" x14ac:dyDescent="0.4">
      <c r="D2" s="902" t="s">
        <v>558</v>
      </c>
    </row>
    <row r="3" spans="1:5" ht="30" customHeight="1" thickTop="1" thickBot="1" x14ac:dyDescent="0.55000000000000004">
      <c r="A3" s="1207"/>
      <c r="B3" s="1208" t="s">
        <v>3706</v>
      </c>
      <c r="C3" s="1208" t="s">
        <v>3707</v>
      </c>
      <c r="D3" s="1208" t="s">
        <v>654</v>
      </c>
    </row>
    <row r="4" spans="1:5" ht="30" customHeight="1" thickTop="1" x14ac:dyDescent="0.5">
      <c r="A4" s="1209" t="s">
        <v>655</v>
      </c>
      <c r="B4" s="1210">
        <v>7027.6264711599988</v>
      </c>
      <c r="C4" s="1210">
        <v>185.23292293</v>
      </c>
      <c r="D4" s="1210">
        <v>7212.8593940900009</v>
      </c>
    </row>
    <row r="5" spans="1:5" ht="30" customHeight="1" x14ac:dyDescent="0.5">
      <c r="A5" s="1211" t="s">
        <v>3708</v>
      </c>
      <c r="B5" s="1212">
        <v>468.73386722000004</v>
      </c>
      <c r="C5" s="1212">
        <v>0.19189344</v>
      </c>
      <c r="D5" s="1212">
        <v>468.92576066000004</v>
      </c>
    </row>
    <row r="6" spans="1:5" s="643" customFormat="1" ht="30" customHeight="1" x14ac:dyDescent="0.5">
      <c r="A6" s="1211" t="s">
        <v>662</v>
      </c>
      <c r="B6" s="1212">
        <v>24.7001484</v>
      </c>
      <c r="C6" s="1212">
        <v>0</v>
      </c>
      <c r="D6" s="1212">
        <v>24.7001484</v>
      </c>
    </row>
    <row r="7" spans="1:5" s="643" customFormat="1" ht="30" customHeight="1" x14ac:dyDescent="0.5">
      <c r="A7" s="1211" t="s">
        <v>663</v>
      </c>
      <c r="B7" s="1212">
        <v>1036.2777016</v>
      </c>
      <c r="C7" s="1212">
        <v>151.91681793000001</v>
      </c>
      <c r="D7" s="1212">
        <v>1188.19451953</v>
      </c>
      <c r="E7" s="1213"/>
    </row>
    <row r="8" spans="1:5" s="643" customFormat="1" ht="30" customHeight="1" x14ac:dyDescent="0.5">
      <c r="A8" s="1211" t="s">
        <v>686</v>
      </c>
      <c r="B8" s="1212">
        <v>15.091351490000003</v>
      </c>
      <c r="C8" s="1212">
        <v>0</v>
      </c>
      <c r="D8" s="1212">
        <v>15.091351490000003</v>
      </c>
    </row>
    <row r="9" spans="1:5" s="643" customFormat="1" ht="30" customHeight="1" x14ac:dyDescent="0.5">
      <c r="A9" s="1211" t="s">
        <v>687</v>
      </c>
      <c r="B9" s="1212">
        <v>36.526421629999994</v>
      </c>
      <c r="C9" s="1212">
        <v>0</v>
      </c>
      <c r="D9" s="1212">
        <v>36.526421629999994</v>
      </c>
    </row>
    <row r="10" spans="1:5" ht="30" customHeight="1" x14ac:dyDescent="0.5">
      <c r="A10" s="1211" t="s">
        <v>688</v>
      </c>
      <c r="B10" s="1212">
        <v>683.49813503000007</v>
      </c>
      <c r="C10" s="1212">
        <v>0</v>
      </c>
      <c r="D10" s="1212">
        <v>683.49813503000007</v>
      </c>
    </row>
    <row r="11" spans="1:5" ht="30" customHeight="1" x14ac:dyDescent="0.5">
      <c r="A11" s="1211" t="s">
        <v>698</v>
      </c>
      <c r="B11" s="1212">
        <v>1740.0894667600001</v>
      </c>
      <c r="C11" s="1212">
        <v>6.3744924300000001</v>
      </c>
      <c r="D11" s="1212">
        <v>1746.46395919</v>
      </c>
    </row>
    <row r="12" spans="1:5" ht="30" customHeight="1" x14ac:dyDescent="0.5">
      <c r="A12" s="1211" t="s">
        <v>702</v>
      </c>
      <c r="B12" s="1212">
        <v>654.87678006999988</v>
      </c>
      <c r="C12" s="1212">
        <v>13.918425259999999</v>
      </c>
      <c r="D12" s="1212">
        <v>668.79520532999993</v>
      </c>
    </row>
    <row r="13" spans="1:5" ht="30" customHeight="1" x14ac:dyDescent="0.5">
      <c r="A13" s="1211" t="s">
        <v>708</v>
      </c>
      <c r="B13" s="1212">
        <v>341.40518792999995</v>
      </c>
      <c r="C13" s="1212">
        <v>12.55786292</v>
      </c>
      <c r="D13" s="1212">
        <v>353.96305084999995</v>
      </c>
    </row>
    <row r="14" spans="1:5" ht="30" customHeight="1" x14ac:dyDescent="0.5">
      <c r="A14" s="1211" t="s">
        <v>719</v>
      </c>
      <c r="B14" s="1212">
        <v>124.64964605</v>
      </c>
      <c r="C14" s="1212">
        <v>0</v>
      </c>
      <c r="D14" s="1212">
        <v>124.64964605</v>
      </c>
    </row>
    <row r="15" spans="1:5" ht="30" customHeight="1" x14ac:dyDescent="0.5">
      <c r="A15" s="1211" t="s">
        <v>726</v>
      </c>
      <c r="B15" s="1212">
        <v>76.683762789999989</v>
      </c>
      <c r="C15" s="1212">
        <v>0</v>
      </c>
      <c r="D15" s="1212">
        <v>76.683762789999989</v>
      </c>
    </row>
    <row r="16" spans="1:5" ht="30" customHeight="1" x14ac:dyDescent="0.5">
      <c r="A16" s="1211" t="s">
        <v>727</v>
      </c>
      <c r="B16" s="1212">
        <v>518.38941564999993</v>
      </c>
      <c r="C16" s="1212">
        <v>0.11378564999999999</v>
      </c>
      <c r="D16" s="1212">
        <v>518.5032013</v>
      </c>
    </row>
    <row r="17" spans="1:1972" ht="30" customHeight="1" x14ac:dyDescent="0.5">
      <c r="A17" s="1211" t="s">
        <v>734</v>
      </c>
      <c r="B17" s="1212">
        <v>915.53225958000007</v>
      </c>
      <c r="C17" s="1212">
        <v>0</v>
      </c>
      <c r="D17" s="1212">
        <v>915.53225958000007</v>
      </c>
    </row>
    <row r="18" spans="1:1972" ht="30" customHeight="1" x14ac:dyDescent="0.5">
      <c r="A18" s="1211" t="s">
        <v>741</v>
      </c>
      <c r="B18" s="1212">
        <v>54.171950750000001</v>
      </c>
      <c r="C18" s="1212">
        <v>0</v>
      </c>
      <c r="D18" s="1212">
        <v>54.171950750000001</v>
      </c>
    </row>
    <row r="19" spans="1:1972" ht="30" customHeight="1" x14ac:dyDescent="0.5">
      <c r="A19" s="1211" t="s">
        <v>747</v>
      </c>
      <c r="B19" s="1212">
        <v>59.947146100000012</v>
      </c>
      <c r="C19" s="1212">
        <v>0</v>
      </c>
      <c r="D19" s="1212">
        <v>59.947146100000012</v>
      </c>
    </row>
    <row r="20" spans="1:1972" ht="30" customHeight="1" x14ac:dyDescent="0.5">
      <c r="A20" s="1211" t="s">
        <v>750</v>
      </c>
      <c r="B20" s="1212">
        <v>170.11990944000001</v>
      </c>
      <c r="C20" s="1212">
        <v>0.15964529999999999</v>
      </c>
      <c r="D20" s="1212">
        <v>170.27955474000004</v>
      </c>
    </row>
    <row r="21" spans="1:1972" ht="30" customHeight="1" thickBot="1" x14ac:dyDescent="0.55000000000000004">
      <c r="A21" s="1211" t="s">
        <v>755</v>
      </c>
      <c r="B21" s="1212">
        <v>106.93332067</v>
      </c>
      <c r="C21" s="1212">
        <v>0</v>
      </c>
      <c r="D21" s="1212">
        <v>106.93332067</v>
      </c>
    </row>
    <row r="22" spans="1:1972" ht="30" customHeight="1" x14ac:dyDescent="0.5">
      <c r="A22" s="1214" t="s">
        <v>759</v>
      </c>
      <c r="B22" s="1215">
        <v>55483.186740470002</v>
      </c>
      <c r="C22" s="1215">
        <v>0</v>
      </c>
      <c r="D22" s="1216">
        <v>55483.186740470002</v>
      </c>
    </row>
    <row r="23" spans="1:1972" ht="30" customHeight="1" x14ac:dyDescent="0.5">
      <c r="A23" s="1217" t="s">
        <v>760</v>
      </c>
      <c r="B23" s="1218">
        <v>15568.237738080001</v>
      </c>
      <c r="C23" s="1218">
        <v>0</v>
      </c>
      <c r="D23" s="1219">
        <v>15568.237738080001</v>
      </c>
    </row>
    <row r="24" spans="1:1972" s="934" customFormat="1" ht="30" customHeight="1" x14ac:dyDescent="0.5">
      <c r="A24" s="1209" t="s">
        <v>761</v>
      </c>
      <c r="B24" s="1220">
        <v>288.21533376000002</v>
      </c>
      <c r="C24" s="1220">
        <v>0</v>
      </c>
      <c r="D24" s="1221">
        <v>288.21533376000002</v>
      </c>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c r="CU24" s="612"/>
      <c r="CV24" s="612"/>
      <c r="CW24" s="612"/>
      <c r="CX24" s="612"/>
      <c r="CY24" s="612"/>
      <c r="CZ24" s="612"/>
      <c r="DA24" s="612"/>
      <c r="DB24" s="612"/>
      <c r="DC24" s="612"/>
      <c r="DD24" s="612"/>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c r="FB24" s="612"/>
      <c r="FC24" s="612"/>
      <c r="FD24" s="612"/>
      <c r="FE24" s="612"/>
      <c r="FF24" s="612"/>
      <c r="FG24" s="612"/>
      <c r="FH24" s="612"/>
      <c r="FI24" s="612"/>
      <c r="FJ24" s="612"/>
      <c r="FK24" s="612"/>
      <c r="FL24" s="612"/>
      <c r="FM24" s="612"/>
      <c r="FN24" s="612"/>
      <c r="FO24" s="612"/>
      <c r="FP24" s="612"/>
      <c r="FQ24" s="612"/>
      <c r="FR24" s="612"/>
      <c r="FS24" s="612"/>
      <c r="FT24" s="612"/>
      <c r="FU24" s="612"/>
      <c r="FV24" s="612"/>
      <c r="FW24" s="612"/>
      <c r="FX24" s="612"/>
      <c r="FY24" s="612"/>
      <c r="FZ24" s="612"/>
      <c r="GA24" s="612"/>
      <c r="GB24" s="612"/>
      <c r="GC24" s="612"/>
      <c r="GD24" s="612"/>
      <c r="GE24" s="612"/>
      <c r="GF24" s="612"/>
      <c r="GG24" s="612"/>
      <c r="GH24" s="612"/>
      <c r="GI24" s="612"/>
      <c r="GJ24" s="612"/>
      <c r="GK24" s="612"/>
      <c r="GL24" s="612"/>
      <c r="GM24" s="612"/>
      <c r="GN24" s="612"/>
      <c r="GO24" s="612"/>
      <c r="GP24" s="612"/>
      <c r="GQ24" s="612"/>
      <c r="GR24" s="612"/>
      <c r="GS24" s="612"/>
      <c r="GT24" s="612"/>
      <c r="GU24" s="612"/>
      <c r="GV24" s="612"/>
      <c r="GW24" s="612"/>
      <c r="GX24" s="612"/>
      <c r="GY24" s="612"/>
      <c r="GZ24" s="612"/>
      <c r="HA24" s="612"/>
      <c r="HB24" s="612"/>
      <c r="HC24" s="612"/>
      <c r="HD24" s="612"/>
      <c r="HE24" s="612"/>
      <c r="HF24" s="612"/>
      <c r="HG24" s="612"/>
      <c r="HH24" s="612"/>
      <c r="HI24" s="612"/>
      <c r="HJ24" s="612"/>
      <c r="HK24" s="612"/>
      <c r="HL24" s="612"/>
      <c r="HM24" s="612"/>
      <c r="HN24" s="612"/>
      <c r="HO24" s="612"/>
      <c r="HP24" s="612"/>
      <c r="HQ24" s="612"/>
      <c r="HR24" s="612"/>
      <c r="HS24" s="612"/>
      <c r="HT24" s="612"/>
      <c r="HU24" s="612"/>
      <c r="HV24" s="612"/>
      <c r="HW24" s="612"/>
      <c r="HX24" s="612"/>
      <c r="HY24" s="612"/>
      <c r="HZ24" s="612"/>
      <c r="IA24" s="612"/>
      <c r="IB24" s="612"/>
      <c r="IC24" s="612"/>
      <c r="ID24" s="612"/>
      <c r="IE24" s="612"/>
      <c r="IF24" s="612"/>
      <c r="IG24" s="612"/>
      <c r="IH24" s="612"/>
      <c r="II24" s="612"/>
      <c r="IJ24" s="612"/>
      <c r="IK24" s="612"/>
      <c r="IL24" s="612"/>
      <c r="IM24" s="612"/>
      <c r="IN24" s="612"/>
      <c r="IO24" s="612"/>
      <c r="IP24" s="612"/>
      <c r="IQ24" s="612"/>
      <c r="IR24" s="612"/>
      <c r="IS24" s="612"/>
      <c r="IT24" s="612"/>
      <c r="IU24" s="612"/>
      <c r="IV24" s="612"/>
      <c r="IW24" s="612"/>
      <c r="IX24" s="612"/>
      <c r="IY24" s="612"/>
      <c r="IZ24" s="612"/>
      <c r="JA24" s="612"/>
      <c r="JB24" s="612"/>
      <c r="JC24" s="612"/>
      <c r="JD24" s="612"/>
      <c r="JE24" s="612"/>
      <c r="JF24" s="612"/>
      <c r="JG24" s="612"/>
      <c r="JH24" s="612"/>
      <c r="JI24" s="612"/>
      <c r="JJ24" s="612"/>
      <c r="JK24" s="612"/>
      <c r="JL24" s="612"/>
      <c r="JM24" s="612"/>
      <c r="JN24" s="612"/>
      <c r="JO24" s="612"/>
      <c r="JP24" s="612"/>
      <c r="JQ24" s="612"/>
      <c r="JR24" s="612"/>
      <c r="JS24" s="612"/>
      <c r="JT24" s="612"/>
      <c r="JU24" s="612"/>
      <c r="JV24" s="612"/>
      <c r="JW24" s="612"/>
      <c r="JX24" s="612"/>
      <c r="JY24" s="612"/>
      <c r="JZ24" s="612"/>
      <c r="KA24" s="612"/>
      <c r="KB24" s="612"/>
      <c r="KC24" s="612"/>
      <c r="KD24" s="612"/>
      <c r="KE24" s="612"/>
      <c r="KF24" s="612"/>
      <c r="KG24" s="612"/>
      <c r="KH24" s="612"/>
      <c r="KI24" s="612"/>
      <c r="KJ24" s="612"/>
      <c r="KK24" s="612"/>
      <c r="KL24" s="612"/>
      <c r="KM24" s="612"/>
      <c r="KN24" s="612"/>
      <c r="KO24" s="612"/>
      <c r="KP24" s="612"/>
      <c r="KQ24" s="612"/>
      <c r="KR24" s="612"/>
      <c r="KS24" s="612"/>
      <c r="KT24" s="612"/>
      <c r="KU24" s="612"/>
      <c r="KV24" s="612"/>
      <c r="KW24" s="612"/>
      <c r="KX24" s="612"/>
      <c r="KY24" s="612"/>
      <c r="KZ24" s="612"/>
      <c r="LA24" s="612"/>
      <c r="LB24" s="612"/>
      <c r="LC24" s="612"/>
      <c r="LD24" s="612"/>
      <c r="LE24" s="612"/>
      <c r="LF24" s="612"/>
      <c r="LG24" s="612"/>
      <c r="LH24" s="612"/>
      <c r="LI24" s="612"/>
      <c r="LJ24" s="612"/>
      <c r="LK24" s="612"/>
      <c r="LL24" s="612"/>
      <c r="LM24" s="612"/>
      <c r="LN24" s="612"/>
      <c r="LO24" s="612"/>
      <c r="LP24" s="612"/>
      <c r="LQ24" s="612"/>
      <c r="LR24" s="612"/>
      <c r="LS24" s="612"/>
      <c r="LT24" s="612"/>
      <c r="LU24" s="612"/>
      <c r="LV24" s="612"/>
      <c r="LW24" s="612"/>
      <c r="LX24" s="612"/>
      <c r="LY24" s="612"/>
      <c r="LZ24" s="612"/>
      <c r="MA24" s="612"/>
      <c r="MB24" s="612"/>
      <c r="MC24" s="612"/>
      <c r="MD24" s="612"/>
      <c r="ME24" s="612"/>
      <c r="MF24" s="612"/>
      <c r="MG24" s="612"/>
      <c r="MH24" s="612"/>
      <c r="MI24" s="612"/>
      <c r="MJ24" s="612"/>
      <c r="MK24" s="612"/>
      <c r="ML24" s="612"/>
      <c r="MM24" s="612"/>
      <c r="MN24" s="612"/>
      <c r="MO24" s="612"/>
      <c r="MP24" s="612"/>
      <c r="MQ24" s="612"/>
      <c r="MR24" s="612"/>
      <c r="MS24" s="612"/>
      <c r="MT24" s="612"/>
      <c r="MU24" s="612"/>
      <c r="MV24" s="612"/>
      <c r="MW24" s="612"/>
      <c r="MX24" s="612"/>
      <c r="MY24" s="612"/>
      <c r="MZ24" s="612"/>
      <c r="NA24" s="612"/>
      <c r="NB24" s="612"/>
      <c r="NC24" s="612"/>
      <c r="ND24" s="612"/>
      <c r="NE24" s="612"/>
      <c r="NF24" s="612"/>
      <c r="NG24" s="612"/>
      <c r="NH24" s="612"/>
      <c r="NI24" s="612"/>
      <c r="NJ24" s="612"/>
      <c r="NK24" s="612"/>
      <c r="NL24" s="612"/>
      <c r="NM24" s="612"/>
      <c r="NN24" s="612"/>
      <c r="NO24" s="612"/>
      <c r="NP24" s="612"/>
      <c r="NQ24" s="612"/>
      <c r="NR24" s="612"/>
      <c r="NS24" s="612"/>
      <c r="NT24" s="612"/>
      <c r="NU24" s="612"/>
      <c r="NV24" s="612"/>
      <c r="NW24" s="612"/>
      <c r="NX24" s="612"/>
      <c r="NY24" s="612"/>
      <c r="NZ24" s="612"/>
      <c r="OA24" s="612"/>
      <c r="OB24" s="612"/>
      <c r="OC24" s="612"/>
      <c r="OD24" s="612"/>
      <c r="OE24" s="612"/>
      <c r="OF24" s="612"/>
      <c r="OG24" s="612"/>
      <c r="OH24" s="612"/>
      <c r="OI24" s="612"/>
      <c r="OJ24" s="612"/>
      <c r="OK24" s="612"/>
      <c r="OL24" s="612"/>
      <c r="OM24" s="612"/>
      <c r="ON24" s="612"/>
      <c r="OO24" s="612"/>
      <c r="OP24" s="612"/>
      <c r="OQ24" s="612"/>
      <c r="OR24" s="612"/>
      <c r="OS24" s="612"/>
      <c r="OT24" s="612"/>
      <c r="OU24" s="612"/>
      <c r="OV24" s="612"/>
      <c r="OW24" s="612"/>
      <c r="OX24" s="612"/>
      <c r="OY24" s="612"/>
      <c r="OZ24" s="612"/>
      <c r="PA24" s="612"/>
      <c r="PB24" s="612"/>
      <c r="PC24" s="612"/>
      <c r="PD24" s="612"/>
      <c r="PE24" s="612"/>
      <c r="PF24" s="612"/>
      <c r="PG24" s="612"/>
      <c r="PH24" s="612"/>
      <c r="PI24" s="612"/>
      <c r="PJ24" s="612"/>
      <c r="PK24" s="612"/>
      <c r="PL24" s="612"/>
      <c r="PM24" s="612"/>
      <c r="PN24" s="612"/>
      <c r="PO24" s="612"/>
      <c r="PP24" s="612"/>
      <c r="PQ24" s="612"/>
      <c r="PR24" s="612"/>
      <c r="PS24" s="612"/>
      <c r="PT24" s="612"/>
      <c r="PU24" s="612"/>
      <c r="PV24" s="612"/>
      <c r="PW24" s="612"/>
      <c r="PX24" s="612"/>
      <c r="PY24" s="612"/>
      <c r="PZ24" s="612"/>
      <c r="QA24" s="612"/>
      <c r="QB24" s="612"/>
      <c r="QC24" s="612"/>
      <c r="QD24" s="612"/>
      <c r="QE24" s="612"/>
      <c r="QF24" s="612"/>
      <c r="QG24" s="612"/>
      <c r="QH24" s="612"/>
      <c r="QI24" s="612"/>
      <c r="QJ24" s="612"/>
      <c r="QK24" s="612"/>
      <c r="QL24" s="612"/>
      <c r="QM24" s="612"/>
      <c r="QN24" s="612"/>
      <c r="QO24" s="612"/>
      <c r="QP24" s="612"/>
      <c r="QQ24" s="612"/>
      <c r="QR24" s="612"/>
      <c r="QS24" s="612"/>
      <c r="QT24" s="612"/>
      <c r="QU24" s="612"/>
      <c r="QV24" s="612"/>
      <c r="QW24" s="612"/>
      <c r="QX24" s="612"/>
      <c r="QY24" s="612"/>
      <c r="QZ24" s="612"/>
      <c r="RA24" s="612"/>
      <c r="RB24" s="612"/>
      <c r="RC24" s="612"/>
      <c r="RD24" s="612"/>
      <c r="RE24" s="612"/>
      <c r="RF24" s="612"/>
      <c r="RG24" s="612"/>
      <c r="RH24" s="612"/>
      <c r="RI24" s="612"/>
      <c r="RJ24" s="612"/>
      <c r="RK24" s="612"/>
      <c r="RL24" s="612"/>
      <c r="RM24" s="612"/>
      <c r="RN24" s="612"/>
      <c r="RO24" s="612"/>
      <c r="RP24" s="612"/>
      <c r="RQ24" s="612"/>
      <c r="RR24" s="612"/>
      <c r="RS24" s="612"/>
      <c r="RT24" s="612"/>
      <c r="RU24" s="612"/>
      <c r="RV24" s="612"/>
      <c r="RW24" s="612"/>
      <c r="RX24" s="612"/>
      <c r="RY24" s="612"/>
      <c r="RZ24" s="612"/>
      <c r="SA24" s="612"/>
      <c r="SB24" s="612"/>
      <c r="SC24" s="612"/>
      <c r="SD24" s="612"/>
      <c r="SE24" s="612"/>
      <c r="SF24" s="612"/>
      <c r="SG24" s="612"/>
      <c r="SH24" s="612"/>
      <c r="SI24" s="612"/>
      <c r="SJ24" s="612"/>
      <c r="SK24" s="612"/>
      <c r="SL24" s="612"/>
      <c r="SM24" s="612"/>
      <c r="SN24" s="612"/>
      <c r="SO24" s="612"/>
      <c r="SP24" s="612"/>
      <c r="SQ24" s="612"/>
      <c r="SR24" s="612"/>
      <c r="SS24" s="612"/>
      <c r="ST24" s="612"/>
      <c r="SU24" s="612"/>
      <c r="SV24" s="612"/>
      <c r="SW24" s="612"/>
      <c r="SX24" s="612"/>
      <c r="SY24" s="612"/>
      <c r="SZ24" s="612"/>
      <c r="TA24" s="612"/>
      <c r="TB24" s="612"/>
      <c r="TC24" s="612"/>
      <c r="TD24" s="612"/>
      <c r="TE24" s="612"/>
      <c r="TF24" s="612"/>
      <c r="TG24" s="612"/>
      <c r="TH24" s="612"/>
      <c r="TI24" s="612"/>
      <c r="TJ24" s="612"/>
      <c r="TK24" s="612"/>
      <c r="TL24" s="612"/>
      <c r="TM24" s="612"/>
      <c r="TN24" s="612"/>
      <c r="TO24" s="612"/>
      <c r="TP24" s="612"/>
      <c r="TQ24" s="612"/>
      <c r="TR24" s="612"/>
      <c r="TS24" s="612"/>
      <c r="TT24" s="612"/>
      <c r="TU24" s="612"/>
      <c r="TV24" s="612"/>
      <c r="TW24" s="612"/>
      <c r="TX24" s="612"/>
      <c r="TY24" s="612"/>
      <c r="TZ24" s="612"/>
      <c r="UA24" s="612"/>
      <c r="UB24" s="612"/>
      <c r="UC24" s="612"/>
      <c r="UD24" s="612"/>
      <c r="UE24" s="612"/>
      <c r="UF24" s="612"/>
      <c r="UG24" s="612"/>
      <c r="UH24" s="612"/>
      <c r="UI24" s="612"/>
      <c r="UJ24" s="612"/>
      <c r="UK24" s="612"/>
      <c r="UL24" s="612"/>
      <c r="UM24" s="612"/>
      <c r="UN24" s="612"/>
      <c r="UO24" s="612"/>
      <c r="UP24" s="612"/>
      <c r="UQ24" s="612"/>
      <c r="UR24" s="612"/>
      <c r="US24" s="612"/>
      <c r="UT24" s="612"/>
      <c r="UU24" s="612"/>
      <c r="UV24" s="612"/>
      <c r="UW24" s="612"/>
      <c r="UX24" s="612"/>
      <c r="UY24" s="612"/>
      <c r="UZ24" s="612"/>
      <c r="VA24" s="612"/>
      <c r="VB24" s="612"/>
      <c r="VC24" s="612"/>
      <c r="VD24" s="612"/>
      <c r="VE24" s="612"/>
      <c r="VF24" s="612"/>
      <c r="VG24" s="612"/>
      <c r="VH24" s="612"/>
      <c r="VI24" s="612"/>
      <c r="VJ24" s="612"/>
      <c r="VK24" s="612"/>
      <c r="VL24" s="612"/>
      <c r="VM24" s="612"/>
      <c r="VN24" s="612"/>
      <c r="VO24" s="612"/>
      <c r="VP24" s="612"/>
      <c r="VQ24" s="612"/>
      <c r="VR24" s="612"/>
      <c r="VS24" s="612"/>
      <c r="VT24" s="612"/>
      <c r="VU24" s="612"/>
      <c r="VV24" s="612"/>
      <c r="VW24" s="612"/>
      <c r="VX24" s="612"/>
      <c r="VY24" s="612"/>
      <c r="VZ24" s="612"/>
      <c r="WA24" s="612"/>
      <c r="WB24" s="612"/>
      <c r="WC24" s="612"/>
      <c r="WD24" s="612"/>
      <c r="WE24" s="612"/>
      <c r="WF24" s="612"/>
      <c r="WG24" s="612"/>
      <c r="WH24" s="612"/>
      <c r="WI24" s="612"/>
      <c r="WJ24" s="612"/>
      <c r="WK24" s="612"/>
      <c r="WL24" s="612"/>
      <c r="WM24" s="612"/>
      <c r="WN24" s="612"/>
      <c r="WO24" s="612"/>
      <c r="WP24" s="612"/>
      <c r="WQ24" s="612"/>
      <c r="WR24" s="612"/>
      <c r="WS24" s="612"/>
      <c r="WT24" s="612"/>
      <c r="WU24" s="612"/>
      <c r="WV24" s="612"/>
      <c r="WW24" s="612"/>
      <c r="WX24" s="612"/>
      <c r="WY24" s="612"/>
      <c r="WZ24" s="612"/>
      <c r="XA24" s="612"/>
      <c r="XB24" s="612"/>
      <c r="XC24" s="612"/>
      <c r="XD24" s="612"/>
      <c r="XE24" s="612"/>
      <c r="XF24" s="612"/>
      <c r="XG24" s="612"/>
      <c r="XH24" s="612"/>
      <c r="XI24" s="612"/>
      <c r="XJ24" s="612"/>
      <c r="XK24" s="612"/>
      <c r="XL24" s="612"/>
      <c r="XM24" s="612"/>
      <c r="XN24" s="612"/>
      <c r="XO24" s="612"/>
      <c r="XP24" s="612"/>
      <c r="XQ24" s="612"/>
      <c r="XR24" s="612"/>
      <c r="XS24" s="612"/>
      <c r="XT24" s="612"/>
      <c r="XU24" s="612"/>
      <c r="XV24" s="612"/>
      <c r="XW24" s="612"/>
      <c r="XX24" s="612"/>
      <c r="XY24" s="612"/>
      <c r="XZ24" s="612"/>
      <c r="YA24" s="612"/>
      <c r="YB24" s="612"/>
      <c r="YC24" s="612"/>
      <c r="YD24" s="612"/>
      <c r="YE24" s="612"/>
      <c r="YF24" s="612"/>
      <c r="YG24" s="612"/>
      <c r="YH24" s="612"/>
      <c r="YI24" s="612"/>
      <c r="YJ24" s="612"/>
      <c r="YK24" s="612"/>
      <c r="YL24" s="612"/>
      <c r="YM24" s="612"/>
      <c r="YN24" s="612"/>
      <c r="YO24" s="612"/>
      <c r="YP24" s="612"/>
      <c r="YQ24" s="612"/>
      <c r="YR24" s="612"/>
      <c r="YS24" s="612"/>
      <c r="YT24" s="612"/>
      <c r="YU24" s="612"/>
      <c r="YV24" s="612"/>
      <c r="YW24" s="612"/>
      <c r="YX24" s="612"/>
      <c r="YY24" s="612"/>
      <c r="YZ24" s="612"/>
      <c r="ZA24" s="612"/>
      <c r="ZB24" s="612"/>
      <c r="ZC24" s="612"/>
      <c r="ZD24" s="612"/>
      <c r="ZE24" s="612"/>
      <c r="ZF24" s="612"/>
      <c r="ZG24" s="612"/>
      <c r="ZH24" s="612"/>
      <c r="ZI24" s="612"/>
      <c r="ZJ24" s="612"/>
      <c r="ZK24" s="612"/>
      <c r="ZL24" s="612"/>
      <c r="ZM24" s="612"/>
      <c r="ZN24" s="612"/>
      <c r="ZO24" s="612"/>
      <c r="ZP24" s="612"/>
      <c r="ZQ24" s="612"/>
      <c r="ZR24" s="612"/>
      <c r="ZS24" s="612"/>
      <c r="ZT24" s="612"/>
      <c r="ZU24" s="612"/>
      <c r="ZV24" s="612"/>
      <c r="ZW24" s="612"/>
      <c r="ZX24" s="612"/>
      <c r="ZY24" s="612"/>
      <c r="ZZ24" s="612"/>
      <c r="AAA24" s="612"/>
      <c r="AAB24" s="612"/>
      <c r="AAC24" s="612"/>
      <c r="AAD24" s="612"/>
      <c r="AAE24" s="612"/>
      <c r="AAF24" s="612"/>
      <c r="AAG24" s="612"/>
      <c r="AAH24" s="612"/>
      <c r="AAI24" s="612"/>
      <c r="AAJ24" s="612"/>
      <c r="AAK24" s="612"/>
      <c r="AAL24" s="612"/>
      <c r="AAM24" s="612"/>
      <c r="AAN24" s="612"/>
      <c r="AAO24" s="612"/>
      <c r="AAP24" s="612"/>
      <c r="AAQ24" s="612"/>
      <c r="AAR24" s="612"/>
      <c r="AAS24" s="612"/>
      <c r="AAT24" s="612"/>
      <c r="AAU24" s="612"/>
      <c r="AAV24" s="612"/>
      <c r="AAW24" s="612"/>
      <c r="AAX24" s="612"/>
      <c r="AAY24" s="612"/>
      <c r="AAZ24" s="612"/>
      <c r="ABA24" s="612"/>
      <c r="ABB24" s="612"/>
      <c r="ABC24" s="612"/>
      <c r="ABD24" s="612"/>
      <c r="ABE24" s="612"/>
      <c r="ABF24" s="612"/>
      <c r="ABG24" s="612"/>
      <c r="ABH24" s="612"/>
      <c r="ABI24" s="612"/>
      <c r="ABJ24" s="612"/>
      <c r="ABK24" s="612"/>
      <c r="ABL24" s="612"/>
      <c r="ABM24" s="612"/>
      <c r="ABN24" s="612"/>
      <c r="ABO24" s="612"/>
      <c r="ABP24" s="612"/>
      <c r="ABQ24" s="612"/>
      <c r="ABR24" s="612"/>
      <c r="ABS24" s="612"/>
      <c r="ABT24" s="612"/>
      <c r="ABU24" s="612"/>
      <c r="ABV24" s="612"/>
      <c r="ABW24" s="612"/>
      <c r="ABX24" s="612"/>
      <c r="ABY24" s="612"/>
      <c r="ABZ24" s="612"/>
      <c r="ACA24" s="612"/>
      <c r="ACB24" s="612"/>
      <c r="ACC24" s="612"/>
      <c r="ACD24" s="612"/>
      <c r="ACE24" s="612"/>
      <c r="ACF24" s="612"/>
      <c r="ACG24" s="612"/>
      <c r="ACH24" s="612"/>
      <c r="ACI24" s="612"/>
      <c r="ACJ24" s="612"/>
      <c r="ACK24" s="612"/>
      <c r="ACL24" s="612"/>
      <c r="ACM24" s="612"/>
      <c r="ACN24" s="612"/>
      <c r="ACO24" s="612"/>
      <c r="ACP24" s="612"/>
      <c r="ACQ24" s="612"/>
      <c r="ACR24" s="612"/>
      <c r="ACS24" s="612"/>
      <c r="ACT24" s="612"/>
      <c r="ACU24" s="612"/>
      <c r="ACV24" s="612"/>
      <c r="ACW24" s="612"/>
      <c r="ACX24" s="612"/>
      <c r="ACY24" s="612"/>
      <c r="ACZ24" s="612"/>
      <c r="ADA24" s="612"/>
      <c r="ADB24" s="612"/>
      <c r="ADC24" s="612"/>
      <c r="ADD24" s="612"/>
      <c r="ADE24" s="612"/>
      <c r="ADF24" s="612"/>
      <c r="ADG24" s="612"/>
      <c r="ADH24" s="612"/>
      <c r="ADI24" s="612"/>
      <c r="ADJ24" s="612"/>
      <c r="ADK24" s="612"/>
      <c r="ADL24" s="612"/>
      <c r="ADM24" s="612"/>
      <c r="ADN24" s="612"/>
      <c r="ADO24" s="612"/>
      <c r="ADP24" s="612"/>
      <c r="ADQ24" s="612"/>
      <c r="ADR24" s="612"/>
      <c r="ADS24" s="612"/>
      <c r="ADT24" s="612"/>
      <c r="ADU24" s="612"/>
      <c r="ADV24" s="612"/>
      <c r="ADW24" s="612"/>
      <c r="ADX24" s="612"/>
      <c r="ADY24" s="612"/>
      <c r="ADZ24" s="612"/>
      <c r="AEA24" s="612"/>
      <c r="AEB24" s="612"/>
      <c r="AEC24" s="612"/>
      <c r="AED24" s="612"/>
      <c r="AEE24" s="612"/>
      <c r="AEF24" s="612"/>
      <c r="AEG24" s="612"/>
      <c r="AEH24" s="612"/>
      <c r="AEI24" s="612"/>
      <c r="AEJ24" s="612"/>
      <c r="AEK24" s="612"/>
      <c r="AEL24" s="612"/>
      <c r="AEM24" s="612"/>
      <c r="AEN24" s="612"/>
      <c r="AEO24" s="612"/>
      <c r="AEP24" s="612"/>
      <c r="AEQ24" s="612"/>
      <c r="AER24" s="612"/>
      <c r="AES24" s="612"/>
      <c r="AET24" s="612"/>
      <c r="AEU24" s="612"/>
      <c r="AEV24" s="612"/>
      <c r="AEW24" s="612"/>
      <c r="AEX24" s="612"/>
      <c r="AEY24" s="612"/>
      <c r="AEZ24" s="612"/>
      <c r="AFA24" s="612"/>
      <c r="AFB24" s="612"/>
      <c r="AFC24" s="612"/>
      <c r="AFD24" s="612"/>
      <c r="AFE24" s="612"/>
      <c r="AFF24" s="612"/>
      <c r="AFG24" s="612"/>
      <c r="AFH24" s="612"/>
      <c r="AFI24" s="612"/>
      <c r="AFJ24" s="612"/>
      <c r="AFK24" s="612"/>
      <c r="AFL24" s="612"/>
      <c r="AFM24" s="612"/>
      <c r="AFN24" s="612"/>
      <c r="AFO24" s="612"/>
      <c r="AFP24" s="612"/>
      <c r="AFQ24" s="612"/>
      <c r="AFR24" s="612"/>
      <c r="AFS24" s="612"/>
      <c r="AFT24" s="612"/>
      <c r="AFU24" s="612"/>
      <c r="AFV24" s="612"/>
      <c r="AFW24" s="612"/>
      <c r="AFX24" s="612"/>
      <c r="AFY24" s="612"/>
      <c r="AFZ24" s="612"/>
      <c r="AGA24" s="612"/>
      <c r="AGB24" s="612"/>
      <c r="AGC24" s="612"/>
      <c r="AGD24" s="612"/>
      <c r="AGE24" s="612"/>
      <c r="AGF24" s="612"/>
      <c r="AGG24" s="612"/>
      <c r="AGH24" s="612"/>
      <c r="AGI24" s="612"/>
      <c r="AGJ24" s="612"/>
      <c r="AGK24" s="612"/>
      <c r="AGL24" s="612"/>
      <c r="AGM24" s="612"/>
      <c r="AGN24" s="612"/>
      <c r="AGO24" s="612"/>
      <c r="AGP24" s="612"/>
      <c r="AGQ24" s="612"/>
      <c r="AGR24" s="612"/>
      <c r="AGS24" s="612"/>
      <c r="AGT24" s="612"/>
      <c r="AGU24" s="612"/>
      <c r="AGV24" s="612"/>
      <c r="AGW24" s="612"/>
      <c r="AGX24" s="612"/>
      <c r="AGY24" s="612"/>
      <c r="AGZ24" s="612"/>
      <c r="AHA24" s="612"/>
      <c r="AHB24" s="612"/>
      <c r="AHC24" s="612"/>
      <c r="AHD24" s="612"/>
      <c r="AHE24" s="612"/>
      <c r="AHF24" s="612"/>
      <c r="AHG24" s="612"/>
      <c r="AHH24" s="612"/>
      <c r="AHI24" s="612"/>
      <c r="AHJ24" s="612"/>
      <c r="AHK24" s="612"/>
      <c r="AHL24" s="612"/>
      <c r="AHM24" s="612"/>
      <c r="AHN24" s="612"/>
      <c r="AHO24" s="612"/>
      <c r="AHP24" s="612"/>
      <c r="AHQ24" s="612"/>
      <c r="AHR24" s="612"/>
      <c r="AHS24" s="612"/>
      <c r="AHT24" s="612"/>
      <c r="AHU24" s="612"/>
      <c r="AHV24" s="612"/>
      <c r="AHW24" s="612"/>
      <c r="AHX24" s="612"/>
      <c r="AHY24" s="612"/>
      <c r="AHZ24" s="612"/>
      <c r="AIA24" s="612"/>
      <c r="AIB24" s="612"/>
      <c r="AIC24" s="612"/>
      <c r="AID24" s="612"/>
      <c r="AIE24" s="612"/>
      <c r="AIF24" s="612"/>
      <c r="AIG24" s="612"/>
      <c r="AIH24" s="612"/>
      <c r="AII24" s="612"/>
      <c r="AIJ24" s="612"/>
      <c r="AIK24" s="612"/>
      <c r="AIL24" s="612"/>
      <c r="AIM24" s="612"/>
      <c r="AIN24" s="612"/>
      <c r="AIO24" s="612"/>
      <c r="AIP24" s="612"/>
      <c r="AIQ24" s="612"/>
      <c r="AIR24" s="612"/>
      <c r="AIS24" s="612"/>
      <c r="AIT24" s="612"/>
      <c r="AIU24" s="612"/>
      <c r="AIV24" s="612"/>
      <c r="AIW24" s="612"/>
      <c r="AIX24" s="612"/>
      <c r="AIY24" s="612"/>
      <c r="AIZ24" s="612"/>
      <c r="AJA24" s="612"/>
      <c r="AJB24" s="612"/>
      <c r="AJC24" s="612"/>
      <c r="AJD24" s="612"/>
      <c r="AJE24" s="612"/>
      <c r="AJF24" s="612"/>
      <c r="AJG24" s="612"/>
      <c r="AJH24" s="612"/>
      <c r="AJI24" s="612"/>
      <c r="AJJ24" s="612"/>
      <c r="AJK24" s="612"/>
      <c r="AJL24" s="612"/>
      <c r="AJM24" s="612"/>
      <c r="AJN24" s="612"/>
      <c r="AJO24" s="612"/>
      <c r="AJP24" s="612"/>
      <c r="AJQ24" s="612"/>
      <c r="AJR24" s="612"/>
      <c r="AJS24" s="612"/>
      <c r="AJT24" s="612"/>
      <c r="AJU24" s="612"/>
      <c r="AJV24" s="612"/>
      <c r="AJW24" s="612"/>
      <c r="AJX24" s="612"/>
      <c r="AJY24" s="612"/>
      <c r="AJZ24" s="612"/>
      <c r="AKA24" s="612"/>
      <c r="AKB24" s="612"/>
      <c r="AKC24" s="612"/>
      <c r="AKD24" s="612"/>
      <c r="AKE24" s="612"/>
      <c r="AKF24" s="612"/>
      <c r="AKG24" s="612"/>
      <c r="AKH24" s="612"/>
      <c r="AKI24" s="612"/>
      <c r="AKJ24" s="612"/>
      <c r="AKK24" s="612"/>
      <c r="AKL24" s="612"/>
      <c r="AKM24" s="612"/>
      <c r="AKN24" s="612"/>
      <c r="AKO24" s="612"/>
      <c r="AKP24" s="612"/>
      <c r="AKQ24" s="612"/>
      <c r="AKR24" s="612"/>
      <c r="AKS24" s="612"/>
      <c r="AKT24" s="612"/>
      <c r="AKU24" s="612"/>
      <c r="AKV24" s="612"/>
      <c r="AKW24" s="612"/>
      <c r="AKX24" s="612"/>
      <c r="AKY24" s="612"/>
      <c r="AKZ24" s="612"/>
      <c r="ALA24" s="612"/>
      <c r="ALB24" s="612"/>
      <c r="ALC24" s="612"/>
      <c r="ALD24" s="612"/>
      <c r="ALE24" s="612"/>
      <c r="ALF24" s="612"/>
      <c r="ALG24" s="612"/>
      <c r="ALH24" s="612"/>
      <c r="ALI24" s="612"/>
      <c r="ALJ24" s="612"/>
      <c r="ALK24" s="612"/>
      <c r="ALL24" s="612"/>
      <c r="ALM24" s="612"/>
      <c r="ALN24" s="612"/>
      <c r="ALO24" s="612"/>
      <c r="ALP24" s="612"/>
      <c r="ALQ24" s="612"/>
      <c r="ALR24" s="612"/>
      <c r="ALS24" s="612"/>
      <c r="ALT24" s="612"/>
      <c r="ALU24" s="612"/>
      <c r="ALV24" s="612"/>
      <c r="ALW24" s="612"/>
      <c r="ALX24" s="612"/>
      <c r="ALY24" s="612"/>
      <c r="ALZ24" s="612"/>
      <c r="AMA24" s="612"/>
      <c r="AMB24" s="612"/>
      <c r="AMC24" s="612"/>
      <c r="AMD24" s="612"/>
      <c r="AME24" s="612"/>
      <c r="AMF24" s="612"/>
      <c r="AMG24" s="612"/>
      <c r="AMH24" s="612"/>
      <c r="AMI24" s="612"/>
      <c r="AMJ24" s="612"/>
      <c r="AMK24" s="612"/>
      <c r="AML24" s="612"/>
      <c r="AMM24" s="612"/>
      <c r="AMN24" s="612"/>
      <c r="AMO24" s="612"/>
      <c r="AMP24" s="612"/>
      <c r="AMQ24" s="612"/>
      <c r="AMR24" s="612"/>
      <c r="AMS24" s="612"/>
      <c r="AMT24" s="612"/>
      <c r="AMU24" s="612"/>
      <c r="AMV24" s="612"/>
      <c r="AMW24" s="612"/>
      <c r="AMX24" s="612"/>
      <c r="AMY24" s="612"/>
      <c r="AMZ24" s="612"/>
      <c r="ANA24" s="612"/>
      <c r="ANB24" s="612"/>
      <c r="ANC24" s="612"/>
      <c r="AND24" s="612"/>
      <c r="ANE24" s="612"/>
      <c r="ANF24" s="612"/>
      <c r="ANG24" s="612"/>
      <c r="ANH24" s="612"/>
      <c r="ANI24" s="612"/>
      <c r="ANJ24" s="612"/>
      <c r="ANK24" s="612"/>
      <c r="ANL24" s="612"/>
      <c r="ANM24" s="612"/>
      <c r="ANN24" s="612"/>
      <c r="ANO24" s="612"/>
      <c r="ANP24" s="612"/>
      <c r="ANQ24" s="612"/>
      <c r="ANR24" s="612"/>
      <c r="ANS24" s="612"/>
      <c r="ANT24" s="612"/>
      <c r="ANU24" s="612"/>
      <c r="ANV24" s="612"/>
      <c r="ANW24" s="612"/>
      <c r="ANX24" s="612"/>
      <c r="ANY24" s="612"/>
      <c r="ANZ24" s="612"/>
      <c r="AOA24" s="612"/>
      <c r="AOB24" s="612"/>
      <c r="AOC24" s="612"/>
      <c r="AOD24" s="612"/>
      <c r="AOE24" s="612"/>
      <c r="AOF24" s="612"/>
      <c r="AOG24" s="612"/>
      <c r="AOH24" s="612"/>
      <c r="AOI24" s="612"/>
      <c r="AOJ24" s="612"/>
      <c r="AOK24" s="612"/>
      <c r="AOL24" s="612"/>
      <c r="AOM24" s="612"/>
      <c r="AON24" s="612"/>
      <c r="AOO24" s="612"/>
      <c r="AOP24" s="612"/>
      <c r="AOQ24" s="612"/>
      <c r="AOR24" s="612"/>
      <c r="AOS24" s="612"/>
      <c r="AOT24" s="612"/>
      <c r="AOU24" s="612"/>
      <c r="AOV24" s="612"/>
      <c r="AOW24" s="612"/>
      <c r="AOX24" s="612"/>
      <c r="AOY24" s="612"/>
      <c r="AOZ24" s="612"/>
      <c r="APA24" s="612"/>
      <c r="APB24" s="612"/>
      <c r="APC24" s="612"/>
      <c r="APD24" s="612"/>
      <c r="APE24" s="612"/>
      <c r="APF24" s="612"/>
      <c r="APG24" s="612"/>
      <c r="APH24" s="612"/>
      <c r="API24" s="612"/>
      <c r="APJ24" s="612"/>
      <c r="APK24" s="612"/>
      <c r="APL24" s="612"/>
      <c r="APM24" s="612"/>
      <c r="APN24" s="612"/>
      <c r="APO24" s="612"/>
      <c r="APP24" s="612"/>
      <c r="APQ24" s="612"/>
      <c r="APR24" s="612"/>
      <c r="APS24" s="612"/>
      <c r="APT24" s="612"/>
      <c r="APU24" s="612"/>
      <c r="APV24" s="612"/>
      <c r="APW24" s="612"/>
      <c r="APX24" s="612"/>
      <c r="APY24" s="612"/>
      <c r="APZ24" s="612"/>
      <c r="AQA24" s="612"/>
      <c r="AQB24" s="612"/>
      <c r="AQC24" s="612"/>
      <c r="AQD24" s="612"/>
      <c r="AQE24" s="612"/>
      <c r="AQF24" s="612"/>
      <c r="AQG24" s="612"/>
      <c r="AQH24" s="612"/>
      <c r="AQI24" s="612"/>
      <c r="AQJ24" s="612"/>
      <c r="AQK24" s="612"/>
      <c r="AQL24" s="612"/>
      <c r="AQM24" s="612"/>
      <c r="AQN24" s="612"/>
      <c r="AQO24" s="612"/>
      <c r="AQP24" s="612"/>
      <c r="AQQ24" s="612"/>
      <c r="AQR24" s="612"/>
      <c r="AQS24" s="612"/>
      <c r="AQT24" s="612"/>
      <c r="AQU24" s="612"/>
      <c r="AQV24" s="612"/>
      <c r="AQW24" s="612"/>
      <c r="AQX24" s="612"/>
      <c r="AQY24" s="612"/>
      <c r="AQZ24" s="612"/>
      <c r="ARA24" s="612"/>
      <c r="ARB24" s="612"/>
      <c r="ARC24" s="612"/>
      <c r="ARD24" s="612"/>
      <c r="ARE24" s="612"/>
      <c r="ARF24" s="612"/>
      <c r="ARG24" s="612"/>
      <c r="ARH24" s="612"/>
      <c r="ARI24" s="612"/>
      <c r="ARJ24" s="612"/>
      <c r="ARK24" s="612"/>
      <c r="ARL24" s="612"/>
      <c r="ARM24" s="612"/>
      <c r="ARN24" s="612"/>
      <c r="ARO24" s="612"/>
      <c r="ARP24" s="612"/>
      <c r="ARQ24" s="612"/>
      <c r="ARR24" s="612"/>
      <c r="ARS24" s="612"/>
      <c r="ART24" s="612"/>
      <c r="ARU24" s="612"/>
      <c r="ARV24" s="612"/>
      <c r="ARW24" s="612"/>
      <c r="ARX24" s="612"/>
      <c r="ARY24" s="612"/>
      <c r="ARZ24" s="612"/>
      <c r="ASA24" s="612"/>
      <c r="ASB24" s="612"/>
      <c r="ASC24" s="612"/>
      <c r="ASD24" s="612"/>
      <c r="ASE24" s="612"/>
      <c r="ASF24" s="612"/>
      <c r="ASG24" s="612"/>
      <c r="ASH24" s="612"/>
      <c r="ASI24" s="612"/>
      <c r="ASJ24" s="612"/>
      <c r="ASK24" s="612"/>
      <c r="ASL24" s="612"/>
      <c r="ASM24" s="612"/>
      <c r="ASN24" s="612"/>
      <c r="ASO24" s="612"/>
      <c r="ASP24" s="612"/>
      <c r="ASQ24" s="612"/>
      <c r="ASR24" s="612"/>
      <c r="ASS24" s="612"/>
      <c r="AST24" s="612"/>
      <c r="ASU24" s="612"/>
      <c r="ASV24" s="612"/>
      <c r="ASW24" s="612"/>
      <c r="ASX24" s="612"/>
      <c r="ASY24" s="612"/>
      <c r="ASZ24" s="612"/>
      <c r="ATA24" s="612"/>
      <c r="ATB24" s="612"/>
      <c r="ATC24" s="612"/>
      <c r="ATD24" s="612"/>
      <c r="ATE24" s="612"/>
      <c r="ATF24" s="612"/>
      <c r="ATG24" s="612"/>
      <c r="ATH24" s="612"/>
      <c r="ATI24" s="612"/>
      <c r="ATJ24" s="612"/>
      <c r="ATK24" s="612"/>
      <c r="ATL24" s="612"/>
      <c r="ATM24" s="612"/>
      <c r="ATN24" s="612"/>
      <c r="ATO24" s="612"/>
      <c r="ATP24" s="612"/>
      <c r="ATQ24" s="612"/>
      <c r="ATR24" s="612"/>
      <c r="ATS24" s="612"/>
      <c r="ATT24" s="612"/>
      <c r="ATU24" s="612"/>
      <c r="ATV24" s="612"/>
      <c r="ATW24" s="612"/>
      <c r="ATX24" s="612"/>
      <c r="ATY24" s="612"/>
      <c r="ATZ24" s="612"/>
      <c r="AUA24" s="612"/>
      <c r="AUB24" s="612"/>
      <c r="AUC24" s="612"/>
      <c r="AUD24" s="612"/>
      <c r="AUE24" s="612"/>
      <c r="AUF24" s="612"/>
      <c r="AUG24" s="612"/>
      <c r="AUH24" s="612"/>
      <c r="AUI24" s="612"/>
      <c r="AUJ24" s="612"/>
      <c r="AUK24" s="612"/>
      <c r="AUL24" s="612"/>
      <c r="AUM24" s="612"/>
      <c r="AUN24" s="612"/>
      <c r="AUO24" s="612"/>
      <c r="AUP24" s="612"/>
      <c r="AUQ24" s="612"/>
      <c r="AUR24" s="612"/>
      <c r="AUS24" s="612"/>
      <c r="AUT24" s="612"/>
      <c r="AUU24" s="612"/>
      <c r="AUV24" s="612"/>
      <c r="AUW24" s="612"/>
      <c r="AUX24" s="612"/>
      <c r="AUY24" s="612"/>
      <c r="AUZ24" s="612"/>
      <c r="AVA24" s="612"/>
      <c r="AVB24" s="612"/>
      <c r="AVC24" s="612"/>
      <c r="AVD24" s="612"/>
      <c r="AVE24" s="612"/>
      <c r="AVF24" s="612"/>
      <c r="AVG24" s="612"/>
      <c r="AVH24" s="612"/>
      <c r="AVI24" s="612"/>
      <c r="AVJ24" s="612"/>
      <c r="AVK24" s="612"/>
      <c r="AVL24" s="612"/>
      <c r="AVM24" s="612"/>
      <c r="AVN24" s="612"/>
      <c r="AVO24" s="612"/>
      <c r="AVP24" s="612"/>
      <c r="AVQ24" s="612"/>
      <c r="AVR24" s="612"/>
      <c r="AVS24" s="612"/>
      <c r="AVT24" s="612"/>
      <c r="AVU24" s="612"/>
      <c r="AVV24" s="612"/>
      <c r="AVW24" s="612"/>
      <c r="AVX24" s="612"/>
      <c r="AVY24" s="612"/>
      <c r="AVZ24" s="612"/>
      <c r="AWA24" s="612"/>
      <c r="AWB24" s="612"/>
      <c r="AWC24" s="612"/>
      <c r="AWD24" s="612"/>
      <c r="AWE24" s="612"/>
      <c r="AWF24" s="612"/>
      <c r="AWG24" s="612"/>
      <c r="AWH24" s="612"/>
      <c r="AWI24" s="612"/>
      <c r="AWJ24" s="612"/>
      <c r="AWK24" s="612"/>
      <c r="AWL24" s="612"/>
      <c r="AWM24" s="612"/>
      <c r="AWN24" s="612"/>
      <c r="AWO24" s="612"/>
      <c r="AWP24" s="612"/>
      <c r="AWQ24" s="612"/>
      <c r="AWR24" s="612"/>
      <c r="AWS24" s="612"/>
      <c r="AWT24" s="612"/>
      <c r="AWU24" s="612"/>
      <c r="AWV24" s="612"/>
      <c r="AWW24" s="612"/>
      <c r="AWX24" s="612"/>
      <c r="AWY24" s="612"/>
      <c r="AWZ24" s="612"/>
      <c r="AXA24" s="612"/>
      <c r="AXB24" s="612"/>
      <c r="AXC24" s="612"/>
      <c r="AXD24" s="612"/>
      <c r="AXE24" s="612"/>
      <c r="AXF24" s="612"/>
      <c r="AXG24" s="612"/>
      <c r="AXH24" s="612"/>
      <c r="AXI24" s="612"/>
      <c r="AXJ24" s="612"/>
      <c r="AXK24" s="612"/>
      <c r="AXL24" s="612"/>
      <c r="AXM24" s="612"/>
      <c r="AXN24" s="612"/>
      <c r="AXO24" s="612"/>
      <c r="AXP24" s="612"/>
      <c r="AXQ24" s="612"/>
      <c r="AXR24" s="612"/>
      <c r="AXS24" s="612"/>
      <c r="AXT24" s="612"/>
      <c r="AXU24" s="612"/>
      <c r="AXV24" s="612"/>
      <c r="AXW24" s="612"/>
      <c r="AXX24" s="612"/>
      <c r="AXY24" s="612"/>
      <c r="AXZ24" s="612"/>
      <c r="AYA24" s="612"/>
      <c r="AYB24" s="612"/>
      <c r="AYC24" s="612"/>
      <c r="AYD24" s="612"/>
      <c r="AYE24" s="612"/>
      <c r="AYF24" s="612"/>
      <c r="AYG24" s="612"/>
      <c r="AYH24" s="612"/>
      <c r="AYI24" s="612"/>
      <c r="AYJ24" s="612"/>
      <c r="AYK24" s="612"/>
      <c r="AYL24" s="612"/>
      <c r="AYM24" s="612"/>
      <c r="AYN24" s="612"/>
      <c r="AYO24" s="612"/>
      <c r="AYP24" s="612"/>
      <c r="AYQ24" s="612"/>
      <c r="AYR24" s="612"/>
      <c r="AYS24" s="612"/>
      <c r="AYT24" s="612"/>
      <c r="AYU24" s="612"/>
      <c r="AYV24" s="612"/>
      <c r="AYW24" s="612"/>
      <c r="AYX24" s="612"/>
      <c r="AYY24" s="612"/>
      <c r="AYZ24" s="612"/>
      <c r="AZA24" s="612"/>
      <c r="AZB24" s="612"/>
      <c r="AZC24" s="612"/>
      <c r="AZD24" s="612"/>
      <c r="AZE24" s="612"/>
      <c r="AZF24" s="612"/>
      <c r="AZG24" s="612"/>
      <c r="AZH24" s="612"/>
      <c r="AZI24" s="612"/>
      <c r="AZJ24" s="612"/>
      <c r="AZK24" s="612"/>
      <c r="AZL24" s="612"/>
      <c r="AZM24" s="612"/>
      <c r="AZN24" s="612"/>
      <c r="AZO24" s="612"/>
      <c r="AZP24" s="612"/>
      <c r="AZQ24" s="612"/>
      <c r="AZR24" s="612"/>
      <c r="AZS24" s="612"/>
      <c r="AZT24" s="612"/>
      <c r="AZU24" s="612"/>
      <c r="AZV24" s="612"/>
      <c r="AZW24" s="612"/>
      <c r="AZX24" s="612"/>
      <c r="AZY24" s="612"/>
      <c r="AZZ24" s="612"/>
      <c r="BAA24" s="612"/>
      <c r="BAB24" s="612"/>
      <c r="BAC24" s="612"/>
      <c r="BAD24" s="612"/>
      <c r="BAE24" s="612"/>
      <c r="BAF24" s="612"/>
      <c r="BAG24" s="612"/>
      <c r="BAH24" s="612"/>
      <c r="BAI24" s="612"/>
      <c r="BAJ24" s="612"/>
      <c r="BAK24" s="612"/>
      <c r="BAL24" s="612"/>
      <c r="BAM24" s="612"/>
      <c r="BAN24" s="612"/>
      <c r="BAO24" s="612"/>
      <c r="BAP24" s="612"/>
      <c r="BAQ24" s="612"/>
      <c r="BAR24" s="612"/>
      <c r="BAS24" s="612"/>
      <c r="BAT24" s="612"/>
      <c r="BAU24" s="612"/>
      <c r="BAV24" s="612"/>
      <c r="BAW24" s="612"/>
      <c r="BAX24" s="612"/>
      <c r="BAY24" s="612"/>
      <c r="BAZ24" s="612"/>
      <c r="BBA24" s="612"/>
      <c r="BBB24" s="612"/>
      <c r="BBC24" s="612"/>
      <c r="BBD24" s="612"/>
      <c r="BBE24" s="612"/>
      <c r="BBF24" s="612"/>
      <c r="BBG24" s="612"/>
      <c r="BBH24" s="612"/>
      <c r="BBI24" s="612"/>
      <c r="BBJ24" s="612"/>
      <c r="BBK24" s="612"/>
      <c r="BBL24" s="612"/>
      <c r="BBM24" s="612"/>
      <c r="BBN24" s="612"/>
      <c r="BBO24" s="612"/>
      <c r="BBP24" s="612"/>
      <c r="BBQ24" s="612"/>
      <c r="BBR24" s="612"/>
      <c r="BBS24" s="612"/>
      <c r="BBT24" s="612"/>
      <c r="BBU24" s="612"/>
      <c r="BBV24" s="612"/>
      <c r="BBW24" s="612"/>
      <c r="BBX24" s="612"/>
      <c r="BBY24" s="612"/>
      <c r="BBZ24" s="612"/>
      <c r="BCA24" s="612"/>
      <c r="BCB24" s="612"/>
      <c r="BCC24" s="612"/>
      <c r="BCD24" s="612"/>
      <c r="BCE24" s="612"/>
      <c r="BCF24" s="612"/>
      <c r="BCG24" s="612"/>
      <c r="BCH24" s="612"/>
      <c r="BCI24" s="612"/>
      <c r="BCJ24" s="612"/>
      <c r="BCK24" s="612"/>
      <c r="BCL24" s="612"/>
      <c r="BCM24" s="612"/>
      <c r="BCN24" s="612"/>
      <c r="BCO24" s="612"/>
      <c r="BCP24" s="612"/>
      <c r="BCQ24" s="612"/>
      <c r="BCR24" s="612"/>
      <c r="BCS24" s="612"/>
      <c r="BCT24" s="612"/>
      <c r="BCU24" s="612"/>
      <c r="BCV24" s="612"/>
      <c r="BCW24" s="612"/>
      <c r="BCX24" s="612"/>
      <c r="BCY24" s="612"/>
      <c r="BCZ24" s="612"/>
      <c r="BDA24" s="612"/>
      <c r="BDB24" s="612"/>
      <c r="BDC24" s="612"/>
      <c r="BDD24" s="612"/>
      <c r="BDE24" s="612"/>
      <c r="BDF24" s="612"/>
      <c r="BDG24" s="612"/>
      <c r="BDH24" s="612"/>
      <c r="BDI24" s="612"/>
      <c r="BDJ24" s="612"/>
      <c r="BDK24" s="612"/>
      <c r="BDL24" s="612"/>
      <c r="BDM24" s="612"/>
      <c r="BDN24" s="612"/>
      <c r="BDO24" s="612"/>
      <c r="BDP24" s="612"/>
      <c r="BDQ24" s="612"/>
      <c r="BDR24" s="612"/>
      <c r="BDS24" s="612"/>
      <c r="BDT24" s="612"/>
      <c r="BDU24" s="612"/>
      <c r="BDV24" s="612"/>
      <c r="BDW24" s="612"/>
      <c r="BDX24" s="612"/>
      <c r="BDY24" s="612"/>
      <c r="BDZ24" s="612"/>
      <c r="BEA24" s="612"/>
      <c r="BEB24" s="612"/>
      <c r="BEC24" s="612"/>
      <c r="BED24" s="612"/>
      <c r="BEE24" s="612"/>
      <c r="BEF24" s="612"/>
      <c r="BEG24" s="612"/>
      <c r="BEH24" s="612"/>
      <c r="BEI24" s="612"/>
      <c r="BEJ24" s="612"/>
      <c r="BEK24" s="612"/>
      <c r="BEL24" s="612"/>
      <c r="BEM24" s="612"/>
      <c r="BEN24" s="612"/>
      <c r="BEO24" s="612"/>
      <c r="BEP24" s="612"/>
      <c r="BEQ24" s="612"/>
      <c r="BER24" s="612"/>
      <c r="BES24" s="612"/>
      <c r="BET24" s="612"/>
      <c r="BEU24" s="612"/>
      <c r="BEV24" s="612"/>
      <c r="BEW24" s="612"/>
      <c r="BEX24" s="612"/>
      <c r="BEY24" s="612"/>
      <c r="BEZ24" s="612"/>
      <c r="BFA24" s="612"/>
      <c r="BFB24" s="612"/>
      <c r="BFC24" s="612"/>
      <c r="BFD24" s="612"/>
      <c r="BFE24" s="612"/>
      <c r="BFF24" s="612"/>
      <c r="BFG24" s="612"/>
      <c r="BFH24" s="612"/>
      <c r="BFI24" s="612"/>
      <c r="BFJ24" s="612"/>
      <c r="BFK24" s="612"/>
      <c r="BFL24" s="612"/>
      <c r="BFM24" s="612"/>
      <c r="BFN24" s="612"/>
      <c r="BFO24" s="612"/>
      <c r="BFP24" s="612"/>
      <c r="BFQ24" s="612"/>
      <c r="BFR24" s="612"/>
      <c r="BFS24" s="612"/>
      <c r="BFT24" s="612"/>
      <c r="BFU24" s="612"/>
      <c r="BFV24" s="612"/>
      <c r="BFW24" s="612"/>
      <c r="BFX24" s="612"/>
      <c r="BFY24" s="612"/>
      <c r="BFZ24" s="612"/>
      <c r="BGA24" s="612"/>
      <c r="BGB24" s="612"/>
      <c r="BGC24" s="612"/>
      <c r="BGD24" s="612"/>
      <c r="BGE24" s="612"/>
      <c r="BGF24" s="612"/>
      <c r="BGG24" s="612"/>
      <c r="BGH24" s="612"/>
      <c r="BGI24" s="612"/>
      <c r="BGJ24" s="612"/>
      <c r="BGK24" s="612"/>
      <c r="BGL24" s="612"/>
      <c r="BGM24" s="612"/>
      <c r="BGN24" s="612"/>
      <c r="BGO24" s="612"/>
      <c r="BGP24" s="612"/>
      <c r="BGQ24" s="612"/>
      <c r="BGR24" s="612"/>
      <c r="BGS24" s="612"/>
      <c r="BGT24" s="612"/>
      <c r="BGU24" s="612"/>
      <c r="BGV24" s="612"/>
      <c r="BGW24" s="612"/>
      <c r="BGX24" s="612"/>
      <c r="BGY24" s="612"/>
      <c r="BGZ24" s="612"/>
      <c r="BHA24" s="612"/>
      <c r="BHB24" s="612"/>
      <c r="BHC24" s="612"/>
      <c r="BHD24" s="612"/>
      <c r="BHE24" s="612"/>
      <c r="BHF24" s="612"/>
      <c r="BHG24" s="612"/>
      <c r="BHH24" s="612"/>
      <c r="BHI24" s="612"/>
      <c r="BHJ24" s="612"/>
      <c r="BHK24" s="612"/>
      <c r="BHL24" s="612"/>
      <c r="BHM24" s="612"/>
      <c r="BHN24" s="612"/>
      <c r="BHO24" s="612"/>
      <c r="BHP24" s="612"/>
      <c r="BHQ24" s="612"/>
      <c r="BHR24" s="612"/>
      <c r="BHS24" s="612"/>
      <c r="BHT24" s="612"/>
      <c r="BHU24" s="612"/>
      <c r="BHV24" s="612"/>
      <c r="BHW24" s="612"/>
      <c r="BHX24" s="612"/>
      <c r="BHY24" s="612"/>
      <c r="BHZ24" s="612"/>
      <c r="BIA24" s="612"/>
      <c r="BIB24" s="612"/>
      <c r="BIC24" s="612"/>
      <c r="BID24" s="612"/>
      <c r="BIE24" s="612"/>
      <c r="BIF24" s="612"/>
      <c r="BIG24" s="612"/>
      <c r="BIH24" s="612"/>
      <c r="BII24" s="612"/>
      <c r="BIJ24" s="612"/>
      <c r="BIK24" s="612"/>
      <c r="BIL24" s="612"/>
      <c r="BIM24" s="612"/>
      <c r="BIN24" s="612"/>
      <c r="BIO24" s="612"/>
      <c r="BIP24" s="612"/>
      <c r="BIQ24" s="612"/>
      <c r="BIR24" s="612"/>
      <c r="BIS24" s="612"/>
      <c r="BIT24" s="612"/>
      <c r="BIU24" s="612"/>
      <c r="BIV24" s="612"/>
      <c r="BIW24" s="612"/>
      <c r="BIX24" s="612"/>
      <c r="BIY24" s="612"/>
      <c r="BIZ24" s="612"/>
      <c r="BJA24" s="612"/>
      <c r="BJB24" s="612"/>
      <c r="BJC24" s="612"/>
      <c r="BJD24" s="612"/>
      <c r="BJE24" s="612"/>
      <c r="BJF24" s="612"/>
      <c r="BJG24" s="612"/>
      <c r="BJH24" s="612"/>
      <c r="BJI24" s="612"/>
      <c r="BJJ24" s="612"/>
      <c r="BJK24" s="612"/>
      <c r="BJL24" s="612"/>
      <c r="BJM24" s="612"/>
      <c r="BJN24" s="612"/>
      <c r="BJO24" s="612"/>
      <c r="BJP24" s="612"/>
      <c r="BJQ24" s="612"/>
      <c r="BJR24" s="612"/>
      <c r="BJS24" s="612"/>
      <c r="BJT24" s="612"/>
      <c r="BJU24" s="612"/>
      <c r="BJV24" s="612"/>
      <c r="BJW24" s="612"/>
      <c r="BJX24" s="612"/>
      <c r="BJY24" s="612"/>
      <c r="BJZ24" s="612"/>
      <c r="BKA24" s="612"/>
      <c r="BKB24" s="612"/>
      <c r="BKC24" s="612"/>
      <c r="BKD24" s="612"/>
      <c r="BKE24" s="612"/>
      <c r="BKF24" s="612"/>
      <c r="BKG24" s="612"/>
      <c r="BKH24" s="612"/>
      <c r="BKI24" s="612"/>
      <c r="BKJ24" s="612"/>
      <c r="BKK24" s="612"/>
      <c r="BKL24" s="612"/>
      <c r="BKM24" s="612"/>
      <c r="BKN24" s="612"/>
      <c r="BKO24" s="612"/>
      <c r="BKP24" s="612"/>
      <c r="BKQ24" s="612"/>
      <c r="BKR24" s="612"/>
      <c r="BKS24" s="612"/>
      <c r="BKT24" s="612"/>
      <c r="BKU24" s="612"/>
      <c r="BKV24" s="612"/>
      <c r="BKW24" s="612"/>
      <c r="BKX24" s="612"/>
      <c r="BKY24" s="612"/>
      <c r="BKZ24" s="612"/>
      <c r="BLA24" s="612"/>
      <c r="BLB24" s="612"/>
      <c r="BLC24" s="612"/>
      <c r="BLD24" s="612"/>
      <c r="BLE24" s="612"/>
      <c r="BLF24" s="612"/>
      <c r="BLG24" s="612"/>
      <c r="BLH24" s="612"/>
      <c r="BLI24" s="612"/>
      <c r="BLJ24" s="612"/>
      <c r="BLK24" s="612"/>
      <c r="BLL24" s="612"/>
      <c r="BLM24" s="612"/>
      <c r="BLN24" s="612"/>
      <c r="BLO24" s="612"/>
      <c r="BLP24" s="612"/>
      <c r="BLQ24" s="612"/>
      <c r="BLR24" s="612"/>
      <c r="BLS24" s="612"/>
      <c r="BLT24" s="612"/>
      <c r="BLU24" s="612"/>
      <c r="BLV24" s="612"/>
      <c r="BLW24" s="612"/>
      <c r="BLX24" s="612"/>
      <c r="BLY24" s="612"/>
      <c r="BLZ24" s="612"/>
      <c r="BMA24" s="612"/>
      <c r="BMB24" s="612"/>
      <c r="BMC24" s="612"/>
      <c r="BMD24" s="612"/>
      <c r="BME24" s="612"/>
      <c r="BMF24" s="612"/>
      <c r="BMG24" s="612"/>
      <c r="BMH24" s="612"/>
      <c r="BMI24" s="612"/>
      <c r="BMJ24" s="612"/>
      <c r="BMK24" s="612"/>
      <c r="BML24" s="612"/>
      <c r="BMM24" s="612"/>
      <c r="BMN24" s="612"/>
      <c r="BMO24" s="612"/>
      <c r="BMP24" s="612"/>
      <c r="BMQ24" s="612"/>
      <c r="BMR24" s="612"/>
      <c r="BMS24" s="612"/>
      <c r="BMT24" s="612"/>
      <c r="BMU24" s="612"/>
      <c r="BMV24" s="612"/>
      <c r="BMW24" s="612"/>
      <c r="BMX24" s="612"/>
      <c r="BMY24" s="612"/>
      <c r="BMZ24" s="612"/>
      <c r="BNA24" s="612"/>
      <c r="BNB24" s="612"/>
      <c r="BNC24" s="612"/>
      <c r="BND24" s="612"/>
      <c r="BNE24" s="612"/>
      <c r="BNF24" s="612"/>
      <c r="BNG24" s="612"/>
      <c r="BNH24" s="612"/>
      <c r="BNI24" s="612"/>
      <c r="BNJ24" s="612"/>
      <c r="BNK24" s="612"/>
      <c r="BNL24" s="612"/>
      <c r="BNM24" s="612"/>
      <c r="BNN24" s="612"/>
      <c r="BNO24" s="612"/>
      <c r="BNP24" s="612"/>
      <c r="BNQ24" s="612"/>
      <c r="BNR24" s="612"/>
      <c r="BNS24" s="612"/>
      <c r="BNT24" s="612"/>
      <c r="BNU24" s="612"/>
      <c r="BNV24" s="612"/>
      <c r="BNW24" s="612"/>
      <c r="BNX24" s="612"/>
      <c r="BNY24" s="612"/>
      <c r="BNZ24" s="612"/>
      <c r="BOA24" s="612"/>
      <c r="BOB24" s="612"/>
      <c r="BOC24" s="612"/>
      <c r="BOD24" s="612"/>
      <c r="BOE24" s="612"/>
      <c r="BOF24" s="612"/>
      <c r="BOG24" s="612"/>
      <c r="BOH24" s="612"/>
      <c r="BOI24" s="612"/>
      <c r="BOJ24" s="612"/>
      <c r="BOK24" s="612"/>
      <c r="BOL24" s="612"/>
      <c r="BOM24" s="612"/>
      <c r="BON24" s="612"/>
      <c r="BOO24" s="612"/>
      <c r="BOP24" s="612"/>
      <c r="BOQ24" s="612"/>
      <c r="BOR24" s="612"/>
      <c r="BOS24" s="612"/>
      <c r="BOT24" s="612"/>
      <c r="BOU24" s="612"/>
      <c r="BOV24" s="612"/>
      <c r="BOW24" s="612"/>
      <c r="BOX24" s="612"/>
      <c r="BOY24" s="612"/>
      <c r="BOZ24" s="612"/>
      <c r="BPA24" s="612"/>
      <c r="BPB24" s="612"/>
      <c r="BPC24" s="612"/>
      <c r="BPD24" s="612"/>
      <c r="BPE24" s="612"/>
      <c r="BPF24" s="612"/>
      <c r="BPG24" s="612"/>
      <c r="BPH24" s="612"/>
      <c r="BPI24" s="612"/>
      <c r="BPJ24" s="612"/>
      <c r="BPK24" s="612"/>
      <c r="BPL24" s="612"/>
      <c r="BPM24" s="612"/>
      <c r="BPN24" s="612"/>
      <c r="BPO24" s="612"/>
      <c r="BPP24" s="612"/>
      <c r="BPQ24" s="612"/>
      <c r="BPR24" s="612"/>
      <c r="BPS24" s="612"/>
      <c r="BPT24" s="612"/>
      <c r="BPU24" s="612"/>
      <c r="BPV24" s="612"/>
      <c r="BPW24" s="612"/>
      <c r="BPX24" s="612"/>
      <c r="BPY24" s="612"/>
      <c r="BPZ24" s="612"/>
      <c r="BQA24" s="612"/>
      <c r="BQB24" s="612"/>
      <c r="BQC24" s="612"/>
      <c r="BQD24" s="612"/>
      <c r="BQE24" s="612"/>
      <c r="BQF24" s="612"/>
      <c r="BQG24" s="612"/>
      <c r="BQH24" s="612"/>
      <c r="BQI24" s="612"/>
      <c r="BQJ24" s="612"/>
      <c r="BQK24" s="612"/>
      <c r="BQL24" s="612"/>
      <c r="BQM24" s="612"/>
      <c r="BQN24" s="612"/>
      <c r="BQO24" s="612"/>
      <c r="BQP24" s="612"/>
      <c r="BQQ24" s="612"/>
      <c r="BQR24" s="612"/>
      <c r="BQS24" s="612"/>
      <c r="BQT24" s="612"/>
      <c r="BQU24" s="612"/>
      <c r="BQV24" s="612"/>
      <c r="BQW24" s="612"/>
      <c r="BQX24" s="612"/>
      <c r="BQY24" s="612"/>
      <c r="BQZ24" s="612"/>
      <c r="BRA24" s="612"/>
      <c r="BRB24" s="612"/>
      <c r="BRC24" s="612"/>
      <c r="BRD24" s="612"/>
      <c r="BRE24" s="612"/>
      <c r="BRF24" s="612"/>
      <c r="BRG24" s="612"/>
      <c r="BRH24" s="612"/>
      <c r="BRI24" s="612"/>
      <c r="BRJ24" s="612"/>
      <c r="BRK24" s="612"/>
      <c r="BRL24" s="612"/>
      <c r="BRM24" s="612"/>
      <c r="BRN24" s="612"/>
      <c r="BRO24" s="612"/>
      <c r="BRP24" s="612"/>
      <c r="BRQ24" s="612"/>
      <c r="BRR24" s="612"/>
      <c r="BRS24" s="612"/>
      <c r="BRT24" s="612"/>
      <c r="BRU24" s="612"/>
      <c r="BRV24" s="612"/>
      <c r="BRW24" s="612"/>
      <c r="BRX24" s="612"/>
      <c r="BRY24" s="612"/>
      <c r="BRZ24" s="612"/>
      <c r="BSA24" s="612"/>
      <c r="BSB24" s="612"/>
      <c r="BSC24" s="612"/>
      <c r="BSD24" s="612"/>
      <c r="BSE24" s="612"/>
      <c r="BSF24" s="612"/>
      <c r="BSG24" s="612"/>
      <c r="BSH24" s="612"/>
      <c r="BSI24" s="612"/>
      <c r="BSJ24" s="612"/>
      <c r="BSK24" s="612"/>
      <c r="BSL24" s="612"/>
      <c r="BSM24" s="612"/>
      <c r="BSN24" s="612"/>
      <c r="BSO24" s="612"/>
      <c r="BSP24" s="612"/>
      <c r="BSQ24" s="612"/>
      <c r="BSR24" s="612"/>
      <c r="BSS24" s="612"/>
      <c r="BST24" s="612"/>
      <c r="BSU24" s="612"/>
      <c r="BSV24" s="612"/>
      <c r="BSW24" s="612"/>
      <c r="BSX24" s="612"/>
      <c r="BSY24" s="612"/>
      <c r="BSZ24" s="612"/>
      <c r="BTA24" s="612"/>
      <c r="BTB24" s="612"/>
      <c r="BTC24" s="612"/>
      <c r="BTD24" s="612"/>
      <c r="BTE24" s="612"/>
      <c r="BTF24" s="612"/>
      <c r="BTG24" s="612"/>
      <c r="BTH24" s="612"/>
      <c r="BTI24" s="612"/>
      <c r="BTJ24" s="612"/>
      <c r="BTK24" s="612"/>
      <c r="BTL24" s="612"/>
      <c r="BTM24" s="612"/>
      <c r="BTN24" s="612"/>
      <c r="BTO24" s="612"/>
      <c r="BTP24" s="612"/>
      <c r="BTQ24" s="612"/>
      <c r="BTR24" s="612"/>
      <c r="BTS24" s="612"/>
      <c r="BTT24" s="612"/>
      <c r="BTU24" s="612"/>
      <c r="BTV24" s="612"/>
      <c r="BTW24" s="612"/>
      <c r="BTX24" s="612"/>
      <c r="BTY24" s="612"/>
      <c r="BTZ24" s="612"/>
      <c r="BUA24" s="612"/>
      <c r="BUB24" s="612"/>
      <c r="BUC24" s="612"/>
      <c r="BUD24" s="612"/>
      <c r="BUE24" s="612"/>
      <c r="BUF24" s="612"/>
      <c r="BUG24" s="612"/>
      <c r="BUH24" s="612"/>
      <c r="BUI24" s="612"/>
      <c r="BUJ24" s="612"/>
      <c r="BUK24" s="612"/>
      <c r="BUL24" s="612"/>
      <c r="BUM24" s="612"/>
      <c r="BUN24" s="612"/>
      <c r="BUO24" s="612"/>
      <c r="BUP24" s="612"/>
      <c r="BUQ24" s="612"/>
      <c r="BUR24" s="612"/>
      <c r="BUS24" s="612"/>
      <c r="BUT24" s="612"/>
      <c r="BUU24" s="612"/>
      <c r="BUV24" s="612"/>
      <c r="BUW24" s="612"/>
      <c r="BUX24" s="612"/>
      <c r="BUY24" s="612"/>
      <c r="BUZ24" s="612"/>
      <c r="BVA24" s="612"/>
      <c r="BVB24" s="612"/>
      <c r="BVC24" s="612"/>
      <c r="BVD24" s="612"/>
      <c r="BVE24" s="612"/>
      <c r="BVF24" s="612"/>
      <c r="BVG24" s="612"/>
      <c r="BVH24" s="612"/>
      <c r="BVI24" s="612"/>
      <c r="BVJ24" s="612"/>
      <c r="BVK24" s="612"/>
      <c r="BVL24" s="612"/>
      <c r="BVM24" s="612"/>
      <c r="BVN24" s="612"/>
      <c r="BVO24" s="612"/>
      <c r="BVP24" s="612"/>
      <c r="BVQ24" s="612"/>
      <c r="BVR24" s="612"/>
      <c r="BVS24" s="612"/>
      <c r="BVT24" s="612"/>
      <c r="BVU24" s="612"/>
      <c r="BVV24" s="612"/>
      <c r="BVW24" s="612"/>
      <c r="BVX24" s="612"/>
      <c r="BVY24" s="612"/>
      <c r="BVZ24" s="612"/>
      <c r="BWA24" s="612"/>
      <c r="BWB24" s="612"/>
      <c r="BWC24" s="612"/>
      <c r="BWD24" s="612"/>
      <c r="BWE24" s="612"/>
      <c r="BWF24" s="612"/>
      <c r="BWG24" s="612"/>
      <c r="BWH24" s="612"/>
      <c r="BWI24" s="612"/>
      <c r="BWJ24" s="612"/>
      <c r="BWK24" s="612"/>
      <c r="BWL24" s="612"/>
      <c r="BWM24" s="612"/>
      <c r="BWN24" s="612"/>
      <c r="BWO24" s="612"/>
      <c r="BWP24" s="612"/>
      <c r="BWQ24" s="612"/>
      <c r="BWR24" s="612"/>
      <c r="BWS24" s="612"/>
      <c r="BWT24" s="612"/>
      <c r="BWU24" s="612"/>
      <c r="BWV24" s="612"/>
    </row>
    <row r="25" spans="1:1972" s="935" customFormat="1" ht="30" customHeight="1" thickBot="1" x14ac:dyDescent="0.55000000000000004">
      <c r="A25" s="1209" t="s">
        <v>762</v>
      </c>
      <c r="B25" s="1220">
        <v>10.17709522</v>
      </c>
      <c r="C25" s="1220">
        <v>0</v>
      </c>
      <c r="D25" s="1221">
        <v>10.17709522</v>
      </c>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c r="CU25" s="612"/>
      <c r="CV25" s="612"/>
      <c r="CW25" s="612"/>
      <c r="CX25" s="612"/>
      <c r="CY25" s="612"/>
      <c r="CZ25" s="612"/>
      <c r="DA25" s="612"/>
      <c r="DB25" s="612"/>
      <c r="DC25" s="612"/>
      <c r="DD25" s="612"/>
      <c r="DE25" s="612"/>
      <c r="DF25" s="612"/>
      <c r="DG25" s="612"/>
      <c r="DH25" s="612"/>
      <c r="DI25" s="612"/>
      <c r="DJ25" s="612"/>
      <c r="DK25" s="612"/>
      <c r="DL25" s="612"/>
      <c r="DM25" s="612"/>
      <c r="DN25" s="612"/>
      <c r="DO25" s="612"/>
      <c r="DP25" s="612"/>
      <c r="DQ25" s="612"/>
      <c r="DR25" s="612"/>
      <c r="DS25" s="612"/>
      <c r="DT25" s="612"/>
      <c r="DU25" s="612"/>
      <c r="DV25" s="612"/>
      <c r="DW25" s="612"/>
      <c r="DX25" s="612"/>
      <c r="DY25" s="612"/>
      <c r="DZ25" s="612"/>
      <c r="EA25" s="612"/>
      <c r="EB25" s="612"/>
      <c r="EC25" s="612"/>
      <c r="ED25" s="612"/>
      <c r="EE25" s="612"/>
      <c r="EF25" s="612"/>
      <c r="EG25" s="612"/>
      <c r="EH25" s="612"/>
      <c r="EI25" s="612"/>
      <c r="EJ25" s="612"/>
      <c r="EK25" s="612"/>
      <c r="EL25" s="612"/>
      <c r="EM25" s="612"/>
      <c r="EN25" s="612"/>
      <c r="EO25" s="612"/>
      <c r="EP25" s="612"/>
      <c r="EQ25" s="612"/>
      <c r="ER25" s="612"/>
      <c r="ES25" s="612"/>
      <c r="ET25" s="612"/>
      <c r="EU25" s="612"/>
      <c r="EV25" s="612"/>
      <c r="EW25" s="612"/>
      <c r="EX25" s="612"/>
      <c r="EY25" s="612"/>
      <c r="EZ25" s="612"/>
      <c r="FA25" s="612"/>
      <c r="FB25" s="612"/>
      <c r="FC25" s="612"/>
      <c r="FD25" s="612"/>
      <c r="FE25" s="612"/>
      <c r="FF25" s="612"/>
      <c r="FG25" s="612"/>
      <c r="FH25" s="612"/>
      <c r="FI25" s="612"/>
      <c r="FJ25" s="612"/>
      <c r="FK25" s="612"/>
      <c r="FL25" s="612"/>
      <c r="FM25" s="612"/>
      <c r="FN25" s="612"/>
      <c r="FO25" s="612"/>
      <c r="FP25" s="612"/>
      <c r="FQ25" s="612"/>
      <c r="FR25" s="612"/>
      <c r="FS25" s="612"/>
      <c r="FT25" s="612"/>
      <c r="FU25" s="612"/>
      <c r="FV25" s="612"/>
      <c r="FW25" s="612"/>
      <c r="FX25" s="612"/>
      <c r="FY25" s="612"/>
      <c r="FZ25" s="612"/>
      <c r="GA25" s="612"/>
      <c r="GB25" s="612"/>
      <c r="GC25" s="612"/>
      <c r="GD25" s="612"/>
      <c r="GE25" s="612"/>
      <c r="GF25" s="612"/>
      <c r="GG25" s="612"/>
      <c r="GH25" s="612"/>
      <c r="GI25" s="612"/>
      <c r="GJ25" s="612"/>
      <c r="GK25" s="612"/>
      <c r="GL25" s="612"/>
      <c r="GM25" s="612"/>
      <c r="GN25" s="612"/>
      <c r="GO25" s="612"/>
      <c r="GP25" s="612"/>
      <c r="GQ25" s="612"/>
      <c r="GR25" s="612"/>
      <c r="GS25" s="612"/>
      <c r="GT25" s="612"/>
      <c r="GU25" s="612"/>
      <c r="GV25" s="612"/>
      <c r="GW25" s="612"/>
      <c r="GX25" s="612"/>
      <c r="GY25" s="612"/>
      <c r="GZ25" s="612"/>
      <c r="HA25" s="612"/>
      <c r="HB25" s="612"/>
      <c r="HC25" s="612"/>
      <c r="HD25" s="612"/>
      <c r="HE25" s="612"/>
      <c r="HF25" s="612"/>
      <c r="HG25" s="612"/>
      <c r="HH25" s="612"/>
      <c r="HI25" s="612"/>
      <c r="HJ25" s="612"/>
      <c r="HK25" s="612"/>
      <c r="HL25" s="612"/>
      <c r="HM25" s="612"/>
      <c r="HN25" s="612"/>
      <c r="HO25" s="612"/>
      <c r="HP25" s="612"/>
      <c r="HQ25" s="612"/>
      <c r="HR25" s="612"/>
      <c r="HS25" s="612"/>
      <c r="HT25" s="612"/>
      <c r="HU25" s="612"/>
      <c r="HV25" s="612"/>
      <c r="HW25" s="612"/>
      <c r="HX25" s="612"/>
      <c r="HY25" s="612"/>
      <c r="HZ25" s="612"/>
      <c r="IA25" s="612"/>
      <c r="IB25" s="612"/>
      <c r="IC25" s="612"/>
      <c r="ID25" s="612"/>
      <c r="IE25" s="612"/>
      <c r="IF25" s="612"/>
      <c r="IG25" s="612"/>
      <c r="IH25" s="612"/>
      <c r="II25" s="612"/>
      <c r="IJ25" s="612"/>
      <c r="IK25" s="612"/>
      <c r="IL25" s="612"/>
      <c r="IM25" s="612"/>
      <c r="IN25" s="612"/>
      <c r="IO25" s="612"/>
      <c r="IP25" s="612"/>
      <c r="IQ25" s="612"/>
      <c r="IR25" s="612"/>
      <c r="IS25" s="612"/>
      <c r="IT25" s="612"/>
      <c r="IU25" s="612"/>
      <c r="IV25" s="612"/>
      <c r="IW25" s="612"/>
      <c r="IX25" s="612"/>
      <c r="IY25" s="612"/>
      <c r="IZ25" s="612"/>
      <c r="JA25" s="612"/>
      <c r="JB25" s="612"/>
      <c r="JC25" s="612"/>
      <c r="JD25" s="612"/>
      <c r="JE25" s="612"/>
      <c r="JF25" s="612"/>
      <c r="JG25" s="612"/>
      <c r="JH25" s="612"/>
      <c r="JI25" s="612"/>
      <c r="JJ25" s="612"/>
      <c r="JK25" s="612"/>
      <c r="JL25" s="612"/>
      <c r="JM25" s="612"/>
      <c r="JN25" s="612"/>
      <c r="JO25" s="612"/>
      <c r="JP25" s="612"/>
      <c r="JQ25" s="612"/>
      <c r="JR25" s="612"/>
      <c r="JS25" s="612"/>
      <c r="JT25" s="612"/>
      <c r="JU25" s="612"/>
      <c r="JV25" s="612"/>
      <c r="JW25" s="612"/>
      <c r="JX25" s="612"/>
      <c r="JY25" s="612"/>
      <c r="JZ25" s="612"/>
      <c r="KA25" s="612"/>
      <c r="KB25" s="612"/>
      <c r="KC25" s="612"/>
      <c r="KD25" s="612"/>
      <c r="KE25" s="612"/>
      <c r="KF25" s="612"/>
      <c r="KG25" s="612"/>
      <c r="KH25" s="612"/>
      <c r="KI25" s="612"/>
      <c r="KJ25" s="612"/>
      <c r="KK25" s="612"/>
      <c r="KL25" s="612"/>
      <c r="KM25" s="612"/>
      <c r="KN25" s="612"/>
      <c r="KO25" s="612"/>
      <c r="KP25" s="612"/>
      <c r="KQ25" s="612"/>
      <c r="KR25" s="612"/>
      <c r="KS25" s="612"/>
      <c r="KT25" s="612"/>
      <c r="KU25" s="612"/>
      <c r="KV25" s="612"/>
      <c r="KW25" s="612"/>
      <c r="KX25" s="612"/>
      <c r="KY25" s="612"/>
      <c r="KZ25" s="612"/>
      <c r="LA25" s="612"/>
      <c r="LB25" s="612"/>
      <c r="LC25" s="612"/>
      <c r="LD25" s="612"/>
      <c r="LE25" s="612"/>
      <c r="LF25" s="612"/>
      <c r="LG25" s="612"/>
      <c r="LH25" s="612"/>
      <c r="LI25" s="612"/>
      <c r="LJ25" s="612"/>
      <c r="LK25" s="612"/>
      <c r="LL25" s="612"/>
      <c r="LM25" s="612"/>
      <c r="LN25" s="612"/>
      <c r="LO25" s="612"/>
      <c r="LP25" s="612"/>
      <c r="LQ25" s="612"/>
      <c r="LR25" s="612"/>
      <c r="LS25" s="612"/>
      <c r="LT25" s="612"/>
      <c r="LU25" s="612"/>
      <c r="LV25" s="612"/>
      <c r="LW25" s="612"/>
      <c r="LX25" s="612"/>
      <c r="LY25" s="612"/>
      <c r="LZ25" s="612"/>
      <c r="MA25" s="612"/>
      <c r="MB25" s="612"/>
      <c r="MC25" s="612"/>
      <c r="MD25" s="612"/>
      <c r="ME25" s="612"/>
      <c r="MF25" s="612"/>
      <c r="MG25" s="612"/>
      <c r="MH25" s="612"/>
      <c r="MI25" s="612"/>
      <c r="MJ25" s="612"/>
      <c r="MK25" s="612"/>
      <c r="ML25" s="612"/>
      <c r="MM25" s="612"/>
      <c r="MN25" s="612"/>
      <c r="MO25" s="612"/>
      <c r="MP25" s="612"/>
      <c r="MQ25" s="612"/>
      <c r="MR25" s="612"/>
      <c r="MS25" s="612"/>
      <c r="MT25" s="612"/>
      <c r="MU25" s="612"/>
      <c r="MV25" s="612"/>
      <c r="MW25" s="612"/>
      <c r="MX25" s="612"/>
      <c r="MY25" s="612"/>
      <c r="MZ25" s="612"/>
      <c r="NA25" s="612"/>
      <c r="NB25" s="612"/>
      <c r="NC25" s="612"/>
      <c r="ND25" s="612"/>
      <c r="NE25" s="612"/>
      <c r="NF25" s="612"/>
      <c r="NG25" s="612"/>
      <c r="NH25" s="612"/>
      <c r="NI25" s="612"/>
      <c r="NJ25" s="612"/>
      <c r="NK25" s="612"/>
      <c r="NL25" s="612"/>
      <c r="NM25" s="612"/>
      <c r="NN25" s="612"/>
      <c r="NO25" s="612"/>
      <c r="NP25" s="612"/>
      <c r="NQ25" s="612"/>
      <c r="NR25" s="612"/>
      <c r="NS25" s="612"/>
      <c r="NT25" s="612"/>
      <c r="NU25" s="612"/>
      <c r="NV25" s="612"/>
      <c r="NW25" s="612"/>
      <c r="NX25" s="612"/>
      <c r="NY25" s="612"/>
      <c r="NZ25" s="612"/>
      <c r="OA25" s="612"/>
      <c r="OB25" s="612"/>
      <c r="OC25" s="612"/>
      <c r="OD25" s="612"/>
      <c r="OE25" s="612"/>
      <c r="OF25" s="612"/>
      <c r="OG25" s="612"/>
      <c r="OH25" s="612"/>
      <c r="OI25" s="612"/>
      <c r="OJ25" s="612"/>
      <c r="OK25" s="612"/>
      <c r="OL25" s="612"/>
      <c r="OM25" s="612"/>
      <c r="ON25" s="612"/>
      <c r="OO25" s="612"/>
      <c r="OP25" s="612"/>
      <c r="OQ25" s="612"/>
      <c r="OR25" s="612"/>
      <c r="OS25" s="612"/>
      <c r="OT25" s="612"/>
      <c r="OU25" s="612"/>
      <c r="OV25" s="612"/>
      <c r="OW25" s="612"/>
      <c r="OX25" s="612"/>
      <c r="OY25" s="612"/>
      <c r="OZ25" s="612"/>
      <c r="PA25" s="612"/>
      <c r="PB25" s="612"/>
      <c r="PC25" s="612"/>
      <c r="PD25" s="612"/>
      <c r="PE25" s="612"/>
      <c r="PF25" s="612"/>
      <c r="PG25" s="612"/>
      <c r="PH25" s="612"/>
      <c r="PI25" s="612"/>
      <c r="PJ25" s="612"/>
      <c r="PK25" s="612"/>
      <c r="PL25" s="612"/>
      <c r="PM25" s="612"/>
      <c r="PN25" s="612"/>
      <c r="PO25" s="612"/>
      <c r="PP25" s="612"/>
      <c r="PQ25" s="612"/>
      <c r="PR25" s="612"/>
      <c r="PS25" s="612"/>
      <c r="PT25" s="612"/>
      <c r="PU25" s="612"/>
      <c r="PV25" s="612"/>
      <c r="PW25" s="612"/>
      <c r="PX25" s="612"/>
      <c r="PY25" s="612"/>
      <c r="PZ25" s="612"/>
      <c r="QA25" s="612"/>
      <c r="QB25" s="612"/>
      <c r="QC25" s="612"/>
      <c r="QD25" s="612"/>
      <c r="QE25" s="612"/>
      <c r="QF25" s="612"/>
      <c r="QG25" s="612"/>
      <c r="QH25" s="612"/>
      <c r="QI25" s="612"/>
      <c r="QJ25" s="612"/>
      <c r="QK25" s="612"/>
      <c r="QL25" s="612"/>
      <c r="QM25" s="612"/>
      <c r="QN25" s="612"/>
      <c r="QO25" s="612"/>
      <c r="QP25" s="612"/>
      <c r="QQ25" s="612"/>
      <c r="QR25" s="612"/>
      <c r="QS25" s="612"/>
      <c r="QT25" s="612"/>
      <c r="QU25" s="612"/>
      <c r="QV25" s="612"/>
      <c r="QW25" s="612"/>
      <c r="QX25" s="612"/>
      <c r="QY25" s="612"/>
      <c r="QZ25" s="612"/>
      <c r="RA25" s="612"/>
      <c r="RB25" s="612"/>
      <c r="RC25" s="612"/>
      <c r="RD25" s="612"/>
      <c r="RE25" s="612"/>
      <c r="RF25" s="612"/>
      <c r="RG25" s="612"/>
      <c r="RH25" s="612"/>
      <c r="RI25" s="612"/>
      <c r="RJ25" s="612"/>
      <c r="RK25" s="612"/>
      <c r="RL25" s="612"/>
      <c r="RM25" s="612"/>
      <c r="RN25" s="612"/>
      <c r="RO25" s="612"/>
      <c r="RP25" s="612"/>
      <c r="RQ25" s="612"/>
      <c r="RR25" s="612"/>
      <c r="RS25" s="612"/>
      <c r="RT25" s="612"/>
      <c r="RU25" s="612"/>
      <c r="RV25" s="612"/>
      <c r="RW25" s="612"/>
      <c r="RX25" s="612"/>
      <c r="RY25" s="612"/>
      <c r="RZ25" s="612"/>
      <c r="SA25" s="612"/>
      <c r="SB25" s="612"/>
      <c r="SC25" s="612"/>
      <c r="SD25" s="612"/>
      <c r="SE25" s="612"/>
      <c r="SF25" s="612"/>
      <c r="SG25" s="612"/>
      <c r="SH25" s="612"/>
      <c r="SI25" s="612"/>
      <c r="SJ25" s="612"/>
      <c r="SK25" s="612"/>
      <c r="SL25" s="612"/>
      <c r="SM25" s="612"/>
      <c r="SN25" s="612"/>
      <c r="SO25" s="612"/>
      <c r="SP25" s="612"/>
      <c r="SQ25" s="612"/>
      <c r="SR25" s="612"/>
      <c r="SS25" s="612"/>
      <c r="ST25" s="612"/>
      <c r="SU25" s="612"/>
      <c r="SV25" s="612"/>
      <c r="SW25" s="612"/>
      <c r="SX25" s="612"/>
      <c r="SY25" s="612"/>
      <c r="SZ25" s="612"/>
      <c r="TA25" s="612"/>
      <c r="TB25" s="612"/>
      <c r="TC25" s="612"/>
      <c r="TD25" s="612"/>
      <c r="TE25" s="612"/>
      <c r="TF25" s="612"/>
      <c r="TG25" s="612"/>
      <c r="TH25" s="612"/>
      <c r="TI25" s="612"/>
      <c r="TJ25" s="612"/>
      <c r="TK25" s="612"/>
      <c r="TL25" s="612"/>
      <c r="TM25" s="612"/>
      <c r="TN25" s="612"/>
      <c r="TO25" s="612"/>
      <c r="TP25" s="612"/>
      <c r="TQ25" s="612"/>
      <c r="TR25" s="612"/>
      <c r="TS25" s="612"/>
      <c r="TT25" s="612"/>
      <c r="TU25" s="612"/>
      <c r="TV25" s="612"/>
      <c r="TW25" s="612"/>
      <c r="TX25" s="612"/>
      <c r="TY25" s="612"/>
      <c r="TZ25" s="612"/>
      <c r="UA25" s="612"/>
      <c r="UB25" s="612"/>
      <c r="UC25" s="612"/>
      <c r="UD25" s="612"/>
      <c r="UE25" s="612"/>
      <c r="UF25" s="612"/>
      <c r="UG25" s="612"/>
      <c r="UH25" s="612"/>
      <c r="UI25" s="612"/>
      <c r="UJ25" s="612"/>
      <c r="UK25" s="612"/>
      <c r="UL25" s="612"/>
      <c r="UM25" s="612"/>
      <c r="UN25" s="612"/>
      <c r="UO25" s="612"/>
      <c r="UP25" s="612"/>
      <c r="UQ25" s="612"/>
      <c r="UR25" s="612"/>
      <c r="US25" s="612"/>
      <c r="UT25" s="612"/>
      <c r="UU25" s="612"/>
      <c r="UV25" s="612"/>
      <c r="UW25" s="612"/>
      <c r="UX25" s="612"/>
      <c r="UY25" s="612"/>
      <c r="UZ25" s="612"/>
      <c r="VA25" s="612"/>
      <c r="VB25" s="612"/>
      <c r="VC25" s="612"/>
      <c r="VD25" s="612"/>
      <c r="VE25" s="612"/>
      <c r="VF25" s="612"/>
      <c r="VG25" s="612"/>
      <c r="VH25" s="612"/>
      <c r="VI25" s="612"/>
      <c r="VJ25" s="612"/>
      <c r="VK25" s="612"/>
      <c r="VL25" s="612"/>
      <c r="VM25" s="612"/>
      <c r="VN25" s="612"/>
      <c r="VO25" s="612"/>
      <c r="VP25" s="612"/>
      <c r="VQ25" s="612"/>
      <c r="VR25" s="612"/>
      <c r="VS25" s="612"/>
      <c r="VT25" s="612"/>
      <c r="VU25" s="612"/>
      <c r="VV25" s="612"/>
      <c r="VW25" s="612"/>
      <c r="VX25" s="612"/>
      <c r="VY25" s="612"/>
      <c r="VZ25" s="612"/>
      <c r="WA25" s="612"/>
      <c r="WB25" s="612"/>
      <c r="WC25" s="612"/>
      <c r="WD25" s="612"/>
      <c r="WE25" s="612"/>
      <c r="WF25" s="612"/>
      <c r="WG25" s="612"/>
      <c r="WH25" s="612"/>
      <c r="WI25" s="612"/>
      <c r="WJ25" s="612"/>
      <c r="WK25" s="612"/>
      <c r="WL25" s="612"/>
      <c r="WM25" s="612"/>
      <c r="WN25" s="612"/>
      <c r="WO25" s="612"/>
      <c r="WP25" s="612"/>
      <c r="WQ25" s="612"/>
      <c r="WR25" s="612"/>
      <c r="WS25" s="612"/>
      <c r="WT25" s="612"/>
      <c r="WU25" s="612"/>
      <c r="WV25" s="612"/>
      <c r="WW25" s="612"/>
      <c r="WX25" s="612"/>
      <c r="WY25" s="612"/>
      <c r="WZ25" s="612"/>
      <c r="XA25" s="612"/>
      <c r="XB25" s="612"/>
      <c r="XC25" s="612"/>
      <c r="XD25" s="612"/>
      <c r="XE25" s="612"/>
      <c r="XF25" s="612"/>
      <c r="XG25" s="612"/>
      <c r="XH25" s="612"/>
      <c r="XI25" s="612"/>
      <c r="XJ25" s="612"/>
      <c r="XK25" s="612"/>
      <c r="XL25" s="612"/>
      <c r="XM25" s="612"/>
      <c r="XN25" s="612"/>
      <c r="XO25" s="612"/>
      <c r="XP25" s="612"/>
      <c r="XQ25" s="612"/>
      <c r="XR25" s="612"/>
      <c r="XS25" s="612"/>
      <c r="XT25" s="612"/>
      <c r="XU25" s="612"/>
      <c r="XV25" s="612"/>
      <c r="XW25" s="612"/>
      <c r="XX25" s="612"/>
      <c r="XY25" s="612"/>
      <c r="XZ25" s="612"/>
      <c r="YA25" s="612"/>
      <c r="YB25" s="612"/>
      <c r="YC25" s="612"/>
      <c r="YD25" s="612"/>
      <c r="YE25" s="612"/>
      <c r="YF25" s="612"/>
      <c r="YG25" s="612"/>
      <c r="YH25" s="612"/>
      <c r="YI25" s="612"/>
      <c r="YJ25" s="612"/>
      <c r="YK25" s="612"/>
      <c r="YL25" s="612"/>
      <c r="YM25" s="612"/>
      <c r="YN25" s="612"/>
      <c r="YO25" s="612"/>
      <c r="YP25" s="612"/>
      <c r="YQ25" s="612"/>
      <c r="YR25" s="612"/>
      <c r="YS25" s="612"/>
      <c r="YT25" s="612"/>
      <c r="YU25" s="612"/>
      <c r="YV25" s="612"/>
      <c r="YW25" s="612"/>
      <c r="YX25" s="612"/>
      <c r="YY25" s="612"/>
      <c r="YZ25" s="612"/>
      <c r="ZA25" s="612"/>
      <c r="ZB25" s="612"/>
      <c r="ZC25" s="612"/>
      <c r="ZD25" s="612"/>
      <c r="ZE25" s="612"/>
      <c r="ZF25" s="612"/>
      <c r="ZG25" s="612"/>
      <c r="ZH25" s="612"/>
      <c r="ZI25" s="612"/>
      <c r="ZJ25" s="612"/>
      <c r="ZK25" s="612"/>
      <c r="ZL25" s="612"/>
      <c r="ZM25" s="612"/>
      <c r="ZN25" s="612"/>
      <c r="ZO25" s="612"/>
      <c r="ZP25" s="612"/>
      <c r="ZQ25" s="612"/>
      <c r="ZR25" s="612"/>
      <c r="ZS25" s="612"/>
      <c r="ZT25" s="612"/>
      <c r="ZU25" s="612"/>
      <c r="ZV25" s="612"/>
      <c r="ZW25" s="612"/>
      <c r="ZX25" s="612"/>
      <c r="ZY25" s="612"/>
      <c r="ZZ25" s="612"/>
      <c r="AAA25" s="612"/>
      <c r="AAB25" s="612"/>
      <c r="AAC25" s="612"/>
      <c r="AAD25" s="612"/>
      <c r="AAE25" s="612"/>
      <c r="AAF25" s="612"/>
      <c r="AAG25" s="612"/>
      <c r="AAH25" s="612"/>
      <c r="AAI25" s="612"/>
      <c r="AAJ25" s="612"/>
      <c r="AAK25" s="612"/>
      <c r="AAL25" s="612"/>
      <c r="AAM25" s="612"/>
      <c r="AAN25" s="612"/>
      <c r="AAO25" s="612"/>
      <c r="AAP25" s="612"/>
      <c r="AAQ25" s="612"/>
      <c r="AAR25" s="612"/>
      <c r="AAS25" s="612"/>
      <c r="AAT25" s="612"/>
      <c r="AAU25" s="612"/>
      <c r="AAV25" s="612"/>
      <c r="AAW25" s="612"/>
      <c r="AAX25" s="612"/>
      <c r="AAY25" s="612"/>
      <c r="AAZ25" s="612"/>
      <c r="ABA25" s="612"/>
      <c r="ABB25" s="612"/>
      <c r="ABC25" s="612"/>
      <c r="ABD25" s="612"/>
      <c r="ABE25" s="612"/>
      <c r="ABF25" s="612"/>
      <c r="ABG25" s="612"/>
      <c r="ABH25" s="612"/>
      <c r="ABI25" s="612"/>
      <c r="ABJ25" s="612"/>
      <c r="ABK25" s="612"/>
      <c r="ABL25" s="612"/>
      <c r="ABM25" s="612"/>
      <c r="ABN25" s="612"/>
      <c r="ABO25" s="612"/>
      <c r="ABP25" s="612"/>
      <c r="ABQ25" s="612"/>
      <c r="ABR25" s="612"/>
      <c r="ABS25" s="612"/>
      <c r="ABT25" s="612"/>
      <c r="ABU25" s="612"/>
      <c r="ABV25" s="612"/>
      <c r="ABW25" s="612"/>
      <c r="ABX25" s="612"/>
      <c r="ABY25" s="612"/>
      <c r="ABZ25" s="612"/>
      <c r="ACA25" s="612"/>
      <c r="ACB25" s="612"/>
      <c r="ACC25" s="612"/>
      <c r="ACD25" s="612"/>
      <c r="ACE25" s="612"/>
      <c r="ACF25" s="612"/>
      <c r="ACG25" s="612"/>
      <c r="ACH25" s="612"/>
      <c r="ACI25" s="612"/>
      <c r="ACJ25" s="612"/>
      <c r="ACK25" s="612"/>
      <c r="ACL25" s="612"/>
      <c r="ACM25" s="612"/>
      <c r="ACN25" s="612"/>
      <c r="ACO25" s="612"/>
      <c r="ACP25" s="612"/>
      <c r="ACQ25" s="612"/>
      <c r="ACR25" s="612"/>
      <c r="ACS25" s="612"/>
      <c r="ACT25" s="612"/>
      <c r="ACU25" s="612"/>
      <c r="ACV25" s="612"/>
      <c r="ACW25" s="612"/>
      <c r="ACX25" s="612"/>
      <c r="ACY25" s="612"/>
      <c r="ACZ25" s="612"/>
      <c r="ADA25" s="612"/>
      <c r="ADB25" s="612"/>
      <c r="ADC25" s="612"/>
      <c r="ADD25" s="612"/>
      <c r="ADE25" s="612"/>
      <c r="ADF25" s="612"/>
      <c r="ADG25" s="612"/>
      <c r="ADH25" s="612"/>
      <c r="ADI25" s="612"/>
      <c r="ADJ25" s="612"/>
      <c r="ADK25" s="612"/>
      <c r="ADL25" s="612"/>
      <c r="ADM25" s="612"/>
      <c r="ADN25" s="612"/>
      <c r="ADO25" s="612"/>
      <c r="ADP25" s="612"/>
      <c r="ADQ25" s="612"/>
      <c r="ADR25" s="612"/>
      <c r="ADS25" s="612"/>
      <c r="ADT25" s="612"/>
      <c r="ADU25" s="612"/>
      <c r="ADV25" s="612"/>
      <c r="ADW25" s="612"/>
      <c r="ADX25" s="612"/>
      <c r="ADY25" s="612"/>
      <c r="ADZ25" s="612"/>
      <c r="AEA25" s="612"/>
      <c r="AEB25" s="612"/>
      <c r="AEC25" s="612"/>
      <c r="AED25" s="612"/>
      <c r="AEE25" s="612"/>
      <c r="AEF25" s="612"/>
      <c r="AEG25" s="612"/>
      <c r="AEH25" s="612"/>
      <c r="AEI25" s="612"/>
      <c r="AEJ25" s="612"/>
      <c r="AEK25" s="612"/>
      <c r="AEL25" s="612"/>
      <c r="AEM25" s="612"/>
      <c r="AEN25" s="612"/>
      <c r="AEO25" s="612"/>
      <c r="AEP25" s="612"/>
      <c r="AEQ25" s="612"/>
      <c r="AER25" s="612"/>
      <c r="AES25" s="612"/>
      <c r="AET25" s="612"/>
      <c r="AEU25" s="612"/>
      <c r="AEV25" s="612"/>
      <c r="AEW25" s="612"/>
      <c r="AEX25" s="612"/>
      <c r="AEY25" s="612"/>
      <c r="AEZ25" s="612"/>
      <c r="AFA25" s="612"/>
      <c r="AFB25" s="612"/>
      <c r="AFC25" s="612"/>
      <c r="AFD25" s="612"/>
      <c r="AFE25" s="612"/>
      <c r="AFF25" s="612"/>
      <c r="AFG25" s="612"/>
      <c r="AFH25" s="612"/>
      <c r="AFI25" s="612"/>
      <c r="AFJ25" s="612"/>
      <c r="AFK25" s="612"/>
      <c r="AFL25" s="612"/>
      <c r="AFM25" s="612"/>
      <c r="AFN25" s="612"/>
      <c r="AFO25" s="612"/>
      <c r="AFP25" s="612"/>
      <c r="AFQ25" s="612"/>
      <c r="AFR25" s="612"/>
      <c r="AFS25" s="612"/>
      <c r="AFT25" s="612"/>
      <c r="AFU25" s="612"/>
      <c r="AFV25" s="612"/>
      <c r="AFW25" s="612"/>
      <c r="AFX25" s="612"/>
      <c r="AFY25" s="612"/>
      <c r="AFZ25" s="612"/>
      <c r="AGA25" s="612"/>
      <c r="AGB25" s="612"/>
      <c r="AGC25" s="612"/>
      <c r="AGD25" s="612"/>
      <c r="AGE25" s="612"/>
      <c r="AGF25" s="612"/>
      <c r="AGG25" s="612"/>
      <c r="AGH25" s="612"/>
      <c r="AGI25" s="612"/>
      <c r="AGJ25" s="612"/>
      <c r="AGK25" s="612"/>
      <c r="AGL25" s="612"/>
      <c r="AGM25" s="612"/>
      <c r="AGN25" s="612"/>
      <c r="AGO25" s="612"/>
      <c r="AGP25" s="612"/>
      <c r="AGQ25" s="612"/>
      <c r="AGR25" s="612"/>
      <c r="AGS25" s="612"/>
      <c r="AGT25" s="612"/>
      <c r="AGU25" s="612"/>
      <c r="AGV25" s="612"/>
      <c r="AGW25" s="612"/>
      <c r="AGX25" s="612"/>
      <c r="AGY25" s="612"/>
      <c r="AGZ25" s="612"/>
      <c r="AHA25" s="612"/>
      <c r="AHB25" s="612"/>
      <c r="AHC25" s="612"/>
      <c r="AHD25" s="612"/>
      <c r="AHE25" s="612"/>
      <c r="AHF25" s="612"/>
      <c r="AHG25" s="612"/>
      <c r="AHH25" s="612"/>
      <c r="AHI25" s="612"/>
      <c r="AHJ25" s="612"/>
      <c r="AHK25" s="612"/>
      <c r="AHL25" s="612"/>
      <c r="AHM25" s="612"/>
      <c r="AHN25" s="612"/>
      <c r="AHO25" s="612"/>
      <c r="AHP25" s="612"/>
      <c r="AHQ25" s="612"/>
      <c r="AHR25" s="612"/>
      <c r="AHS25" s="612"/>
      <c r="AHT25" s="612"/>
      <c r="AHU25" s="612"/>
      <c r="AHV25" s="612"/>
      <c r="AHW25" s="612"/>
      <c r="AHX25" s="612"/>
      <c r="AHY25" s="612"/>
      <c r="AHZ25" s="612"/>
      <c r="AIA25" s="612"/>
      <c r="AIB25" s="612"/>
      <c r="AIC25" s="612"/>
      <c r="AID25" s="612"/>
      <c r="AIE25" s="612"/>
      <c r="AIF25" s="612"/>
      <c r="AIG25" s="612"/>
      <c r="AIH25" s="612"/>
      <c r="AII25" s="612"/>
      <c r="AIJ25" s="612"/>
      <c r="AIK25" s="612"/>
      <c r="AIL25" s="612"/>
      <c r="AIM25" s="612"/>
      <c r="AIN25" s="612"/>
      <c r="AIO25" s="612"/>
      <c r="AIP25" s="612"/>
      <c r="AIQ25" s="612"/>
      <c r="AIR25" s="612"/>
      <c r="AIS25" s="612"/>
      <c r="AIT25" s="612"/>
      <c r="AIU25" s="612"/>
      <c r="AIV25" s="612"/>
      <c r="AIW25" s="612"/>
      <c r="AIX25" s="612"/>
      <c r="AIY25" s="612"/>
      <c r="AIZ25" s="612"/>
      <c r="AJA25" s="612"/>
      <c r="AJB25" s="612"/>
      <c r="AJC25" s="612"/>
      <c r="AJD25" s="612"/>
      <c r="AJE25" s="612"/>
      <c r="AJF25" s="612"/>
      <c r="AJG25" s="612"/>
      <c r="AJH25" s="612"/>
      <c r="AJI25" s="612"/>
      <c r="AJJ25" s="612"/>
      <c r="AJK25" s="612"/>
      <c r="AJL25" s="612"/>
      <c r="AJM25" s="612"/>
      <c r="AJN25" s="612"/>
      <c r="AJO25" s="612"/>
      <c r="AJP25" s="612"/>
      <c r="AJQ25" s="612"/>
      <c r="AJR25" s="612"/>
      <c r="AJS25" s="612"/>
      <c r="AJT25" s="612"/>
      <c r="AJU25" s="612"/>
      <c r="AJV25" s="612"/>
      <c r="AJW25" s="612"/>
      <c r="AJX25" s="612"/>
      <c r="AJY25" s="612"/>
      <c r="AJZ25" s="612"/>
      <c r="AKA25" s="612"/>
      <c r="AKB25" s="612"/>
      <c r="AKC25" s="612"/>
      <c r="AKD25" s="612"/>
      <c r="AKE25" s="612"/>
      <c r="AKF25" s="612"/>
      <c r="AKG25" s="612"/>
      <c r="AKH25" s="612"/>
      <c r="AKI25" s="612"/>
      <c r="AKJ25" s="612"/>
      <c r="AKK25" s="612"/>
      <c r="AKL25" s="612"/>
      <c r="AKM25" s="612"/>
      <c r="AKN25" s="612"/>
      <c r="AKO25" s="612"/>
      <c r="AKP25" s="612"/>
      <c r="AKQ25" s="612"/>
      <c r="AKR25" s="612"/>
      <c r="AKS25" s="612"/>
      <c r="AKT25" s="612"/>
      <c r="AKU25" s="612"/>
      <c r="AKV25" s="612"/>
      <c r="AKW25" s="612"/>
      <c r="AKX25" s="612"/>
      <c r="AKY25" s="612"/>
      <c r="AKZ25" s="612"/>
      <c r="ALA25" s="612"/>
      <c r="ALB25" s="612"/>
      <c r="ALC25" s="612"/>
      <c r="ALD25" s="612"/>
      <c r="ALE25" s="612"/>
      <c r="ALF25" s="612"/>
      <c r="ALG25" s="612"/>
      <c r="ALH25" s="612"/>
      <c r="ALI25" s="612"/>
      <c r="ALJ25" s="612"/>
      <c r="ALK25" s="612"/>
      <c r="ALL25" s="612"/>
      <c r="ALM25" s="612"/>
      <c r="ALN25" s="612"/>
      <c r="ALO25" s="612"/>
      <c r="ALP25" s="612"/>
      <c r="ALQ25" s="612"/>
      <c r="ALR25" s="612"/>
      <c r="ALS25" s="612"/>
      <c r="ALT25" s="612"/>
      <c r="ALU25" s="612"/>
      <c r="ALV25" s="612"/>
      <c r="ALW25" s="612"/>
      <c r="ALX25" s="612"/>
      <c r="ALY25" s="612"/>
      <c r="ALZ25" s="612"/>
      <c r="AMA25" s="612"/>
      <c r="AMB25" s="612"/>
      <c r="AMC25" s="612"/>
      <c r="AMD25" s="612"/>
      <c r="AME25" s="612"/>
      <c r="AMF25" s="612"/>
      <c r="AMG25" s="612"/>
      <c r="AMH25" s="612"/>
      <c r="AMI25" s="612"/>
      <c r="AMJ25" s="612"/>
      <c r="AMK25" s="612"/>
      <c r="AML25" s="612"/>
      <c r="AMM25" s="612"/>
      <c r="AMN25" s="612"/>
      <c r="AMO25" s="612"/>
      <c r="AMP25" s="612"/>
      <c r="AMQ25" s="612"/>
      <c r="AMR25" s="612"/>
      <c r="AMS25" s="612"/>
      <c r="AMT25" s="612"/>
      <c r="AMU25" s="612"/>
      <c r="AMV25" s="612"/>
      <c r="AMW25" s="612"/>
      <c r="AMX25" s="612"/>
      <c r="AMY25" s="612"/>
      <c r="AMZ25" s="612"/>
      <c r="ANA25" s="612"/>
      <c r="ANB25" s="612"/>
      <c r="ANC25" s="612"/>
      <c r="AND25" s="612"/>
      <c r="ANE25" s="612"/>
      <c r="ANF25" s="612"/>
      <c r="ANG25" s="612"/>
      <c r="ANH25" s="612"/>
      <c r="ANI25" s="612"/>
      <c r="ANJ25" s="612"/>
      <c r="ANK25" s="612"/>
      <c r="ANL25" s="612"/>
      <c r="ANM25" s="612"/>
      <c r="ANN25" s="612"/>
      <c r="ANO25" s="612"/>
      <c r="ANP25" s="612"/>
      <c r="ANQ25" s="612"/>
      <c r="ANR25" s="612"/>
      <c r="ANS25" s="612"/>
      <c r="ANT25" s="612"/>
      <c r="ANU25" s="612"/>
      <c r="ANV25" s="612"/>
      <c r="ANW25" s="612"/>
      <c r="ANX25" s="612"/>
      <c r="ANY25" s="612"/>
      <c r="ANZ25" s="612"/>
      <c r="AOA25" s="612"/>
      <c r="AOB25" s="612"/>
      <c r="AOC25" s="612"/>
      <c r="AOD25" s="612"/>
      <c r="AOE25" s="612"/>
      <c r="AOF25" s="612"/>
      <c r="AOG25" s="612"/>
      <c r="AOH25" s="612"/>
      <c r="AOI25" s="612"/>
      <c r="AOJ25" s="612"/>
      <c r="AOK25" s="612"/>
      <c r="AOL25" s="612"/>
      <c r="AOM25" s="612"/>
      <c r="AON25" s="612"/>
      <c r="AOO25" s="612"/>
      <c r="AOP25" s="612"/>
      <c r="AOQ25" s="612"/>
      <c r="AOR25" s="612"/>
      <c r="AOS25" s="612"/>
      <c r="AOT25" s="612"/>
      <c r="AOU25" s="612"/>
      <c r="AOV25" s="612"/>
      <c r="AOW25" s="612"/>
      <c r="AOX25" s="612"/>
      <c r="AOY25" s="612"/>
      <c r="AOZ25" s="612"/>
      <c r="APA25" s="612"/>
      <c r="APB25" s="612"/>
      <c r="APC25" s="612"/>
      <c r="APD25" s="612"/>
      <c r="APE25" s="612"/>
      <c r="APF25" s="612"/>
      <c r="APG25" s="612"/>
      <c r="APH25" s="612"/>
      <c r="API25" s="612"/>
      <c r="APJ25" s="612"/>
      <c r="APK25" s="612"/>
      <c r="APL25" s="612"/>
      <c r="APM25" s="612"/>
      <c r="APN25" s="612"/>
      <c r="APO25" s="612"/>
      <c r="APP25" s="612"/>
      <c r="APQ25" s="612"/>
      <c r="APR25" s="612"/>
      <c r="APS25" s="612"/>
      <c r="APT25" s="612"/>
      <c r="APU25" s="612"/>
      <c r="APV25" s="612"/>
      <c r="APW25" s="612"/>
      <c r="APX25" s="612"/>
      <c r="APY25" s="612"/>
      <c r="APZ25" s="612"/>
      <c r="AQA25" s="612"/>
      <c r="AQB25" s="612"/>
      <c r="AQC25" s="612"/>
      <c r="AQD25" s="612"/>
      <c r="AQE25" s="612"/>
      <c r="AQF25" s="612"/>
      <c r="AQG25" s="612"/>
      <c r="AQH25" s="612"/>
      <c r="AQI25" s="612"/>
      <c r="AQJ25" s="612"/>
      <c r="AQK25" s="612"/>
      <c r="AQL25" s="612"/>
      <c r="AQM25" s="612"/>
      <c r="AQN25" s="612"/>
      <c r="AQO25" s="612"/>
      <c r="AQP25" s="612"/>
      <c r="AQQ25" s="612"/>
      <c r="AQR25" s="612"/>
      <c r="AQS25" s="612"/>
      <c r="AQT25" s="612"/>
      <c r="AQU25" s="612"/>
      <c r="AQV25" s="612"/>
      <c r="AQW25" s="612"/>
      <c r="AQX25" s="612"/>
      <c r="AQY25" s="612"/>
      <c r="AQZ25" s="612"/>
      <c r="ARA25" s="612"/>
      <c r="ARB25" s="612"/>
      <c r="ARC25" s="612"/>
      <c r="ARD25" s="612"/>
      <c r="ARE25" s="612"/>
      <c r="ARF25" s="612"/>
      <c r="ARG25" s="612"/>
      <c r="ARH25" s="612"/>
      <c r="ARI25" s="612"/>
      <c r="ARJ25" s="612"/>
      <c r="ARK25" s="612"/>
      <c r="ARL25" s="612"/>
      <c r="ARM25" s="612"/>
      <c r="ARN25" s="612"/>
      <c r="ARO25" s="612"/>
      <c r="ARP25" s="612"/>
      <c r="ARQ25" s="612"/>
      <c r="ARR25" s="612"/>
      <c r="ARS25" s="612"/>
      <c r="ART25" s="612"/>
      <c r="ARU25" s="612"/>
      <c r="ARV25" s="612"/>
      <c r="ARW25" s="612"/>
      <c r="ARX25" s="612"/>
      <c r="ARY25" s="612"/>
      <c r="ARZ25" s="612"/>
      <c r="ASA25" s="612"/>
      <c r="ASB25" s="612"/>
      <c r="ASC25" s="612"/>
      <c r="ASD25" s="612"/>
      <c r="ASE25" s="612"/>
      <c r="ASF25" s="612"/>
      <c r="ASG25" s="612"/>
      <c r="ASH25" s="612"/>
      <c r="ASI25" s="612"/>
      <c r="ASJ25" s="612"/>
      <c r="ASK25" s="612"/>
      <c r="ASL25" s="612"/>
      <c r="ASM25" s="612"/>
      <c r="ASN25" s="612"/>
      <c r="ASO25" s="612"/>
      <c r="ASP25" s="612"/>
      <c r="ASQ25" s="612"/>
      <c r="ASR25" s="612"/>
      <c r="ASS25" s="612"/>
      <c r="AST25" s="612"/>
      <c r="ASU25" s="612"/>
      <c r="ASV25" s="612"/>
      <c r="ASW25" s="612"/>
      <c r="ASX25" s="612"/>
      <c r="ASY25" s="612"/>
      <c r="ASZ25" s="612"/>
      <c r="ATA25" s="612"/>
      <c r="ATB25" s="612"/>
      <c r="ATC25" s="612"/>
      <c r="ATD25" s="612"/>
      <c r="ATE25" s="612"/>
      <c r="ATF25" s="612"/>
      <c r="ATG25" s="612"/>
      <c r="ATH25" s="612"/>
      <c r="ATI25" s="612"/>
      <c r="ATJ25" s="612"/>
      <c r="ATK25" s="612"/>
      <c r="ATL25" s="612"/>
      <c r="ATM25" s="612"/>
      <c r="ATN25" s="612"/>
      <c r="ATO25" s="612"/>
      <c r="ATP25" s="612"/>
      <c r="ATQ25" s="612"/>
      <c r="ATR25" s="612"/>
      <c r="ATS25" s="612"/>
      <c r="ATT25" s="612"/>
      <c r="ATU25" s="612"/>
      <c r="ATV25" s="612"/>
      <c r="ATW25" s="612"/>
      <c r="ATX25" s="612"/>
      <c r="ATY25" s="612"/>
      <c r="ATZ25" s="612"/>
      <c r="AUA25" s="612"/>
      <c r="AUB25" s="612"/>
      <c r="AUC25" s="612"/>
      <c r="AUD25" s="612"/>
      <c r="AUE25" s="612"/>
      <c r="AUF25" s="612"/>
      <c r="AUG25" s="612"/>
      <c r="AUH25" s="612"/>
      <c r="AUI25" s="612"/>
      <c r="AUJ25" s="612"/>
      <c r="AUK25" s="612"/>
      <c r="AUL25" s="612"/>
      <c r="AUM25" s="612"/>
      <c r="AUN25" s="612"/>
      <c r="AUO25" s="612"/>
      <c r="AUP25" s="612"/>
      <c r="AUQ25" s="612"/>
      <c r="AUR25" s="612"/>
      <c r="AUS25" s="612"/>
      <c r="AUT25" s="612"/>
      <c r="AUU25" s="612"/>
      <c r="AUV25" s="612"/>
      <c r="AUW25" s="612"/>
      <c r="AUX25" s="612"/>
      <c r="AUY25" s="612"/>
      <c r="AUZ25" s="612"/>
      <c r="AVA25" s="612"/>
      <c r="AVB25" s="612"/>
      <c r="AVC25" s="612"/>
      <c r="AVD25" s="612"/>
      <c r="AVE25" s="612"/>
      <c r="AVF25" s="612"/>
      <c r="AVG25" s="612"/>
      <c r="AVH25" s="612"/>
      <c r="AVI25" s="612"/>
      <c r="AVJ25" s="612"/>
      <c r="AVK25" s="612"/>
      <c r="AVL25" s="612"/>
      <c r="AVM25" s="612"/>
      <c r="AVN25" s="612"/>
      <c r="AVO25" s="612"/>
      <c r="AVP25" s="612"/>
      <c r="AVQ25" s="612"/>
      <c r="AVR25" s="612"/>
      <c r="AVS25" s="612"/>
      <c r="AVT25" s="612"/>
      <c r="AVU25" s="612"/>
      <c r="AVV25" s="612"/>
      <c r="AVW25" s="612"/>
      <c r="AVX25" s="612"/>
      <c r="AVY25" s="612"/>
      <c r="AVZ25" s="612"/>
      <c r="AWA25" s="612"/>
      <c r="AWB25" s="612"/>
      <c r="AWC25" s="612"/>
      <c r="AWD25" s="612"/>
      <c r="AWE25" s="612"/>
      <c r="AWF25" s="612"/>
      <c r="AWG25" s="612"/>
      <c r="AWH25" s="612"/>
      <c r="AWI25" s="612"/>
      <c r="AWJ25" s="612"/>
      <c r="AWK25" s="612"/>
      <c r="AWL25" s="612"/>
      <c r="AWM25" s="612"/>
      <c r="AWN25" s="612"/>
      <c r="AWO25" s="612"/>
      <c r="AWP25" s="612"/>
      <c r="AWQ25" s="612"/>
      <c r="AWR25" s="612"/>
      <c r="AWS25" s="612"/>
      <c r="AWT25" s="612"/>
      <c r="AWU25" s="612"/>
      <c r="AWV25" s="612"/>
      <c r="AWW25" s="612"/>
      <c r="AWX25" s="612"/>
      <c r="AWY25" s="612"/>
      <c r="AWZ25" s="612"/>
      <c r="AXA25" s="612"/>
      <c r="AXB25" s="612"/>
      <c r="AXC25" s="612"/>
      <c r="AXD25" s="612"/>
      <c r="AXE25" s="612"/>
      <c r="AXF25" s="612"/>
      <c r="AXG25" s="612"/>
      <c r="AXH25" s="612"/>
      <c r="AXI25" s="612"/>
      <c r="AXJ25" s="612"/>
      <c r="AXK25" s="612"/>
      <c r="AXL25" s="612"/>
      <c r="AXM25" s="612"/>
      <c r="AXN25" s="612"/>
      <c r="AXO25" s="612"/>
      <c r="AXP25" s="612"/>
      <c r="AXQ25" s="612"/>
      <c r="AXR25" s="612"/>
      <c r="AXS25" s="612"/>
      <c r="AXT25" s="612"/>
      <c r="AXU25" s="612"/>
      <c r="AXV25" s="612"/>
      <c r="AXW25" s="612"/>
      <c r="AXX25" s="612"/>
      <c r="AXY25" s="612"/>
      <c r="AXZ25" s="612"/>
      <c r="AYA25" s="612"/>
      <c r="AYB25" s="612"/>
      <c r="AYC25" s="612"/>
      <c r="AYD25" s="612"/>
      <c r="AYE25" s="612"/>
      <c r="AYF25" s="612"/>
      <c r="AYG25" s="612"/>
      <c r="AYH25" s="612"/>
      <c r="AYI25" s="612"/>
      <c r="AYJ25" s="612"/>
      <c r="AYK25" s="612"/>
      <c r="AYL25" s="612"/>
      <c r="AYM25" s="612"/>
      <c r="AYN25" s="612"/>
      <c r="AYO25" s="612"/>
      <c r="AYP25" s="612"/>
      <c r="AYQ25" s="612"/>
      <c r="AYR25" s="612"/>
      <c r="AYS25" s="612"/>
      <c r="AYT25" s="612"/>
      <c r="AYU25" s="612"/>
      <c r="AYV25" s="612"/>
      <c r="AYW25" s="612"/>
      <c r="AYX25" s="612"/>
      <c r="AYY25" s="612"/>
      <c r="AYZ25" s="612"/>
      <c r="AZA25" s="612"/>
      <c r="AZB25" s="612"/>
      <c r="AZC25" s="612"/>
      <c r="AZD25" s="612"/>
      <c r="AZE25" s="612"/>
      <c r="AZF25" s="612"/>
      <c r="AZG25" s="612"/>
      <c r="AZH25" s="612"/>
      <c r="AZI25" s="612"/>
      <c r="AZJ25" s="612"/>
      <c r="AZK25" s="612"/>
      <c r="AZL25" s="612"/>
      <c r="AZM25" s="612"/>
      <c r="AZN25" s="612"/>
      <c r="AZO25" s="612"/>
      <c r="AZP25" s="612"/>
      <c r="AZQ25" s="612"/>
      <c r="AZR25" s="612"/>
      <c r="AZS25" s="612"/>
      <c r="AZT25" s="612"/>
      <c r="AZU25" s="612"/>
      <c r="AZV25" s="612"/>
      <c r="AZW25" s="612"/>
      <c r="AZX25" s="612"/>
      <c r="AZY25" s="612"/>
      <c r="AZZ25" s="612"/>
      <c r="BAA25" s="612"/>
      <c r="BAB25" s="612"/>
      <c r="BAC25" s="612"/>
      <c r="BAD25" s="612"/>
      <c r="BAE25" s="612"/>
      <c r="BAF25" s="612"/>
      <c r="BAG25" s="612"/>
      <c r="BAH25" s="612"/>
      <c r="BAI25" s="612"/>
      <c r="BAJ25" s="612"/>
      <c r="BAK25" s="612"/>
      <c r="BAL25" s="612"/>
      <c r="BAM25" s="612"/>
      <c r="BAN25" s="612"/>
      <c r="BAO25" s="612"/>
      <c r="BAP25" s="612"/>
      <c r="BAQ25" s="612"/>
      <c r="BAR25" s="612"/>
      <c r="BAS25" s="612"/>
      <c r="BAT25" s="612"/>
      <c r="BAU25" s="612"/>
      <c r="BAV25" s="612"/>
      <c r="BAW25" s="612"/>
      <c r="BAX25" s="612"/>
      <c r="BAY25" s="612"/>
      <c r="BAZ25" s="612"/>
      <c r="BBA25" s="612"/>
      <c r="BBB25" s="612"/>
      <c r="BBC25" s="612"/>
      <c r="BBD25" s="612"/>
      <c r="BBE25" s="612"/>
      <c r="BBF25" s="612"/>
      <c r="BBG25" s="612"/>
      <c r="BBH25" s="612"/>
      <c r="BBI25" s="612"/>
      <c r="BBJ25" s="612"/>
      <c r="BBK25" s="612"/>
      <c r="BBL25" s="612"/>
      <c r="BBM25" s="612"/>
      <c r="BBN25" s="612"/>
      <c r="BBO25" s="612"/>
      <c r="BBP25" s="612"/>
      <c r="BBQ25" s="612"/>
      <c r="BBR25" s="612"/>
      <c r="BBS25" s="612"/>
      <c r="BBT25" s="612"/>
      <c r="BBU25" s="612"/>
      <c r="BBV25" s="612"/>
      <c r="BBW25" s="612"/>
      <c r="BBX25" s="612"/>
      <c r="BBY25" s="612"/>
      <c r="BBZ25" s="612"/>
      <c r="BCA25" s="612"/>
      <c r="BCB25" s="612"/>
      <c r="BCC25" s="612"/>
      <c r="BCD25" s="612"/>
      <c r="BCE25" s="612"/>
      <c r="BCF25" s="612"/>
      <c r="BCG25" s="612"/>
      <c r="BCH25" s="612"/>
      <c r="BCI25" s="612"/>
      <c r="BCJ25" s="612"/>
      <c r="BCK25" s="612"/>
      <c r="BCL25" s="612"/>
      <c r="BCM25" s="612"/>
      <c r="BCN25" s="612"/>
      <c r="BCO25" s="612"/>
      <c r="BCP25" s="612"/>
      <c r="BCQ25" s="612"/>
      <c r="BCR25" s="612"/>
      <c r="BCS25" s="612"/>
      <c r="BCT25" s="612"/>
      <c r="BCU25" s="612"/>
      <c r="BCV25" s="612"/>
      <c r="BCW25" s="612"/>
      <c r="BCX25" s="612"/>
      <c r="BCY25" s="612"/>
      <c r="BCZ25" s="612"/>
      <c r="BDA25" s="612"/>
      <c r="BDB25" s="612"/>
      <c r="BDC25" s="612"/>
      <c r="BDD25" s="612"/>
      <c r="BDE25" s="612"/>
      <c r="BDF25" s="612"/>
      <c r="BDG25" s="612"/>
      <c r="BDH25" s="612"/>
      <c r="BDI25" s="612"/>
      <c r="BDJ25" s="612"/>
      <c r="BDK25" s="612"/>
      <c r="BDL25" s="612"/>
      <c r="BDM25" s="612"/>
      <c r="BDN25" s="612"/>
      <c r="BDO25" s="612"/>
      <c r="BDP25" s="612"/>
      <c r="BDQ25" s="612"/>
      <c r="BDR25" s="612"/>
      <c r="BDS25" s="612"/>
      <c r="BDT25" s="612"/>
      <c r="BDU25" s="612"/>
      <c r="BDV25" s="612"/>
      <c r="BDW25" s="612"/>
      <c r="BDX25" s="612"/>
      <c r="BDY25" s="612"/>
      <c r="BDZ25" s="612"/>
      <c r="BEA25" s="612"/>
      <c r="BEB25" s="612"/>
      <c r="BEC25" s="612"/>
      <c r="BED25" s="612"/>
      <c r="BEE25" s="612"/>
      <c r="BEF25" s="612"/>
      <c r="BEG25" s="612"/>
      <c r="BEH25" s="612"/>
      <c r="BEI25" s="612"/>
      <c r="BEJ25" s="612"/>
      <c r="BEK25" s="612"/>
      <c r="BEL25" s="612"/>
      <c r="BEM25" s="612"/>
      <c r="BEN25" s="612"/>
      <c r="BEO25" s="612"/>
      <c r="BEP25" s="612"/>
      <c r="BEQ25" s="612"/>
      <c r="BER25" s="612"/>
      <c r="BES25" s="612"/>
      <c r="BET25" s="612"/>
      <c r="BEU25" s="612"/>
      <c r="BEV25" s="612"/>
      <c r="BEW25" s="612"/>
      <c r="BEX25" s="612"/>
      <c r="BEY25" s="612"/>
      <c r="BEZ25" s="612"/>
      <c r="BFA25" s="612"/>
      <c r="BFB25" s="612"/>
      <c r="BFC25" s="612"/>
      <c r="BFD25" s="612"/>
      <c r="BFE25" s="612"/>
      <c r="BFF25" s="612"/>
      <c r="BFG25" s="612"/>
      <c r="BFH25" s="612"/>
      <c r="BFI25" s="612"/>
      <c r="BFJ25" s="612"/>
      <c r="BFK25" s="612"/>
      <c r="BFL25" s="612"/>
      <c r="BFM25" s="612"/>
      <c r="BFN25" s="612"/>
      <c r="BFO25" s="612"/>
      <c r="BFP25" s="612"/>
      <c r="BFQ25" s="612"/>
      <c r="BFR25" s="612"/>
      <c r="BFS25" s="612"/>
      <c r="BFT25" s="612"/>
      <c r="BFU25" s="612"/>
      <c r="BFV25" s="612"/>
      <c r="BFW25" s="612"/>
      <c r="BFX25" s="612"/>
      <c r="BFY25" s="612"/>
      <c r="BFZ25" s="612"/>
      <c r="BGA25" s="612"/>
      <c r="BGB25" s="612"/>
      <c r="BGC25" s="612"/>
      <c r="BGD25" s="612"/>
      <c r="BGE25" s="612"/>
      <c r="BGF25" s="612"/>
      <c r="BGG25" s="612"/>
      <c r="BGH25" s="612"/>
      <c r="BGI25" s="612"/>
      <c r="BGJ25" s="612"/>
      <c r="BGK25" s="612"/>
      <c r="BGL25" s="612"/>
      <c r="BGM25" s="612"/>
      <c r="BGN25" s="612"/>
      <c r="BGO25" s="612"/>
      <c r="BGP25" s="612"/>
      <c r="BGQ25" s="612"/>
      <c r="BGR25" s="612"/>
      <c r="BGS25" s="612"/>
      <c r="BGT25" s="612"/>
      <c r="BGU25" s="612"/>
      <c r="BGV25" s="612"/>
      <c r="BGW25" s="612"/>
      <c r="BGX25" s="612"/>
      <c r="BGY25" s="612"/>
      <c r="BGZ25" s="612"/>
      <c r="BHA25" s="612"/>
      <c r="BHB25" s="612"/>
      <c r="BHC25" s="612"/>
      <c r="BHD25" s="612"/>
      <c r="BHE25" s="612"/>
      <c r="BHF25" s="612"/>
      <c r="BHG25" s="612"/>
      <c r="BHH25" s="612"/>
      <c r="BHI25" s="612"/>
      <c r="BHJ25" s="612"/>
      <c r="BHK25" s="612"/>
      <c r="BHL25" s="612"/>
      <c r="BHM25" s="612"/>
      <c r="BHN25" s="612"/>
      <c r="BHO25" s="612"/>
      <c r="BHP25" s="612"/>
      <c r="BHQ25" s="612"/>
      <c r="BHR25" s="612"/>
      <c r="BHS25" s="612"/>
      <c r="BHT25" s="612"/>
      <c r="BHU25" s="612"/>
      <c r="BHV25" s="612"/>
      <c r="BHW25" s="612"/>
      <c r="BHX25" s="612"/>
      <c r="BHY25" s="612"/>
      <c r="BHZ25" s="612"/>
      <c r="BIA25" s="612"/>
      <c r="BIB25" s="612"/>
      <c r="BIC25" s="612"/>
      <c r="BID25" s="612"/>
      <c r="BIE25" s="612"/>
      <c r="BIF25" s="612"/>
      <c r="BIG25" s="612"/>
      <c r="BIH25" s="612"/>
      <c r="BII25" s="612"/>
      <c r="BIJ25" s="612"/>
      <c r="BIK25" s="612"/>
      <c r="BIL25" s="612"/>
      <c r="BIM25" s="612"/>
      <c r="BIN25" s="612"/>
      <c r="BIO25" s="612"/>
      <c r="BIP25" s="612"/>
      <c r="BIQ25" s="612"/>
      <c r="BIR25" s="612"/>
      <c r="BIS25" s="612"/>
      <c r="BIT25" s="612"/>
      <c r="BIU25" s="612"/>
      <c r="BIV25" s="612"/>
      <c r="BIW25" s="612"/>
      <c r="BIX25" s="612"/>
      <c r="BIY25" s="612"/>
      <c r="BIZ25" s="612"/>
      <c r="BJA25" s="612"/>
      <c r="BJB25" s="612"/>
      <c r="BJC25" s="612"/>
      <c r="BJD25" s="612"/>
      <c r="BJE25" s="612"/>
      <c r="BJF25" s="612"/>
      <c r="BJG25" s="612"/>
      <c r="BJH25" s="612"/>
      <c r="BJI25" s="612"/>
      <c r="BJJ25" s="612"/>
      <c r="BJK25" s="612"/>
      <c r="BJL25" s="612"/>
      <c r="BJM25" s="612"/>
      <c r="BJN25" s="612"/>
      <c r="BJO25" s="612"/>
      <c r="BJP25" s="612"/>
      <c r="BJQ25" s="612"/>
      <c r="BJR25" s="612"/>
      <c r="BJS25" s="612"/>
      <c r="BJT25" s="612"/>
      <c r="BJU25" s="612"/>
      <c r="BJV25" s="612"/>
      <c r="BJW25" s="612"/>
      <c r="BJX25" s="612"/>
      <c r="BJY25" s="612"/>
      <c r="BJZ25" s="612"/>
      <c r="BKA25" s="612"/>
      <c r="BKB25" s="612"/>
      <c r="BKC25" s="612"/>
      <c r="BKD25" s="612"/>
      <c r="BKE25" s="612"/>
      <c r="BKF25" s="612"/>
      <c r="BKG25" s="612"/>
      <c r="BKH25" s="612"/>
      <c r="BKI25" s="612"/>
      <c r="BKJ25" s="612"/>
      <c r="BKK25" s="612"/>
      <c r="BKL25" s="612"/>
      <c r="BKM25" s="612"/>
      <c r="BKN25" s="612"/>
      <c r="BKO25" s="612"/>
      <c r="BKP25" s="612"/>
      <c r="BKQ25" s="612"/>
      <c r="BKR25" s="612"/>
      <c r="BKS25" s="612"/>
      <c r="BKT25" s="612"/>
      <c r="BKU25" s="612"/>
      <c r="BKV25" s="612"/>
      <c r="BKW25" s="612"/>
      <c r="BKX25" s="612"/>
      <c r="BKY25" s="612"/>
      <c r="BKZ25" s="612"/>
      <c r="BLA25" s="612"/>
      <c r="BLB25" s="612"/>
      <c r="BLC25" s="612"/>
      <c r="BLD25" s="612"/>
      <c r="BLE25" s="612"/>
      <c r="BLF25" s="612"/>
      <c r="BLG25" s="612"/>
      <c r="BLH25" s="612"/>
      <c r="BLI25" s="612"/>
      <c r="BLJ25" s="612"/>
      <c r="BLK25" s="612"/>
      <c r="BLL25" s="612"/>
      <c r="BLM25" s="612"/>
      <c r="BLN25" s="612"/>
      <c r="BLO25" s="612"/>
      <c r="BLP25" s="612"/>
      <c r="BLQ25" s="612"/>
      <c r="BLR25" s="612"/>
      <c r="BLS25" s="612"/>
      <c r="BLT25" s="612"/>
      <c r="BLU25" s="612"/>
      <c r="BLV25" s="612"/>
      <c r="BLW25" s="612"/>
      <c r="BLX25" s="612"/>
      <c r="BLY25" s="612"/>
      <c r="BLZ25" s="612"/>
      <c r="BMA25" s="612"/>
      <c r="BMB25" s="612"/>
      <c r="BMC25" s="612"/>
      <c r="BMD25" s="612"/>
      <c r="BME25" s="612"/>
      <c r="BMF25" s="612"/>
      <c r="BMG25" s="612"/>
      <c r="BMH25" s="612"/>
      <c r="BMI25" s="612"/>
      <c r="BMJ25" s="612"/>
      <c r="BMK25" s="612"/>
      <c r="BML25" s="612"/>
      <c r="BMM25" s="612"/>
      <c r="BMN25" s="612"/>
      <c r="BMO25" s="612"/>
      <c r="BMP25" s="612"/>
      <c r="BMQ25" s="612"/>
      <c r="BMR25" s="612"/>
      <c r="BMS25" s="612"/>
      <c r="BMT25" s="612"/>
      <c r="BMU25" s="612"/>
      <c r="BMV25" s="612"/>
      <c r="BMW25" s="612"/>
      <c r="BMX25" s="612"/>
      <c r="BMY25" s="612"/>
      <c r="BMZ25" s="612"/>
      <c r="BNA25" s="612"/>
      <c r="BNB25" s="612"/>
      <c r="BNC25" s="612"/>
      <c r="BND25" s="612"/>
      <c r="BNE25" s="612"/>
      <c r="BNF25" s="612"/>
      <c r="BNG25" s="612"/>
      <c r="BNH25" s="612"/>
      <c r="BNI25" s="612"/>
      <c r="BNJ25" s="612"/>
      <c r="BNK25" s="612"/>
      <c r="BNL25" s="612"/>
      <c r="BNM25" s="612"/>
      <c r="BNN25" s="612"/>
      <c r="BNO25" s="612"/>
      <c r="BNP25" s="612"/>
      <c r="BNQ25" s="612"/>
      <c r="BNR25" s="612"/>
      <c r="BNS25" s="612"/>
      <c r="BNT25" s="612"/>
      <c r="BNU25" s="612"/>
      <c r="BNV25" s="612"/>
      <c r="BNW25" s="612"/>
      <c r="BNX25" s="612"/>
      <c r="BNY25" s="612"/>
      <c r="BNZ25" s="612"/>
      <c r="BOA25" s="612"/>
      <c r="BOB25" s="612"/>
      <c r="BOC25" s="612"/>
      <c r="BOD25" s="612"/>
      <c r="BOE25" s="612"/>
      <c r="BOF25" s="612"/>
      <c r="BOG25" s="612"/>
      <c r="BOH25" s="612"/>
      <c r="BOI25" s="612"/>
      <c r="BOJ25" s="612"/>
      <c r="BOK25" s="612"/>
      <c r="BOL25" s="612"/>
      <c r="BOM25" s="612"/>
      <c r="BON25" s="612"/>
      <c r="BOO25" s="612"/>
      <c r="BOP25" s="612"/>
      <c r="BOQ25" s="612"/>
      <c r="BOR25" s="612"/>
      <c r="BOS25" s="612"/>
      <c r="BOT25" s="612"/>
      <c r="BOU25" s="612"/>
      <c r="BOV25" s="612"/>
      <c r="BOW25" s="612"/>
      <c r="BOX25" s="612"/>
      <c r="BOY25" s="612"/>
      <c r="BOZ25" s="612"/>
      <c r="BPA25" s="612"/>
      <c r="BPB25" s="612"/>
      <c r="BPC25" s="612"/>
      <c r="BPD25" s="612"/>
      <c r="BPE25" s="612"/>
      <c r="BPF25" s="612"/>
      <c r="BPG25" s="612"/>
      <c r="BPH25" s="612"/>
      <c r="BPI25" s="612"/>
      <c r="BPJ25" s="612"/>
      <c r="BPK25" s="612"/>
      <c r="BPL25" s="612"/>
      <c r="BPM25" s="612"/>
      <c r="BPN25" s="612"/>
      <c r="BPO25" s="612"/>
      <c r="BPP25" s="612"/>
      <c r="BPQ25" s="612"/>
      <c r="BPR25" s="612"/>
      <c r="BPS25" s="612"/>
      <c r="BPT25" s="612"/>
      <c r="BPU25" s="612"/>
      <c r="BPV25" s="612"/>
      <c r="BPW25" s="612"/>
      <c r="BPX25" s="612"/>
      <c r="BPY25" s="612"/>
      <c r="BPZ25" s="612"/>
      <c r="BQA25" s="612"/>
      <c r="BQB25" s="612"/>
      <c r="BQC25" s="612"/>
      <c r="BQD25" s="612"/>
      <c r="BQE25" s="612"/>
      <c r="BQF25" s="612"/>
      <c r="BQG25" s="612"/>
      <c r="BQH25" s="612"/>
      <c r="BQI25" s="612"/>
      <c r="BQJ25" s="612"/>
      <c r="BQK25" s="612"/>
      <c r="BQL25" s="612"/>
      <c r="BQM25" s="612"/>
      <c r="BQN25" s="612"/>
      <c r="BQO25" s="612"/>
      <c r="BQP25" s="612"/>
      <c r="BQQ25" s="612"/>
      <c r="BQR25" s="612"/>
      <c r="BQS25" s="612"/>
      <c r="BQT25" s="612"/>
      <c r="BQU25" s="612"/>
      <c r="BQV25" s="612"/>
      <c r="BQW25" s="612"/>
      <c r="BQX25" s="612"/>
      <c r="BQY25" s="612"/>
      <c r="BQZ25" s="612"/>
      <c r="BRA25" s="612"/>
      <c r="BRB25" s="612"/>
      <c r="BRC25" s="612"/>
      <c r="BRD25" s="612"/>
      <c r="BRE25" s="612"/>
      <c r="BRF25" s="612"/>
      <c r="BRG25" s="612"/>
      <c r="BRH25" s="612"/>
      <c r="BRI25" s="612"/>
      <c r="BRJ25" s="612"/>
      <c r="BRK25" s="612"/>
      <c r="BRL25" s="612"/>
      <c r="BRM25" s="612"/>
      <c r="BRN25" s="612"/>
      <c r="BRO25" s="612"/>
      <c r="BRP25" s="612"/>
      <c r="BRQ25" s="612"/>
      <c r="BRR25" s="612"/>
      <c r="BRS25" s="612"/>
      <c r="BRT25" s="612"/>
      <c r="BRU25" s="612"/>
      <c r="BRV25" s="612"/>
      <c r="BRW25" s="612"/>
      <c r="BRX25" s="612"/>
      <c r="BRY25" s="612"/>
      <c r="BRZ25" s="612"/>
      <c r="BSA25" s="612"/>
      <c r="BSB25" s="612"/>
      <c r="BSC25" s="612"/>
      <c r="BSD25" s="612"/>
      <c r="BSE25" s="612"/>
      <c r="BSF25" s="612"/>
      <c r="BSG25" s="612"/>
      <c r="BSH25" s="612"/>
      <c r="BSI25" s="612"/>
      <c r="BSJ25" s="612"/>
      <c r="BSK25" s="612"/>
      <c r="BSL25" s="612"/>
      <c r="BSM25" s="612"/>
      <c r="BSN25" s="612"/>
      <c r="BSO25" s="612"/>
      <c r="BSP25" s="612"/>
      <c r="BSQ25" s="612"/>
      <c r="BSR25" s="612"/>
      <c r="BSS25" s="612"/>
      <c r="BST25" s="612"/>
      <c r="BSU25" s="612"/>
      <c r="BSV25" s="612"/>
      <c r="BSW25" s="612"/>
      <c r="BSX25" s="612"/>
      <c r="BSY25" s="612"/>
      <c r="BSZ25" s="612"/>
      <c r="BTA25" s="612"/>
      <c r="BTB25" s="612"/>
      <c r="BTC25" s="612"/>
      <c r="BTD25" s="612"/>
      <c r="BTE25" s="612"/>
      <c r="BTF25" s="612"/>
      <c r="BTG25" s="612"/>
      <c r="BTH25" s="612"/>
      <c r="BTI25" s="612"/>
      <c r="BTJ25" s="612"/>
      <c r="BTK25" s="612"/>
      <c r="BTL25" s="612"/>
      <c r="BTM25" s="612"/>
      <c r="BTN25" s="612"/>
      <c r="BTO25" s="612"/>
      <c r="BTP25" s="612"/>
      <c r="BTQ25" s="612"/>
      <c r="BTR25" s="612"/>
      <c r="BTS25" s="612"/>
      <c r="BTT25" s="612"/>
      <c r="BTU25" s="612"/>
      <c r="BTV25" s="612"/>
      <c r="BTW25" s="612"/>
      <c r="BTX25" s="612"/>
      <c r="BTY25" s="612"/>
      <c r="BTZ25" s="612"/>
      <c r="BUA25" s="612"/>
      <c r="BUB25" s="612"/>
      <c r="BUC25" s="612"/>
      <c r="BUD25" s="612"/>
      <c r="BUE25" s="612"/>
      <c r="BUF25" s="612"/>
      <c r="BUG25" s="612"/>
      <c r="BUH25" s="612"/>
      <c r="BUI25" s="612"/>
      <c r="BUJ25" s="612"/>
      <c r="BUK25" s="612"/>
      <c r="BUL25" s="612"/>
      <c r="BUM25" s="612"/>
      <c r="BUN25" s="612"/>
      <c r="BUO25" s="612"/>
      <c r="BUP25" s="612"/>
      <c r="BUQ25" s="612"/>
      <c r="BUR25" s="612"/>
      <c r="BUS25" s="612"/>
      <c r="BUT25" s="612"/>
      <c r="BUU25" s="612"/>
      <c r="BUV25" s="612"/>
      <c r="BUW25" s="612"/>
      <c r="BUX25" s="612"/>
      <c r="BUY25" s="612"/>
      <c r="BUZ25" s="612"/>
      <c r="BVA25" s="612"/>
      <c r="BVB25" s="612"/>
      <c r="BVC25" s="612"/>
      <c r="BVD25" s="612"/>
      <c r="BVE25" s="612"/>
      <c r="BVF25" s="612"/>
      <c r="BVG25" s="612"/>
      <c r="BVH25" s="612"/>
      <c r="BVI25" s="612"/>
      <c r="BVJ25" s="612"/>
      <c r="BVK25" s="612"/>
      <c r="BVL25" s="612"/>
      <c r="BVM25" s="612"/>
      <c r="BVN25" s="612"/>
      <c r="BVO25" s="612"/>
      <c r="BVP25" s="612"/>
      <c r="BVQ25" s="612"/>
      <c r="BVR25" s="612"/>
      <c r="BVS25" s="612"/>
      <c r="BVT25" s="612"/>
      <c r="BVU25" s="612"/>
      <c r="BVV25" s="612"/>
      <c r="BVW25" s="612"/>
      <c r="BVX25" s="612"/>
      <c r="BVY25" s="612"/>
      <c r="BVZ25" s="612"/>
      <c r="BWA25" s="612"/>
      <c r="BWB25" s="612"/>
      <c r="BWC25" s="612"/>
      <c r="BWD25" s="612"/>
      <c r="BWE25" s="612"/>
      <c r="BWF25" s="612"/>
      <c r="BWG25" s="612"/>
      <c r="BWH25" s="612"/>
      <c r="BWI25" s="612"/>
      <c r="BWJ25" s="612"/>
      <c r="BWK25" s="612"/>
      <c r="BWL25" s="612"/>
      <c r="BWM25" s="612"/>
      <c r="BWN25" s="612"/>
      <c r="BWO25" s="612"/>
      <c r="BWP25" s="612"/>
      <c r="BWQ25" s="612"/>
      <c r="BWR25" s="612"/>
      <c r="BWS25" s="612"/>
      <c r="BWT25" s="612"/>
      <c r="BWU25" s="612"/>
      <c r="BWV25" s="612"/>
    </row>
    <row r="26" spans="1:1972" ht="30" customHeight="1" x14ac:dyDescent="0.5">
      <c r="A26" s="1222" t="s">
        <v>763</v>
      </c>
      <c r="B26" s="1223">
        <v>11.49918778</v>
      </c>
      <c r="C26" s="1223">
        <v>0</v>
      </c>
      <c r="D26" s="1224">
        <v>11.49918778</v>
      </c>
    </row>
    <row r="27" spans="1:1972" ht="30" customHeight="1" x14ac:dyDescent="0.5">
      <c r="A27" s="1211" t="s">
        <v>764</v>
      </c>
      <c r="B27" s="1220">
        <v>0</v>
      </c>
      <c r="C27" s="1220">
        <v>0</v>
      </c>
      <c r="D27" s="1221">
        <v>0</v>
      </c>
    </row>
    <row r="28" spans="1:1972" ht="30" customHeight="1" thickBot="1" x14ac:dyDescent="0.55000000000000004">
      <c r="A28" s="1225" t="s">
        <v>765</v>
      </c>
      <c r="B28" s="1226">
        <v>0</v>
      </c>
      <c r="C28" s="1226">
        <v>0</v>
      </c>
      <c r="D28" s="1227">
        <v>0</v>
      </c>
    </row>
    <row r="29" spans="1:1972" ht="30" customHeight="1" thickTop="1" thickBot="1" x14ac:dyDescent="0.55000000000000004">
      <c r="A29" s="1228" t="s">
        <v>766</v>
      </c>
      <c r="B29" s="1229">
        <v>62820.704828390008</v>
      </c>
      <c r="C29" s="1229">
        <v>185.23292293</v>
      </c>
      <c r="D29" s="1230">
        <v>63005.937751320009</v>
      </c>
    </row>
    <row r="30" spans="1:1972" ht="30" customHeight="1" thickTop="1" thickBot="1" x14ac:dyDescent="0.55000000000000004">
      <c r="A30" s="1228" t="s">
        <v>767</v>
      </c>
      <c r="B30" s="1229">
        <v>62809.205640610009</v>
      </c>
      <c r="C30" s="1229">
        <v>185.23292293</v>
      </c>
      <c r="D30" s="1230">
        <v>62994.43856354001</v>
      </c>
    </row>
    <row r="31" spans="1:1972" s="609" customFormat="1" ht="21" thickTop="1" x14ac:dyDescent="0.35">
      <c r="A31" s="1231"/>
      <c r="B31" s="946"/>
      <c r="C31" s="946"/>
      <c r="D31" s="946"/>
    </row>
    <row r="32" spans="1:1972" s="1234" customFormat="1" ht="20.100000000000001" customHeight="1" x14ac:dyDescent="0.3">
      <c r="A32" s="1232" t="s">
        <v>520</v>
      </c>
      <c r="B32" s="1233"/>
      <c r="C32" s="1233"/>
      <c r="D32" s="1233"/>
    </row>
    <row r="33" spans="1:4" s="1236" customFormat="1" ht="34.5" customHeight="1" x14ac:dyDescent="0.35">
      <c r="A33" s="1235" t="s">
        <v>3709</v>
      </c>
      <c r="B33" s="1235"/>
      <c r="C33" s="1235"/>
      <c r="D33" s="1235"/>
    </row>
    <row r="34" spans="1:4" s="1236" customFormat="1" ht="8.25" customHeight="1" x14ac:dyDescent="0.35">
      <c r="A34" s="1237"/>
      <c r="B34" s="1237"/>
      <c r="C34" s="1237"/>
      <c r="D34" s="1237"/>
    </row>
    <row r="35" spans="1:4" s="574" customFormat="1" ht="20.100000000000001" customHeight="1" x14ac:dyDescent="0.3">
      <c r="A35" s="1235" t="s">
        <v>3710</v>
      </c>
      <c r="B35" s="1235"/>
      <c r="C35" s="1235"/>
      <c r="D35" s="1235"/>
    </row>
    <row r="36" spans="1:4" s="574" customFormat="1" ht="20.100000000000001" customHeight="1" x14ac:dyDescent="0.3">
      <c r="A36" s="1238" t="s">
        <v>3711</v>
      </c>
      <c r="B36" s="1238"/>
      <c r="C36" s="1238"/>
      <c r="D36" s="1238"/>
    </row>
    <row r="37" spans="1:4" s="574" customFormat="1" ht="20.100000000000001" customHeight="1" x14ac:dyDescent="0.3">
      <c r="A37" s="1239" t="s">
        <v>3712</v>
      </c>
      <c r="B37" s="1239"/>
      <c r="C37" s="1239"/>
      <c r="D37" s="1239"/>
    </row>
    <row r="38" spans="1:4" s="1236" customFormat="1" ht="24.95" customHeight="1" x14ac:dyDescent="0.35">
      <c r="A38" s="1240" t="s">
        <v>3713</v>
      </c>
      <c r="B38" s="1240"/>
      <c r="C38" s="1240"/>
      <c r="D38" s="1240"/>
    </row>
    <row r="39" spans="1:4" x14ac:dyDescent="0.35">
      <c r="A39" s="612"/>
      <c r="B39" s="952"/>
      <c r="C39" s="952"/>
      <c r="D39" s="952"/>
    </row>
    <row r="40" spans="1:4" x14ac:dyDescent="0.35">
      <c r="A40" s="951"/>
    </row>
    <row r="41" spans="1:4" s="1242" customFormat="1" x14ac:dyDescent="0.35">
      <c r="A41" s="1241"/>
      <c r="B41" s="1241"/>
      <c r="C41" s="1241"/>
      <c r="D41" s="1241"/>
    </row>
  </sheetData>
  <mergeCells count="1">
    <mergeCell ref="A1:D1"/>
  </mergeCells>
  <pageMargins left="0.7" right="0.7" top="0.75" bottom="0.75" header="0.3" footer="0.3"/>
  <pageSetup paperSize="9" scale="1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M41"/>
  <sheetViews>
    <sheetView showGridLines="0" zoomScaleNormal="100" zoomScaleSheetLayoutView="85" workbookViewId="0">
      <pane xSplit="1" ySplit="3" topLeftCell="B30" activePane="bottomRight" state="frozen"/>
      <selection pane="topRight" activeCell="B1" sqref="B1"/>
      <selection pane="bottomLeft" activeCell="A4" sqref="A4"/>
      <selection pane="bottomRight" activeCell="A33" sqref="A33"/>
    </sheetView>
  </sheetViews>
  <sheetFormatPr defaultColWidth="74.28515625" defaultRowHeight="20.25" x14ac:dyDescent="0.35"/>
  <cols>
    <col min="1" max="1" width="115.28515625" style="954" customWidth="1"/>
    <col min="2" max="5" width="21.7109375" style="953" customWidth="1"/>
    <col min="6" max="6" width="21.42578125" style="612" customWidth="1"/>
    <col min="7" max="9" width="10" style="612" bestFit="1" customWidth="1"/>
    <col min="10" max="14" width="10.7109375" style="612" customWidth="1"/>
    <col min="15" max="16384" width="74.28515625" style="612"/>
  </cols>
  <sheetData>
    <row r="1" spans="1:14" ht="36" customHeight="1" x14ac:dyDescent="0.45">
      <c r="A1" s="4259" t="s">
        <v>5725</v>
      </c>
      <c r="B1" s="4259"/>
      <c r="C1" s="4259"/>
      <c r="D1" s="4259"/>
      <c r="E1" s="4259"/>
    </row>
    <row r="2" spans="1:14" ht="22.5" customHeight="1" thickBot="1" x14ac:dyDescent="0.4">
      <c r="A2" s="1243"/>
      <c r="E2" s="1244" t="s">
        <v>7</v>
      </c>
    </row>
    <row r="3" spans="1:14" ht="32.1" customHeight="1" thickTop="1" thickBot="1" x14ac:dyDescent="0.55000000000000004">
      <c r="A3" s="1207"/>
      <c r="B3" s="1245">
        <v>43435</v>
      </c>
      <c r="C3" s="1245">
        <v>43466</v>
      </c>
      <c r="D3" s="1245">
        <v>43497</v>
      </c>
      <c r="E3" s="1245">
        <v>43525</v>
      </c>
    </row>
    <row r="4" spans="1:14" ht="32.1" customHeight="1" thickTop="1" x14ac:dyDescent="0.45">
      <c r="A4" s="1246" t="s">
        <v>655</v>
      </c>
      <c r="B4" s="1247">
        <v>7381.8308040700012</v>
      </c>
      <c r="C4" s="1247">
        <v>7295.1135384500012</v>
      </c>
      <c r="D4" s="1247">
        <v>7223.0844884299986</v>
      </c>
      <c r="E4" s="1247">
        <v>7212.85939409</v>
      </c>
      <c r="F4" s="885"/>
      <c r="G4" s="885"/>
      <c r="H4" s="885"/>
      <c r="I4" s="885"/>
      <c r="K4" s="893"/>
      <c r="L4" s="893"/>
      <c r="M4" s="893"/>
      <c r="N4" s="893"/>
    </row>
    <row r="5" spans="1:14" ht="32.1" customHeight="1" x14ac:dyDescent="0.45">
      <c r="A5" s="1248" t="s">
        <v>3708</v>
      </c>
      <c r="B5" s="1249">
        <v>439.19352444000003</v>
      </c>
      <c r="C5" s="1249">
        <v>418.23649968999996</v>
      </c>
      <c r="D5" s="1249">
        <v>413.42124459999997</v>
      </c>
      <c r="E5" s="1249">
        <v>468.92576066000004</v>
      </c>
      <c r="F5" s="885"/>
      <c r="G5" s="885"/>
      <c r="H5" s="885"/>
      <c r="I5" s="885"/>
      <c r="K5" s="893"/>
      <c r="L5" s="893"/>
      <c r="M5" s="893"/>
      <c r="N5" s="893"/>
    </row>
    <row r="6" spans="1:14" s="643" customFormat="1" ht="32.1" customHeight="1" x14ac:dyDescent="0.45">
      <c r="A6" s="1248" t="s">
        <v>662</v>
      </c>
      <c r="B6" s="1249">
        <v>25.069902670000001</v>
      </c>
      <c r="C6" s="1249">
        <v>24.691616449999998</v>
      </c>
      <c r="D6" s="1249">
        <v>23.745337500000002</v>
      </c>
      <c r="E6" s="1249">
        <v>24.7001484</v>
      </c>
      <c r="F6" s="885"/>
      <c r="G6" s="887"/>
      <c r="H6" s="887"/>
      <c r="I6" s="887"/>
      <c r="K6" s="893"/>
      <c r="L6" s="893"/>
      <c r="M6" s="893"/>
      <c r="N6" s="893"/>
    </row>
    <row r="7" spans="1:14" s="643" customFormat="1" ht="32.1" customHeight="1" x14ac:dyDescent="0.45">
      <c r="A7" s="1248" t="s">
        <v>663</v>
      </c>
      <c r="B7" s="1249">
        <v>1263.7652785299997</v>
      </c>
      <c r="C7" s="1249">
        <v>1215.7496628199999</v>
      </c>
      <c r="D7" s="1249">
        <v>1199.1505472899998</v>
      </c>
      <c r="E7" s="1249">
        <v>1188.19451953</v>
      </c>
      <c r="F7" s="885"/>
      <c r="G7" s="887"/>
      <c r="H7" s="887"/>
      <c r="I7" s="887"/>
      <c r="K7" s="893"/>
      <c r="L7" s="893"/>
      <c r="M7" s="893"/>
      <c r="N7" s="893"/>
    </row>
    <row r="8" spans="1:14" s="643" customFormat="1" ht="32.1" customHeight="1" x14ac:dyDescent="0.45">
      <c r="A8" s="1248" t="s">
        <v>686</v>
      </c>
      <c r="B8" s="1249">
        <v>15.61557432</v>
      </c>
      <c r="C8" s="1249">
        <v>15.103698260000002</v>
      </c>
      <c r="D8" s="1249">
        <v>14.820746439999999</v>
      </c>
      <c r="E8" s="1249">
        <v>15.091351490000003</v>
      </c>
      <c r="F8" s="885"/>
      <c r="G8" s="887"/>
      <c r="H8" s="887"/>
      <c r="I8" s="887"/>
      <c r="K8" s="893"/>
      <c r="L8" s="893"/>
      <c r="M8" s="893"/>
      <c r="N8" s="893"/>
    </row>
    <row r="9" spans="1:14" s="643" customFormat="1" ht="32.1" customHeight="1" x14ac:dyDescent="0.45">
      <c r="A9" s="1248" t="s">
        <v>687</v>
      </c>
      <c r="B9" s="1249">
        <v>37.420556240000003</v>
      </c>
      <c r="C9" s="1249">
        <v>34.982574629999995</v>
      </c>
      <c r="D9" s="1249">
        <v>33.204380239999999</v>
      </c>
      <c r="E9" s="1249">
        <v>36.526421629999994</v>
      </c>
      <c r="F9" s="885"/>
      <c r="G9" s="887"/>
      <c r="H9" s="887"/>
      <c r="I9" s="887"/>
      <c r="K9" s="893"/>
      <c r="L9" s="893"/>
      <c r="M9" s="893"/>
      <c r="N9" s="893"/>
    </row>
    <row r="10" spans="1:14" ht="32.1" customHeight="1" x14ac:dyDescent="0.45">
      <c r="A10" s="1248" t="s">
        <v>688</v>
      </c>
      <c r="B10" s="1249">
        <v>568.30441629999996</v>
      </c>
      <c r="C10" s="1249">
        <v>586.18332148999991</v>
      </c>
      <c r="D10" s="1249">
        <v>592.12065328999995</v>
      </c>
      <c r="E10" s="1249">
        <v>683.49813503000007</v>
      </c>
      <c r="F10" s="885"/>
      <c r="G10" s="885"/>
      <c r="H10" s="885"/>
      <c r="I10" s="885"/>
      <c r="K10" s="893"/>
      <c r="L10" s="893"/>
      <c r="M10" s="893"/>
      <c r="N10" s="893"/>
    </row>
    <row r="11" spans="1:14" ht="32.1" customHeight="1" x14ac:dyDescent="0.45">
      <c r="A11" s="1248" t="s">
        <v>698</v>
      </c>
      <c r="B11" s="1249">
        <v>1896.78357544</v>
      </c>
      <c r="C11" s="1249">
        <v>1861.4282696300002</v>
      </c>
      <c r="D11" s="1249">
        <v>1812.3628041400002</v>
      </c>
      <c r="E11" s="1249">
        <v>1746.46395919</v>
      </c>
      <c r="F11" s="885"/>
      <c r="G11" s="885"/>
      <c r="H11" s="885"/>
      <c r="I11" s="885"/>
      <c r="K11" s="893"/>
      <c r="L11" s="893"/>
      <c r="M11" s="893"/>
      <c r="N11" s="893"/>
    </row>
    <row r="12" spans="1:14" ht="32.1" customHeight="1" x14ac:dyDescent="0.45">
      <c r="A12" s="1248" t="s">
        <v>702</v>
      </c>
      <c r="B12" s="1249">
        <v>602.39891882999996</v>
      </c>
      <c r="C12" s="1249">
        <v>605.12303939000014</v>
      </c>
      <c r="D12" s="1249">
        <v>601.89896656999997</v>
      </c>
      <c r="E12" s="1249">
        <v>668.79520532999993</v>
      </c>
      <c r="F12" s="885"/>
      <c r="G12" s="885"/>
      <c r="H12" s="885"/>
      <c r="I12" s="885"/>
      <c r="K12" s="893"/>
      <c r="L12" s="893"/>
      <c r="M12" s="893"/>
      <c r="N12" s="893"/>
    </row>
    <row r="13" spans="1:14" ht="32.1" customHeight="1" x14ac:dyDescent="0.45">
      <c r="A13" s="1248" t="s">
        <v>708</v>
      </c>
      <c r="B13" s="1249">
        <v>367.91732250000001</v>
      </c>
      <c r="C13" s="1249">
        <v>364.74302048999994</v>
      </c>
      <c r="D13" s="1249">
        <v>356.58291106999997</v>
      </c>
      <c r="E13" s="1249">
        <v>353.96305084999995</v>
      </c>
      <c r="F13" s="885"/>
      <c r="G13" s="885"/>
      <c r="H13" s="885"/>
      <c r="I13" s="885"/>
      <c r="K13" s="893"/>
      <c r="L13" s="893"/>
      <c r="M13" s="893"/>
      <c r="N13" s="893"/>
    </row>
    <row r="14" spans="1:14" ht="32.1" customHeight="1" x14ac:dyDescent="0.45">
      <c r="A14" s="1248" t="s">
        <v>719</v>
      </c>
      <c r="B14" s="1249">
        <v>123.57019205000002</v>
      </c>
      <c r="C14" s="1249">
        <v>131.59119407</v>
      </c>
      <c r="D14" s="1249">
        <v>134.68947945999997</v>
      </c>
      <c r="E14" s="1249">
        <v>124.64964605</v>
      </c>
      <c r="F14" s="885"/>
      <c r="G14" s="885"/>
      <c r="H14" s="885"/>
      <c r="I14" s="885"/>
      <c r="K14" s="893"/>
      <c r="L14" s="893"/>
      <c r="M14" s="893"/>
      <c r="N14" s="893"/>
    </row>
    <row r="15" spans="1:14" ht="32.1" customHeight="1" x14ac:dyDescent="0.45">
      <c r="A15" s="1248" t="s">
        <v>726</v>
      </c>
      <c r="B15" s="1249">
        <v>73.217951099999993</v>
      </c>
      <c r="C15" s="1249">
        <v>74.66263975999999</v>
      </c>
      <c r="D15" s="1249">
        <v>75.326574340000008</v>
      </c>
      <c r="E15" s="1249">
        <v>76.683762789999989</v>
      </c>
      <c r="F15" s="885"/>
      <c r="G15" s="885"/>
      <c r="H15" s="885"/>
      <c r="I15" s="885"/>
      <c r="K15" s="893"/>
      <c r="L15" s="893"/>
      <c r="M15" s="893"/>
      <c r="N15" s="893"/>
    </row>
    <row r="16" spans="1:14" ht="32.1" customHeight="1" x14ac:dyDescent="0.45">
      <c r="A16" s="1248" t="s">
        <v>727</v>
      </c>
      <c r="B16" s="1249">
        <v>545.37484876999997</v>
      </c>
      <c r="C16" s="1249">
        <v>553.35118201</v>
      </c>
      <c r="D16" s="1249">
        <v>547.95244241</v>
      </c>
      <c r="E16" s="1249">
        <v>518.5032013</v>
      </c>
      <c r="F16" s="885"/>
      <c r="G16" s="885"/>
      <c r="H16" s="885"/>
      <c r="I16" s="885"/>
      <c r="K16" s="893"/>
      <c r="L16" s="893"/>
      <c r="M16" s="893"/>
      <c r="N16" s="893"/>
    </row>
    <row r="17" spans="1:1989" ht="32.1" customHeight="1" x14ac:dyDescent="0.45">
      <c r="A17" s="1248" t="s">
        <v>734</v>
      </c>
      <c r="B17" s="1249">
        <v>609.48656267000001</v>
      </c>
      <c r="C17" s="1249">
        <v>594.96922243999995</v>
      </c>
      <c r="D17" s="1249">
        <v>585.57660936000002</v>
      </c>
      <c r="E17" s="1249">
        <v>915.53225958000007</v>
      </c>
      <c r="F17" s="885"/>
      <c r="G17" s="885"/>
      <c r="H17" s="885"/>
      <c r="I17" s="885"/>
      <c r="K17" s="893"/>
      <c r="L17" s="893"/>
      <c r="M17" s="893"/>
      <c r="N17" s="893"/>
    </row>
    <row r="18" spans="1:1989" ht="32.1" customHeight="1" x14ac:dyDescent="0.45">
      <c r="A18" s="1248" t="s">
        <v>741</v>
      </c>
      <c r="B18" s="1249">
        <v>48.452196950000001</v>
      </c>
      <c r="C18" s="1249">
        <v>48.487423900000003</v>
      </c>
      <c r="D18" s="1249">
        <v>50.307563850000001</v>
      </c>
      <c r="E18" s="1249">
        <v>54.171950750000001</v>
      </c>
      <c r="F18" s="885"/>
      <c r="G18" s="885"/>
      <c r="H18" s="885"/>
      <c r="I18" s="885"/>
      <c r="K18" s="893"/>
      <c r="L18" s="893"/>
      <c r="M18" s="893"/>
      <c r="N18" s="893"/>
    </row>
    <row r="19" spans="1:1989" ht="32.1" customHeight="1" x14ac:dyDescent="0.45">
      <c r="A19" s="1248" t="s">
        <v>747</v>
      </c>
      <c r="B19" s="1249">
        <v>41.097003439999995</v>
      </c>
      <c r="C19" s="1249">
        <v>40.060443349999993</v>
      </c>
      <c r="D19" s="1249">
        <v>38.987441740000001</v>
      </c>
      <c r="E19" s="1249">
        <v>59.947146100000012</v>
      </c>
      <c r="F19" s="885"/>
      <c r="G19" s="885"/>
      <c r="H19" s="885"/>
      <c r="I19" s="885"/>
      <c r="K19" s="893"/>
      <c r="L19" s="893"/>
      <c r="M19" s="893"/>
      <c r="N19" s="893"/>
    </row>
    <row r="20" spans="1:1989" ht="32.1" customHeight="1" x14ac:dyDescent="0.45">
      <c r="A20" s="1248" t="s">
        <v>750</v>
      </c>
      <c r="B20" s="1249">
        <v>127.00217401</v>
      </c>
      <c r="C20" s="1249">
        <v>128.46533281999999</v>
      </c>
      <c r="D20" s="1249">
        <v>130.63930461999999</v>
      </c>
      <c r="E20" s="1249">
        <v>170.27955474000004</v>
      </c>
      <c r="F20" s="885"/>
      <c r="G20" s="885"/>
      <c r="H20" s="885"/>
      <c r="I20" s="885"/>
      <c r="K20" s="893"/>
      <c r="L20" s="893"/>
      <c r="M20" s="893"/>
      <c r="N20" s="893"/>
    </row>
    <row r="21" spans="1:1989" ht="32.1" customHeight="1" thickBot="1" x14ac:dyDescent="0.5">
      <c r="A21" s="1248" t="s">
        <v>755</v>
      </c>
      <c r="B21" s="1249">
        <v>597.16080580999994</v>
      </c>
      <c r="C21" s="1249">
        <v>597.28439724999998</v>
      </c>
      <c r="D21" s="1249">
        <v>612.29748151000001</v>
      </c>
      <c r="E21" s="1249">
        <v>106.93332067</v>
      </c>
      <c r="F21" s="885"/>
      <c r="G21" s="885"/>
      <c r="H21" s="885"/>
      <c r="I21" s="885"/>
      <c r="K21" s="893"/>
      <c r="L21" s="893"/>
      <c r="M21" s="893"/>
      <c r="N21" s="893"/>
    </row>
    <row r="22" spans="1:1989" ht="32.1" customHeight="1" x14ac:dyDescent="0.45">
      <c r="A22" s="1250" t="s">
        <v>759</v>
      </c>
      <c r="B22" s="1251">
        <v>55235.951802159994</v>
      </c>
      <c r="C22" s="1251">
        <v>55480.914553979994</v>
      </c>
      <c r="D22" s="1251">
        <v>55411.818721819996</v>
      </c>
      <c r="E22" s="1251">
        <v>55483.186740470002</v>
      </c>
      <c r="F22" s="885"/>
      <c r="G22" s="891"/>
      <c r="H22" s="891"/>
      <c r="I22" s="891"/>
      <c r="J22" s="1252"/>
      <c r="K22" s="893"/>
      <c r="L22" s="893"/>
      <c r="M22" s="893"/>
      <c r="N22" s="893"/>
    </row>
    <row r="23" spans="1:1989" ht="32.1" customHeight="1" x14ac:dyDescent="0.45">
      <c r="A23" s="1253" t="s">
        <v>760</v>
      </c>
      <c r="B23" s="1254">
        <v>15632.4251339</v>
      </c>
      <c r="C23" s="1254">
        <v>15667.076082830001</v>
      </c>
      <c r="D23" s="1254">
        <v>15643.354920619999</v>
      </c>
      <c r="E23" s="1254">
        <v>15568.237738080001</v>
      </c>
      <c r="F23" s="885"/>
      <c r="G23" s="891"/>
      <c r="H23" s="891"/>
      <c r="I23" s="891"/>
      <c r="J23" s="1252"/>
      <c r="K23" s="893"/>
      <c r="L23" s="893"/>
      <c r="M23" s="893"/>
      <c r="N23" s="893"/>
    </row>
    <row r="24" spans="1:1989" s="934" customFormat="1" ht="32.1" customHeight="1" x14ac:dyDescent="0.45">
      <c r="A24" s="1246" t="s">
        <v>761</v>
      </c>
      <c r="B24" s="1255">
        <v>302.62507574999995</v>
      </c>
      <c r="C24" s="1255">
        <v>295.43540435</v>
      </c>
      <c r="D24" s="1255">
        <v>295.70377499</v>
      </c>
      <c r="E24" s="1255">
        <v>288.21533376000002</v>
      </c>
      <c r="F24" s="885"/>
      <c r="G24" s="891"/>
      <c r="H24" s="891"/>
      <c r="I24" s="891"/>
      <c r="J24" s="1252"/>
      <c r="K24" s="893"/>
      <c r="L24" s="893"/>
      <c r="M24" s="893"/>
      <c r="N24" s="893"/>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c r="CU24" s="612"/>
      <c r="CV24" s="612"/>
      <c r="CW24" s="612"/>
      <c r="CX24" s="612"/>
      <c r="CY24" s="612"/>
      <c r="CZ24" s="612"/>
      <c r="DA24" s="612"/>
      <c r="DB24" s="612"/>
      <c r="DC24" s="612"/>
      <c r="DD24" s="612"/>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c r="FB24" s="612"/>
      <c r="FC24" s="612"/>
      <c r="FD24" s="612"/>
      <c r="FE24" s="612"/>
      <c r="FF24" s="612"/>
      <c r="FG24" s="612"/>
      <c r="FH24" s="612"/>
      <c r="FI24" s="612"/>
      <c r="FJ24" s="612"/>
      <c r="FK24" s="612"/>
      <c r="FL24" s="612"/>
      <c r="FM24" s="612"/>
      <c r="FN24" s="612"/>
      <c r="FO24" s="612"/>
      <c r="FP24" s="612"/>
      <c r="FQ24" s="612"/>
      <c r="FR24" s="612"/>
      <c r="FS24" s="612"/>
      <c r="FT24" s="612"/>
      <c r="FU24" s="612"/>
      <c r="FV24" s="612"/>
      <c r="FW24" s="612"/>
      <c r="FX24" s="612"/>
      <c r="FY24" s="612"/>
      <c r="FZ24" s="612"/>
      <c r="GA24" s="612"/>
      <c r="GB24" s="612"/>
      <c r="GC24" s="612"/>
      <c r="GD24" s="612"/>
      <c r="GE24" s="612"/>
      <c r="GF24" s="612"/>
      <c r="GG24" s="612"/>
      <c r="GH24" s="612"/>
      <c r="GI24" s="612"/>
      <c r="GJ24" s="612"/>
      <c r="GK24" s="612"/>
      <c r="GL24" s="612"/>
      <c r="GM24" s="612"/>
      <c r="GN24" s="612"/>
      <c r="GO24" s="612"/>
      <c r="GP24" s="612"/>
      <c r="GQ24" s="612"/>
      <c r="GR24" s="612"/>
      <c r="GS24" s="612"/>
      <c r="GT24" s="612"/>
      <c r="GU24" s="612"/>
      <c r="GV24" s="612"/>
      <c r="GW24" s="612"/>
      <c r="GX24" s="612"/>
      <c r="GY24" s="612"/>
      <c r="GZ24" s="612"/>
      <c r="HA24" s="612"/>
      <c r="HB24" s="612"/>
      <c r="HC24" s="612"/>
      <c r="HD24" s="612"/>
      <c r="HE24" s="612"/>
      <c r="HF24" s="612"/>
      <c r="HG24" s="612"/>
      <c r="HH24" s="612"/>
      <c r="HI24" s="612"/>
      <c r="HJ24" s="612"/>
      <c r="HK24" s="612"/>
      <c r="HL24" s="612"/>
      <c r="HM24" s="612"/>
      <c r="HN24" s="612"/>
      <c r="HO24" s="612"/>
      <c r="HP24" s="612"/>
      <c r="HQ24" s="612"/>
      <c r="HR24" s="612"/>
      <c r="HS24" s="612"/>
      <c r="HT24" s="612"/>
      <c r="HU24" s="612"/>
      <c r="HV24" s="612"/>
      <c r="HW24" s="612"/>
      <c r="HX24" s="612"/>
      <c r="HY24" s="612"/>
      <c r="HZ24" s="612"/>
      <c r="IA24" s="612"/>
      <c r="IB24" s="612"/>
      <c r="IC24" s="612"/>
      <c r="ID24" s="612"/>
      <c r="IE24" s="612"/>
      <c r="IF24" s="612"/>
      <c r="IG24" s="612"/>
      <c r="IH24" s="612"/>
      <c r="II24" s="612"/>
      <c r="IJ24" s="612"/>
      <c r="IK24" s="612"/>
      <c r="IL24" s="612"/>
      <c r="IM24" s="612"/>
      <c r="IN24" s="612"/>
      <c r="IO24" s="612"/>
      <c r="IP24" s="612"/>
      <c r="IQ24" s="612"/>
      <c r="IR24" s="612"/>
      <c r="IS24" s="612"/>
      <c r="IT24" s="612"/>
      <c r="IU24" s="612"/>
      <c r="IV24" s="612"/>
      <c r="IW24" s="612"/>
      <c r="IX24" s="612"/>
      <c r="IY24" s="612"/>
      <c r="IZ24" s="612"/>
      <c r="JA24" s="612"/>
      <c r="JB24" s="612"/>
      <c r="JC24" s="612"/>
      <c r="JD24" s="612"/>
      <c r="JE24" s="612"/>
      <c r="JF24" s="612"/>
      <c r="JG24" s="612"/>
      <c r="JH24" s="612"/>
      <c r="JI24" s="612"/>
      <c r="JJ24" s="612"/>
      <c r="JK24" s="612"/>
      <c r="JL24" s="612"/>
      <c r="JM24" s="612"/>
      <c r="JN24" s="612"/>
      <c r="JO24" s="612"/>
      <c r="JP24" s="612"/>
      <c r="JQ24" s="612"/>
      <c r="JR24" s="612"/>
      <c r="JS24" s="612"/>
      <c r="JT24" s="612"/>
      <c r="JU24" s="612"/>
      <c r="JV24" s="612"/>
      <c r="JW24" s="612"/>
      <c r="JX24" s="612"/>
      <c r="JY24" s="612"/>
      <c r="JZ24" s="612"/>
      <c r="KA24" s="612"/>
      <c r="KB24" s="612"/>
      <c r="KC24" s="612"/>
      <c r="KD24" s="612"/>
      <c r="KE24" s="612"/>
      <c r="KF24" s="612"/>
      <c r="KG24" s="612"/>
      <c r="KH24" s="612"/>
      <c r="KI24" s="612"/>
      <c r="KJ24" s="612"/>
      <c r="KK24" s="612"/>
      <c r="KL24" s="612"/>
      <c r="KM24" s="612"/>
      <c r="KN24" s="612"/>
      <c r="KO24" s="612"/>
      <c r="KP24" s="612"/>
      <c r="KQ24" s="612"/>
      <c r="KR24" s="612"/>
      <c r="KS24" s="612"/>
      <c r="KT24" s="612"/>
      <c r="KU24" s="612"/>
      <c r="KV24" s="612"/>
      <c r="KW24" s="612"/>
      <c r="KX24" s="612"/>
      <c r="KY24" s="612"/>
      <c r="KZ24" s="612"/>
      <c r="LA24" s="612"/>
      <c r="LB24" s="612"/>
      <c r="LC24" s="612"/>
      <c r="LD24" s="612"/>
      <c r="LE24" s="612"/>
      <c r="LF24" s="612"/>
      <c r="LG24" s="612"/>
      <c r="LH24" s="612"/>
      <c r="LI24" s="612"/>
      <c r="LJ24" s="612"/>
      <c r="LK24" s="612"/>
      <c r="LL24" s="612"/>
      <c r="LM24" s="612"/>
      <c r="LN24" s="612"/>
      <c r="LO24" s="612"/>
      <c r="LP24" s="612"/>
      <c r="LQ24" s="612"/>
      <c r="LR24" s="612"/>
      <c r="LS24" s="612"/>
      <c r="LT24" s="612"/>
      <c r="LU24" s="612"/>
      <c r="LV24" s="612"/>
      <c r="LW24" s="612"/>
      <c r="LX24" s="612"/>
      <c r="LY24" s="612"/>
      <c r="LZ24" s="612"/>
      <c r="MA24" s="612"/>
      <c r="MB24" s="612"/>
      <c r="MC24" s="612"/>
      <c r="MD24" s="612"/>
      <c r="ME24" s="612"/>
      <c r="MF24" s="612"/>
      <c r="MG24" s="612"/>
      <c r="MH24" s="612"/>
      <c r="MI24" s="612"/>
      <c r="MJ24" s="612"/>
      <c r="MK24" s="612"/>
      <c r="ML24" s="612"/>
      <c r="MM24" s="612"/>
      <c r="MN24" s="612"/>
      <c r="MO24" s="612"/>
      <c r="MP24" s="612"/>
      <c r="MQ24" s="612"/>
      <c r="MR24" s="612"/>
      <c r="MS24" s="612"/>
      <c r="MT24" s="612"/>
      <c r="MU24" s="612"/>
      <c r="MV24" s="612"/>
      <c r="MW24" s="612"/>
      <c r="MX24" s="612"/>
      <c r="MY24" s="612"/>
      <c r="MZ24" s="612"/>
      <c r="NA24" s="612"/>
      <c r="NB24" s="612"/>
      <c r="NC24" s="612"/>
      <c r="ND24" s="612"/>
      <c r="NE24" s="612"/>
      <c r="NF24" s="612"/>
      <c r="NG24" s="612"/>
      <c r="NH24" s="612"/>
      <c r="NI24" s="612"/>
      <c r="NJ24" s="612"/>
      <c r="NK24" s="612"/>
      <c r="NL24" s="612"/>
      <c r="NM24" s="612"/>
      <c r="NN24" s="612"/>
      <c r="NO24" s="612"/>
      <c r="NP24" s="612"/>
      <c r="NQ24" s="612"/>
      <c r="NR24" s="612"/>
      <c r="NS24" s="612"/>
      <c r="NT24" s="612"/>
      <c r="NU24" s="612"/>
      <c r="NV24" s="612"/>
      <c r="NW24" s="612"/>
      <c r="NX24" s="612"/>
      <c r="NY24" s="612"/>
      <c r="NZ24" s="612"/>
      <c r="OA24" s="612"/>
      <c r="OB24" s="612"/>
      <c r="OC24" s="612"/>
      <c r="OD24" s="612"/>
      <c r="OE24" s="612"/>
      <c r="OF24" s="612"/>
      <c r="OG24" s="612"/>
      <c r="OH24" s="612"/>
      <c r="OI24" s="612"/>
      <c r="OJ24" s="612"/>
      <c r="OK24" s="612"/>
      <c r="OL24" s="612"/>
      <c r="OM24" s="612"/>
      <c r="ON24" s="612"/>
      <c r="OO24" s="612"/>
      <c r="OP24" s="612"/>
      <c r="OQ24" s="612"/>
      <c r="OR24" s="612"/>
      <c r="OS24" s="612"/>
      <c r="OT24" s="612"/>
      <c r="OU24" s="612"/>
      <c r="OV24" s="612"/>
      <c r="OW24" s="612"/>
      <c r="OX24" s="612"/>
      <c r="OY24" s="612"/>
      <c r="OZ24" s="612"/>
      <c r="PA24" s="612"/>
      <c r="PB24" s="612"/>
      <c r="PC24" s="612"/>
      <c r="PD24" s="612"/>
      <c r="PE24" s="612"/>
      <c r="PF24" s="612"/>
      <c r="PG24" s="612"/>
      <c r="PH24" s="612"/>
      <c r="PI24" s="612"/>
      <c r="PJ24" s="612"/>
      <c r="PK24" s="612"/>
      <c r="PL24" s="612"/>
      <c r="PM24" s="612"/>
      <c r="PN24" s="612"/>
      <c r="PO24" s="612"/>
      <c r="PP24" s="612"/>
      <c r="PQ24" s="612"/>
      <c r="PR24" s="612"/>
      <c r="PS24" s="612"/>
      <c r="PT24" s="612"/>
      <c r="PU24" s="612"/>
      <c r="PV24" s="612"/>
      <c r="PW24" s="612"/>
      <c r="PX24" s="612"/>
      <c r="PY24" s="612"/>
      <c r="PZ24" s="612"/>
      <c r="QA24" s="612"/>
      <c r="QB24" s="612"/>
      <c r="QC24" s="612"/>
      <c r="QD24" s="612"/>
      <c r="QE24" s="612"/>
      <c r="QF24" s="612"/>
      <c r="QG24" s="612"/>
      <c r="QH24" s="612"/>
      <c r="QI24" s="612"/>
      <c r="QJ24" s="612"/>
      <c r="QK24" s="612"/>
      <c r="QL24" s="612"/>
      <c r="QM24" s="612"/>
      <c r="QN24" s="612"/>
      <c r="QO24" s="612"/>
      <c r="QP24" s="612"/>
      <c r="QQ24" s="612"/>
      <c r="QR24" s="612"/>
      <c r="QS24" s="612"/>
      <c r="QT24" s="612"/>
      <c r="QU24" s="612"/>
      <c r="QV24" s="612"/>
      <c r="QW24" s="612"/>
      <c r="QX24" s="612"/>
      <c r="QY24" s="612"/>
      <c r="QZ24" s="612"/>
      <c r="RA24" s="612"/>
      <c r="RB24" s="612"/>
      <c r="RC24" s="612"/>
      <c r="RD24" s="612"/>
      <c r="RE24" s="612"/>
      <c r="RF24" s="612"/>
      <c r="RG24" s="612"/>
      <c r="RH24" s="612"/>
      <c r="RI24" s="612"/>
      <c r="RJ24" s="612"/>
      <c r="RK24" s="612"/>
      <c r="RL24" s="612"/>
      <c r="RM24" s="612"/>
      <c r="RN24" s="612"/>
      <c r="RO24" s="612"/>
      <c r="RP24" s="612"/>
      <c r="RQ24" s="612"/>
      <c r="RR24" s="612"/>
      <c r="RS24" s="612"/>
      <c r="RT24" s="612"/>
      <c r="RU24" s="612"/>
      <c r="RV24" s="612"/>
      <c r="RW24" s="612"/>
      <c r="RX24" s="612"/>
      <c r="RY24" s="612"/>
      <c r="RZ24" s="612"/>
      <c r="SA24" s="612"/>
      <c r="SB24" s="612"/>
      <c r="SC24" s="612"/>
      <c r="SD24" s="612"/>
      <c r="SE24" s="612"/>
      <c r="SF24" s="612"/>
      <c r="SG24" s="612"/>
      <c r="SH24" s="612"/>
      <c r="SI24" s="612"/>
      <c r="SJ24" s="612"/>
      <c r="SK24" s="612"/>
      <c r="SL24" s="612"/>
      <c r="SM24" s="612"/>
      <c r="SN24" s="612"/>
      <c r="SO24" s="612"/>
      <c r="SP24" s="612"/>
      <c r="SQ24" s="612"/>
      <c r="SR24" s="612"/>
      <c r="SS24" s="612"/>
      <c r="ST24" s="612"/>
      <c r="SU24" s="612"/>
      <c r="SV24" s="612"/>
      <c r="SW24" s="612"/>
      <c r="SX24" s="612"/>
      <c r="SY24" s="612"/>
      <c r="SZ24" s="612"/>
      <c r="TA24" s="612"/>
      <c r="TB24" s="612"/>
      <c r="TC24" s="612"/>
      <c r="TD24" s="612"/>
      <c r="TE24" s="612"/>
      <c r="TF24" s="612"/>
      <c r="TG24" s="612"/>
      <c r="TH24" s="612"/>
      <c r="TI24" s="612"/>
      <c r="TJ24" s="612"/>
      <c r="TK24" s="612"/>
      <c r="TL24" s="612"/>
      <c r="TM24" s="612"/>
      <c r="TN24" s="612"/>
      <c r="TO24" s="612"/>
      <c r="TP24" s="612"/>
      <c r="TQ24" s="612"/>
      <c r="TR24" s="612"/>
      <c r="TS24" s="612"/>
      <c r="TT24" s="612"/>
      <c r="TU24" s="612"/>
      <c r="TV24" s="612"/>
      <c r="TW24" s="612"/>
      <c r="TX24" s="612"/>
      <c r="TY24" s="612"/>
      <c r="TZ24" s="612"/>
      <c r="UA24" s="612"/>
      <c r="UB24" s="612"/>
      <c r="UC24" s="612"/>
      <c r="UD24" s="612"/>
      <c r="UE24" s="612"/>
      <c r="UF24" s="612"/>
      <c r="UG24" s="612"/>
      <c r="UH24" s="612"/>
      <c r="UI24" s="612"/>
      <c r="UJ24" s="612"/>
      <c r="UK24" s="612"/>
      <c r="UL24" s="612"/>
      <c r="UM24" s="612"/>
      <c r="UN24" s="612"/>
      <c r="UO24" s="612"/>
      <c r="UP24" s="612"/>
      <c r="UQ24" s="612"/>
      <c r="UR24" s="612"/>
      <c r="US24" s="612"/>
      <c r="UT24" s="612"/>
      <c r="UU24" s="612"/>
      <c r="UV24" s="612"/>
      <c r="UW24" s="612"/>
      <c r="UX24" s="612"/>
      <c r="UY24" s="612"/>
      <c r="UZ24" s="612"/>
      <c r="VA24" s="612"/>
      <c r="VB24" s="612"/>
      <c r="VC24" s="612"/>
      <c r="VD24" s="612"/>
      <c r="VE24" s="612"/>
      <c r="VF24" s="612"/>
      <c r="VG24" s="612"/>
      <c r="VH24" s="612"/>
      <c r="VI24" s="612"/>
      <c r="VJ24" s="612"/>
      <c r="VK24" s="612"/>
      <c r="VL24" s="612"/>
      <c r="VM24" s="612"/>
      <c r="VN24" s="612"/>
      <c r="VO24" s="612"/>
      <c r="VP24" s="612"/>
      <c r="VQ24" s="612"/>
      <c r="VR24" s="612"/>
      <c r="VS24" s="612"/>
      <c r="VT24" s="612"/>
      <c r="VU24" s="612"/>
      <c r="VV24" s="612"/>
      <c r="VW24" s="612"/>
      <c r="VX24" s="612"/>
      <c r="VY24" s="612"/>
      <c r="VZ24" s="612"/>
      <c r="WA24" s="612"/>
      <c r="WB24" s="612"/>
      <c r="WC24" s="612"/>
      <c r="WD24" s="612"/>
      <c r="WE24" s="612"/>
      <c r="WF24" s="612"/>
      <c r="WG24" s="612"/>
      <c r="WH24" s="612"/>
      <c r="WI24" s="612"/>
      <c r="WJ24" s="612"/>
      <c r="WK24" s="612"/>
      <c r="WL24" s="612"/>
      <c r="WM24" s="612"/>
      <c r="WN24" s="612"/>
      <c r="WO24" s="612"/>
      <c r="WP24" s="612"/>
      <c r="WQ24" s="612"/>
      <c r="WR24" s="612"/>
      <c r="WS24" s="612"/>
      <c r="WT24" s="612"/>
      <c r="WU24" s="612"/>
      <c r="WV24" s="612"/>
      <c r="WW24" s="612"/>
      <c r="WX24" s="612"/>
      <c r="WY24" s="612"/>
      <c r="WZ24" s="612"/>
      <c r="XA24" s="612"/>
      <c r="XB24" s="612"/>
      <c r="XC24" s="612"/>
      <c r="XD24" s="612"/>
      <c r="XE24" s="612"/>
      <c r="XF24" s="612"/>
      <c r="XG24" s="612"/>
      <c r="XH24" s="612"/>
      <c r="XI24" s="612"/>
      <c r="XJ24" s="612"/>
      <c r="XK24" s="612"/>
      <c r="XL24" s="612"/>
      <c r="XM24" s="612"/>
      <c r="XN24" s="612"/>
      <c r="XO24" s="612"/>
      <c r="XP24" s="612"/>
      <c r="XQ24" s="612"/>
      <c r="XR24" s="612"/>
      <c r="XS24" s="612"/>
      <c r="XT24" s="612"/>
      <c r="XU24" s="612"/>
      <c r="XV24" s="612"/>
      <c r="XW24" s="612"/>
      <c r="XX24" s="612"/>
      <c r="XY24" s="612"/>
      <c r="XZ24" s="612"/>
      <c r="YA24" s="612"/>
      <c r="YB24" s="612"/>
      <c r="YC24" s="612"/>
      <c r="YD24" s="612"/>
      <c r="YE24" s="612"/>
      <c r="YF24" s="612"/>
      <c r="YG24" s="612"/>
      <c r="YH24" s="612"/>
      <c r="YI24" s="612"/>
      <c r="YJ24" s="612"/>
      <c r="YK24" s="612"/>
      <c r="YL24" s="612"/>
      <c r="YM24" s="612"/>
      <c r="YN24" s="612"/>
      <c r="YO24" s="612"/>
      <c r="YP24" s="612"/>
      <c r="YQ24" s="612"/>
      <c r="YR24" s="612"/>
      <c r="YS24" s="612"/>
      <c r="YT24" s="612"/>
      <c r="YU24" s="612"/>
      <c r="YV24" s="612"/>
      <c r="YW24" s="612"/>
      <c r="YX24" s="612"/>
      <c r="YY24" s="612"/>
      <c r="YZ24" s="612"/>
      <c r="ZA24" s="612"/>
      <c r="ZB24" s="612"/>
      <c r="ZC24" s="612"/>
      <c r="ZD24" s="612"/>
      <c r="ZE24" s="612"/>
      <c r="ZF24" s="612"/>
      <c r="ZG24" s="612"/>
      <c r="ZH24" s="612"/>
      <c r="ZI24" s="612"/>
      <c r="ZJ24" s="612"/>
      <c r="ZK24" s="612"/>
      <c r="ZL24" s="612"/>
      <c r="ZM24" s="612"/>
      <c r="ZN24" s="612"/>
      <c r="ZO24" s="612"/>
      <c r="ZP24" s="612"/>
      <c r="ZQ24" s="612"/>
      <c r="ZR24" s="612"/>
      <c r="ZS24" s="612"/>
      <c r="ZT24" s="612"/>
      <c r="ZU24" s="612"/>
      <c r="ZV24" s="612"/>
      <c r="ZW24" s="612"/>
      <c r="ZX24" s="612"/>
      <c r="ZY24" s="612"/>
      <c r="ZZ24" s="612"/>
      <c r="AAA24" s="612"/>
      <c r="AAB24" s="612"/>
      <c r="AAC24" s="612"/>
      <c r="AAD24" s="612"/>
      <c r="AAE24" s="612"/>
      <c r="AAF24" s="612"/>
      <c r="AAG24" s="612"/>
      <c r="AAH24" s="612"/>
      <c r="AAI24" s="612"/>
      <c r="AAJ24" s="612"/>
      <c r="AAK24" s="612"/>
      <c r="AAL24" s="612"/>
      <c r="AAM24" s="612"/>
      <c r="AAN24" s="612"/>
      <c r="AAO24" s="612"/>
      <c r="AAP24" s="612"/>
      <c r="AAQ24" s="612"/>
      <c r="AAR24" s="612"/>
      <c r="AAS24" s="612"/>
      <c r="AAT24" s="612"/>
      <c r="AAU24" s="612"/>
      <c r="AAV24" s="612"/>
      <c r="AAW24" s="612"/>
      <c r="AAX24" s="612"/>
      <c r="AAY24" s="612"/>
      <c r="AAZ24" s="612"/>
      <c r="ABA24" s="612"/>
      <c r="ABB24" s="612"/>
      <c r="ABC24" s="612"/>
      <c r="ABD24" s="612"/>
      <c r="ABE24" s="612"/>
      <c r="ABF24" s="612"/>
      <c r="ABG24" s="612"/>
      <c r="ABH24" s="612"/>
      <c r="ABI24" s="612"/>
      <c r="ABJ24" s="612"/>
      <c r="ABK24" s="612"/>
      <c r="ABL24" s="612"/>
      <c r="ABM24" s="612"/>
      <c r="ABN24" s="612"/>
      <c r="ABO24" s="612"/>
      <c r="ABP24" s="612"/>
      <c r="ABQ24" s="612"/>
      <c r="ABR24" s="612"/>
      <c r="ABS24" s="612"/>
      <c r="ABT24" s="612"/>
      <c r="ABU24" s="612"/>
      <c r="ABV24" s="612"/>
      <c r="ABW24" s="612"/>
      <c r="ABX24" s="612"/>
      <c r="ABY24" s="612"/>
      <c r="ABZ24" s="612"/>
      <c r="ACA24" s="612"/>
      <c r="ACB24" s="612"/>
      <c r="ACC24" s="612"/>
      <c r="ACD24" s="612"/>
      <c r="ACE24" s="612"/>
      <c r="ACF24" s="612"/>
      <c r="ACG24" s="612"/>
      <c r="ACH24" s="612"/>
      <c r="ACI24" s="612"/>
      <c r="ACJ24" s="612"/>
      <c r="ACK24" s="612"/>
      <c r="ACL24" s="612"/>
      <c r="ACM24" s="612"/>
      <c r="ACN24" s="612"/>
      <c r="ACO24" s="612"/>
      <c r="ACP24" s="612"/>
      <c r="ACQ24" s="612"/>
      <c r="ACR24" s="612"/>
      <c r="ACS24" s="612"/>
      <c r="ACT24" s="612"/>
      <c r="ACU24" s="612"/>
      <c r="ACV24" s="612"/>
      <c r="ACW24" s="612"/>
      <c r="ACX24" s="612"/>
      <c r="ACY24" s="612"/>
      <c r="ACZ24" s="612"/>
      <c r="ADA24" s="612"/>
      <c r="ADB24" s="612"/>
      <c r="ADC24" s="612"/>
      <c r="ADD24" s="612"/>
      <c r="ADE24" s="612"/>
      <c r="ADF24" s="612"/>
      <c r="ADG24" s="612"/>
      <c r="ADH24" s="612"/>
      <c r="ADI24" s="612"/>
      <c r="ADJ24" s="612"/>
      <c r="ADK24" s="612"/>
      <c r="ADL24" s="612"/>
      <c r="ADM24" s="612"/>
      <c r="ADN24" s="612"/>
      <c r="ADO24" s="612"/>
      <c r="ADP24" s="612"/>
      <c r="ADQ24" s="612"/>
      <c r="ADR24" s="612"/>
      <c r="ADS24" s="612"/>
      <c r="ADT24" s="612"/>
      <c r="ADU24" s="612"/>
      <c r="ADV24" s="612"/>
      <c r="ADW24" s="612"/>
      <c r="ADX24" s="612"/>
      <c r="ADY24" s="612"/>
      <c r="ADZ24" s="612"/>
      <c r="AEA24" s="612"/>
      <c r="AEB24" s="612"/>
      <c r="AEC24" s="612"/>
      <c r="AED24" s="612"/>
      <c r="AEE24" s="612"/>
      <c r="AEF24" s="612"/>
      <c r="AEG24" s="612"/>
      <c r="AEH24" s="612"/>
      <c r="AEI24" s="612"/>
      <c r="AEJ24" s="612"/>
      <c r="AEK24" s="612"/>
      <c r="AEL24" s="612"/>
      <c r="AEM24" s="612"/>
      <c r="AEN24" s="612"/>
      <c r="AEO24" s="612"/>
      <c r="AEP24" s="612"/>
      <c r="AEQ24" s="612"/>
      <c r="AER24" s="612"/>
      <c r="AES24" s="612"/>
      <c r="AET24" s="612"/>
      <c r="AEU24" s="612"/>
      <c r="AEV24" s="612"/>
      <c r="AEW24" s="612"/>
      <c r="AEX24" s="612"/>
      <c r="AEY24" s="612"/>
      <c r="AEZ24" s="612"/>
      <c r="AFA24" s="612"/>
      <c r="AFB24" s="612"/>
      <c r="AFC24" s="612"/>
      <c r="AFD24" s="612"/>
      <c r="AFE24" s="612"/>
      <c r="AFF24" s="612"/>
      <c r="AFG24" s="612"/>
      <c r="AFH24" s="612"/>
      <c r="AFI24" s="612"/>
      <c r="AFJ24" s="612"/>
      <c r="AFK24" s="612"/>
      <c r="AFL24" s="612"/>
      <c r="AFM24" s="612"/>
      <c r="AFN24" s="612"/>
      <c r="AFO24" s="612"/>
      <c r="AFP24" s="612"/>
      <c r="AFQ24" s="612"/>
      <c r="AFR24" s="612"/>
      <c r="AFS24" s="612"/>
      <c r="AFT24" s="612"/>
      <c r="AFU24" s="612"/>
      <c r="AFV24" s="612"/>
      <c r="AFW24" s="612"/>
      <c r="AFX24" s="612"/>
      <c r="AFY24" s="612"/>
      <c r="AFZ24" s="612"/>
      <c r="AGA24" s="612"/>
      <c r="AGB24" s="612"/>
      <c r="AGC24" s="612"/>
      <c r="AGD24" s="612"/>
      <c r="AGE24" s="612"/>
      <c r="AGF24" s="612"/>
      <c r="AGG24" s="612"/>
      <c r="AGH24" s="612"/>
      <c r="AGI24" s="612"/>
      <c r="AGJ24" s="612"/>
      <c r="AGK24" s="612"/>
      <c r="AGL24" s="612"/>
      <c r="AGM24" s="612"/>
      <c r="AGN24" s="612"/>
      <c r="AGO24" s="612"/>
      <c r="AGP24" s="612"/>
      <c r="AGQ24" s="612"/>
      <c r="AGR24" s="612"/>
      <c r="AGS24" s="612"/>
      <c r="AGT24" s="612"/>
      <c r="AGU24" s="612"/>
      <c r="AGV24" s="612"/>
      <c r="AGW24" s="612"/>
      <c r="AGX24" s="612"/>
      <c r="AGY24" s="612"/>
      <c r="AGZ24" s="612"/>
      <c r="AHA24" s="612"/>
      <c r="AHB24" s="612"/>
      <c r="AHC24" s="612"/>
      <c r="AHD24" s="612"/>
      <c r="AHE24" s="612"/>
      <c r="AHF24" s="612"/>
      <c r="AHG24" s="612"/>
      <c r="AHH24" s="612"/>
      <c r="AHI24" s="612"/>
      <c r="AHJ24" s="612"/>
      <c r="AHK24" s="612"/>
      <c r="AHL24" s="612"/>
      <c r="AHM24" s="612"/>
      <c r="AHN24" s="612"/>
      <c r="AHO24" s="612"/>
      <c r="AHP24" s="612"/>
      <c r="AHQ24" s="612"/>
      <c r="AHR24" s="612"/>
      <c r="AHS24" s="612"/>
      <c r="AHT24" s="612"/>
      <c r="AHU24" s="612"/>
      <c r="AHV24" s="612"/>
      <c r="AHW24" s="612"/>
      <c r="AHX24" s="612"/>
      <c r="AHY24" s="612"/>
      <c r="AHZ24" s="612"/>
      <c r="AIA24" s="612"/>
      <c r="AIB24" s="612"/>
      <c r="AIC24" s="612"/>
      <c r="AID24" s="612"/>
      <c r="AIE24" s="612"/>
      <c r="AIF24" s="612"/>
      <c r="AIG24" s="612"/>
      <c r="AIH24" s="612"/>
      <c r="AII24" s="612"/>
      <c r="AIJ24" s="612"/>
      <c r="AIK24" s="612"/>
      <c r="AIL24" s="612"/>
      <c r="AIM24" s="612"/>
      <c r="AIN24" s="612"/>
      <c r="AIO24" s="612"/>
      <c r="AIP24" s="612"/>
      <c r="AIQ24" s="612"/>
      <c r="AIR24" s="612"/>
      <c r="AIS24" s="612"/>
      <c r="AIT24" s="612"/>
      <c r="AIU24" s="612"/>
      <c r="AIV24" s="612"/>
      <c r="AIW24" s="612"/>
      <c r="AIX24" s="612"/>
      <c r="AIY24" s="612"/>
      <c r="AIZ24" s="612"/>
      <c r="AJA24" s="612"/>
      <c r="AJB24" s="612"/>
      <c r="AJC24" s="612"/>
      <c r="AJD24" s="612"/>
      <c r="AJE24" s="612"/>
      <c r="AJF24" s="612"/>
      <c r="AJG24" s="612"/>
      <c r="AJH24" s="612"/>
      <c r="AJI24" s="612"/>
      <c r="AJJ24" s="612"/>
      <c r="AJK24" s="612"/>
      <c r="AJL24" s="612"/>
      <c r="AJM24" s="612"/>
      <c r="AJN24" s="612"/>
      <c r="AJO24" s="612"/>
      <c r="AJP24" s="612"/>
      <c r="AJQ24" s="612"/>
      <c r="AJR24" s="612"/>
      <c r="AJS24" s="612"/>
      <c r="AJT24" s="612"/>
      <c r="AJU24" s="612"/>
      <c r="AJV24" s="612"/>
      <c r="AJW24" s="612"/>
      <c r="AJX24" s="612"/>
      <c r="AJY24" s="612"/>
      <c r="AJZ24" s="612"/>
      <c r="AKA24" s="612"/>
      <c r="AKB24" s="612"/>
      <c r="AKC24" s="612"/>
      <c r="AKD24" s="612"/>
      <c r="AKE24" s="612"/>
      <c r="AKF24" s="612"/>
      <c r="AKG24" s="612"/>
      <c r="AKH24" s="612"/>
      <c r="AKI24" s="612"/>
      <c r="AKJ24" s="612"/>
      <c r="AKK24" s="612"/>
      <c r="AKL24" s="612"/>
      <c r="AKM24" s="612"/>
      <c r="AKN24" s="612"/>
      <c r="AKO24" s="612"/>
      <c r="AKP24" s="612"/>
      <c r="AKQ24" s="612"/>
      <c r="AKR24" s="612"/>
      <c r="AKS24" s="612"/>
      <c r="AKT24" s="612"/>
      <c r="AKU24" s="612"/>
      <c r="AKV24" s="612"/>
      <c r="AKW24" s="612"/>
      <c r="AKX24" s="612"/>
      <c r="AKY24" s="612"/>
      <c r="AKZ24" s="612"/>
      <c r="ALA24" s="612"/>
      <c r="ALB24" s="612"/>
      <c r="ALC24" s="612"/>
      <c r="ALD24" s="612"/>
      <c r="ALE24" s="612"/>
      <c r="ALF24" s="612"/>
      <c r="ALG24" s="612"/>
      <c r="ALH24" s="612"/>
      <c r="ALI24" s="612"/>
      <c r="ALJ24" s="612"/>
      <c r="ALK24" s="612"/>
      <c r="ALL24" s="612"/>
      <c r="ALM24" s="612"/>
      <c r="ALN24" s="612"/>
      <c r="ALO24" s="612"/>
      <c r="ALP24" s="612"/>
      <c r="ALQ24" s="612"/>
      <c r="ALR24" s="612"/>
      <c r="ALS24" s="612"/>
      <c r="ALT24" s="612"/>
      <c r="ALU24" s="612"/>
      <c r="ALV24" s="612"/>
      <c r="ALW24" s="612"/>
      <c r="ALX24" s="612"/>
      <c r="ALY24" s="612"/>
      <c r="ALZ24" s="612"/>
      <c r="AMA24" s="612"/>
      <c r="AMB24" s="612"/>
      <c r="AMC24" s="612"/>
      <c r="AMD24" s="612"/>
      <c r="AME24" s="612"/>
      <c r="AMF24" s="612"/>
      <c r="AMG24" s="612"/>
      <c r="AMH24" s="612"/>
      <c r="AMI24" s="612"/>
      <c r="AMJ24" s="612"/>
      <c r="AMK24" s="612"/>
      <c r="AML24" s="612"/>
      <c r="AMM24" s="612"/>
      <c r="AMN24" s="612"/>
      <c r="AMO24" s="612"/>
      <c r="AMP24" s="612"/>
      <c r="AMQ24" s="612"/>
      <c r="AMR24" s="612"/>
      <c r="AMS24" s="612"/>
      <c r="AMT24" s="612"/>
      <c r="AMU24" s="612"/>
      <c r="AMV24" s="612"/>
      <c r="AMW24" s="612"/>
      <c r="AMX24" s="612"/>
      <c r="AMY24" s="612"/>
      <c r="AMZ24" s="612"/>
      <c r="ANA24" s="612"/>
      <c r="ANB24" s="612"/>
      <c r="ANC24" s="612"/>
      <c r="AND24" s="612"/>
      <c r="ANE24" s="612"/>
      <c r="ANF24" s="612"/>
      <c r="ANG24" s="612"/>
      <c r="ANH24" s="612"/>
      <c r="ANI24" s="612"/>
      <c r="ANJ24" s="612"/>
      <c r="ANK24" s="612"/>
      <c r="ANL24" s="612"/>
      <c r="ANM24" s="612"/>
      <c r="ANN24" s="612"/>
      <c r="ANO24" s="612"/>
      <c r="ANP24" s="612"/>
      <c r="ANQ24" s="612"/>
      <c r="ANR24" s="612"/>
      <c r="ANS24" s="612"/>
      <c r="ANT24" s="612"/>
      <c r="ANU24" s="612"/>
      <c r="ANV24" s="612"/>
      <c r="ANW24" s="612"/>
      <c r="ANX24" s="612"/>
      <c r="ANY24" s="612"/>
      <c r="ANZ24" s="612"/>
      <c r="AOA24" s="612"/>
      <c r="AOB24" s="612"/>
      <c r="AOC24" s="612"/>
      <c r="AOD24" s="612"/>
      <c r="AOE24" s="612"/>
      <c r="AOF24" s="612"/>
      <c r="AOG24" s="612"/>
      <c r="AOH24" s="612"/>
      <c r="AOI24" s="612"/>
      <c r="AOJ24" s="612"/>
      <c r="AOK24" s="612"/>
      <c r="AOL24" s="612"/>
      <c r="AOM24" s="612"/>
      <c r="AON24" s="612"/>
      <c r="AOO24" s="612"/>
      <c r="AOP24" s="612"/>
      <c r="AOQ24" s="612"/>
      <c r="AOR24" s="612"/>
      <c r="AOS24" s="612"/>
      <c r="AOT24" s="612"/>
      <c r="AOU24" s="612"/>
      <c r="AOV24" s="612"/>
      <c r="AOW24" s="612"/>
      <c r="AOX24" s="612"/>
      <c r="AOY24" s="612"/>
      <c r="AOZ24" s="612"/>
      <c r="APA24" s="612"/>
      <c r="APB24" s="612"/>
      <c r="APC24" s="612"/>
      <c r="APD24" s="612"/>
      <c r="APE24" s="612"/>
      <c r="APF24" s="612"/>
      <c r="APG24" s="612"/>
      <c r="APH24" s="612"/>
      <c r="API24" s="612"/>
      <c r="APJ24" s="612"/>
      <c r="APK24" s="612"/>
      <c r="APL24" s="612"/>
      <c r="APM24" s="612"/>
      <c r="APN24" s="612"/>
      <c r="APO24" s="612"/>
      <c r="APP24" s="612"/>
      <c r="APQ24" s="612"/>
      <c r="APR24" s="612"/>
      <c r="APS24" s="612"/>
      <c r="APT24" s="612"/>
      <c r="APU24" s="612"/>
      <c r="APV24" s="612"/>
      <c r="APW24" s="612"/>
      <c r="APX24" s="612"/>
      <c r="APY24" s="612"/>
      <c r="APZ24" s="612"/>
      <c r="AQA24" s="612"/>
      <c r="AQB24" s="612"/>
      <c r="AQC24" s="612"/>
      <c r="AQD24" s="612"/>
      <c r="AQE24" s="612"/>
      <c r="AQF24" s="612"/>
      <c r="AQG24" s="612"/>
      <c r="AQH24" s="612"/>
      <c r="AQI24" s="612"/>
      <c r="AQJ24" s="612"/>
      <c r="AQK24" s="612"/>
      <c r="AQL24" s="612"/>
      <c r="AQM24" s="612"/>
      <c r="AQN24" s="612"/>
      <c r="AQO24" s="612"/>
      <c r="AQP24" s="612"/>
      <c r="AQQ24" s="612"/>
      <c r="AQR24" s="612"/>
      <c r="AQS24" s="612"/>
      <c r="AQT24" s="612"/>
      <c r="AQU24" s="612"/>
      <c r="AQV24" s="612"/>
      <c r="AQW24" s="612"/>
      <c r="AQX24" s="612"/>
      <c r="AQY24" s="612"/>
      <c r="AQZ24" s="612"/>
      <c r="ARA24" s="612"/>
      <c r="ARB24" s="612"/>
      <c r="ARC24" s="612"/>
      <c r="ARD24" s="612"/>
      <c r="ARE24" s="612"/>
      <c r="ARF24" s="612"/>
      <c r="ARG24" s="612"/>
      <c r="ARH24" s="612"/>
      <c r="ARI24" s="612"/>
      <c r="ARJ24" s="612"/>
      <c r="ARK24" s="612"/>
      <c r="ARL24" s="612"/>
      <c r="ARM24" s="612"/>
      <c r="ARN24" s="612"/>
      <c r="ARO24" s="612"/>
      <c r="ARP24" s="612"/>
      <c r="ARQ24" s="612"/>
      <c r="ARR24" s="612"/>
      <c r="ARS24" s="612"/>
      <c r="ART24" s="612"/>
      <c r="ARU24" s="612"/>
      <c r="ARV24" s="612"/>
      <c r="ARW24" s="612"/>
      <c r="ARX24" s="612"/>
      <c r="ARY24" s="612"/>
      <c r="ARZ24" s="612"/>
      <c r="ASA24" s="612"/>
      <c r="ASB24" s="612"/>
      <c r="ASC24" s="612"/>
      <c r="ASD24" s="612"/>
      <c r="ASE24" s="612"/>
      <c r="ASF24" s="612"/>
      <c r="ASG24" s="612"/>
      <c r="ASH24" s="612"/>
      <c r="ASI24" s="612"/>
      <c r="ASJ24" s="612"/>
      <c r="ASK24" s="612"/>
      <c r="ASL24" s="612"/>
      <c r="ASM24" s="612"/>
      <c r="ASN24" s="612"/>
      <c r="ASO24" s="612"/>
      <c r="ASP24" s="612"/>
      <c r="ASQ24" s="612"/>
      <c r="ASR24" s="612"/>
      <c r="ASS24" s="612"/>
      <c r="AST24" s="612"/>
      <c r="ASU24" s="612"/>
      <c r="ASV24" s="612"/>
      <c r="ASW24" s="612"/>
      <c r="ASX24" s="612"/>
      <c r="ASY24" s="612"/>
      <c r="ASZ24" s="612"/>
      <c r="ATA24" s="612"/>
      <c r="ATB24" s="612"/>
      <c r="ATC24" s="612"/>
      <c r="ATD24" s="612"/>
      <c r="ATE24" s="612"/>
      <c r="ATF24" s="612"/>
      <c r="ATG24" s="612"/>
      <c r="ATH24" s="612"/>
      <c r="ATI24" s="612"/>
      <c r="ATJ24" s="612"/>
      <c r="ATK24" s="612"/>
      <c r="ATL24" s="612"/>
      <c r="ATM24" s="612"/>
      <c r="ATN24" s="612"/>
      <c r="ATO24" s="612"/>
      <c r="ATP24" s="612"/>
      <c r="ATQ24" s="612"/>
      <c r="ATR24" s="612"/>
      <c r="ATS24" s="612"/>
      <c r="ATT24" s="612"/>
      <c r="ATU24" s="612"/>
      <c r="ATV24" s="612"/>
      <c r="ATW24" s="612"/>
      <c r="ATX24" s="612"/>
      <c r="ATY24" s="612"/>
      <c r="ATZ24" s="612"/>
      <c r="AUA24" s="612"/>
      <c r="AUB24" s="612"/>
      <c r="AUC24" s="612"/>
      <c r="AUD24" s="612"/>
      <c r="AUE24" s="612"/>
      <c r="AUF24" s="612"/>
      <c r="AUG24" s="612"/>
      <c r="AUH24" s="612"/>
      <c r="AUI24" s="612"/>
      <c r="AUJ24" s="612"/>
      <c r="AUK24" s="612"/>
      <c r="AUL24" s="612"/>
      <c r="AUM24" s="612"/>
      <c r="AUN24" s="612"/>
      <c r="AUO24" s="612"/>
      <c r="AUP24" s="612"/>
      <c r="AUQ24" s="612"/>
      <c r="AUR24" s="612"/>
      <c r="AUS24" s="612"/>
      <c r="AUT24" s="612"/>
      <c r="AUU24" s="612"/>
      <c r="AUV24" s="612"/>
      <c r="AUW24" s="612"/>
      <c r="AUX24" s="612"/>
      <c r="AUY24" s="612"/>
      <c r="AUZ24" s="612"/>
      <c r="AVA24" s="612"/>
      <c r="AVB24" s="612"/>
      <c r="AVC24" s="612"/>
      <c r="AVD24" s="612"/>
      <c r="AVE24" s="612"/>
      <c r="AVF24" s="612"/>
      <c r="AVG24" s="612"/>
      <c r="AVH24" s="612"/>
      <c r="AVI24" s="612"/>
      <c r="AVJ24" s="612"/>
      <c r="AVK24" s="612"/>
      <c r="AVL24" s="612"/>
      <c r="AVM24" s="612"/>
      <c r="AVN24" s="612"/>
      <c r="AVO24" s="612"/>
      <c r="AVP24" s="612"/>
      <c r="AVQ24" s="612"/>
      <c r="AVR24" s="612"/>
      <c r="AVS24" s="612"/>
      <c r="AVT24" s="612"/>
      <c r="AVU24" s="612"/>
      <c r="AVV24" s="612"/>
      <c r="AVW24" s="612"/>
      <c r="AVX24" s="612"/>
      <c r="AVY24" s="612"/>
      <c r="AVZ24" s="612"/>
      <c r="AWA24" s="612"/>
      <c r="AWB24" s="612"/>
      <c r="AWC24" s="612"/>
      <c r="AWD24" s="612"/>
      <c r="AWE24" s="612"/>
      <c r="AWF24" s="612"/>
      <c r="AWG24" s="612"/>
      <c r="AWH24" s="612"/>
      <c r="AWI24" s="612"/>
      <c r="AWJ24" s="612"/>
      <c r="AWK24" s="612"/>
      <c r="AWL24" s="612"/>
      <c r="AWM24" s="612"/>
      <c r="AWN24" s="612"/>
      <c r="AWO24" s="612"/>
      <c r="AWP24" s="612"/>
      <c r="AWQ24" s="612"/>
      <c r="AWR24" s="612"/>
      <c r="AWS24" s="612"/>
      <c r="AWT24" s="612"/>
      <c r="AWU24" s="612"/>
      <c r="AWV24" s="612"/>
      <c r="AWW24" s="612"/>
      <c r="AWX24" s="612"/>
      <c r="AWY24" s="612"/>
      <c r="AWZ24" s="612"/>
      <c r="AXA24" s="612"/>
      <c r="AXB24" s="612"/>
      <c r="AXC24" s="612"/>
      <c r="AXD24" s="612"/>
      <c r="AXE24" s="612"/>
      <c r="AXF24" s="612"/>
      <c r="AXG24" s="612"/>
      <c r="AXH24" s="612"/>
      <c r="AXI24" s="612"/>
      <c r="AXJ24" s="612"/>
      <c r="AXK24" s="612"/>
      <c r="AXL24" s="612"/>
      <c r="AXM24" s="612"/>
      <c r="AXN24" s="612"/>
      <c r="AXO24" s="612"/>
      <c r="AXP24" s="612"/>
      <c r="AXQ24" s="612"/>
      <c r="AXR24" s="612"/>
      <c r="AXS24" s="612"/>
      <c r="AXT24" s="612"/>
      <c r="AXU24" s="612"/>
      <c r="AXV24" s="612"/>
      <c r="AXW24" s="612"/>
      <c r="AXX24" s="612"/>
      <c r="AXY24" s="612"/>
      <c r="AXZ24" s="612"/>
      <c r="AYA24" s="612"/>
      <c r="AYB24" s="612"/>
      <c r="AYC24" s="612"/>
      <c r="AYD24" s="612"/>
      <c r="AYE24" s="612"/>
      <c r="AYF24" s="612"/>
      <c r="AYG24" s="612"/>
      <c r="AYH24" s="612"/>
      <c r="AYI24" s="612"/>
      <c r="AYJ24" s="612"/>
      <c r="AYK24" s="612"/>
      <c r="AYL24" s="612"/>
      <c r="AYM24" s="612"/>
      <c r="AYN24" s="612"/>
      <c r="AYO24" s="612"/>
      <c r="AYP24" s="612"/>
      <c r="AYQ24" s="612"/>
      <c r="AYR24" s="612"/>
      <c r="AYS24" s="612"/>
      <c r="AYT24" s="612"/>
      <c r="AYU24" s="612"/>
      <c r="AYV24" s="612"/>
      <c r="AYW24" s="612"/>
      <c r="AYX24" s="612"/>
      <c r="AYY24" s="612"/>
      <c r="AYZ24" s="612"/>
      <c r="AZA24" s="612"/>
      <c r="AZB24" s="612"/>
      <c r="AZC24" s="612"/>
      <c r="AZD24" s="612"/>
      <c r="AZE24" s="612"/>
      <c r="AZF24" s="612"/>
      <c r="AZG24" s="612"/>
      <c r="AZH24" s="612"/>
      <c r="AZI24" s="612"/>
      <c r="AZJ24" s="612"/>
      <c r="AZK24" s="612"/>
      <c r="AZL24" s="612"/>
      <c r="AZM24" s="612"/>
      <c r="AZN24" s="612"/>
      <c r="AZO24" s="612"/>
      <c r="AZP24" s="612"/>
      <c r="AZQ24" s="612"/>
      <c r="AZR24" s="612"/>
      <c r="AZS24" s="612"/>
      <c r="AZT24" s="612"/>
      <c r="AZU24" s="612"/>
      <c r="AZV24" s="612"/>
      <c r="AZW24" s="612"/>
      <c r="AZX24" s="612"/>
      <c r="AZY24" s="612"/>
      <c r="AZZ24" s="612"/>
      <c r="BAA24" s="612"/>
      <c r="BAB24" s="612"/>
      <c r="BAC24" s="612"/>
      <c r="BAD24" s="612"/>
      <c r="BAE24" s="612"/>
      <c r="BAF24" s="612"/>
      <c r="BAG24" s="612"/>
      <c r="BAH24" s="612"/>
      <c r="BAI24" s="612"/>
      <c r="BAJ24" s="612"/>
      <c r="BAK24" s="612"/>
      <c r="BAL24" s="612"/>
      <c r="BAM24" s="612"/>
      <c r="BAN24" s="612"/>
      <c r="BAO24" s="612"/>
      <c r="BAP24" s="612"/>
      <c r="BAQ24" s="612"/>
      <c r="BAR24" s="612"/>
      <c r="BAS24" s="612"/>
      <c r="BAT24" s="612"/>
      <c r="BAU24" s="612"/>
      <c r="BAV24" s="612"/>
      <c r="BAW24" s="612"/>
      <c r="BAX24" s="612"/>
      <c r="BAY24" s="612"/>
      <c r="BAZ24" s="612"/>
      <c r="BBA24" s="612"/>
      <c r="BBB24" s="612"/>
      <c r="BBC24" s="612"/>
      <c r="BBD24" s="612"/>
      <c r="BBE24" s="612"/>
      <c r="BBF24" s="612"/>
      <c r="BBG24" s="612"/>
      <c r="BBH24" s="612"/>
      <c r="BBI24" s="612"/>
      <c r="BBJ24" s="612"/>
      <c r="BBK24" s="612"/>
      <c r="BBL24" s="612"/>
      <c r="BBM24" s="612"/>
      <c r="BBN24" s="612"/>
      <c r="BBO24" s="612"/>
      <c r="BBP24" s="612"/>
      <c r="BBQ24" s="612"/>
      <c r="BBR24" s="612"/>
      <c r="BBS24" s="612"/>
      <c r="BBT24" s="612"/>
      <c r="BBU24" s="612"/>
      <c r="BBV24" s="612"/>
      <c r="BBW24" s="612"/>
      <c r="BBX24" s="612"/>
      <c r="BBY24" s="612"/>
      <c r="BBZ24" s="612"/>
      <c r="BCA24" s="612"/>
      <c r="BCB24" s="612"/>
      <c r="BCC24" s="612"/>
      <c r="BCD24" s="612"/>
      <c r="BCE24" s="612"/>
      <c r="BCF24" s="612"/>
      <c r="BCG24" s="612"/>
      <c r="BCH24" s="612"/>
      <c r="BCI24" s="612"/>
      <c r="BCJ24" s="612"/>
      <c r="BCK24" s="612"/>
      <c r="BCL24" s="612"/>
      <c r="BCM24" s="612"/>
      <c r="BCN24" s="612"/>
      <c r="BCO24" s="612"/>
      <c r="BCP24" s="612"/>
      <c r="BCQ24" s="612"/>
      <c r="BCR24" s="612"/>
      <c r="BCS24" s="612"/>
      <c r="BCT24" s="612"/>
      <c r="BCU24" s="612"/>
      <c r="BCV24" s="612"/>
      <c r="BCW24" s="612"/>
      <c r="BCX24" s="612"/>
      <c r="BCY24" s="612"/>
      <c r="BCZ24" s="612"/>
      <c r="BDA24" s="612"/>
      <c r="BDB24" s="612"/>
      <c r="BDC24" s="612"/>
      <c r="BDD24" s="612"/>
      <c r="BDE24" s="612"/>
      <c r="BDF24" s="612"/>
      <c r="BDG24" s="612"/>
      <c r="BDH24" s="612"/>
      <c r="BDI24" s="612"/>
      <c r="BDJ24" s="612"/>
      <c r="BDK24" s="612"/>
      <c r="BDL24" s="612"/>
      <c r="BDM24" s="612"/>
      <c r="BDN24" s="612"/>
      <c r="BDO24" s="612"/>
      <c r="BDP24" s="612"/>
      <c r="BDQ24" s="612"/>
      <c r="BDR24" s="612"/>
      <c r="BDS24" s="612"/>
      <c r="BDT24" s="612"/>
      <c r="BDU24" s="612"/>
      <c r="BDV24" s="612"/>
      <c r="BDW24" s="612"/>
      <c r="BDX24" s="612"/>
      <c r="BDY24" s="612"/>
      <c r="BDZ24" s="612"/>
      <c r="BEA24" s="612"/>
      <c r="BEB24" s="612"/>
      <c r="BEC24" s="612"/>
      <c r="BED24" s="612"/>
      <c r="BEE24" s="612"/>
      <c r="BEF24" s="612"/>
      <c r="BEG24" s="612"/>
      <c r="BEH24" s="612"/>
      <c r="BEI24" s="612"/>
      <c r="BEJ24" s="612"/>
      <c r="BEK24" s="612"/>
      <c r="BEL24" s="612"/>
      <c r="BEM24" s="612"/>
      <c r="BEN24" s="612"/>
      <c r="BEO24" s="612"/>
      <c r="BEP24" s="612"/>
      <c r="BEQ24" s="612"/>
      <c r="BER24" s="612"/>
      <c r="BES24" s="612"/>
      <c r="BET24" s="612"/>
      <c r="BEU24" s="612"/>
      <c r="BEV24" s="612"/>
      <c r="BEW24" s="612"/>
      <c r="BEX24" s="612"/>
      <c r="BEY24" s="612"/>
      <c r="BEZ24" s="612"/>
      <c r="BFA24" s="612"/>
      <c r="BFB24" s="612"/>
      <c r="BFC24" s="612"/>
      <c r="BFD24" s="612"/>
      <c r="BFE24" s="612"/>
      <c r="BFF24" s="612"/>
      <c r="BFG24" s="612"/>
      <c r="BFH24" s="612"/>
      <c r="BFI24" s="612"/>
      <c r="BFJ24" s="612"/>
      <c r="BFK24" s="612"/>
      <c r="BFL24" s="612"/>
      <c r="BFM24" s="612"/>
      <c r="BFN24" s="612"/>
      <c r="BFO24" s="612"/>
      <c r="BFP24" s="612"/>
      <c r="BFQ24" s="612"/>
      <c r="BFR24" s="612"/>
      <c r="BFS24" s="612"/>
      <c r="BFT24" s="612"/>
      <c r="BFU24" s="612"/>
      <c r="BFV24" s="612"/>
      <c r="BFW24" s="612"/>
      <c r="BFX24" s="612"/>
      <c r="BFY24" s="612"/>
      <c r="BFZ24" s="612"/>
      <c r="BGA24" s="612"/>
      <c r="BGB24" s="612"/>
      <c r="BGC24" s="612"/>
      <c r="BGD24" s="612"/>
      <c r="BGE24" s="612"/>
      <c r="BGF24" s="612"/>
      <c r="BGG24" s="612"/>
      <c r="BGH24" s="612"/>
      <c r="BGI24" s="612"/>
      <c r="BGJ24" s="612"/>
      <c r="BGK24" s="612"/>
      <c r="BGL24" s="612"/>
      <c r="BGM24" s="612"/>
      <c r="BGN24" s="612"/>
      <c r="BGO24" s="612"/>
      <c r="BGP24" s="612"/>
      <c r="BGQ24" s="612"/>
      <c r="BGR24" s="612"/>
      <c r="BGS24" s="612"/>
      <c r="BGT24" s="612"/>
      <c r="BGU24" s="612"/>
      <c r="BGV24" s="612"/>
      <c r="BGW24" s="612"/>
      <c r="BGX24" s="612"/>
      <c r="BGY24" s="612"/>
      <c r="BGZ24" s="612"/>
      <c r="BHA24" s="612"/>
      <c r="BHB24" s="612"/>
      <c r="BHC24" s="612"/>
      <c r="BHD24" s="612"/>
      <c r="BHE24" s="612"/>
      <c r="BHF24" s="612"/>
      <c r="BHG24" s="612"/>
      <c r="BHH24" s="612"/>
      <c r="BHI24" s="612"/>
      <c r="BHJ24" s="612"/>
      <c r="BHK24" s="612"/>
      <c r="BHL24" s="612"/>
      <c r="BHM24" s="612"/>
      <c r="BHN24" s="612"/>
      <c r="BHO24" s="612"/>
      <c r="BHP24" s="612"/>
      <c r="BHQ24" s="612"/>
      <c r="BHR24" s="612"/>
      <c r="BHS24" s="612"/>
      <c r="BHT24" s="612"/>
      <c r="BHU24" s="612"/>
      <c r="BHV24" s="612"/>
      <c r="BHW24" s="612"/>
      <c r="BHX24" s="612"/>
      <c r="BHY24" s="612"/>
      <c r="BHZ24" s="612"/>
      <c r="BIA24" s="612"/>
      <c r="BIB24" s="612"/>
      <c r="BIC24" s="612"/>
      <c r="BID24" s="612"/>
      <c r="BIE24" s="612"/>
      <c r="BIF24" s="612"/>
      <c r="BIG24" s="612"/>
      <c r="BIH24" s="612"/>
      <c r="BII24" s="612"/>
      <c r="BIJ24" s="612"/>
      <c r="BIK24" s="612"/>
      <c r="BIL24" s="612"/>
      <c r="BIM24" s="612"/>
      <c r="BIN24" s="612"/>
      <c r="BIO24" s="612"/>
      <c r="BIP24" s="612"/>
      <c r="BIQ24" s="612"/>
      <c r="BIR24" s="612"/>
      <c r="BIS24" s="612"/>
      <c r="BIT24" s="612"/>
      <c r="BIU24" s="612"/>
      <c r="BIV24" s="612"/>
      <c r="BIW24" s="612"/>
      <c r="BIX24" s="612"/>
      <c r="BIY24" s="612"/>
      <c r="BIZ24" s="612"/>
      <c r="BJA24" s="612"/>
      <c r="BJB24" s="612"/>
      <c r="BJC24" s="612"/>
      <c r="BJD24" s="612"/>
      <c r="BJE24" s="612"/>
      <c r="BJF24" s="612"/>
      <c r="BJG24" s="612"/>
      <c r="BJH24" s="612"/>
      <c r="BJI24" s="612"/>
      <c r="BJJ24" s="612"/>
      <c r="BJK24" s="612"/>
      <c r="BJL24" s="612"/>
      <c r="BJM24" s="612"/>
      <c r="BJN24" s="612"/>
      <c r="BJO24" s="612"/>
      <c r="BJP24" s="612"/>
      <c r="BJQ24" s="612"/>
      <c r="BJR24" s="612"/>
      <c r="BJS24" s="612"/>
      <c r="BJT24" s="612"/>
      <c r="BJU24" s="612"/>
      <c r="BJV24" s="612"/>
      <c r="BJW24" s="612"/>
      <c r="BJX24" s="612"/>
      <c r="BJY24" s="612"/>
      <c r="BJZ24" s="612"/>
      <c r="BKA24" s="612"/>
      <c r="BKB24" s="612"/>
      <c r="BKC24" s="612"/>
      <c r="BKD24" s="612"/>
      <c r="BKE24" s="612"/>
      <c r="BKF24" s="612"/>
      <c r="BKG24" s="612"/>
      <c r="BKH24" s="612"/>
      <c r="BKI24" s="612"/>
      <c r="BKJ24" s="612"/>
      <c r="BKK24" s="612"/>
      <c r="BKL24" s="612"/>
      <c r="BKM24" s="612"/>
      <c r="BKN24" s="612"/>
      <c r="BKO24" s="612"/>
      <c r="BKP24" s="612"/>
      <c r="BKQ24" s="612"/>
      <c r="BKR24" s="612"/>
      <c r="BKS24" s="612"/>
      <c r="BKT24" s="612"/>
      <c r="BKU24" s="612"/>
      <c r="BKV24" s="612"/>
      <c r="BKW24" s="612"/>
      <c r="BKX24" s="612"/>
      <c r="BKY24" s="612"/>
      <c r="BKZ24" s="612"/>
      <c r="BLA24" s="612"/>
      <c r="BLB24" s="612"/>
      <c r="BLC24" s="612"/>
      <c r="BLD24" s="612"/>
      <c r="BLE24" s="612"/>
      <c r="BLF24" s="612"/>
      <c r="BLG24" s="612"/>
      <c r="BLH24" s="612"/>
      <c r="BLI24" s="612"/>
      <c r="BLJ24" s="612"/>
      <c r="BLK24" s="612"/>
      <c r="BLL24" s="612"/>
      <c r="BLM24" s="612"/>
      <c r="BLN24" s="612"/>
      <c r="BLO24" s="612"/>
      <c r="BLP24" s="612"/>
      <c r="BLQ24" s="612"/>
      <c r="BLR24" s="612"/>
      <c r="BLS24" s="612"/>
      <c r="BLT24" s="612"/>
      <c r="BLU24" s="612"/>
      <c r="BLV24" s="612"/>
      <c r="BLW24" s="612"/>
      <c r="BLX24" s="612"/>
      <c r="BLY24" s="612"/>
      <c r="BLZ24" s="612"/>
      <c r="BMA24" s="612"/>
      <c r="BMB24" s="612"/>
      <c r="BMC24" s="612"/>
      <c r="BMD24" s="612"/>
      <c r="BME24" s="612"/>
      <c r="BMF24" s="612"/>
      <c r="BMG24" s="612"/>
      <c r="BMH24" s="612"/>
      <c r="BMI24" s="612"/>
      <c r="BMJ24" s="612"/>
      <c r="BMK24" s="612"/>
      <c r="BML24" s="612"/>
      <c r="BMM24" s="612"/>
      <c r="BMN24" s="612"/>
      <c r="BMO24" s="612"/>
      <c r="BMP24" s="612"/>
      <c r="BMQ24" s="612"/>
      <c r="BMR24" s="612"/>
      <c r="BMS24" s="612"/>
      <c r="BMT24" s="612"/>
      <c r="BMU24" s="612"/>
      <c r="BMV24" s="612"/>
      <c r="BMW24" s="612"/>
      <c r="BMX24" s="612"/>
      <c r="BMY24" s="612"/>
      <c r="BMZ24" s="612"/>
      <c r="BNA24" s="612"/>
      <c r="BNB24" s="612"/>
      <c r="BNC24" s="612"/>
      <c r="BND24" s="612"/>
      <c r="BNE24" s="612"/>
      <c r="BNF24" s="612"/>
      <c r="BNG24" s="612"/>
      <c r="BNH24" s="612"/>
      <c r="BNI24" s="612"/>
      <c r="BNJ24" s="612"/>
      <c r="BNK24" s="612"/>
      <c r="BNL24" s="612"/>
      <c r="BNM24" s="612"/>
      <c r="BNN24" s="612"/>
      <c r="BNO24" s="612"/>
      <c r="BNP24" s="612"/>
      <c r="BNQ24" s="612"/>
      <c r="BNR24" s="612"/>
      <c r="BNS24" s="612"/>
      <c r="BNT24" s="612"/>
      <c r="BNU24" s="612"/>
      <c r="BNV24" s="612"/>
      <c r="BNW24" s="612"/>
      <c r="BNX24" s="612"/>
      <c r="BNY24" s="612"/>
      <c r="BNZ24" s="612"/>
      <c r="BOA24" s="612"/>
      <c r="BOB24" s="612"/>
      <c r="BOC24" s="612"/>
      <c r="BOD24" s="612"/>
      <c r="BOE24" s="612"/>
      <c r="BOF24" s="612"/>
      <c r="BOG24" s="612"/>
      <c r="BOH24" s="612"/>
      <c r="BOI24" s="612"/>
      <c r="BOJ24" s="612"/>
      <c r="BOK24" s="612"/>
      <c r="BOL24" s="612"/>
      <c r="BOM24" s="612"/>
      <c r="BON24" s="612"/>
      <c r="BOO24" s="612"/>
      <c r="BOP24" s="612"/>
      <c r="BOQ24" s="612"/>
      <c r="BOR24" s="612"/>
      <c r="BOS24" s="612"/>
      <c r="BOT24" s="612"/>
      <c r="BOU24" s="612"/>
      <c r="BOV24" s="612"/>
      <c r="BOW24" s="612"/>
      <c r="BOX24" s="612"/>
      <c r="BOY24" s="612"/>
      <c r="BOZ24" s="612"/>
      <c r="BPA24" s="612"/>
      <c r="BPB24" s="612"/>
      <c r="BPC24" s="612"/>
      <c r="BPD24" s="612"/>
      <c r="BPE24" s="612"/>
      <c r="BPF24" s="612"/>
      <c r="BPG24" s="612"/>
      <c r="BPH24" s="612"/>
      <c r="BPI24" s="612"/>
      <c r="BPJ24" s="612"/>
      <c r="BPK24" s="612"/>
      <c r="BPL24" s="612"/>
      <c r="BPM24" s="612"/>
      <c r="BPN24" s="612"/>
      <c r="BPO24" s="612"/>
      <c r="BPP24" s="612"/>
      <c r="BPQ24" s="612"/>
      <c r="BPR24" s="612"/>
      <c r="BPS24" s="612"/>
      <c r="BPT24" s="612"/>
      <c r="BPU24" s="612"/>
      <c r="BPV24" s="612"/>
      <c r="BPW24" s="612"/>
      <c r="BPX24" s="612"/>
      <c r="BPY24" s="612"/>
      <c r="BPZ24" s="612"/>
      <c r="BQA24" s="612"/>
      <c r="BQB24" s="612"/>
      <c r="BQC24" s="612"/>
      <c r="BQD24" s="612"/>
      <c r="BQE24" s="612"/>
      <c r="BQF24" s="612"/>
      <c r="BQG24" s="612"/>
      <c r="BQH24" s="612"/>
      <c r="BQI24" s="612"/>
      <c r="BQJ24" s="612"/>
      <c r="BQK24" s="612"/>
      <c r="BQL24" s="612"/>
      <c r="BQM24" s="612"/>
      <c r="BQN24" s="612"/>
      <c r="BQO24" s="612"/>
      <c r="BQP24" s="612"/>
      <c r="BQQ24" s="612"/>
      <c r="BQR24" s="612"/>
      <c r="BQS24" s="612"/>
      <c r="BQT24" s="612"/>
      <c r="BQU24" s="612"/>
      <c r="BQV24" s="612"/>
      <c r="BQW24" s="612"/>
      <c r="BQX24" s="612"/>
      <c r="BQY24" s="612"/>
      <c r="BQZ24" s="612"/>
      <c r="BRA24" s="612"/>
      <c r="BRB24" s="612"/>
      <c r="BRC24" s="612"/>
      <c r="BRD24" s="612"/>
      <c r="BRE24" s="612"/>
      <c r="BRF24" s="612"/>
      <c r="BRG24" s="612"/>
      <c r="BRH24" s="612"/>
      <c r="BRI24" s="612"/>
      <c r="BRJ24" s="612"/>
      <c r="BRK24" s="612"/>
      <c r="BRL24" s="612"/>
      <c r="BRM24" s="612"/>
      <c r="BRN24" s="612"/>
      <c r="BRO24" s="612"/>
      <c r="BRP24" s="612"/>
      <c r="BRQ24" s="612"/>
      <c r="BRR24" s="612"/>
      <c r="BRS24" s="612"/>
      <c r="BRT24" s="612"/>
      <c r="BRU24" s="612"/>
      <c r="BRV24" s="612"/>
      <c r="BRW24" s="612"/>
      <c r="BRX24" s="612"/>
      <c r="BRY24" s="612"/>
      <c r="BRZ24" s="612"/>
      <c r="BSA24" s="612"/>
      <c r="BSB24" s="612"/>
      <c r="BSC24" s="612"/>
      <c r="BSD24" s="612"/>
      <c r="BSE24" s="612"/>
      <c r="BSF24" s="612"/>
      <c r="BSG24" s="612"/>
      <c r="BSH24" s="612"/>
      <c r="BSI24" s="612"/>
      <c r="BSJ24" s="612"/>
      <c r="BSK24" s="612"/>
      <c r="BSL24" s="612"/>
      <c r="BSM24" s="612"/>
      <c r="BSN24" s="612"/>
      <c r="BSO24" s="612"/>
      <c r="BSP24" s="612"/>
      <c r="BSQ24" s="612"/>
      <c r="BSR24" s="612"/>
      <c r="BSS24" s="612"/>
      <c r="BST24" s="612"/>
      <c r="BSU24" s="612"/>
      <c r="BSV24" s="612"/>
      <c r="BSW24" s="612"/>
      <c r="BSX24" s="612"/>
      <c r="BSY24" s="612"/>
      <c r="BSZ24" s="612"/>
      <c r="BTA24" s="612"/>
      <c r="BTB24" s="612"/>
      <c r="BTC24" s="612"/>
      <c r="BTD24" s="612"/>
      <c r="BTE24" s="612"/>
      <c r="BTF24" s="612"/>
      <c r="BTG24" s="612"/>
      <c r="BTH24" s="612"/>
      <c r="BTI24" s="612"/>
      <c r="BTJ24" s="612"/>
      <c r="BTK24" s="612"/>
      <c r="BTL24" s="612"/>
      <c r="BTM24" s="612"/>
      <c r="BTN24" s="612"/>
      <c r="BTO24" s="612"/>
      <c r="BTP24" s="612"/>
      <c r="BTQ24" s="612"/>
      <c r="BTR24" s="612"/>
      <c r="BTS24" s="612"/>
      <c r="BTT24" s="612"/>
      <c r="BTU24" s="612"/>
      <c r="BTV24" s="612"/>
      <c r="BTW24" s="612"/>
      <c r="BTX24" s="612"/>
      <c r="BTY24" s="612"/>
      <c r="BTZ24" s="612"/>
      <c r="BUA24" s="612"/>
      <c r="BUB24" s="612"/>
      <c r="BUC24" s="612"/>
      <c r="BUD24" s="612"/>
      <c r="BUE24" s="612"/>
      <c r="BUF24" s="612"/>
      <c r="BUG24" s="612"/>
      <c r="BUH24" s="612"/>
      <c r="BUI24" s="612"/>
      <c r="BUJ24" s="612"/>
      <c r="BUK24" s="612"/>
      <c r="BUL24" s="612"/>
      <c r="BUM24" s="612"/>
      <c r="BUN24" s="612"/>
      <c r="BUO24" s="612"/>
      <c r="BUP24" s="612"/>
      <c r="BUQ24" s="612"/>
      <c r="BUR24" s="612"/>
      <c r="BUS24" s="612"/>
      <c r="BUT24" s="612"/>
      <c r="BUU24" s="612"/>
      <c r="BUV24" s="612"/>
      <c r="BUW24" s="612"/>
      <c r="BUX24" s="612"/>
      <c r="BUY24" s="612"/>
      <c r="BUZ24" s="612"/>
      <c r="BVA24" s="612"/>
      <c r="BVB24" s="612"/>
      <c r="BVC24" s="612"/>
      <c r="BVD24" s="612"/>
      <c r="BVE24" s="612"/>
      <c r="BVF24" s="612"/>
      <c r="BVG24" s="612"/>
      <c r="BVH24" s="612"/>
      <c r="BVI24" s="612"/>
      <c r="BVJ24" s="612"/>
      <c r="BVK24" s="612"/>
      <c r="BVL24" s="612"/>
      <c r="BVM24" s="612"/>
      <c r="BVN24" s="612"/>
      <c r="BVO24" s="612"/>
      <c r="BVP24" s="612"/>
      <c r="BVQ24" s="612"/>
      <c r="BVR24" s="612"/>
      <c r="BVS24" s="612"/>
      <c r="BVT24" s="612"/>
      <c r="BVU24" s="612"/>
      <c r="BVV24" s="612"/>
      <c r="BVW24" s="612"/>
      <c r="BVX24" s="612"/>
      <c r="BVY24" s="612"/>
      <c r="BVZ24" s="612"/>
      <c r="BWA24" s="612"/>
      <c r="BWB24" s="612"/>
      <c r="BWC24" s="612"/>
      <c r="BWD24" s="612"/>
      <c r="BWE24" s="612"/>
      <c r="BWF24" s="612"/>
      <c r="BWG24" s="612"/>
      <c r="BWH24" s="612"/>
      <c r="BWI24" s="612"/>
      <c r="BWJ24" s="612"/>
      <c r="BWK24" s="612"/>
      <c r="BWL24" s="612"/>
      <c r="BWM24" s="612"/>
      <c r="BWN24" s="612"/>
      <c r="BWO24" s="612"/>
      <c r="BWP24" s="612"/>
      <c r="BWQ24" s="612"/>
      <c r="BWR24" s="612"/>
      <c r="BWS24" s="612"/>
      <c r="BWT24" s="612"/>
      <c r="BWU24" s="612"/>
      <c r="BWV24" s="612"/>
      <c r="BWW24" s="612"/>
      <c r="BWX24" s="612"/>
      <c r="BWY24" s="612"/>
      <c r="BWZ24" s="612"/>
      <c r="BXA24" s="612"/>
      <c r="BXB24" s="612"/>
      <c r="BXC24" s="612"/>
      <c r="BXD24" s="612"/>
      <c r="BXE24" s="612"/>
      <c r="BXF24" s="612"/>
      <c r="BXG24" s="612"/>
      <c r="BXH24" s="612"/>
      <c r="BXI24" s="612"/>
      <c r="BXJ24" s="612"/>
      <c r="BXK24" s="612"/>
      <c r="BXL24" s="612"/>
      <c r="BXM24" s="612"/>
    </row>
    <row r="25" spans="1:1989" s="935" customFormat="1" ht="32.1" customHeight="1" thickBot="1" x14ac:dyDescent="0.5">
      <c r="A25" s="1246" t="s">
        <v>3714</v>
      </c>
      <c r="B25" s="1255">
        <v>10.164715470000001</v>
      </c>
      <c r="C25" s="1255">
        <v>10.164715470000001</v>
      </c>
      <c r="D25" s="1255">
        <v>10.13967422</v>
      </c>
      <c r="E25" s="1255">
        <v>10.17709522</v>
      </c>
      <c r="F25" s="885"/>
      <c r="G25" s="891"/>
      <c r="H25" s="891"/>
      <c r="I25" s="891"/>
      <c r="J25" s="1252"/>
      <c r="K25" s="893"/>
      <c r="L25" s="893"/>
      <c r="M25" s="893"/>
      <c r="N25" s="893"/>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c r="CU25" s="612"/>
      <c r="CV25" s="612"/>
      <c r="CW25" s="612"/>
      <c r="CX25" s="612"/>
      <c r="CY25" s="612"/>
      <c r="CZ25" s="612"/>
      <c r="DA25" s="612"/>
      <c r="DB25" s="612"/>
      <c r="DC25" s="612"/>
      <c r="DD25" s="612"/>
      <c r="DE25" s="612"/>
      <c r="DF25" s="612"/>
      <c r="DG25" s="612"/>
      <c r="DH25" s="612"/>
      <c r="DI25" s="612"/>
      <c r="DJ25" s="612"/>
      <c r="DK25" s="612"/>
      <c r="DL25" s="612"/>
      <c r="DM25" s="612"/>
      <c r="DN25" s="612"/>
      <c r="DO25" s="612"/>
      <c r="DP25" s="612"/>
      <c r="DQ25" s="612"/>
      <c r="DR25" s="612"/>
      <c r="DS25" s="612"/>
      <c r="DT25" s="612"/>
      <c r="DU25" s="612"/>
      <c r="DV25" s="612"/>
      <c r="DW25" s="612"/>
      <c r="DX25" s="612"/>
      <c r="DY25" s="612"/>
      <c r="DZ25" s="612"/>
      <c r="EA25" s="612"/>
      <c r="EB25" s="612"/>
      <c r="EC25" s="612"/>
      <c r="ED25" s="612"/>
      <c r="EE25" s="612"/>
      <c r="EF25" s="612"/>
      <c r="EG25" s="612"/>
      <c r="EH25" s="612"/>
      <c r="EI25" s="612"/>
      <c r="EJ25" s="612"/>
      <c r="EK25" s="612"/>
      <c r="EL25" s="612"/>
      <c r="EM25" s="612"/>
      <c r="EN25" s="612"/>
      <c r="EO25" s="612"/>
      <c r="EP25" s="612"/>
      <c r="EQ25" s="612"/>
      <c r="ER25" s="612"/>
      <c r="ES25" s="612"/>
      <c r="ET25" s="612"/>
      <c r="EU25" s="612"/>
      <c r="EV25" s="612"/>
      <c r="EW25" s="612"/>
      <c r="EX25" s="612"/>
      <c r="EY25" s="612"/>
      <c r="EZ25" s="612"/>
      <c r="FA25" s="612"/>
      <c r="FB25" s="612"/>
      <c r="FC25" s="612"/>
      <c r="FD25" s="612"/>
      <c r="FE25" s="612"/>
      <c r="FF25" s="612"/>
      <c r="FG25" s="612"/>
      <c r="FH25" s="612"/>
      <c r="FI25" s="612"/>
      <c r="FJ25" s="612"/>
      <c r="FK25" s="612"/>
      <c r="FL25" s="612"/>
      <c r="FM25" s="612"/>
      <c r="FN25" s="612"/>
      <c r="FO25" s="612"/>
      <c r="FP25" s="612"/>
      <c r="FQ25" s="612"/>
      <c r="FR25" s="612"/>
      <c r="FS25" s="612"/>
      <c r="FT25" s="612"/>
      <c r="FU25" s="612"/>
      <c r="FV25" s="612"/>
      <c r="FW25" s="612"/>
      <c r="FX25" s="612"/>
      <c r="FY25" s="612"/>
      <c r="FZ25" s="612"/>
      <c r="GA25" s="612"/>
      <c r="GB25" s="612"/>
      <c r="GC25" s="612"/>
      <c r="GD25" s="612"/>
      <c r="GE25" s="612"/>
      <c r="GF25" s="612"/>
      <c r="GG25" s="612"/>
      <c r="GH25" s="612"/>
      <c r="GI25" s="612"/>
      <c r="GJ25" s="612"/>
      <c r="GK25" s="612"/>
      <c r="GL25" s="612"/>
      <c r="GM25" s="612"/>
      <c r="GN25" s="612"/>
      <c r="GO25" s="612"/>
      <c r="GP25" s="612"/>
      <c r="GQ25" s="612"/>
      <c r="GR25" s="612"/>
      <c r="GS25" s="612"/>
      <c r="GT25" s="612"/>
      <c r="GU25" s="612"/>
      <c r="GV25" s="612"/>
      <c r="GW25" s="612"/>
      <c r="GX25" s="612"/>
      <c r="GY25" s="612"/>
      <c r="GZ25" s="612"/>
      <c r="HA25" s="612"/>
      <c r="HB25" s="612"/>
      <c r="HC25" s="612"/>
      <c r="HD25" s="612"/>
      <c r="HE25" s="612"/>
      <c r="HF25" s="612"/>
      <c r="HG25" s="612"/>
      <c r="HH25" s="612"/>
      <c r="HI25" s="612"/>
      <c r="HJ25" s="612"/>
      <c r="HK25" s="612"/>
      <c r="HL25" s="612"/>
      <c r="HM25" s="612"/>
      <c r="HN25" s="612"/>
      <c r="HO25" s="612"/>
      <c r="HP25" s="612"/>
      <c r="HQ25" s="612"/>
      <c r="HR25" s="612"/>
      <c r="HS25" s="612"/>
      <c r="HT25" s="612"/>
      <c r="HU25" s="612"/>
      <c r="HV25" s="612"/>
      <c r="HW25" s="612"/>
      <c r="HX25" s="612"/>
      <c r="HY25" s="612"/>
      <c r="HZ25" s="612"/>
      <c r="IA25" s="612"/>
      <c r="IB25" s="612"/>
      <c r="IC25" s="612"/>
      <c r="ID25" s="612"/>
      <c r="IE25" s="612"/>
      <c r="IF25" s="612"/>
      <c r="IG25" s="612"/>
      <c r="IH25" s="612"/>
      <c r="II25" s="612"/>
      <c r="IJ25" s="612"/>
      <c r="IK25" s="612"/>
      <c r="IL25" s="612"/>
      <c r="IM25" s="612"/>
      <c r="IN25" s="612"/>
      <c r="IO25" s="612"/>
      <c r="IP25" s="612"/>
      <c r="IQ25" s="612"/>
      <c r="IR25" s="612"/>
      <c r="IS25" s="612"/>
      <c r="IT25" s="612"/>
      <c r="IU25" s="612"/>
      <c r="IV25" s="612"/>
      <c r="IW25" s="612"/>
      <c r="IX25" s="612"/>
      <c r="IY25" s="612"/>
      <c r="IZ25" s="612"/>
      <c r="JA25" s="612"/>
      <c r="JB25" s="612"/>
      <c r="JC25" s="612"/>
      <c r="JD25" s="612"/>
      <c r="JE25" s="612"/>
      <c r="JF25" s="612"/>
      <c r="JG25" s="612"/>
      <c r="JH25" s="612"/>
      <c r="JI25" s="612"/>
      <c r="JJ25" s="612"/>
      <c r="JK25" s="612"/>
      <c r="JL25" s="612"/>
      <c r="JM25" s="612"/>
      <c r="JN25" s="612"/>
      <c r="JO25" s="612"/>
      <c r="JP25" s="612"/>
      <c r="JQ25" s="612"/>
      <c r="JR25" s="612"/>
      <c r="JS25" s="612"/>
      <c r="JT25" s="612"/>
      <c r="JU25" s="612"/>
      <c r="JV25" s="612"/>
      <c r="JW25" s="612"/>
      <c r="JX25" s="612"/>
      <c r="JY25" s="612"/>
      <c r="JZ25" s="612"/>
      <c r="KA25" s="612"/>
      <c r="KB25" s="612"/>
      <c r="KC25" s="612"/>
      <c r="KD25" s="612"/>
      <c r="KE25" s="612"/>
      <c r="KF25" s="612"/>
      <c r="KG25" s="612"/>
      <c r="KH25" s="612"/>
      <c r="KI25" s="612"/>
      <c r="KJ25" s="612"/>
      <c r="KK25" s="612"/>
      <c r="KL25" s="612"/>
      <c r="KM25" s="612"/>
      <c r="KN25" s="612"/>
      <c r="KO25" s="612"/>
      <c r="KP25" s="612"/>
      <c r="KQ25" s="612"/>
      <c r="KR25" s="612"/>
      <c r="KS25" s="612"/>
      <c r="KT25" s="612"/>
      <c r="KU25" s="612"/>
      <c r="KV25" s="612"/>
      <c r="KW25" s="612"/>
      <c r="KX25" s="612"/>
      <c r="KY25" s="612"/>
      <c r="KZ25" s="612"/>
      <c r="LA25" s="612"/>
      <c r="LB25" s="612"/>
      <c r="LC25" s="612"/>
      <c r="LD25" s="612"/>
      <c r="LE25" s="612"/>
      <c r="LF25" s="612"/>
      <c r="LG25" s="612"/>
      <c r="LH25" s="612"/>
      <c r="LI25" s="612"/>
      <c r="LJ25" s="612"/>
      <c r="LK25" s="612"/>
      <c r="LL25" s="612"/>
      <c r="LM25" s="612"/>
      <c r="LN25" s="612"/>
      <c r="LO25" s="612"/>
      <c r="LP25" s="612"/>
      <c r="LQ25" s="612"/>
      <c r="LR25" s="612"/>
      <c r="LS25" s="612"/>
      <c r="LT25" s="612"/>
      <c r="LU25" s="612"/>
      <c r="LV25" s="612"/>
      <c r="LW25" s="612"/>
      <c r="LX25" s="612"/>
      <c r="LY25" s="612"/>
      <c r="LZ25" s="612"/>
      <c r="MA25" s="612"/>
      <c r="MB25" s="612"/>
      <c r="MC25" s="612"/>
      <c r="MD25" s="612"/>
      <c r="ME25" s="612"/>
      <c r="MF25" s="612"/>
      <c r="MG25" s="612"/>
      <c r="MH25" s="612"/>
      <c r="MI25" s="612"/>
      <c r="MJ25" s="612"/>
      <c r="MK25" s="612"/>
      <c r="ML25" s="612"/>
      <c r="MM25" s="612"/>
      <c r="MN25" s="612"/>
      <c r="MO25" s="612"/>
      <c r="MP25" s="612"/>
      <c r="MQ25" s="612"/>
      <c r="MR25" s="612"/>
      <c r="MS25" s="612"/>
      <c r="MT25" s="612"/>
      <c r="MU25" s="612"/>
      <c r="MV25" s="612"/>
      <c r="MW25" s="612"/>
      <c r="MX25" s="612"/>
      <c r="MY25" s="612"/>
      <c r="MZ25" s="612"/>
      <c r="NA25" s="612"/>
      <c r="NB25" s="612"/>
      <c r="NC25" s="612"/>
      <c r="ND25" s="612"/>
      <c r="NE25" s="612"/>
      <c r="NF25" s="612"/>
      <c r="NG25" s="612"/>
      <c r="NH25" s="612"/>
      <c r="NI25" s="612"/>
      <c r="NJ25" s="612"/>
      <c r="NK25" s="612"/>
      <c r="NL25" s="612"/>
      <c r="NM25" s="612"/>
      <c r="NN25" s="612"/>
      <c r="NO25" s="612"/>
      <c r="NP25" s="612"/>
      <c r="NQ25" s="612"/>
      <c r="NR25" s="612"/>
      <c r="NS25" s="612"/>
      <c r="NT25" s="612"/>
      <c r="NU25" s="612"/>
      <c r="NV25" s="612"/>
      <c r="NW25" s="612"/>
      <c r="NX25" s="612"/>
      <c r="NY25" s="612"/>
      <c r="NZ25" s="612"/>
      <c r="OA25" s="612"/>
      <c r="OB25" s="612"/>
      <c r="OC25" s="612"/>
      <c r="OD25" s="612"/>
      <c r="OE25" s="612"/>
      <c r="OF25" s="612"/>
      <c r="OG25" s="612"/>
      <c r="OH25" s="612"/>
      <c r="OI25" s="612"/>
      <c r="OJ25" s="612"/>
      <c r="OK25" s="612"/>
      <c r="OL25" s="612"/>
      <c r="OM25" s="612"/>
      <c r="ON25" s="612"/>
      <c r="OO25" s="612"/>
      <c r="OP25" s="612"/>
      <c r="OQ25" s="612"/>
      <c r="OR25" s="612"/>
      <c r="OS25" s="612"/>
      <c r="OT25" s="612"/>
      <c r="OU25" s="612"/>
      <c r="OV25" s="612"/>
      <c r="OW25" s="612"/>
      <c r="OX25" s="612"/>
      <c r="OY25" s="612"/>
      <c r="OZ25" s="612"/>
      <c r="PA25" s="612"/>
      <c r="PB25" s="612"/>
      <c r="PC25" s="612"/>
      <c r="PD25" s="612"/>
      <c r="PE25" s="612"/>
      <c r="PF25" s="612"/>
      <c r="PG25" s="612"/>
      <c r="PH25" s="612"/>
      <c r="PI25" s="612"/>
      <c r="PJ25" s="612"/>
      <c r="PK25" s="612"/>
      <c r="PL25" s="612"/>
      <c r="PM25" s="612"/>
      <c r="PN25" s="612"/>
      <c r="PO25" s="612"/>
      <c r="PP25" s="612"/>
      <c r="PQ25" s="612"/>
      <c r="PR25" s="612"/>
      <c r="PS25" s="612"/>
      <c r="PT25" s="612"/>
      <c r="PU25" s="612"/>
      <c r="PV25" s="612"/>
      <c r="PW25" s="612"/>
      <c r="PX25" s="612"/>
      <c r="PY25" s="612"/>
      <c r="PZ25" s="612"/>
      <c r="QA25" s="612"/>
      <c r="QB25" s="612"/>
      <c r="QC25" s="612"/>
      <c r="QD25" s="612"/>
      <c r="QE25" s="612"/>
      <c r="QF25" s="612"/>
      <c r="QG25" s="612"/>
      <c r="QH25" s="612"/>
      <c r="QI25" s="612"/>
      <c r="QJ25" s="612"/>
      <c r="QK25" s="612"/>
      <c r="QL25" s="612"/>
      <c r="QM25" s="612"/>
      <c r="QN25" s="612"/>
      <c r="QO25" s="612"/>
      <c r="QP25" s="612"/>
      <c r="QQ25" s="612"/>
      <c r="QR25" s="612"/>
      <c r="QS25" s="612"/>
      <c r="QT25" s="612"/>
      <c r="QU25" s="612"/>
      <c r="QV25" s="612"/>
      <c r="QW25" s="612"/>
      <c r="QX25" s="612"/>
      <c r="QY25" s="612"/>
      <c r="QZ25" s="612"/>
      <c r="RA25" s="612"/>
      <c r="RB25" s="612"/>
      <c r="RC25" s="612"/>
      <c r="RD25" s="612"/>
      <c r="RE25" s="612"/>
      <c r="RF25" s="612"/>
      <c r="RG25" s="612"/>
      <c r="RH25" s="612"/>
      <c r="RI25" s="612"/>
      <c r="RJ25" s="612"/>
      <c r="RK25" s="612"/>
      <c r="RL25" s="612"/>
      <c r="RM25" s="612"/>
      <c r="RN25" s="612"/>
      <c r="RO25" s="612"/>
      <c r="RP25" s="612"/>
      <c r="RQ25" s="612"/>
      <c r="RR25" s="612"/>
      <c r="RS25" s="612"/>
      <c r="RT25" s="612"/>
      <c r="RU25" s="612"/>
      <c r="RV25" s="612"/>
      <c r="RW25" s="612"/>
      <c r="RX25" s="612"/>
      <c r="RY25" s="612"/>
      <c r="RZ25" s="612"/>
      <c r="SA25" s="612"/>
      <c r="SB25" s="612"/>
      <c r="SC25" s="612"/>
      <c r="SD25" s="612"/>
      <c r="SE25" s="612"/>
      <c r="SF25" s="612"/>
      <c r="SG25" s="612"/>
      <c r="SH25" s="612"/>
      <c r="SI25" s="612"/>
      <c r="SJ25" s="612"/>
      <c r="SK25" s="612"/>
      <c r="SL25" s="612"/>
      <c r="SM25" s="612"/>
      <c r="SN25" s="612"/>
      <c r="SO25" s="612"/>
      <c r="SP25" s="612"/>
      <c r="SQ25" s="612"/>
      <c r="SR25" s="612"/>
      <c r="SS25" s="612"/>
      <c r="ST25" s="612"/>
      <c r="SU25" s="612"/>
      <c r="SV25" s="612"/>
      <c r="SW25" s="612"/>
      <c r="SX25" s="612"/>
      <c r="SY25" s="612"/>
      <c r="SZ25" s="612"/>
      <c r="TA25" s="612"/>
      <c r="TB25" s="612"/>
      <c r="TC25" s="612"/>
      <c r="TD25" s="612"/>
      <c r="TE25" s="612"/>
      <c r="TF25" s="612"/>
      <c r="TG25" s="612"/>
      <c r="TH25" s="612"/>
      <c r="TI25" s="612"/>
      <c r="TJ25" s="612"/>
      <c r="TK25" s="612"/>
      <c r="TL25" s="612"/>
      <c r="TM25" s="612"/>
      <c r="TN25" s="612"/>
      <c r="TO25" s="612"/>
      <c r="TP25" s="612"/>
      <c r="TQ25" s="612"/>
      <c r="TR25" s="612"/>
      <c r="TS25" s="612"/>
      <c r="TT25" s="612"/>
      <c r="TU25" s="612"/>
      <c r="TV25" s="612"/>
      <c r="TW25" s="612"/>
      <c r="TX25" s="612"/>
      <c r="TY25" s="612"/>
      <c r="TZ25" s="612"/>
      <c r="UA25" s="612"/>
      <c r="UB25" s="612"/>
      <c r="UC25" s="612"/>
      <c r="UD25" s="612"/>
      <c r="UE25" s="612"/>
      <c r="UF25" s="612"/>
      <c r="UG25" s="612"/>
      <c r="UH25" s="612"/>
      <c r="UI25" s="612"/>
      <c r="UJ25" s="612"/>
      <c r="UK25" s="612"/>
      <c r="UL25" s="612"/>
      <c r="UM25" s="612"/>
      <c r="UN25" s="612"/>
      <c r="UO25" s="612"/>
      <c r="UP25" s="612"/>
      <c r="UQ25" s="612"/>
      <c r="UR25" s="612"/>
      <c r="US25" s="612"/>
      <c r="UT25" s="612"/>
      <c r="UU25" s="612"/>
      <c r="UV25" s="612"/>
      <c r="UW25" s="612"/>
      <c r="UX25" s="612"/>
      <c r="UY25" s="612"/>
      <c r="UZ25" s="612"/>
      <c r="VA25" s="612"/>
      <c r="VB25" s="612"/>
      <c r="VC25" s="612"/>
      <c r="VD25" s="612"/>
      <c r="VE25" s="612"/>
      <c r="VF25" s="612"/>
      <c r="VG25" s="612"/>
      <c r="VH25" s="612"/>
      <c r="VI25" s="612"/>
      <c r="VJ25" s="612"/>
      <c r="VK25" s="612"/>
      <c r="VL25" s="612"/>
      <c r="VM25" s="612"/>
      <c r="VN25" s="612"/>
      <c r="VO25" s="612"/>
      <c r="VP25" s="612"/>
      <c r="VQ25" s="612"/>
      <c r="VR25" s="612"/>
      <c r="VS25" s="612"/>
      <c r="VT25" s="612"/>
      <c r="VU25" s="612"/>
      <c r="VV25" s="612"/>
      <c r="VW25" s="612"/>
      <c r="VX25" s="612"/>
      <c r="VY25" s="612"/>
      <c r="VZ25" s="612"/>
      <c r="WA25" s="612"/>
      <c r="WB25" s="612"/>
      <c r="WC25" s="612"/>
      <c r="WD25" s="612"/>
      <c r="WE25" s="612"/>
      <c r="WF25" s="612"/>
      <c r="WG25" s="612"/>
      <c r="WH25" s="612"/>
      <c r="WI25" s="612"/>
      <c r="WJ25" s="612"/>
      <c r="WK25" s="612"/>
      <c r="WL25" s="612"/>
      <c r="WM25" s="612"/>
      <c r="WN25" s="612"/>
      <c r="WO25" s="612"/>
      <c r="WP25" s="612"/>
      <c r="WQ25" s="612"/>
      <c r="WR25" s="612"/>
      <c r="WS25" s="612"/>
      <c r="WT25" s="612"/>
      <c r="WU25" s="612"/>
      <c r="WV25" s="612"/>
      <c r="WW25" s="612"/>
      <c r="WX25" s="612"/>
      <c r="WY25" s="612"/>
      <c r="WZ25" s="612"/>
      <c r="XA25" s="612"/>
      <c r="XB25" s="612"/>
      <c r="XC25" s="612"/>
      <c r="XD25" s="612"/>
      <c r="XE25" s="612"/>
      <c r="XF25" s="612"/>
      <c r="XG25" s="612"/>
      <c r="XH25" s="612"/>
      <c r="XI25" s="612"/>
      <c r="XJ25" s="612"/>
      <c r="XK25" s="612"/>
      <c r="XL25" s="612"/>
      <c r="XM25" s="612"/>
      <c r="XN25" s="612"/>
      <c r="XO25" s="612"/>
      <c r="XP25" s="612"/>
      <c r="XQ25" s="612"/>
      <c r="XR25" s="612"/>
      <c r="XS25" s="612"/>
      <c r="XT25" s="612"/>
      <c r="XU25" s="612"/>
      <c r="XV25" s="612"/>
      <c r="XW25" s="612"/>
      <c r="XX25" s="612"/>
      <c r="XY25" s="612"/>
      <c r="XZ25" s="612"/>
      <c r="YA25" s="612"/>
      <c r="YB25" s="612"/>
      <c r="YC25" s="612"/>
      <c r="YD25" s="612"/>
      <c r="YE25" s="612"/>
      <c r="YF25" s="612"/>
      <c r="YG25" s="612"/>
      <c r="YH25" s="612"/>
      <c r="YI25" s="612"/>
      <c r="YJ25" s="612"/>
      <c r="YK25" s="612"/>
      <c r="YL25" s="612"/>
      <c r="YM25" s="612"/>
      <c r="YN25" s="612"/>
      <c r="YO25" s="612"/>
      <c r="YP25" s="612"/>
      <c r="YQ25" s="612"/>
      <c r="YR25" s="612"/>
      <c r="YS25" s="612"/>
      <c r="YT25" s="612"/>
      <c r="YU25" s="612"/>
      <c r="YV25" s="612"/>
      <c r="YW25" s="612"/>
      <c r="YX25" s="612"/>
      <c r="YY25" s="612"/>
      <c r="YZ25" s="612"/>
      <c r="ZA25" s="612"/>
      <c r="ZB25" s="612"/>
      <c r="ZC25" s="612"/>
      <c r="ZD25" s="612"/>
      <c r="ZE25" s="612"/>
      <c r="ZF25" s="612"/>
      <c r="ZG25" s="612"/>
      <c r="ZH25" s="612"/>
      <c r="ZI25" s="612"/>
      <c r="ZJ25" s="612"/>
      <c r="ZK25" s="612"/>
      <c r="ZL25" s="612"/>
      <c r="ZM25" s="612"/>
      <c r="ZN25" s="612"/>
      <c r="ZO25" s="612"/>
      <c r="ZP25" s="612"/>
      <c r="ZQ25" s="612"/>
      <c r="ZR25" s="612"/>
      <c r="ZS25" s="612"/>
      <c r="ZT25" s="612"/>
      <c r="ZU25" s="612"/>
      <c r="ZV25" s="612"/>
      <c r="ZW25" s="612"/>
      <c r="ZX25" s="612"/>
      <c r="ZY25" s="612"/>
      <c r="ZZ25" s="612"/>
      <c r="AAA25" s="612"/>
      <c r="AAB25" s="612"/>
      <c r="AAC25" s="612"/>
      <c r="AAD25" s="612"/>
      <c r="AAE25" s="612"/>
      <c r="AAF25" s="612"/>
      <c r="AAG25" s="612"/>
      <c r="AAH25" s="612"/>
      <c r="AAI25" s="612"/>
      <c r="AAJ25" s="612"/>
      <c r="AAK25" s="612"/>
      <c r="AAL25" s="612"/>
      <c r="AAM25" s="612"/>
      <c r="AAN25" s="612"/>
      <c r="AAO25" s="612"/>
      <c r="AAP25" s="612"/>
      <c r="AAQ25" s="612"/>
      <c r="AAR25" s="612"/>
      <c r="AAS25" s="612"/>
      <c r="AAT25" s="612"/>
      <c r="AAU25" s="612"/>
      <c r="AAV25" s="612"/>
      <c r="AAW25" s="612"/>
      <c r="AAX25" s="612"/>
      <c r="AAY25" s="612"/>
      <c r="AAZ25" s="612"/>
      <c r="ABA25" s="612"/>
      <c r="ABB25" s="612"/>
      <c r="ABC25" s="612"/>
      <c r="ABD25" s="612"/>
      <c r="ABE25" s="612"/>
      <c r="ABF25" s="612"/>
      <c r="ABG25" s="612"/>
      <c r="ABH25" s="612"/>
      <c r="ABI25" s="612"/>
      <c r="ABJ25" s="612"/>
      <c r="ABK25" s="612"/>
      <c r="ABL25" s="612"/>
      <c r="ABM25" s="612"/>
      <c r="ABN25" s="612"/>
      <c r="ABO25" s="612"/>
      <c r="ABP25" s="612"/>
      <c r="ABQ25" s="612"/>
      <c r="ABR25" s="612"/>
      <c r="ABS25" s="612"/>
      <c r="ABT25" s="612"/>
      <c r="ABU25" s="612"/>
      <c r="ABV25" s="612"/>
      <c r="ABW25" s="612"/>
      <c r="ABX25" s="612"/>
      <c r="ABY25" s="612"/>
      <c r="ABZ25" s="612"/>
      <c r="ACA25" s="612"/>
      <c r="ACB25" s="612"/>
      <c r="ACC25" s="612"/>
      <c r="ACD25" s="612"/>
      <c r="ACE25" s="612"/>
      <c r="ACF25" s="612"/>
      <c r="ACG25" s="612"/>
      <c r="ACH25" s="612"/>
      <c r="ACI25" s="612"/>
      <c r="ACJ25" s="612"/>
      <c r="ACK25" s="612"/>
      <c r="ACL25" s="612"/>
      <c r="ACM25" s="612"/>
      <c r="ACN25" s="612"/>
      <c r="ACO25" s="612"/>
      <c r="ACP25" s="612"/>
      <c r="ACQ25" s="612"/>
      <c r="ACR25" s="612"/>
      <c r="ACS25" s="612"/>
      <c r="ACT25" s="612"/>
      <c r="ACU25" s="612"/>
      <c r="ACV25" s="612"/>
      <c r="ACW25" s="612"/>
      <c r="ACX25" s="612"/>
      <c r="ACY25" s="612"/>
      <c r="ACZ25" s="612"/>
      <c r="ADA25" s="612"/>
      <c r="ADB25" s="612"/>
      <c r="ADC25" s="612"/>
      <c r="ADD25" s="612"/>
      <c r="ADE25" s="612"/>
      <c r="ADF25" s="612"/>
      <c r="ADG25" s="612"/>
      <c r="ADH25" s="612"/>
      <c r="ADI25" s="612"/>
      <c r="ADJ25" s="612"/>
      <c r="ADK25" s="612"/>
      <c r="ADL25" s="612"/>
      <c r="ADM25" s="612"/>
      <c r="ADN25" s="612"/>
      <c r="ADO25" s="612"/>
      <c r="ADP25" s="612"/>
      <c r="ADQ25" s="612"/>
      <c r="ADR25" s="612"/>
      <c r="ADS25" s="612"/>
      <c r="ADT25" s="612"/>
      <c r="ADU25" s="612"/>
      <c r="ADV25" s="612"/>
      <c r="ADW25" s="612"/>
      <c r="ADX25" s="612"/>
      <c r="ADY25" s="612"/>
      <c r="ADZ25" s="612"/>
      <c r="AEA25" s="612"/>
      <c r="AEB25" s="612"/>
      <c r="AEC25" s="612"/>
      <c r="AED25" s="612"/>
      <c r="AEE25" s="612"/>
      <c r="AEF25" s="612"/>
      <c r="AEG25" s="612"/>
      <c r="AEH25" s="612"/>
      <c r="AEI25" s="612"/>
      <c r="AEJ25" s="612"/>
      <c r="AEK25" s="612"/>
      <c r="AEL25" s="612"/>
      <c r="AEM25" s="612"/>
      <c r="AEN25" s="612"/>
      <c r="AEO25" s="612"/>
      <c r="AEP25" s="612"/>
      <c r="AEQ25" s="612"/>
      <c r="AER25" s="612"/>
      <c r="AES25" s="612"/>
      <c r="AET25" s="612"/>
      <c r="AEU25" s="612"/>
      <c r="AEV25" s="612"/>
      <c r="AEW25" s="612"/>
      <c r="AEX25" s="612"/>
      <c r="AEY25" s="612"/>
      <c r="AEZ25" s="612"/>
      <c r="AFA25" s="612"/>
      <c r="AFB25" s="612"/>
      <c r="AFC25" s="612"/>
      <c r="AFD25" s="612"/>
      <c r="AFE25" s="612"/>
      <c r="AFF25" s="612"/>
      <c r="AFG25" s="612"/>
      <c r="AFH25" s="612"/>
      <c r="AFI25" s="612"/>
      <c r="AFJ25" s="612"/>
      <c r="AFK25" s="612"/>
      <c r="AFL25" s="612"/>
      <c r="AFM25" s="612"/>
      <c r="AFN25" s="612"/>
      <c r="AFO25" s="612"/>
      <c r="AFP25" s="612"/>
      <c r="AFQ25" s="612"/>
      <c r="AFR25" s="612"/>
      <c r="AFS25" s="612"/>
      <c r="AFT25" s="612"/>
      <c r="AFU25" s="612"/>
      <c r="AFV25" s="612"/>
      <c r="AFW25" s="612"/>
      <c r="AFX25" s="612"/>
      <c r="AFY25" s="612"/>
      <c r="AFZ25" s="612"/>
      <c r="AGA25" s="612"/>
      <c r="AGB25" s="612"/>
      <c r="AGC25" s="612"/>
      <c r="AGD25" s="612"/>
      <c r="AGE25" s="612"/>
      <c r="AGF25" s="612"/>
      <c r="AGG25" s="612"/>
      <c r="AGH25" s="612"/>
      <c r="AGI25" s="612"/>
      <c r="AGJ25" s="612"/>
      <c r="AGK25" s="612"/>
      <c r="AGL25" s="612"/>
      <c r="AGM25" s="612"/>
      <c r="AGN25" s="612"/>
      <c r="AGO25" s="612"/>
      <c r="AGP25" s="612"/>
      <c r="AGQ25" s="612"/>
      <c r="AGR25" s="612"/>
      <c r="AGS25" s="612"/>
      <c r="AGT25" s="612"/>
      <c r="AGU25" s="612"/>
      <c r="AGV25" s="612"/>
      <c r="AGW25" s="612"/>
      <c r="AGX25" s="612"/>
      <c r="AGY25" s="612"/>
      <c r="AGZ25" s="612"/>
      <c r="AHA25" s="612"/>
      <c r="AHB25" s="612"/>
      <c r="AHC25" s="612"/>
      <c r="AHD25" s="612"/>
      <c r="AHE25" s="612"/>
      <c r="AHF25" s="612"/>
      <c r="AHG25" s="612"/>
      <c r="AHH25" s="612"/>
      <c r="AHI25" s="612"/>
      <c r="AHJ25" s="612"/>
      <c r="AHK25" s="612"/>
      <c r="AHL25" s="612"/>
      <c r="AHM25" s="612"/>
      <c r="AHN25" s="612"/>
      <c r="AHO25" s="612"/>
      <c r="AHP25" s="612"/>
      <c r="AHQ25" s="612"/>
      <c r="AHR25" s="612"/>
      <c r="AHS25" s="612"/>
      <c r="AHT25" s="612"/>
      <c r="AHU25" s="612"/>
      <c r="AHV25" s="612"/>
      <c r="AHW25" s="612"/>
      <c r="AHX25" s="612"/>
      <c r="AHY25" s="612"/>
      <c r="AHZ25" s="612"/>
      <c r="AIA25" s="612"/>
      <c r="AIB25" s="612"/>
      <c r="AIC25" s="612"/>
      <c r="AID25" s="612"/>
      <c r="AIE25" s="612"/>
      <c r="AIF25" s="612"/>
      <c r="AIG25" s="612"/>
      <c r="AIH25" s="612"/>
      <c r="AII25" s="612"/>
      <c r="AIJ25" s="612"/>
      <c r="AIK25" s="612"/>
      <c r="AIL25" s="612"/>
      <c r="AIM25" s="612"/>
      <c r="AIN25" s="612"/>
      <c r="AIO25" s="612"/>
      <c r="AIP25" s="612"/>
      <c r="AIQ25" s="612"/>
      <c r="AIR25" s="612"/>
      <c r="AIS25" s="612"/>
      <c r="AIT25" s="612"/>
      <c r="AIU25" s="612"/>
      <c r="AIV25" s="612"/>
      <c r="AIW25" s="612"/>
      <c r="AIX25" s="612"/>
      <c r="AIY25" s="612"/>
      <c r="AIZ25" s="612"/>
      <c r="AJA25" s="612"/>
      <c r="AJB25" s="612"/>
      <c r="AJC25" s="612"/>
      <c r="AJD25" s="612"/>
      <c r="AJE25" s="612"/>
      <c r="AJF25" s="612"/>
      <c r="AJG25" s="612"/>
      <c r="AJH25" s="612"/>
      <c r="AJI25" s="612"/>
      <c r="AJJ25" s="612"/>
      <c r="AJK25" s="612"/>
      <c r="AJL25" s="612"/>
      <c r="AJM25" s="612"/>
      <c r="AJN25" s="612"/>
      <c r="AJO25" s="612"/>
      <c r="AJP25" s="612"/>
      <c r="AJQ25" s="612"/>
      <c r="AJR25" s="612"/>
      <c r="AJS25" s="612"/>
      <c r="AJT25" s="612"/>
      <c r="AJU25" s="612"/>
      <c r="AJV25" s="612"/>
      <c r="AJW25" s="612"/>
      <c r="AJX25" s="612"/>
      <c r="AJY25" s="612"/>
      <c r="AJZ25" s="612"/>
      <c r="AKA25" s="612"/>
      <c r="AKB25" s="612"/>
      <c r="AKC25" s="612"/>
      <c r="AKD25" s="612"/>
      <c r="AKE25" s="612"/>
      <c r="AKF25" s="612"/>
      <c r="AKG25" s="612"/>
      <c r="AKH25" s="612"/>
      <c r="AKI25" s="612"/>
      <c r="AKJ25" s="612"/>
      <c r="AKK25" s="612"/>
      <c r="AKL25" s="612"/>
      <c r="AKM25" s="612"/>
      <c r="AKN25" s="612"/>
      <c r="AKO25" s="612"/>
      <c r="AKP25" s="612"/>
      <c r="AKQ25" s="612"/>
      <c r="AKR25" s="612"/>
      <c r="AKS25" s="612"/>
      <c r="AKT25" s="612"/>
      <c r="AKU25" s="612"/>
      <c r="AKV25" s="612"/>
      <c r="AKW25" s="612"/>
      <c r="AKX25" s="612"/>
      <c r="AKY25" s="612"/>
      <c r="AKZ25" s="612"/>
      <c r="ALA25" s="612"/>
      <c r="ALB25" s="612"/>
      <c r="ALC25" s="612"/>
      <c r="ALD25" s="612"/>
      <c r="ALE25" s="612"/>
      <c r="ALF25" s="612"/>
      <c r="ALG25" s="612"/>
      <c r="ALH25" s="612"/>
      <c r="ALI25" s="612"/>
      <c r="ALJ25" s="612"/>
      <c r="ALK25" s="612"/>
      <c r="ALL25" s="612"/>
      <c r="ALM25" s="612"/>
      <c r="ALN25" s="612"/>
      <c r="ALO25" s="612"/>
      <c r="ALP25" s="612"/>
      <c r="ALQ25" s="612"/>
      <c r="ALR25" s="612"/>
      <c r="ALS25" s="612"/>
      <c r="ALT25" s="612"/>
      <c r="ALU25" s="612"/>
      <c r="ALV25" s="612"/>
      <c r="ALW25" s="612"/>
      <c r="ALX25" s="612"/>
      <c r="ALY25" s="612"/>
      <c r="ALZ25" s="612"/>
      <c r="AMA25" s="612"/>
      <c r="AMB25" s="612"/>
      <c r="AMC25" s="612"/>
      <c r="AMD25" s="612"/>
      <c r="AME25" s="612"/>
      <c r="AMF25" s="612"/>
      <c r="AMG25" s="612"/>
      <c r="AMH25" s="612"/>
      <c r="AMI25" s="612"/>
      <c r="AMJ25" s="612"/>
      <c r="AMK25" s="612"/>
      <c r="AML25" s="612"/>
      <c r="AMM25" s="612"/>
      <c r="AMN25" s="612"/>
      <c r="AMO25" s="612"/>
      <c r="AMP25" s="612"/>
      <c r="AMQ25" s="612"/>
      <c r="AMR25" s="612"/>
      <c r="AMS25" s="612"/>
      <c r="AMT25" s="612"/>
      <c r="AMU25" s="612"/>
      <c r="AMV25" s="612"/>
      <c r="AMW25" s="612"/>
      <c r="AMX25" s="612"/>
      <c r="AMY25" s="612"/>
      <c r="AMZ25" s="612"/>
      <c r="ANA25" s="612"/>
      <c r="ANB25" s="612"/>
      <c r="ANC25" s="612"/>
      <c r="AND25" s="612"/>
      <c r="ANE25" s="612"/>
      <c r="ANF25" s="612"/>
      <c r="ANG25" s="612"/>
      <c r="ANH25" s="612"/>
      <c r="ANI25" s="612"/>
      <c r="ANJ25" s="612"/>
      <c r="ANK25" s="612"/>
      <c r="ANL25" s="612"/>
      <c r="ANM25" s="612"/>
      <c r="ANN25" s="612"/>
      <c r="ANO25" s="612"/>
      <c r="ANP25" s="612"/>
      <c r="ANQ25" s="612"/>
      <c r="ANR25" s="612"/>
      <c r="ANS25" s="612"/>
      <c r="ANT25" s="612"/>
      <c r="ANU25" s="612"/>
      <c r="ANV25" s="612"/>
      <c r="ANW25" s="612"/>
      <c r="ANX25" s="612"/>
      <c r="ANY25" s="612"/>
      <c r="ANZ25" s="612"/>
      <c r="AOA25" s="612"/>
      <c r="AOB25" s="612"/>
      <c r="AOC25" s="612"/>
      <c r="AOD25" s="612"/>
      <c r="AOE25" s="612"/>
      <c r="AOF25" s="612"/>
      <c r="AOG25" s="612"/>
      <c r="AOH25" s="612"/>
      <c r="AOI25" s="612"/>
      <c r="AOJ25" s="612"/>
      <c r="AOK25" s="612"/>
      <c r="AOL25" s="612"/>
      <c r="AOM25" s="612"/>
      <c r="AON25" s="612"/>
      <c r="AOO25" s="612"/>
      <c r="AOP25" s="612"/>
      <c r="AOQ25" s="612"/>
      <c r="AOR25" s="612"/>
      <c r="AOS25" s="612"/>
      <c r="AOT25" s="612"/>
      <c r="AOU25" s="612"/>
      <c r="AOV25" s="612"/>
      <c r="AOW25" s="612"/>
      <c r="AOX25" s="612"/>
      <c r="AOY25" s="612"/>
      <c r="AOZ25" s="612"/>
      <c r="APA25" s="612"/>
      <c r="APB25" s="612"/>
      <c r="APC25" s="612"/>
      <c r="APD25" s="612"/>
      <c r="APE25" s="612"/>
      <c r="APF25" s="612"/>
      <c r="APG25" s="612"/>
      <c r="APH25" s="612"/>
      <c r="API25" s="612"/>
      <c r="APJ25" s="612"/>
      <c r="APK25" s="612"/>
      <c r="APL25" s="612"/>
      <c r="APM25" s="612"/>
      <c r="APN25" s="612"/>
      <c r="APO25" s="612"/>
      <c r="APP25" s="612"/>
      <c r="APQ25" s="612"/>
      <c r="APR25" s="612"/>
      <c r="APS25" s="612"/>
      <c r="APT25" s="612"/>
      <c r="APU25" s="612"/>
      <c r="APV25" s="612"/>
      <c r="APW25" s="612"/>
      <c r="APX25" s="612"/>
      <c r="APY25" s="612"/>
      <c r="APZ25" s="612"/>
      <c r="AQA25" s="612"/>
      <c r="AQB25" s="612"/>
      <c r="AQC25" s="612"/>
      <c r="AQD25" s="612"/>
      <c r="AQE25" s="612"/>
      <c r="AQF25" s="612"/>
      <c r="AQG25" s="612"/>
      <c r="AQH25" s="612"/>
      <c r="AQI25" s="612"/>
      <c r="AQJ25" s="612"/>
      <c r="AQK25" s="612"/>
      <c r="AQL25" s="612"/>
      <c r="AQM25" s="612"/>
      <c r="AQN25" s="612"/>
      <c r="AQO25" s="612"/>
      <c r="AQP25" s="612"/>
      <c r="AQQ25" s="612"/>
      <c r="AQR25" s="612"/>
      <c r="AQS25" s="612"/>
      <c r="AQT25" s="612"/>
      <c r="AQU25" s="612"/>
      <c r="AQV25" s="612"/>
      <c r="AQW25" s="612"/>
      <c r="AQX25" s="612"/>
      <c r="AQY25" s="612"/>
      <c r="AQZ25" s="612"/>
      <c r="ARA25" s="612"/>
      <c r="ARB25" s="612"/>
      <c r="ARC25" s="612"/>
      <c r="ARD25" s="612"/>
      <c r="ARE25" s="612"/>
      <c r="ARF25" s="612"/>
      <c r="ARG25" s="612"/>
      <c r="ARH25" s="612"/>
      <c r="ARI25" s="612"/>
      <c r="ARJ25" s="612"/>
      <c r="ARK25" s="612"/>
      <c r="ARL25" s="612"/>
      <c r="ARM25" s="612"/>
      <c r="ARN25" s="612"/>
      <c r="ARO25" s="612"/>
      <c r="ARP25" s="612"/>
      <c r="ARQ25" s="612"/>
      <c r="ARR25" s="612"/>
      <c r="ARS25" s="612"/>
      <c r="ART25" s="612"/>
      <c r="ARU25" s="612"/>
      <c r="ARV25" s="612"/>
      <c r="ARW25" s="612"/>
      <c r="ARX25" s="612"/>
      <c r="ARY25" s="612"/>
      <c r="ARZ25" s="612"/>
      <c r="ASA25" s="612"/>
      <c r="ASB25" s="612"/>
      <c r="ASC25" s="612"/>
      <c r="ASD25" s="612"/>
      <c r="ASE25" s="612"/>
      <c r="ASF25" s="612"/>
      <c r="ASG25" s="612"/>
      <c r="ASH25" s="612"/>
      <c r="ASI25" s="612"/>
      <c r="ASJ25" s="612"/>
      <c r="ASK25" s="612"/>
      <c r="ASL25" s="612"/>
      <c r="ASM25" s="612"/>
      <c r="ASN25" s="612"/>
      <c r="ASO25" s="612"/>
      <c r="ASP25" s="612"/>
      <c r="ASQ25" s="612"/>
      <c r="ASR25" s="612"/>
      <c r="ASS25" s="612"/>
      <c r="AST25" s="612"/>
      <c r="ASU25" s="612"/>
      <c r="ASV25" s="612"/>
      <c r="ASW25" s="612"/>
      <c r="ASX25" s="612"/>
      <c r="ASY25" s="612"/>
      <c r="ASZ25" s="612"/>
      <c r="ATA25" s="612"/>
      <c r="ATB25" s="612"/>
      <c r="ATC25" s="612"/>
      <c r="ATD25" s="612"/>
      <c r="ATE25" s="612"/>
      <c r="ATF25" s="612"/>
      <c r="ATG25" s="612"/>
      <c r="ATH25" s="612"/>
      <c r="ATI25" s="612"/>
      <c r="ATJ25" s="612"/>
      <c r="ATK25" s="612"/>
      <c r="ATL25" s="612"/>
      <c r="ATM25" s="612"/>
      <c r="ATN25" s="612"/>
      <c r="ATO25" s="612"/>
      <c r="ATP25" s="612"/>
      <c r="ATQ25" s="612"/>
      <c r="ATR25" s="612"/>
      <c r="ATS25" s="612"/>
      <c r="ATT25" s="612"/>
      <c r="ATU25" s="612"/>
      <c r="ATV25" s="612"/>
      <c r="ATW25" s="612"/>
      <c r="ATX25" s="612"/>
      <c r="ATY25" s="612"/>
      <c r="ATZ25" s="612"/>
      <c r="AUA25" s="612"/>
      <c r="AUB25" s="612"/>
      <c r="AUC25" s="612"/>
      <c r="AUD25" s="612"/>
      <c r="AUE25" s="612"/>
      <c r="AUF25" s="612"/>
      <c r="AUG25" s="612"/>
      <c r="AUH25" s="612"/>
      <c r="AUI25" s="612"/>
      <c r="AUJ25" s="612"/>
      <c r="AUK25" s="612"/>
      <c r="AUL25" s="612"/>
      <c r="AUM25" s="612"/>
      <c r="AUN25" s="612"/>
      <c r="AUO25" s="612"/>
      <c r="AUP25" s="612"/>
      <c r="AUQ25" s="612"/>
      <c r="AUR25" s="612"/>
      <c r="AUS25" s="612"/>
      <c r="AUT25" s="612"/>
      <c r="AUU25" s="612"/>
      <c r="AUV25" s="612"/>
      <c r="AUW25" s="612"/>
      <c r="AUX25" s="612"/>
      <c r="AUY25" s="612"/>
      <c r="AUZ25" s="612"/>
      <c r="AVA25" s="612"/>
      <c r="AVB25" s="612"/>
      <c r="AVC25" s="612"/>
      <c r="AVD25" s="612"/>
      <c r="AVE25" s="612"/>
      <c r="AVF25" s="612"/>
      <c r="AVG25" s="612"/>
      <c r="AVH25" s="612"/>
      <c r="AVI25" s="612"/>
      <c r="AVJ25" s="612"/>
      <c r="AVK25" s="612"/>
      <c r="AVL25" s="612"/>
      <c r="AVM25" s="612"/>
      <c r="AVN25" s="612"/>
      <c r="AVO25" s="612"/>
      <c r="AVP25" s="612"/>
      <c r="AVQ25" s="612"/>
      <c r="AVR25" s="612"/>
      <c r="AVS25" s="612"/>
      <c r="AVT25" s="612"/>
      <c r="AVU25" s="612"/>
      <c r="AVV25" s="612"/>
      <c r="AVW25" s="612"/>
      <c r="AVX25" s="612"/>
      <c r="AVY25" s="612"/>
      <c r="AVZ25" s="612"/>
      <c r="AWA25" s="612"/>
      <c r="AWB25" s="612"/>
      <c r="AWC25" s="612"/>
      <c r="AWD25" s="612"/>
      <c r="AWE25" s="612"/>
      <c r="AWF25" s="612"/>
      <c r="AWG25" s="612"/>
      <c r="AWH25" s="612"/>
      <c r="AWI25" s="612"/>
      <c r="AWJ25" s="612"/>
      <c r="AWK25" s="612"/>
      <c r="AWL25" s="612"/>
      <c r="AWM25" s="612"/>
      <c r="AWN25" s="612"/>
      <c r="AWO25" s="612"/>
      <c r="AWP25" s="612"/>
      <c r="AWQ25" s="612"/>
      <c r="AWR25" s="612"/>
      <c r="AWS25" s="612"/>
      <c r="AWT25" s="612"/>
      <c r="AWU25" s="612"/>
      <c r="AWV25" s="612"/>
      <c r="AWW25" s="612"/>
      <c r="AWX25" s="612"/>
      <c r="AWY25" s="612"/>
      <c r="AWZ25" s="612"/>
      <c r="AXA25" s="612"/>
      <c r="AXB25" s="612"/>
      <c r="AXC25" s="612"/>
      <c r="AXD25" s="612"/>
      <c r="AXE25" s="612"/>
      <c r="AXF25" s="612"/>
      <c r="AXG25" s="612"/>
      <c r="AXH25" s="612"/>
      <c r="AXI25" s="612"/>
      <c r="AXJ25" s="612"/>
      <c r="AXK25" s="612"/>
      <c r="AXL25" s="612"/>
      <c r="AXM25" s="612"/>
      <c r="AXN25" s="612"/>
      <c r="AXO25" s="612"/>
      <c r="AXP25" s="612"/>
      <c r="AXQ25" s="612"/>
      <c r="AXR25" s="612"/>
      <c r="AXS25" s="612"/>
      <c r="AXT25" s="612"/>
      <c r="AXU25" s="612"/>
      <c r="AXV25" s="612"/>
      <c r="AXW25" s="612"/>
      <c r="AXX25" s="612"/>
      <c r="AXY25" s="612"/>
      <c r="AXZ25" s="612"/>
      <c r="AYA25" s="612"/>
      <c r="AYB25" s="612"/>
      <c r="AYC25" s="612"/>
      <c r="AYD25" s="612"/>
      <c r="AYE25" s="612"/>
      <c r="AYF25" s="612"/>
      <c r="AYG25" s="612"/>
      <c r="AYH25" s="612"/>
      <c r="AYI25" s="612"/>
      <c r="AYJ25" s="612"/>
      <c r="AYK25" s="612"/>
      <c r="AYL25" s="612"/>
      <c r="AYM25" s="612"/>
      <c r="AYN25" s="612"/>
      <c r="AYO25" s="612"/>
      <c r="AYP25" s="612"/>
      <c r="AYQ25" s="612"/>
      <c r="AYR25" s="612"/>
      <c r="AYS25" s="612"/>
      <c r="AYT25" s="612"/>
      <c r="AYU25" s="612"/>
      <c r="AYV25" s="612"/>
      <c r="AYW25" s="612"/>
      <c r="AYX25" s="612"/>
      <c r="AYY25" s="612"/>
      <c r="AYZ25" s="612"/>
      <c r="AZA25" s="612"/>
      <c r="AZB25" s="612"/>
      <c r="AZC25" s="612"/>
      <c r="AZD25" s="612"/>
      <c r="AZE25" s="612"/>
      <c r="AZF25" s="612"/>
      <c r="AZG25" s="612"/>
      <c r="AZH25" s="612"/>
      <c r="AZI25" s="612"/>
      <c r="AZJ25" s="612"/>
      <c r="AZK25" s="612"/>
      <c r="AZL25" s="612"/>
      <c r="AZM25" s="612"/>
      <c r="AZN25" s="612"/>
      <c r="AZO25" s="612"/>
      <c r="AZP25" s="612"/>
      <c r="AZQ25" s="612"/>
      <c r="AZR25" s="612"/>
      <c r="AZS25" s="612"/>
      <c r="AZT25" s="612"/>
      <c r="AZU25" s="612"/>
      <c r="AZV25" s="612"/>
      <c r="AZW25" s="612"/>
      <c r="AZX25" s="612"/>
      <c r="AZY25" s="612"/>
      <c r="AZZ25" s="612"/>
      <c r="BAA25" s="612"/>
      <c r="BAB25" s="612"/>
      <c r="BAC25" s="612"/>
      <c r="BAD25" s="612"/>
      <c r="BAE25" s="612"/>
      <c r="BAF25" s="612"/>
      <c r="BAG25" s="612"/>
      <c r="BAH25" s="612"/>
      <c r="BAI25" s="612"/>
      <c r="BAJ25" s="612"/>
      <c r="BAK25" s="612"/>
      <c r="BAL25" s="612"/>
      <c r="BAM25" s="612"/>
      <c r="BAN25" s="612"/>
      <c r="BAO25" s="612"/>
      <c r="BAP25" s="612"/>
      <c r="BAQ25" s="612"/>
      <c r="BAR25" s="612"/>
      <c r="BAS25" s="612"/>
      <c r="BAT25" s="612"/>
      <c r="BAU25" s="612"/>
      <c r="BAV25" s="612"/>
      <c r="BAW25" s="612"/>
      <c r="BAX25" s="612"/>
      <c r="BAY25" s="612"/>
      <c r="BAZ25" s="612"/>
      <c r="BBA25" s="612"/>
      <c r="BBB25" s="612"/>
      <c r="BBC25" s="612"/>
      <c r="BBD25" s="612"/>
      <c r="BBE25" s="612"/>
      <c r="BBF25" s="612"/>
      <c r="BBG25" s="612"/>
      <c r="BBH25" s="612"/>
      <c r="BBI25" s="612"/>
      <c r="BBJ25" s="612"/>
      <c r="BBK25" s="612"/>
      <c r="BBL25" s="612"/>
      <c r="BBM25" s="612"/>
      <c r="BBN25" s="612"/>
      <c r="BBO25" s="612"/>
      <c r="BBP25" s="612"/>
      <c r="BBQ25" s="612"/>
      <c r="BBR25" s="612"/>
      <c r="BBS25" s="612"/>
      <c r="BBT25" s="612"/>
      <c r="BBU25" s="612"/>
      <c r="BBV25" s="612"/>
      <c r="BBW25" s="612"/>
      <c r="BBX25" s="612"/>
      <c r="BBY25" s="612"/>
      <c r="BBZ25" s="612"/>
      <c r="BCA25" s="612"/>
      <c r="BCB25" s="612"/>
      <c r="BCC25" s="612"/>
      <c r="BCD25" s="612"/>
      <c r="BCE25" s="612"/>
      <c r="BCF25" s="612"/>
      <c r="BCG25" s="612"/>
      <c r="BCH25" s="612"/>
      <c r="BCI25" s="612"/>
      <c r="BCJ25" s="612"/>
      <c r="BCK25" s="612"/>
      <c r="BCL25" s="612"/>
      <c r="BCM25" s="612"/>
      <c r="BCN25" s="612"/>
      <c r="BCO25" s="612"/>
      <c r="BCP25" s="612"/>
      <c r="BCQ25" s="612"/>
      <c r="BCR25" s="612"/>
      <c r="BCS25" s="612"/>
      <c r="BCT25" s="612"/>
      <c r="BCU25" s="612"/>
      <c r="BCV25" s="612"/>
      <c r="BCW25" s="612"/>
      <c r="BCX25" s="612"/>
      <c r="BCY25" s="612"/>
      <c r="BCZ25" s="612"/>
      <c r="BDA25" s="612"/>
      <c r="BDB25" s="612"/>
      <c r="BDC25" s="612"/>
      <c r="BDD25" s="612"/>
      <c r="BDE25" s="612"/>
      <c r="BDF25" s="612"/>
      <c r="BDG25" s="612"/>
      <c r="BDH25" s="612"/>
      <c r="BDI25" s="612"/>
      <c r="BDJ25" s="612"/>
      <c r="BDK25" s="612"/>
      <c r="BDL25" s="612"/>
      <c r="BDM25" s="612"/>
      <c r="BDN25" s="612"/>
      <c r="BDO25" s="612"/>
      <c r="BDP25" s="612"/>
      <c r="BDQ25" s="612"/>
      <c r="BDR25" s="612"/>
      <c r="BDS25" s="612"/>
      <c r="BDT25" s="612"/>
      <c r="BDU25" s="612"/>
      <c r="BDV25" s="612"/>
      <c r="BDW25" s="612"/>
      <c r="BDX25" s="612"/>
      <c r="BDY25" s="612"/>
      <c r="BDZ25" s="612"/>
      <c r="BEA25" s="612"/>
      <c r="BEB25" s="612"/>
      <c r="BEC25" s="612"/>
      <c r="BED25" s="612"/>
      <c r="BEE25" s="612"/>
      <c r="BEF25" s="612"/>
      <c r="BEG25" s="612"/>
      <c r="BEH25" s="612"/>
      <c r="BEI25" s="612"/>
      <c r="BEJ25" s="612"/>
      <c r="BEK25" s="612"/>
      <c r="BEL25" s="612"/>
      <c r="BEM25" s="612"/>
      <c r="BEN25" s="612"/>
      <c r="BEO25" s="612"/>
      <c r="BEP25" s="612"/>
      <c r="BEQ25" s="612"/>
      <c r="BER25" s="612"/>
      <c r="BES25" s="612"/>
      <c r="BET25" s="612"/>
      <c r="BEU25" s="612"/>
      <c r="BEV25" s="612"/>
      <c r="BEW25" s="612"/>
      <c r="BEX25" s="612"/>
      <c r="BEY25" s="612"/>
      <c r="BEZ25" s="612"/>
      <c r="BFA25" s="612"/>
      <c r="BFB25" s="612"/>
      <c r="BFC25" s="612"/>
      <c r="BFD25" s="612"/>
      <c r="BFE25" s="612"/>
      <c r="BFF25" s="612"/>
      <c r="BFG25" s="612"/>
      <c r="BFH25" s="612"/>
      <c r="BFI25" s="612"/>
      <c r="BFJ25" s="612"/>
      <c r="BFK25" s="612"/>
      <c r="BFL25" s="612"/>
      <c r="BFM25" s="612"/>
      <c r="BFN25" s="612"/>
      <c r="BFO25" s="612"/>
      <c r="BFP25" s="612"/>
      <c r="BFQ25" s="612"/>
      <c r="BFR25" s="612"/>
      <c r="BFS25" s="612"/>
      <c r="BFT25" s="612"/>
      <c r="BFU25" s="612"/>
      <c r="BFV25" s="612"/>
      <c r="BFW25" s="612"/>
      <c r="BFX25" s="612"/>
      <c r="BFY25" s="612"/>
      <c r="BFZ25" s="612"/>
      <c r="BGA25" s="612"/>
      <c r="BGB25" s="612"/>
      <c r="BGC25" s="612"/>
      <c r="BGD25" s="612"/>
      <c r="BGE25" s="612"/>
      <c r="BGF25" s="612"/>
      <c r="BGG25" s="612"/>
      <c r="BGH25" s="612"/>
      <c r="BGI25" s="612"/>
      <c r="BGJ25" s="612"/>
      <c r="BGK25" s="612"/>
      <c r="BGL25" s="612"/>
      <c r="BGM25" s="612"/>
      <c r="BGN25" s="612"/>
      <c r="BGO25" s="612"/>
      <c r="BGP25" s="612"/>
      <c r="BGQ25" s="612"/>
      <c r="BGR25" s="612"/>
      <c r="BGS25" s="612"/>
      <c r="BGT25" s="612"/>
      <c r="BGU25" s="612"/>
      <c r="BGV25" s="612"/>
      <c r="BGW25" s="612"/>
      <c r="BGX25" s="612"/>
      <c r="BGY25" s="612"/>
      <c r="BGZ25" s="612"/>
      <c r="BHA25" s="612"/>
      <c r="BHB25" s="612"/>
      <c r="BHC25" s="612"/>
      <c r="BHD25" s="612"/>
      <c r="BHE25" s="612"/>
      <c r="BHF25" s="612"/>
      <c r="BHG25" s="612"/>
      <c r="BHH25" s="612"/>
      <c r="BHI25" s="612"/>
      <c r="BHJ25" s="612"/>
      <c r="BHK25" s="612"/>
      <c r="BHL25" s="612"/>
      <c r="BHM25" s="612"/>
      <c r="BHN25" s="612"/>
      <c r="BHO25" s="612"/>
      <c r="BHP25" s="612"/>
      <c r="BHQ25" s="612"/>
      <c r="BHR25" s="612"/>
      <c r="BHS25" s="612"/>
      <c r="BHT25" s="612"/>
      <c r="BHU25" s="612"/>
      <c r="BHV25" s="612"/>
      <c r="BHW25" s="612"/>
      <c r="BHX25" s="612"/>
      <c r="BHY25" s="612"/>
      <c r="BHZ25" s="612"/>
      <c r="BIA25" s="612"/>
      <c r="BIB25" s="612"/>
      <c r="BIC25" s="612"/>
      <c r="BID25" s="612"/>
      <c r="BIE25" s="612"/>
      <c r="BIF25" s="612"/>
      <c r="BIG25" s="612"/>
      <c r="BIH25" s="612"/>
      <c r="BII25" s="612"/>
      <c r="BIJ25" s="612"/>
      <c r="BIK25" s="612"/>
      <c r="BIL25" s="612"/>
      <c r="BIM25" s="612"/>
      <c r="BIN25" s="612"/>
      <c r="BIO25" s="612"/>
      <c r="BIP25" s="612"/>
      <c r="BIQ25" s="612"/>
      <c r="BIR25" s="612"/>
      <c r="BIS25" s="612"/>
      <c r="BIT25" s="612"/>
      <c r="BIU25" s="612"/>
      <c r="BIV25" s="612"/>
      <c r="BIW25" s="612"/>
      <c r="BIX25" s="612"/>
      <c r="BIY25" s="612"/>
      <c r="BIZ25" s="612"/>
      <c r="BJA25" s="612"/>
      <c r="BJB25" s="612"/>
      <c r="BJC25" s="612"/>
      <c r="BJD25" s="612"/>
      <c r="BJE25" s="612"/>
      <c r="BJF25" s="612"/>
      <c r="BJG25" s="612"/>
      <c r="BJH25" s="612"/>
      <c r="BJI25" s="612"/>
      <c r="BJJ25" s="612"/>
      <c r="BJK25" s="612"/>
      <c r="BJL25" s="612"/>
      <c r="BJM25" s="612"/>
      <c r="BJN25" s="612"/>
      <c r="BJO25" s="612"/>
      <c r="BJP25" s="612"/>
      <c r="BJQ25" s="612"/>
      <c r="BJR25" s="612"/>
      <c r="BJS25" s="612"/>
      <c r="BJT25" s="612"/>
      <c r="BJU25" s="612"/>
      <c r="BJV25" s="612"/>
      <c r="BJW25" s="612"/>
      <c r="BJX25" s="612"/>
      <c r="BJY25" s="612"/>
      <c r="BJZ25" s="612"/>
      <c r="BKA25" s="612"/>
      <c r="BKB25" s="612"/>
      <c r="BKC25" s="612"/>
      <c r="BKD25" s="612"/>
      <c r="BKE25" s="612"/>
      <c r="BKF25" s="612"/>
      <c r="BKG25" s="612"/>
      <c r="BKH25" s="612"/>
      <c r="BKI25" s="612"/>
      <c r="BKJ25" s="612"/>
      <c r="BKK25" s="612"/>
      <c r="BKL25" s="612"/>
      <c r="BKM25" s="612"/>
      <c r="BKN25" s="612"/>
      <c r="BKO25" s="612"/>
      <c r="BKP25" s="612"/>
      <c r="BKQ25" s="612"/>
      <c r="BKR25" s="612"/>
      <c r="BKS25" s="612"/>
      <c r="BKT25" s="612"/>
      <c r="BKU25" s="612"/>
      <c r="BKV25" s="612"/>
      <c r="BKW25" s="612"/>
      <c r="BKX25" s="612"/>
      <c r="BKY25" s="612"/>
      <c r="BKZ25" s="612"/>
      <c r="BLA25" s="612"/>
      <c r="BLB25" s="612"/>
      <c r="BLC25" s="612"/>
      <c r="BLD25" s="612"/>
      <c r="BLE25" s="612"/>
      <c r="BLF25" s="612"/>
      <c r="BLG25" s="612"/>
      <c r="BLH25" s="612"/>
      <c r="BLI25" s="612"/>
      <c r="BLJ25" s="612"/>
      <c r="BLK25" s="612"/>
      <c r="BLL25" s="612"/>
      <c r="BLM25" s="612"/>
      <c r="BLN25" s="612"/>
      <c r="BLO25" s="612"/>
      <c r="BLP25" s="612"/>
      <c r="BLQ25" s="612"/>
      <c r="BLR25" s="612"/>
      <c r="BLS25" s="612"/>
      <c r="BLT25" s="612"/>
      <c r="BLU25" s="612"/>
      <c r="BLV25" s="612"/>
      <c r="BLW25" s="612"/>
      <c r="BLX25" s="612"/>
      <c r="BLY25" s="612"/>
      <c r="BLZ25" s="612"/>
      <c r="BMA25" s="612"/>
      <c r="BMB25" s="612"/>
      <c r="BMC25" s="612"/>
      <c r="BMD25" s="612"/>
      <c r="BME25" s="612"/>
      <c r="BMF25" s="612"/>
      <c r="BMG25" s="612"/>
      <c r="BMH25" s="612"/>
      <c r="BMI25" s="612"/>
      <c r="BMJ25" s="612"/>
      <c r="BMK25" s="612"/>
      <c r="BML25" s="612"/>
      <c r="BMM25" s="612"/>
      <c r="BMN25" s="612"/>
      <c r="BMO25" s="612"/>
      <c r="BMP25" s="612"/>
      <c r="BMQ25" s="612"/>
      <c r="BMR25" s="612"/>
      <c r="BMS25" s="612"/>
      <c r="BMT25" s="612"/>
      <c r="BMU25" s="612"/>
      <c r="BMV25" s="612"/>
      <c r="BMW25" s="612"/>
      <c r="BMX25" s="612"/>
      <c r="BMY25" s="612"/>
      <c r="BMZ25" s="612"/>
      <c r="BNA25" s="612"/>
      <c r="BNB25" s="612"/>
      <c r="BNC25" s="612"/>
      <c r="BND25" s="612"/>
      <c r="BNE25" s="612"/>
      <c r="BNF25" s="612"/>
      <c r="BNG25" s="612"/>
      <c r="BNH25" s="612"/>
      <c r="BNI25" s="612"/>
      <c r="BNJ25" s="612"/>
      <c r="BNK25" s="612"/>
      <c r="BNL25" s="612"/>
      <c r="BNM25" s="612"/>
      <c r="BNN25" s="612"/>
      <c r="BNO25" s="612"/>
      <c r="BNP25" s="612"/>
      <c r="BNQ25" s="612"/>
      <c r="BNR25" s="612"/>
      <c r="BNS25" s="612"/>
      <c r="BNT25" s="612"/>
      <c r="BNU25" s="612"/>
      <c r="BNV25" s="612"/>
      <c r="BNW25" s="612"/>
      <c r="BNX25" s="612"/>
      <c r="BNY25" s="612"/>
      <c r="BNZ25" s="612"/>
      <c r="BOA25" s="612"/>
      <c r="BOB25" s="612"/>
      <c r="BOC25" s="612"/>
      <c r="BOD25" s="612"/>
      <c r="BOE25" s="612"/>
      <c r="BOF25" s="612"/>
      <c r="BOG25" s="612"/>
      <c r="BOH25" s="612"/>
      <c r="BOI25" s="612"/>
      <c r="BOJ25" s="612"/>
      <c r="BOK25" s="612"/>
      <c r="BOL25" s="612"/>
      <c r="BOM25" s="612"/>
      <c r="BON25" s="612"/>
      <c r="BOO25" s="612"/>
      <c r="BOP25" s="612"/>
      <c r="BOQ25" s="612"/>
      <c r="BOR25" s="612"/>
      <c r="BOS25" s="612"/>
      <c r="BOT25" s="612"/>
      <c r="BOU25" s="612"/>
      <c r="BOV25" s="612"/>
      <c r="BOW25" s="612"/>
      <c r="BOX25" s="612"/>
      <c r="BOY25" s="612"/>
      <c r="BOZ25" s="612"/>
      <c r="BPA25" s="612"/>
      <c r="BPB25" s="612"/>
      <c r="BPC25" s="612"/>
      <c r="BPD25" s="612"/>
      <c r="BPE25" s="612"/>
      <c r="BPF25" s="612"/>
      <c r="BPG25" s="612"/>
      <c r="BPH25" s="612"/>
      <c r="BPI25" s="612"/>
      <c r="BPJ25" s="612"/>
      <c r="BPK25" s="612"/>
      <c r="BPL25" s="612"/>
      <c r="BPM25" s="612"/>
      <c r="BPN25" s="612"/>
      <c r="BPO25" s="612"/>
      <c r="BPP25" s="612"/>
      <c r="BPQ25" s="612"/>
      <c r="BPR25" s="612"/>
      <c r="BPS25" s="612"/>
      <c r="BPT25" s="612"/>
      <c r="BPU25" s="612"/>
      <c r="BPV25" s="612"/>
      <c r="BPW25" s="612"/>
      <c r="BPX25" s="612"/>
      <c r="BPY25" s="612"/>
      <c r="BPZ25" s="612"/>
      <c r="BQA25" s="612"/>
      <c r="BQB25" s="612"/>
      <c r="BQC25" s="612"/>
      <c r="BQD25" s="612"/>
      <c r="BQE25" s="612"/>
      <c r="BQF25" s="612"/>
      <c r="BQG25" s="612"/>
      <c r="BQH25" s="612"/>
      <c r="BQI25" s="612"/>
      <c r="BQJ25" s="612"/>
      <c r="BQK25" s="612"/>
      <c r="BQL25" s="612"/>
      <c r="BQM25" s="612"/>
      <c r="BQN25" s="612"/>
      <c r="BQO25" s="612"/>
      <c r="BQP25" s="612"/>
      <c r="BQQ25" s="612"/>
      <c r="BQR25" s="612"/>
      <c r="BQS25" s="612"/>
      <c r="BQT25" s="612"/>
      <c r="BQU25" s="612"/>
      <c r="BQV25" s="612"/>
      <c r="BQW25" s="612"/>
      <c r="BQX25" s="612"/>
      <c r="BQY25" s="612"/>
      <c r="BQZ25" s="612"/>
      <c r="BRA25" s="612"/>
      <c r="BRB25" s="612"/>
      <c r="BRC25" s="612"/>
      <c r="BRD25" s="612"/>
      <c r="BRE25" s="612"/>
      <c r="BRF25" s="612"/>
      <c r="BRG25" s="612"/>
      <c r="BRH25" s="612"/>
      <c r="BRI25" s="612"/>
      <c r="BRJ25" s="612"/>
      <c r="BRK25" s="612"/>
      <c r="BRL25" s="612"/>
      <c r="BRM25" s="612"/>
      <c r="BRN25" s="612"/>
      <c r="BRO25" s="612"/>
      <c r="BRP25" s="612"/>
      <c r="BRQ25" s="612"/>
      <c r="BRR25" s="612"/>
      <c r="BRS25" s="612"/>
      <c r="BRT25" s="612"/>
      <c r="BRU25" s="612"/>
      <c r="BRV25" s="612"/>
      <c r="BRW25" s="612"/>
      <c r="BRX25" s="612"/>
      <c r="BRY25" s="612"/>
      <c r="BRZ25" s="612"/>
      <c r="BSA25" s="612"/>
      <c r="BSB25" s="612"/>
      <c r="BSC25" s="612"/>
      <c r="BSD25" s="612"/>
      <c r="BSE25" s="612"/>
      <c r="BSF25" s="612"/>
      <c r="BSG25" s="612"/>
      <c r="BSH25" s="612"/>
      <c r="BSI25" s="612"/>
      <c r="BSJ25" s="612"/>
      <c r="BSK25" s="612"/>
      <c r="BSL25" s="612"/>
      <c r="BSM25" s="612"/>
      <c r="BSN25" s="612"/>
      <c r="BSO25" s="612"/>
      <c r="BSP25" s="612"/>
      <c r="BSQ25" s="612"/>
      <c r="BSR25" s="612"/>
      <c r="BSS25" s="612"/>
      <c r="BST25" s="612"/>
      <c r="BSU25" s="612"/>
      <c r="BSV25" s="612"/>
      <c r="BSW25" s="612"/>
      <c r="BSX25" s="612"/>
      <c r="BSY25" s="612"/>
      <c r="BSZ25" s="612"/>
      <c r="BTA25" s="612"/>
      <c r="BTB25" s="612"/>
      <c r="BTC25" s="612"/>
      <c r="BTD25" s="612"/>
      <c r="BTE25" s="612"/>
      <c r="BTF25" s="612"/>
      <c r="BTG25" s="612"/>
      <c r="BTH25" s="612"/>
      <c r="BTI25" s="612"/>
      <c r="BTJ25" s="612"/>
      <c r="BTK25" s="612"/>
      <c r="BTL25" s="612"/>
      <c r="BTM25" s="612"/>
      <c r="BTN25" s="612"/>
      <c r="BTO25" s="612"/>
      <c r="BTP25" s="612"/>
      <c r="BTQ25" s="612"/>
      <c r="BTR25" s="612"/>
      <c r="BTS25" s="612"/>
      <c r="BTT25" s="612"/>
      <c r="BTU25" s="612"/>
      <c r="BTV25" s="612"/>
      <c r="BTW25" s="612"/>
      <c r="BTX25" s="612"/>
      <c r="BTY25" s="612"/>
      <c r="BTZ25" s="612"/>
      <c r="BUA25" s="612"/>
      <c r="BUB25" s="612"/>
      <c r="BUC25" s="612"/>
      <c r="BUD25" s="612"/>
      <c r="BUE25" s="612"/>
      <c r="BUF25" s="612"/>
      <c r="BUG25" s="612"/>
      <c r="BUH25" s="612"/>
      <c r="BUI25" s="612"/>
      <c r="BUJ25" s="612"/>
      <c r="BUK25" s="612"/>
      <c r="BUL25" s="612"/>
      <c r="BUM25" s="612"/>
      <c r="BUN25" s="612"/>
      <c r="BUO25" s="612"/>
      <c r="BUP25" s="612"/>
      <c r="BUQ25" s="612"/>
      <c r="BUR25" s="612"/>
      <c r="BUS25" s="612"/>
      <c r="BUT25" s="612"/>
      <c r="BUU25" s="612"/>
      <c r="BUV25" s="612"/>
      <c r="BUW25" s="612"/>
      <c r="BUX25" s="612"/>
      <c r="BUY25" s="612"/>
      <c r="BUZ25" s="612"/>
      <c r="BVA25" s="612"/>
      <c r="BVB25" s="612"/>
      <c r="BVC25" s="612"/>
      <c r="BVD25" s="612"/>
      <c r="BVE25" s="612"/>
      <c r="BVF25" s="612"/>
      <c r="BVG25" s="612"/>
      <c r="BVH25" s="612"/>
      <c r="BVI25" s="612"/>
      <c r="BVJ25" s="612"/>
      <c r="BVK25" s="612"/>
      <c r="BVL25" s="612"/>
      <c r="BVM25" s="612"/>
      <c r="BVN25" s="612"/>
      <c r="BVO25" s="612"/>
      <c r="BVP25" s="612"/>
      <c r="BVQ25" s="612"/>
      <c r="BVR25" s="612"/>
      <c r="BVS25" s="612"/>
      <c r="BVT25" s="612"/>
      <c r="BVU25" s="612"/>
      <c r="BVV25" s="612"/>
      <c r="BVW25" s="612"/>
      <c r="BVX25" s="612"/>
      <c r="BVY25" s="612"/>
      <c r="BVZ25" s="612"/>
      <c r="BWA25" s="612"/>
      <c r="BWB25" s="612"/>
      <c r="BWC25" s="612"/>
      <c r="BWD25" s="612"/>
      <c r="BWE25" s="612"/>
      <c r="BWF25" s="612"/>
      <c r="BWG25" s="612"/>
      <c r="BWH25" s="612"/>
      <c r="BWI25" s="612"/>
      <c r="BWJ25" s="612"/>
      <c r="BWK25" s="612"/>
      <c r="BWL25" s="612"/>
      <c r="BWM25" s="612"/>
      <c r="BWN25" s="612"/>
      <c r="BWO25" s="612"/>
      <c r="BWP25" s="612"/>
      <c r="BWQ25" s="612"/>
      <c r="BWR25" s="612"/>
      <c r="BWS25" s="612"/>
      <c r="BWT25" s="612"/>
      <c r="BWU25" s="612"/>
      <c r="BWV25" s="612"/>
      <c r="BWW25" s="612"/>
      <c r="BWX25" s="612"/>
      <c r="BWY25" s="612"/>
      <c r="BWZ25" s="612"/>
      <c r="BXA25" s="612"/>
      <c r="BXB25" s="612"/>
      <c r="BXC25" s="612"/>
      <c r="BXD25" s="612"/>
      <c r="BXE25" s="612"/>
      <c r="BXF25" s="612"/>
      <c r="BXG25" s="612"/>
      <c r="BXH25" s="612"/>
      <c r="BXI25" s="612"/>
      <c r="BXJ25" s="612"/>
      <c r="BXK25" s="612"/>
      <c r="BXL25" s="612"/>
      <c r="BXM25" s="612"/>
    </row>
    <row r="26" spans="1:1989" ht="32.1" customHeight="1" x14ac:dyDescent="0.45">
      <c r="A26" s="1256" t="s">
        <v>763</v>
      </c>
      <c r="B26" s="1257">
        <v>10.16913344</v>
      </c>
      <c r="C26" s="1257">
        <v>11.36843359</v>
      </c>
      <c r="D26" s="1257">
        <v>11.65545966</v>
      </c>
      <c r="E26" s="1257">
        <v>11.49918778</v>
      </c>
      <c r="F26" s="885"/>
      <c r="G26" s="891"/>
      <c r="H26" s="891"/>
      <c r="I26" s="891"/>
      <c r="J26" s="1252"/>
      <c r="K26" s="893"/>
      <c r="L26" s="893"/>
      <c r="M26" s="893"/>
      <c r="N26" s="893"/>
    </row>
    <row r="27" spans="1:1989" ht="32.1" customHeight="1" x14ac:dyDescent="0.45">
      <c r="A27" s="1248" t="s">
        <v>764</v>
      </c>
      <c r="B27" s="1255">
        <v>0</v>
      </c>
      <c r="C27" s="1255">
        <v>0</v>
      </c>
      <c r="D27" s="1255">
        <v>0</v>
      </c>
      <c r="E27" s="1255">
        <v>0</v>
      </c>
      <c r="F27" s="885"/>
      <c r="G27" s="891"/>
      <c r="H27" s="891"/>
      <c r="I27" s="891"/>
      <c r="J27" s="1252"/>
      <c r="K27" s="893"/>
      <c r="L27" s="893"/>
      <c r="M27" s="893"/>
      <c r="N27" s="893"/>
    </row>
    <row r="28" spans="1:1989" ht="32.1" customHeight="1" thickBot="1" x14ac:dyDescent="0.5">
      <c r="A28" s="1258" t="s">
        <v>765</v>
      </c>
      <c r="B28" s="1259">
        <v>0</v>
      </c>
      <c r="C28" s="1259">
        <v>0</v>
      </c>
      <c r="D28" s="1259">
        <v>0</v>
      </c>
      <c r="E28" s="1259">
        <v>0</v>
      </c>
      <c r="F28" s="885"/>
      <c r="G28" s="891"/>
      <c r="H28" s="891"/>
      <c r="I28" s="891"/>
      <c r="J28" s="1252"/>
      <c r="K28" s="893"/>
      <c r="L28" s="893"/>
      <c r="M28" s="893"/>
      <c r="N28" s="893"/>
    </row>
    <row r="29" spans="1:1989" ht="32.1" customHeight="1" thickTop="1" thickBot="1" x14ac:dyDescent="0.5">
      <c r="A29" s="1260" t="s">
        <v>766</v>
      </c>
      <c r="B29" s="1261">
        <v>62940.741530889994</v>
      </c>
      <c r="C29" s="1261">
        <v>63092.996645839994</v>
      </c>
      <c r="D29" s="1261">
        <v>62952.402119119994</v>
      </c>
      <c r="E29" s="1261">
        <v>63005.937751320009</v>
      </c>
      <c r="F29" s="885"/>
      <c r="G29" s="885"/>
      <c r="H29" s="885"/>
      <c r="I29" s="885"/>
      <c r="K29" s="893"/>
      <c r="L29" s="893"/>
      <c r="M29" s="893"/>
      <c r="N29" s="893"/>
    </row>
    <row r="30" spans="1:1989" ht="32.1" customHeight="1" thickTop="1" thickBot="1" x14ac:dyDescent="0.5">
      <c r="A30" s="1260" t="s">
        <v>767</v>
      </c>
      <c r="B30" s="1261">
        <v>62930.572397449992</v>
      </c>
      <c r="C30" s="1261">
        <v>63081.628212249991</v>
      </c>
      <c r="D30" s="1261">
        <v>62940.74665945999</v>
      </c>
      <c r="E30" s="1261">
        <v>62994.43856354001</v>
      </c>
      <c r="F30" s="885"/>
      <c r="G30" s="885"/>
      <c r="H30" s="885"/>
      <c r="I30" s="885"/>
      <c r="K30" s="893"/>
      <c r="L30" s="893"/>
      <c r="M30" s="893"/>
      <c r="N30" s="893"/>
    </row>
    <row r="31" spans="1:1989" ht="21" thickTop="1" x14ac:dyDescent="0.35">
      <c r="B31" s="1262"/>
      <c r="C31" s="1262"/>
      <c r="D31" s="1262"/>
      <c r="E31" s="1262"/>
    </row>
    <row r="32" spans="1:1989" s="609" customFormat="1" x14ac:dyDescent="0.35">
      <c r="A32" s="1231" t="s">
        <v>520</v>
      </c>
      <c r="B32" s="947"/>
      <c r="C32" s="947"/>
      <c r="D32" s="947"/>
      <c r="E32" s="947"/>
      <c r="F32" s="1263"/>
      <c r="G32" s="1264"/>
      <c r="H32" s="1264"/>
      <c r="I32" s="1264"/>
    </row>
    <row r="33" spans="1:9" ht="31.5" customHeight="1" x14ac:dyDescent="0.35">
      <c r="A33" s="945" t="s">
        <v>3709</v>
      </c>
      <c r="B33" s="1265"/>
      <c r="C33" s="1265"/>
      <c r="D33" s="1265"/>
      <c r="E33" s="1265"/>
      <c r="F33" s="1266"/>
      <c r="G33" s="1267"/>
      <c r="H33" s="1267"/>
      <c r="I33" s="1267"/>
    </row>
    <row r="34" spans="1:9" ht="9" customHeight="1" x14ac:dyDescent="0.35">
      <c r="A34" s="945"/>
      <c r="B34" s="1265"/>
      <c r="C34" s="1265"/>
      <c r="D34" s="1265"/>
      <c r="E34" s="1265"/>
      <c r="F34" s="1266"/>
      <c r="G34" s="1267"/>
      <c r="H34" s="1267"/>
      <c r="I34" s="1267"/>
    </row>
    <row r="35" spans="1:9" ht="21" customHeight="1" x14ac:dyDescent="0.35">
      <c r="A35" s="951" t="s">
        <v>5864</v>
      </c>
      <c r="B35" s="1269"/>
      <c r="C35" s="1269"/>
      <c r="D35" s="1269"/>
      <c r="E35" s="1269"/>
      <c r="F35" s="1266"/>
      <c r="G35" s="1267"/>
      <c r="H35" s="1267"/>
      <c r="I35" s="1267"/>
    </row>
    <row r="36" spans="1:9" ht="13.5" customHeight="1" x14ac:dyDescent="0.35">
      <c r="F36" s="1266"/>
      <c r="G36" s="1266"/>
      <c r="H36" s="1266"/>
      <c r="I36" s="1266"/>
    </row>
    <row r="37" spans="1:9" ht="18" customHeight="1" x14ac:dyDescent="0.35">
      <c r="A37" s="3993" t="s">
        <v>3713</v>
      </c>
      <c r="B37" s="1265"/>
      <c r="C37" s="1265"/>
      <c r="D37" s="1265"/>
      <c r="E37" s="1265"/>
      <c r="F37" s="1266"/>
      <c r="G37" s="1267"/>
      <c r="H37" s="1267"/>
      <c r="I37" s="1267"/>
    </row>
    <row r="38" spans="1:9" x14ac:dyDescent="0.35">
      <c r="A38" s="1234"/>
      <c r="F38" s="1266"/>
      <c r="G38" s="1267"/>
      <c r="H38" s="1267"/>
      <c r="I38" s="1267"/>
    </row>
    <row r="39" spans="1:9" x14ac:dyDescent="0.35">
      <c r="F39" s="1266"/>
      <c r="G39" s="1267"/>
      <c r="H39" s="1267"/>
      <c r="I39" s="1267"/>
    </row>
    <row r="40" spans="1:9" x14ac:dyDescent="0.35">
      <c r="B40" s="955"/>
      <c r="C40" s="955"/>
      <c r="D40" s="955"/>
      <c r="E40" s="955"/>
      <c r="F40" s="1270"/>
      <c r="G40" s="1271"/>
      <c r="H40" s="1271"/>
      <c r="I40" s="1271"/>
    </row>
    <row r="41" spans="1:9" x14ac:dyDescent="0.35">
      <c r="B41" s="955"/>
      <c r="C41" s="955"/>
      <c r="D41" s="955"/>
      <c r="E41" s="955"/>
    </row>
  </sheetData>
  <mergeCells count="1">
    <mergeCell ref="A1:E1"/>
  </mergeCells>
  <printOptions horizontalCentered="1"/>
  <pageMargins left="0.5" right="0.5" top="0.75" bottom="0.75" header="0.3" footer="0.3"/>
  <pageSetup paperSize="9" scale="10"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F21"/>
  <sheetViews>
    <sheetView showGridLines="0" zoomScale="85" zoomScaleNormal="85" zoomScaleSheetLayoutView="70" workbookViewId="0">
      <pane xSplit="1" ySplit="4" topLeftCell="B8" activePane="bottomRight" state="frozen"/>
      <selection pane="topRight" activeCell="B1" sqref="B1"/>
      <selection pane="bottomLeft" activeCell="A5" sqref="A5"/>
      <selection pane="bottomRight" activeCell="A2" sqref="A2"/>
    </sheetView>
  </sheetViews>
  <sheetFormatPr defaultRowHeight="14.25" x14ac:dyDescent="0.25"/>
  <cols>
    <col min="1" max="1" width="67" style="959" customWidth="1"/>
    <col min="2" max="2" width="15.28515625" style="959" customWidth="1"/>
    <col min="3" max="3" width="16.5703125" style="1273" customWidth="1"/>
    <col min="4" max="4" width="16.140625" style="1273" customWidth="1"/>
    <col min="5" max="5" width="17.42578125" style="1273" customWidth="1"/>
    <col min="6" max="6" width="27.28515625" style="1274" customWidth="1"/>
    <col min="7" max="96" width="9.140625" style="959"/>
    <col min="97" max="97" width="55.7109375" style="959" customWidth="1"/>
    <col min="98" max="189" width="9.140625" style="959" customWidth="1"/>
    <col min="190" max="191" width="9.28515625" style="959" customWidth="1"/>
    <col min="192" max="202" width="10.28515625" style="959" customWidth="1"/>
    <col min="203" max="352" width="9.140625" style="959"/>
    <col min="353" max="353" width="55.7109375" style="959" customWidth="1"/>
    <col min="354" max="445" width="9.140625" style="959" customWidth="1"/>
    <col min="446" max="447" width="9.28515625" style="959" customWidth="1"/>
    <col min="448" max="458" width="10.28515625" style="959" customWidth="1"/>
    <col min="459" max="608" width="9.140625" style="959"/>
    <col min="609" max="609" width="55.7109375" style="959" customWidth="1"/>
    <col min="610" max="701" width="9.140625" style="959" customWidth="1"/>
    <col min="702" max="703" width="9.28515625" style="959" customWidth="1"/>
    <col min="704" max="714" width="10.28515625" style="959" customWidth="1"/>
    <col min="715" max="864" width="9.140625" style="959"/>
    <col min="865" max="865" width="55.7109375" style="959" customWidth="1"/>
    <col min="866" max="957" width="9.140625" style="959" customWidth="1"/>
    <col min="958" max="959" width="9.28515625" style="959" customWidth="1"/>
    <col min="960" max="970" width="10.28515625" style="959" customWidth="1"/>
    <col min="971" max="1120" width="9.140625" style="959"/>
    <col min="1121" max="1121" width="55.7109375" style="959" customWidth="1"/>
    <col min="1122" max="1213" width="9.140625" style="959" customWidth="1"/>
    <col min="1214" max="1215" width="9.28515625" style="959" customWidth="1"/>
    <col min="1216" max="1226" width="10.28515625" style="959" customWidth="1"/>
    <col min="1227" max="1376" width="9.140625" style="959"/>
    <col min="1377" max="1377" width="55.7109375" style="959" customWidth="1"/>
    <col min="1378" max="1469" width="9.140625" style="959" customWidth="1"/>
    <col min="1470" max="1471" width="9.28515625" style="959" customWidth="1"/>
    <col min="1472" max="1482" width="10.28515625" style="959" customWidth="1"/>
    <col min="1483" max="1632" width="9.140625" style="959"/>
    <col min="1633" max="1633" width="55.7109375" style="959" customWidth="1"/>
    <col min="1634" max="1725" width="9.140625" style="959" customWidth="1"/>
    <col min="1726" max="1727" width="9.28515625" style="959" customWidth="1"/>
    <col min="1728" max="1738" width="10.28515625" style="959" customWidth="1"/>
    <col min="1739" max="1888" width="9.140625" style="959"/>
    <col min="1889" max="1889" width="55.7109375" style="959" customWidth="1"/>
    <col min="1890" max="1981" width="9.140625" style="959" customWidth="1"/>
    <col min="1982" max="1983" width="9.28515625" style="959" customWidth="1"/>
    <col min="1984" max="1994" width="10.28515625" style="959" customWidth="1"/>
    <col min="1995" max="2144" width="9.140625" style="959"/>
    <col min="2145" max="2145" width="55.7109375" style="959" customWidth="1"/>
    <col min="2146" max="2237" width="9.140625" style="959" customWidth="1"/>
    <col min="2238" max="2239" width="9.28515625" style="959" customWidth="1"/>
    <col min="2240" max="2250" width="10.28515625" style="959" customWidth="1"/>
    <col min="2251" max="2400" width="9.140625" style="959"/>
    <col min="2401" max="2401" width="55.7109375" style="959" customWidth="1"/>
    <col min="2402" max="2493" width="9.140625" style="959" customWidth="1"/>
    <col min="2494" max="2495" width="9.28515625" style="959" customWidth="1"/>
    <col min="2496" max="2506" width="10.28515625" style="959" customWidth="1"/>
    <col min="2507" max="2656" width="9.140625" style="959"/>
    <col min="2657" max="2657" width="55.7109375" style="959" customWidth="1"/>
    <col min="2658" max="2749" width="9.140625" style="959" customWidth="1"/>
    <col min="2750" max="2751" width="9.28515625" style="959" customWidth="1"/>
    <col min="2752" max="2762" width="10.28515625" style="959" customWidth="1"/>
    <col min="2763" max="2912" width="9.140625" style="959"/>
    <col min="2913" max="2913" width="55.7109375" style="959" customWidth="1"/>
    <col min="2914" max="3005" width="9.140625" style="959" customWidth="1"/>
    <col min="3006" max="3007" width="9.28515625" style="959" customWidth="1"/>
    <col min="3008" max="3018" width="10.28515625" style="959" customWidth="1"/>
    <col min="3019" max="3168" width="9.140625" style="959"/>
    <col min="3169" max="3169" width="55.7109375" style="959" customWidth="1"/>
    <col min="3170" max="3261" width="9.140625" style="959" customWidth="1"/>
    <col min="3262" max="3263" width="9.28515625" style="959" customWidth="1"/>
    <col min="3264" max="3274" width="10.28515625" style="959" customWidth="1"/>
    <col min="3275" max="3424" width="9.140625" style="959"/>
    <col min="3425" max="3425" width="55.7109375" style="959" customWidth="1"/>
    <col min="3426" max="3517" width="9.140625" style="959" customWidth="1"/>
    <col min="3518" max="3519" width="9.28515625" style="959" customWidth="1"/>
    <col min="3520" max="3530" width="10.28515625" style="959" customWidth="1"/>
    <col min="3531" max="3680" width="9.140625" style="959"/>
    <col min="3681" max="3681" width="55.7109375" style="959" customWidth="1"/>
    <col min="3682" max="3773" width="9.140625" style="959" customWidth="1"/>
    <col min="3774" max="3775" width="9.28515625" style="959" customWidth="1"/>
    <col min="3776" max="3786" width="10.28515625" style="959" customWidth="1"/>
    <col min="3787" max="3936" width="9.140625" style="959"/>
    <col min="3937" max="3937" width="55.7109375" style="959" customWidth="1"/>
    <col min="3938" max="4029" width="9.140625" style="959" customWidth="1"/>
    <col min="4030" max="4031" width="9.28515625" style="959" customWidth="1"/>
    <col min="4032" max="4042" width="10.28515625" style="959" customWidth="1"/>
    <col min="4043" max="4192" width="9.140625" style="959"/>
    <col min="4193" max="4193" width="55.7109375" style="959" customWidth="1"/>
    <col min="4194" max="4285" width="9.140625" style="959" customWidth="1"/>
    <col min="4286" max="4287" width="9.28515625" style="959" customWidth="1"/>
    <col min="4288" max="4298" width="10.28515625" style="959" customWidth="1"/>
    <col min="4299" max="4448" width="9.140625" style="959"/>
    <col min="4449" max="4449" width="55.7109375" style="959" customWidth="1"/>
    <col min="4450" max="4541" width="9.140625" style="959" customWidth="1"/>
    <col min="4542" max="4543" width="9.28515625" style="959" customWidth="1"/>
    <col min="4544" max="4554" width="10.28515625" style="959" customWidth="1"/>
    <col min="4555" max="4704" width="9.140625" style="959"/>
    <col min="4705" max="4705" width="55.7109375" style="959" customWidth="1"/>
    <col min="4706" max="4797" width="9.140625" style="959" customWidth="1"/>
    <col min="4798" max="4799" width="9.28515625" style="959" customWidth="1"/>
    <col min="4800" max="4810" width="10.28515625" style="959" customWidth="1"/>
    <col min="4811" max="4960" width="9.140625" style="959"/>
    <col min="4961" max="4961" width="55.7109375" style="959" customWidth="1"/>
    <col min="4962" max="5053" width="9.140625" style="959" customWidth="1"/>
    <col min="5054" max="5055" width="9.28515625" style="959" customWidth="1"/>
    <col min="5056" max="5066" width="10.28515625" style="959" customWidth="1"/>
    <col min="5067" max="5216" width="9.140625" style="959"/>
    <col min="5217" max="5217" width="55.7109375" style="959" customWidth="1"/>
    <col min="5218" max="5309" width="9.140625" style="959" customWidth="1"/>
    <col min="5310" max="5311" width="9.28515625" style="959" customWidth="1"/>
    <col min="5312" max="5322" width="10.28515625" style="959" customWidth="1"/>
    <col min="5323" max="5472" width="9.140625" style="959"/>
    <col min="5473" max="5473" width="55.7109375" style="959" customWidth="1"/>
    <col min="5474" max="5565" width="9.140625" style="959" customWidth="1"/>
    <col min="5566" max="5567" width="9.28515625" style="959" customWidth="1"/>
    <col min="5568" max="5578" width="10.28515625" style="959" customWidth="1"/>
    <col min="5579" max="5728" width="9.140625" style="959"/>
    <col min="5729" max="5729" width="55.7109375" style="959" customWidth="1"/>
    <col min="5730" max="5821" width="9.140625" style="959" customWidth="1"/>
    <col min="5822" max="5823" width="9.28515625" style="959" customWidth="1"/>
    <col min="5824" max="5834" width="10.28515625" style="959" customWidth="1"/>
    <col min="5835" max="5984" width="9.140625" style="959"/>
    <col min="5985" max="5985" width="55.7109375" style="959" customWidth="1"/>
    <col min="5986" max="6077" width="9.140625" style="959" customWidth="1"/>
    <col min="6078" max="6079" width="9.28515625" style="959" customWidth="1"/>
    <col min="6080" max="6090" width="10.28515625" style="959" customWidth="1"/>
    <col min="6091" max="6240" width="9.140625" style="959"/>
    <col min="6241" max="6241" width="55.7109375" style="959" customWidth="1"/>
    <col min="6242" max="6333" width="9.140625" style="959" customWidth="1"/>
    <col min="6334" max="6335" width="9.28515625" style="959" customWidth="1"/>
    <col min="6336" max="6346" width="10.28515625" style="959" customWidth="1"/>
    <col min="6347" max="6496" width="9.140625" style="959"/>
    <col min="6497" max="6497" width="55.7109375" style="959" customWidth="1"/>
    <col min="6498" max="6589" width="9.140625" style="959" customWidth="1"/>
    <col min="6590" max="6591" width="9.28515625" style="959" customWidth="1"/>
    <col min="6592" max="6602" width="10.28515625" style="959" customWidth="1"/>
    <col min="6603" max="6752" width="9.140625" style="959"/>
    <col min="6753" max="6753" width="55.7109375" style="959" customWidth="1"/>
    <col min="6754" max="6845" width="9.140625" style="959" customWidth="1"/>
    <col min="6846" max="6847" width="9.28515625" style="959" customWidth="1"/>
    <col min="6848" max="6858" width="10.28515625" style="959" customWidth="1"/>
    <col min="6859" max="7008" width="9.140625" style="959"/>
    <col min="7009" max="7009" width="55.7109375" style="959" customWidth="1"/>
    <col min="7010" max="7101" width="9.140625" style="959" customWidth="1"/>
    <col min="7102" max="7103" width="9.28515625" style="959" customWidth="1"/>
    <col min="7104" max="7114" width="10.28515625" style="959" customWidth="1"/>
    <col min="7115" max="7264" width="9.140625" style="959"/>
    <col min="7265" max="7265" width="55.7109375" style="959" customWidth="1"/>
    <col min="7266" max="7357" width="9.140625" style="959" customWidth="1"/>
    <col min="7358" max="7359" width="9.28515625" style="959" customWidth="1"/>
    <col min="7360" max="7370" width="10.28515625" style="959" customWidth="1"/>
    <col min="7371" max="7520" width="9.140625" style="959"/>
    <col min="7521" max="7521" width="55.7109375" style="959" customWidth="1"/>
    <col min="7522" max="7613" width="9.140625" style="959" customWidth="1"/>
    <col min="7614" max="7615" width="9.28515625" style="959" customWidth="1"/>
    <col min="7616" max="7626" width="10.28515625" style="959" customWidth="1"/>
    <col min="7627" max="7776" width="9.140625" style="959"/>
    <col min="7777" max="7777" width="55.7109375" style="959" customWidth="1"/>
    <col min="7778" max="7869" width="9.140625" style="959" customWidth="1"/>
    <col min="7870" max="7871" width="9.28515625" style="959" customWidth="1"/>
    <col min="7872" max="7882" width="10.28515625" style="959" customWidth="1"/>
    <col min="7883" max="8032" width="9.140625" style="959"/>
    <col min="8033" max="8033" width="55.7109375" style="959" customWidth="1"/>
    <col min="8034" max="8125" width="9.140625" style="959" customWidth="1"/>
    <col min="8126" max="8127" width="9.28515625" style="959" customWidth="1"/>
    <col min="8128" max="8138" width="10.28515625" style="959" customWidth="1"/>
    <col min="8139" max="8288" width="9.140625" style="959"/>
    <col min="8289" max="8289" width="55.7109375" style="959" customWidth="1"/>
    <col min="8290" max="8381" width="9.140625" style="959" customWidth="1"/>
    <col min="8382" max="8383" width="9.28515625" style="959" customWidth="1"/>
    <col min="8384" max="8394" width="10.28515625" style="959" customWidth="1"/>
    <col min="8395" max="8544" width="9.140625" style="959"/>
    <col min="8545" max="8545" width="55.7109375" style="959" customWidth="1"/>
    <col min="8546" max="8637" width="9.140625" style="959" customWidth="1"/>
    <col min="8638" max="8639" width="9.28515625" style="959" customWidth="1"/>
    <col min="8640" max="8650" width="10.28515625" style="959" customWidth="1"/>
    <col min="8651" max="8800" width="9.140625" style="959"/>
    <col min="8801" max="8801" width="55.7109375" style="959" customWidth="1"/>
    <col min="8802" max="8893" width="9.140625" style="959" customWidth="1"/>
    <col min="8894" max="8895" width="9.28515625" style="959" customWidth="1"/>
    <col min="8896" max="8906" width="10.28515625" style="959" customWidth="1"/>
    <col min="8907" max="9056" width="9.140625" style="959"/>
    <col min="9057" max="9057" width="55.7109375" style="959" customWidth="1"/>
    <col min="9058" max="9149" width="9.140625" style="959" customWidth="1"/>
    <col min="9150" max="9151" width="9.28515625" style="959" customWidth="1"/>
    <col min="9152" max="9162" width="10.28515625" style="959" customWidth="1"/>
    <col min="9163" max="9312" width="9.140625" style="959"/>
    <col min="9313" max="9313" width="55.7109375" style="959" customWidth="1"/>
    <col min="9314" max="9405" width="9.140625" style="959" customWidth="1"/>
    <col min="9406" max="9407" width="9.28515625" style="959" customWidth="1"/>
    <col min="9408" max="9418" width="10.28515625" style="959" customWidth="1"/>
    <col min="9419" max="9568" width="9.140625" style="959"/>
    <col min="9569" max="9569" width="55.7109375" style="959" customWidth="1"/>
    <col min="9570" max="9661" width="9.140625" style="959" customWidth="1"/>
    <col min="9662" max="9663" width="9.28515625" style="959" customWidth="1"/>
    <col min="9664" max="9674" width="10.28515625" style="959" customWidth="1"/>
    <col min="9675" max="9824" width="9.140625" style="959"/>
    <col min="9825" max="9825" width="55.7109375" style="959" customWidth="1"/>
    <col min="9826" max="9917" width="9.140625" style="959" customWidth="1"/>
    <col min="9918" max="9919" width="9.28515625" style="959" customWidth="1"/>
    <col min="9920" max="9930" width="10.28515625" style="959" customWidth="1"/>
    <col min="9931" max="10080" width="9.140625" style="959"/>
    <col min="10081" max="10081" width="55.7109375" style="959" customWidth="1"/>
    <col min="10082" max="10173" width="9.140625" style="959" customWidth="1"/>
    <col min="10174" max="10175" width="9.28515625" style="959" customWidth="1"/>
    <col min="10176" max="10186" width="10.28515625" style="959" customWidth="1"/>
    <col min="10187" max="10336" width="9.140625" style="959"/>
    <col min="10337" max="10337" width="55.7109375" style="959" customWidth="1"/>
    <col min="10338" max="10429" width="9.140625" style="959" customWidth="1"/>
    <col min="10430" max="10431" width="9.28515625" style="959" customWidth="1"/>
    <col min="10432" max="10442" width="10.28515625" style="959" customWidth="1"/>
    <col min="10443" max="10592" width="9.140625" style="959"/>
    <col min="10593" max="10593" width="55.7109375" style="959" customWidth="1"/>
    <col min="10594" max="10685" width="9.140625" style="959" customWidth="1"/>
    <col min="10686" max="10687" width="9.28515625" style="959" customWidth="1"/>
    <col min="10688" max="10698" width="10.28515625" style="959" customWidth="1"/>
    <col min="10699" max="10848" width="9.140625" style="959"/>
    <col min="10849" max="10849" width="55.7109375" style="959" customWidth="1"/>
    <col min="10850" max="10941" width="9.140625" style="959" customWidth="1"/>
    <col min="10942" max="10943" width="9.28515625" style="959" customWidth="1"/>
    <col min="10944" max="10954" width="10.28515625" style="959" customWidth="1"/>
    <col min="10955" max="11104" width="9.140625" style="959"/>
    <col min="11105" max="11105" width="55.7109375" style="959" customWidth="1"/>
    <col min="11106" max="11197" width="9.140625" style="959" customWidth="1"/>
    <col min="11198" max="11199" width="9.28515625" style="959" customWidth="1"/>
    <col min="11200" max="11210" width="10.28515625" style="959" customWidth="1"/>
    <col min="11211" max="11360" width="9.140625" style="959"/>
    <col min="11361" max="11361" width="55.7109375" style="959" customWidth="1"/>
    <col min="11362" max="11453" width="9.140625" style="959" customWidth="1"/>
    <col min="11454" max="11455" width="9.28515625" style="959" customWidth="1"/>
    <col min="11456" max="11466" width="10.28515625" style="959" customWidth="1"/>
    <col min="11467" max="11616" width="9.140625" style="959"/>
    <col min="11617" max="11617" width="55.7109375" style="959" customWidth="1"/>
    <col min="11618" max="11709" width="9.140625" style="959" customWidth="1"/>
    <col min="11710" max="11711" width="9.28515625" style="959" customWidth="1"/>
    <col min="11712" max="11722" width="10.28515625" style="959" customWidth="1"/>
    <col min="11723" max="11872" width="9.140625" style="959"/>
    <col min="11873" max="11873" width="55.7109375" style="959" customWidth="1"/>
    <col min="11874" max="11965" width="9.140625" style="959" customWidth="1"/>
    <col min="11966" max="11967" width="9.28515625" style="959" customWidth="1"/>
    <col min="11968" max="11978" width="10.28515625" style="959" customWidth="1"/>
    <col min="11979" max="12128" width="9.140625" style="959"/>
    <col min="12129" max="12129" width="55.7109375" style="959" customWidth="1"/>
    <col min="12130" max="12221" width="9.140625" style="959" customWidth="1"/>
    <col min="12222" max="12223" width="9.28515625" style="959" customWidth="1"/>
    <col min="12224" max="12234" width="10.28515625" style="959" customWidth="1"/>
    <col min="12235" max="12384" width="9.140625" style="959"/>
    <col min="12385" max="12385" width="55.7109375" style="959" customWidth="1"/>
    <col min="12386" max="12477" width="9.140625" style="959" customWidth="1"/>
    <col min="12478" max="12479" width="9.28515625" style="959" customWidth="1"/>
    <col min="12480" max="12490" width="10.28515625" style="959" customWidth="1"/>
    <col min="12491" max="12640" width="9.140625" style="959"/>
    <col min="12641" max="12641" width="55.7109375" style="959" customWidth="1"/>
    <col min="12642" max="12733" width="9.140625" style="959" customWidth="1"/>
    <col min="12734" max="12735" width="9.28515625" style="959" customWidth="1"/>
    <col min="12736" max="12746" width="10.28515625" style="959" customWidth="1"/>
    <col min="12747" max="12896" width="9.140625" style="959"/>
    <col min="12897" max="12897" width="55.7109375" style="959" customWidth="1"/>
    <col min="12898" max="12989" width="9.140625" style="959" customWidth="1"/>
    <col min="12990" max="12991" width="9.28515625" style="959" customWidth="1"/>
    <col min="12992" max="13002" width="10.28515625" style="959" customWidth="1"/>
    <col min="13003" max="13152" width="9.140625" style="959"/>
    <col min="13153" max="13153" width="55.7109375" style="959" customWidth="1"/>
    <col min="13154" max="13245" width="9.140625" style="959" customWidth="1"/>
    <col min="13246" max="13247" width="9.28515625" style="959" customWidth="1"/>
    <col min="13248" max="13258" width="10.28515625" style="959" customWidth="1"/>
    <col min="13259" max="13408" width="9.140625" style="959"/>
    <col min="13409" max="13409" width="55.7109375" style="959" customWidth="1"/>
    <col min="13410" max="13501" width="9.140625" style="959" customWidth="1"/>
    <col min="13502" max="13503" width="9.28515625" style="959" customWidth="1"/>
    <col min="13504" max="13514" width="10.28515625" style="959" customWidth="1"/>
    <col min="13515" max="13664" width="9.140625" style="959"/>
    <col min="13665" max="13665" width="55.7109375" style="959" customWidth="1"/>
    <col min="13666" max="13757" width="9.140625" style="959" customWidth="1"/>
    <col min="13758" max="13759" width="9.28515625" style="959" customWidth="1"/>
    <col min="13760" max="13770" width="10.28515625" style="959" customWidth="1"/>
    <col min="13771" max="13920" width="9.140625" style="959"/>
    <col min="13921" max="13921" width="55.7109375" style="959" customWidth="1"/>
    <col min="13922" max="14013" width="9.140625" style="959" customWidth="1"/>
    <col min="14014" max="14015" width="9.28515625" style="959" customWidth="1"/>
    <col min="14016" max="14026" width="10.28515625" style="959" customWidth="1"/>
    <col min="14027" max="14176" width="9.140625" style="959"/>
    <col min="14177" max="14177" width="55.7109375" style="959" customWidth="1"/>
    <col min="14178" max="14269" width="9.140625" style="959" customWidth="1"/>
    <col min="14270" max="14271" width="9.28515625" style="959" customWidth="1"/>
    <col min="14272" max="14282" width="10.28515625" style="959" customWidth="1"/>
    <col min="14283" max="14432" width="9.140625" style="959"/>
    <col min="14433" max="14433" width="55.7109375" style="959" customWidth="1"/>
    <col min="14434" max="14525" width="9.140625" style="959" customWidth="1"/>
    <col min="14526" max="14527" width="9.28515625" style="959" customWidth="1"/>
    <col min="14528" max="14538" width="10.28515625" style="959" customWidth="1"/>
    <col min="14539" max="14688" width="9.140625" style="959"/>
    <col min="14689" max="14689" width="55.7109375" style="959" customWidth="1"/>
    <col min="14690" max="14781" width="9.140625" style="959" customWidth="1"/>
    <col min="14782" max="14783" width="9.28515625" style="959" customWidth="1"/>
    <col min="14784" max="14794" width="10.28515625" style="959" customWidth="1"/>
    <col min="14795" max="14944" width="9.140625" style="959"/>
    <col min="14945" max="14945" width="55.7109375" style="959" customWidth="1"/>
    <col min="14946" max="15037" width="9.140625" style="959" customWidth="1"/>
    <col min="15038" max="15039" width="9.28515625" style="959" customWidth="1"/>
    <col min="15040" max="15050" width="10.28515625" style="959" customWidth="1"/>
    <col min="15051" max="15200" width="9.140625" style="959"/>
    <col min="15201" max="15201" width="55.7109375" style="959" customWidth="1"/>
    <col min="15202" max="15293" width="9.140625" style="959" customWidth="1"/>
    <col min="15294" max="15295" width="9.28515625" style="959" customWidth="1"/>
    <col min="15296" max="15306" width="10.28515625" style="959" customWidth="1"/>
    <col min="15307" max="15456" width="9.140625" style="959"/>
    <col min="15457" max="15457" width="55.7109375" style="959" customWidth="1"/>
    <col min="15458" max="15549" width="9.140625" style="959" customWidth="1"/>
    <col min="15550" max="15551" width="9.28515625" style="959" customWidth="1"/>
    <col min="15552" max="15562" width="10.28515625" style="959" customWidth="1"/>
    <col min="15563" max="15712" width="9.140625" style="959"/>
    <col min="15713" max="15713" width="55.7109375" style="959" customWidth="1"/>
    <col min="15714" max="15805" width="9.140625" style="959" customWidth="1"/>
    <col min="15806" max="15807" width="9.28515625" style="959" customWidth="1"/>
    <col min="15808" max="15818" width="10.28515625" style="959" customWidth="1"/>
    <col min="15819" max="15968" width="9.140625" style="959"/>
    <col min="15969" max="15969" width="55.7109375" style="959" customWidth="1"/>
    <col min="15970" max="16061" width="9.140625" style="959" customWidth="1"/>
    <col min="16062" max="16063" width="9.28515625" style="959" customWidth="1"/>
    <col min="16064" max="16074" width="10.28515625" style="959" customWidth="1"/>
    <col min="16075" max="16384" width="9.140625" style="959"/>
  </cols>
  <sheetData>
    <row r="1" spans="1:6" x14ac:dyDescent="0.25">
      <c r="A1" s="1272"/>
    </row>
    <row r="2" spans="1:6" ht="17.25" x14ac:dyDescent="0.3">
      <c r="A2" s="1275" t="s">
        <v>3715</v>
      </c>
      <c r="B2" s="1276"/>
    </row>
    <row r="3" spans="1:6" ht="33.75" customHeight="1" thickBot="1" x14ac:dyDescent="0.35">
      <c r="A3" s="961"/>
      <c r="B3" s="966"/>
      <c r="C3" s="966"/>
      <c r="D3" s="966"/>
      <c r="E3" s="966" t="s">
        <v>915</v>
      </c>
    </row>
    <row r="4" spans="1:6" ht="22.5" customHeight="1" thickTop="1" thickBot="1" x14ac:dyDescent="0.35">
      <c r="A4" s="1277"/>
      <c r="B4" s="1278">
        <v>43435</v>
      </c>
      <c r="C4" s="1278">
        <v>43466</v>
      </c>
      <c r="D4" s="1279">
        <v>43497</v>
      </c>
      <c r="E4" s="1279">
        <v>43525</v>
      </c>
    </row>
    <row r="5" spans="1:6" ht="17.45" customHeight="1" x14ac:dyDescent="0.3">
      <c r="A5" s="970" t="s">
        <v>3716</v>
      </c>
      <c r="B5" s="1280"/>
      <c r="C5" s="1280"/>
      <c r="D5" s="1280"/>
      <c r="E5" s="1280"/>
    </row>
    <row r="6" spans="1:6" ht="17.45" customHeight="1" x14ac:dyDescent="0.3">
      <c r="A6" s="1281" t="s">
        <v>3717</v>
      </c>
      <c r="B6" s="1282" t="s">
        <v>3718</v>
      </c>
      <c r="C6" s="1282" t="s">
        <v>2605</v>
      </c>
      <c r="D6" s="1282" t="s">
        <v>3719</v>
      </c>
      <c r="E6" s="1282" t="s">
        <v>2857</v>
      </c>
    </row>
    <row r="7" spans="1:6" ht="19.149999999999999" customHeight="1" x14ac:dyDescent="0.3">
      <c r="A7" s="1100" t="s">
        <v>2521</v>
      </c>
      <c r="B7" s="1104" t="s">
        <v>1972</v>
      </c>
      <c r="C7" s="1104" t="s">
        <v>1972</v>
      </c>
      <c r="D7" s="1104" t="s">
        <v>1972</v>
      </c>
      <c r="E7" s="1104" t="s">
        <v>1972</v>
      </c>
    </row>
    <row r="8" spans="1:6" ht="17.25" customHeight="1" x14ac:dyDescent="0.3">
      <c r="A8" s="1100" t="s">
        <v>2568</v>
      </c>
      <c r="B8" s="1104" t="s">
        <v>1972</v>
      </c>
      <c r="C8" s="1104" t="s">
        <v>1972</v>
      </c>
      <c r="D8" s="1104" t="s">
        <v>1972</v>
      </c>
      <c r="E8" s="1104" t="s">
        <v>1972</v>
      </c>
      <c r="F8" s="1283"/>
    </row>
    <row r="9" spans="1:6" ht="17.25" x14ac:dyDescent="0.3">
      <c r="A9" s="1100" t="s">
        <v>2622</v>
      </c>
      <c r="B9" s="1104" t="s">
        <v>1972</v>
      </c>
      <c r="C9" s="1104" t="s">
        <v>1972</v>
      </c>
      <c r="D9" s="1104" t="s">
        <v>1972</v>
      </c>
      <c r="E9" s="1104" t="s">
        <v>1972</v>
      </c>
      <c r="F9" s="1284"/>
    </row>
    <row r="10" spans="1:6" ht="17.45" customHeight="1" x14ac:dyDescent="0.3">
      <c r="A10" s="1100" t="s">
        <v>2723</v>
      </c>
      <c r="B10" s="1104" t="s">
        <v>1972</v>
      </c>
      <c r="C10" s="1104" t="s">
        <v>1972</v>
      </c>
      <c r="D10" s="1104">
        <v>2</v>
      </c>
      <c r="E10" s="1104" t="s">
        <v>1972</v>
      </c>
    </row>
    <row r="11" spans="1:6" ht="15.75" customHeight="1" x14ac:dyDescent="0.3">
      <c r="A11" s="1100" t="s">
        <v>2814</v>
      </c>
      <c r="B11" s="1104" t="s">
        <v>3720</v>
      </c>
      <c r="C11" s="1104">
        <v>1.35</v>
      </c>
      <c r="D11" s="1104">
        <v>2.1</v>
      </c>
      <c r="E11" s="1104" t="s">
        <v>3721</v>
      </c>
    </row>
    <row r="12" spans="1:6" ht="16.899999999999999" customHeight="1" x14ac:dyDescent="0.3">
      <c r="A12" s="1100" t="s">
        <v>2908</v>
      </c>
      <c r="B12" s="1104" t="s">
        <v>3722</v>
      </c>
      <c r="C12" s="1104" t="s">
        <v>3723</v>
      </c>
      <c r="D12" s="1104" t="s">
        <v>3724</v>
      </c>
      <c r="E12" s="1104" t="s">
        <v>3725</v>
      </c>
    </row>
    <row r="13" spans="1:6" ht="16.899999999999999" customHeight="1" x14ac:dyDescent="0.3">
      <c r="A13" s="1100" t="s">
        <v>2986</v>
      </c>
      <c r="B13" s="1104">
        <v>5.0999999999999996</v>
      </c>
      <c r="C13" s="1104" t="s">
        <v>1972</v>
      </c>
      <c r="D13" s="1104" t="s">
        <v>1972</v>
      </c>
      <c r="E13" s="1104" t="s">
        <v>1972</v>
      </c>
    </row>
    <row r="14" spans="1:6" ht="17.25" x14ac:dyDescent="0.3">
      <c r="A14" s="1100" t="s">
        <v>3058</v>
      </c>
      <c r="B14" s="1104" t="s">
        <v>3726</v>
      </c>
      <c r="C14" s="1104" t="s">
        <v>3727</v>
      </c>
      <c r="D14" s="1104" t="s">
        <v>2539</v>
      </c>
      <c r="E14" s="1104" t="s">
        <v>3728</v>
      </c>
      <c r="F14" s="1285"/>
    </row>
    <row r="15" spans="1:6" ht="17.45" customHeight="1" x14ac:dyDescent="0.3">
      <c r="A15" s="1100" t="s">
        <v>3119</v>
      </c>
      <c r="B15" s="1104" t="s">
        <v>3729</v>
      </c>
      <c r="C15" s="1104" t="s">
        <v>3730</v>
      </c>
      <c r="D15" s="1104" t="s">
        <v>3731</v>
      </c>
      <c r="E15" s="1104" t="s">
        <v>3732</v>
      </c>
      <c r="F15" s="1283"/>
    </row>
    <row r="16" spans="1:6" ht="17.45" customHeight="1" x14ac:dyDescent="0.3">
      <c r="A16" s="1100" t="s">
        <v>3178</v>
      </c>
      <c r="B16" s="1104" t="s">
        <v>3733</v>
      </c>
      <c r="C16" s="1104" t="s">
        <v>3734</v>
      </c>
      <c r="D16" s="1104" t="s">
        <v>3735</v>
      </c>
      <c r="E16" s="1104" t="s">
        <v>3736</v>
      </c>
      <c r="F16" s="1286"/>
    </row>
    <row r="17" spans="1:5" ht="17.25" customHeight="1" x14ac:dyDescent="0.3">
      <c r="A17" s="1100" t="s">
        <v>3259</v>
      </c>
      <c r="B17" s="1104" t="s">
        <v>3737</v>
      </c>
      <c r="C17" s="1104" t="s">
        <v>3738</v>
      </c>
      <c r="D17" s="1104" t="s">
        <v>3739</v>
      </c>
      <c r="E17" s="1104" t="s">
        <v>3740</v>
      </c>
    </row>
    <row r="18" spans="1:5" ht="18" customHeight="1" x14ac:dyDescent="0.3">
      <c r="A18" s="1100" t="s">
        <v>3325</v>
      </c>
      <c r="B18" s="1104" t="s">
        <v>3741</v>
      </c>
      <c r="C18" s="1104" t="s">
        <v>3742</v>
      </c>
      <c r="D18" s="1104" t="s">
        <v>3743</v>
      </c>
      <c r="E18" s="1104" t="s">
        <v>3744</v>
      </c>
    </row>
    <row r="19" spans="1:5" ht="17.100000000000001" customHeight="1" thickBot="1" x14ac:dyDescent="0.3">
      <c r="A19" s="1107"/>
      <c r="B19" s="1118"/>
      <c r="C19" s="1118"/>
      <c r="D19" s="1118"/>
      <c r="E19" s="1118"/>
    </row>
    <row r="20" spans="1:5" ht="21" customHeight="1" thickTop="1" x14ac:dyDescent="0.25">
      <c r="A20" s="1069" t="s">
        <v>3709</v>
      </c>
    </row>
    <row r="21" spans="1:5" ht="18.75" customHeight="1" x14ac:dyDescent="0.25">
      <c r="A21" s="1069" t="s">
        <v>396</v>
      </c>
    </row>
  </sheetData>
  <printOptions horizontalCentered="1"/>
  <pageMargins left="1" right="0" top="0.511811023622047"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showGridLines="0" zoomScaleNormal="100" workbookViewId="0">
      <selection activeCell="A6" sqref="A6"/>
    </sheetView>
  </sheetViews>
  <sheetFormatPr defaultColWidth="9.140625" defaultRowHeight="20.25" x14ac:dyDescent="0.35"/>
  <cols>
    <col min="1" max="1" width="98.28515625" style="2880" customWidth="1"/>
    <col min="2" max="5" width="13.85546875" style="2879" customWidth="1"/>
    <col min="6" max="16384" width="9.140625" style="1427"/>
  </cols>
  <sheetData>
    <row r="1" spans="1:5" ht="32.25" customHeight="1" x14ac:dyDescent="0.35">
      <c r="A1" s="4260" t="s">
        <v>3745</v>
      </c>
      <c r="B1" s="4260"/>
      <c r="C1" s="4260"/>
      <c r="D1" s="4260"/>
      <c r="E1" s="4260"/>
    </row>
    <row r="2" spans="1:5" s="2898" customFormat="1" ht="21" customHeight="1" x14ac:dyDescent="0.35">
      <c r="A2" s="2877" t="s">
        <v>3746</v>
      </c>
      <c r="B2" s="2876"/>
      <c r="C2" s="2876"/>
      <c r="D2" s="2876"/>
      <c r="E2" s="2899"/>
    </row>
    <row r="3" spans="1:5" s="2896" customFormat="1" ht="23.1" customHeight="1" thickBot="1" x14ac:dyDescent="0.3">
      <c r="A3" s="1287"/>
      <c r="E3" s="2897" t="s">
        <v>915</v>
      </c>
    </row>
    <row r="4" spans="1:5" s="2892" customFormat="1" ht="30" customHeight="1" thickTop="1" thickBot="1" x14ac:dyDescent="0.4">
      <c r="A4" s="2895"/>
      <c r="B4" s="2894">
        <v>43435</v>
      </c>
      <c r="C4" s="2894">
        <v>43466</v>
      </c>
      <c r="D4" s="2894">
        <v>43497</v>
      </c>
      <c r="E4" s="2894">
        <v>43525</v>
      </c>
    </row>
    <row r="5" spans="1:5" s="2892" customFormat="1" ht="30" customHeight="1" thickTop="1" x14ac:dyDescent="0.35">
      <c r="A5" s="2893" t="s">
        <v>655</v>
      </c>
      <c r="B5" s="2885" t="s">
        <v>3747</v>
      </c>
      <c r="C5" s="2885" t="s">
        <v>3748</v>
      </c>
      <c r="D5" s="2885" t="s">
        <v>3529</v>
      </c>
      <c r="E5" s="2885" t="s">
        <v>3529</v>
      </c>
    </row>
    <row r="6" spans="1:5" s="2891" customFormat="1" ht="30" customHeight="1" x14ac:dyDescent="0.35">
      <c r="A6" s="1288" t="s">
        <v>3708</v>
      </c>
      <c r="B6" s="2885" t="s">
        <v>3749</v>
      </c>
      <c r="C6" s="2885" t="s">
        <v>3750</v>
      </c>
      <c r="D6" s="2885">
        <v>6.25</v>
      </c>
      <c r="E6" s="2885" t="s">
        <v>3751</v>
      </c>
    </row>
    <row r="7" spans="1:5" s="2891" customFormat="1" ht="30" customHeight="1" x14ac:dyDescent="0.35">
      <c r="A7" s="1288" t="s">
        <v>662</v>
      </c>
      <c r="B7" s="2885">
        <v>6.75</v>
      </c>
      <c r="C7" s="2885" t="s">
        <v>1972</v>
      </c>
      <c r="D7" s="2885" t="s">
        <v>1972</v>
      </c>
      <c r="E7" s="2885">
        <v>6.75</v>
      </c>
    </row>
    <row r="8" spans="1:5" s="2891" customFormat="1" ht="30" customHeight="1" x14ac:dyDescent="0.35">
      <c r="A8" s="1288" t="s">
        <v>663</v>
      </c>
      <c r="B8" s="2885" t="s">
        <v>3753</v>
      </c>
      <c r="C8" s="2885" t="s">
        <v>3750</v>
      </c>
      <c r="D8" s="2885" t="s">
        <v>3754</v>
      </c>
      <c r="E8" s="2885" t="s">
        <v>3755</v>
      </c>
    </row>
    <row r="9" spans="1:5" s="2891" customFormat="1" ht="30" customHeight="1" x14ac:dyDescent="0.35">
      <c r="A9" s="1288" t="s">
        <v>686</v>
      </c>
      <c r="B9" s="2885" t="s">
        <v>3752</v>
      </c>
      <c r="C9" s="2885" t="s">
        <v>1972</v>
      </c>
      <c r="D9" s="2885" t="s">
        <v>1972</v>
      </c>
      <c r="E9" s="2885">
        <v>8</v>
      </c>
    </row>
    <row r="10" spans="1:5" s="2891" customFormat="1" ht="30" customHeight="1" x14ac:dyDescent="0.35">
      <c r="A10" s="1288" t="s">
        <v>687</v>
      </c>
      <c r="B10" s="2885" t="s">
        <v>3752</v>
      </c>
      <c r="C10" s="2885" t="s">
        <v>1972</v>
      </c>
      <c r="D10" s="2885" t="s">
        <v>1972</v>
      </c>
      <c r="E10" s="2885" t="s">
        <v>1972</v>
      </c>
    </row>
    <row r="11" spans="1:5" s="2891" customFormat="1" ht="30" customHeight="1" x14ac:dyDescent="0.35">
      <c r="A11" s="1288" t="s">
        <v>688</v>
      </c>
      <c r="B11" s="2885" t="s">
        <v>3756</v>
      </c>
      <c r="C11" s="2885" t="s">
        <v>2634</v>
      </c>
      <c r="D11" s="2885" t="s">
        <v>3757</v>
      </c>
      <c r="E11" s="2885" t="s">
        <v>3758</v>
      </c>
    </row>
    <row r="12" spans="1:5" s="2891" customFormat="1" ht="30" customHeight="1" x14ac:dyDescent="0.35">
      <c r="A12" s="1288" t="s">
        <v>698</v>
      </c>
      <c r="B12" s="2885" t="s">
        <v>3748</v>
      </c>
      <c r="C12" s="2885" t="s">
        <v>3748</v>
      </c>
      <c r="D12" s="2885" t="s">
        <v>3756</v>
      </c>
      <c r="E12" s="2885" t="s">
        <v>3759</v>
      </c>
    </row>
    <row r="13" spans="1:5" s="2891" customFormat="1" ht="30" customHeight="1" x14ac:dyDescent="0.35">
      <c r="A13" s="1288" t="s">
        <v>702</v>
      </c>
      <c r="B13" s="2885" t="s">
        <v>3760</v>
      </c>
      <c r="C13" s="2885" t="s">
        <v>3761</v>
      </c>
      <c r="D13" s="2885" t="s">
        <v>2582</v>
      </c>
      <c r="E13" s="2885" t="s">
        <v>3750</v>
      </c>
    </row>
    <row r="14" spans="1:5" s="2891" customFormat="1" ht="30" customHeight="1" x14ac:dyDescent="0.35">
      <c r="A14" s="1288" t="s">
        <v>708</v>
      </c>
      <c r="B14" s="2885" t="s">
        <v>3762</v>
      </c>
      <c r="C14" s="2885" t="s">
        <v>3763</v>
      </c>
      <c r="D14" s="2885" t="s">
        <v>3764</v>
      </c>
      <c r="E14" s="2885" t="s">
        <v>3765</v>
      </c>
    </row>
    <row r="15" spans="1:5" s="2891" customFormat="1" ht="30" customHeight="1" x14ac:dyDescent="0.35">
      <c r="A15" s="1288" t="s">
        <v>719</v>
      </c>
      <c r="B15" s="2885" t="s">
        <v>3766</v>
      </c>
      <c r="C15" s="2885" t="s">
        <v>3767</v>
      </c>
      <c r="D15" s="2885" t="s">
        <v>3330</v>
      </c>
      <c r="E15" s="2885" t="s">
        <v>3768</v>
      </c>
    </row>
    <row r="16" spans="1:5" s="2891" customFormat="1" ht="30" customHeight="1" x14ac:dyDescent="0.35">
      <c r="A16" s="1288" t="s">
        <v>726</v>
      </c>
      <c r="B16" s="2885">
        <v>6.2</v>
      </c>
      <c r="C16" s="2885" t="s">
        <v>3769</v>
      </c>
      <c r="D16" s="2885">
        <v>6.35</v>
      </c>
      <c r="E16" s="2885" t="s">
        <v>1972</v>
      </c>
    </row>
    <row r="17" spans="1:5" s="2891" customFormat="1" ht="30" customHeight="1" x14ac:dyDescent="0.35">
      <c r="A17" s="1288" t="s">
        <v>727</v>
      </c>
      <c r="B17" s="2885" t="s">
        <v>1012</v>
      </c>
      <c r="C17" s="2885" t="s">
        <v>3770</v>
      </c>
      <c r="D17" s="2885" t="s">
        <v>3771</v>
      </c>
      <c r="E17" s="2885" t="s">
        <v>3772</v>
      </c>
    </row>
    <row r="18" spans="1:5" s="2891" customFormat="1" ht="30" customHeight="1" x14ac:dyDescent="0.35">
      <c r="A18" s="1288" t="s">
        <v>734</v>
      </c>
      <c r="B18" s="2885" t="s">
        <v>3773</v>
      </c>
      <c r="C18" s="2885" t="s">
        <v>1010</v>
      </c>
      <c r="D18" s="2885" t="s">
        <v>3748</v>
      </c>
      <c r="E18" s="2885" t="s">
        <v>3774</v>
      </c>
    </row>
    <row r="19" spans="1:5" s="2891" customFormat="1" ht="30" customHeight="1" x14ac:dyDescent="0.35">
      <c r="A19" s="1288" t="s">
        <v>741</v>
      </c>
      <c r="B19" s="2885">
        <v>8</v>
      </c>
      <c r="C19" s="2885" t="s">
        <v>3775</v>
      </c>
      <c r="D19" s="2885" t="s">
        <v>3776</v>
      </c>
      <c r="E19" s="2885">
        <v>7.82</v>
      </c>
    </row>
    <row r="20" spans="1:5" s="2891" customFormat="1" ht="30" customHeight="1" x14ac:dyDescent="0.35">
      <c r="A20" s="1288" t="s">
        <v>747</v>
      </c>
      <c r="B20" s="2885" t="s">
        <v>3752</v>
      </c>
      <c r="C20" s="2885" t="s">
        <v>1972</v>
      </c>
      <c r="D20" s="2885" t="s">
        <v>1972</v>
      </c>
      <c r="E20" s="2885">
        <v>8</v>
      </c>
    </row>
    <row r="21" spans="1:5" s="2891" customFormat="1" ht="30" customHeight="1" x14ac:dyDescent="0.35">
      <c r="A21" s="1288" t="s">
        <v>750</v>
      </c>
      <c r="B21" s="2885" t="s">
        <v>3777</v>
      </c>
      <c r="C21" s="2885" t="s">
        <v>3778</v>
      </c>
      <c r="D21" s="2885" t="s">
        <v>3779</v>
      </c>
      <c r="E21" s="2885" t="s">
        <v>3529</v>
      </c>
    </row>
    <row r="22" spans="1:5" s="2891" customFormat="1" ht="30" customHeight="1" thickBot="1" x14ac:dyDescent="0.4">
      <c r="A22" s="1288" t="s">
        <v>755</v>
      </c>
      <c r="B22" s="2885" t="s">
        <v>1009</v>
      </c>
      <c r="C22" s="2885" t="s">
        <v>3535</v>
      </c>
      <c r="D22" s="2885" t="s">
        <v>3774</v>
      </c>
      <c r="E22" s="2885">
        <v>9.25</v>
      </c>
    </row>
    <row r="23" spans="1:5" ht="30" customHeight="1" x14ac:dyDescent="0.35">
      <c r="A23" s="2890" t="s">
        <v>3551</v>
      </c>
      <c r="B23" s="2889" t="s">
        <v>3780</v>
      </c>
      <c r="C23" s="2889" t="s">
        <v>3781</v>
      </c>
      <c r="D23" s="2889" t="s">
        <v>3780</v>
      </c>
      <c r="E23" s="2888" t="s">
        <v>3781</v>
      </c>
    </row>
    <row r="24" spans="1:5" ht="30" customHeight="1" x14ac:dyDescent="0.35">
      <c r="A24" s="1289" t="s">
        <v>3555</v>
      </c>
      <c r="B24" s="2887" t="s">
        <v>3782</v>
      </c>
      <c r="C24" s="2887" t="s">
        <v>3783</v>
      </c>
      <c r="D24" s="2887" t="s">
        <v>3784</v>
      </c>
      <c r="E24" s="2887" t="s">
        <v>3783</v>
      </c>
    </row>
    <row r="25" spans="1:5" ht="30" customHeight="1" x14ac:dyDescent="0.35">
      <c r="A25" s="908" t="s">
        <v>3557</v>
      </c>
      <c r="B25" s="2885" t="s">
        <v>3752</v>
      </c>
      <c r="C25" s="2885" t="s">
        <v>1972</v>
      </c>
      <c r="D25" s="2885" t="s">
        <v>1972</v>
      </c>
      <c r="E25" s="2886" t="s">
        <v>3785</v>
      </c>
    </row>
    <row r="26" spans="1:5" ht="30" customHeight="1" x14ac:dyDescent="0.35">
      <c r="A26" s="1288" t="s">
        <v>3561</v>
      </c>
      <c r="B26" s="2885" t="s">
        <v>3752</v>
      </c>
      <c r="C26" s="2885">
        <v>7.25</v>
      </c>
      <c r="D26" s="2885">
        <v>6.9</v>
      </c>
      <c r="E26" s="2885" t="s">
        <v>1972</v>
      </c>
    </row>
    <row r="27" spans="1:5" ht="30" customHeight="1" x14ac:dyDescent="0.35">
      <c r="A27" s="1288" t="s">
        <v>5726</v>
      </c>
      <c r="B27" s="2885" t="s">
        <v>3752</v>
      </c>
      <c r="C27" s="2885" t="s">
        <v>1972</v>
      </c>
      <c r="D27" s="2885" t="s">
        <v>1972</v>
      </c>
      <c r="E27" s="2885" t="s">
        <v>1972</v>
      </c>
    </row>
    <row r="28" spans="1:5" ht="30" customHeight="1" x14ac:dyDescent="0.35">
      <c r="A28" s="1288" t="s">
        <v>3565</v>
      </c>
      <c r="B28" s="2885" t="s">
        <v>3752</v>
      </c>
      <c r="C28" s="2885" t="s">
        <v>1972</v>
      </c>
      <c r="D28" s="2885" t="s">
        <v>1972</v>
      </c>
      <c r="E28" s="2885" t="s">
        <v>1972</v>
      </c>
    </row>
    <row r="29" spans="1:5" ht="30" customHeight="1" thickBot="1" x14ac:dyDescent="0.4">
      <c r="A29" s="1290" t="s">
        <v>3566</v>
      </c>
      <c r="B29" s="2884" t="s">
        <v>3752</v>
      </c>
      <c r="C29" s="2884" t="s">
        <v>1972</v>
      </c>
      <c r="D29" s="2884" t="s">
        <v>1972</v>
      </c>
      <c r="E29" s="2884" t="s">
        <v>1972</v>
      </c>
    </row>
    <row r="30" spans="1:5" ht="14.25" customHeight="1" thickTop="1" x14ac:dyDescent="0.35">
      <c r="A30" s="2882"/>
      <c r="B30" s="2881"/>
      <c r="C30" s="2881"/>
      <c r="D30" s="2881"/>
      <c r="E30" s="2881"/>
    </row>
    <row r="31" spans="1:5" ht="32.25" customHeight="1" x14ac:dyDescent="0.3">
      <c r="A31" s="2883" t="s">
        <v>3709</v>
      </c>
      <c r="B31" s="2881"/>
      <c r="C31" s="2881"/>
      <c r="D31" s="2881"/>
      <c r="E31" s="2881"/>
    </row>
    <row r="32" spans="1:5" ht="27" customHeight="1" x14ac:dyDescent="0.3">
      <c r="A32" s="1268" t="s">
        <v>3710</v>
      </c>
      <c r="B32" s="2881"/>
      <c r="C32" s="2881"/>
      <c r="D32" s="2881"/>
      <c r="E32" s="2881"/>
    </row>
    <row r="33" spans="1:5" ht="26.25" customHeight="1" x14ac:dyDescent="0.3">
      <c r="A33" s="1240" t="s">
        <v>3713</v>
      </c>
      <c r="B33" s="2881"/>
      <c r="C33" s="2881"/>
      <c r="D33" s="2881"/>
      <c r="E33" s="2881"/>
    </row>
    <row r="34" spans="1:5" ht="14.25" customHeight="1" x14ac:dyDescent="0.35">
      <c r="A34" s="2882"/>
      <c r="B34" s="2881"/>
      <c r="C34" s="2881"/>
      <c r="D34" s="2881"/>
      <c r="E34" s="2881"/>
    </row>
  </sheetData>
  <dataConsolidate function="countNums">
    <dataRefs count="2">
      <dataRef ref="C4:AJ4" sheet="Bulletin - New Loans" r:id="rId1"/>
      <dataRef ref="C4:AL104" sheet="Bulletin - New Loans" r:id="rId2"/>
    </dataRefs>
  </dataConsolidate>
  <mergeCells count="1">
    <mergeCell ref="A1:E1"/>
  </mergeCells>
  <printOptions horizontalCentered="1"/>
  <pageMargins left="1" right="0.25" top="0.75" bottom="0.75" header="0.3" footer="0.3"/>
  <pageSetup paperSize="9" scale="58" fitToHeight="0"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L41"/>
  <sheetViews>
    <sheetView showGridLines="0" zoomScaleNormal="100" zoomScaleSheetLayoutView="85" workbookViewId="0">
      <pane xSplit="1" ySplit="3" topLeftCell="B31" activePane="bottomRight" state="frozen"/>
      <selection pane="topRight" activeCell="B1" sqref="B1"/>
      <selection pane="bottomLeft" activeCell="A4" sqref="A4"/>
      <selection pane="bottomRight" activeCell="B4" sqref="B4"/>
    </sheetView>
  </sheetViews>
  <sheetFormatPr defaultColWidth="74.28515625" defaultRowHeight="14.25" x14ac:dyDescent="0.25"/>
  <cols>
    <col min="1" max="1" width="104.5703125" style="612" customWidth="1"/>
    <col min="2" max="4" width="16.7109375" style="883" customWidth="1"/>
    <col min="5" max="5" width="5.5703125" style="612" customWidth="1"/>
    <col min="6" max="6" width="6.5703125" style="612" bestFit="1" customWidth="1"/>
    <col min="7" max="7" width="5.5703125" style="612" bestFit="1" customWidth="1"/>
    <col min="8" max="8" width="7" style="612" bestFit="1" customWidth="1"/>
    <col min="9" max="16384" width="74.28515625" style="612"/>
  </cols>
  <sheetData>
    <row r="1" spans="1:4" ht="46.5" customHeight="1" x14ac:dyDescent="0.35">
      <c r="A1" s="4258" t="s">
        <v>3786</v>
      </c>
      <c r="B1" s="4258"/>
      <c r="C1" s="4258"/>
      <c r="D1" s="4258"/>
    </row>
    <row r="2" spans="1:4" ht="20.45" customHeight="1" thickBot="1" x14ac:dyDescent="0.4">
      <c r="A2" s="954"/>
      <c r="B2" s="953"/>
      <c r="C2" s="953"/>
      <c r="D2" s="902" t="s">
        <v>558</v>
      </c>
    </row>
    <row r="3" spans="1:4" ht="30" customHeight="1" thickTop="1" thickBot="1" x14ac:dyDescent="0.55000000000000004">
      <c r="A3" s="1207"/>
      <c r="B3" s="1208" t="s">
        <v>3706</v>
      </c>
      <c r="C3" s="1208" t="s">
        <v>3707</v>
      </c>
      <c r="D3" s="1208" t="s">
        <v>654</v>
      </c>
    </row>
    <row r="4" spans="1:4" ht="30" customHeight="1" thickTop="1" x14ac:dyDescent="0.5">
      <c r="A4" s="1209" t="s">
        <v>3787</v>
      </c>
      <c r="B4" s="1210">
        <v>112821.27782192761</v>
      </c>
      <c r="C4" s="1210">
        <v>44355.140173436266</v>
      </c>
      <c r="D4" s="1210">
        <v>157176.41799536385</v>
      </c>
    </row>
    <row r="5" spans="1:4" ht="30" customHeight="1" x14ac:dyDescent="0.5">
      <c r="A5" s="1211" t="s">
        <v>3708</v>
      </c>
      <c r="B5" s="1212">
        <v>11640.901424326732</v>
      </c>
      <c r="C5" s="1212">
        <v>2315.5980008561091</v>
      </c>
      <c r="D5" s="1212">
        <v>13956.499425182839</v>
      </c>
    </row>
    <row r="6" spans="1:4" s="643" customFormat="1" ht="30" customHeight="1" x14ac:dyDescent="0.5">
      <c r="A6" s="1211" t="s">
        <v>662</v>
      </c>
      <c r="B6" s="1212">
        <v>68.917190579999996</v>
      </c>
      <c r="C6" s="1212">
        <v>2.2384E-4</v>
      </c>
      <c r="D6" s="1212">
        <v>68.91741442</v>
      </c>
    </row>
    <row r="7" spans="1:4" s="643" customFormat="1" ht="30" customHeight="1" x14ac:dyDescent="0.5">
      <c r="A7" s="1211" t="s">
        <v>663</v>
      </c>
      <c r="B7" s="1212">
        <v>15938.07934015606</v>
      </c>
      <c r="C7" s="1212">
        <v>8060.3643396798107</v>
      </c>
      <c r="D7" s="1212">
        <v>23998.443679835873</v>
      </c>
    </row>
    <row r="8" spans="1:4" s="643" customFormat="1" ht="30" customHeight="1" x14ac:dyDescent="0.5">
      <c r="A8" s="1211" t="s">
        <v>686</v>
      </c>
      <c r="B8" s="1212">
        <v>1879.3509598400001</v>
      </c>
      <c r="C8" s="1212">
        <v>2309.8883540854013</v>
      </c>
      <c r="D8" s="1212">
        <v>4189.2393139254018</v>
      </c>
    </row>
    <row r="9" spans="1:4" s="643" customFormat="1" ht="30" customHeight="1" x14ac:dyDescent="0.5">
      <c r="A9" s="1211" t="s">
        <v>687</v>
      </c>
      <c r="B9" s="1212">
        <v>160.10923434</v>
      </c>
      <c r="C9" s="1212">
        <v>3.1766320000000001E-2</v>
      </c>
      <c r="D9" s="1212">
        <v>160.14100066</v>
      </c>
    </row>
    <row r="10" spans="1:4" ht="30" customHeight="1" x14ac:dyDescent="0.5">
      <c r="A10" s="1211" t="s">
        <v>688</v>
      </c>
      <c r="B10" s="1212">
        <v>18062.076911378965</v>
      </c>
      <c r="C10" s="1212">
        <v>1767.0304299500001</v>
      </c>
      <c r="D10" s="1212">
        <v>19829.107341328967</v>
      </c>
    </row>
    <row r="11" spans="1:4" ht="30" customHeight="1" x14ac:dyDescent="0.5">
      <c r="A11" s="1211" t="s">
        <v>698</v>
      </c>
      <c r="B11" s="1212">
        <v>22004.075047514325</v>
      </c>
      <c r="C11" s="1212">
        <v>3088.7608924668311</v>
      </c>
      <c r="D11" s="1212">
        <v>25092.835939981163</v>
      </c>
    </row>
    <row r="12" spans="1:4" ht="30" customHeight="1" x14ac:dyDescent="0.5">
      <c r="A12" s="1211" t="s">
        <v>702</v>
      </c>
      <c r="B12" s="1212">
        <v>2739.8590413888264</v>
      </c>
      <c r="C12" s="1212">
        <v>1028.2915096444376</v>
      </c>
      <c r="D12" s="1212">
        <v>3768.1505510332645</v>
      </c>
    </row>
    <row r="13" spans="1:4" ht="30" customHeight="1" x14ac:dyDescent="0.5">
      <c r="A13" s="1211" t="s">
        <v>708</v>
      </c>
      <c r="B13" s="1212">
        <v>16011.062210248117</v>
      </c>
      <c r="C13" s="1212">
        <v>21603.724081105953</v>
      </c>
      <c r="D13" s="1212">
        <v>37614.786291354067</v>
      </c>
    </row>
    <row r="14" spans="1:4" ht="30" customHeight="1" x14ac:dyDescent="0.5">
      <c r="A14" s="1211" t="s">
        <v>719</v>
      </c>
      <c r="B14" s="1212">
        <v>2495.2996486566099</v>
      </c>
      <c r="C14" s="1212">
        <v>509.73092306000001</v>
      </c>
      <c r="D14" s="1212">
        <v>3005.0305717166102</v>
      </c>
    </row>
    <row r="15" spans="1:4" ht="30" customHeight="1" x14ac:dyDescent="0.5">
      <c r="A15" s="1211" t="s">
        <v>726</v>
      </c>
      <c r="B15" s="1212">
        <v>11850.847649424868</v>
      </c>
      <c r="C15" s="1212">
        <v>1935.1428987577112</v>
      </c>
      <c r="D15" s="1212">
        <v>13785.990548182579</v>
      </c>
    </row>
    <row r="16" spans="1:4" ht="30" customHeight="1" x14ac:dyDescent="0.5">
      <c r="A16" s="1211" t="s">
        <v>727</v>
      </c>
      <c r="B16" s="1212">
        <v>2584.347041269823</v>
      </c>
      <c r="C16" s="1212">
        <v>187.86702505999997</v>
      </c>
      <c r="D16" s="1212">
        <v>2772.2140663298223</v>
      </c>
    </row>
    <row r="17" spans="1:1988" ht="30" customHeight="1" x14ac:dyDescent="0.5">
      <c r="A17" s="1211" t="s">
        <v>734</v>
      </c>
      <c r="B17" s="1212">
        <v>4204.7292222304259</v>
      </c>
      <c r="C17" s="1212">
        <v>1141.58724674</v>
      </c>
      <c r="D17" s="1212">
        <v>5346.3164689704254</v>
      </c>
    </row>
    <row r="18" spans="1:1988" ht="30" customHeight="1" x14ac:dyDescent="0.5">
      <c r="A18" s="1211" t="s">
        <v>741</v>
      </c>
      <c r="B18" s="1212">
        <v>969.64777900999991</v>
      </c>
      <c r="C18" s="1212">
        <v>291.83564565</v>
      </c>
      <c r="D18" s="1212">
        <v>1261.4834246599999</v>
      </c>
    </row>
    <row r="19" spans="1:1988" ht="30" customHeight="1" x14ac:dyDescent="0.5">
      <c r="A19" s="1211" t="s">
        <v>747</v>
      </c>
      <c r="B19" s="1212">
        <v>332.96626977</v>
      </c>
      <c r="C19" s="1212">
        <v>35.650029570000001</v>
      </c>
      <c r="D19" s="1212">
        <v>368.61629934000001</v>
      </c>
    </row>
    <row r="20" spans="1:1988" ht="30" customHeight="1" x14ac:dyDescent="0.5">
      <c r="A20" s="1211" t="s">
        <v>750</v>
      </c>
      <c r="B20" s="1212">
        <v>963.45583799999997</v>
      </c>
      <c r="C20" s="1212">
        <v>10.77508321</v>
      </c>
      <c r="D20" s="1212">
        <v>974.23092121000013</v>
      </c>
    </row>
    <row r="21" spans="1:1988" ht="30" customHeight="1" thickBot="1" x14ac:dyDescent="0.55000000000000004">
      <c r="A21" s="1211" t="s">
        <v>755</v>
      </c>
      <c r="B21" s="1212">
        <v>915.55301379286766</v>
      </c>
      <c r="C21" s="1212">
        <v>68.861723439998002</v>
      </c>
      <c r="D21" s="1212">
        <v>984.41473723286572</v>
      </c>
    </row>
    <row r="22" spans="1:1988" ht="30" customHeight="1" x14ac:dyDescent="0.5">
      <c r="A22" s="1214" t="s">
        <v>759</v>
      </c>
      <c r="B22" s="1291">
        <v>156074.94615720998</v>
      </c>
      <c r="C22" s="1291">
        <v>3421.2497513375961</v>
      </c>
      <c r="D22" s="1292">
        <v>159496.19590854755</v>
      </c>
      <c r="F22" s="1252"/>
      <c r="G22" s="1252"/>
      <c r="H22" s="1252"/>
      <c r="I22" s="1252"/>
      <c r="J22" s="1252"/>
    </row>
    <row r="23" spans="1:1988" ht="30" customHeight="1" x14ac:dyDescent="0.5">
      <c r="A23" s="1217" t="s">
        <v>760</v>
      </c>
      <c r="B23" s="1293">
        <v>81820.800606618315</v>
      </c>
      <c r="C23" s="1293">
        <v>952.60247894213705</v>
      </c>
      <c r="D23" s="1294">
        <v>82773.403085560451</v>
      </c>
      <c r="F23" s="1252"/>
      <c r="G23" s="1252"/>
      <c r="H23" s="1252"/>
      <c r="I23" s="1252"/>
      <c r="J23" s="1252"/>
    </row>
    <row r="24" spans="1:1988" s="934" customFormat="1" ht="30" customHeight="1" x14ac:dyDescent="0.5">
      <c r="A24" s="1209" t="s">
        <v>761</v>
      </c>
      <c r="B24" s="1295">
        <v>35570.332487820393</v>
      </c>
      <c r="C24" s="1295">
        <v>5347.1746205856662</v>
      </c>
      <c r="D24" s="1296">
        <v>40917.507108406047</v>
      </c>
      <c r="E24" s="612"/>
      <c r="F24" s="1252"/>
      <c r="G24" s="1252"/>
      <c r="H24" s="1252"/>
      <c r="I24" s="1252"/>
      <c r="J24" s="125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c r="CU24" s="612"/>
      <c r="CV24" s="612"/>
      <c r="CW24" s="612"/>
      <c r="CX24" s="612"/>
      <c r="CY24" s="612"/>
      <c r="CZ24" s="612"/>
      <c r="DA24" s="612"/>
      <c r="DB24" s="612"/>
      <c r="DC24" s="612"/>
      <c r="DD24" s="612"/>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c r="FB24" s="612"/>
      <c r="FC24" s="612"/>
      <c r="FD24" s="612"/>
      <c r="FE24" s="612"/>
      <c r="FF24" s="612"/>
      <c r="FG24" s="612"/>
      <c r="FH24" s="612"/>
      <c r="FI24" s="612"/>
      <c r="FJ24" s="612"/>
      <c r="FK24" s="612"/>
      <c r="FL24" s="612"/>
      <c r="FM24" s="612"/>
      <c r="FN24" s="612"/>
      <c r="FO24" s="612"/>
      <c r="FP24" s="612"/>
      <c r="FQ24" s="612"/>
      <c r="FR24" s="612"/>
      <c r="FS24" s="612"/>
      <c r="FT24" s="612"/>
      <c r="FU24" s="612"/>
      <c r="FV24" s="612"/>
      <c r="FW24" s="612"/>
      <c r="FX24" s="612"/>
      <c r="FY24" s="612"/>
      <c r="FZ24" s="612"/>
      <c r="GA24" s="612"/>
      <c r="GB24" s="612"/>
      <c r="GC24" s="612"/>
      <c r="GD24" s="612"/>
      <c r="GE24" s="612"/>
      <c r="GF24" s="612"/>
      <c r="GG24" s="612"/>
      <c r="GH24" s="612"/>
      <c r="GI24" s="612"/>
      <c r="GJ24" s="612"/>
      <c r="GK24" s="612"/>
      <c r="GL24" s="612"/>
      <c r="GM24" s="612"/>
      <c r="GN24" s="612"/>
      <c r="GO24" s="612"/>
      <c r="GP24" s="612"/>
      <c r="GQ24" s="612"/>
      <c r="GR24" s="612"/>
      <c r="GS24" s="612"/>
      <c r="GT24" s="612"/>
      <c r="GU24" s="612"/>
      <c r="GV24" s="612"/>
      <c r="GW24" s="612"/>
      <c r="GX24" s="612"/>
      <c r="GY24" s="612"/>
      <c r="GZ24" s="612"/>
      <c r="HA24" s="612"/>
      <c r="HB24" s="612"/>
      <c r="HC24" s="612"/>
      <c r="HD24" s="612"/>
      <c r="HE24" s="612"/>
      <c r="HF24" s="612"/>
      <c r="HG24" s="612"/>
      <c r="HH24" s="612"/>
      <c r="HI24" s="612"/>
      <c r="HJ24" s="612"/>
      <c r="HK24" s="612"/>
      <c r="HL24" s="612"/>
      <c r="HM24" s="612"/>
      <c r="HN24" s="612"/>
      <c r="HO24" s="612"/>
      <c r="HP24" s="612"/>
      <c r="HQ24" s="612"/>
      <c r="HR24" s="612"/>
      <c r="HS24" s="612"/>
      <c r="HT24" s="612"/>
      <c r="HU24" s="612"/>
      <c r="HV24" s="612"/>
      <c r="HW24" s="612"/>
      <c r="HX24" s="612"/>
      <c r="HY24" s="612"/>
      <c r="HZ24" s="612"/>
      <c r="IA24" s="612"/>
      <c r="IB24" s="612"/>
      <c r="IC24" s="612"/>
      <c r="ID24" s="612"/>
      <c r="IE24" s="612"/>
      <c r="IF24" s="612"/>
      <c r="IG24" s="612"/>
      <c r="IH24" s="612"/>
      <c r="II24" s="612"/>
      <c r="IJ24" s="612"/>
      <c r="IK24" s="612"/>
      <c r="IL24" s="612"/>
      <c r="IM24" s="612"/>
      <c r="IN24" s="612"/>
      <c r="IO24" s="612"/>
      <c r="IP24" s="612"/>
      <c r="IQ24" s="612"/>
      <c r="IR24" s="612"/>
      <c r="IS24" s="612"/>
      <c r="IT24" s="612"/>
      <c r="IU24" s="612"/>
      <c r="IV24" s="612"/>
      <c r="IW24" s="612"/>
      <c r="IX24" s="612"/>
      <c r="IY24" s="612"/>
      <c r="IZ24" s="612"/>
      <c r="JA24" s="612"/>
      <c r="JB24" s="612"/>
      <c r="JC24" s="612"/>
      <c r="JD24" s="612"/>
      <c r="JE24" s="612"/>
      <c r="JF24" s="612"/>
      <c r="JG24" s="612"/>
      <c r="JH24" s="612"/>
      <c r="JI24" s="612"/>
      <c r="JJ24" s="612"/>
      <c r="JK24" s="612"/>
      <c r="JL24" s="612"/>
      <c r="JM24" s="612"/>
      <c r="JN24" s="612"/>
      <c r="JO24" s="612"/>
      <c r="JP24" s="612"/>
      <c r="JQ24" s="612"/>
      <c r="JR24" s="612"/>
      <c r="JS24" s="612"/>
      <c r="JT24" s="612"/>
      <c r="JU24" s="612"/>
      <c r="JV24" s="612"/>
      <c r="JW24" s="612"/>
      <c r="JX24" s="612"/>
      <c r="JY24" s="612"/>
      <c r="JZ24" s="612"/>
      <c r="KA24" s="612"/>
      <c r="KB24" s="612"/>
      <c r="KC24" s="612"/>
      <c r="KD24" s="612"/>
      <c r="KE24" s="612"/>
      <c r="KF24" s="612"/>
      <c r="KG24" s="612"/>
      <c r="KH24" s="612"/>
      <c r="KI24" s="612"/>
      <c r="KJ24" s="612"/>
      <c r="KK24" s="612"/>
      <c r="KL24" s="612"/>
      <c r="KM24" s="612"/>
      <c r="KN24" s="612"/>
      <c r="KO24" s="612"/>
      <c r="KP24" s="612"/>
      <c r="KQ24" s="612"/>
      <c r="KR24" s="612"/>
      <c r="KS24" s="612"/>
      <c r="KT24" s="612"/>
      <c r="KU24" s="612"/>
      <c r="KV24" s="612"/>
      <c r="KW24" s="612"/>
      <c r="KX24" s="612"/>
      <c r="KY24" s="612"/>
      <c r="KZ24" s="612"/>
      <c r="LA24" s="612"/>
      <c r="LB24" s="612"/>
      <c r="LC24" s="612"/>
      <c r="LD24" s="612"/>
      <c r="LE24" s="612"/>
      <c r="LF24" s="612"/>
      <c r="LG24" s="612"/>
      <c r="LH24" s="612"/>
      <c r="LI24" s="612"/>
      <c r="LJ24" s="612"/>
      <c r="LK24" s="612"/>
      <c r="LL24" s="612"/>
      <c r="LM24" s="612"/>
      <c r="LN24" s="612"/>
      <c r="LO24" s="612"/>
      <c r="LP24" s="612"/>
      <c r="LQ24" s="612"/>
      <c r="LR24" s="612"/>
      <c r="LS24" s="612"/>
      <c r="LT24" s="612"/>
      <c r="LU24" s="612"/>
      <c r="LV24" s="612"/>
      <c r="LW24" s="612"/>
      <c r="LX24" s="612"/>
      <c r="LY24" s="612"/>
      <c r="LZ24" s="612"/>
      <c r="MA24" s="612"/>
      <c r="MB24" s="612"/>
      <c r="MC24" s="612"/>
      <c r="MD24" s="612"/>
      <c r="ME24" s="612"/>
      <c r="MF24" s="612"/>
      <c r="MG24" s="612"/>
      <c r="MH24" s="612"/>
      <c r="MI24" s="612"/>
      <c r="MJ24" s="612"/>
      <c r="MK24" s="612"/>
      <c r="ML24" s="612"/>
      <c r="MM24" s="612"/>
      <c r="MN24" s="612"/>
      <c r="MO24" s="612"/>
      <c r="MP24" s="612"/>
      <c r="MQ24" s="612"/>
      <c r="MR24" s="612"/>
      <c r="MS24" s="612"/>
      <c r="MT24" s="612"/>
      <c r="MU24" s="612"/>
      <c r="MV24" s="612"/>
      <c r="MW24" s="612"/>
      <c r="MX24" s="612"/>
      <c r="MY24" s="612"/>
      <c r="MZ24" s="612"/>
      <c r="NA24" s="612"/>
      <c r="NB24" s="612"/>
      <c r="NC24" s="612"/>
      <c r="ND24" s="612"/>
      <c r="NE24" s="612"/>
      <c r="NF24" s="612"/>
      <c r="NG24" s="612"/>
      <c r="NH24" s="612"/>
      <c r="NI24" s="612"/>
      <c r="NJ24" s="612"/>
      <c r="NK24" s="612"/>
      <c r="NL24" s="612"/>
      <c r="NM24" s="612"/>
      <c r="NN24" s="612"/>
      <c r="NO24" s="612"/>
      <c r="NP24" s="612"/>
      <c r="NQ24" s="612"/>
      <c r="NR24" s="612"/>
      <c r="NS24" s="612"/>
      <c r="NT24" s="612"/>
      <c r="NU24" s="612"/>
      <c r="NV24" s="612"/>
      <c r="NW24" s="612"/>
      <c r="NX24" s="612"/>
      <c r="NY24" s="612"/>
      <c r="NZ24" s="612"/>
      <c r="OA24" s="612"/>
      <c r="OB24" s="612"/>
      <c r="OC24" s="612"/>
      <c r="OD24" s="612"/>
      <c r="OE24" s="612"/>
      <c r="OF24" s="612"/>
      <c r="OG24" s="612"/>
      <c r="OH24" s="612"/>
      <c r="OI24" s="612"/>
      <c r="OJ24" s="612"/>
      <c r="OK24" s="612"/>
      <c r="OL24" s="612"/>
      <c r="OM24" s="612"/>
      <c r="ON24" s="612"/>
      <c r="OO24" s="612"/>
      <c r="OP24" s="612"/>
      <c r="OQ24" s="612"/>
      <c r="OR24" s="612"/>
      <c r="OS24" s="612"/>
      <c r="OT24" s="612"/>
      <c r="OU24" s="612"/>
      <c r="OV24" s="612"/>
      <c r="OW24" s="612"/>
      <c r="OX24" s="612"/>
      <c r="OY24" s="612"/>
      <c r="OZ24" s="612"/>
      <c r="PA24" s="612"/>
      <c r="PB24" s="612"/>
      <c r="PC24" s="612"/>
      <c r="PD24" s="612"/>
      <c r="PE24" s="612"/>
      <c r="PF24" s="612"/>
      <c r="PG24" s="612"/>
      <c r="PH24" s="612"/>
      <c r="PI24" s="612"/>
      <c r="PJ24" s="612"/>
      <c r="PK24" s="612"/>
      <c r="PL24" s="612"/>
      <c r="PM24" s="612"/>
      <c r="PN24" s="612"/>
      <c r="PO24" s="612"/>
      <c r="PP24" s="612"/>
      <c r="PQ24" s="612"/>
      <c r="PR24" s="612"/>
      <c r="PS24" s="612"/>
      <c r="PT24" s="612"/>
      <c r="PU24" s="612"/>
      <c r="PV24" s="612"/>
      <c r="PW24" s="612"/>
      <c r="PX24" s="612"/>
      <c r="PY24" s="612"/>
      <c r="PZ24" s="612"/>
      <c r="QA24" s="612"/>
      <c r="QB24" s="612"/>
      <c r="QC24" s="612"/>
      <c r="QD24" s="612"/>
      <c r="QE24" s="612"/>
      <c r="QF24" s="612"/>
      <c r="QG24" s="612"/>
      <c r="QH24" s="612"/>
      <c r="QI24" s="612"/>
      <c r="QJ24" s="612"/>
      <c r="QK24" s="612"/>
      <c r="QL24" s="612"/>
      <c r="QM24" s="612"/>
      <c r="QN24" s="612"/>
      <c r="QO24" s="612"/>
      <c r="QP24" s="612"/>
      <c r="QQ24" s="612"/>
      <c r="QR24" s="612"/>
      <c r="QS24" s="612"/>
      <c r="QT24" s="612"/>
      <c r="QU24" s="612"/>
      <c r="QV24" s="612"/>
      <c r="QW24" s="612"/>
      <c r="QX24" s="612"/>
      <c r="QY24" s="612"/>
      <c r="QZ24" s="612"/>
      <c r="RA24" s="612"/>
      <c r="RB24" s="612"/>
      <c r="RC24" s="612"/>
      <c r="RD24" s="612"/>
      <c r="RE24" s="612"/>
      <c r="RF24" s="612"/>
      <c r="RG24" s="612"/>
      <c r="RH24" s="612"/>
      <c r="RI24" s="612"/>
      <c r="RJ24" s="612"/>
      <c r="RK24" s="612"/>
      <c r="RL24" s="612"/>
      <c r="RM24" s="612"/>
      <c r="RN24" s="612"/>
      <c r="RO24" s="612"/>
      <c r="RP24" s="612"/>
      <c r="RQ24" s="612"/>
      <c r="RR24" s="612"/>
      <c r="RS24" s="612"/>
      <c r="RT24" s="612"/>
      <c r="RU24" s="612"/>
      <c r="RV24" s="612"/>
      <c r="RW24" s="612"/>
      <c r="RX24" s="612"/>
      <c r="RY24" s="612"/>
      <c r="RZ24" s="612"/>
      <c r="SA24" s="612"/>
      <c r="SB24" s="612"/>
      <c r="SC24" s="612"/>
      <c r="SD24" s="612"/>
      <c r="SE24" s="612"/>
      <c r="SF24" s="612"/>
      <c r="SG24" s="612"/>
      <c r="SH24" s="612"/>
      <c r="SI24" s="612"/>
      <c r="SJ24" s="612"/>
      <c r="SK24" s="612"/>
      <c r="SL24" s="612"/>
      <c r="SM24" s="612"/>
      <c r="SN24" s="612"/>
      <c r="SO24" s="612"/>
      <c r="SP24" s="612"/>
      <c r="SQ24" s="612"/>
      <c r="SR24" s="612"/>
      <c r="SS24" s="612"/>
      <c r="ST24" s="612"/>
      <c r="SU24" s="612"/>
      <c r="SV24" s="612"/>
      <c r="SW24" s="612"/>
      <c r="SX24" s="612"/>
      <c r="SY24" s="612"/>
      <c r="SZ24" s="612"/>
      <c r="TA24" s="612"/>
      <c r="TB24" s="612"/>
      <c r="TC24" s="612"/>
      <c r="TD24" s="612"/>
      <c r="TE24" s="612"/>
      <c r="TF24" s="612"/>
      <c r="TG24" s="612"/>
      <c r="TH24" s="612"/>
      <c r="TI24" s="612"/>
      <c r="TJ24" s="612"/>
      <c r="TK24" s="612"/>
      <c r="TL24" s="612"/>
      <c r="TM24" s="612"/>
      <c r="TN24" s="612"/>
      <c r="TO24" s="612"/>
      <c r="TP24" s="612"/>
      <c r="TQ24" s="612"/>
      <c r="TR24" s="612"/>
      <c r="TS24" s="612"/>
      <c r="TT24" s="612"/>
      <c r="TU24" s="612"/>
      <c r="TV24" s="612"/>
      <c r="TW24" s="612"/>
      <c r="TX24" s="612"/>
      <c r="TY24" s="612"/>
      <c r="TZ24" s="612"/>
      <c r="UA24" s="612"/>
      <c r="UB24" s="612"/>
      <c r="UC24" s="612"/>
      <c r="UD24" s="612"/>
      <c r="UE24" s="612"/>
      <c r="UF24" s="612"/>
      <c r="UG24" s="612"/>
      <c r="UH24" s="612"/>
      <c r="UI24" s="612"/>
      <c r="UJ24" s="612"/>
      <c r="UK24" s="612"/>
      <c r="UL24" s="612"/>
      <c r="UM24" s="612"/>
      <c r="UN24" s="612"/>
      <c r="UO24" s="612"/>
      <c r="UP24" s="612"/>
      <c r="UQ24" s="612"/>
      <c r="UR24" s="612"/>
      <c r="US24" s="612"/>
      <c r="UT24" s="612"/>
      <c r="UU24" s="612"/>
      <c r="UV24" s="612"/>
      <c r="UW24" s="612"/>
      <c r="UX24" s="612"/>
      <c r="UY24" s="612"/>
      <c r="UZ24" s="612"/>
      <c r="VA24" s="612"/>
      <c r="VB24" s="612"/>
      <c r="VC24" s="612"/>
      <c r="VD24" s="612"/>
      <c r="VE24" s="612"/>
      <c r="VF24" s="612"/>
      <c r="VG24" s="612"/>
      <c r="VH24" s="612"/>
      <c r="VI24" s="612"/>
      <c r="VJ24" s="612"/>
      <c r="VK24" s="612"/>
      <c r="VL24" s="612"/>
      <c r="VM24" s="612"/>
      <c r="VN24" s="612"/>
      <c r="VO24" s="612"/>
      <c r="VP24" s="612"/>
      <c r="VQ24" s="612"/>
      <c r="VR24" s="612"/>
      <c r="VS24" s="612"/>
      <c r="VT24" s="612"/>
      <c r="VU24" s="612"/>
      <c r="VV24" s="612"/>
      <c r="VW24" s="612"/>
      <c r="VX24" s="612"/>
      <c r="VY24" s="612"/>
      <c r="VZ24" s="612"/>
      <c r="WA24" s="612"/>
      <c r="WB24" s="612"/>
      <c r="WC24" s="612"/>
      <c r="WD24" s="612"/>
      <c r="WE24" s="612"/>
      <c r="WF24" s="612"/>
      <c r="WG24" s="612"/>
      <c r="WH24" s="612"/>
      <c r="WI24" s="612"/>
      <c r="WJ24" s="612"/>
      <c r="WK24" s="612"/>
      <c r="WL24" s="612"/>
      <c r="WM24" s="612"/>
      <c r="WN24" s="612"/>
      <c r="WO24" s="612"/>
      <c r="WP24" s="612"/>
      <c r="WQ24" s="612"/>
      <c r="WR24" s="612"/>
      <c r="WS24" s="612"/>
      <c r="WT24" s="612"/>
      <c r="WU24" s="612"/>
      <c r="WV24" s="612"/>
      <c r="WW24" s="612"/>
      <c r="WX24" s="612"/>
      <c r="WY24" s="612"/>
      <c r="WZ24" s="612"/>
      <c r="XA24" s="612"/>
      <c r="XB24" s="612"/>
      <c r="XC24" s="612"/>
      <c r="XD24" s="612"/>
      <c r="XE24" s="612"/>
      <c r="XF24" s="612"/>
      <c r="XG24" s="612"/>
      <c r="XH24" s="612"/>
      <c r="XI24" s="612"/>
      <c r="XJ24" s="612"/>
      <c r="XK24" s="612"/>
      <c r="XL24" s="612"/>
      <c r="XM24" s="612"/>
      <c r="XN24" s="612"/>
      <c r="XO24" s="612"/>
      <c r="XP24" s="612"/>
      <c r="XQ24" s="612"/>
      <c r="XR24" s="612"/>
      <c r="XS24" s="612"/>
      <c r="XT24" s="612"/>
      <c r="XU24" s="612"/>
      <c r="XV24" s="612"/>
      <c r="XW24" s="612"/>
      <c r="XX24" s="612"/>
      <c r="XY24" s="612"/>
      <c r="XZ24" s="612"/>
      <c r="YA24" s="612"/>
      <c r="YB24" s="612"/>
      <c r="YC24" s="612"/>
      <c r="YD24" s="612"/>
      <c r="YE24" s="612"/>
      <c r="YF24" s="612"/>
      <c r="YG24" s="612"/>
      <c r="YH24" s="612"/>
      <c r="YI24" s="612"/>
      <c r="YJ24" s="612"/>
      <c r="YK24" s="612"/>
      <c r="YL24" s="612"/>
      <c r="YM24" s="612"/>
      <c r="YN24" s="612"/>
      <c r="YO24" s="612"/>
      <c r="YP24" s="612"/>
      <c r="YQ24" s="612"/>
      <c r="YR24" s="612"/>
      <c r="YS24" s="612"/>
      <c r="YT24" s="612"/>
      <c r="YU24" s="612"/>
      <c r="YV24" s="612"/>
      <c r="YW24" s="612"/>
      <c r="YX24" s="612"/>
      <c r="YY24" s="612"/>
      <c r="YZ24" s="612"/>
      <c r="ZA24" s="612"/>
      <c r="ZB24" s="612"/>
      <c r="ZC24" s="612"/>
      <c r="ZD24" s="612"/>
      <c r="ZE24" s="612"/>
      <c r="ZF24" s="612"/>
      <c r="ZG24" s="612"/>
      <c r="ZH24" s="612"/>
      <c r="ZI24" s="612"/>
      <c r="ZJ24" s="612"/>
      <c r="ZK24" s="612"/>
      <c r="ZL24" s="612"/>
      <c r="ZM24" s="612"/>
      <c r="ZN24" s="612"/>
      <c r="ZO24" s="612"/>
      <c r="ZP24" s="612"/>
      <c r="ZQ24" s="612"/>
      <c r="ZR24" s="612"/>
      <c r="ZS24" s="612"/>
      <c r="ZT24" s="612"/>
      <c r="ZU24" s="612"/>
      <c r="ZV24" s="612"/>
      <c r="ZW24" s="612"/>
      <c r="ZX24" s="612"/>
      <c r="ZY24" s="612"/>
      <c r="ZZ24" s="612"/>
      <c r="AAA24" s="612"/>
      <c r="AAB24" s="612"/>
      <c r="AAC24" s="612"/>
      <c r="AAD24" s="612"/>
      <c r="AAE24" s="612"/>
      <c r="AAF24" s="612"/>
      <c r="AAG24" s="612"/>
      <c r="AAH24" s="612"/>
      <c r="AAI24" s="612"/>
      <c r="AAJ24" s="612"/>
      <c r="AAK24" s="612"/>
      <c r="AAL24" s="612"/>
      <c r="AAM24" s="612"/>
      <c r="AAN24" s="612"/>
      <c r="AAO24" s="612"/>
      <c r="AAP24" s="612"/>
      <c r="AAQ24" s="612"/>
      <c r="AAR24" s="612"/>
      <c r="AAS24" s="612"/>
      <c r="AAT24" s="612"/>
      <c r="AAU24" s="612"/>
      <c r="AAV24" s="612"/>
      <c r="AAW24" s="612"/>
      <c r="AAX24" s="612"/>
      <c r="AAY24" s="612"/>
      <c r="AAZ24" s="612"/>
      <c r="ABA24" s="612"/>
      <c r="ABB24" s="612"/>
      <c r="ABC24" s="612"/>
      <c r="ABD24" s="612"/>
      <c r="ABE24" s="612"/>
      <c r="ABF24" s="612"/>
      <c r="ABG24" s="612"/>
      <c r="ABH24" s="612"/>
      <c r="ABI24" s="612"/>
      <c r="ABJ24" s="612"/>
      <c r="ABK24" s="612"/>
      <c r="ABL24" s="612"/>
      <c r="ABM24" s="612"/>
      <c r="ABN24" s="612"/>
      <c r="ABO24" s="612"/>
      <c r="ABP24" s="612"/>
      <c r="ABQ24" s="612"/>
      <c r="ABR24" s="612"/>
      <c r="ABS24" s="612"/>
      <c r="ABT24" s="612"/>
      <c r="ABU24" s="612"/>
      <c r="ABV24" s="612"/>
      <c r="ABW24" s="612"/>
      <c r="ABX24" s="612"/>
      <c r="ABY24" s="612"/>
      <c r="ABZ24" s="612"/>
      <c r="ACA24" s="612"/>
      <c r="ACB24" s="612"/>
      <c r="ACC24" s="612"/>
      <c r="ACD24" s="612"/>
      <c r="ACE24" s="612"/>
      <c r="ACF24" s="612"/>
      <c r="ACG24" s="612"/>
      <c r="ACH24" s="612"/>
      <c r="ACI24" s="612"/>
      <c r="ACJ24" s="612"/>
      <c r="ACK24" s="612"/>
      <c r="ACL24" s="612"/>
      <c r="ACM24" s="612"/>
      <c r="ACN24" s="612"/>
      <c r="ACO24" s="612"/>
      <c r="ACP24" s="612"/>
      <c r="ACQ24" s="612"/>
      <c r="ACR24" s="612"/>
      <c r="ACS24" s="612"/>
      <c r="ACT24" s="612"/>
      <c r="ACU24" s="612"/>
      <c r="ACV24" s="612"/>
      <c r="ACW24" s="612"/>
      <c r="ACX24" s="612"/>
      <c r="ACY24" s="612"/>
      <c r="ACZ24" s="612"/>
      <c r="ADA24" s="612"/>
      <c r="ADB24" s="612"/>
      <c r="ADC24" s="612"/>
      <c r="ADD24" s="612"/>
      <c r="ADE24" s="612"/>
      <c r="ADF24" s="612"/>
      <c r="ADG24" s="612"/>
      <c r="ADH24" s="612"/>
      <c r="ADI24" s="612"/>
      <c r="ADJ24" s="612"/>
      <c r="ADK24" s="612"/>
      <c r="ADL24" s="612"/>
      <c r="ADM24" s="612"/>
      <c r="ADN24" s="612"/>
      <c r="ADO24" s="612"/>
      <c r="ADP24" s="612"/>
      <c r="ADQ24" s="612"/>
      <c r="ADR24" s="612"/>
      <c r="ADS24" s="612"/>
      <c r="ADT24" s="612"/>
      <c r="ADU24" s="612"/>
      <c r="ADV24" s="612"/>
      <c r="ADW24" s="612"/>
      <c r="ADX24" s="612"/>
      <c r="ADY24" s="612"/>
      <c r="ADZ24" s="612"/>
      <c r="AEA24" s="612"/>
      <c r="AEB24" s="612"/>
      <c r="AEC24" s="612"/>
      <c r="AED24" s="612"/>
      <c r="AEE24" s="612"/>
      <c r="AEF24" s="612"/>
      <c r="AEG24" s="612"/>
      <c r="AEH24" s="612"/>
      <c r="AEI24" s="612"/>
      <c r="AEJ24" s="612"/>
      <c r="AEK24" s="612"/>
      <c r="AEL24" s="612"/>
      <c r="AEM24" s="612"/>
      <c r="AEN24" s="612"/>
      <c r="AEO24" s="612"/>
      <c r="AEP24" s="612"/>
      <c r="AEQ24" s="612"/>
      <c r="AER24" s="612"/>
      <c r="AES24" s="612"/>
      <c r="AET24" s="612"/>
      <c r="AEU24" s="612"/>
      <c r="AEV24" s="612"/>
      <c r="AEW24" s="612"/>
      <c r="AEX24" s="612"/>
      <c r="AEY24" s="612"/>
      <c r="AEZ24" s="612"/>
      <c r="AFA24" s="612"/>
      <c r="AFB24" s="612"/>
      <c r="AFC24" s="612"/>
      <c r="AFD24" s="612"/>
      <c r="AFE24" s="612"/>
      <c r="AFF24" s="612"/>
      <c r="AFG24" s="612"/>
      <c r="AFH24" s="612"/>
      <c r="AFI24" s="612"/>
      <c r="AFJ24" s="612"/>
      <c r="AFK24" s="612"/>
      <c r="AFL24" s="612"/>
      <c r="AFM24" s="612"/>
      <c r="AFN24" s="612"/>
      <c r="AFO24" s="612"/>
      <c r="AFP24" s="612"/>
      <c r="AFQ24" s="612"/>
      <c r="AFR24" s="612"/>
      <c r="AFS24" s="612"/>
      <c r="AFT24" s="612"/>
      <c r="AFU24" s="612"/>
      <c r="AFV24" s="612"/>
      <c r="AFW24" s="612"/>
      <c r="AFX24" s="612"/>
      <c r="AFY24" s="612"/>
      <c r="AFZ24" s="612"/>
      <c r="AGA24" s="612"/>
      <c r="AGB24" s="612"/>
      <c r="AGC24" s="612"/>
      <c r="AGD24" s="612"/>
      <c r="AGE24" s="612"/>
      <c r="AGF24" s="612"/>
      <c r="AGG24" s="612"/>
      <c r="AGH24" s="612"/>
      <c r="AGI24" s="612"/>
      <c r="AGJ24" s="612"/>
      <c r="AGK24" s="612"/>
      <c r="AGL24" s="612"/>
      <c r="AGM24" s="612"/>
      <c r="AGN24" s="612"/>
      <c r="AGO24" s="612"/>
      <c r="AGP24" s="612"/>
      <c r="AGQ24" s="612"/>
      <c r="AGR24" s="612"/>
      <c r="AGS24" s="612"/>
      <c r="AGT24" s="612"/>
      <c r="AGU24" s="612"/>
      <c r="AGV24" s="612"/>
      <c r="AGW24" s="612"/>
      <c r="AGX24" s="612"/>
      <c r="AGY24" s="612"/>
      <c r="AGZ24" s="612"/>
      <c r="AHA24" s="612"/>
      <c r="AHB24" s="612"/>
      <c r="AHC24" s="612"/>
      <c r="AHD24" s="612"/>
      <c r="AHE24" s="612"/>
      <c r="AHF24" s="612"/>
      <c r="AHG24" s="612"/>
      <c r="AHH24" s="612"/>
      <c r="AHI24" s="612"/>
      <c r="AHJ24" s="612"/>
      <c r="AHK24" s="612"/>
      <c r="AHL24" s="612"/>
      <c r="AHM24" s="612"/>
      <c r="AHN24" s="612"/>
      <c r="AHO24" s="612"/>
      <c r="AHP24" s="612"/>
      <c r="AHQ24" s="612"/>
      <c r="AHR24" s="612"/>
      <c r="AHS24" s="612"/>
      <c r="AHT24" s="612"/>
      <c r="AHU24" s="612"/>
      <c r="AHV24" s="612"/>
      <c r="AHW24" s="612"/>
      <c r="AHX24" s="612"/>
      <c r="AHY24" s="612"/>
      <c r="AHZ24" s="612"/>
      <c r="AIA24" s="612"/>
      <c r="AIB24" s="612"/>
      <c r="AIC24" s="612"/>
      <c r="AID24" s="612"/>
      <c r="AIE24" s="612"/>
      <c r="AIF24" s="612"/>
      <c r="AIG24" s="612"/>
      <c r="AIH24" s="612"/>
      <c r="AII24" s="612"/>
      <c r="AIJ24" s="612"/>
      <c r="AIK24" s="612"/>
      <c r="AIL24" s="612"/>
      <c r="AIM24" s="612"/>
      <c r="AIN24" s="612"/>
      <c r="AIO24" s="612"/>
      <c r="AIP24" s="612"/>
      <c r="AIQ24" s="612"/>
      <c r="AIR24" s="612"/>
      <c r="AIS24" s="612"/>
      <c r="AIT24" s="612"/>
      <c r="AIU24" s="612"/>
      <c r="AIV24" s="612"/>
      <c r="AIW24" s="612"/>
      <c r="AIX24" s="612"/>
      <c r="AIY24" s="612"/>
      <c r="AIZ24" s="612"/>
      <c r="AJA24" s="612"/>
      <c r="AJB24" s="612"/>
      <c r="AJC24" s="612"/>
      <c r="AJD24" s="612"/>
      <c r="AJE24" s="612"/>
      <c r="AJF24" s="612"/>
      <c r="AJG24" s="612"/>
      <c r="AJH24" s="612"/>
      <c r="AJI24" s="612"/>
      <c r="AJJ24" s="612"/>
      <c r="AJK24" s="612"/>
      <c r="AJL24" s="612"/>
      <c r="AJM24" s="612"/>
      <c r="AJN24" s="612"/>
      <c r="AJO24" s="612"/>
      <c r="AJP24" s="612"/>
      <c r="AJQ24" s="612"/>
      <c r="AJR24" s="612"/>
      <c r="AJS24" s="612"/>
      <c r="AJT24" s="612"/>
      <c r="AJU24" s="612"/>
      <c r="AJV24" s="612"/>
      <c r="AJW24" s="612"/>
      <c r="AJX24" s="612"/>
      <c r="AJY24" s="612"/>
      <c r="AJZ24" s="612"/>
      <c r="AKA24" s="612"/>
      <c r="AKB24" s="612"/>
      <c r="AKC24" s="612"/>
      <c r="AKD24" s="612"/>
      <c r="AKE24" s="612"/>
      <c r="AKF24" s="612"/>
      <c r="AKG24" s="612"/>
      <c r="AKH24" s="612"/>
      <c r="AKI24" s="612"/>
      <c r="AKJ24" s="612"/>
      <c r="AKK24" s="612"/>
      <c r="AKL24" s="612"/>
      <c r="AKM24" s="612"/>
      <c r="AKN24" s="612"/>
      <c r="AKO24" s="612"/>
      <c r="AKP24" s="612"/>
      <c r="AKQ24" s="612"/>
      <c r="AKR24" s="612"/>
      <c r="AKS24" s="612"/>
      <c r="AKT24" s="612"/>
      <c r="AKU24" s="612"/>
      <c r="AKV24" s="612"/>
      <c r="AKW24" s="612"/>
      <c r="AKX24" s="612"/>
      <c r="AKY24" s="612"/>
      <c r="AKZ24" s="612"/>
      <c r="ALA24" s="612"/>
      <c r="ALB24" s="612"/>
      <c r="ALC24" s="612"/>
      <c r="ALD24" s="612"/>
      <c r="ALE24" s="612"/>
      <c r="ALF24" s="612"/>
      <c r="ALG24" s="612"/>
      <c r="ALH24" s="612"/>
      <c r="ALI24" s="612"/>
      <c r="ALJ24" s="612"/>
      <c r="ALK24" s="612"/>
      <c r="ALL24" s="612"/>
      <c r="ALM24" s="612"/>
      <c r="ALN24" s="612"/>
      <c r="ALO24" s="612"/>
      <c r="ALP24" s="612"/>
      <c r="ALQ24" s="612"/>
      <c r="ALR24" s="612"/>
      <c r="ALS24" s="612"/>
      <c r="ALT24" s="612"/>
      <c r="ALU24" s="612"/>
      <c r="ALV24" s="612"/>
      <c r="ALW24" s="612"/>
      <c r="ALX24" s="612"/>
      <c r="ALY24" s="612"/>
      <c r="ALZ24" s="612"/>
      <c r="AMA24" s="612"/>
      <c r="AMB24" s="612"/>
      <c r="AMC24" s="612"/>
      <c r="AMD24" s="612"/>
      <c r="AME24" s="612"/>
      <c r="AMF24" s="612"/>
      <c r="AMG24" s="612"/>
      <c r="AMH24" s="612"/>
      <c r="AMI24" s="612"/>
      <c r="AMJ24" s="612"/>
      <c r="AMK24" s="612"/>
      <c r="AML24" s="612"/>
      <c r="AMM24" s="612"/>
      <c r="AMN24" s="612"/>
      <c r="AMO24" s="612"/>
      <c r="AMP24" s="612"/>
      <c r="AMQ24" s="612"/>
      <c r="AMR24" s="612"/>
      <c r="AMS24" s="612"/>
      <c r="AMT24" s="612"/>
      <c r="AMU24" s="612"/>
      <c r="AMV24" s="612"/>
      <c r="AMW24" s="612"/>
      <c r="AMX24" s="612"/>
      <c r="AMY24" s="612"/>
      <c r="AMZ24" s="612"/>
      <c r="ANA24" s="612"/>
      <c r="ANB24" s="612"/>
      <c r="ANC24" s="612"/>
      <c r="AND24" s="612"/>
      <c r="ANE24" s="612"/>
      <c r="ANF24" s="612"/>
      <c r="ANG24" s="612"/>
      <c r="ANH24" s="612"/>
      <c r="ANI24" s="612"/>
      <c r="ANJ24" s="612"/>
      <c r="ANK24" s="612"/>
      <c r="ANL24" s="612"/>
      <c r="ANM24" s="612"/>
      <c r="ANN24" s="612"/>
      <c r="ANO24" s="612"/>
      <c r="ANP24" s="612"/>
      <c r="ANQ24" s="612"/>
      <c r="ANR24" s="612"/>
      <c r="ANS24" s="612"/>
      <c r="ANT24" s="612"/>
      <c r="ANU24" s="612"/>
      <c r="ANV24" s="612"/>
      <c r="ANW24" s="612"/>
      <c r="ANX24" s="612"/>
      <c r="ANY24" s="612"/>
      <c r="ANZ24" s="612"/>
      <c r="AOA24" s="612"/>
      <c r="AOB24" s="612"/>
      <c r="AOC24" s="612"/>
      <c r="AOD24" s="612"/>
      <c r="AOE24" s="612"/>
      <c r="AOF24" s="612"/>
      <c r="AOG24" s="612"/>
      <c r="AOH24" s="612"/>
      <c r="AOI24" s="612"/>
      <c r="AOJ24" s="612"/>
      <c r="AOK24" s="612"/>
      <c r="AOL24" s="612"/>
      <c r="AOM24" s="612"/>
      <c r="AON24" s="612"/>
      <c r="AOO24" s="612"/>
      <c r="AOP24" s="612"/>
      <c r="AOQ24" s="612"/>
      <c r="AOR24" s="612"/>
      <c r="AOS24" s="612"/>
      <c r="AOT24" s="612"/>
      <c r="AOU24" s="612"/>
      <c r="AOV24" s="612"/>
      <c r="AOW24" s="612"/>
      <c r="AOX24" s="612"/>
      <c r="AOY24" s="612"/>
      <c r="AOZ24" s="612"/>
      <c r="APA24" s="612"/>
      <c r="APB24" s="612"/>
      <c r="APC24" s="612"/>
      <c r="APD24" s="612"/>
      <c r="APE24" s="612"/>
      <c r="APF24" s="612"/>
      <c r="APG24" s="612"/>
      <c r="APH24" s="612"/>
      <c r="API24" s="612"/>
      <c r="APJ24" s="612"/>
      <c r="APK24" s="612"/>
      <c r="APL24" s="612"/>
      <c r="APM24" s="612"/>
      <c r="APN24" s="612"/>
      <c r="APO24" s="612"/>
      <c r="APP24" s="612"/>
      <c r="APQ24" s="612"/>
      <c r="APR24" s="612"/>
      <c r="APS24" s="612"/>
      <c r="APT24" s="612"/>
      <c r="APU24" s="612"/>
      <c r="APV24" s="612"/>
      <c r="APW24" s="612"/>
      <c r="APX24" s="612"/>
      <c r="APY24" s="612"/>
      <c r="APZ24" s="612"/>
      <c r="AQA24" s="612"/>
      <c r="AQB24" s="612"/>
      <c r="AQC24" s="612"/>
      <c r="AQD24" s="612"/>
      <c r="AQE24" s="612"/>
      <c r="AQF24" s="612"/>
      <c r="AQG24" s="612"/>
      <c r="AQH24" s="612"/>
      <c r="AQI24" s="612"/>
      <c r="AQJ24" s="612"/>
      <c r="AQK24" s="612"/>
      <c r="AQL24" s="612"/>
      <c r="AQM24" s="612"/>
      <c r="AQN24" s="612"/>
      <c r="AQO24" s="612"/>
      <c r="AQP24" s="612"/>
      <c r="AQQ24" s="612"/>
      <c r="AQR24" s="612"/>
      <c r="AQS24" s="612"/>
      <c r="AQT24" s="612"/>
      <c r="AQU24" s="612"/>
      <c r="AQV24" s="612"/>
      <c r="AQW24" s="612"/>
      <c r="AQX24" s="612"/>
      <c r="AQY24" s="612"/>
      <c r="AQZ24" s="612"/>
      <c r="ARA24" s="612"/>
      <c r="ARB24" s="612"/>
      <c r="ARC24" s="612"/>
      <c r="ARD24" s="612"/>
      <c r="ARE24" s="612"/>
      <c r="ARF24" s="612"/>
      <c r="ARG24" s="612"/>
      <c r="ARH24" s="612"/>
      <c r="ARI24" s="612"/>
      <c r="ARJ24" s="612"/>
      <c r="ARK24" s="612"/>
      <c r="ARL24" s="612"/>
      <c r="ARM24" s="612"/>
      <c r="ARN24" s="612"/>
      <c r="ARO24" s="612"/>
      <c r="ARP24" s="612"/>
      <c r="ARQ24" s="612"/>
      <c r="ARR24" s="612"/>
      <c r="ARS24" s="612"/>
      <c r="ART24" s="612"/>
      <c r="ARU24" s="612"/>
      <c r="ARV24" s="612"/>
      <c r="ARW24" s="612"/>
      <c r="ARX24" s="612"/>
      <c r="ARY24" s="612"/>
      <c r="ARZ24" s="612"/>
      <c r="ASA24" s="612"/>
      <c r="ASB24" s="612"/>
      <c r="ASC24" s="612"/>
      <c r="ASD24" s="612"/>
      <c r="ASE24" s="612"/>
      <c r="ASF24" s="612"/>
      <c r="ASG24" s="612"/>
      <c r="ASH24" s="612"/>
      <c r="ASI24" s="612"/>
      <c r="ASJ24" s="612"/>
      <c r="ASK24" s="612"/>
      <c r="ASL24" s="612"/>
      <c r="ASM24" s="612"/>
      <c r="ASN24" s="612"/>
      <c r="ASO24" s="612"/>
      <c r="ASP24" s="612"/>
      <c r="ASQ24" s="612"/>
      <c r="ASR24" s="612"/>
      <c r="ASS24" s="612"/>
      <c r="AST24" s="612"/>
      <c r="ASU24" s="612"/>
      <c r="ASV24" s="612"/>
      <c r="ASW24" s="612"/>
      <c r="ASX24" s="612"/>
      <c r="ASY24" s="612"/>
      <c r="ASZ24" s="612"/>
      <c r="ATA24" s="612"/>
      <c r="ATB24" s="612"/>
      <c r="ATC24" s="612"/>
      <c r="ATD24" s="612"/>
      <c r="ATE24" s="612"/>
      <c r="ATF24" s="612"/>
      <c r="ATG24" s="612"/>
      <c r="ATH24" s="612"/>
      <c r="ATI24" s="612"/>
      <c r="ATJ24" s="612"/>
      <c r="ATK24" s="612"/>
      <c r="ATL24" s="612"/>
      <c r="ATM24" s="612"/>
      <c r="ATN24" s="612"/>
      <c r="ATO24" s="612"/>
      <c r="ATP24" s="612"/>
      <c r="ATQ24" s="612"/>
      <c r="ATR24" s="612"/>
      <c r="ATS24" s="612"/>
      <c r="ATT24" s="612"/>
      <c r="ATU24" s="612"/>
      <c r="ATV24" s="612"/>
      <c r="ATW24" s="612"/>
      <c r="ATX24" s="612"/>
      <c r="ATY24" s="612"/>
      <c r="ATZ24" s="612"/>
      <c r="AUA24" s="612"/>
      <c r="AUB24" s="612"/>
      <c r="AUC24" s="612"/>
      <c r="AUD24" s="612"/>
      <c r="AUE24" s="612"/>
      <c r="AUF24" s="612"/>
      <c r="AUG24" s="612"/>
      <c r="AUH24" s="612"/>
      <c r="AUI24" s="612"/>
      <c r="AUJ24" s="612"/>
      <c r="AUK24" s="612"/>
      <c r="AUL24" s="612"/>
      <c r="AUM24" s="612"/>
      <c r="AUN24" s="612"/>
      <c r="AUO24" s="612"/>
      <c r="AUP24" s="612"/>
      <c r="AUQ24" s="612"/>
      <c r="AUR24" s="612"/>
      <c r="AUS24" s="612"/>
      <c r="AUT24" s="612"/>
      <c r="AUU24" s="612"/>
      <c r="AUV24" s="612"/>
      <c r="AUW24" s="612"/>
      <c r="AUX24" s="612"/>
      <c r="AUY24" s="612"/>
      <c r="AUZ24" s="612"/>
      <c r="AVA24" s="612"/>
      <c r="AVB24" s="612"/>
      <c r="AVC24" s="612"/>
      <c r="AVD24" s="612"/>
      <c r="AVE24" s="612"/>
      <c r="AVF24" s="612"/>
      <c r="AVG24" s="612"/>
      <c r="AVH24" s="612"/>
      <c r="AVI24" s="612"/>
      <c r="AVJ24" s="612"/>
      <c r="AVK24" s="612"/>
      <c r="AVL24" s="612"/>
      <c r="AVM24" s="612"/>
      <c r="AVN24" s="612"/>
      <c r="AVO24" s="612"/>
      <c r="AVP24" s="612"/>
      <c r="AVQ24" s="612"/>
      <c r="AVR24" s="612"/>
      <c r="AVS24" s="612"/>
      <c r="AVT24" s="612"/>
      <c r="AVU24" s="612"/>
      <c r="AVV24" s="612"/>
      <c r="AVW24" s="612"/>
      <c r="AVX24" s="612"/>
      <c r="AVY24" s="612"/>
      <c r="AVZ24" s="612"/>
      <c r="AWA24" s="612"/>
      <c r="AWB24" s="612"/>
      <c r="AWC24" s="612"/>
      <c r="AWD24" s="612"/>
      <c r="AWE24" s="612"/>
      <c r="AWF24" s="612"/>
      <c r="AWG24" s="612"/>
      <c r="AWH24" s="612"/>
      <c r="AWI24" s="612"/>
      <c r="AWJ24" s="612"/>
      <c r="AWK24" s="612"/>
      <c r="AWL24" s="612"/>
      <c r="AWM24" s="612"/>
      <c r="AWN24" s="612"/>
      <c r="AWO24" s="612"/>
      <c r="AWP24" s="612"/>
      <c r="AWQ24" s="612"/>
      <c r="AWR24" s="612"/>
      <c r="AWS24" s="612"/>
      <c r="AWT24" s="612"/>
      <c r="AWU24" s="612"/>
      <c r="AWV24" s="612"/>
      <c r="AWW24" s="612"/>
      <c r="AWX24" s="612"/>
      <c r="AWY24" s="612"/>
      <c r="AWZ24" s="612"/>
      <c r="AXA24" s="612"/>
      <c r="AXB24" s="612"/>
      <c r="AXC24" s="612"/>
      <c r="AXD24" s="612"/>
      <c r="AXE24" s="612"/>
      <c r="AXF24" s="612"/>
      <c r="AXG24" s="612"/>
      <c r="AXH24" s="612"/>
      <c r="AXI24" s="612"/>
      <c r="AXJ24" s="612"/>
      <c r="AXK24" s="612"/>
      <c r="AXL24" s="612"/>
      <c r="AXM24" s="612"/>
      <c r="AXN24" s="612"/>
      <c r="AXO24" s="612"/>
      <c r="AXP24" s="612"/>
      <c r="AXQ24" s="612"/>
      <c r="AXR24" s="612"/>
      <c r="AXS24" s="612"/>
      <c r="AXT24" s="612"/>
      <c r="AXU24" s="612"/>
      <c r="AXV24" s="612"/>
      <c r="AXW24" s="612"/>
      <c r="AXX24" s="612"/>
      <c r="AXY24" s="612"/>
      <c r="AXZ24" s="612"/>
      <c r="AYA24" s="612"/>
      <c r="AYB24" s="612"/>
      <c r="AYC24" s="612"/>
      <c r="AYD24" s="612"/>
      <c r="AYE24" s="612"/>
      <c r="AYF24" s="612"/>
      <c r="AYG24" s="612"/>
      <c r="AYH24" s="612"/>
      <c r="AYI24" s="612"/>
      <c r="AYJ24" s="612"/>
      <c r="AYK24" s="612"/>
      <c r="AYL24" s="612"/>
      <c r="AYM24" s="612"/>
      <c r="AYN24" s="612"/>
      <c r="AYO24" s="612"/>
      <c r="AYP24" s="612"/>
      <c r="AYQ24" s="612"/>
      <c r="AYR24" s="612"/>
      <c r="AYS24" s="612"/>
      <c r="AYT24" s="612"/>
      <c r="AYU24" s="612"/>
      <c r="AYV24" s="612"/>
      <c r="AYW24" s="612"/>
      <c r="AYX24" s="612"/>
      <c r="AYY24" s="612"/>
      <c r="AYZ24" s="612"/>
      <c r="AZA24" s="612"/>
      <c r="AZB24" s="612"/>
      <c r="AZC24" s="612"/>
      <c r="AZD24" s="612"/>
      <c r="AZE24" s="612"/>
      <c r="AZF24" s="612"/>
      <c r="AZG24" s="612"/>
      <c r="AZH24" s="612"/>
      <c r="AZI24" s="612"/>
      <c r="AZJ24" s="612"/>
      <c r="AZK24" s="612"/>
      <c r="AZL24" s="612"/>
      <c r="AZM24" s="612"/>
      <c r="AZN24" s="612"/>
      <c r="AZO24" s="612"/>
      <c r="AZP24" s="612"/>
      <c r="AZQ24" s="612"/>
      <c r="AZR24" s="612"/>
      <c r="AZS24" s="612"/>
      <c r="AZT24" s="612"/>
      <c r="AZU24" s="612"/>
      <c r="AZV24" s="612"/>
      <c r="AZW24" s="612"/>
      <c r="AZX24" s="612"/>
      <c r="AZY24" s="612"/>
      <c r="AZZ24" s="612"/>
      <c r="BAA24" s="612"/>
      <c r="BAB24" s="612"/>
      <c r="BAC24" s="612"/>
      <c r="BAD24" s="612"/>
      <c r="BAE24" s="612"/>
      <c r="BAF24" s="612"/>
      <c r="BAG24" s="612"/>
      <c r="BAH24" s="612"/>
      <c r="BAI24" s="612"/>
      <c r="BAJ24" s="612"/>
      <c r="BAK24" s="612"/>
      <c r="BAL24" s="612"/>
      <c r="BAM24" s="612"/>
      <c r="BAN24" s="612"/>
      <c r="BAO24" s="612"/>
      <c r="BAP24" s="612"/>
      <c r="BAQ24" s="612"/>
      <c r="BAR24" s="612"/>
      <c r="BAS24" s="612"/>
      <c r="BAT24" s="612"/>
      <c r="BAU24" s="612"/>
      <c r="BAV24" s="612"/>
      <c r="BAW24" s="612"/>
      <c r="BAX24" s="612"/>
      <c r="BAY24" s="612"/>
      <c r="BAZ24" s="612"/>
      <c r="BBA24" s="612"/>
      <c r="BBB24" s="612"/>
      <c r="BBC24" s="612"/>
      <c r="BBD24" s="612"/>
      <c r="BBE24" s="612"/>
      <c r="BBF24" s="612"/>
      <c r="BBG24" s="612"/>
      <c r="BBH24" s="612"/>
      <c r="BBI24" s="612"/>
      <c r="BBJ24" s="612"/>
      <c r="BBK24" s="612"/>
      <c r="BBL24" s="612"/>
      <c r="BBM24" s="612"/>
      <c r="BBN24" s="612"/>
      <c r="BBO24" s="612"/>
      <c r="BBP24" s="612"/>
      <c r="BBQ24" s="612"/>
      <c r="BBR24" s="612"/>
      <c r="BBS24" s="612"/>
      <c r="BBT24" s="612"/>
      <c r="BBU24" s="612"/>
      <c r="BBV24" s="612"/>
      <c r="BBW24" s="612"/>
      <c r="BBX24" s="612"/>
      <c r="BBY24" s="612"/>
      <c r="BBZ24" s="612"/>
      <c r="BCA24" s="612"/>
      <c r="BCB24" s="612"/>
      <c r="BCC24" s="612"/>
      <c r="BCD24" s="612"/>
      <c r="BCE24" s="612"/>
      <c r="BCF24" s="612"/>
      <c r="BCG24" s="612"/>
      <c r="BCH24" s="612"/>
      <c r="BCI24" s="612"/>
      <c r="BCJ24" s="612"/>
      <c r="BCK24" s="612"/>
      <c r="BCL24" s="612"/>
      <c r="BCM24" s="612"/>
      <c r="BCN24" s="612"/>
      <c r="BCO24" s="612"/>
      <c r="BCP24" s="612"/>
      <c r="BCQ24" s="612"/>
      <c r="BCR24" s="612"/>
      <c r="BCS24" s="612"/>
      <c r="BCT24" s="612"/>
      <c r="BCU24" s="612"/>
      <c r="BCV24" s="612"/>
      <c r="BCW24" s="612"/>
      <c r="BCX24" s="612"/>
      <c r="BCY24" s="612"/>
      <c r="BCZ24" s="612"/>
      <c r="BDA24" s="612"/>
      <c r="BDB24" s="612"/>
      <c r="BDC24" s="612"/>
      <c r="BDD24" s="612"/>
      <c r="BDE24" s="612"/>
      <c r="BDF24" s="612"/>
      <c r="BDG24" s="612"/>
      <c r="BDH24" s="612"/>
      <c r="BDI24" s="612"/>
      <c r="BDJ24" s="612"/>
      <c r="BDK24" s="612"/>
      <c r="BDL24" s="612"/>
      <c r="BDM24" s="612"/>
      <c r="BDN24" s="612"/>
      <c r="BDO24" s="612"/>
      <c r="BDP24" s="612"/>
      <c r="BDQ24" s="612"/>
      <c r="BDR24" s="612"/>
      <c r="BDS24" s="612"/>
      <c r="BDT24" s="612"/>
      <c r="BDU24" s="612"/>
      <c r="BDV24" s="612"/>
      <c r="BDW24" s="612"/>
      <c r="BDX24" s="612"/>
      <c r="BDY24" s="612"/>
      <c r="BDZ24" s="612"/>
      <c r="BEA24" s="612"/>
      <c r="BEB24" s="612"/>
      <c r="BEC24" s="612"/>
      <c r="BED24" s="612"/>
      <c r="BEE24" s="612"/>
      <c r="BEF24" s="612"/>
      <c r="BEG24" s="612"/>
      <c r="BEH24" s="612"/>
      <c r="BEI24" s="612"/>
      <c r="BEJ24" s="612"/>
      <c r="BEK24" s="612"/>
      <c r="BEL24" s="612"/>
      <c r="BEM24" s="612"/>
      <c r="BEN24" s="612"/>
      <c r="BEO24" s="612"/>
      <c r="BEP24" s="612"/>
      <c r="BEQ24" s="612"/>
      <c r="BER24" s="612"/>
      <c r="BES24" s="612"/>
      <c r="BET24" s="612"/>
      <c r="BEU24" s="612"/>
      <c r="BEV24" s="612"/>
      <c r="BEW24" s="612"/>
      <c r="BEX24" s="612"/>
      <c r="BEY24" s="612"/>
      <c r="BEZ24" s="612"/>
      <c r="BFA24" s="612"/>
      <c r="BFB24" s="612"/>
      <c r="BFC24" s="612"/>
      <c r="BFD24" s="612"/>
      <c r="BFE24" s="612"/>
      <c r="BFF24" s="612"/>
      <c r="BFG24" s="612"/>
      <c r="BFH24" s="612"/>
      <c r="BFI24" s="612"/>
      <c r="BFJ24" s="612"/>
      <c r="BFK24" s="612"/>
      <c r="BFL24" s="612"/>
      <c r="BFM24" s="612"/>
      <c r="BFN24" s="612"/>
      <c r="BFO24" s="612"/>
      <c r="BFP24" s="612"/>
      <c r="BFQ24" s="612"/>
      <c r="BFR24" s="612"/>
      <c r="BFS24" s="612"/>
      <c r="BFT24" s="612"/>
      <c r="BFU24" s="612"/>
      <c r="BFV24" s="612"/>
      <c r="BFW24" s="612"/>
      <c r="BFX24" s="612"/>
      <c r="BFY24" s="612"/>
      <c r="BFZ24" s="612"/>
      <c r="BGA24" s="612"/>
      <c r="BGB24" s="612"/>
      <c r="BGC24" s="612"/>
      <c r="BGD24" s="612"/>
      <c r="BGE24" s="612"/>
      <c r="BGF24" s="612"/>
      <c r="BGG24" s="612"/>
      <c r="BGH24" s="612"/>
      <c r="BGI24" s="612"/>
      <c r="BGJ24" s="612"/>
      <c r="BGK24" s="612"/>
      <c r="BGL24" s="612"/>
      <c r="BGM24" s="612"/>
      <c r="BGN24" s="612"/>
      <c r="BGO24" s="612"/>
      <c r="BGP24" s="612"/>
      <c r="BGQ24" s="612"/>
      <c r="BGR24" s="612"/>
      <c r="BGS24" s="612"/>
      <c r="BGT24" s="612"/>
      <c r="BGU24" s="612"/>
      <c r="BGV24" s="612"/>
      <c r="BGW24" s="612"/>
      <c r="BGX24" s="612"/>
      <c r="BGY24" s="612"/>
      <c r="BGZ24" s="612"/>
      <c r="BHA24" s="612"/>
      <c r="BHB24" s="612"/>
      <c r="BHC24" s="612"/>
      <c r="BHD24" s="612"/>
      <c r="BHE24" s="612"/>
      <c r="BHF24" s="612"/>
      <c r="BHG24" s="612"/>
      <c r="BHH24" s="612"/>
      <c r="BHI24" s="612"/>
      <c r="BHJ24" s="612"/>
      <c r="BHK24" s="612"/>
      <c r="BHL24" s="612"/>
      <c r="BHM24" s="612"/>
      <c r="BHN24" s="612"/>
      <c r="BHO24" s="612"/>
      <c r="BHP24" s="612"/>
      <c r="BHQ24" s="612"/>
      <c r="BHR24" s="612"/>
      <c r="BHS24" s="612"/>
      <c r="BHT24" s="612"/>
      <c r="BHU24" s="612"/>
      <c r="BHV24" s="612"/>
      <c r="BHW24" s="612"/>
      <c r="BHX24" s="612"/>
      <c r="BHY24" s="612"/>
      <c r="BHZ24" s="612"/>
      <c r="BIA24" s="612"/>
      <c r="BIB24" s="612"/>
      <c r="BIC24" s="612"/>
      <c r="BID24" s="612"/>
      <c r="BIE24" s="612"/>
      <c r="BIF24" s="612"/>
      <c r="BIG24" s="612"/>
      <c r="BIH24" s="612"/>
      <c r="BII24" s="612"/>
      <c r="BIJ24" s="612"/>
      <c r="BIK24" s="612"/>
      <c r="BIL24" s="612"/>
      <c r="BIM24" s="612"/>
      <c r="BIN24" s="612"/>
      <c r="BIO24" s="612"/>
      <c r="BIP24" s="612"/>
      <c r="BIQ24" s="612"/>
      <c r="BIR24" s="612"/>
      <c r="BIS24" s="612"/>
      <c r="BIT24" s="612"/>
      <c r="BIU24" s="612"/>
      <c r="BIV24" s="612"/>
      <c r="BIW24" s="612"/>
      <c r="BIX24" s="612"/>
      <c r="BIY24" s="612"/>
      <c r="BIZ24" s="612"/>
      <c r="BJA24" s="612"/>
      <c r="BJB24" s="612"/>
      <c r="BJC24" s="612"/>
      <c r="BJD24" s="612"/>
      <c r="BJE24" s="612"/>
      <c r="BJF24" s="612"/>
      <c r="BJG24" s="612"/>
      <c r="BJH24" s="612"/>
      <c r="BJI24" s="612"/>
      <c r="BJJ24" s="612"/>
      <c r="BJK24" s="612"/>
      <c r="BJL24" s="612"/>
      <c r="BJM24" s="612"/>
      <c r="BJN24" s="612"/>
      <c r="BJO24" s="612"/>
      <c r="BJP24" s="612"/>
      <c r="BJQ24" s="612"/>
      <c r="BJR24" s="612"/>
      <c r="BJS24" s="612"/>
      <c r="BJT24" s="612"/>
      <c r="BJU24" s="612"/>
      <c r="BJV24" s="612"/>
      <c r="BJW24" s="612"/>
      <c r="BJX24" s="612"/>
      <c r="BJY24" s="612"/>
      <c r="BJZ24" s="612"/>
      <c r="BKA24" s="612"/>
      <c r="BKB24" s="612"/>
      <c r="BKC24" s="612"/>
      <c r="BKD24" s="612"/>
      <c r="BKE24" s="612"/>
      <c r="BKF24" s="612"/>
      <c r="BKG24" s="612"/>
      <c r="BKH24" s="612"/>
      <c r="BKI24" s="612"/>
      <c r="BKJ24" s="612"/>
      <c r="BKK24" s="612"/>
      <c r="BKL24" s="612"/>
      <c r="BKM24" s="612"/>
      <c r="BKN24" s="612"/>
      <c r="BKO24" s="612"/>
      <c r="BKP24" s="612"/>
      <c r="BKQ24" s="612"/>
      <c r="BKR24" s="612"/>
      <c r="BKS24" s="612"/>
      <c r="BKT24" s="612"/>
      <c r="BKU24" s="612"/>
      <c r="BKV24" s="612"/>
      <c r="BKW24" s="612"/>
      <c r="BKX24" s="612"/>
      <c r="BKY24" s="612"/>
      <c r="BKZ24" s="612"/>
      <c r="BLA24" s="612"/>
      <c r="BLB24" s="612"/>
      <c r="BLC24" s="612"/>
      <c r="BLD24" s="612"/>
      <c r="BLE24" s="612"/>
      <c r="BLF24" s="612"/>
      <c r="BLG24" s="612"/>
      <c r="BLH24" s="612"/>
      <c r="BLI24" s="612"/>
      <c r="BLJ24" s="612"/>
      <c r="BLK24" s="612"/>
      <c r="BLL24" s="612"/>
      <c r="BLM24" s="612"/>
      <c r="BLN24" s="612"/>
      <c r="BLO24" s="612"/>
      <c r="BLP24" s="612"/>
      <c r="BLQ24" s="612"/>
      <c r="BLR24" s="612"/>
      <c r="BLS24" s="612"/>
      <c r="BLT24" s="612"/>
      <c r="BLU24" s="612"/>
      <c r="BLV24" s="612"/>
      <c r="BLW24" s="612"/>
      <c r="BLX24" s="612"/>
      <c r="BLY24" s="612"/>
      <c r="BLZ24" s="612"/>
      <c r="BMA24" s="612"/>
      <c r="BMB24" s="612"/>
      <c r="BMC24" s="612"/>
      <c r="BMD24" s="612"/>
      <c r="BME24" s="612"/>
      <c r="BMF24" s="612"/>
      <c r="BMG24" s="612"/>
      <c r="BMH24" s="612"/>
      <c r="BMI24" s="612"/>
      <c r="BMJ24" s="612"/>
      <c r="BMK24" s="612"/>
      <c r="BML24" s="612"/>
      <c r="BMM24" s="612"/>
      <c r="BMN24" s="612"/>
      <c r="BMO24" s="612"/>
      <c r="BMP24" s="612"/>
      <c r="BMQ24" s="612"/>
      <c r="BMR24" s="612"/>
      <c r="BMS24" s="612"/>
      <c r="BMT24" s="612"/>
      <c r="BMU24" s="612"/>
      <c r="BMV24" s="612"/>
      <c r="BMW24" s="612"/>
      <c r="BMX24" s="612"/>
      <c r="BMY24" s="612"/>
      <c r="BMZ24" s="612"/>
      <c r="BNA24" s="612"/>
      <c r="BNB24" s="612"/>
      <c r="BNC24" s="612"/>
      <c r="BND24" s="612"/>
      <c r="BNE24" s="612"/>
      <c r="BNF24" s="612"/>
      <c r="BNG24" s="612"/>
      <c r="BNH24" s="612"/>
      <c r="BNI24" s="612"/>
      <c r="BNJ24" s="612"/>
      <c r="BNK24" s="612"/>
      <c r="BNL24" s="612"/>
      <c r="BNM24" s="612"/>
      <c r="BNN24" s="612"/>
      <c r="BNO24" s="612"/>
      <c r="BNP24" s="612"/>
      <c r="BNQ24" s="612"/>
      <c r="BNR24" s="612"/>
      <c r="BNS24" s="612"/>
      <c r="BNT24" s="612"/>
      <c r="BNU24" s="612"/>
      <c r="BNV24" s="612"/>
      <c r="BNW24" s="612"/>
      <c r="BNX24" s="612"/>
      <c r="BNY24" s="612"/>
      <c r="BNZ24" s="612"/>
      <c r="BOA24" s="612"/>
      <c r="BOB24" s="612"/>
      <c r="BOC24" s="612"/>
      <c r="BOD24" s="612"/>
      <c r="BOE24" s="612"/>
      <c r="BOF24" s="612"/>
      <c r="BOG24" s="612"/>
      <c r="BOH24" s="612"/>
      <c r="BOI24" s="612"/>
      <c r="BOJ24" s="612"/>
      <c r="BOK24" s="612"/>
      <c r="BOL24" s="612"/>
      <c r="BOM24" s="612"/>
      <c r="BON24" s="612"/>
      <c r="BOO24" s="612"/>
      <c r="BOP24" s="612"/>
      <c r="BOQ24" s="612"/>
      <c r="BOR24" s="612"/>
      <c r="BOS24" s="612"/>
      <c r="BOT24" s="612"/>
      <c r="BOU24" s="612"/>
      <c r="BOV24" s="612"/>
      <c r="BOW24" s="612"/>
      <c r="BOX24" s="612"/>
      <c r="BOY24" s="612"/>
      <c r="BOZ24" s="612"/>
      <c r="BPA24" s="612"/>
      <c r="BPB24" s="612"/>
      <c r="BPC24" s="612"/>
      <c r="BPD24" s="612"/>
      <c r="BPE24" s="612"/>
      <c r="BPF24" s="612"/>
      <c r="BPG24" s="612"/>
      <c r="BPH24" s="612"/>
      <c r="BPI24" s="612"/>
      <c r="BPJ24" s="612"/>
      <c r="BPK24" s="612"/>
      <c r="BPL24" s="612"/>
      <c r="BPM24" s="612"/>
      <c r="BPN24" s="612"/>
      <c r="BPO24" s="612"/>
      <c r="BPP24" s="612"/>
      <c r="BPQ24" s="612"/>
      <c r="BPR24" s="612"/>
      <c r="BPS24" s="612"/>
      <c r="BPT24" s="612"/>
      <c r="BPU24" s="612"/>
      <c r="BPV24" s="612"/>
      <c r="BPW24" s="612"/>
      <c r="BPX24" s="612"/>
      <c r="BPY24" s="612"/>
      <c r="BPZ24" s="612"/>
      <c r="BQA24" s="612"/>
      <c r="BQB24" s="612"/>
      <c r="BQC24" s="612"/>
      <c r="BQD24" s="612"/>
      <c r="BQE24" s="612"/>
      <c r="BQF24" s="612"/>
      <c r="BQG24" s="612"/>
      <c r="BQH24" s="612"/>
      <c r="BQI24" s="612"/>
      <c r="BQJ24" s="612"/>
      <c r="BQK24" s="612"/>
      <c r="BQL24" s="612"/>
      <c r="BQM24" s="612"/>
      <c r="BQN24" s="612"/>
      <c r="BQO24" s="612"/>
      <c r="BQP24" s="612"/>
      <c r="BQQ24" s="612"/>
      <c r="BQR24" s="612"/>
      <c r="BQS24" s="612"/>
      <c r="BQT24" s="612"/>
      <c r="BQU24" s="612"/>
      <c r="BQV24" s="612"/>
      <c r="BQW24" s="612"/>
      <c r="BQX24" s="612"/>
      <c r="BQY24" s="612"/>
      <c r="BQZ24" s="612"/>
      <c r="BRA24" s="612"/>
      <c r="BRB24" s="612"/>
      <c r="BRC24" s="612"/>
      <c r="BRD24" s="612"/>
      <c r="BRE24" s="612"/>
      <c r="BRF24" s="612"/>
      <c r="BRG24" s="612"/>
      <c r="BRH24" s="612"/>
      <c r="BRI24" s="612"/>
      <c r="BRJ24" s="612"/>
      <c r="BRK24" s="612"/>
      <c r="BRL24" s="612"/>
      <c r="BRM24" s="612"/>
      <c r="BRN24" s="612"/>
      <c r="BRO24" s="612"/>
      <c r="BRP24" s="612"/>
      <c r="BRQ24" s="612"/>
      <c r="BRR24" s="612"/>
      <c r="BRS24" s="612"/>
      <c r="BRT24" s="612"/>
      <c r="BRU24" s="612"/>
      <c r="BRV24" s="612"/>
      <c r="BRW24" s="612"/>
      <c r="BRX24" s="612"/>
      <c r="BRY24" s="612"/>
      <c r="BRZ24" s="612"/>
      <c r="BSA24" s="612"/>
      <c r="BSB24" s="612"/>
      <c r="BSC24" s="612"/>
      <c r="BSD24" s="612"/>
      <c r="BSE24" s="612"/>
      <c r="BSF24" s="612"/>
      <c r="BSG24" s="612"/>
      <c r="BSH24" s="612"/>
      <c r="BSI24" s="612"/>
      <c r="BSJ24" s="612"/>
      <c r="BSK24" s="612"/>
      <c r="BSL24" s="612"/>
      <c r="BSM24" s="612"/>
      <c r="BSN24" s="612"/>
      <c r="BSO24" s="612"/>
      <c r="BSP24" s="612"/>
      <c r="BSQ24" s="612"/>
      <c r="BSR24" s="612"/>
      <c r="BSS24" s="612"/>
      <c r="BST24" s="612"/>
      <c r="BSU24" s="612"/>
      <c r="BSV24" s="612"/>
      <c r="BSW24" s="612"/>
      <c r="BSX24" s="612"/>
      <c r="BSY24" s="612"/>
      <c r="BSZ24" s="612"/>
      <c r="BTA24" s="612"/>
      <c r="BTB24" s="612"/>
      <c r="BTC24" s="612"/>
      <c r="BTD24" s="612"/>
      <c r="BTE24" s="612"/>
      <c r="BTF24" s="612"/>
      <c r="BTG24" s="612"/>
      <c r="BTH24" s="612"/>
      <c r="BTI24" s="612"/>
      <c r="BTJ24" s="612"/>
      <c r="BTK24" s="612"/>
      <c r="BTL24" s="612"/>
      <c r="BTM24" s="612"/>
      <c r="BTN24" s="612"/>
      <c r="BTO24" s="612"/>
      <c r="BTP24" s="612"/>
      <c r="BTQ24" s="612"/>
      <c r="BTR24" s="612"/>
      <c r="BTS24" s="612"/>
      <c r="BTT24" s="612"/>
      <c r="BTU24" s="612"/>
      <c r="BTV24" s="612"/>
      <c r="BTW24" s="612"/>
      <c r="BTX24" s="612"/>
      <c r="BTY24" s="612"/>
      <c r="BTZ24" s="612"/>
      <c r="BUA24" s="612"/>
      <c r="BUB24" s="612"/>
      <c r="BUC24" s="612"/>
      <c r="BUD24" s="612"/>
      <c r="BUE24" s="612"/>
      <c r="BUF24" s="612"/>
      <c r="BUG24" s="612"/>
      <c r="BUH24" s="612"/>
      <c r="BUI24" s="612"/>
      <c r="BUJ24" s="612"/>
      <c r="BUK24" s="612"/>
      <c r="BUL24" s="612"/>
      <c r="BUM24" s="612"/>
      <c r="BUN24" s="612"/>
      <c r="BUO24" s="612"/>
      <c r="BUP24" s="612"/>
      <c r="BUQ24" s="612"/>
      <c r="BUR24" s="612"/>
      <c r="BUS24" s="612"/>
      <c r="BUT24" s="612"/>
      <c r="BUU24" s="612"/>
      <c r="BUV24" s="612"/>
      <c r="BUW24" s="612"/>
      <c r="BUX24" s="612"/>
      <c r="BUY24" s="612"/>
      <c r="BUZ24" s="612"/>
      <c r="BVA24" s="612"/>
      <c r="BVB24" s="612"/>
      <c r="BVC24" s="612"/>
      <c r="BVD24" s="612"/>
      <c r="BVE24" s="612"/>
      <c r="BVF24" s="612"/>
      <c r="BVG24" s="612"/>
      <c r="BVH24" s="612"/>
      <c r="BVI24" s="612"/>
      <c r="BVJ24" s="612"/>
      <c r="BVK24" s="612"/>
      <c r="BVL24" s="612"/>
      <c r="BVM24" s="612"/>
      <c r="BVN24" s="612"/>
      <c r="BVO24" s="612"/>
      <c r="BVP24" s="612"/>
      <c r="BVQ24" s="612"/>
      <c r="BVR24" s="612"/>
      <c r="BVS24" s="612"/>
      <c r="BVT24" s="612"/>
      <c r="BVU24" s="612"/>
      <c r="BVV24" s="612"/>
      <c r="BVW24" s="612"/>
      <c r="BVX24" s="612"/>
      <c r="BVY24" s="612"/>
      <c r="BVZ24" s="612"/>
      <c r="BWA24" s="612"/>
      <c r="BWB24" s="612"/>
      <c r="BWC24" s="612"/>
      <c r="BWD24" s="612"/>
      <c r="BWE24" s="612"/>
      <c r="BWF24" s="612"/>
      <c r="BWG24" s="612"/>
      <c r="BWH24" s="612"/>
      <c r="BWI24" s="612"/>
      <c r="BWJ24" s="612"/>
      <c r="BWK24" s="612"/>
      <c r="BWL24" s="612"/>
      <c r="BWM24" s="612"/>
      <c r="BWN24" s="612"/>
      <c r="BWO24" s="612"/>
      <c r="BWP24" s="612"/>
      <c r="BWQ24" s="612"/>
      <c r="BWR24" s="612"/>
      <c r="BWS24" s="612"/>
      <c r="BWT24" s="612"/>
      <c r="BWU24" s="612"/>
      <c r="BWV24" s="612"/>
      <c r="BWW24" s="612"/>
      <c r="BWX24" s="612"/>
      <c r="BWY24" s="612"/>
      <c r="BWZ24" s="612"/>
      <c r="BXA24" s="612"/>
      <c r="BXB24" s="612"/>
      <c r="BXC24" s="612"/>
      <c r="BXD24" s="612"/>
      <c r="BXE24" s="612"/>
      <c r="BXF24" s="612"/>
      <c r="BXG24" s="612"/>
      <c r="BXH24" s="612"/>
      <c r="BXI24" s="612"/>
      <c r="BXJ24" s="612"/>
      <c r="BXK24" s="612"/>
      <c r="BXL24" s="612"/>
    </row>
    <row r="25" spans="1:1988" s="935" customFormat="1" ht="30" customHeight="1" thickBot="1" x14ac:dyDescent="0.55000000000000004">
      <c r="A25" s="1209" t="s">
        <v>3714</v>
      </c>
      <c r="B25" s="1295">
        <v>1085.58878368</v>
      </c>
      <c r="C25" s="1295">
        <v>3379.6498314998362</v>
      </c>
      <c r="D25" s="1296">
        <v>4465.2386151798364</v>
      </c>
      <c r="E25" s="612"/>
      <c r="F25" s="1252"/>
      <c r="G25" s="1252"/>
      <c r="H25" s="1252"/>
      <c r="I25" s="1252"/>
      <c r="J25" s="125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c r="CU25" s="612"/>
      <c r="CV25" s="612"/>
      <c r="CW25" s="612"/>
      <c r="CX25" s="612"/>
      <c r="CY25" s="612"/>
      <c r="CZ25" s="612"/>
      <c r="DA25" s="612"/>
      <c r="DB25" s="612"/>
      <c r="DC25" s="612"/>
      <c r="DD25" s="612"/>
      <c r="DE25" s="612"/>
      <c r="DF25" s="612"/>
      <c r="DG25" s="612"/>
      <c r="DH25" s="612"/>
      <c r="DI25" s="612"/>
      <c r="DJ25" s="612"/>
      <c r="DK25" s="612"/>
      <c r="DL25" s="612"/>
      <c r="DM25" s="612"/>
      <c r="DN25" s="612"/>
      <c r="DO25" s="612"/>
      <c r="DP25" s="612"/>
      <c r="DQ25" s="612"/>
      <c r="DR25" s="612"/>
      <c r="DS25" s="612"/>
      <c r="DT25" s="612"/>
      <c r="DU25" s="612"/>
      <c r="DV25" s="612"/>
      <c r="DW25" s="612"/>
      <c r="DX25" s="612"/>
      <c r="DY25" s="612"/>
      <c r="DZ25" s="612"/>
      <c r="EA25" s="612"/>
      <c r="EB25" s="612"/>
      <c r="EC25" s="612"/>
      <c r="ED25" s="612"/>
      <c r="EE25" s="612"/>
      <c r="EF25" s="612"/>
      <c r="EG25" s="612"/>
      <c r="EH25" s="612"/>
      <c r="EI25" s="612"/>
      <c r="EJ25" s="612"/>
      <c r="EK25" s="612"/>
      <c r="EL25" s="612"/>
      <c r="EM25" s="612"/>
      <c r="EN25" s="612"/>
      <c r="EO25" s="612"/>
      <c r="EP25" s="612"/>
      <c r="EQ25" s="612"/>
      <c r="ER25" s="612"/>
      <c r="ES25" s="612"/>
      <c r="ET25" s="612"/>
      <c r="EU25" s="612"/>
      <c r="EV25" s="612"/>
      <c r="EW25" s="612"/>
      <c r="EX25" s="612"/>
      <c r="EY25" s="612"/>
      <c r="EZ25" s="612"/>
      <c r="FA25" s="612"/>
      <c r="FB25" s="612"/>
      <c r="FC25" s="612"/>
      <c r="FD25" s="612"/>
      <c r="FE25" s="612"/>
      <c r="FF25" s="612"/>
      <c r="FG25" s="612"/>
      <c r="FH25" s="612"/>
      <c r="FI25" s="612"/>
      <c r="FJ25" s="612"/>
      <c r="FK25" s="612"/>
      <c r="FL25" s="612"/>
      <c r="FM25" s="612"/>
      <c r="FN25" s="612"/>
      <c r="FO25" s="612"/>
      <c r="FP25" s="612"/>
      <c r="FQ25" s="612"/>
      <c r="FR25" s="612"/>
      <c r="FS25" s="612"/>
      <c r="FT25" s="612"/>
      <c r="FU25" s="612"/>
      <c r="FV25" s="612"/>
      <c r="FW25" s="612"/>
      <c r="FX25" s="612"/>
      <c r="FY25" s="612"/>
      <c r="FZ25" s="612"/>
      <c r="GA25" s="612"/>
      <c r="GB25" s="612"/>
      <c r="GC25" s="612"/>
      <c r="GD25" s="612"/>
      <c r="GE25" s="612"/>
      <c r="GF25" s="612"/>
      <c r="GG25" s="612"/>
      <c r="GH25" s="612"/>
      <c r="GI25" s="612"/>
      <c r="GJ25" s="612"/>
      <c r="GK25" s="612"/>
      <c r="GL25" s="612"/>
      <c r="GM25" s="612"/>
      <c r="GN25" s="612"/>
      <c r="GO25" s="612"/>
      <c r="GP25" s="612"/>
      <c r="GQ25" s="612"/>
      <c r="GR25" s="612"/>
      <c r="GS25" s="612"/>
      <c r="GT25" s="612"/>
      <c r="GU25" s="612"/>
      <c r="GV25" s="612"/>
      <c r="GW25" s="612"/>
      <c r="GX25" s="612"/>
      <c r="GY25" s="612"/>
      <c r="GZ25" s="612"/>
      <c r="HA25" s="612"/>
      <c r="HB25" s="612"/>
      <c r="HC25" s="612"/>
      <c r="HD25" s="612"/>
      <c r="HE25" s="612"/>
      <c r="HF25" s="612"/>
      <c r="HG25" s="612"/>
      <c r="HH25" s="612"/>
      <c r="HI25" s="612"/>
      <c r="HJ25" s="612"/>
      <c r="HK25" s="612"/>
      <c r="HL25" s="612"/>
      <c r="HM25" s="612"/>
      <c r="HN25" s="612"/>
      <c r="HO25" s="612"/>
      <c r="HP25" s="612"/>
      <c r="HQ25" s="612"/>
      <c r="HR25" s="612"/>
      <c r="HS25" s="612"/>
      <c r="HT25" s="612"/>
      <c r="HU25" s="612"/>
      <c r="HV25" s="612"/>
      <c r="HW25" s="612"/>
      <c r="HX25" s="612"/>
      <c r="HY25" s="612"/>
      <c r="HZ25" s="612"/>
      <c r="IA25" s="612"/>
      <c r="IB25" s="612"/>
      <c r="IC25" s="612"/>
      <c r="ID25" s="612"/>
      <c r="IE25" s="612"/>
      <c r="IF25" s="612"/>
      <c r="IG25" s="612"/>
      <c r="IH25" s="612"/>
      <c r="II25" s="612"/>
      <c r="IJ25" s="612"/>
      <c r="IK25" s="612"/>
      <c r="IL25" s="612"/>
      <c r="IM25" s="612"/>
      <c r="IN25" s="612"/>
      <c r="IO25" s="612"/>
      <c r="IP25" s="612"/>
      <c r="IQ25" s="612"/>
      <c r="IR25" s="612"/>
      <c r="IS25" s="612"/>
      <c r="IT25" s="612"/>
      <c r="IU25" s="612"/>
      <c r="IV25" s="612"/>
      <c r="IW25" s="612"/>
      <c r="IX25" s="612"/>
      <c r="IY25" s="612"/>
      <c r="IZ25" s="612"/>
      <c r="JA25" s="612"/>
      <c r="JB25" s="612"/>
      <c r="JC25" s="612"/>
      <c r="JD25" s="612"/>
      <c r="JE25" s="612"/>
      <c r="JF25" s="612"/>
      <c r="JG25" s="612"/>
      <c r="JH25" s="612"/>
      <c r="JI25" s="612"/>
      <c r="JJ25" s="612"/>
      <c r="JK25" s="612"/>
      <c r="JL25" s="612"/>
      <c r="JM25" s="612"/>
      <c r="JN25" s="612"/>
      <c r="JO25" s="612"/>
      <c r="JP25" s="612"/>
      <c r="JQ25" s="612"/>
      <c r="JR25" s="612"/>
      <c r="JS25" s="612"/>
      <c r="JT25" s="612"/>
      <c r="JU25" s="612"/>
      <c r="JV25" s="612"/>
      <c r="JW25" s="612"/>
      <c r="JX25" s="612"/>
      <c r="JY25" s="612"/>
      <c r="JZ25" s="612"/>
      <c r="KA25" s="612"/>
      <c r="KB25" s="612"/>
      <c r="KC25" s="612"/>
      <c r="KD25" s="612"/>
      <c r="KE25" s="612"/>
      <c r="KF25" s="612"/>
      <c r="KG25" s="612"/>
      <c r="KH25" s="612"/>
      <c r="KI25" s="612"/>
      <c r="KJ25" s="612"/>
      <c r="KK25" s="612"/>
      <c r="KL25" s="612"/>
      <c r="KM25" s="612"/>
      <c r="KN25" s="612"/>
      <c r="KO25" s="612"/>
      <c r="KP25" s="612"/>
      <c r="KQ25" s="612"/>
      <c r="KR25" s="612"/>
      <c r="KS25" s="612"/>
      <c r="KT25" s="612"/>
      <c r="KU25" s="612"/>
      <c r="KV25" s="612"/>
      <c r="KW25" s="612"/>
      <c r="KX25" s="612"/>
      <c r="KY25" s="612"/>
      <c r="KZ25" s="612"/>
      <c r="LA25" s="612"/>
      <c r="LB25" s="612"/>
      <c r="LC25" s="612"/>
      <c r="LD25" s="612"/>
      <c r="LE25" s="612"/>
      <c r="LF25" s="612"/>
      <c r="LG25" s="612"/>
      <c r="LH25" s="612"/>
      <c r="LI25" s="612"/>
      <c r="LJ25" s="612"/>
      <c r="LK25" s="612"/>
      <c r="LL25" s="612"/>
      <c r="LM25" s="612"/>
      <c r="LN25" s="612"/>
      <c r="LO25" s="612"/>
      <c r="LP25" s="612"/>
      <c r="LQ25" s="612"/>
      <c r="LR25" s="612"/>
      <c r="LS25" s="612"/>
      <c r="LT25" s="612"/>
      <c r="LU25" s="612"/>
      <c r="LV25" s="612"/>
      <c r="LW25" s="612"/>
      <c r="LX25" s="612"/>
      <c r="LY25" s="612"/>
      <c r="LZ25" s="612"/>
      <c r="MA25" s="612"/>
      <c r="MB25" s="612"/>
      <c r="MC25" s="612"/>
      <c r="MD25" s="612"/>
      <c r="ME25" s="612"/>
      <c r="MF25" s="612"/>
      <c r="MG25" s="612"/>
      <c r="MH25" s="612"/>
      <c r="MI25" s="612"/>
      <c r="MJ25" s="612"/>
      <c r="MK25" s="612"/>
      <c r="ML25" s="612"/>
      <c r="MM25" s="612"/>
      <c r="MN25" s="612"/>
      <c r="MO25" s="612"/>
      <c r="MP25" s="612"/>
      <c r="MQ25" s="612"/>
      <c r="MR25" s="612"/>
      <c r="MS25" s="612"/>
      <c r="MT25" s="612"/>
      <c r="MU25" s="612"/>
      <c r="MV25" s="612"/>
      <c r="MW25" s="612"/>
      <c r="MX25" s="612"/>
      <c r="MY25" s="612"/>
      <c r="MZ25" s="612"/>
      <c r="NA25" s="612"/>
      <c r="NB25" s="612"/>
      <c r="NC25" s="612"/>
      <c r="ND25" s="612"/>
      <c r="NE25" s="612"/>
      <c r="NF25" s="612"/>
      <c r="NG25" s="612"/>
      <c r="NH25" s="612"/>
      <c r="NI25" s="612"/>
      <c r="NJ25" s="612"/>
      <c r="NK25" s="612"/>
      <c r="NL25" s="612"/>
      <c r="NM25" s="612"/>
      <c r="NN25" s="612"/>
      <c r="NO25" s="612"/>
      <c r="NP25" s="612"/>
      <c r="NQ25" s="612"/>
      <c r="NR25" s="612"/>
      <c r="NS25" s="612"/>
      <c r="NT25" s="612"/>
      <c r="NU25" s="612"/>
      <c r="NV25" s="612"/>
      <c r="NW25" s="612"/>
      <c r="NX25" s="612"/>
      <c r="NY25" s="612"/>
      <c r="NZ25" s="612"/>
      <c r="OA25" s="612"/>
      <c r="OB25" s="612"/>
      <c r="OC25" s="612"/>
      <c r="OD25" s="612"/>
      <c r="OE25" s="612"/>
      <c r="OF25" s="612"/>
      <c r="OG25" s="612"/>
      <c r="OH25" s="612"/>
      <c r="OI25" s="612"/>
      <c r="OJ25" s="612"/>
      <c r="OK25" s="612"/>
      <c r="OL25" s="612"/>
      <c r="OM25" s="612"/>
      <c r="ON25" s="612"/>
      <c r="OO25" s="612"/>
      <c r="OP25" s="612"/>
      <c r="OQ25" s="612"/>
      <c r="OR25" s="612"/>
      <c r="OS25" s="612"/>
      <c r="OT25" s="612"/>
      <c r="OU25" s="612"/>
      <c r="OV25" s="612"/>
      <c r="OW25" s="612"/>
      <c r="OX25" s="612"/>
      <c r="OY25" s="612"/>
      <c r="OZ25" s="612"/>
      <c r="PA25" s="612"/>
      <c r="PB25" s="612"/>
      <c r="PC25" s="612"/>
      <c r="PD25" s="612"/>
      <c r="PE25" s="612"/>
      <c r="PF25" s="612"/>
      <c r="PG25" s="612"/>
      <c r="PH25" s="612"/>
      <c r="PI25" s="612"/>
      <c r="PJ25" s="612"/>
      <c r="PK25" s="612"/>
      <c r="PL25" s="612"/>
      <c r="PM25" s="612"/>
      <c r="PN25" s="612"/>
      <c r="PO25" s="612"/>
      <c r="PP25" s="612"/>
      <c r="PQ25" s="612"/>
      <c r="PR25" s="612"/>
      <c r="PS25" s="612"/>
      <c r="PT25" s="612"/>
      <c r="PU25" s="612"/>
      <c r="PV25" s="612"/>
      <c r="PW25" s="612"/>
      <c r="PX25" s="612"/>
      <c r="PY25" s="612"/>
      <c r="PZ25" s="612"/>
      <c r="QA25" s="612"/>
      <c r="QB25" s="612"/>
      <c r="QC25" s="612"/>
      <c r="QD25" s="612"/>
      <c r="QE25" s="612"/>
      <c r="QF25" s="612"/>
      <c r="QG25" s="612"/>
      <c r="QH25" s="612"/>
      <c r="QI25" s="612"/>
      <c r="QJ25" s="612"/>
      <c r="QK25" s="612"/>
      <c r="QL25" s="612"/>
      <c r="QM25" s="612"/>
      <c r="QN25" s="612"/>
      <c r="QO25" s="612"/>
      <c r="QP25" s="612"/>
      <c r="QQ25" s="612"/>
      <c r="QR25" s="612"/>
      <c r="QS25" s="612"/>
      <c r="QT25" s="612"/>
      <c r="QU25" s="612"/>
      <c r="QV25" s="612"/>
      <c r="QW25" s="612"/>
      <c r="QX25" s="612"/>
      <c r="QY25" s="612"/>
      <c r="QZ25" s="612"/>
      <c r="RA25" s="612"/>
      <c r="RB25" s="612"/>
      <c r="RC25" s="612"/>
      <c r="RD25" s="612"/>
      <c r="RE25" s="612"/>
      <c r="RF25" s="612"/>
      <c r="RG25" s="612"/>
      <c r="RH25" s="612"/>
      <c r="RI25" s="612"/>
      <c r="RJ25" s="612"/>
      <c r="RK25" s="612"/>
      <c r="RL25" s="612"/>
      <c r="RM25" s="612"/>
      <c r="RN25" s="612"/>
      <c r="RO25" s="612"/>
      <c r="RP25" s="612"/>
      <c r="RQ25" s="612"/>
      <c r="RR25" s="612"/>
      <c r="RS25" s="612"/>
      <c r="RT25" s="612"/>
      <c r="RU25" s="612"/>
      <c r="RV25" s="612"/>
      <c r="RW25" s="612"/>
      <c r="RX25" s="612"/>
      <c r="RY25" s="612"/>
      <c r="RZ25" s="612"/>
      <c r="SA25" s="612"/>
      <c r="SB25" s="612"/>
      <c r="SC25" s="612"/>
      <c r="SD25" s="612"/>
      <c r="SE25" s="612"/>
      <c r="SF25" s="612"/>
      <c r="SG25" s="612"/>
      <c r="SH25" s="612"/>
      <c r="SI25" s="612"/>
      <c r="SJ25" s="612"/>
      <c r="SK25" s="612"/>
      <c r="SL25" s="612"/>
      <c r="SM25" s="612"/>
      <c r="SN25" s="612"/>
      <c r="SO25" s="612"/>
      <c r="SP25" s="612"/>
      <c r="SQ25" s="612"/>
      <c r="SR25" s="612"/>
      <c r="SS25" s="612"/>
      <c r="ST25" s="612"/>
      <c r="SU25" s="612"/>
      <c r="SV25" s="612"/>
      <c r="SW25" s="612"/>
      <c r="SX25" s="612"/>
      <c r="SY25" s="612"/>
      <c r="SZ25" s="612"/>
      <c r="TA25" s="612"/>
      <c r="TB25" s="612"/>
      <c r="TC25" s="612"/>
      <c r="TD25" s="612"/>
      <c r="TE25" s="612"/>
      <c r="TF25" s="612"/>
      <c r="TG25" s="612"/>
      <c r="TH25" s="612"/>
      <c r="TI25" s="612"/>
      <c r="TJ25" s="612"/>
      <c r="TK25" s="612"/>
      <c r="TL25" s="612"/>
      <c r="TM25" s="612"/>
      <c r="TN25" s="612"/>
      <c r="TO25" s="612"/>
      <c r="TP25" s="612"/>
      <c r="TQ25" s="612"/>
      <c r="TR25" s="612"/>
      <c r="TS25" s="612"/>
      <c r="TT25" s="612"/>
      <c r="TU25" s="612"/>
      <c r="TV25" s="612"/>
      <c r="TW25" s="612"/>
      <c r="TX25" s="612"/>
      <c r="TY25" s="612"/>
      <c r="TZ25" s="612"/>
      <c r="UA25" s="612"/>
      <c r="UB25" s="612"/>
      <c r="UC25" s="612"/>
      <c r="UD25" s="612"/>
      <c r="UE25" s="612"/>
      <c r="UF25" s="612"/>
      <c r="UG25" s="612"/>
      <c r="UH25" s="612"/>
      <c r="UI25" s="612"/>
      <c r="UJ25" s="612"/>
      <c r="UK25" s="612"/>
      <c r="UL25" s="612"/>
      <c r="UM25" s="612"/>
      <c r="UN25" s="612"/>
      <c r="UO25" s="612"/>
      <c r="UP25" s="612"/>
      <c r="UQ25" s="612"/>
      <c r="UR25" s="612"/>
      <c r="US25" s="612"/>
      <c r="UT25" s="612"/>
      <c r="UU25" s="612"/>
      <c r="UV25" s="612"/>
      <c r="UW25" s="612"/>
      <c r="UX25" s="612"/>
      <c r="UY25" s="612"/>
      <c r="UZ25" s="612"/>
      <c r="VA25" s="612"/>
      <c r="VB25" s="612"/>
      <c r="VC25" s="612"/>
      <c r="VD25" s="612"/>
      <c r="VE25" s="612"/>
      <c r="VF25" s="612"/>
      <c r="VG25" s="612"/>
      <c r="VH25" s="612"/>
      <c r="VI25" s="612"/>
      <c r="VJ25" s="612"/>
      <c r="VK25" s="612"/>
      <c r="VL25" s="612"/>
      <c r="VM25" s="612"/>
      <c r="VN25" s="612"/>
      <c r="VO25" s="612"/>
      <c r="VP25" s="612"/>
      <c r="VQ25" s="612"/>
      <c r="VR25" s="612"/>
      <c r="VS25" s="612"/>
      <c r="VT25" s="612"/>
      <c r="VU25" s="612"/>
      <c r="VV25" s="612"/>
      <c r="VW25" s="612"/>
      <c r="VX25" s="612"/>
      <c r="VY25" s="612"/>
      <c r="VZ25" s="612"/>
      <c r="WA25" s="612"/>
      <c r="WB25" s="612"/>
      <c r="WC25" s="612"/>
      <c r="WD25" s="612"/>
      <c r="WE25" s="612"/>
      <c r="WF25" s="612"/>
      <c r="WG25" s="612"/>
      <c r="WH25" s="612"/>
      <c r="WI25" s="612"/>
      <c r="WJ25" s="612"/>
      <c r="WK25" s="612"/>
      <c r="WL25" s="612"/>
      <c r="WM25" s="612"/>
      <c r="WN25" s="612"/>
      <c r="WO25" s="612"/>
      <c r="WP25" s="612"/>
      <c r="WQ25" s="612"/>
      <c r="WR25" s="612"/>
      <c r="WS25" s="612"/>
      <c r="WT25" s="612"/>
      <c r="WU25" s="612"/>
      <c r="WV25" s="612"/>
      <c r="WW25" s="612"/>
      <c r="WX25" s="612"/>
      <c r="WY25" s="612"/>
      <c r="WZ25" s="612"/>
      <c r="XA25" s="612"/>
      <c r="XB25" s="612"/>
      <c r="XC25" s="612"/>
      <c r="XD25" s="612"/>
      <c r="XE25" s="612"/>
      <c r="XF25" s="612"/>
      <c r="XG25" s="612"/>
      <c r="XH25" s="612"/>
      <c r="XI25" s="612"/>
      <c r="XJ25" s="612"/>
      <c r="XK25" s="612"/>
      <c r="XL25" s="612"/>
      <c r="XM25" s="612"/>
      <c r="XN25" s="612"/>
      <c r="XO25" s="612"/>
      <c r="XP25" s="612"/>
      <c r="XQ25" s="612"/>
      <c r="XR25" s="612"/>
      <c r="XS25" s="612"/>
      <c r="XT25" s="612"/>
      <c r="XU25" s="612"/>
      <c r="XV25" s="612"/>
      <c r="XW25" s="612"/>
      <c r="XX25" s="612"/>
      <c r="XY25" s="612"/>
      <c r="XZ25" s="612"/>
      <c r="YA25" s="612"/>
      <c r="YB25" s="612"/>
      <c r="YC25" s="612"/>
      <c r="YD25" s="612"/>
      <c r="YE25" s="612"/>
      <c r="YF25" s="612"/>
      <c r="YG25" s="612"/>
      <c r="YH25" s="612"/>
      <c r="YI25" s="612"/>
      <c r="YJ25" s="612"/>
      <c r="YK25" s="612"/>
      <c r="YL25" s="612"/>
      <c r="YM25" s="612"/>
      <c r="YN25" s="612"/>
      <c r="YO25" s="612"/>
      <c r="YP25" s="612"/>
      <c r="YQ25" s="612"/>
      <c r="YR25" s="612"/>
      <c r="YS25" s="612"/>
      <c r="YT25" s="612"/>
      <c r="YU25" s="612"/>
      <c r="YV25" s="612"/>
      <c r="YW25" s="612"/>
      <c r="YX25" s="612"/>
      <c r="YY25" s="612"/>
      <c r="YZ25" s="612"/>
      <c r="ZA25" s="612"/>
      <c r="ZB25" s="612"/>
      <c r="ZC25" s="612"/>
      <c r="ZD25" s="612"/>
      <c r="ZE25" s="612"/>
      <c r="ZF25" s="612"/>
      <c r="ZG25" s="612"/>
      <c r="ZH25" s="612"/>
      <c r="ZI25" s="612"/>
      <c r="ZJ25" s="612"/>
      <c r="ZK25" s="612"/>
      <c r="ZL25" s="612"/>
      <c r="ZM25" s="612"/>
      <c r="ZN25" s="612"/>
      <c r="ZO25" s="612"/>
      <c r="ZP25" s="612"/>
      <c r="ZQ25" s="612"/>
      <c r="ZR25" s="612"/>
      <c r="ZS25" s="612"/>
      <c r="ZT25" s="612"/>
      <c r="ZU25" s="612"/>
      <c r="ZV25" s="612"/>
      <c r="ZW25" s="612"/>
      <c r="ZX25" s="612"/>
      <c r="ZY25" s="612"/>
      <c r="ZZ25" s="612"/>
      <c r="AAA25" s="612"/>
      <c r="AAB25" s="612"/>
      <c r="AAC25" s="612"/>
      <c r="AAD25" s="612"/>
      <c r="AAE25" s="612"/>
      <c r="AAF25" s="612"/>
      <c r="AAG25" s="612"/>
      <c r="AAH25" s="612"/>
      <c r="AAI25" s="612"/>
      <c r="AAJ25" s="612"/>
      <c r="AAK25" s="612"/>
      <c r="AAL25" s="612"/>
      <c r="AAM25" s="612"/>
      <c r="AAN25" s="612"/>
      <c r="AAO25" s="612"/>
      <c r="AAP25" s="612"/>
      <c r="AAQ25" s="612"/>
      <c r="AAR25" s="612"/>
      <c r="AAS25" s="612"/>
      <c r="AAT25" s="612"/>
      <c r="AAU25" s="612"/>
      <c r="AAV25" s="612"/>
      <c r="AAW25" s="612"/>
      <c r="AAX25" s="612"/>
      <c r="AAY25" s="612"/>
      <c r="AAZ25" s="612"/>
      <c r="ABA25" s="612"/>
      <c r="ABB25" s="612"/>
      <c r="ABC25" s="612"/>
      <c r="ABD25" s="612"/>
      <c r="ABE25" s="612"/>
      <c r="ABF25" s="612"/>
      <c r="ABG25" s="612"/>
      <c r="ABH25" s="612"/>
      <c r="ABI25" s="612"/>
      <c r="ABJ25" s="612"/>
      <c r="ABK25" s="612"/>
      <c r="ABL25" s="612"/>
      <c r="ABM25" s="612"/>
      <c r="ABN25" s="612"/>
      <c r="ABO25" s="612"/>
      <c r="ABP25" s="612"/>
      <c r="ABQ25" s="612"/>
      <c r="ABR25" s="612"/>
      <c r="ABS25" s="612"/>
      <c r="ABT25" s="612"/>
      <c r="ABU25" s="612"/>
      <c r="ABV25" s="612"/>
      <c r="ABW25" s="612"/>
      <c r="ABX25" s="612"/>
      <c r="ABY25" s="612"/>
      <c r="ABZ25" s="612"/>
      <c r="ACA25" s="612"/>
      <c r="ACB25" s="612"/>
      <c r="ACC25" s="612"/>
      <c r="ACD25" s="612"/>
      <c r="ACE25" s="612"/>
      <c r="ACF25" s="612"/>
      <c r="ACG25" s="612"/>
      <c r="ACH25" s="612"/>
      <c r="ACI25" s="612"/>
      <c r="ACJ25" s="612"/>
      <c r="ACK25" s="612"/>
      <c r="ACL25" s="612"/>
      <c r="ACM25" s="612"/>
      <c r="ACN25" s="612"/>
      <c r="ACO25" s="612"/>
      <c r="ACP25" s="612"/>
      <c r="ACQ25" s="612"/>
      <c r="ACR25" s="612"/>
      <c r="ACS25" s="612"/>
      <c r="ACT25" s="612"/>
      <c r="ACU25" s="612"/>
      <c r="ACV25" s="612"/>
      <c r="ACW25" s="612"/>
      <c r="ACX25" s="612"/>
      <c r="ACY25" s="612"/>
      <c r="ACZ25" s="612"/>
      <c r="ADA25" s="612"/>
      <c r="ADB25" s="612"/>
      <c r="ADC25" s="612"/>
      <c r="ADD25" s="612"/>
      <c r="ADE25" s="612"/>
      <c r="ADF25" s="612"/>
      <c r="ADG25" s="612"/>
      <c r="ADH25" s="612"/>
      <c r="ADI25" s="612"/>
      <c r="ADJ25" s="612"/>
      <c r="ADK25" s="612"/>
      <c r="ADL25" s="612"/>
      <c r="ADM25" s="612"/>
      <c r="ADN25" s="612"/>
      <c r="ADO25" s="612"/>
      <c r="ADP25" s="612"/>
      <c r="ADQ25" s="612"/>
      <c r="ADR25" s="612"/>
      <c r="ADS25" s="612"/>
      <c r="ADT25" s="612"/>
      <c r="ADU25" s="612"/>
      <c r="ADV25" s="612"/>
      <c r="ADW25" s="612"/>
      <c r="ADX25" s="612"/>
      <c r="ADY25" s="612"/>
      <c r="ADZ25" s="612"/>
      <c r="AEA25" s="612"/>
      <c r="AEB25" s="612"/>
      <c r="AEC25" s="612"/>
      <c r="AED25" s="612"/>
      <c r="AEE25" s="612"/>
      <c r="AEF25" s="612"/>
      <c r="AEG25" s="612"/>
      <c r="AEH25" s="612"/>
      <c r="AEI25" s="612"/>
      <c r="AEJ25" s="612"/>
      <c r="AEK25" s="612"/>
      <c r="AEL25" s="612"/>
      <c r="AEM25" s="612"/>
      <c r="AEN25" s="612"/>
      <c r="AEO25" s="612"/>
      <c r="AEP25" s="612"/>
      <c r="AEQ25" s="612"/>
      <c r="AER25" s="612"/>
      <c r="AES25" s="612"/>
      <c r="AET25" s="612"/>
      <c r="AEU25" s="612"/>
      <c r="AEV25" s="612"/>
      <c r="AEW25" s="612"/>
      <c r="AEX25" s="612"/>
      <c r="AEY25" s="612"/>
      <c r="AEZ25" s="612"/>
      <c r="AFA25" s="612"/>
      <c r="AFB25" s="612"/>
      <c r="AFC25" s="612"/>
      <c r="AFD25" s="612"/>
      <c r="AFE25" s="612"/>
      <c r="AFF25" s="612"/>
      <c r="AFG25" s="612"/>
      <c r="AFH25" s="612"/>
      <c r="AFI25" s="612"/>
      <c r="AFJ25" s="612"/>
      <c r="AFK25" s="612"/>
      <c r="AFL25" s="612"/>
      <c r="AFM25" s="612"/>
      <c r="AFN25" s="612"/>
      <c r="AFO25" s="612"/>
      <c r="AFP25" s="612"/>
      <c r="AFQ25" s="612"/>
      <c r="AFR25" s="612"/>
      <c r="AFS25" s="612"/>
      <c r="AFT25" s="612"/>
      <c r="AFU25" s="612"/>
      <c r="AFV25" s="612"/>
      <c r="AFW25" s="612"/>
      <c r="AFX25" s="612"/>
      <c r="AFY25" s="612"/>
      <c r="AFZ25" s="612"/>
      <c r="AGA25" s="612"/>
      <c r="AGB25" s="612"/>
      <c r="AGC25" s="612"/>
      <c r="AGD25" s="612"/>
      <c r="AGE25" s="612"/>
      <c r="AGF25" s="612"/>
      <c r="AGG25" s="612"/>
      <c r="AGH25" s="612"/>
      <c r="AGI25" s="612"/>
      <c r="AGJ25" s="612"/>
      <c r="AGK25" s="612"/>
      <c r="AGL25" s="612"/>
      <c r="AGM25" s="612"/>
      <c r="AGN25" s="612"/>
      <c r="AGO25" s="612"/>
      <c r="AGP25" s="612"/>
      <c r="AGQ25" s="612"/>
      <c r="AGR25" s="612"/>
      <c r="AGS25" s="612"/>
      <c r="AGT25" s="612"/>
      <c r="AGU25" s="612"/>
      <c r="AGV25" s="612"/>
      <c r="AGW25" s="612"/>
      <c r="AGX25" s="612"/>
      <c r="AGY25" s="612"/>
      <c r="AGZ25" s="612"/>
      <c r="AHA25" s="612"/>
      <c r="AHB25" s="612"/>
      <c r="AHC25" s="612"/>
      <c r="AHD25" s="612"/>
      <c r="AHE25" s="612"/>
      <c r="AHF25" s="612"/>
      <c r="AHG25" s="612"/>
      <c r="AHH25" s="612"/>
      <c r="AHI25" s="612"/>
      <c r="AHJ25" s="612"/>
      <c r="AHK25" s="612"/>
      <c r="AHL25" s="612"/>
      <c r="AHM25" s="612"/>
      <c r="AHN25" s="612"/>
      <c r="AHO25" s="612"/>
      <c r="AHP25" s="612"/>
      <c r="AHQ25" s="612"/>
      <c r="AHR25" s="612"/>
      <c r="AHS25" s="612"/>
      <c r="AHT25" s="612"/>
      <c r="AHU25" s="612"/>
      <c r="AHV25" s="612"/>
      <c r="AHW25" s="612"/>
      <c r="AHX25" s="612"/>
      <c r="AHY25" s="612"/>
      <c r="AHZ25" s="612"/>
      <c r="AIA25" s="612"/>
      <c r="AIB25" s="612"/>
      <c r="AIC25" s="612"/>
      <c r="AID25" s="612"/>
      <c r="AIE25" s="612"/>
      <c r="AIF25" s="612"/>
      <c r="AIG25" s="612"/>
      <c r="AIH25" s="612"/>
      <c r="AII25" s="612"/>
      <c r="AIJ25" s="612"/>
      <c r="AIK25" s="612"/>
      <c r="AIL25" s="612"/>
      <c r="AIM25" s="612"/>
      <c r="AIN25" s="612"/>
      <c r="AIO25" s="612"/>
      <c r="AIP25" s="612"/>
      <c r="AIQ25" s="612"/>
      <c r="AIR25" s="612"/>
      <c r="AIS25" s="612"/>
      <c r="AIT25" s="612"/>
      <c r="AIU25" s="612"/>
      <c r="AIV25" s="612"/>
      <c r="AIW25" s="612"/>
      <c r="AIX25" s="612"/>
      <c r="AIY25" s="612"/>
      <c r="AIZ25" s="612"/>
      <c r="AJA25" s="612"/>
      <c r="AJB25" s="612"/>
      <c r="AJC25" s="612"/>
      <c r="AJD25" s="612"/>
      <c r="AJE25" s="612"/>
      <c r="AJF25" s="612"/>
      <c r="AJG25" s="612"/>
      <c r="AJH25" s="612"/>
      <c r="AJI25" s="612"/>
      <c r="AJJ25" s="612"/>
      <c r="AJK25" s="612"/>
      <c r="AJL25" s="612"/>
      <c r="AJM25" s="612"/>
      <c r="AJN25" s="612"/>
      <c r="AJO25" s="612"/>
      <c r="AJP25" s="612"/>
      <c r="AJQ25" s="612"/>
      <c r="AJR25" s="612"/>
      <c r="AJS25" s="612"/>
      <c r="AJT25" s="612"/>
      <c r="AJU25" s="612"/>
      <c r="AJV25" s="612"/>
      <c r="AJW25" s="612"/>
      <c r="AJX25" s="612"/>
      <c r="AJY25" s="612"/>
      <c r="AJZ25" s="612"/>
      <c r="AKA25" s="612"/>
      <c r="AKB25" s="612"/>
      <c r="AKC25" s="612"/>
      <c r="AKD25" s="612"/>
      <c r="AKE25" s="612"/>
      <c r="AKF25" s="612"/>
      <c r="AKG25" s="612"/>
      <c r="AKH25" s="612"/>
      <c r="AKI25" s="612"/>
      <c r="AKJ25" s="612"/>
      <c r="AKK25" s="612"/>
      <c r="AKL25" s="612"/>
      <c r="AKM25" s="612"/>
      <c r="AKN25" s="612"/>
      <c r="AKO25" s="612"/>
      <c r="AKP25" s="612"/>
      <c r="AKQ25" s="612"/>
      <c r="AKR25" s="612"/>
      <c r="AKS25" s="612"/>
      <c r="AKT25" s="612"/>
      <c r="AKU25" s="612"/>
      <c r="AKV25" s="612"/>
      <c r="AKW25" s="612"/>
      <c r="AKX25" s="612"/>
      <c r="AKY25" s="612"/>
      <c r="AKZ25" s="612"/>
      <c r="ALA25" s="612"/>
      <c r="ALB25" s="612"/>
      <c r="ALC25" s="612"/>
      <c r="ALD25" s="612"/>
      <c r="ALE25" s="612"/>
      <c r="ALF25" s="612"/>
      <c r="ALG25" s="612"/>
      <c r="ALH25" s="612"/>
      <c r="ALI25" s="612"/>
      <c r="ALJ25" s="612"/>
      <c r="ALK25" s="612"/>
      <c r="ALL25" s="612"/>
      <c r="ALM25" s="612"/>
      <c r="ALN25" s="612"/>
      <c r="ALO25" s="612"/>
      <c r="ALP25" s="612"/>
      <c r="ALQ25" s="612"/>
      <c r="ALR25" s="612"/>
      <c r="ALS25" s="612"/>
      <c r="ALT25" s="612"/>
      <c r="ALU25" s="612"/>
      <c r="ALV25" s="612"/>
      <c r="ALW25" s="612"/>
      <c r="ALX25" s="612"/>
      <c r="ALY25" s="612"/>
      <c r="ALZ25" s="612"/>
      <c r="AMA25" s="612"/>
      <c r="AMB25" s="612"/>
      <c r="AMC25" s="612"/>
      <c r="AMD25" s="612"/>
      <c r="AME25" s="612"/>
      <c r="AMF25" s="612"/>
      <c r="AMG25" s="612"/>
      <c r="AMH25" s="612"/>
      <c r="AMI25" s="612"/>
      <c r="AMJ25" s="612"/>
      <c r="AMK25" s="612"/>
      <c r="AML25" s="612"/>
      <c r="AMM25" s="612"/>
      <c r="AMN25" s="612"/>
      <c r="AMO25" s="612"/>
      <c r="AMP25" s="612"/>
      <c r="AMQ25" s="612"/>
      <c r="AMR25" s="612"/>
      <c r="AMS25" s="612"/>
      <c r="AMT25" s="612"/>
      <c r="AMU25" s="612"/>
      <c r="AMV25" s="612"/>
      <c r="AMW25" s="612"/>
      <c r="AMX25" s="612"/>
      <c r="AMY25" s="612"/>
      <c r="AMZ25" s="612"/>
      <c r="ANA25" s="612"/>
      <c r="ANB25" s="612"/>
      <c r="ANC25" s="612"/>
      <c r="AND25" s="612"/>
      <c r="ANE25" s="612"/>
      <c r="ANF25" s="612"/>
      <c r="ANG25" s="612"/>
      <c r="ANH25" s="612"/>
      <c r="ANI25" s="612"/>
      <c r="ANJ25" s="612"/>
      <c r="ANK25" s="612"/>
      <c r="ANL25" s="612"/>
      <c r="ANM25" s="612"/>
      <c r="ANN25" s="612"/>
      <c r="ANO25" s="612"/>
      <c r="ANP25" s="612"/>
      <c r="ANQ25" s="612"/>
      <c r="ANR25" s="612"/>
      <c r="ANS25" s="612"/>
      <c r="ANT25" s="612"/>
      <c r="ANU25" s="612"/>
      <c r="ANV25" s="612"/>
      <c r="ANW25" s="612"/>
      <c r="ANX25" s="612"/>
      <c r="ANY25" s="612"/>
      <c r="ANZ25" s="612"/>
      <c r="AOA25" s="612"/>
      <c r="AOB25" s="612"/>
      <c r="AOC25" s="612"/>
      <c r="AOD25" s="612"/>
      <c r="AOE25" s="612"/>
      <c r="AOF25" s="612"/>
      <c r="AOG25" s="612"/>
      <c r="AOH25" s="612"/>
      <c r="AOI25" s="612"/>
      <c r="AOJ25" s="612"/>
      <c r="AOK25" s="612"/>
      <c r="AOL25" s="612"/>
      <c r="AOM25" s="612"/>
      <c r="AON25" s="612"/>
      <c r="AOO25" s="612"/>
      <c r="AOP25" s="612"/>
      <c r="AOQ25" s="612"/>
      <c r="AOR25" s="612"/>
      <c r="AOS25" s="612"/>
      <c r="AOT25" s="612"/>
      <c r="AOU25" s="612"/>
      <c r="AOV25" s="612"/>
      <c r="AOW25" s="612"/>
      <c r="AOX25" s="612"/>
      <c r="AOY25" s="612"/>
      <c r="AOZ25" s="612"/>
      <c r="APA25" s="612"/>
      <c r="APB25" s="612"/>
      <c r="APC25" s="612"/>
      <c r="APD25" s="612"/>
      <c r="APE25" s="612"/>
      <c r="APF25" s="612"/>
      <c r="APG25" s="612"/>
      <c r="APH25" s="612"/>
      <c r="API25" s="612"/>
      <c r="APJ25" s="612"/>
      <c r="APK25" s="612"/>
      <c r="APL25" s="612"/>
      <c r="APM25" s="612"/>
      <c r="APN25" s="612"/>
      <c r="APO25" s="612"/>
      <c r="APP25" s="612"/>
      <c r="APQ25" s="612"/>
      <c r="APR25" s="612"/>
      <c r="APS25" s="612"/>
      <c r="APT25" s="612"/>
      <c r="APU25" s="612"/>
      <c r="APV25" s="612"/>
      <c r="APW25" s="612"/>
      <c r="APX25" s="612"/>
      <c r="APY25" s="612"/>
      <c r="APZ25" s="612"/>
      <c r="AQA25" s="612"/>
      <c r="AQB25" s="612"/>
      <c r="AQC25" s="612"/>
      <c r="AQD25" s="612"/>
      <c r="AQE25" s="612"/>
      <c r="AQF25" s="612"/>
      <c r="AQG25" s="612"/>
      <c r="AQH25" s="612"/>
      <c r="AQI25" s="612"/>
      <c r="AQJ25" s="612"/>
      <c r="AQK25" s="612"/>
      <c r="AQL25" s="612"/>
      <c r="AQM25" s="612"/>
      <c r="AQN25" s="612"/>
      <c r="AQO25" s="612"/>
      <c r="AQP25" s="612"/>
      <c r="AQQ25" s="612"/>
      <c r="AQR25" s="612"/>
      <c r="AQS25" s="612"/>
      <c r="AQT25" s="612"/>
      <c r="AQU25" s="612"/>
      <c r="AQV25" s="612"/>
      <c r="AQW25" s="612"/>
      <c r="AQX25" s="612"/>
      <c r="AQY25" s="612"/>
      <c r="AQZ25" s="612"/>
      <c r="ARA25" s="612"/>
      <c r="ARB25" s="612"/>
      <c r="ARC25" s="612"/>
      <c r="ARD25" s="612"/>
      <c r="ARE25" s="612"/>
      <c r="ARF25" s="612"/>
      <c r="ARG25" s="612"/>
      <c r="ARH25" s="612"/>
      <c r="ARI25" s="612"/>
      <c r="ARJ25" s="612"/>
      <c r="ARK25" s="612"/>
      <c r="ARL25" s="612"/>
      <c r="ARM25" s="612"/>
      <c r="ARN25" s="612"/>
      <c r="ARO25" s="612"/>
      <c r="ARP25" s="612"/>
      <c r="ARQ25" s="612"/>
      <c r="ARR25" s="612"/>
      <c r="ARS25" s="612"/>
      <c r="ART25" s="612"/>
      <c r="ARU25" s="612"/>
      <c r="ARV25" s="612"/>
      <c r="ARW25" s="612"/>
      <c r="ARX25" s="612"/>
      <c r="ARY25" s="612"/>
      <c r="ARZ25" s="612"/>
      <c r="ASA25" s="612"/>
      <c r="ASB25" s="612"/>
      <c r="ASC25" s="612"/>
      <c r="ASD25" s="612"/>
      <c r="ASE25" s="612"/>
      <c r="ASF25" s="612"/>
      <c r="ASG25" s="612"/>
      <c r="ASH25" s="612"/>
      <c r="ASI25" s="612"/>
      <c r="ASJ25" s="612"/>
      <c r="ASK25" s="612"/>
      <c r="ASL25" s="612"/>
      <c r="ASM25" s="612"/>
      <c r="ASN25" s="612"/>
      <c r="ASO25" s="612"/>
      <c r="ASP25" s="612"/>
      <c r="ASQ25" s="612"/>
      <c r="ASR25" s="612"/>
      <c r="ASS25" s="612"/>
      <c r="AST25" s="612"/>
      <c r="ASU25" s="612"/>
      <c r="ASV25" s="612"/>
      <c r="ASW25" s="612"/>
      <c r="ASX25" s="612"/>
      <c r="ASY25" s="612"/>
      <c r="ASZ25" s="612"/>
      <c r="ATA25" s="612"/>
      <c r="ATB25" s="612"/>
      <c r="ATC25" s="612"/>
      <c r="ATD25" s="612"/>
      <c r="ATE25" s="612"/>
      <c r="ATF25" s="612"/>
      <c r="ATG25" s="612"/>
      <c r="ATH25" s="612"/>
      <c r="ATI25" s="612"/>
      <c r="ATJ25" s="612"/>
      <c r="ATK25" s="612"/>
      <c r="ATL25" s="612"/>
      <c r="ATM25" s="612"/>
      <c r="ATN25" s="612"/>
      <c r="ATO25" s="612"/>
      <c r="ATP25" s="612"/>
      <c r="ATQ25" s="612"/>
      <c r="ATR25" s="612"/>
      <c r="ATS25" s="612"/>
      <c r="ATT25" s="612"/>
      <c r="ATU25" s="612"/>
      <c r="ATV25" s="612"/>
      <c r="ATW25" s="612"/>
      <c r="ATX25" s="612"/>
      <c r="ATY25" s="612"/>
      <c r="ATZ25" s="612"/>
      <c r="AUA25" s="612"/>
      <c r="AUB25" s="612"/>
      <c r="AUC25" s="612"/>
      <c r="AUD25" s="612"/>
      <c r="AUE25" s="612"/>
      <c r="AUF25" s="612"/>
      <c r="AUG25" s="612"/>
      <c r="AUH25" s="612"/>
      <c r="AUI25" s="612"/>
      <c r="AUJ25" s="612"/>
      <c r="AUK25" s="612"/>
      <c r="AUL25" s="612"/>
      <c r="AUM25" s="612"/>
      <c r="AUN25" s="612"/>
      <c r="AUO25" s="612"/>
      <c r="AUP25" s="612"/>
      <c r="AUQ25" s="612"/>
      <c r="AUR25" s="612"/>
      <c r="AUS25" s="612"/>
      <c r="AUT25" s="612"/>
      <c r="AUU25" s="612"/>
      <c r="AUV25" s="612"/>
      <c r="AUW25" s="612"/>
      <c r="AUX25" s="612"/>
      <c r="AUY25" s="612"/>
      <c r="AUZ25" s="612"/>
      <c r="AVA25" s="612"/>
      <c r="AVB25" s="612"/>
      <c r="AVC25" s="612"/>
      <c r="AVD25" s="612"/>
      <c r="AVE25" s="612"/>
      <c r="AVF25" s="612"/>
      <c r="AVG25" s="612"/>
      <c r="AVH25" s="612"/>
      <c r="AVI25" s="612"/>
      <c r="AVJ25" s="612"/>
      <c r="AVK25" s="612"/>
      <c r="AVL25" s="612"/>
      <c r="AVM25" s="612"/>
      <c r="AVN25" s="612"/>
      <c r="AVO25" s="612"/>
      <c r="AVP25" s="612"/>
      <c r="AVQ25" s="612"/>
      <c r="AVR25" s="612"/>
      <c r="AVS25" s="612"/>
      <c r="AVT25" s="612"/>
      <c r="AVU25" s="612"/>
      <c r="AVV25" s="612"/>
      <c r="AVW25" s="612"/>
      <c r="AVX25" s="612"/>
      <c r="AVY25" s="612"/>
      <c r="AVZ25" s="612"/>
      <c r="AWA25" s="612"/>
      <c r="AWB25" s="612"/>
      <c r="AWC25" s="612"/>
      <c r="AWD25" s="612"/>
      <c r="AWE25" s="612"/>
      <c r="AWF25" s="612"/>
      <c r="AWG25" s="612"/>
      <c r="AWH25" s="612"/>
      <c r="AWI25" s="612"/>
      <c r="AWJ25" s="612"/>
      <c r="AWK25" s="612"/>
      <c r="AWL25" s="612"/>
      <c r="AWM25" s="612"/>
      <c r="AWN25" s="612"/>
      <c r="AWO25" s="612"/>
      <c r="AWP25" s="612"/>
      <c r="AWQ25" s="612"/>
      <c r="AWR25" s="612"/>
      <c r="AWS25" s="612"/>
      <c r="AWT25" s="612"/>
      <c r="AWU25" s="612"/>
      <c r="AWV25" s="612"/>
      <c r="AWW25" s="612"/>
      <c r="AWX25" s="612"/>
      <c r="AWY25" s="612"/>
      <c r="AWZ25" s="612"/>
      <c r="AXA25" s="612"/>
      <c r="AXB25" s="612"/>
      <c r="AXC25" s="612"/>
      <c r="AXD25" s="612"/>
      <c r="AXE25" s="612"/>
      <c r="AXF25" s="612"/>
      <c r="AXG25" s="612"/>
      <c r="AXH25" s="612"/>
      <c r="AXI25" s="612"/>
      <c r="AXJ25" s="612"/>
      <c r="AXK25" s="612"/>
      <c r="AXL25" s="612"/>
      <c r="AXM25" s="612"/>
      <c r="AXN25" s="612"/>
      <c r="AXO25" s="612"/>
      <c r="AXP25" s="612"/>
      <c r="AXQ25" s="612"/>
      <c r="AXR25" s="612"/>
      <c r="AXS25" s="612"/>
      <c r="AXT25" s="612"/>
      <c r="AXU25" s="612"/>
      <c r="AXV25" s="612"/>
      <c r="AXW25" s="612"/>
      <c r="AXX25" s="612"/>
      <c r="AXY25" s="612"/>
      <c r="AXZ25" s="612"/>
      <c r="AYA25" s="612"/>
      <c r="AYB25" s="612"/>
      <c r="AYC25" s="612"/>
      <c r="AYD25" s="612"/>
      <c r="AYE25" s="612"/>
      <c r="AYF25" s="612"/>
      <c r="AYG25" s="612"/>
      <c r="AYH25" s="612"/>
      <c r="AYI25" s="612"/>
      <c r="AYJ25" s="612"/>
      <c r="AYK25" s="612"/>
      <c r="AYL25" s="612"/>
      <c r="AYM25" s="612"/>
      <c r="AYN25" s="612"/>
      <c r="AYO25" s="612"/>
      <c r="AYP25" s="612"/>
      <c r="AYQ25" s="612"/>
      <c r="AYR25" s="612"/>
      <c r="AYS25" s="612"/>
      <c r="AYT25" s="612"/>
      <c r="AYU25" s="612"/>
      <c r="AYV25" s="612"/>
      <c r="AYW25" s="612"/>
      <c r="AYX25" s="612"/>
      <c r="AYY25" s="612"/>
      <c r="AYZ25" s="612"/>
      <c r="AZA25" s="612"/>
      <c r="AZB25" s="612"/>
      <c r="AZC25" s="612"/>
      <c r="AZD25" s="612"/>
      <c r="AZE25" s="612"/>
      <c r="AZF25" s="612"/>
      <c r="AZG25" s="612"/>
      <c r="AZH25" s="612"/>
      <c r="AZI25" s="612"/>
      <c r="AZJ25" s="612"/>
      <c r="AZK25" s="612"/>
      <c r="AZL25" s="612"/>
      <c r="AZM25" s="612"/>
      <c r="AZN25" s="612"/>
      <c r="AZO25" s="612"/>
      <c r="AZP25" s="612"/>
      <c r="AZQ25" s="612"/>
      <c r="AZR25" s="612"/>
      <c r="AZS25" s="612"/>
      <c r="AZT25" s="612"/>
      <c r="AZU25" s="612"/>
      <c r="AZV25" s="612"/>
      <c r="AZW25" s="612"/>
      <c r="AZX25" s="612"/>
      <c r="AZY25" s="612"/>
      <c r="AZZ25" s="612"/>
      <c r="BAA25" s="612"/>
      <c r="BAB25" s="612"/>
      <c r="BAC25" s="612"/>
      <c r="BAD25" s="612"/>
      <c r="BAE25" s="612"/>
      <c r="BAF25" s="612"/>
      <c r="BAG25" s="612"/>
      <c r="BAH25" s="612"/>
      <c r="BAI25" s="612"/>
      <c r="BAJ25" s="612"/>
      <c r="BAK25" s="612"/>
      <c r="BAL25" s="612"/>
      <c r="BAM25" s="612"/>
      <c r="BAN25" s="612"/>
      <c r="BAO25" s="612"/>
      <c r="BAP25" s="612"/>
      <c r="BAQ25" s="612"/>
      <c r="BAR25" s="612"/>
      <c r="BAS25" s="612"/>
      <c r="BAT25" s="612"/>
      <c r="BAU25" s="612"/>
      <c r="BAV25" s="612"/>
      <c r="BAW25" s="612"/>
      <c r="BAX25" s="612"/>
      <c r="BAY25" s="612"/>
      <c r="BAZ25" s="612"/>
      <c r="BBA25" s="612"/>
      <c r="BBB25" s="612"/>
      <c r="BBC25" s="612"/>
      <c r="BBD25" s="612"/>
      <c r="BBE25" s="612"/>
      <c r="BBF25" s="612"/>
      <c r="BBG25" s="612"/>
      <c r="BBH25" s="612"/>
      <c r="BBI25" s="612"/>
      <c r="BBJ25" s="612"/>
      <c r="BBK25" s="612"/>
      <c r="BBL25" s="612"/>
      <c r="BBM25" s="612"/>
      <c r="BBN25" s="612"/>
      <c r="BBO25" s="612"/>
      <c r="BBP25" s="612"/>
      <c r="BBQ25" s="612"/>
      <c r="BBR25" s="612"/>
      <c r="BBS25" s="612"/>
      <c r="BBT25" s="612"/>
      <c r="BBU25" s="612"/>
      <c r="BBV25" s="612"/>
      <c r="BBW25" s="612"/>
      <c r="BBX25" s="612"/>
      <c r="BBY25" s="612"/>
      <c r="BBZ25" s="612"/>
      <c r="BCA25" s="612"/>
      <c r="BCB25" s="612"/>
      <c r="BCC25" s="612"/>
      <c r="BCD25" s="612"/>
      <c r="BCE25" s="612"/>
      <c r="BCF25" s="612"/>
      <c r="BCG25" s="612"/>
      <c r="BCH25" s="612"/>
      <c r="BCI25" s="612"/>
      <c r="BCJ25" s="612"/>
      <c r="BCK25" s="612"/>
      <c r="BCL25" s="612"/>
      <c r="BCM25" s="612"/>
      <c r="BCN25" s="612"/>
      <c r="BCO25" s="612"/>
      <c r="BCP25" s="612"/>
      <c r="BCQ25" s="612"/>
      <c r="BCR25" s="612"/>
      <c r="BCS25" s="612"/>
      <c r="BCT25" s="612"/>
      <c r="BCU25" s="612"/>
      <c r="BCV25" s="612"/>
      <c r="BCW25" s="612"/>
      <c r="BCX25" s="612"/>
      <c r="BCY25" s="612"/>
      <c r="BCZ25" s="612"/>
      <c r="BDA25" s="612"/>
      <c r="BDB25" s="612"/>
      <c r="BDC25" s="612"/>
      <c r="BDD25" s="612"/>
      <c r="BDE25" s="612"/>
      <c r="BDF25" s="612"/>
      <c r="BDG25" s="612"/>
      <c r="BDH25" s="612"/>
      <c r="BDI25" s="612"/>
      <c r="BDJ25" s="612"/>
      <c r="BDK25" s="612"/>
      <c r="BDL25" s="612"/>
      <c r="BDM25" s="612"/>
      <c r="BDN25" s="612"/>
      <c r="BDO25" s="612"/>
      <c r="BDP25" s="612"/>
      <c r="BDQ25" s="612"/>
      <c r="BDR25" s="612"/>
      <c r="BDS25" s="612"/>
      <c r="BDT25" s="612"/>
      <c r="BDU25" s="612"/>
      <c r="BDV25" s="612"/>
      <c r="BDW25" s="612"/>
      <c r="BDX25" s="612"/>
      <c r="BDY25" s="612"/>
      <c r="BDZ25" s="612"/>
      <c r="BEA25" s="612"/>
      <c r="BEB25" s="612"/>
      <c r="BEC25" s="612"/>
      <c r="BED25" s="612"/>
      <c r="BEE25" s="612"/>
      <c r="BEF25" s="612"/>
      <c r="BEG25" s="612"/>
      <c r="BEH25" s="612"/>
      <c r="BEI25" s="612"/>
      <c r="BEJ25" s="612"/>
      <c r="BEK25" s="612"/>
      <c r="BEL25" s="612"/>
      <c r="BEM25" s="612"/>
      <c r="BEN25" s="612"/>
      <c r="BEO25" s="612"/>
      <c r="BEP25" s="612"/>
      <c r="BEQ25" s="612"/>
      <c r="BER25" s="612"/>
      <c r="BES25" s="612"/>
      <c r="BET25" s="612"/>
      <c r="BEU25" s="612"/>
      <c r="BEV25" s="612"/>
      <c r="BEW25" s="612"/>
      <c r="BEX25" s="612"/>
      <c r="BEY25" s="612"/>
      <c r="BEZ25" s="612"/>
      <c r="BFA25" s="612"/>
      <c r="BFB25" s="612"/>
      <c r="BFC25" s="612"/>
      <c r="BFD25" s="612"/>
      <c r="BFE25" s="612"/>
      <c r="BFF25" s="612"/>
      <c r="BFG25" s="612"/>
      <c r="BFH25" s="612"/>
      <c r="BFI25" s="612"/>
      <c r="BFJ25" s="612"/>
      <c r="BFK25" s="612"/>
      <c r="BFL25" s="612"/>
      <c r="BFM25" s="612"/>
      <c r="BFN25" s="612"/>
      <c r="BFO25" s="612"/>
      <c r="BFP25" s="612"/>
      <c r="BFQ25" s="612"/>
      <c r="BFR25" s="612"/>
      <c r="BFS25" s="612"/>
      <c r="BFT25" s="612"/>
      <c r="BFU25" s="612"/>
      <c r="BFV25" s="612"/>
      <c r="BFW25" s="612"/>
      <c r="BFX25" s="612"/>
      <c r="BFY25" s="612"/>
      <c r="BFZ25" s="612"/>
      <c r="BGA25" s="612"/>
      <c r="BGB25" s="612"/>
      <c r="BGC25" s="612"/>
      <c r="BGD25" s="612"/>
      <c r="BGE25" s="612"/>
      <c r="BGF25" s="612"/>
      <c r="BGG25" s="612"/>
      <c r="BGH25" s="612"/>
      <c r="BGI25" s="612"/>
      <c r="BGJ25" s="612"/>
      <c r="BGK25" s="612"/>
      <c r="BGL25" s="612"/>
      <c r="BGM25" s="612"/>
      <c r="BGN25" s="612"/>
      <c r="BGO25" s="612"/>
      <c r="BGP25" s="612"/>
      <c r="BGQ25" s="612"/>
      <c r="BGR25" s="612"/>
      <c r="BGS25" s="612"/>
      <c r="BGT25" s="612"/>
      <c r="BGU25" s="612"/>
      <c r="BGV25" s="612"/>
      <c r="BGW25" s="612"/>
      <c r="BGX25" s="612"/>
      <c r="BGY25" s="612"/>
      <c r="BGZ25" s="612"/>
      <c r="BHA25" s="612"/>
      <c r="BHB25" s="612"/>
      <c r="BHC25" s="612"/>
      <c r="BHD25" s="612"/>
      <c r="BHE25" s="612"/>
      <c r="BHF25" s="612"/>
      <c r="BHG25" s="612"/>
      <c r="BHH25" s="612"/>
      <c r="BHI25" s="612"/>
      <c r="BHJ25" s="612"/>
      <c r="BHK25" s="612"/>
      <c r="BHL25" s="612"/>
      <c r="BHM25" s="612"/>
      <c r="BHN25" s="612"/>
      <c r="BHO25" s="612"/>
      <c r="BHP25" s="612"/>
      <c r="BHQ25" s="612"/>
      <c r="BHR25" s="612"/>
      <c r="BHS25" s="612"/>
      <c r="BHT25" s="612"/>
      <c r="BHU25" s="612"/>
      <c r="BHV25" s="612"/>
      <c r="BHW25" s="612"/>
      <c r="BHX25" s="612"/>
      <c r="BHY25" s="612"/>
      <c r="BHZ25" s="612"/>
      <c r="BIA25" s="612"/>
      <c r="BIB25" s="612"/>
      <c r="BIC25" s="612"/>
      <c r="BID25" s="612"/>
      <c r="BIE25" s="612"/>
      <c r="BIF25" s="612"/>
      <c r="BIG25" s="612"/>
      <c r="BIH25" s="612"/>
      <c r="BII25" s="612"/>
      <c r="BIJ25" s="612"/>
      <c r="BIK25" s="612"/>
      <c r="BIL25" s="612"/>
      <c r="BIM25" s="612"/>
      <c r="BIN25" s="612"/>
      <c r="BIO25" s="612"/>
      <c r="BIP25" s="612"/>
      <c r="BIQ25" s="612"/>
      <c r="BIR25" s="612"/>
      <c r="BIS25" s="612"/>
      <c r="BIT25" s="612"/>
      <c r="BIU25" s="612"/>
      <c r="BIV25" s="612"/>
      <c r="BIW25" s="612"/>
      <c r="BIX25" s="612"/>
      <c r="BIY25" s="612"/>
      <c r="BIZ25" s="612"/>
      <c r="BJA25" s="612"/>
      <c r="BJB25" s="612"/>
      <c r="BJC25" s="612"/>
      <c r="BJD25" s="612"/>
      <c r="BJE25" s="612"/>
      <c r="BJF25" s="612"/>
      <c r="BJG25" s="612"/>
      <c r="BJH25" s="612"/>
      <c r="BJI25" s="612"/>
      <c r="BJJ25" s="612"/>
      <c r="BJK25" s="612"/>
      <c r="BJL25" s="612"/>
      <c r="BJM25" s="612"/>
      <c r="BJN25" s="612"/>
      <c r="BJO25" s="612"/>
      <c r="BJP25" s="612"/>
      <c r="BJQ25" s="612"/>
      <c r="BJR25" s="612"/>
      <c r="BJS25" s="612"/>
      <c r="BJT25" s="612"/>
      <c r="BJU25" s="612"/>
      <c r="BJV25" s="612"/>
      <c r="BJW25" s="612"/>
      <c r="BJX25" s="612"/>
      <c r="BJY25" s="612"/>
      <c r="BJZ25" s="612"/>
      <c r="BKA25" s="612"/>
      <c r="BKB25" s="612"/>
      <c r="BKC25" s="612"/>
      <c r="BKD25" s="612"/>
      <c r="BKE25" s="612"/>
      <c r="BKF25" s="612"/>
      <c r="BKG25" s="612"/>
      <c r="BKH25" s="612"/>
      <c r="BKI25" s="612"/>
      <c r="BKJ25" s="612"/>
      <c r="BKK25" s="612"/>
      <c r="BKL25" s="612"/>
      <c r="BKM25" s="612"/>
      <c r="BKN25" s="612"/>
      <c r="BKO25" s="612"/>
      <c r="BKP25" s="612"/>
      <c r="BKQ25" s="612"/>
      <c r="BKR25" s="612"/>
      <c r="BKS25" s="612"/>
      <c r="BKT25" s="612"/>
      <c r="BKU25" s="612"/>
      <c r="BKV25" s="612"/>
      <c r="BKW25" s="612"/>
      <c r="BKX25" s="612"/>
      <c r="BKY25" s="612"/>
      <c r="BKZ25" s="612"/>
      <c r="BLA25" s="612"/>
      <c r="BLB25" s="612"/>
      <c r="BLC25" s="612"/>
      <c r="BLD25" s="612"/>
      <c r="BLE25" s="612"/>
      <c r="BLF25" s="612"/>
      <c r="BLG25" s="612"/>
      <c r="BLH25" s="612"/>
      <c r="BLI25" s="612"/>
      <c r="BLJ25" s="612"/>
      <c r="BLK25" s="612"/>
      <c r="BLL25" s="612"/>
      <c r="BLM25" s="612"/>
      <c r="BLN25" s="612"/>
      <c r="BLO25" s="612"/>
      <c r="BLP25" s="612"/>
      <c r="BLQ25" s="612"/>
      <c r="BLR25" s="612"/>
      <c r="BLS25" s="612"/>
      <c r="BLT25" s="612"/>
      <c r="BLU25" s="612"/>
      <c r="BLV25" s="612"/>
      <c r="BLW25" s="612"/>
      <c r="BLX25" s="612"/>
      <c r="BLY25" s="612"/>
      <c r="BLZ25" s="612"/>
      <c r="BMA25" s="612"/>
      <c r="BMB25" s="612"/>
      <c r="BMC25" s="612"/>
      <c r="BMD25" s="612"/>
      <c r="BME25" s="612"/>
      <c r="BMF25" s="612"/>
      <c r="BMG25" s="612"/>
      <c r="BMH25" s="612"/>
      <c r="BMI25" s="612"/>
      <c r="BMJ25" s="612"/>
      <c r="BMK25" s="612"/>
      <c r="BML25" s="612"/>
      <c r="BMM25" s="612"/>
      <c r="BMN25" s="612"/>
      <c r="BMO25" s="612"/>
      <c r="BMP25" s="612"/>
      <c r="BMQ25" s="612"/>
      <c r="BMR25" s="612"/>
      <c r="BMS25" s="612"/>
      <c r="BMT25" s="612"/>
      <c r="BMU25" s="612"/>
      <c r="BMV25" s="612"/>
      <c r="BMW25" s="612"/>
      <c r="BMX25" s="612"/>
      <c r="BMY25" s="612"/>
      <c r="BMZ25" s="612"/>
      <c r="BNA25" s="612"/>
      <c r="BNB25" s="612"/>
      <c r="BNC25" s="612"/>
      <c r="BND25" s="612"/>
      <c r="BNE25" s="612"/>
      <c r="BNF25" s="612"/>
      <c r="BNG25" s="612"/>
      <c r="BNH25" s="612"/>
      <c r="BNI25" s="612"/>
      <c r="BNJ25" s="612"/>
      <c r="BNK25" s="612"/>
      <c r="BNL25" s="612"/>
      <c r="BNM25" s="612"/>
      <c r="BNN25" s="612"/>
      <c r="BNO25" s="612"/>
      <c r="BNP25" s="612"/>
      <c r="BNQ25" s="612"/>
      <c r="BNR25" s="612"/>
      <c r="BNS25" s="612"/>
      <c r="BNT25" s="612"/>
      <c r="BNU25" s="612"/>
      <c r="BNV25" s="612"/>
      <c r="BNW25" s="612"/>
      <c r="BNX25" s="612"/>
      <c r="BNY25" s="612"/>
      <c r="BNZ25" s="612"/>
      <c r="BOA25" s="612"/>
      <c r="BOB25" s="612"/>
      <c r="BOC25" s="612"/>
      <c r="BOD25" s="612"/>
      <c r="BOE25" s="612"/>
      <c r="BOF25" s="612"/>
      <c r="BOG25" s="612"/>
      <c r="BOH25" s="612"/>
      <c r="BOI25" s="612"/>
      <c r="BOJ25" s="612"/>
      <c r="BOK25" s="612"/>
      <c r="BOL25" s="612"/>
      <c r="BOM25" s="612"/>
      <c r="BON25" s="612"/>
      <c r="BOO25" s="612"/>
      <c r="BOP25" s="612"/>
      <c r="BOQ25" s="612"/>
      <c r="BOR25" s="612"/>
      <c r="BOS25" s="612"/>
      <c r="BOT25" s="612"/>
      <c r="BOU25" s="612"/>
      <c r="BOV25" s="612"/>
      <c r="BOW25" s="612"/>
      <c r="BOX25" s="612"/>
      <c r="BOY25" s="612"/>
      <c r="BOZ25" s="612"/>
      <c r="BPA25" s="612"/>
      <c r="BPB25" s="612"/>
      <c r="BPC25" s="612"/>
      <c r="BPD25" s="612"/>
      <c r="BPE25" s="612"/>
      <c r="BPF25" s="612"/>
      <c r="BPG25" s="612"/>
      <c r="BPH25" s="612"/>
      <c r="BPI25" s="612"/>
      <c r="BPJ25" s="612"/>
      <c r="BPK25" s="612"/>
      <c r="BPL25" s="612"/>
      <c r="BPM25" s="612"/>
      <c r="BPN25" s="612"/>
      <c r="BPO25" s="612"/>
      <c r="BPP25" s="612"/>
      <c r="BPQ25" s="612"/>
      <c r="BPR25" s="612"/>
      <c r="BPS25" s="612"/>
      <c r="BPT25" s="612"/>
      <c r="BPU25" s="612"/>
      <c r="BPV25" s="612"/>
      <c r="BPW25" s="612"/>
      <c r="BPX25" s="612"/>
      <c r="BPY25" s="612"/>
      <c r="BPZ25" s="612"/>
      <c r="BQA25" s="612"/>
      <c r="BQB25" s="612"/>
      <c r="BQC25" s="612"/>
      <c r="BQD25" s="612"/>
      <c r="BQE25" s="612"/>
      <c r="BQF25" s="612"/>
      <c r="BQG25" s="612"/>
      <c r="BQH25" s="612"/>
      <c r="BQI25" s="612"/>
      <c r="BQJ25" s="612"/>
      <c r="BQK25" s="612"/>
      <c r="BQL25" s="612"/>
      <c r="BQM25" s="612"/>
      <c r="BQN25" s="612"/>
      <c r="BQO25" s="612"/>
      <c r="BQP25" s="612"/>
      <c r="BQQ25" s="612"/>
      <c r="BQR25" s="612"/>
      <c r="BQS25" s="612"/>
      <c r="BQT25" s="612"/>
      <c r="BQU25" s="612"/>
      <c r="BQV25" s="612"/>
      <c r="BQW25" s="612"/>
      <c r="BQX25" s="612"/>
      <c r="BQY25" s="612"/>
      <c r="BQZ25" s="612"/>
      <c r="BRA25" s="612"/>
      <c r="BRB25" s="612"/>
      <c r="BRC25" s="612"/>
      <c r="BRD25" s="612"/>
      <c r="BRE25" s="612"/>
      <c r="BRF25" s="612"/>
      <c r="BRG25" s="612"/>
      <c r="BRH25" s="612"/>
      <c r="BRI25" s="612"/>
      <c r="BRJ25" s="612"/>
      <c r="BRK25" s="612"/>
      <c r="BRL25" s="612"/>
      <c r="BRM25" s="612"/>
      <c r="BRN25" s="612"/>
      <c r="BRO25" s="612"/>
      <c r="BRP25" s="612"/>
      <c r="BRQ25" s="612"/>
      <c r="BRR25" s="612"/>
      <c r="BRS25" s="612"/>
      <c r="BRT25" s="612"/>
      <c r="BRU25" s="612"/>
      <c r="BRV25" s="612"/>
      <c r="BRW25" s="612"/>
      <c r="BRX25" s="612"/>
      <c r="BRY25" s="612"/>
      <c r="BRZ25" s="612"/>
      <c r="BSA25" s="612"/>
      <c r="BSB25" s="612"/>
      <c r="BSC25" s="612"/>
      <c r="BSD25" s="612"/>
      <c r="BSE25" s="612"/>
      <c r="BSF25" s="612"/>
      <c r="BSG25" s="612"/>
      <c r="BSH25" s="612"/>
      <c r="BSI25" s="612"/>
      <c r="BSJ25" s="612"/>
      <c r="BSK25" s="612"/>
      <c r="BSL25" s="612"/>
      <c r="BSM25" s="612"/>
      <c r="BSN25" s="612"/>
      <c r="BSO25" s="612"/>
      <c r="BSP25" s="612"/>
      <c r="BSQ25" s="612"/>
      <c r="BSR25" s="612"/>
      <c r="BSS25" s="612"/>
      <c r="BST25" s="612"/>
      <c r="BSU25" s="612"/>
      <c r="BSV25" s="612"/>
      <c r="BSW25" s="612"/>
      <c r="BSX25" s="612"/>
      <c r="BSY25" s="612"/>
      <c r="BSZ25" s="612"/>
      <c r="BTA25" s="612"/>
      <c r="BTB25" s="612"/>
      <c r="BTC25" s="612"/>
      <c r="BTD25" s="612"/>
      <c r="BTE25" s="612"/>
      <c r="BTF25" s="612"/>
      <c r="BTG25" s="612"/>
      <c r="BTH25" s="612"/>
      <c r="BTI25" s="612"/>
      <c r="BTJ25" s="612"/>
      <c r="BTK25" s="612"/>
      <c r="BTL25" s="612"/>
      <c r="BTM25" s="612"/>
      <c r="BTN25" s="612"/>
      <c r="BTO25" s="612"/>
      <c r="BTP25" s="612"/>
      <c r="BTQ25" s="612"/>
      <c r="BTR25" s="612"/>
      <c r="BTS25" s="612"/>
      <c r="BTT25" s="612"/>
      <c r="BTU25" s="612"/>
      <c r="BTV25" s="612"/>
      <c r="BTW25" s="612"/>
      <c r="BTX25" s="612"/>
      <c r="BTY25" s="612"/>
      <c r="BTZ25" s="612"/>
      <c r="BUA25" s="612"/>
      <c r="BUB25" s="612"/>
      <c r="BUC25" s="612"/>
      <c r="BUD25" s="612"/>
      <c r="BUE25" s="612"/>
      <c r="BUF25" s="612"/>
      <c r="BUG25" s="612"/>
      <c r="BUH25" s="612"/>
      <c r="BUI25" s="612"/>
      <c r="BUJ25" s="612"/>
      <c r="BUK25" s="612"/>
      <c r="BUL25" s="612"/>
      <c r="BUM25" s="612"/>
      <c r="BUN25" s="612"/>
      <c r="BUO25" s="612"/>
      <c r="BUP25" s="612"/>
      <c r="BUQ25" s="612"/>
      <c r="BUR25" s="612"/>
      <c r="BUS25" s="612"/>
      <c r="BUT25" s="612"/>
      <c r="BUU25" s="612"/>
      <c r="BUV25" s="612"/>
      <c r="BUW25" s="612"/>
      <c r="BUX25" s="612"/>
      <c r="BUY25" s="612"/>
      <c r="BUZ25" s="612"/>
      <c r="BVA25" s="612"/>
      <c r="BVB25" s="612"/>
      <c r="BVC25" s="612"/>
      <c r="BVD25" s="612"/>
      <c r="BVE25" s="612"/>
      <c r="BVF25" s="612"/>
      <c r="BVG25" s="612"/>
      <c r="BVH25" s="612"/>
      <c r="BVI25" s="612"/>
      <c r="BVJ25" s="612"/>
      <c r="BVK25" s="612"/>
      <c r="BVL25" s="612"/>
      <c r="BVM25" s="612"/>
      <c r="BVN25" s="612"/>
      <c r="BVO25" s="612"/>
      <c r="BVP25" s="612"/>
      <c r="BVQ25" s="612"/>
      <c r="BVR25" s="612"/>
      <c r="BVS25" s="612"/>
      <c r="BVT25" s="612"/>
      <c r="BVU25" s="612"/>
      <c r="BVV25" s="612"/>
      <c r="BVW25" s="612"/>
      <c r="BVX25" s="612"/>
      <c r="BVY25" s="612"/>
      <c r="BVZ25" s="612"/>
      <c r="BWA25" s="612"/>
      <c r="BWB25" s="612"/>
      <c r="BWC25" s="612"/>
      <c r="BWD25" s="612"/>
      <c r="BWE25" s="612"/>
      <c r="BWF25" s="612"/>
      <c r="BWG25" s="612"/>
      <c r="BWH25" s="612"/>
      <c r="BWI25" s="612"/>
      <c r="BWJ25" s="612"/>
      <c r="BWK25" s="612"/>
      <c r="BWL25" s="612"/>
      <c r="BWM25" s="612"/>
      <c r="BWN25" s="612"/>
      <c r="BWO25" s="612"/>
      <c r="BWP25" s="612"/>
      <c r="BWQ25" s="612"/>
      <c r="BWR25" s="612"/>
      <c r="BWS25" s="612"/>
      <c r="BWT25" s="612"/>
      <c r="BWU25" s="612"/>
      <c r="BWV25" s="612"/>
      <c r="BWW25" s="612"/>
      <c r="BWX25" s="612"/>
      <c r="BWY25" s="612"/>
      <c r="BWZ25" s="612"/>
      <c r="BXA25" s="612"/>
      <c r="BXB25" s="612"/>
      <c r="BXC25" s="612"/>
      <c r="BXD25" s="612"/>
      <c r="BXE25" s="612"/>
      <c r="BXF25" s="612"/>
      <c r="BXG25" s="612"/>
      <c r="BXH25" s="612"/>
      <c r="BXI25" s="612"/>
      <c r="BXJ25" s="612"/>
      <c r="BXK25" s="612"/>
      <c r="BXL25" s="612"/>
    </row>
    <row r="26" spans="1:1988" ht="30" customHeight="1" x14ac:dyDescent="0.5">
      <c r="A26" s="1222" t="s">
        <v>763</v>
      </c>
      <c r="B26" s="1297">
        <v>110.61751893</v>
      </c>
      <c r="C26" s="1297">
        <v>27318.316948039566</v>
      </c>
      <c r="D26" s="1298">
        <v>27428.934466969564</v>
      </c>
      <c r="F26" s="1252"/>
      <c r="G26" s="1252"/>
      <c r="H26" s="1252"/>
      <c r="I26" s="1252"/>
      <c r="J26" s="1252"/>
    </row>
    <row r="27" spans="1:1988" ht="30" customHeight="1" x14ac:dyDescent="0.5">
      <c r="A27" s="1211" t="s">
        <v>764</v>
      </c>
      <c r="B27" s="1295">
        <v>116.83020753999999</v>
      </c>
      <c r="C27" s="1295">
        <v>27507.859822631446</v>
      </c>
      <c r="D27" s="1296">
        <v>27624.690030171449</v>
      </c>
      <c r="F27" s="1252"/>
      <c r="G27" s="1252"/>
      <c r="H27" s="1252"/>
      <c r="I27" s="1252"/>
      <c r="J27" s="1252"/>
    </row>
    <row r="28" spans="1:1988" ht="30" customHeight="1" thickBot="1" x14ac:dyDescent="0.55000000000000004">
      <c r="A28" s="1225" t="s">
        <v>765</v>
      </c>
      <c r="B28" s="1299">
        <v>0.69364446000000002</v>
      </c>
      <c r="C28" s="1299">
        <v>7042.6646167701701</v>
      </c>
      <c r="D28" s="1300">
        <v>7043.3582612301689</v>
      </c>
      <c r="F28" s="1252"/>
      <c r="G28" s="1252"/>
      <c r="H28" s="1252"/>
      <c r="I28" s="1252"/>
      <c r="J28" s="1252"/>
    </row>
    <row r="29" spans="1:1988" ht="30" customHeight="1" thickTop="1" thickBot="1" x14ac:dyDescent="0.55000000000000004">
      <c r="A29" s="1228" t="s">
        <v>766</v>
      </c>
      <c r="B29" s="1229">
        <v>305780.28662156803</v>
      </c>
      <c r="C29" s="1229">
        <v>118372.05576430054</v>
      </c>
      <c r="D29" s="1230">
        <v>424152.34238586848</v>
      </c>
    </row>
    <row r="30" spans="1:1988" ht="30" customHeight="1" thickTop="1" thickBot="1" x14ac:dyDescent="0.55000000000000004">
      <c r="A30" s="1228" t="s">
        <v>767</v>
      </c>
      <c r="B30" s="1229">
        <v>305552.14525063802</v>
      </c>
      <c r="C30" s="1229">
        <v>56503.214376859374</v>
      </c>
      <c r="D30" s="1230">
        <v>362055.35962749727</v>
      </c>
    </row>
    <row r="31" spans="1:1988" ht="15" thickTop="1" x14ac:dyDescent="0.25">
      <c r="B31" s="892"/>
      <c r="C31" s="892"/>
      <c r="D31" s="892"/>
      <c r="F31" s="1266"/>
      <c r="G31" s="1266"/>
      <c r="H31" s="1266"/>
    </row>
    <row r="32" spans="1:1988" s="894" customFormat="1" ht="17.25" x14ac:dyDescent="0.25">
      <c r="A32" s="1232" t="s">
        <v>520</v>
      </c>
      <c r="B32" s="1301"/>
      <c r="C32" s="1301"/>
      <c r="D32" s="1301"/>
      <c r="F32" s="1264"/>
      <c r="G32" s="1264"/>
      <c r="H32" s="1264"/>
    </row>
    <row r="33" spans="1:8" s="883" customFormat="1" ht="24.75" customHeight="1" x14ac:dyDescent="0.3">
      <c r="A33" s="1304" t="s">
        <v>5727</v>
      </c>
      <c r="B33" s="1302"/>
      <c r="C33" s="1302"/>
      <c r="D33" s="1302"/>
      <c r="F33" s="1303"/>
      <c r="G33" s="1303"/>
      <c r="H33" s="1303"/>
    </row>
    <row r="34" spans="1:8" s="883" customFormat="1" ht="27.75" customHeight="1" x14ac:dyDescent="0.3">
      <c r="A34" s="1304" t="s">
        <v>5728</v>
      </c>
      <c r="B34" s="1305"/>
      <c r="C34" s="1305"/>
      <c r="D34" s="1305"/>
      <c r="F34" s="1303"/>
      <c r="G34" s="1303"/>
      <c r="H34" s="1303"/>
    </row>
    <row r="35" spans="1:8" s="883" customFormat="1" ht="18.75" customHeight="1" x14ac:dyDescent="0.3">
      <c r="A35" s="1306" t="s">
        <v>3788</v>
      </c>
      <c r="B35" s="1307"/>
      <c r="C35" s="1307"/>
      <c r="D35" s="1307"/>
      <c r="F35" s="1303"/>
      <c r="G35" s="1303"/>
      <c r="H35" s="1303"/>
    </row>
    <row r="36" spans="1:8" s="883" customFormat="1" ht="17.25" x14ac:dyDescent="0.3">
      <c r="A36" s="1308" t="s">
        <v>3789</v>
      </c>
      <c r="B36" s="1307"/>
      <c r="C36" s="1307"/>
      <c r="D36" s="1307"/>
      <c r="F36" s="1303"/>
      <c r="G36" s="1303"/>
      <c r="H36" s="1303"/>
    </row>
    <row r="37" spans="1:8" ht="29.25" customHeight="1" x14ac:dyDescent="0.3">
      <c r="A37" s="1240" t="s">
        <v>3713</v>
      </c>
      <c r="F37" s="1267"/>
      <c r="G37" s="1267"/>
      <c r="H37" s="1267"/>
    </row>
    <row r="38" spans="1:8" x14ac:dyDescent="0.25">
      <c r="F38" s="1267"/>
      <c r="G38" s="1267"/>
      <c r="H38" s="1267"/>
    </row>
    <row r="39" spans="1:8" x14ac:dyDescent="0.25">
      <c r="F39" s="1309"/>
      <c r="G39" s="1309"/>
      <c r="H39" s="1309"/>
    </row>
    <row r="40" spans="1:8" x14ac:dyDescent="0.25">
      <c r="D40" s="895"/>
      <c r="F40" s="1271"/>
      <c r="G40" s="1271"/>
      <c r="H40" s="1271"/>
    </row>
    <row r="41" spans="1:8" x14ac:dyDescent="0.25">
      <c r="D41" s="895"/>
    </row>
  </sheetData>
  <mergeCells count="1">
    <mergeCell ref="A1:D1"/>
  </mergeCells>
  <printOptions horizontalCentered="1"/>
  <pageMargins left="1" right="0.5" top="0.75" bottom="0.75" header="0.3" footer="0.3"/>
  <pageSetup paperSize="9" scale="1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69"/>
  <sheetViews>
    <sheetView zoomScaleNormal="100" zoomScaleSheetLayoutView="80" workbookViewId="0">
      <pane xSplit="1" ySplit="4" topLeftCell="B53" activePane="bottomRight" state="frozen"/>
      <selection activeCell="E182" sqref="E182"/>
      <selection pane="topRight" activeCell="E182" sqref="E182"/>
      <selection pane="bottomLeft" activeCell="E182" sqref="E182"/>
      <selection pane="bottomRight" activeCell="I63" sqref="I63"/>
    </sheetView>
  </sheetViews>
  <sheetFormatPr defaultColWidth="17.140625" defaultRowHeight="17.25" x14ac:dyDescent="0.3"/>
  <cols>
    <col min="1" max="1" width="18.5703125" style="93" customWidth="1"/>
    <col min="2" max="7" width="16" style="134" customWidth="1"/>
    <col min="8" max="8" width="15.140625" style="134" customWidth="1"/>
    <col min="9" max="9" width="15.42578125" style="134" customWidth="1"/>
    <col min="10" max="10" width="11.42578125" style="134" customWidth="1"/>
    <col min="11" max="16384" width="17.140625" style="134"/>
  </cols>
  <sheetData>
    <row r="1" spans="1:9" ht="21" customHeight="1" x14ac:dyDescent="0.3">
      <c r="A1" s="165" t="s">
        <v>196</v>
      </c>
      <c r="B1" s="166"/>
    </row>
    <row r="2" spans="1:9" ht="18" thickBot="1" x14ac:dyDescent="0.35">
      <c r="A2" s="165"/>
      <c r="B2" s="166"/>
    </row>
    <row r="3" spans="1:9" s="95" customFormat="1" ht="19.5" customHeight="1" thickTop="1" thickBot="1" x14ac:dyDescent="0.35">
      <c r="A3" s="4146" t="s">
        <v>0</v>
      </c>
      <c r="B3" s="4148" t="s">
        <v>197</v>
      </c>
      <c r="C3" s="4148"/>
      <c r="D3" s="4148"/>
      <c r="E3" s="4148"/>
      <c r="F3" s="4148"/>
      <c r="G3" s="4149"/>
      <c r="H3" s="4150" t="s">
        <v>198</v>
      </c>
      <c r="I3" s="4151"/>
    </row>
    <row r="4" spans="1:9" s="95" customFormat="1" thickBot="1" x14ac:dyDescent="0.35">
      <c r="A4" s="4147"/>
      <c r="B4" s="167" t="s">
        <v>199</v>
      </c>
      <c r="C4" s="168" t="s">
        <v>200</v>
      </c>
      <c r="D4" s="168" t="s">
        <v>201</v>
      </c>
      <c r="E4" s="168" t="s">
        <v>202</v>
      </c>
      <c r="F4" s="168" t="s">
        <v>203</v>
      </c>
      <c r="G4" s="167" t="s">
        <v>204</v>
      </c>
      <c r="H4" s="169" t="s">
        <v>205</v>
      </c>
      <c r="I4" s="170" t="s">
        <v>206</v>
      </c>
    </row>
    <row r="5" spans="1:9" ht="16.5" x14ac:dyDescent="0.3">
      <c r="A5" s="171" t="s">
        <v>172</v>
      </c>
      <c r="B5" s="172"/>
      <c r="C5" s="173"/>
      <c r="D5" s="121"/>
      <c r="E5" s="121"/>
      <c r="F5" s="121"/>
      <c r="G5" s="172"/>
      <c r="H5" s="101"/>
      <c r="I5" s="103"/>
    </row>
    <row r="6" spans="1:9" s="166" customFormat="1" ht="16.5" x14ac:dyDescent="0.3">
      <c r="A6" s="174">
        <v>2015</v>
      </c>
      <c r="B6" s="175">
        <v>163.99174469436858</v>
      </c>
      <c r="C6" s="176">
        <v>168.1097309595647</v>
      </c>
      <c r="D6" s="101">
        <v>160.32810571943642</v>
      </c>
      <c r="E6" s="101">
        <v>162.40249577169334</v>
      </c>
      <c r="F6" s="101">
        <v>146.98415270221452</v>
      </c>
      <c r="G6" s="177">
        <v>190.73367235029647</v>
      </c>
      <c r="H6" s="101">
        <v>53.554247104247082</v>
      </c>
      <c r="I6" s="103">
        <v>48.793590733590754</v>
      </c>
    </row>
    <row r="7" spans="1:9" s="166" customFormat="1" ht="16.5" x14ac:dyDescent="0.3">
      <c r="A7" s="174">
        <v>2016</v>
      </c>
      <c r="B7" s="175">
        <v>161.47177437863414</v>
      </c>
      <c r="C7" s="176">
        <v>156.21133501400297</v>
      </c>
      <c r="D7" s="101">
        <v>153.77427704232539</v>
      </c>
      <c r="E7" s="101">
        <v>146.89292809522684</v>
      </c>
      <c r="F7" s="101">
        <v>163.80372780528211</v>
      </c>
      <c r="G7" s="177">
        <v>255.95146116857578</v>
      </c>
      <c r="H7" s="101">
        <v>45</v>
      </c>
      <c r="I7" s="103">
        <v>43.3</v>
      </c>
    </row>
    <row r="8" spans="1:9" s="166" customFormat="1" ht="16.5" x14ac:dyDescent="0.3">
      <c r="A8" s="174">
        <v>2017</v>
      </c>
      <c r="B8" s="175">
        <v>174.58506320715188</v>
      </c>
      <c r="C8" s="176">
        <v>170.12277971962607</v>
      </c>
      <c r="D8" s="101">
        <v>202.19405240483204</v>
      </c>
      <c r="E8" s="101">
        <v>151.57237707873097</v>
      </c>
      <c r="F8" s="101">
        <v>168.82618615071331</v>
      </c>
      <c r="G8" s="177">
        <v>227.26334861997398</v>
      </c>
      <c r="H8" s="101">
        <v>54.837326730033247</v>
      </c>
      <c r="I8" s="103">
        <v>50.958604609762226</v>
      </c>
    </row>
    <row r="9" spans="1:9" s="166" customFormat="1" ht="16.5" x14ac:dyDescent="0.3">
      <c r="A9" s="178">
        <v>2018</v>
      </c>
      <c r="B9" s="179">
        <v>168.43318229813201</v>
      </c>
      <c r="C9" s="180">
        <v>166.29351857918499</v>
      </c>
      <c r="D9" s="181">
        <v>192.90397312485672</v>
      </c>
      <c r="E9" s="181">
        <v>165.28658949506593</v>
      </c>
      <c r="F9" s="181">
        <v>144.01433113007309</v>
      </c>
      <c r="G9" s="182">
        <v>177.48217726345857</v>
      </c>
      <c r="H9" s="181">
        <v>71.551005804200898</v>
      </c>
      <c r="I9" s="183">
        <v>64.785435232514757</v>
      </c>
    </row>
    <row r="10" spans="1:9" ht="16.5" x14ac:dyDescent="0.3">
      <c r="A10" s="184" t="s">
        <v>207</v>
      </c>
      <c r="B10" s="175"/>
      <c r="C10" s="176"/>
      <c r="D10" s="101"/>
      <c r="E10" s="101"/>
      <c r="F10" s="101"/>
      <c r="G10" s="177"/>
      <c r="H10" s="101"/>
      <c r="I10" s="103"/>
    </row>
    <row r="11" spans="1:9" ht="16.5" x14ac:dyDescent="0.3">
      <c r="A11" s="185" t="s">
        <v>208</v>
      </c>
      <c r="B11" s="175">
        <v>178.90822481159472</v>
      </c>
      <c r="C11" s="176">
        <v>183.49731297410915</v>
      </c>
      <c r="D11" s="101">
        <v>173.79307829662011</v>
      </c>
      <c r="E11" s="101">
        <v>177.37340670246857</v>
      </c>
      <c r="F11" s="101">
        <v>155.98062693911405</v>
      </c>
      <c r="G11" s="177">
        <v>217.7368067372783</v>
      </c>
      <c r="H11" s="101">
        <v>49.707142857142856</v>
      </c>
      <c r="I11" s="103">
        <v>47.245714285714286</v>
      </c>
    </row>
    <row r="12" spans="1:9" ht="16.5" x14ac:dyDescent="0.3">
      <c r="A12" s="186" t="s">
        <v>174</v>
      </c>
      <c r="B12" s="175">
        <v>175.77596161847981</v>
      </c>
      <c r="C12" s="176">
        <v>176.89379565725844</v>
      </c>
      <c r="D12" s="101">
        <v>181.82395680751469</v>
      </c>
      <c r="E12" s="101">
        <v>171.72112515448816</v>
      </c>
      <c r="F12" s="101">
        <v>156.55353865275953</v>
      </c>
      <c r="G12" s="177">
        <v>207.0895593412564</v>
      </c>
      <c r="H12" s="101">
        <v>59.145999999999994</v>
      </c>
      <c r="I12" s="103">
        <v>50.856999999999992</v>
      </c>
    </row>
    <row r="13" spans="1:9" ht="16.5" x14ac:dyDescent="0.3">
      <c r="A13" s="186" t="s">
        <v>175</v>
      </c>
      <c r="B13" s="175">
        <v>171.49404035113014</v>
      </c>
      <c r="C13" s="176">
        <v>170.42365587141032</v>
      </c>
      <c r="D13" s="101">
        <v>184.87167284704796</v>
      </c>
      <c r="E13" s="101">
        <v>169.80437258758536</v>
      </c>
      <c r="F13" s="101">
        <v>151.68276857718919</v>
      </c>
      <c r="G13" s="177">
        <v>187.93706128965809</v>
      </c>
      <c r="H13" s="101">
        <v>56.698636363636346</v>
      </c>
      <c r="I13" s="103">
        <v>47.855454545454556</v>
      </c>
    </row>
    <row r="14" spans="1:9" ht="16.5" x14ac:dyDescent="0.3">
      <c r="A14" s="186" t="s">
        <v>176</v>
      </c>
      <c r="B14" s="175">
        <v>168.37541353570373</v>
      </c>
      <c r="C14" s="176">
        <v>170.78727487896478</v>
      </c>
      <c r="D14" s="101">
        <v>172.41422561721248</v>
      </c>
      <c r="E14" s="101">
        <v>167.16258951494828</v>
      </c>
      <c r="F14" s="101">
        <v>150.22856667168057</v>
      </c>
      <c r="G14" s="177">
        <v>185.54902726671273</v>
      </c>
      <c r="H14" s="101">
        <v>61.416363636363648</v>
      </c>
      <c r="I14" s="103">
        <v>54.90636363636365</v>
      </c>
    </row>
    <row r="15" spans="1:9" ht="16.5" x14ac:dyDescent="0.3">
      <c r="A15" s="186" t="s">
        <v>177</v>
      </c>
      <c r="B15" s="175">
        <v>167.20469215054626</v>
      </c>
      <c r="C15" s="176">
        <v>172.61408730263349</v>
      </c>
      <c r="D15" s="101">
        <v>167.45161987662422</v>
      </c>
      <c r="E15" s="101">
        <v>160.75453441221558</v>
      </c>
      <c r="F15" s="101">
        <v>154.11697989313939</v>
      </c>
      <c r="G15" s="177">
        <v>189.29933536726361</v>
      </c>
      <c r="H15" s="101">
        <v>65.53857142857143</v>
      </c>
      <c r="I15" s="103">
        <v>59.473333333333343</v>
      </c>
    </row>
    <row r="16" spans="1:9" ht="16.5" x14ac:dyDescent="0.3">
      <c r="A16" s="186" t="s">
        <v>178</v>
      </c>
      <c r="B16" s="175">
        <v>164.94022559929329</v>
      </c>
      <c r="C16" s="176">
        <v>169.46570709632672</v>
      </c>
      <c r="D16" s="101">
        <v>160.54226083090936</v>
      </c>
      <c r="E16" s="101">
        <v>163.15247363729802</v>
      </c>
      <c r="F16" s="101">
        <v>156.17252268704561</v>
      </c>
      <c r="G16" s="177">
        <v>176.81182298921323</v>
      </c>
      <c r="H16" s="101">
        <v>63.683181818181815</v>
      </c>
      <c r="I16" s="103">
        <v>59.713181818181823</v>
      </c>
    </row>
    <row r="17" spans="1:11" ht="16.5" x14ac:dyDescent="0.3">
      <c r="A17" s="186" t="s">
        <v>179</v>
      </c>
      <c r="B17" s="175">
        <v>164.15447098321042</v>
      </c>
      <c r="C17" s="176">
        <v>172.7224714141654</v>
      </c>
      <c r="D17" s="101">
        <v>149.06105623183851</v>
      </c>
      <c r="E17" s="101">
        <v>166.49247949782321</v>
      </c>
      <c r="F17" s="101">
        <v>147.61085368611899</v>
      </c>
      <c r="G17" s="177">
        <v>181.22373335418553</v>
      </c>
      <c r="H17" s="101">
        <v>56.195652173913047</v>
      </c>
      <c r="I17" s="103">
        <v>50.699565217391303</v>
      </c>
    </row>
    <row r="18" spans="1:11" ht="16.5" x14ac:dyDescent="0.3">
      <c r="A18" s="186" t="s">
        <v>180</v>
      </c>
      <c r="B18" s="175">
        <v>154.99609378241317</v>
      </c>
      <c r="C18" s="176">
        <v>170.76386985291938</v>
      </c>
      <c r="D18" s="101">
        <v>135.50114420582236</v>
      </c>
      <c r="E18" s="101">
        <v>155.06148393563254</v>
      </c>
      <c r="F18" s="101">
        <v>134.87428765506246</v>
      </c>
      <c r="G18" s="177">
        <v>163.15529565369386</v>
      </c>
      <c r="H18" s="101">
        <v>48.195714285714288</v>
      </c>
      <c r="I18" s="103">
        <v>42.909047619047634</v>
      </c>
    </row>
    <row r="19" spans="1:11" ht="16.5" x14ac:dyDescent="0.3">
      <c r="A19" s="186" t="s">
        <v>181</v>
      </c>
      <c r="B19" s="175">
        <v>155.26624885880415</v>
      </c>
      <c r="C19" s="176">
        <v>167.5699761609622</v>
      </c>
      <c r="D19" s="101">
        <v>142.25038232196653</v>
      </c>
      <c r="E19" s="101">
        <v>154.77334107418164</v>
      </c>
      <c r="F19" s="101">
        <v>134.24441801211378</v>
      </c>
      <c r="G19" s="177">
        <v>168.35842581121483</v>
      </c>
      <c r="H19" s="101">
        <v>48.454999999999998</v>
      </c>
      <c r="I19" s="103">
        <v>45.485454545454544</v>
      </c>
    </row>
    <row r="20" spans="1:11" ht="16.5" x14ac:dyDescent="0.3">
      <c r="A20" s="186" t="s">
        <v>182</v>
      </c>
      <c r="B20" s="175">
        <v>158.18670341410572</v>
      </c>
      <c r="C20" s="176">
        <v>158.03439597926712</v>
      </c>
      <c r="D20" s="101">
        <v>155.64798879455682</v>
      </c>
      <c r="E20" s="101">
        <v>157.33363926460027</v>
      </c>
      <c r="F20" s="101">
        <v>142.62176798973471</v>
      </c>
      <c r="G20" s="177">
        <v>197.362037057637</v>
      </c>
      <c r="H20" s="101">
        <v>49.389090909090903</v>
      </c>
      <c r="I20" s="103">
        <v>46.387272727272723</v>
      </c>
    </row>
    <row r="21" spans="1:11" ht="16.5" x14ac:dyDescent="0.3">
      <c r="A21" s="186" t="s">
        <v>183</v>
      </c>
      <c r="B21" s="175">
        <v>155.22957166968177</v>
      </c>
      <c r="C21" s="176">
        <v>154.55927475820542</v>
      </c>
      <c r="D21" s="101">
        <v>151.07913490698667</v>
      </c>
      <c r="E21" s="101">
        <v>153.57982017916959</v>
      </c>
      <c r="F21" s="101">
        <v>138.22830792620533</v>
      </c>
      <c r="G21" s="177">
        <v>206.46966488708293</v>
      </c>
      <c r="H21" s="101">
        <v>45.766190476190474</v>
      </c>
      <c r="I21" s="103">
        <v>42.796190476190475</v>
      </c>
    </row>
    <row r="22" spans="1:11" ht="16.5" x14ac:dyDescent="0.3">
      <c r="A22" s="187" t="s">
        <v>184</v>
      </c>
      <c r="B22" s="179">
        <v>153.36928955745969</v>
      </c>
      <c r="C22" s="180">
        <v>149.98494956855362</v>
      </c>
      <c r="D22" s="181">
        <v>149.50074789613728</v>
      </c>
      <c r="E22" s="181">
        <v>151.62068329990882</v>
      </c>
      <c r="F22" s="181">
        <v>141.49519373641024</v>
      </c>
      <c r="G22" s="182">
        <v>207.81129844836107</v>
      </c>
      <c r="H22" s="181">
        <v>38.620000000000005</v>
      </c>
      <c r="I22" s="183">
        <v>37.170454545454547</v>
      </c>
    </row>
    <row r="23" spans="1:11" ht="16.5" x14ac:dyDescent="0.3">
      <c r="A23" s="185" t="s">
        <v>209</v>
      </c>
      <c r="B23" s="188">
        <v>149.33622765665595</v>
      </c>
      <c r="C23" s="189">
        <v>145.22828079452356</v>
      </c>
      <c r="D23" s="190">
        <v>145.09225663055955</v>
      </c>
      <c r="E23" s="190">
        <v>149.10451717987607</v>
      </c>
      <c r="F23" s="190">
        <v>139.10921736964278</v>
      </c>
      <c r="G23" s="191">
        <v>199.37448739955425</v>
      </c>
      <c r="H23" s="101">
        <v>31.925500000000007</v>
      </c>
      <c r="I23" s="103">
        <v>31.77578947368421</v>
      </c>
      <c r="K23" s="192"/>
    </row>
    <row r="24" spans="1:11" ht="16.5" x14ac:dyDescent="0.3">
      <c r="A24" s="186" t="s">
        <v>174</v>
      </c>
      <c r="B24" s="175">
        <v>149.69713384662762</v>
      </c>
      <c r="C24" s="176">
        <v>146.70080133313584</v>
      </c>
      <c r="D24" s="101">
        <v>142.00235434301641</v>
      </c>
      <c r="E24" s="101">
        <v>148.22677409671459</v>
      </c>
      <c r="F24" s="101">
        <v>150.29065072695582</v>
      </c>
      <c r="G24" s="177">
        <v>187.08862743430728</v>
      </c>
      <c r="H24" s="101">
        <v>33.527142857142856</v>
      </c>
      <c r="I24" s="103">
        <v>30.616500000000002</v>
      </c>
      <c r="K24" s="192"/>
    </row>
    <row r="25" spans="1:11" ht="16.5" x14ac:dyDescent="0.3">
      <c r="A25" s="186" t="s">
        <v>175</v>
      </c>
      <c r="B25" s="175">
        <v>150.77157967710772</v>
      </c>
      <c r="C25" s="176">
        <v>145.82637980322576</v>
      </c>
      <c r="D25" s="101">
        <v>130.29497287580472</v>
      </c>
      <c r="E25" s="101">
        <v>147.55620028871786</v>
      </c>
      <c r="F25" s="101">
        <v>159.8132026019822</v>
      </c>
      <c r="G25" s="177">
        <v>219.06683000812239</v>
      </c>
      <c r="H25" s="101">
        <v>39.790000000000006</v>
      </c>
      <c r="I25" s="103">
        <v>37.960909090909098</v>
      </c>
      <c r="K25" s="192"/>
    </row>
    <row r="26" spans="1:11" ht="16.5" x14ac:dyDescent="0.3">
      <c r="A26" s="186" t="s">
        <v>176</v>
      </c>
      <c r="B26" s="175">
        <v>152.83255509037554</v>
      </c>
      <c r="C26" s="176">
        <v>149.64774223559974</v>
      </c>
      <c r="D26" s="101">
        <v>127.4305004933797</v>
      </c>
      <c r="E26" s="101">
        <v>149.81092390685458</v>
      </c>
      <c r="F26" s="101">
        <v>166.39537534000615</v>
      </c>
      <c r="G26" s="177">
        <v>215.28187532659345</v>
      </c>
      <c r="H26" s="101">
        <v>43.339523809523804</v>
      </c>
      <c r="I26" s="103">
        <v>41.124761904761897</v>
      </c>
      <c r="K26" s="192"/>
    </row>
    <row r="27" spans="1:11" ht="16.5" x14ac:dyDescent="0.3">
      <c r="A27" s="186" t="s">
        <v>177</v>
      </c>
      <c r="B27" s="175">
        <v>156.69756128793279</v>
      </c>
      <c r="C27" s="176">
        <v>154.37267961797838</v>
      </c>
      <c r="D27" s="101">
        <v>127.98568432817612</v>
      </c>
      <c r="E27" s="101">
        <v>152.48495740416797</v>
      </c>
      <c r="F27" s="101">
        <v>163.33072431071682</v>
      </c>
      <c r="G27" s="177">
        <v>240.40701910111446</v>
      </c>
      <c r="H27" s="101">
        <v>47.646818181818183</v>
      </c>
      <c r="I27" s="103">
        <v>46.796666666666681</v>
      </c>
      <c r="K27" s="192"/>
    </row>
    <row r="28" spans="1:11" ht="16.5" x14ac:dyDescent="0.3">
      <c r="A28" s="186" t="s">
        <v>178</v>
      </c>
      <c r="B28" s="175">
        <v>163.91470784575191</v>
      </c>
      <c r="C28" s="176">
        <v>159.91821917652356</v>
      </c>
      <c r="D28" s="101">
        <v>137.92890250370257</v>
      </c>
      <c r="E28" s="101">
        <v>156.8632251015483</v>
      </c>
      <c r="F28" s="101">
        <v>161.89867750380267</v>
      </c>
      <c r="G28" s="177">
        <v>276.02175474892027</v>
      </c>
      <c r="H28" s="101">
        <v>49.927272727272722</v>
      </c>
      <c r="I28" s="103">
        <v>48.853181818181831</v>
      </c>
      <c r="K28" s="192"/>
    </row>
    <row r="29" spans="1:11" ht="16.5" x14ac:dyDescent="0.3">
      <c r="A29" s="186" t="s">
        <v>179</v>
      </c>
      <c r="B29" s="175">
        <v>162.49471620718703</v>
      </c>
      <c r="C29" s="176">
        <v>161.74120635902395</v>
      </c>
      <c r="D29" s="101">
        <v>142.27570512546285</v>
      </c>
      <c r="E29" s="101">
        <v>148.06748015888959</v>
      </c>
      <c r="F29" s="101">
        <v>157.34990634836191</v>
      </c>
      <c r="G29" s="177">
        <v>278.73911558148154</v>
      </c>
      <c r="H29" s="101">
        <v>46.534761904761908</v>
      </c>
      <c r="I29" s="103">
        <v>44.799500000000009</v>
      </c>
      <c r="K29" s="192"/>
    </row>
    <row r="30" spans="1:11" ht="16.5" x14ac:dyDescent="0.3">
      <c r="A30" s="186" t="s">
        <v>180</v>
      </c>
      <c r="B30" s="175">
        <v>166.56923812024675</v>
      </c>
      <c r="C30" s="176">
        <v>164.85996664958259</v>
      </c>
      <c r="D30" s="101">
        <v>154.56113265670609</v>
      </c>
      <c r="E30" s="101">
        <v>143.59677395449043</v>
      </c>
      <c r="F30" s="101">
        <v>169.04715548460626</v>
      </c>
      <c r="G30" s="177">
        <v>285.63333648923918</v>
      </c>
      <c r="H30" s="101">
        <v>47.159130434782604</v>
      </c>
      <c r="I30" s="103">
        <v>44.799130434782612</v>
      </c>
      <c r="K30" s="192"/>
    </row>
    <row r="31" spans="1:11" ht="16.5" x14ac:dyDescent="0.3">
      <c r="A31" s="186" t="s">
        <v>181</v>
      </c>
      <c r="B31" s="175">
        <v>170.96773573645351</v>
      </c>
      <c r="C31" s="176">
        <v>163.73784731861812</v>
      </c>
      <c r="D31" s="101">
        <v>175.9600882459265</v>
      </c>
      <c r="E31" s="101">
        <v>141.03514800308153</v>
      </c>
      <c r="F31" s="101">
        <v>171.97446139905986</v>
      </c>
      <c r="G31" s="177">
        <v>304.79592454152498</v>
      </c>
      <c r="H31" s="101">
        <v>47.240454545454547</v>
      </c>
      <c r="I31" s="103">
        <v>45.225714285714282</v>
      </c>
      <c r="K31" s="192"/>
    </row>
    <row r="32" spans="1:11" ht="16.5" x14ac:dyDescent="0.3">
      <c r="A32" s="186" t="s">
        <v>182</v>
      </c>
      <c r="B32" s="175">
        <v>172.16839175087122</v>
      </c>
      <c r="C32" s="176">
        <v>162.18071518083312</v>
      </c>
      <c r="D32" s="101">
        <v>182.80097766517486</v>
      </c>
      <c r="E32" s="101">
        <v>142.30904242613758</v>
      </c>
      <c r="F32" s="101">
        <v>167.91765360481622</v>
      </c>
      <c r="G32" s="177">
        <v>315.30968754577191</v>
      </c>
      <c r="H32" s="101">
        <v>51.38761904761904</v>
      </c>
      <c r="I32" s="103">
        <v>49.94</v>
      </c>
      <c r="K32" s="192"/>
    </row>
    <row r="33" spans="1:11" ht="16.5" x14ac:dyDescent="0.3">
      <c r="A33" s="186" t="s">
        <v>183</v>
      </c>
      <c r="B33" s="175">
        <v>171.92809132971851</v>
      </c>
      <c r="C33" s="176">
        <v>163.26456248035029</v>
      </c>
      <c r="D33" s="101">
        <v>186.36235949344902</v>
      </c>
      <c r="E33" s="101">
        <v>141.4496078902539</v>
      </c>
      <c r="F33" s="101">
        <v>175.55055664845185</v>
      </c>
      <c r="G33" s="177">
        <v>287.14183292028326</v>
      </c>
      <c r="H33" s="101">
        <v>47.078636363636363</v>
      </c>
      <c r="I33" s="103">
        <v>45.764285714285712</v>
      </c>
      <c r="K33" s="192"/>
    </row>
    <row r="34" spans="1:11" ht="16.5" x14ac:dyDescent="0.3">
      <c r="A34" s="187" t="s">
        <v>184</v>
      </c>
      <c r="B34" s="179">
        <v>170.28335399468111</v>
      </c>
      <c r="C34" s="180">
        <v>157.05761921864058</v>
      </c>
      <c r="D34" s="181">
        <v>192.59639014654638</v>
      </c>
      <c r="E34" s="181">
        <v>142.21048673198993</v>
      </c>
      <c r="F34" s="181">
        <v>182.96715232498255</v>
      </c>
      <c r="G34" s="182">
        <v>262.55704292599654</v>
      </c>
      <c r="H34" s="181">
        <v>54.916190476190479</v>
      </c>
      <c r="I34" s="183">
        <v>52.165714285714287</v>
      </c>
      <c r="K34" s="192"/>
    </row>
    <row r="35" spans="1:11" ht="16.5" x14ac:dyDescent="0.3">
      <c r="A35" s="185" t="s">
        <v>210</v>
      </c>
      <c r="B35" s="188">
        <v>174.56680633449005</v>
      </c>
      <c r="C35" s="189">
        <v>158.82379372284484</v>
      </c>
      <c r="D35" s="190">
        <v>192.97711244372908</v>
      </c>
      <c r="E35" s="190">
        <v>146.92938305765631</v>
      </c>
      <c r="F35" s="190">
        <v>186.29266501335584</v>
      </c>
      <c r="G35" s="191">
        <v>288.52370320237816</v>
      </c>
      <c r="H35" s="101">
        <v>55.44761904761905</v>
      </c>
      <c r="I35" s="103">
        <v>52.597142857142856</v>
      </c>
      <c r="K35" s="192"/>
    </row>
    <row r="36" spans="1:11" ht="16.5" x14ac:dyDescent="0.3">
      <c r="A36" s="186" t="s">
        <v>174</v>
      </c>
      <c r="B36" s="175">
        <v>175.5055819568303</v>
      </c>
      <c r="C36" s="176">
        <v>161.20217167801493</v>
      </c>
      <c r="D36" s="101">
        <v>194.21877704053472</v>
      </c>
      <c r="E36" s="101">
        <v>150.49527367019607</v>
      </c>
      <c r="F36" s="101">
        <v>178.6746740526072</v>
      </c>
      <c r="G36" s="177">
        <v>287.89392173396141</v>
      </c>
      <c r="H36" s="101">
        <v>55.996500000000005</v>
      </c>
      <c r="I36" s="103">
        <v>53.459000000000003</v>
      </c>
      <c r="K36" s="192"/>
    </row>
    <row r="37" spans="1:11" ht="16.5" x14ac:dyDescent="0.3">
      <c r="A37" s="186" t="s">
        <v>175</v>
      </c>
      <c r="B37" s="175">
        <v>171.64587030849424</v>
      </c>
      <c r="C37" s="176">
        <v>165.19307063315458</v>
      </c>
      <c r="D37" s="101">
        <v>189.80118041343394</v>
      </c>
      <c r="E37" s="101">
        <v>147.79830360978858</v>
      </c>
      <c r="F37" s="101">
        <v>167.62679288801596</v>
      </c>
      <c r="G37" s="177">
        <v>256.54927850992618</v>
      </c>
      <c r="H37" s="101">
        <v>52.538695652173907</v>
      </c>
      <c r="I37" s="103">
        <v>49.673913043478258</v>
      </c>
      <c r="K37" s="192"/>
    </row>
    <row r="38" spans="1:11" ht="16.5" x14ac:dyDescent="0.3">
      <c r="A38" s="186" t="s">
        <v>176</v>
      </c>
      <c r="B38" s="175">
        <v>168.93977968408325</v>
      </c>
      <c r="C38" s="176">
        <v>169.26000880406795</v>
      </c>
      <c r="D38" s="101">
        <v>183.57069616592577</v>
      </c>
      <c r="E38" s="101">
        <v>146.03527053488821</v>
      </c>
      <c r="F38" s="101">
        <v>161.0619032556574</v>
      </c>
      <c r="G38" s="177">
        <v>233.28943578994111</v>
      </c>
      <c r="H38" s="101">
        <v>53.922499999999999</v>
      </c>
      <c r="I38" s="103">
        <v>51.242500000000007</v>
      </c>
      <c r="K38" s="192"/>
    </row>
    <row r="39" spans="1:11" ht="16.5" x14ac:dyDescent="0.3">
      <c r="A39" s="186" t="s">
        <v>177</v>
      </c>
      <c r="B39" s="175">
        <v>172.94628488639631</v>
      </c>
      <c r="C39" s="176">
        <v>172.65550772883802</v>
      </c>
      <c r="D39" s="101">
        <v>193.02387713737511</v>
      </c>
      <c r="E39" s="101">
        <v>148.0408411873687</v>
      </c>
      <c r="F39" s="101">
        <v>168.6938614606737</v>
      </c>
      <c r="G39" s="177">
        <v>227.91000122212398</v>
      </c>
      <c r="H39" s="101">
        <v>51.410000000000004</v>
      </c>
      <c r="I39" s="103">
        <v>48.611739130434778</v>
      </c>
      <c r="K39" s="192"/>
    </row>
    <row r="40" spans="1:11" ht="16.5" x14ac:dyDescent="0.3">
      <c r="A40" s="186" t="s">
        <v>190</v>
      </c>
      <c r="B40" s="175">
        <v>175.33413349175268</v>
      </c>
      <c r="C40" s="176">
        <v>175.61193832752892</v>
      </c>
      <c r="D40" s="101">
        <v>208.96539601070708</v>
      </c>
      <c r="E40" s="101">
        <v>154.25768718457968</v>
      </c>
      <c r="F40" s="101">
        <v>162.145914489403</v>
      </c>
      <c r="G40" s="177">
        <v>197.25883447600026</v>
      </c>
      <c r="H40" s="101">
        <v>47.592272727272729</v>
      </c>
      <c r="I40" s="103">
        <v>45.208636363636352</v>
      </c>
      <c r="K40" s="192"/>
    </row>
    <row r="41" spans="1:11" ht="16.5" x14ac:dyDescent="0.3">
      <c r="A41" s="186" t="s">
        <v>191</v>
      </c>
      <c r="B41" s="175">
        <v>179.04664476194432</v>
      </c>
      <c r="C41" s="176">
        <v>174.89756832112002</v>
      </c>
      <c r="D41" s="101">
        <v>216.5608239681614</v>
      </c>
      <c r="E41" s="101">
        <v>162.15967632628778</v>
      </c>
      <c r="F41" s="101">
        <v>160.36632496133544</v>
      </c>
      <c r="G41" s="177">
        <v>207.49001898290845</v>
      </c>
      <c r="H41" s="101">
        <v>49.148571428571437</v>
      </c>
      <c r="I41" s="103">
        <v>46.69380952380952</v>
      </c>
      <c r="K41" s="192"/>
    </row>
    <row r="42" spans="1:11" ht="16.5" x14ac:dyDescent="0.3">
      <c r="A42" s="186" t="s">
        <v>180</v>
      </c>
      <c r="B42" s="175">
        <v>177.19044315988538</v>
      </c>
      <c r="C42" s="176">
        <v>174.30333435899954</v>
      </c>
      <c r="D42" s="101">
        <v>219.65129894027547</v>
      </c>
      <c r="E42" s="101">
        <v>153.04959367644608</v>
      </c>
      <c r="F42" s="101">
        <v>164.43970121733599</v>
      </c>
      <c r="G42" s="177">
        <v>203.89689183290943</v>
      </c>
      <c r="H42" s="101">
        <v>51.87</v>
      </c>
      <c r="I42" s="103">
        <v>48.057826086956517</v>
      </c>
      <c r="K42" s="192"/>
    </row>
    <row r="43" spans="1:11" ht="16.5" x14ac:dyDescent="0.3">
      <c r="A43" s="186" t="s">
        <v>181</v>
      </c>
      <c r="B43" s="175">
        <v>178.56484285703243</v>
      </c>
      <c r="C43" s="176">
        <v>174.00067827218422</v>
      </c>
      <c r="D43" s="101">
        <v>224.16547618976085</v>
      </c>
      <c r="E43" s="101">
        <v>151.86156050310643</v>
      </c>
      <c r="F43" s="101">
        <v>171.85569253110774</v>
      </c>
      <c r="G43" s="177">
        <v>204.17217884350211</v>
      </c>
      <c r="H43" s="101">
        <v>55.514761904761912</v>
      </c>
      <c r="I43" s="103">
        <v>49.754285714285707</v>
      </c>
      <c r="K43" s="192"/>
    </row>
    <row r="44" spans="1:11" ht="16.5" x14ac:dyDescent="0.3">
      <c r="A44" s="186" t="s">
        <v>182</v>
      </c>
      <c r="B44" s="175">
        <v>176.5401212899059</v>
      </c>
      <c r="C44" s="176">
        <v>173.05098424287945</v>
      </c>
      <c r="D44" s="101">
        <v>214.78371705764064</v>
      </c>
      <c r="E44" s="101">
        <v>152.70060932366212</v>
      </c>
      <c r="F44" s="101">
        <v>170.041197162391</v>
      </c>
      <c r="G44" s="177">
        <v>203.45743953555936</v>
      </c>
      <c r="H44" s="101">
        <v>57.649090909090916</v>
      </c>
      <c r="I44" s="103">
        <v>51.594545454545461</v>
      </c>
      <c r="K44" s="192"/>
    </row>
    <row r="45" spans="1:11" ht="16.5" x14ac:dyDescent="0.3">
      <c r="A45" s="186" t="s">
        <v>183</v>
      </c>
      <c r="B45" s="175">
        <v>175.68880980054686</v>
      </c>
      <c r="C45" s="176">
        <v>172.82411954800477</v>
      </c>
      <c r="D45" s="101">
        <v>204.21070262817622</v>
      </c>
      <c r="E45" s="101">
        <v>153.110729532595</v>
      </c>
      <c r="F45" s="101">
        <v>172.15070967767366</v>
      </c>
      <c r="G45" s="177">
        <v>212.66826994664197</v>
      </c>
      <c r="H45" s="101">
        <v>62.865909090909078</v>
      </c>
      <c r="I45" s="103">
        <v>56.662857142857149</v>
      </c>
      <c r="K45" s="192"/>
    </row>
    <row r="46" spans="1:11" ht="16.5" x14ac:dyDescent="0.3">
      <c r="A46" s="186" t="s">
        <v>184</v>
      </c>
      <c r="B46" s="179">
        <v>169.05143995446079</v>
      </c>
      <c r="C46" s="176">
        <v>169.65018099787562</v>
      </c>
      <c r="D46" s="101">
        <v>184.39957086226372</v>
      </c>
      <c r="E46" s="101">
        <v>152.42959633819675</v>
      </c>
      <c r="F46" s="101">
        <v>162.56479709900287</v>
      </c>
      <c r="G46" s="177">
        <v>204.05020936383556</v>
      </c>
      <c r="H46" s="181">
        <v>64.092000000000013</v>
      </c>
      <c r="I46" s="183">
        <v>57.947000000000003</v>
      </c>
      <c r="K46" s="192"/>
    </row>
    <row r="47" spans="1:11" ht="16.5" x14ac:dyDescent="0.3">
      <c r="A47" s="193" t="s">
        <v>211</v>
      </c>
      <c r="B47" s="188">
        <v>168.44343414503271</v>
      </c>
      <c r="C47" s="189">
        <v>167.49803432856694</v>
      </c>
      <c r="D47" s="190">
        <v>179.92849289845515</v>
      </c>
      <c r="E47" s="190">
        <v>156.60705270143959</v>
      </c>
      <c r="F47" s="190">
        <v>163.13440370646543</v>
      </c>
      <c r="G47" s="191">
        <v>199.94210159855652</v>
      </c>
      <c r="H47" s="101">
        <v>69.099999999999994</v>
      </c>
      <c r="I47" s="103">
        <v>63.7</v>
      </c>
      <c r="K47" s="192"/>
    </row>
    <row r="48" spans="1:11" ht="16.5" x14ac:dyDescent="0.3">
      <c r="A48" s="186" t="s">
        <v>212</v>
      </c>
      <c r="B48" s="175">
        <v>171.4237971499935</v>
      </c>
      <c r="C48" s="176">
        <v>170.34548962237901</v>
      </c>
      <c r="D48" s="101">
        <v>191.14118914828154</v>
      </c>
      <c r="E48" s="101">
        <v>161.29896899983493</v>
      </c>
      <c r="F48" s="101">
        <v>158.03392466456651</v>
      </c>
      <c r="G48" s="177">
        <v>192.44249899423878</v>
      </c>
      <c r="H48" s="101">
        <v>65.7</v>
      </c>
      <c r="I48" s="103">
        <v>62.2</v>
      </c>
      <c r="K48" s="192"/>
    </row>
    <row r="49" spans="1:11" ht="16.5" x14ac:dyDescent="0.3">
      <c r="A49" s="186" t="s">
        <v>213</v>
      </c>
      <c r="B49" s="175">
        <v>173.17893325082306</v>
      </c>
      <c r="C49" s="176">
        <v>170.96641853293809</v>
      </c>
      <c r="D49" s="101">
        <v>197.36370157051687</v>
      </c>
      <c r="E49" s="101">
        <v>165.43469787243222</v>
      </c>
      <c r="F49" s="101">
        <v>156.81294343192144</v>
      </c>
      <c r="G49" s="177">
        <v>185.52875533103415</v>
      </c>
      <c r="H49" s="101">
        <v>66.7</v>
      </c>
      <c r="I49" s="103">
        <v>62.8</v>
      </c>
      <c r="K49" s="192"/>
    </row>
    <row r="50" spans="1:11" ht="16.5" x14ac:dyDescent="0.3">
      <c r="A50" s="186" t="s">
        <v>214</v>
      </c>
      <c r="B50" s="175">
        <v>173.98651265982176</v>
      </c>
      <c r="C50" s="176">
        <v>170.36598787081732</v>
      </c>
      <c r="D50" s="101">
        <v>204.07881194553062</v>
      </c>
      <c r="E50" s="101">
        <v>168.49656905846891</v>
      </c>
      <c r="F50" s="101">
        <v>154.56606600508402</v>
      </c>
      <c r="G50" s="177">
        <v>176.14960642371051</v>
      </c>
      <c r="H50" s="101">
        <v>71.8</v>
      </c>
      <c r="I50" s="103">
        <v>66.3</v>
      </c>
      <c r="K50" s="192"/>
    </row>
    <row r="51" spans="1:11" ht="16.5" x14ac:dyDescent="0.3">
      <c r="A51" s="186" t="s">
        <v>215</v>
      </c>
      <c r="B51" s="175">
        <v>175.82492250576939</v>
      </c>
      <c r="C51" s="176">
        <v>168.65683931828406</v>
      </c>
      <c r="D51" s="101">
        <v>215.20844159703486</v>
      </c>
      <c r="E51" s="101">
        <v>172.56287175400223</v>
      </c>
      <c r="F51" s="101">
        <v>150.57294936109341</v>
      </c>
      <c r="G51" s="177">
        <v>175.28958491007072</v>
      </c>
      <c r="H51" s="101">
        <v>77</v>
      </c>
      <c r="I51" s="103">
        <v>70</v>
      </c>
      <c r="K51" s="192"/>
    </row>
    <row r="52" spans="1:11" ht="16.5" x14ac:dyDescent="0.3">
      <c r="A52" s="186" t="s">
        <v>216</v>
      </c>
      <c r="B52" s="175">
        <v>172.72661458881115</v>
      </c>
      <c r="C52" s="176">
        <v>166.54516164042332</v>
      </c>
      <c r="D52" s="101">
        <v>213.18934260697478</v>
      </c>
      <c r="E52" s="101">
        <v>166.82788683631188</v>
      </c>
      <c r="F52" s="101">
        <v>146.07042557635873</v>
      </c>
      <c r="G52" s="177">
        <v>177.39970912389416</v>
      </c>
      <c r="H52" s="101">
        <v>76</v>
      </c>
      <c r="I52" s="103">
        <v>67.400000000000006</v>
      </c>
      <c r="K52" s="192"/>
    </row>
    <row r="53" spans="1:11" ht="16.5" x14ac:dyDescent="0.3">
      <c r="A53" s="186" t="s">
        <v>217</v>
      </c>
      <c r="B53" s="175">
        <v>167.096432779211</v>
      </c>
      <c r="C53" s="176">
        <v>165.1784035463256</v>
      </c>
      <c r="D53" s="101">
        <v>199.13029360924878</v>
      </c>
      <c r="E53" s="101">
        <v>161.868560411999</v>
      </c>
      <c r="F53" s="101">
        <v>141.86842418501598</v>
      </c>
      <c r="G53" s="177">
        <v>166.25290885550018</v>
      </c>
      <c r="H53" s="101">
        <v>75</v>
      </c>
      <c r="I53" s="103">
        <v>70.599999999999994</v>
      </c>
      <c r="K53" s="192"/>
    </row>
    <row r="54" spans="1:11" ht="16.5" x14ac:dyDescent="0.3">
      <c r="A54" s="186" t="s">
        <v>218</v>
      </c>
      <c r="B54" s="175">
        <v>167.83191646739144</v>
      </c>
      <c r="C54" s="176">
        <v>166.7578228214783</v>
      </c>
      <c r="D54" s="101">
        <v>196.17196053409336</v>
      </c>
      <c r="E54" s="101">
        <v>168.65121991192197</v>
      </c>
      <c r="F54" s="101">
        <v>138.16425553113436</v>
      </c>
      <c r="G54" s="177">
        <v>157.30933947784112</v>
      </c>
      <c r="H54" s="101">
        <v>73.8</v>
      </c>
      <c r="I54" s="103">
        <v>67.8</v>
      </c>
      <c r="K54" s="192"/>
    </row>
    <row r="55" spans="1:11" ht="16.5" x14ac:dyDescent="0.3">
      <c r="A55" s="186" t="s">
        <v>219</v>
      </c>
      <c r="B55" s="175">
        <v>164.5259421627477</v>
      </c>
      <c r="C55" s="176">
        <v>163.84836665338472</v>
      </c>
      <c r="D55" s="101">
        <v>190.98819033911977</v>
      </c>
      <c r="E55" s="101">
        <v>164.04057474617412</v>
      </c>
      <c r="F55" s="101">
        <v>134.93747169291487</v>
      </c>
      <c r="G55" s="177">
        <v>161.37271677635093</v>
      </c>
      <c r="H55" s="101">
        <v>79.099999999999994</v>
      </c>
      <c r="I55" s="103">
        <v>70.099999999999994</v>
      </c>
      <c r="K55" s="192"/>
    </row>
    <row r="56" spans="1:11" ht="16.5" customHeight="1" x14ac:dyDescent="0.3">
      <c r="A56" s="186" t="s">
        <v>220</v>
      </c>
      <c r="B56" s="175">
        <v>162.94063460806166</v>
      </c>
      <c r="C56" s="176">
        <v>160.42298418114592</v>
      </c>
      <c r="D56" s="101">
        <v>181.83338710597386</v>
      </c>
      <c r="E56" s="101">
        <v>165.71799586822601</v>
      </c>
      <c r="F56" s="101">
        <v>132.90006366198762</v>
      </c>
      <c r="G56" s="177">
        <v>175.41407302417011</v>
      </c>
      <c r="H56" s="101">
        <v>80.599999999999994</v>
      </c>
      <c r="I56" s="103">
        <v>70.8</v>
      </c>
      <c r="K56" s="192"/>
    </row>
    <row r="57" spans="1:11" ht="16.5" customHeight="1" x14ac:dyDescent="0.3">
      <c r="A57" s="186" t="s">
        <v>221</v>
      </c>
      <c r="B57" s="175">
        <v>161.75372117975195</v>
      </c>
      <c r="C57" s="101">
        <v>162.58567005361644</v>
      </c>
      <c r="D57" s="101">
        <v>175.83226654896936</v>
      </c>
      <c r="E57" s="101">
        <v>164.13806851369782</v>
      </c>
      <c r="F57" s="101">
        <v>125.29614503043143</v>
      </c>
      <c r="G57" s="177">
        <v>183.12008079176144</v>
      </c>
      <c r="H57" s="101">
        <v>65.949090909090899</v>
      </c>
      <c r="I57" s="103">
        <v>56.693333333333328</v>
      </c>
      <c r="K57" s="192"/>
    </row>
    <row r="58" spans="1:11" ht="16.5" customHeight="1" x14ac:dyDescent="0.3">
      <c r="A58" s="187" t="s">
        <v>222</v>
      </c>
      <c r="B58" s="179">
        <v>161.46532608016901</v>
      </c>
      <c r="C58" s="181">
        <v>162.35104438086006</v>
      </c>
      <c r="D58" s="181">
        <v>169.98159959408153</v>
      </c>
      <c r="E58" s="181">
        <v>167.79460726628236</v>
      </c>
      <c r="F58" s="181">
        <v>125.81490071390309</v>
      </c>
      <c r="G58" s="182">
        <v>179.56475185437432</v>
      </c>
      <c r="H58" s="181">
        <v>57.9</v>
      </c>
      <c r="I58" s="183">
        <v>49</v>
      </c>
      <c r="K58" s="192"/>
    </row>
    <row r="59" spans="1:11" ht="16.5" customHeight="1" x14ac:dyDescent="0.3">
      <c r="A59" s="193" t="s">
        <v>223</v>
      </c>
      <c r="B59" s="188">
        <v>163.93044392507375</v>
      </c>
      <c r="C59" s="190">
        <v>160.09162498295123</v>
      </c>
      <c r="D59" s="190">
        <v>182.14526486769583</v>
      </c>
      <c r="E59" s="190">
        <v>168.69969917699547</v>
      </c>
      <c r="F59" s="190">
        <v>131.20136090679333</v>
      </c>
      <c r="G59" s="191">
        <v>181.93325110293844</v>
      </c>
      <c r="H59" s="190">
        <v>60.240909090909106</v>
      </c>
      <c r="I59" s="194">
        <v>51.6</v>
      </c>
      <c r="K59" s="192"/>
    </row>
    <row r="60" spans="1:11" ht="16.5" customHeight="1" x14ac:dyDescent="0.3">
      <c r="A60" s="186" t="s">
        <v>212</v>
      </c>
      <c r="B60" s="175">
        <v>167.02343427717457</v>
      </c>
      <c r="C60" s="101">
        <v>162.66604871424786</v>
      </c>
      <c r="D60" s="101">
        <v>192.40869817150471</v>
      </c>
      <c r="E60" s="101">
        <v>168.50522025795078</v>
      </c>
      <c r="F60" s="101">
        <v>133.51096983031988</v>
      </c>
      <c r="G60" s="177">
        <v>184.14823651131783</v>
      </c>
      <c r="H60" s="101">
        <v>64.431500000000014</v>
      </c>
      <c r="I60" s="103">
        <v>54.980526315789483</v>
      </c>
      <c r="K60" s="192"/>
    </row>
    <row r="61" spans="1:11" ht="16.5" customHeight="1" x14ac:dyDescent="0.3">
      <c r="A61" s="186" t="s">
        <v>175</v>
      </c>
      <c r="B61" s="175">
        <v>167.51236174301491</v>
      </c>
      <c r="C61" s="101">
        <v>164.14004203973462</v>
      </c>
      <c r="D61" s="101">
        <v>204.33393976945453</v>
      </c>
      <c r="E61" s="101">
        <v>164.73822367107235</v>
      </c>
      <c r="F61" s="101">
        <v>127.6173306290971</v>
      </c>
      <c r="G61" s="177">
        <v>180.37292635676332</v>
      </c>
      <c r="H61" s="101">
        <v>67</v>
      </c>
      <c r="I61" s="103">
        <v>58.2</v>
      </c>
      <c r="K61" s="192"/>
    </row>
    <row r="62" spans="1:11" ht="16.5" customHeight="1" thickBot="1" x14ac:dyDescent="0.35">
      <c r="A62" s="195" t="s">
        <v>176</v>
      </c>
      <c r="B62" s="196">
        <v>170.05409696041295</v>
      </c>
      <c r="C62" s="127">
        <v>169.06775953081922</v>
      </c>
      <c r="D62" s="127">
        <v>214.98646168169574</v>
      </c>
      <c r="E62" s="127">
        <v>160.06996134785524</v>
      </c>
      <c r="F62" s="127">
        <v>128.73829153051798</v>
      </c>
      <c r="G62" s="197">
        <v>181.73329610101726</v>
      </c>
      <c r="H62" s="127">
        <v>71.599999999999994</v>
      </c>
      <c r="I62" s="129">
        <v>63.9</v>
      </c>
      <c r="K62" s="192"/>
    </row>
    <row r="63" spans="1:11" ht="16.5" customHeight="1" thickTop="1" x14ac:dyDescent="0.3">
      <c r="A63" s="130" t="s">
        <v>224</v>
      </c>
      <c r="H63" s="198"/>
      <c r="I63" s="198"/>
    </row>
    <row r="64" spans="1:11" x14ac:dyDescent="0.3">
      <c r="H64" s="101"/>
      <c r="I64" s="101"/>
    </row>
    <row r="65" spans="2:10" x14ac:dyDescent="0.3">
      <c r="H65" s="101"/>
      <c r="I65" s="101"/>
    </row>
    <row r="66" spans="2:10" x14ac:dyDescent="0.3">
      <c r="B66" s="192"/>
      <c r="F66" s="192"/>
      <c r="G66" s="192"/>
      <c r="H66" s="192"/>
      <c r="I66" s="192"/>
    </row>
    <row r="67" spans="2:10" x14ac:dyDescent="0.3">
      <c r="F67" s="192"/>
      <c r="G67" s="192"/>
      <c r="H67" s="192"/>
    </row>
    <row r="68" spans="2:10" x14ac:dyDescent="0.3">
      <c r="H68" s="192"/>
      <c r="I68" s="192"/>
      <c r="J68" s="198"/>
    </row>
    <row r="69" spans="2:10" x14ac:dyDescent="0.3">
      <c r="H69" s="192"/>
      <c r="I69" s="192"/>
      <c r="J69" s="198"/>
    </row>
  </sheetData>
  <mergeCells count="3">
    <mergeCell ref="A3:A4"/>
    <mergeCell ref="B3:G3"/>
    <mergeCell ref="H3:I3"/>
  </mergeCells>
  <printOptions horizontalCentered="1" verticalCentered="1"/>
  <pageMargins left="0.45" right="0.93" top="0.48" bottom="0.17" header="0" footer="0"/>
  <pageSetup paperSize="9" scale="4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M41"/>
  <sheetViews>
    <sheetView showGridLines="0" zoomScaleNormal="100" zoomScaleSheetLayoutView="85" workbookViewId="0">
      <pane xSplit="1" ySplit="3" topLeftCell="B18" activePane="bottomRight" state="frozen"/>
      <selection pane="topRight" activeCell="B1" sqref="B1"/>
      <selection pane="bottomLeft" activeCell="A4" sqref="A4"/>
      <selection pane="bottomRight" activeCell="C35" sqref="C35"/>
    </sheetView>
  </sheetViews>
  <sheetFormatPr defaultColWidth="74.28515625" defaultRowHeight="20.25" x14ac:dyDescent="0.35"/>
  <cols>
    <col min="1" max="1" width="104.5703125" style="954" customWidth="1"/>
    <col min="2" max="5" width="21.7109375" style="953" customWidth="1"/>
    <col min="6" max="6" width="21.42578125" style="612" customWidth="1"/>
    <col min="7" max="7" width="6.5703125" style="612" bestFit="1" customWidth="1"/>
    <col min="8" max="8" width="5.5703125" style="612" bestFit="1" customWidth="1"/>
    <col min="9" max="9" width="7" style="612" bestFit="1" customWidth="1"/>
    <col min="10" max="16384" width="74.28515625" style="612"/>
  </cols>
  <sheetData>
    <row r="1" spans="1:6" ht="36" customHeight="1" x14ac:dyDescent="0.5">
      <c r="A1" s="4261" t="s">
        <v>5735</v>
      </c>
      <c r="B1" s="4261"/>
      <c r="C1" s="4261"/>
      <c r="D1" s="4261"/>
      <c r="E1" s="4261"/>
    </row>
    <row r="2" spans="1:6" ht="25.5" customHeight="1" thickBot="1" x14ac:dyDescent="0.4">
      <c r="A2" s="1243"/>
      <c r="E2" s="2900" t="s">
        <v>558</v>
      </c>
    </row>
    <row r="3" spans="1:6" ht="30" customHeight="1" thickTop="1" thickBot="1" x14ac:dyDescent="0.55000000000000004">
      <c r="A3" s="1207"/>
      <c r="B3" s="1245">
        <v>43435</v>
      </c>
      <c r="C3" s="1245">
        <v>43466</v>
      </c>
      <c r="D3" s="1245">
        <v>43497</v>
      </c>
      <c r="E3" s="1245">
        <v>43525</v>
      </c>
    </row>
    <row r="4" spans="1:6" ht="30" customHeight="1" thickTop="1" x14ac:dyDescent="0.5">
      <c r="A4" s="1209" t="s">
        <v>655</v>
      </c>
      <c r="B4" s="1210">
        <v>158512.93310505582</v>
      </c>
      <c r="C4" s="1210">
        <v>156176.79907123878</v>
      </c>
      <c r="D4" s="1210">
        <v>155559.312910254</v>
      </c>
      <c r="E4" s="1210">
        <v>157176.41799536388</v>
      </c>
      <c r="F4" s="656"/>
    </row>
    <row r="5" spans="1:6" ht="30" customHeight="1" x14ac:dyDescent="0.5">
      <c r="A5" s="1211" t="s">
        <v>656</v>
      </c>
      <c r="B5" s="1212">
        <v>13047.279731130708</v>
      </c>
      <c r="C5" s="1212">
        <v>13028.920190513672</v>
      </c>
      <c r="D5" s="1212">
        <v>13338.828392184547</v>
      </c>
      <c r="E5" s="1212">
        <v>13956.499425182839</v>
      </c>
      <c r="F5" s="656"/>
    </row>
    <row r="6" spans="1:6" s="643" customFormat="1" ht="30" customHeight="1" x14ac:dyDescent="0.5">
      <c r="A6" s="1211" t="s">
        <v>662</v>
      </c>
      <c r="B6" s="1212">
        <v>70.808454440000006</v>
      </c>
      <c r="C6" s="1212">
        <v>69.926823560000003</v>
      </c>
      <c r="D6" s="1212">
        <v>68.461309540000002</v>
      </c>
      <c r="E6" s="1212">
        <v>68.91741442</v>
      </c>
      <c r="F6" s="656"/>
    </row>
    <row r="7" spans="1:6" s="643" customFormat="1" ht="30" customHeight="1" x14ac:dyDescent="0.5">
      <c r="A7" s="1211" t="s">
        <v>663</v>
      </c>
      <c r="B7" s="1212">
        <v>23981.179039734518</v>
      </c>
      <c r="C7" s="1212">
        <v>23999.711968565542</v>
      </c>
      <c r="D7" s="1212">
        <v>23234.766982419998</v>
      </c>
      <c r="E7" s="1212">
        <v>23998.443679835873</v>
      </c>
      <c r="F7" s="656"/>
    </row>
    <row r="8" spans="1:6" s="643" customFormat="1" ht="30" customHeight="1" x14ac:dyDescent="0.5">
      <c r="A8" s="1211" t="s">
        <v>686</v>
      </c>
      <c r="B8" s="1212">
        <v>4412.3720852048655</v>
      </c>
      <c r="C8" s="1212">
        <v>4441.3158730599989</v>
      </c>
      <c r="D8" s="1212">
        <v>4116.7991356000002</v>
      </c>
      <c r="E8" s="1212">
        <v>4189.2393139254018</v>
      </c>
      <c r="F8" s="656"/>
    </row>
    <row r="9" spans="1:6" s="643" customFormat="1" ht="30" customHeight="1" x14ac:dyDescent="0.5">
      <c r="A9" s="1211" t="s">
        <v>687</v>
      </c>
      <c r="B9" s="1212">
        <v>163.86700480000002</v>
      </c>
      <c r="C9" s="1212">
        <v>162.10704654</v>
      </c>
      <c r="D9" s="1212">
        <v>169.89965837</v>
      </c>
      <c r="E9" s="1212">
        <v>160.14100066</v>
      </c>
      <c r="F9" s="656"/>
    </row>
    <row r="10" spans="1:6" ht="30" customHeight="1" x14ac:dyDescent="0.5">
      <c r="A10" s="1211" t="s">
        <v>688</v>
      </c>
      <c r="B10" s="1212">
        <v>20160.381574957319</v>
      </c>
      <c r="C10" s="1212">
        <v>19710.980177258956</v>
      </c>
      <c r="D10" s="1212">
        <v>19555.553487326873</v>
      </c>
      <c r="E10" s="1212">
        <v>19829.107341328967</v>
      </c>
      <c r="F10" s="656"/>
    </row>
    <row r="11" spans="1:6" ht="30" customHeight="1" x14ac:dyDescent="0.5">
      <c r="A11" s="1211" t="s">
        <v>698</v>
      </c>
      <c r="B11" s="1212">
        <v>24696.943584104411</v>
      </c>
      <c r="C11" s="1212">
        <v>24482.663036116712</v>
      </c>
      <c r="D11" s="1212">
        <v>25202.084896078071</v>
      </c>
      <c r="E11" s="1212">
        <v>25092.835939981163</v>
      </c>
      <c r="F11" s="656"/>
    </row>
    <row r="12" spans="1:6" ht="30" customHeight="1" x14ac:dyDescent="0.5">
      <c r="A12" s="1211" t="s">
        <v>702</v>
      </c>
      <c r="B12" s="1212">
        <v>3666.4427433965648</v>
      </c>
      <c r="C12" s="1212">
        <v>3676.901831600781</v>
      </c>
      <c r="D12" s="1212">
        <v>3648.3280808459285</v>
      </c>
      <c r="E12" s="1212">
        <v>3768.1505510332645</v>
      </c>
      <c r="F12" s="656"/>
    </row>
    <row r="13" spans="1:6" ht="30" customHeight="1" x14ac:dyDescent="0.5">
      <c r="A13" s="1211" t="s">
        <v>708</v>
      </c>
      <c r="B13" s="1212">
        <v>38793.068745323028</v>
      </c>
      <c r="C13" s="1212">
        <v>37823.616962911838</v>
      </c>
      <c r="D13" s="1212">
        <v>37740.876971017547</v>
      </c>
      <c r="E13" s="1212">
        <v>37614.786291354067</v>
      </c>
      <c r="F13" s="656"/>
    </row>
    <row r="14" spans="1:6" ht="30" customHeight="1" x14ac:dyDescent="0.5">
      <c r="A14" s="1211" t="s">
        <v>719</v>
      </c>
      <c r="B14" s="1212">
        <v>3140.4264033495288</v>
      </c>
      <c r="C14" s="1212">
        <v>3080.5680656875534</v>
      </c>
      <c r="D14" s="1212">
        <v>2999.227229262814</v>
      </c>
      <c r="E14" s="1212">
        <v>3005.0305717166102</v>
      </c>
      <c r="F14" s="656"/>
    </row>
    <row r="15" spans="1:6" ht="30" customHeight="1" x14ac:dyDescent="0.5">
      <c r="A15" s="1211" t="s">
        <v>726</v>
      </c>
      <c r="B15" s="1212">
        <v>13127.383936099144</v>
      </c>
      <c r="C15" s="1212">
        <v>12991.804279606024</v>
      </c>
      <c r="D15" s="1212">
        <v>13569.035340952969</v>
      </c>
      <c r="E15" s="1212">
        <v>13785.990548182579</v>
      </c>
      <c r="F15" s="656"/>
    </row>
    <row r="16" spans="1:6" ht="30" customHeight="1" x14ac:dyDescent="0.5">
      <c r="A16" s="1211" t="s">
        <v>727</v>
      </c>
      <c r="B16" s="1212">
        <v>3865.8759467982077</v>
      </c>
      <c r="C16" s="1212">
        <v>3504.3392265755829</v>
      </c>
      <c r="D16" s="1212">
        <v>2943.6248510359837</v>
      </c>
      <c r="E16" s="1212">
        <v>2772.2140663298223</v>
      </c>
      <c r="F16" s="656"/>
    </row>
    <row r="17" spans="1:1989" ht="30" customHeight="1" x14ac:dyDescent="0.5">
      <c r="A17" s="1211" t="s">
        <v>734</v>
      </c>
      <c r="B17" s="1212">
        <v>5345.1406620680373</v>
      </c>
      <c r="C17" s="1212">
        <v>5180.6438260015766</v>
      </c>
      <c r="D17" s="1212">
        <v>4962.1039881697616</v>
      </c>
      <c r="E17" s="1212">
        <v>5346.3164689704254</v>
      </c>
      <c r="F17" s="656"/>
    </row>
    <row r="18" spans="1:1989" ht="30" customHeight="1" x14ac:dyDescent="0.5">
      <c r="A18" s="1211" t="s">
        <v>741</v>
      </c>
      <c r="B18" s="1212">
        <v>1290.4854359800001</v>
      </c>
      <c r="C18" s="1212">
        <v>1268.90802143</v>
      </c>
      <c r="D18" s="1212">
        <v>1263.1597730299998</v>
      </c>
      <c r="E18" s="1212">
        <v>1261.4834246599999</v>
      </c>
      <c r="F18" s="656"/>
    </row>
    <row r="19" spans="1:1989" ht="30" customHeight="1" x14ac:dyDescent="0.5">
      <c r="A19" s="1211" t="s">
        <v>747</v>
      </c>
      <c r="B19" s="1212">
        <v>373.97860450999997</v>
      </c>
      <c r="C19" s="1212">
        <v>359.70128411999997</v>
      </c>
      <c r="D19" s="1212">
        <v>316.94078281999998</v>
      </c>
      <c r="E19" s="1212">
        <v>368.61629934000001</v>
      </c>
      <c r="F19" s="656"/>
    </row>
    <row r="20" spans="1:1989" ht="30" customHeight="1" x14ac:dyDescent="0.5">
      <c r="A20" s="1211" t="s">
        <v>750</v>
      </c>
      <c r="B20" s="1212">
        <v>879.57088748000001</v>
      </c>
      <c r="C20" s="1212">
        <v>915.14975474999994</v>
      </c>
      <c r="D20" s="1212">
        <v>945.43853512999999</v>
      </c>
      <c r="E20" s="1212">
        <v>974.23092121000013</v>
      </c>
      <c r="F20" s="656"/>
    </row>
    <row r="21" spans="1:1989" ht="30" customHeight="1" thickBot="1" x14ac:dyDescent="0.55000000000000004">
      <c r="A21" s="1211" t="s">
        <v>755</v>
      </c>
      <c r="B21" s="1212">
        <v>1497.7282656795041</v>
      </c>
      <c r="C21" s="1212">
        <v>1479.5407029405219</v>
      </c>
      <c r="D21" s="1212">
        <v>1484.1834964694997</v>
      </c>
      <c r="E21" s="1212">
        <v>984.41473723286572</v>
      </c>
      <c r="F21" s="656"/>
    </row>
    <row r="22" spans="1:1989" ht="30" customHeight="1" x14ac:dyDescent="0.5">
      <c r="A22" s="1214" t="s">
        <v>759</v>
      </c>
      <c r="B22" s="1292">
        <v>155926.23077301361</v>
      </c>
      <c r="C22" s="1292">
        <v>156636.58273598348</v>
      </c>
      <c r="D22" s="1292">
        <v>157603.00354903727</v>
      </c>
      <c r="E22" s="1292">
        <v>159496.19590854755</v>
      </c>
      <c r="F22" s="656"/>
      <c r="G22" s="1252"/>
      <c r="H22" s="1252"/>
      <c r="I22" s="1252"/>
      <c r="J22" s="1252"/>
      <c r="K22" s="1252"/>
    </row>
    <row r="23" spans="1:1989" ht="30" customHeight="1" x14ac:dyDescent="0.5">
      <c r="A23" s="1217" t="s">
        <v>760</v>
      </c>
      <c r="B23" s="1294">
        <v>81353.444502371422</v>
      </c>
      <c r="C23" s="1294">
        <v>81839.095374689859</v>
      </c>
      <c r="D23" s="1294">
        <v>82230.357263354279</v>
      </c>
      <c r="E23" s="1294">
        <v>82773.403085560451</v>
      </c>
      <c r="F23" s="656"/>
      <c r="G23" s="1252"/>
      <c r="H23" s="1252"/>
      <c r="I23" s="1252"/>
      <c r="J23" s="1252"/>
      <c r="K23" s="1252"/>
    </row>
    <row r="24" spans="1:1989" s="934" customFormat="1" ht="30" customHeight="1" x14ac:dyDescent="0.5">
      <c r="A24" s="1209" t="s">
        <v>761</v>
      </c>
      <c r="B24" s="1296">
        <v>41365.355770956041</v>
      </c>
      <c r="C24" s="1296">
        <v>40904.939745296615</v>
      </c>
      <c r="D24" s="1296">
        <v>41326.826696817261</v>
      </c>
      <c r="E24" s="1296">
        <v>40917.507108406047</v>
      </c>
      <c r="F24" s="656"/>
      <c r="G24" s="1252"/>
      <c r="H24" s="1252"/>
      <c r="I24" s="1252"/>
      <c r="J24" s="1252"/>
      <c r="K24" s="125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c r="CU24" s="612"/>
      <c r="CV24" s="612"/>
      <c r="CW24" s="612"/>
      <c r="CX24" s="612"/>
      <c r="CY24" s="612"/>
      <c r="CZ24" s="612"/>
      <c r="DA24" s="612"/>
      <c r="DB24" s="612"/>
      <c r="DC24" s="612"/>
      <c r="DD24" s="612"/>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c r="FB24" s="612"/>
      <c r="FC24" s="612"/>
      <c r="FD24" s="612"/>
      <c r="FE24" s="612"/>
      <c r="FF24" s="612"/>
      <c r="FG24" s="612"/>
      <c r="FH24" s="612"/>
      <c r="FI24" s="612"/>
      <c r="FJ24" s="612"/>
      <c r="FK24" s="612"/>
      <c r="FL24" s="612"/>
      <c r="FM24" s="612"/>
      <c r="FN24" s="612"/>
      <c r="FO24" s="612"/>
      <c r="FP24" s="612"/>
      <c r="FQ24" s="612"/>
      <c r="FR24" s="612"/>
      <c r="FS24" s="612"/>
      <c r="FT24" s="612"/>
      <c r="FU24" s="612"/>
      <c r="FV24" s="612"/>
      <c r="FW24" s="612"/>
      <c r="FX24" s="612"/>
      <c r="FY24" s="612"/>
      <c r="FZ24" s="612"/>
      <c r="GA24" s="612"/>
      <c r="GB24" s="612"/>
      <c r="GC24" s="612"/>
      <c r="GD24" s="612"/>
      <c r="GE24" s="612"/>
      <c r="GF24" s="612"/>
      <c r="GG24" s="612"/>
      <c r="GH24" s="612"/>
      <c r="GI24" s="612"/>
      <c r="GJ24" s="612"/>
      <c r="GK24" s="612"/>
      <c r="GL24" s="612"/>
      <c r="GM24" s="612"/>
      <c r="GN24" s="612"/>
      <c r="GO24" s="612"/>
      <c r="GP24" s="612"/>
      <c r="GQ24" s="612"/>
      <c r="GR24" s="612"/>
      <c r="GS24" s="612"/>
      <c r="GT24" s="612"/>
      <c r="GU24" s="612"/>
      <c r="GV24" s="612"/>
      <c r="GW24" s="612"/>
      <c r="GX24" s="612"/>
      <c r="GY24" s="612"/>
      <c r="GZ24" s="612"/>
      <c r="HA24" s="612"/>
      <c r="HB24" s="612"/>
      <c r="HC24" s="612"/>
      <c r="HD24" s="612"/>
      <c r="HE24" s="612"/>
      <c r="HF24" s="612"/>
      <c r="HG24" s="612"/>
      <c r="HH24" s="612"/>
      <c r="HI24" s="612"/>
      <c r="HJ24" s="612"/>
      <c r="HK24" s="612"/>
      <c r="HL24" s="612"/>
      <c r="HM24" s="612"/>
      <c r="HN24" s="612"/>
      <c r="HO24" s="612"/>
      <c r="HP24" s="612"/>
      <c r="HQ24" s="612"/>
      <c r="HR24" s="612"/>
      <c r="HS24" s="612"/>
      <c r="HT24" s="612"/>
      <c r="HU24" s="612"/>
      <c r="HV24" s="612"/>
      <c r="HW24" s="612"/>
      <c r="HX24" s="612"/>
      <c r="HY24" s="612"/>
      <c r="HZ24" s="612"/>
      <c r="IA24" s="612"/>
      <c r="IB24" s="612"/>
      <c r="IC24" s="612"/>
      <c r="ID24" s="612"/>
      <c r="IE24" s="612"/>
      <c r="IF24" s="612"/>
      <c r="IG24" s="612"/>
      <c r="IH24" s="612"/>
      <c r="II24" s="612"/>
      <c r="IJ24" s="612"/>
      <c r="IK24" s="612"/>
      <c r="IL24" s="612"/>
      <c r="IM24" s="612"/>
      <c r="IN24" s="612"/>
      <c r="IO24" s="612"/>
      <c r="IP24" s="612"/>
      <c r="IQ24" s="612"/>
      <c r="IR24" s="612"/>
      <c r="IS24" s="612"/>
      <c r="IT24" s="612"/>
      <c r="IU24" s="612"/>
      <c r="IV24" s="612"/>
      <c r="IW24" s="612"/>
      <c r="IX24" s="612"/>
      <c r="IY24" s="612"/>
      <c r="IZ24" s="612"/>
      <c r="JA24" s="612"/>
      <c r="JB24" s="612"/>
      <c r="JC24" s="612"/>
      <c r="JD24" s="612"/>
      <c r="JE24" s="612"/>
      <c r="JF24" s="612"/>
      <c r="JG24" s="612"/>
      <c r="JH24" s="612"/>
      <c r="JI24" s="612"/>
      <c r="JJ24" s="612"/>
      <c r="JK24" s="612"/>
      <c r="JL24" s="612"/>
      <c r="JM24" s="612"/>
      <c r="JN24" s="612"/>
      <c r="JO24" s="612"/>
      <c r="JP24" s="612"/>
      <c r="JQ24" s="612"/>
      <c r="JR24" s="612"/>
      <c r="JS24" s="612"/>
      <c r="JT24" s="612"/>
      <c r="JU24" s="612"/>
      <c r="JV24" s="612"/>
      <c r="JW24" s="612"/>
      <c r="JX24" s="612"/>
      <c r="JY24" s="612"/>
      <c r="JZ24" s="612"/>
      <c r="KA24" s="612"/>
      <c r="KB24" s="612"/>
      <c r="KC24" s="612"/>
      <c r="KD24" s="612"/>
      <c r="KE24" s="612"/>
      <c r="KF24" s="612"/>
      <c r="KG24" s="612"/>
      <c r="KH24" s="612"/>
      <c r="KI24" s="612"/>
      <c r="KJ24" s="612"/>
      <c r="KK24" s="612"/>
      <c r="KL24" s="612"/>
      <c r="KM24" s="612"/>
      <c r="KN24" s="612"/>
      <c r="KO24" s="612"/>
      <c r="KP24" s="612"/>
      <c r="KQ24" s="612"/>
      <c r="KR24" s="612"/>
      <c r="KS24" s="612"/>
      <c r="KT24" s="612"/>
      <c r="KU24" s="612"/>
      <c r="KV24" s="612"/>
      <c r="KW24" s="612"/>
      <c r="KX24" s="612"/>
      <c r="KY24" s="612"/>
      <c r="KZ24" s="612"/>
      <c r="LA24" s="612"/>
      <c r="LB24" s="612"/>
      <c r="LC24" s="612"/>
      <c r="LD24" s="612"/>
      <c r="LE24" s="612"/>
      <c r="LF24" s="612"/>
      <c r="LG24" s="612"/>
      <c r="LH24" s="612"/>
      <c r="LI24" s="612"/>
      <c r="LJ24" s="612"/>
      <c r="LK24" s="612"/>
      <c r="LL24" s="612"/>
      <c r="LM24" s="612"/>
      <c r="LN24" s="612"/>
      <c r="LO24" s="612"/>
      <c r="LP24" s="612"/>
      <c r="LQ24" s="612"/>
      <c r="LR24" s="612"/>
      <c r="LS24" s="612"/>
      <c r="LT24" s="612"/>
      <c r="LU24" s="612"/>
      <c r="LV24" s="612"/>
      <c r="LW24" s="612"/>
      <c r="LX24" s="612"/>
      <c r="LY24" s="612"/>
      <c r="LZ24" s="612"/>
      <c r="MA24" s="612"/>
      <c r="MB24" s="612"/>
      <c r="MC24" s="612"/>
      <c r="MD24" s="612"/>
      <c r="ME24" s="612"/>
      <c r="MF24" s="612"/>
      <c r="MG24" s="612"/>
      <c r="MH24" s="612"/>
      <c r="MI24" s="612"/>
      <c r="MJ24" s="612"/>
      <c r="MK24" s="612"/>
      <c r="ML24" s="612"/>
      <c r="MM24" s="612"/>
      <c r="MN24" s="612"/>
      <c r="MO24" s="612"/>
      <c r="MP24" s="612"/>
      <c r="MQ24" s="612"/>
      <c r="MR24" s="612"/>
      <c r="MS24" s="612"/>
      <c r="MT24" s="612"/>
      <c r="MU24" s="612"/>
      <c r="MV24" s="612"/>
      <c r="MW24" s="612"/>
      <c r="MX24" s="612"/>
      <c r="MY24" s="612"/>
      <c r="MZ24" s="612"/>
      <c r="NA24" s="612"/>
      <c r="NB24" s="612"/>
      <c r="NC24" s="612"/>
      <c r="ND24" s="612"/>
      <c r="NE24" s="612"/>
      <c r="NF24" s="612"/>
      <c r="NG24" s="612"/>
      <c r="NH24" s="612"/>
      <c r="NI24" s="612"/>
      <c r="NJ24" s="612"/>
      <c r="NK24" s="612"/>
      <c r="NL24" s="612"/>
      <c r="NM24" s="612"/>
      <c r="NN24" s="612"/>
      <c r="NO24" s="612"/>
      <c r="NP24" s="612"/>
      <c r="NQ24" s="612"/>
      <c r="NR24" s="612"/>
      <c r="NS24" s="612"/>
      <c r="NT24" s="612"/>
      <c r="NU24" s="612"/>
      <c r="NV24" s="612"/>
      <c r="NW24" s="612"/>
      <c r="NX24" s="612"/>
      <c r="NY24" s="612"/>
      <c r="NZ24" s="612"/>
      <c r="OA24" s="612"/>
      <c r="OB24" s="612"/>
      <c r="OC24" s="612"/>
      <c r="OD24" s="612"/>
      <c r="OE24" s="612"/>
      <c r="OF24" s="612"/>
      <c r="OG24" s="612"/>
      <c r="OH24" s="612"/>
      <c r="OI24" s="612"/>
      <c r="OJ24" s="612"/>
      <c r="OK24" s="612"/>
      <c r="OL24" s="612"/>
      <c r="OM24" s="612"/>
      <c r="ON24" s="612"/>
      <c r="OO24" s="612"/>
      <c r="OP24" s="612"/>
      <c r="OQ24" s="612"/>
      <c r="OR24" s="612"/>
      <c r="OS24" s="612"/>
      <c r="OT24" s="612"/>
      <c r="OU24" s="612"/>
      <c r="OV24" s="612"/>
      <c r="OW24" s="612"/>
      <c r="OX24" s="612"/>
      <c r="OY24" s="612"/>
      <c r="OZ24" s="612"/>
      <c r="PA24" s="612"/>
      <c r="PB24" s="612"/>
      <c r="PC24" s="612"/>
      <c r="PD24" s="612"/>
      <c r="PE24" s="612"/>
      <c r="PF24" s="612"/>
      <c r="PG24" s="612"/>
      <c r="PH24" s="612"/>
      <c r="PI24" s="612"/>
      <c r="PJ24" s="612"/>
      <c r="PK24" s="612"/>
      <c r="PL24" s="612"/>
      <c r="PM24" s="612"/>
      <c r="PN24" s="612"/>
      <c r="PO24" s="612"/>
      <c r="PP24" s="612"/>
      <c r="PQ24" s="612"/>
      <c r="PR24" s="612"/>
      <c r="PS24" s="612"/>
      <c r="PT24" s="612"/>
      <c r="PU24" s="612"/>
      <c r="PV24" s="612"/>
      <c r="PW24" s="612"/>
      <c r="PX24" s="612"/>
      <c r="PY24" s="612"/>
      <c r="PZ24" s="612"/>
      <c r="QA24" s="612"/>
      <c r="QB24" s="612"/>
      <c r="QC24" s="612"/>
      <c r="QD24" s="612"/>
      <c r="QE24" s="612"/>
      <c r="QF24" s="612"/>
      <c r="QG24" s="612"/>
      <c r="QH24" s="612"/>
      <c r="QI24" s="612"/>
      <c r="QJ24" s="612"/>
      <c r="QK24" s="612"/>
      <c r="QL24" s="612"/>
      <c r="QM24" s="612"/>
      <c r="QN24" s="612"/>
      <c r="QO24" s="612"/>
      <c r="QP24" s="612"/>
      <c r="QQ24" s="612"/>
      <c r="QR24" s="612"/>
      <c r="QS24" s="612"/>
      <c r="QT24" s="612"/>
      <c r="QU24" s="612"/>
      <c r="QV24" s="612"/>
      <c r="QW24" s="612"/>
      <c r="QX24" s="612"/>
      <c r="QY24" s="612"/>
      <c r="QZ24" s="612"/>
      <c r="RA24" s="612"/>
      <c r="RB24" s="612"/>
      <c r="RC24" s="612"/>
      <c r="RD24" s="612"/>
      <c r="RE24" s="612"/>
      <c r="RF24" s="612"/>
      <c r="RG24" s="612"/>
      <c r="RH24" s="612"/>
      <c r="RI24" s="612"/>
      <c r="RJ24" s="612"/>
      <c r="RK24" s="612"/>
      <c r="RL24" s="612"/>
      <c r="RM24" s="612"/>
      <c r="RN24" s="612"/>
      <c r="RO24" s="612"/>
      <c r="RP24" s="612"/>
      <c r="RQ24" s="612"/>
      <c r="RR24" s="612"/>
      <c r="RS24" s="612"/>
      <c r="RT24" s="612"/>
      <c r="RU24" s="612"/>
      <c r="RV24" s="612"/>
      <c r="RW24" s="612"/>
      <c r="RX24" s="612"/>
      <c r="RY24" s="612"/>
      <c r="RZ24" s="612"/>
      <c r="SA24" s="612"/>
      <c r="SB24" s="612"/>
      <c r="SC24" s="612"/>
      <c r="SD24" s="612"/>
      <c r="SE24" s="612"/>
      <c r="SF24" s="612"/>
      <c r="SG24" s="612"/>
      <c r="SH24" s="612"/>
      <c r="SI24" s="612"/>
      <c r="SJ24" s="612"/>
      <c r="SK24" s="612"/>
      <c r="SL24" s="612"/>
      <c r="SM24" s="612"/>
      <c r="SN24" s="612"/>
      <c r="SO24" s="612"/>
      <c r="SP24" s="612"/>
      <c r="SQ24" s="612"/>
      <c r="SR24" s="612"/>
      <c r="SS24" s="612"/>
      <c r="ST24" s="612"/>
      <c r="SU24" s="612"/>
      <c r="SV24" s="612"/>
      <c r="SW24" s="612"/>
      <c r="SX24" s="612"/>
      <c r="SY24" s="612"/>
      <c r="SZ24" s="612"/>
      <c r="TA24" s="612"/>
      <c r="TB24" s="612"/>
      <c r="TC24" s="612"/>
      <c r="TD24" s="612"/>
      <c r="TE24" s="612"/>
      <c r="TF24" s="612"/>
      <c r="TG24" s="612"/>
      <c r="TH24" s="612"/>
      <c r="TI24" s="612"/>
      <c r="TJ24" s="612"/>
      <c r="TK24" s="612"/>
      <c r="TL24" s="612"/>
      <c r="TM24" s="612"/>
      <c r="TN24" s="612"/>
      <c r="TO24" s="612"/>
      <c r="TP24" s="612"/>
      <c r="TQ24" s="612"/>
      <c r="TR24" s="612"/>
      <c r="TS24" s="612"/>
      <c r="TT24" s="612"/>
      <c r="TU24" s="612"/>
      <c r="TV24" s="612"/>
      <c r="TW24" s="612"/>
      <c r="TX24" s="612"/>
      <c r="TY24" s="612"/>
      <c r="TZ24" s="612"/>
      <c r="UA24" s="612"/>
      <c r="UB24" s="612"/>
      <c r="UC24" s="612"/>
      <c r="UD24" s="612"/>
      <c r="UE24" s="612"/>
      <c r="UF24" s="612"/>
      <c r="UG24" s="612"/>
      <c r="UH24" s="612"/>
      <c r="UI24" s="612"/>
      <c r="UJ24" s="612"/>
      <c r="UK24" s="612"/>
      <c r="UL24" s="612"/>
      <c r="UM24" s="612"/>
      <c r="UN24" s="612"/>
      <c r="UO24" s="612"/>
      <c r="UP24" s="612"/>
      <c r="UQ24" s="612"/>
      <c r="UR24" s="612"/>
      <c r="US24" s="612"/>
      <c r="UT24" s="612"/>
      <c r="UU24" s="612"/>
      <c r="UV24" s="612"/>
      <c r="UW24" s="612"/>
      <c r="UX24" s="612"/>
      <c r="UY24" s="612"/>
      <c r="UZ24" s="612"/>
      <c r="VA24" s="612"/>
      <c r="VB24" s="612"/>
      <c r="VC24" s="612"/>
      <c r="VD24" s="612"/>
      <c r="VE24" s="612"/>
      <c r="VF24" s="612"/>
      <c r="VG24" s="612"/>
      <c r="VH24" s="612"/>
      <c r="VI24" s="612"/>
      <c r="VJ24" s="612"/>
      <c r="VK24" s="612"/>
      <c r="VL24" s="612"/>
      <c r="VM24" s="612"/>
      <c r="VN24" s="612"/>
      <c r="VO24" s="612"/>
      <c r="VP24" s="612"/>
      <c r="VQ24" s="612"/>
      <c r="VR24" s="612"/>
      <c r="VS24" s="612"/>
      <c r="VT24" s="612"/>
      <c r="VU24" s="612"/>
      <c r="VV24" s="612"/>
      <c r="VW24" s="612"/>
      <c r="VX24" s="612"/>
      <c r="VY24" s="612"/>
      <c r="VZ24" s="612"/>
      <c r="WA24" s="612"/>
      <c r="WB24" s="612"/>
      <c r="WC24" s="612"/>
      <c r="WD24" s="612"/>
      <c r="WE24" s="612"/>
      <c r="WF24" s="612"/>
      <c r="WG24" s="612"/>
      <c r="WH24" s="612"/>
      <c r="WI24" s="612"/>
      <c r="WJ24" s="612"/>
      <c r="WK24" s="612"/>
      <c r="WL24" s="612"/>
      <c r="WM24" s="612"/>
      <c r="WN24" s="612"/>
      <c r="WO24" s="612"/>
      <c r="WP24" s="612"/>
      <c r="WQ24" s="612"/>
      <c r="WR24" s="612"/>
      <c r="WS24" s="612"/>
      <c r="WT24" s="612"/>
      <c r="WU24" s="612"/>
      <c r="WV24" s="612"/>
      <c r="WW24" s="612"/>
      <c r="WX24" s="612"/>
      <c r="WY24" s="612"/>
      <c r="WZ24" s="612"/>
      <c r="XA24" s="612"/>
      <c r="XB24" s="612"/>
      <c r="XC24" s="612"/>
      <c r="XD24" s="612"/>
      <c r="XE24" s="612"/>
      <c r="XF24" s="612"/>
      <c r="XG24" s="612"/>
      <c r="XH24" s="612"/>
      <c r="XI24" s="612"/>
      <c r="XJ24" s="612"/>
      <c r="XK24" s="612"/>
      <c r="XL24" s="612"/>
      <c r="XM24" s="612"/>
      <c r="XN24" s="612"/>
      <c r="XO24" s="612"/>
      <c r="XP24" s="612"/>
      <c r="XQ24" s="612"/>
      <c r="XR24" s="612"/>
      <c r="XS24" s="612"/>
      <c r="XT24" s="612"/>
      <c r="XU24" s="612"/>
      <c r="XV24" s="612"/>
      <c r="XW24" s="612"/>
      <c r="XX24" s="612"/>
      <c r="XY24" s="612"/>
      <c r="XZ24" s="612"/>
      <c r="YA24" s="612"/>
      <c r="YB24" s="612"/>
      <c r="YC24" s="612"/>
      <c r="YD24" s="612"/>
      <c r="YE24" s="612"/>
      <c r="YF24" s="612"/>
      <c r="YG24" s="612"/>
      <c r="YH24" s="612"/>
      <c r="YI24" s="612"/>
      <c r="YJ24" s="612"/>
      <c r="YK24" s="612"/>
      <c r="YL24" s="612"/>
      <c r="YM24" s="612"/>
      <c r="YN24" s="612"/>
      <c r="YO24" s="612"/>
      <c r="YP24" s="612"/>
      <c r="YQ24" s="612"/>
      <c r="YR24" s="612"/>
      <c r="YS24" s="612"/>
      <c r="YT24" s="612"/>
      <c r="YU24" s="612"/>
      <c r="YV24" s="612"/>
      <c r="YW24" s="612"/>
      <c r="YX24" s="612"/>
      <c r="YY24" s="612"/>
      <c r="YZ24" s="612"/>
      <c r="ZA24" s="612"/>
      <c r="ZB24" s="612"/>
      <c r="ZC24" s="612"/>
      <c r="ZD24" s="612"/>
      <c r="ZE24" s="612"/>
      <c r="ZF24" s="612"/>
      <c r="ZG24" s="612"/>
      <c r="ZH24" s="612"/>
      <c r="ZI24" s="612"/>
      <c r="ZJ24" s="612"/>
      <c r="ZK24" s="612"/>
      <c r="ZL24" s="612"/>
      <c r="ZM24" s="612"/>
      <c r="ZN24" s="612"/>
      <c r="ZO24" s="612"/>
      <c r="ZP24" s="612"/>
      <c r="ZQ24" s="612"/>
      <c r="ZR24" s="612"/>
      <c r="ZS24" s="612"/>
      <c r="ZT24" s="612"/>
      <c r="ZU24" s="612"/>
      <c r="ZV24" s="612"/>
      <c r="ZW24" s="612"/>
      <c r="ZX24" s="612"/>
      <c r="ZY24" s="612"/>
      <c r="ZZ24" s="612"/>
      <c r="AAA24" s="612"/>
      <c r="AAB24" s="612"/>
      <c r="AAC24" s="612"/>
      <c r="AAD24" s="612"/>
      <c r="AAE24" s="612"/>
      <c r="AAF24" s="612"/>
      <c r="AAG24" s="612"/>
      <c r="AAH24" s="612"/>
      <c r="AAI24" s="612"/>
      <c r="AAJ24" s="612"/>
      <c r="AAK24" s="612"/>
      <c r="AAL24" s="612"/>
      <c r="AAM24" s="612"/>
      <c r="AAN24" s="612"/>
      <c r="AAO24" s="612"/>
      <c r="AAP24" s="612"/>
      <c r="AAQ24" s="612"/>
      <c r="AAR24" s="612"/>
      <c r="AAS24" s="612"/>
      <c r="AAT24" s="612"/>
      <c r="AAU24" s="612"/>
      <c r="AAV24" s="612"/>
      <c r="AAW24" s="612"/>
      <c r="AAX24" s="612"/>
      <c r="AAY24" s="612"/>
      <c r="AAZ24" s="612"/>
      <c r="ABA24" s="612"/>
      <c r="ABB24" s="612"/>
      <c r="ABC24" s="612"/>
      <c r="ABD24" s="612"/>
      <c r="ABE24" s="612"/>
      <c r="ABF24" s="612"/>
      <c r="ABG24" s="612"/>
      <c r="ABH24" s="612"/>
      <c r="ABI24" s="612"/>
      <c r="ABJ24" s="612"/>
      <c r="ABK24" s="612"/>
      <c r="ABL24" s="612"/>
      <c r="ABM24" s="612"/>
      <c r="ABN24" s="612"/>
      <c r="ABO24" s="612"/>
      <c r="ABP24" s="612"/>
      <c r="ABQ24" s="612"/>
      <c r="ABR24" s="612"/>
      <c r="ABS24" s="612"/>
      <c r="ABT24" s="612"/>
      <c r="ABU24" s="612"/>
      <c r="ABV24" s="612"/>
      <c r="ABW24" s="612"/>
      <c r="ABX24" s="612"/>
      <c r="ABY24" s="612"/>
      <c r="ABZ24" s="612"/>
      <c r="ACA24" s="612"/>
      <c r="ACB24" s="612"/>
      <c r="ACC24" s="612"/>
      <c r="ACD24" s="612"/>
      <c r="ACE24" s="612"/>
      <c r="ACF24" s="612"/>
      <c r="ACG24" s="612"/>
      <c r="ACH24" s="612"/>
      <c r="ACI24" s="612"/>
      <c r="ACJ24" s="612"/>
      <c r="ACK24" s="612"/>
      <c r="ACL24" s="612"/>
      <c r="ACM24" s="612"/>
      <c r="ACN24" s="612"/>
      <c r="ACO24" s="612"/>
      <c r="ACP24" s="612"/>
      <c r="ACQ24" s="612"/>
      <c r="ACR24" s="612"/>
      <c r="ACS24" s="612"/>
      <c r="ACT24" s="612"/>
      <c r="ACU24" s="612"/>
      <c r="ACV24" s="612"/>
      <c r="ACW24" s="612"/>
      <c r="ACX24" s="612"/>
      <c r="ACY24" s="612"/>
      <c r="ACZ24" s="612"/>
      <c r="ADA24" s="612"/>
      <c r="ADB24" s="612"/>
      <c r="ADC24" s="612"/>
      <c r="ADD24" s="612"/>
      <c r="ADE24" s="612"/>
      <c r="ADF24" s="612"/>
      <c r="ADG24" s="612"/>
      <c r="ADH24" s="612"/>
      <c r="ADI24" s="612"/>
      <c r="ADJ24" s="612"/>
      <c r="ADK24" s="612"/>
      <c r="ADL24" s="612"/>
      <c r="ADM24" s="612"/>
      <c r="ADN24" s="612"/>
      <c r="ADO24" s="612"/>
      <c r="ADP24" s="612"/>
      <c r="ADQ24" s="612"/>
      <c r="ADR24" s="612"/>
      <c r="ADS24" s="612"/>
      <c r="ADT24" s="612"/>
      <c r="ADU24" s="612"/>
      <c r="ADV24" s="612"/>
      <c r="ADW24" s="612"/>
      <c r="ADX24" s="612"/>
      <c r="ADY24" s="612"/>
      <c r="ADZ24" s="612"/>
      <c r="AEA24" s="612"/>
      <c r="AEB24" s="612"/>
      <c r="AEC24" s="612"/>
      <c r="AED24" s="612"/>
      <c r="AEE24" s="612"/>
      <c r="AEF24" s="612"/>
      <c r="AEG24" s="612"/>
      <c r="AEH24" s="612"/>
      <c r="AEI24" s="612"/>
      <c r="AEJ24" s="612"/>
      <c r="AEK24" s="612"/>
      <c r="AEL24" s="612"/>
      <c r="AEM24" s="612"/>
      <c r="AEN24" s="612"/>
      <c r="AEO24" s="612"/>
      <c r="AEP24" s="612"/>
      <c r="AEQ24" s="612"/>
      <c r="AER24" s="612"/>
      <c r="AES24" s="612"/>
      <c r="AET24" s="612"/>
      <c r="AEU24" s="612"/>
      <c r="AEV24" s="612"/>
      <c r="AEW24" s="612"/>
      <c r="AEX24" s="612"/>
      <c r="AEY24" s="612"/>
      <c r="AEZ24" s="612"/>
      <c r="AFA24" s="612"/>
      <c r="AFB24" s="612"/>
      <c r="AFC24" s="612"/>
      <c r="AFD24" s="612"/>
      <c r="AFE24" s="612"/>
      <c r="AFF24" s="612"/>
      <c r="AFG24" s="612"/>
      <c r="AFH24" s="612"/>
      <c r="AFI24" s="612"/>
      <c r="AFJ24" s="612"/>
      <c r="AFK24" s="612"/>
      <c r="AFL24" s="612"/>
      <c r="AFM24" s="612"/>
      <c r="AFN24" s="612"/>
      <c r="AFO24" s="612"/>
      <c r="AFP24" s="612"/>
      <c r="AFQ24" s="612"/>
      <c r="AFR24" s="612"/>
      <c r="AFS24" s="612"/>
      <c r="AFT24" s="612"/>
      <c r="AFU24" s="612"/>
      <c r="AFV24" s="612"/>
      <c r="AFW24" s="612"/>
      <c r="AFX24" s="612"/>
      <c r="AFY24" s="612"/>
      <c r="AFZ24" s="612"/>
      <c r="AGA24" s="612"/>
      <c r="AGB24" s="612"/>
      <c r="AGC24" s="612"/>
      <c r="AGD24" s="612"/>
      <c r="AGE24" s="612"/>
      <c r="AGF24" s="612"/>
      <c r="AGG24" s="612"/>
      <c r="AGH24" s="612"/>
      <c r="AGI24" s="612"/>
      <c r="AGJ24" s="612"/>
      <c r="AGK24" s="612"/>
      <c r="AGL24" s="612"/>
      <c r="AGM24" s="612"/>
      <c r="AGN24" s="612"/>
      <c r="AGO24" s="612"/>
      <c r="AGP24" s="612"/>
      <c r="AGQ24" s="612"/>
      <c r="AGR24" s="612"/>
      <c r="AGS24" s="612"/>
      <c r="AGT24" s="612"/>
      <c r="AGU24" s="612"/>
      <c r="AGV24" s="612"/>
      <c r="AGW24" s="612"/>
      <c r="AGX24" s="612"/>
      <c r="AGY24" s="612"/>
      <c r="AGZ24" s="612"/>
      <c r="AHA24" s="612"/>
      <c r="AHB24" s="612"/>
      <c r="AHC24" s="612"/>
      <c r="AHD24" s="612"/>
      <c r="AHE24" s="612"/>
      <c r="AHF24" s="612"/>
      <c r="AHG24" s="612"/>
      <c r="AHH24" s="612"/>
      <c r="AHI24" s="612"/>
      <c r="AHJ24" s="612"/>
      <c r="AHK24" s="612"/>
      <c r="AHL24" s="612"/>
      <c r="AHM24" s="612"/>
      <c r="AHN24" s="612"/>
      <c r="AHO24" s="612"/>
      <c r="AHP24" s="612"/>
      <c r="AHQ24" s="612"/>
      <c r="AHR24" s="612"/>
      <c r="AHS24" s="612"/>
      <c r="AHT24" s="612"/>
      <c r="AHU24" s="612"/>
      <c r="AHV24" s="612"/>
      <c r="AHW24" s="612"/>
      <c r="AHX24" s="612"/>
      <c r="AHY24" s="612"/>
      <c r="AHZ24" s="612"/>
      <c r="AIA24" s="612"/>
      <c r="AIB24" s="612"/>
      <c r="AIC24" s="612"/>
      <c r="AID24" s="612"/>
      <c r="AIE24" s="612"/>
      <c r="AIF24" s="612"/>
      <c r="AIG24" s="612"/>
      <c r="AIH24" s="612"/>
      <c r="AII24" s="612"/>
      <c r="AIJ24" s="612"/>
      <c r="AIK24" s="612"/>
      <c r="AIL24" s="612"/>
      <c r="AIM24" s="612"/>
      <c r="AIN24" s="612"/>
      <c r="AIO24" s="612"/>
      <c r="AIP24" s="612"/>
      <c r="AIQ24" s="612"/>
      <c r="AIR24" s="612"/>
      <c r="AIS24" s="612"/>
      <c r="AIT24" s="612"/>
      <c r="AIU24" s="612"/>
      <c r="AIV24" s="612"/>
      <c r="AIW24" s="612"/>
      <c r="AIX24" s="612"/>
      <c r="AIY24" s="612"/>
      <c r="AIZ24" s="612"/>
      <c r="AJA24" s="612"/>
      <c r="AJB24" s="612"/>
      <c r="AJC24" s="612"/>
      <c r="AJD24" s="612"/>
      <c r="AJE24" s="612"/>
      <c r="AJF24" s="612"/>
      <c r="AJG24" s="612"/>
      <c r="AJH24" s="612"/>
      <c r="AJI24" s="612"/>
      <c r="AJJ24" s="612"/>
      <c r="AJK24" s="612"/>
      <c r="AJL24" s="612"/>
      <c r="AJM24" s="612"/>
      <c r="AJN24" s="612"/>
      <c r="AJO24" s="612"/>
      <c r="AJP24" s="612"/>
      <c r="AJQ24" s="612"/>
      <c r="AJR24" s="612"/>
      <c r="AJS24" s="612"/>
      <c r="AJT24" s="612"/>
      <c r="AJU24" s="612"/>
      <c r="AJV24" s="612"/>
      <c r="AJW24" s="612"/>
      <c r="AJX24" s="612"/>
      <c r="AJY24" s="612"/>
      <c r="AJZ24" s="612"/>
      <c r="AKA24" s="612"/>
      <c r="AKB24" s="612"/>
      <c r="AKC24" s="612"/>
      <c r="AKD24" s="612"/>
      <c r="AKE24" s="612"/>
      <c r="AKF24" s="612"/>
      <c r="AKG24" s="612"/>
      <c r="AKH24" s="612"/>
      <c r="AKI24" s="612"/>
      <c r="AKJ24" s="612"/>
      <c r="AKK24" s="612"/>
      <c r="AKL24" s="612"/>
      <c r="AKM24" s="612"/>
      <c r="AKN24" s="612"/>
      <c r="AKO24" s="612"/>
      <c r="AKP24" s="612"/>
      <c r="AKQ24" s="612"/>
      <c r="AKR24" s="612"/>
      <c r="AKS24" s="612"/>
      <c r="AKT24" s="612"/>
      <c r="AKU24" s="612"/>
      <c r="AKV24" s="612"/>
      <c r="AKW24" s="612"/>
      <c r="AKX24" s="612"/>
      <c r="AKY24" s="612"/>
      <c r="AKZ24" s="612"/>
      <c r="ALA24" s="612"/>
      <c r="ALB24" s="612"/>
      <c r="ALC24" s="612"/>
      <c r="ALD24" s="612"/>
      <c r="ALE24" s="612"/>
      <c r="ALF24" s="612"/>
      <c r="ALG24" s="612"/>
      <c r="ALH24" s="612"/>
      <c r="ALI24" s="612"/>
      <c r="ALJ24" s="612"/>
      <c r="ALK24" s="612"/>
      <c r="ALL24" s="612"/>
      <c r="ALM24" s="612"/>
      <c r="ALN24" s="612"/>
      <c r="ALO24" s="612"/>
      <c r="ALP24" s="612"/>
      <c r="ALQ24" s="612"/>
      <c r="ALR24" s="612"/>
      <c r="ALS24" s="612"/>
      <c r="ALT24" s="612"/>
      <c r="ALU24" s="612"/>
      <c r="ALV24" s="612"/>
      <c r="ALW24" s="612"/>
      <c r="ALX24" s="612"/>
      <c r="ALY24" s="612"/>
      <c r="ALZ24" s="612"/>
      <c r="AMA24" s="612"/>
      <c r="AMB24" s="612"/>
      <c r="AMC24" s="612"/>
      <c r="AMD24" s="612"/>
      <c r="AME24" s="612"/>
      <c r="AMF24" s="612"/>
      <c r="AMG24" s="612"/>
      <c r="AMH24" s="612"/>
      <c r="AMI24" s="612"/>
      <c r="AMJ24" s="612"/>
      <c r="AMK24" s="612"/>
      <c r="AML24" s="612"/>
      <c r="AMM24" s="612"/>
      <c r="AMN24" s="612"/>
      <c r="AMO24" s="612"/>
      <c r="AMP24" s="612"/>
      <c r="AMQ24" s="612"/>
      <c r="AMR24" s="612"/>
      <c r="AMS24" s="612"/>
      <c r="AMT24" s="612"/>
      <c r="AMU24" s="612"/>
      <c r="AMV24" s="612"/>
      <c r="AMW24" s="612"/>
      <c r="AMX24" s="612"/>
      <c r="AMY24" s="612"/>
      <c r="AMZ24" s="612"/>
      <c r="ANA24" s="612"/>
      <c r="ANB24" s="612"/>
      <c r="ANC24" s="612"/>
      <c r="AND24" s="612"/>
      <c r="ANE24" s="612"/>
      <c r="ANF24" s="612"/>
      <c r="ANG24" s="612"/>
      <c r="ANH24" s="612"/>
      <c r="ANI24" s="612"/>
      <c r="ANJ24" s="612"/>
      <c r="ANK24" s="612"/>
      <c r="ANL24" s="612"/>
      <c r="ANM24" s="612"/>
      <c r="ANN24" s="612"/>
      <c r="ANO24" s="612"/>
      <c r="ANP24" s="612"/>
      <c r="ANQ24" s="612"/>
      <c r="ANR24" s="612"/>
      <c r="ANS24" s="612"/>
      <c r="ANT24" s="612"/>
      <c r="ANU24" s="612"/>
      <c r="ANV24" s="612"/>
      <c r="ANW24" s="612"/>
      <c r="ANX24" s="612"/>
      <c r="ANY24" s="612"/>
      <c r="ANZ24" s="612"/>
      <c r="AOA24" s="612"/>
      <c r="AOB24" s="612"/>
      <c r="AOC24" s="612"/>
      <c r="AOD24" s="612"/>
      <c r="AOE24" s="612"/>
      <c r="AOF24" s="612"/>
      <c r="AOG24" s="612"/>
      <c r="AOH24" s="612"/>
      <c r="AOI24" s="612"/>
      <c r="AOJ24" s="612"/>
      <c r="AOK24" s="612"/>
      <c r="AOL24" s="612"/>
      <c r="AOM24" s="612"/>
      <c r="AON24" s="612"/>
      <c r="AOO24" s="612"/>
      <c r="AOP24" s="612"/>
      <c r="AOQ24" s="612"/>
      <c r="AOR24" s="612"/>
      <c r="AOS24" s="612"/>
      <c r="AOT24" s="612"/>
      <c r="AOU24" s="612"/>
      <c r="AOV24" s="612"/>
      <c r="AOW24" s="612"/>
      <c r="AOX24" s="612"/>
      <c r="AOY24" s="612"/>
      <c r="AOZ24" s="612"/>
      <c r="APA24" s="612"/>
      <c r="APB24" s="612"/>
      <c r="APC24" s="612"/>
      <c r="APD24" s="612"/>
      <c r="APE24" s="612"/>
      <c r="APF24" s="612"/>
      <c r="APG24" s="612"/>
      <c r="APH24" s="612"/>
      <c r="API24" s="612"/>
      <c r="APJ24" s="612"/>
      <c r="APK24" s="612"/>
      <c r="APL24" s="612"/>
      <c r="APM24" s="612"/>
      <c r="APN24" s="612"/>
      <c r="APO24" s="612"/>
      <c r="APP24" s="612"/>
      <c r="APQ24" s="612"/>
      <c r="APR24" s="612"/>
      <c r="APS24" s="612"/>
      <c r="APT24" s="612"/>
      <c r="APU24" s="612"/>
      <c r="APV24" s="612"/>
      <c r="APW24" s="612"/>
      <c r="APX24" s="612"/>
      <c r="APY24" s="612"/>
      <c r="APZ24" s="612"/>
      <c r="AQA24" s="612"/>
      <c r="AQB24" s="612"/>
      <c r="AQC24" s="612"/>
      <c r="AQD24" s="612"/>
      <c r="AQE24" s="612"/>
      <c r="AQF24" s="612"/>
      <c r="AQG24" s="612"/>
      <c r="AQH24" s="612"/>
      <c r="AQI24" s="612"/>
      <c r="AQJ24" s="612"/>
      <c r="AQK24" s="612"/>
      <c r="AQL24" s="612"/>
      <c r="AQM24" s="612"/>
      <c r="AQN24" s="612"/>
      <c r="AQO24" s="612"/>
      <c r="AQP24" s="612"/>
      <c r="AQQ24" s="612"/>
      <c r="AQR24" s="612"/>
      <c r="AQS24" s="612"/>
      <c r="AQT24" s="612"/>
      <c r="AQU24" s="612"/>
      <c r="AQV24" s="612"/>
      <c r="AQW24" s="612"/>
      <c r="AQX24" s="612"/>
      <c r="AQY24" s="612"/>
      <c r="AQZ24" s="612"/>
      <c r="ARA24" s="612"/>
      <c r="ARB24" s="612"/>
      <c r="ARC24" s="612"/>
      <c r="ARD24" s="612"/>
      <c r="ARE24" s="612"/>
      <c r="ARF24" s="612"/>
      <c r="ARG24" s="612"/>
      <c r="ARH24" s="612"/>
      <c r="ARI24" s="612"/>
      <c r="ARJ24" s="612"/>
      <c r="ARK24" s="612"/>
      <c r="ARL24" s="612"/>
      <c r="ARM24" s="612"/>
      <c r="ARN24" s="612"/>
      <c r="ARO24" s="612"/>
      <c r="ARP24" s="612"/>
      <c r="ARQ24" s="612"/>
      <c r="ARR24" s="612"/>
      <c r="ARS24" s="612"/>
      <c r="ART24" s="612"/>
      <c r="ARU24" s="612"/>
      <c r="ARV24" s="612"/>
      <c r="ARW24" s="612"/>
      <c r="ARX24" s="612"/>
      <c r="ARY24" s="612"/>
      <c r="ARZ24" s="612"/>
      <c r="ASA24" s="612"/>
      <c r="ASB24" s="612"/>
      <c r="ASC24" s="612"/>
      <c r="ASD24" s="612"/>
      <c r="ASE24" s="612"/>
      <c r="ASF24" s="612"/>
      <c r="ASG24" s="612"/>
      <c r="ASH24" s="612"/>
      <c r="ASI24" s="612"/>
      <c r="ASJ24" s="612"/>
      <c r="ASK24" s="612"/>
      <c r="ASL24" s="612"/>
      <c r="ASM24" s="612"/>
      <c r="ASN24" s="612"/>
      <c r="ASO24" s="612"/>
      <c r="ASP24" s="612"/>
      <c r="ASQ24" s="612"/>
      <c r="ASR24" s="612"/>
      <c r="ASS24" s="612"/>
      <c r="AST24" s="612"/>
      <c r="ASU24" s="612"/>
      <c r="ASV24" s="612"/>
      <c r="ASW24" s="612"/>
      <c r="ASX24" s="612"/>
      <c r="ASY24" s="612"/>
      <c r="ASZ24" s="612"/>
      <c r="ATA24" s="612"/>
      <c r="ATB24" s="612"/>
      <c r="ATC24" s="612"/>
      <c r="ATD24" s="612"/>
      <c r="ATE24" s="612"/>
      <c r="ATF24" s="612"/>
      <c r="ATG24" s="612"/>
      <c r="ATH24" s="612"/>
      <c r="ATI24" s="612"/>
      <c r="ATJ24" s="612"/>
      <c r="ATK24" s="612"/>
      <c r="ATL24" s="612"/>
      <c r="ATM24" s="612"/>
      <c r="ATN24" s="612"/>
      <c r="ATO24" s="612"/>
      <c r="ATP24" s="612"/>
      <c r="ATQ24" s="612"/>
      <c r="ATR24" s="612"/>
      <c r="ATS24" s="612"/>
      <c r="ATT24" s="612"/>
      <c r="ATU24" s="612"/>
      <c r="ATV24" s="612"/>
      <c r="ATW24" s="612"/>
      <c r="ATX24" s="612"/>
      <c r="ATY24" s="612"/>
      <c r="ATZ24" s="612"/>
      <c r="AUA24" s="612"/>
      <c r="AUB24" s="612"/>
      <c r="AUC24" s="612"/>
      <c r="AUD24" s="612"/>
      <c r="AUE24" s="612"/>
      <c r="AUF24" s="612"/>
      <c r="AUG24" s="612"/>
      <c r="AUH24" s="612"/>
      <c r="AUI24" s="612"/>
      <c r="AUJ24" s="612"/>
      <c r="AUK24" s="612"/>
      <c r="AUL24" s="612"/>
      <c r="AUM24" s="612"/>
      <c r="AUN24" s="612"/>
      <c r="AUO24" s="612"/>
      <c r="AUP24" s="612"/>
      <c r="AUQ24" s="612"/>
      <c r="AUR24" s="612"/>
      <c r="AUS24" s="612"/>
      <c r="AUT24" s="612"/>
      <c r="AUU24" s="612"/>
      <c r="AUV24" s="612"/>
      <c r="AUW24" s="612"/>
      <c r="AUX24" s="612"/>
      <c r="AUY24" s="612"/>
      <c r="AUZ24" s="612"/>
      <c r="AVA24" s="612"/>
      <c r="AVB24" s="612"/>
      <c r="AVC24" s="612"/>
      <c r="AVD24" s="612"/>
      <c r="AVE24" s="612"/>
      <c r="AVF24" s="612"/>
      <c r="AVG24" s="612"/>
      <c r="AVH24" s="612"/>
      <c r="AVI24" s="612"/>
      <c r="AVJ24" s="612"/>
      <c r="AVK24" s="612"/>
      <c r="AVL24" s="612"/>
      <c r="AVM24" s="612"/>
      <c r="AVN24" s="612"/>
      <c r="AVO24" s="612"/>
      <c r="AVP24" s="612"/>
      <c r="AVQ24" s="612"/>
      <c r="AVR24" s="612"/>
      <c r="AVS24" s="612"/>
      <c r="AVT24" s="612"/>
      <c r="AVU24" s="612"/>
      <c r="AVV24" s="612"/>
      <c r="AVW24" s="612"/>
      <c r="AVX24" s="612"/>
      <c r="AVY24" s="612"/>
      <c r="AVZ24" s="612"/>
      <c r="AWA24" s="612"/>
      <c r="AWB24" s="612"/>
      <c r="AWC24" s="612"/>
      <c r="AWD24" s="612"/>
      <c r="AWE24" s="612"/>
      <c r="AWF24" s="612"/>
      <c r="AWG24" s="612"/>
      <c r="AWH24" s="612"/>
      <c r="AWI24" s="612"/>
      <c r="AWJ24" s="612"/>
      <c r="AWK24" s="612"/>
      <c r="AWL24" s="612"/>
      <c r="AWM24" s="612"/>
      <c r="AWN24" s="612"/>
      <c r="AWO24" s="612"/>
      <c r="AWP24" s="612"/>
      <c r="AWQ24" s="612"/>
      <c r="AWR24" s="612"/>
      <c r="AWS24" s="612"/>
      <c r="AWT24" s="612"/>
      <c r="AWU24" s="612"/>
      <c r="AWV24" s="612"/>
      <c r="AWW24" s="612"/>
      <c r="AWX24" s="612"/>
      <c r="AWY24" s="612"/>
      <c r="AWZ24" s="612"/>
      <c r="AXA24" s="612"/>
      <c r="AXB24" s="612"/>
      <c r="AXC24" s="612"/>
      <c r="AXD24" s="612"/>
      <c r="AXE24" s="612"/>
      <c r="AXF24" s="612"/>
      <c r="AXG24" s="612"/>
      <c r="AXH24" s="612"/>
      <c r="AXI24" s="612"/>
      <c r="AXJ24" s="612"/>
      <c r="AXK24" s="612"/>
      <c r="AXL24" s="612"/>
      <c r="AXM24" s="612"/>
      <c r="AXN24" s="612"/>
      <c r="AXO24" s="612"/>
      <c r="AXP24" s="612"/>
      <c r="AXQ24" s="612"/>
      <c r="AXR24" s="612"/>
      <c r="AXS24" s="612"/>
      <c r="AXT24" s="612"/>
      <c r="AXU24" s="612"/>
      <c r="AXV24" s="612"/>
      <c r="AXW24" s="612"/>
      <c r="AXX24" s="612"/>
      <c r="AXY24" s="612"/>
      <c r="AXZ24" s="612"/>
      <c r="AYA24" s="612"/>
      <c r="AYB24" s="612"/>
      <c r="AYC24" s="612"/>
      <c r="AYD24" s="612"/>
      <c r="AYE24" s="612"/>
      <c r="AYF24" s="612"/>
      <c r="AYG24" s="612"/>
      <c r="AYH24" s="612"/>
      <c r="AYI24" s="612"/>
      <c r="AYJ24" s="612"/>
      <c r="AYK24" s="612"/>
      <c r="AYL24" s="612"/>
      <c r="AYM24" s="612"/>
      <c r="AYN24" s="612"/>
      <c r="AYO24" s="612"/>
      <c r="AYP24" s="612"/>
      <c r="AYQ24" s="612"/>
      <c r="AYR24" s="612"/>
      <c r="AYS24" s="612"/>
      <c r="AYT24" s="612"/>
      <c r="AYU24" s="612"/>
      <c r="AYV24" s="612"/>
      <c r="AYW24" s="612"/>
      <c r="AYX24" s="612"/>
      <c r="AYY24" s="612"/>
      <c r="AYZ24" s="612"/>
      <c r="AZA24" s="612"/>
      <c r="AZB24" s="612"/>
      <c r="AZC24" s="612"/>
      <c r="AZD24" s="612"/>
      <c r="AZE24" s="612"/>
      <c r="AZF24" s="612"/>
      <c r="AZG24" s="612"/>
      <c r="AZH24" s="612"/>
      <c r="AZI24" s="612"/>
      <c r="AZJ24" s="612"/>
      <c r="AZK24" s="612"/>
      <c r="AZL24" s="612"/>
      <c r="AZM24" s="612"/>
      <c r="AZN24" s="612"/>
      <c r="AZO24" s="612"/>
      <c r="AZP24" s="612"/>
      <c r="AZQ24" s="612"/>
      <c r="AZR24" s="612"/>
      <c r="AZS24" s="612"/>
      <c r="AZT24" s="612"/>
      <c r="AZU24" s="612"/>
      <c r="AZV24" s="612"/>
      <c r="AZW24" s="612"/>
      <c r="AZX24" s="612"/>
      <c r="AZY24" s="612"/>
      <c r="AZZ24" s="612"/>
      <c r="BAA24" s="612"/>
      <c r="BAB24" s="612"/>
      <c r="BAC24" s="612"/>
      <c r="BAD24" s="612"/>
      <c r="BAE24" s="612"/>
      <c r="BAF24" s="612"/>
      <c r="BAG24" s="612"/>
      <c r="BAH24" s="612"/>
      <c r="BAI24" s="612"/>
      <c r="BAJ24" s="612"/>
      <c r="BAK24" s="612"/>
      <c r="BAL24" s="612"/>
      <c r="BAM24" s="612"/>
      <c r="BAN24" s="612"/>
      <c r="BAO24" s="612"/>
      <c r="BAP24" s="612"/>
      <c r="BAQ24" s="612"/>
      <c r="BAR24" s="612"/>
      <c r="BAS24" s="612"/>
      <c r="BAT24" s="612"/>
      <c r="BAU24" s="612"/>
      <c r="BAV24" s="612"/>
      <c r="BAW24" s="612"/>
      <c r="BAX24" s="612"/>
      <c r="BAY24" s="612"/>
      <c r="BAZ24" s="612"/>
      <c r="BBA24" s="612"/>
      <c r="BBB24" s="612"/>
      <c r="BBC24" s="612"/>
      <c r="BBD24" s="612"/>
      <c r="BBE24" s="612"/>
      <c r="BBF24" s="612"/>
      <c r="BBG24" s="612"/>
      <c r="BBH24" s="612"/>
      <c r="BBI24" s="612"/>
      <c r="BBJ24" s="612"/>
      <c r="BBK24" s="612"/>
      <c r="BBL24" s="612"/>
      <c r="BBM24" s="612"/>
      <c r="BBN24" s="612"/>
      <c r="BBO24" s="612"/>
      <c r="BBP24" s="612"/>
      <c r="BBQ24" s="612"/>
      <c r="BBR24" s="612"/>
      <c r="BBS24" s="612"/>
      <c r="BBT24" s="612"/>
      <c r="BBU24" s="612"/>
      <c r="BBV24" s="612"/>
      <c r="BBW24" s="612"/>
      <c r="BBX24" s="612"/>
      <c r="BBY24" s="612"/>
      <c r="BBZ24" s="612"/>
      <c r="BCA24" s="612"/>
      <c r="BCB24" s="612"/>
      <c r="BCC24" s="612"/>
      <c r="BCD24" s="612"/>
      <c r="BCE24" s="612"/>
      <c r="BCF24" s="612"/>
      <c r="BCG24" s="612"/>
      <c r="BCH24" s="612"/>
      <c r="BCI24" s="612"/>
      <c r="BCJ24" s="612"/>
      <c r="BCK24" s="612"/>
      <c r="BCL24" s="612"/>
      <c r="BCM24" s="612"/>
      <c r="BCN24" s="612"/>
      <c r="BCO24" s="612"/>
      <c r="BCP24" s="612"/>
      <c r="BCQ24" s="612"/>
      <c r="BCR24" s="612"/>
      <c r="BCS24" s="612"/>
      <c r="BCT24" s="612"/>
      <c r="BCU24" s="612"/>
      <c r="BCV24" s="612"/>
      <c r="BCW24" s="612"/>
      <c r="BCX24" s="612"/>
      <c r="BCY24" s="612"/>
      <c r="BCZ24" s="612"/>
      <c r="BDA24" s="612"/>
      <c r="BDB24" s="612"/>
      <c r="BDC24" s="612"/>
      <c r="BDD24" s="612"/>
      <c r="BDE24" s="612"/>
      <c r="BDF24" s="612"/>
      <c r="BDG24" s="612"/>
      <c r="BDH24" s="612"/>
      <c r="BDI24" s="612"/>
      <c r="BDJ24" s="612"/>
      <c r="BDK24" s="612"/>
      <c r="BDL24" s="612"/>
      <c r="BDM24" s="612"/>
      <c r="BDN24" s="612"/>
      <c r="BDO24" s="612"/>
      <c r="BDP24" s="612"/>
      <c r="BDQ24" s="612"/>
      <c r="BDR24" s="612"/>
      <c r="BDS24" s="612"/>
      <c r="BDT24" s="612"/>
      <c r="BDU24" s="612"/>
      <c r="BDV24" s="612"/>
      <c r="BDW24" s="612"/>
      <c r="BDX24" s="612"/>
      <c r="BDY24" s="612"/>
      <c r="BDZ24" s="612"/>
      <c r="BEA24" s="612"/>
      <c r="BEB24" s="612"/>
      <c r="BEC24" s="612"/>
      <c r="BED24" s="612"/>
      <c r="BEE24" s="612"/>
      <c r="BEF24" s="612"/>
      <c r="BEG24" s="612"/>
      <c r="BEH24" s="612"/>
      <c r="BEI24" s="612"/>
      <c r="BEJ24" s="612"/>
      <c r="BEK24" s="612"/>
      <c r="BEL24" s="612"/>
      <c r="BEM24" s="612"/>
      <c r="BEN24" s="612"/>
      <c r="BEO24" s="612"/>
      <c r="BEP24" s="612"/>
      <c r="BEQ24" s="612"/>
      <c r="BER24" s="612"/>
      <c r="BES24" s="612"/>
      <c r="BET24" s="612"/>
      <c r="BEU24" s="612"/>
      <c r="BEV24" s="612"/>
      <c r="BEW24" s="612"/>
      <c r="BEX24" s="612"/>
      <c r="BEY24" s="612"/>
      <c r="BEZ24" s="612"/>
      <c r="BFA24" s="612"/>
      <c r="BFB24" s="612"/>
      <c r="BFC24" s="612"/>
      <c r="BFD24" s="612"/>
      <c r="BFE24" s="612"/>
      <c r="BFF24" s="612"/>
      <c r="BFG24" s="612"/>
      <c r="BFH24" s="612"/>
      <c r="BFI24" s="612"/>
      <c r="BFJ24" s="612"/>
      <c r="BFK24" s="612"/>
      <c r="BFL24" s="612"/>
      <c r="BFM24" s="612"/>
      <c r="BFN24" s="612"/>
      <c r="BFO24" s="612"/>
      <c r="BFP24" s="612"/>
      <c r="BFQ24" s="612"/>
      <c r="BFR24" s="612"/>
      <c r="BFS24" s="612"/>
      <c r="BFT24" s="612"/>
      <c r="BFU24" s="612"/>
      <c r="BFV24" s="612"/>
      <c r="BFW24" s="612"/>
      <c r="BFX24" s="612"/>
      <c r="BFY24" s="612"/>
      <c r="BFZ24" s="612"/>
      <c r="BGA24" s="612"/>
      <c r="BGB24" s="612"/>
      <c r="BGC24" s="612"/>
      <c r="BGD24" s="612"/>
      <c r="BGE24" s="612"/>
      <c r="BGF24" s="612"/>
      <c r="BGG24" s="612"/>
      <c r="BGH24" s="612"/>
      <c r="BGI24" s="612"/>
      <c r="BGJ24" s="612"/>
      <c r="BGK24" s="612"/>
      <c r="BGL24" s="612"/>
      <c r="BGM24" s="612"/>
      <c r="BGN24" s="612"/>
      <c r="BGO24" s="612"/>
      <c r="BGP24" s="612"/>
      <c r="BGQ24" s="612"/>
      <c r="BGR24" s="612"/>
      <c r="BGS24" s="612"/>
      <c r="BGT24" s="612"/>
      <c r="BGU24" s="612"/>
      <c r="BGV24" s="612"/>
      <c r="BGW24" s="612"/>
      <c r="BGX24" s="612"/>
      <c r="BGY24" s="612"/>
      <c r="BGZ24" s="612"/>
      <c r="BHA24" s="612"/>
      <c r="BHB24" s="612"/>
      <c r="BHC24" s="612"/>
      <c r="BHD24" s="612"/>
      <c r="BHE24" s="612"/>
      <c r="BHF24" s="612"/>
      <c r="BHG24" s="612"/>
      <c r="BHH24" s="612"/>
      <c r="BHI24" s="612"/>
      <c r="BHJ24" s="612"/>
      <c r="BHK24" s="612"/>
      <c r="BHL24" s="612"/>
      <c r="BHM24" s="612"/>
      <c r="BHN24" s="612"/>
      <c r="BHO24" s="612"/>
      <c r="BHP24" s="612"/>
      <c r="BHQ24" s="612"/>
      <c r="BHR24" s="612"/>
      <c r="BHS24" s="612"/>
      <c r="BHT24" s="612"/>
      <c r="BHU24" s="612"/>
      <c r="BHV24" s="612"/>
      <c r="BHW24" s="612"/>
      <c r="BHX24" s="612"/>
      <c r="BHY24" s="612"/>
      <c r="BHZ24" s="612"/>
      <c r="BIA24" s="612"/>
      <c r="BIB24" s="612"/>
      <c r="BIC24" s="612"/>
      <c r="BID24" s="612"/>
      <c r="BIE24" s="612"/>
      <c r="BIF24" s="612"/>
      <c r="BIG24" s="612"/>
      <c r="BIH24" s="612"/>
      <c r="BII24" s="612"/>
      <c r="BIJ24" s="612"/>
      <c r="BIK24" s="612"/>
      <c r="BIL24" s="612"/>
      <c r="BIM24" s="612"/>
      <c r="BIN24" s="612"/>
      <c r="BIO24" s="612"/>
      <c r="BIP24" s="612"/>
      <c r="BIQ24" s="612"/>
      <c r="BIR24" s="612"/>
      <c r="BIS24" s="612"/>
      <c r="BIT24" s="612"/>
      <c r="BIU24" s="612"/>
      <c r="BIV24" s="612"/>
      <c r="BIW24" s="612"/>
      <c r="BIX24" s="612"/>
      <c r="BIY24" s="612"/>
      <c r="BIZ24" s="612"/>
      <c r="BJA24" s="612"/>
      <c r="BJB24" s="612"/>
      <c r="BJC24" s="612"/>
      <c r="BJD24" s="612"/>
      <c r="BJE24" s="612"/>
      <c r="BJF24" s="612"/>
      <c r="BJG24" s="612"/>
      <c r="BJH24" s="612"/>
      <c r="BJI24" s="612"/>
      <c r="BJJ24" s="612"/>
      <c r="BJK24" s="612"/>
      <c r="BJL24" s="612"/>
      <c r="BJM24" s="612"/>
      <c r="BJN24" s="612"/>
      <c r="BJO24" s="612"/>
      <c r="BJP24" s="612"/>
      <c r="BJQ24" s="612"/>
      <c r="BJR24" s="612"/>
      <c r="BJS24" s="612"/>
      <c r="BJT24" s="612"/>
      <c r="BJU24" s="612"/>
      <c r="BJV24" s="612"/>
      <c r="BJW24" s="612"/>
      <c r="BJX24" s="612"/>
      <c r="BJY24" s="612"/>
      <c r="BJZ24" s="612"/>
      <c r="BKA24" s="612"/>
      <c r="BKB24" s="612"/>
      <c r="BKC24" s="612"/>
      <c r="BKD24" s="612"/>
      <c r="BKE24" s="612"/>
      <c r="BKF24" s="612"/>
      <c r="BKG24" s="612"/>
      <c r="BKH24" s="612"/>
      <c r="BKI24" s="612"/>
      <c r="BKJ24" s="612"/>
      <c r="BKK24" s="612"/>
      <c r="BKL24" s="612"/>
      <c r="BKM24" s="612"/>
      <c r="BKN24" s="612"/>
      <c r="BKO24" s="612"/>
      <c r="BKP24" s="612"/>
      <c r="BKQ24" s="612"/>
      <c r="BKR24" s="612"/>
      <c r="BKS24" s="612"/>
      <c r="BKT24" s="612"/>
      <c r="BKU24" s="612"/>
      <c r="BKV24" s="612"/>
      <c r="BKW24" s="612"/>
      <c r="BKX24" s="612"/>
      <c r="BKY24" s="612"/>
      <c r="BKZ24" s="612"/>
      <c r="BLA24" s="612"/>
      <c r="BLB24" s="612"/>
      <c r="BLC24" s="612"/>
      <c r="BLD24" s="612"/>
      <c r="BLE24" s="612"/>
      <c r="BLF24" s="612"/>
      <c r="BLG24" s="612"/>
      <c r="BLH24" s="612"/>
      <c r="BLI24" s="612"/>
      <c r="BLJ24" s="612"/>
      <c r="BLK24" s="612"/>
      <c r="BLL24" s="612"/>
      <c r="BLM24" s="612"/>
      <c r="BLN24" s="612"/>
      <c r="BLO24" s="612"/>
      <c r="BLP24" s="612"/>
      <c r="BLQ24" s="612"/>
      <c r="BLR24" s="612"/>
      <c r="BLS24" s="612"/>
      <c r="BLT24" s="612"/>
      <c r="BLU24" s="612"/>
      <c r="BLV24" s="612"/>
      <c r="BLW24" s="612"/>
      <c r="BLX24" s="612"/>
      <c r="BLY24" s="612"/>
      <c r="BLZ24" s="612"/>
      <c r="BMA24" s="612"/>
      <c r="BMB24" s="612"/>
      <c r="BMC24" s="612"/>
      <c r="BMD24" s="612"/>
      <c r="BME24" s="612"/>
      <c r="BMF24" s="612"/>
      <c r="BMG24" s="612"/>
      <c r="BMH24" s="612"/>
      <c r="BMI24" s="612"/>
      <c r="BMJ24" s="612"/>
      <c r="BMK24" s="612"/>
      <c r="BML24" s="612"/>
      <c r="BMM24" s="612"/>
      <c r="BMN24" s="612"/>
      <c r="BMO24" s="612"/>
      <c r="BMP24" s="612"/>
      <c r="BMQ24" s="612"/>
      <c r="BMR24" s="612"/>
      <c r="BMS24" s="612"/>
      <c r="BMT24" s="612"/>
      <c r="BMU24" s="612"/>
      <c r="BMV24" s="612"/>
      <c r="BMW24" s="612"/>
      <c r="BMX24" s="612"/>
      <c r="BMY24" s="612"/>
      <c r="BMZ24" s="612"/>
      <c r="BNA24" s="612"/>
      <c r="BNB24" s="612"/>
      <c r="BNC24" s="612"/>
      <c r="BND24" s="612"/>
      <c r="BNE24" s="612"/>
      <c r="BNF24" s="612"/>
      <c r="BNG24" s="612"/>
      <c r="BNH24" s="612"/>
      <c r="BNI24" s="612"/>
      <c r="BNJ24" s="612"/>
      <c r="BNK24" s="612"/>
      <c r="BNL24" s="612"/>
      <c r="BNM24" s="612"/>
      <c r="BNN24" s="612"/>
      <c r="BNO24" s="612"/>
      <c r="BNP24" s="612"/>
      <c r="BNQ24" s="612"/>
      <c r="BNR24" s="612"/>
      <c r="BNS24" s="612"/>
      <c r="BNT24" s="612"/>
      <c r="BNU24" s="612"/>
      <c r="BNV24" s="612"/>
      <c r="BNW24" s="612"/>
      <c r="BNX24" s="612"/>
      <c r="BNY24" s="612"/>
      <c r="BNZ24" s="612"/>
      <c r="BOA24" s="612"/>
      <c r="BOB24" s="612"/>
      <c r="BOC24" s="612"/>
      <c r="BOD24" s="612"/>
      <c r="BOE24" s="612"/>
      <c r="BOF24" s="612"/>
      <c r="BOG24" s="612"/>
      <c r="BOH24" s="612"/>
      <c r="BOI24" s="612"/>
      <c r="BOJ24" s="612"/>
      <c r="BOK24" s="612"/>
      <c r="BOL24" s="612"/>
      <c r="BOM24" s="612"/>
      <c r="BON24" s="612"/>
      <c r="BOO24" s="612"/>
      <c r="BOP24" s="612"/>
      <c r="BOQ24" s="612"/>
      <c r="BOR24" s="612"/>
      <c r="BOS24" s="612"/>
      <c r="BOT24" s="612"/>
      <c r="BOU24" s="612"/>
      <c r="BOV24" s="612"/>
      <c r="BOW24" s="612"/>
      <c r="BOX24" s="612"/>
      <c r="BOY24" s="612"/>
      <c r="BOZ24" s="612"/>
      <c r="BPA24" s="612"/>
      <c r="BPB24" s="612"/>
      <c r="BPC24" s="612"/>
      <c r="BPD24" s="612"/>
      <c r="BPE24" s="612"/>
      <c r="BPF24" s="612"/>
      <c r="BPG24" s="612"/>
      <c r="BPH24" s="612"/>
      <c r="BPI24" s="612"/>
      <c r="BPJ24" s="612"/>
      <c r="BPK24" s="612"/>
      <c r="BPL24" s="612"/>
      <c r="BPM24" s="612"/>
      <c r="BPN24" s="612"/>
      <c r="BPO24" s="612"/>
      <c r="BPP24" s="612"/>
      <c r="BPQ24" s="612"/>
      <c r="BPR24" s="612"/>
      <c r="BPS24" s="612"/>
      <c r="BPT24" s="612"/>
      <c r="BPU24" s="612"/>
      <c r="BPV24" s="612"/>
      <c r="BPW24" s="612"/>
      <c r="BPX24" s="612"/>
      <c r="BPY24" s="612"/>
      <c r="BPZ24" s="612"/>
      <c r="BQA24" s="612"/>
      <c r="BQB24" s="612"/>
      <c r="BQC24" s="612"/>
      <c r="BQD24" s="612"/>
      <c r="BQE24" s="612"/>
      <c r="BQF24" s="612"/>
      <c r="BQG24" s="612"/>
      <c r="BQH24" s="612"/>
      <c r="BQI24" s="612"/>
      <c r="BQJ24" s="612"/>
      <c r="BQK24" s="612"/>
      <c r="BQL24" s="612"/>
      <c r="BQM24" s="612"/>
      <c r="BQN24" s="612"/>
      <c r="BQO24" s="612"/>
      <c r="BQP24" s="612"/>
      <c r="BQQ24" s="612"/>
      <c r="BQR24" s="612"/>
      <c r="BQS24" s="612"/>
      <c r="BQT24" s="612"/>
      <c r="BQU24" s="612"/>
      <c r="BQV24" s="612"/>
      <c r="BQW24" s="612"/>
      <c r="BQX24" s="612"/>
      <c r="BQY24" s="612"/>
      <c r="BQZ24" s="612"/>
      <c r="BRA24" s="612"/>
      <c r="BRB24" s="612"/>
      <c r="BRC24" s="612"/>
      <c r="BRD24" s="612"/>
      <c r="BRE24" s="612"/>
      <c r="BRF24" s="612"/>
      <c r="BRG24" s="612"/>
      <c r="BRH24" s="612"/>
      <c r="BRI24" s="612"/>
      <c r="BRJ24" s="612"/>
      <c r="BRK24" s="612"/>
      <c r="BRL24" s="612"/>
      <c r="BRM24" s="612"/>
      <c r="BRN24" s="612"/>
      <c r="BRO24" s="612"/>
      <c r="BRP24" s="612"/>
      <c r="BRQ24" s="612"/>
      <c r="BRR24" s="612"/>
      <c r="BRS24" s="612"/>
      <c r="BRT24" s="612"/>
      <c r="BRU24" s="612"/>
      <c r="BRV24" s="612"/>
      <c r="BRW24" s="612"/>
      <c r="BRX24" s="612"/>
      <c r="BRY24" s="612"/>
      <c r="BRZ24" s="612"/>
      <c r="BSA24" s="612"/>
      <c r="BSB24" s="612"/>
      <c r="BSC24" s="612"/>
      <c r="BSD24" s="612"/>
      <c r="BSE24" s="612"/>
      <c r="BSF24" s="612"/>
      <c r="BSG24" s="612"/>
      <c r="BSH24" s="612"/>
      <c r="BSI24" s="612"/>
      <c r="BSJ24" s="612"/>
      <c r="BSK24" s="612"/>
      <c r="BSL24" s="612"/>
      <c r="BSM24" s="612"/>
      <c r="BSN24" s="612"/>
      <c r="BSO24" s="612"/>
      <c r="BSP24" s="612"/>
      <c r="BSQ24" s="612"/>
      <c r="BSR24" s="612"/>
      <c r="BSS24" s="612"/>
      <c r="BST24" s="612"/>
      <c r="BSU24" s="612"/>
      <c r="BSV24" s="612"/>
      <c r="BSW24" s="612"/>
      <c r="BSX24" s="612"/>
      <c r="BSY24" s="612"/>
      <c r="BSZ24" s="612"/>
      <c r="BTA24" s="612"/>
      <c r="BTB24" s="612"/>
      <c r="BTC24" s="612"/>
      <c r="BTD24" s="612"/>
      <c r="BTE24" s="612"/>
      <c r="BTF24" s="612"/>
      <c r="BTG24" s="612"/>
      <c r="BTH24" s="612"/>
      <c r="BTI24" s="612"/>
      <c r="BTJ24" s="612"/>
      <c r="BTK24" s="612"/>
      <c r="BTL24" s="612"/>
      <c r="BTM24" s="612"/>
      <c r="BTN24" s="612"/>
      <c r="BTO24" s="612"/>
      <c r="BTP24" s="612"/>
      <c r="BTQ24" s="612"/>
      <c r="BTR24" s="612"/>
      <c r="BTS24" s="612"/>
      <c r="BTT24" s="612"/>
      <c r="BTU24" s="612"/>
      <c r="BTV24" s="612"/>
      <c r="BTW24" s="612"/>
      <c r="BTX24" s="612"/>
      <c r="BTY24" s="612"/>
      <c r="BTZ24" s="612"/>
      <c r="BUA24" s="612"/>
      <c r="BUB24" s="612"/>
      <c r="BUC24" s="612"/>
      <c r="BUD24" s="612"/>
      <c r="BUE24" s="612"/>
      <c r="BUF24" s="612"/>
      <c r="BUG24" s="612"/>
      <c r="BUH24" s="612"/>
      <c r="BUI24" s="612"/>
      <c r="BUJ24" s="612"/>
      <c r="BUK24" s="612"/>
      <c r="BUL24" s="612"/>
      <c r="BUM24" s="612"/>
      <c r="BUN24" s="612"/>
      <c r="BUO24" s="612"/>
      <c r="BUP24" s="612"/>
      <c r="BUQ24" s="612"/>
      <c r="BUR24" s="612"/>
      <c r="BUS24" s="612"/>
      <c r="BUT24" s="612"/>
      <c r="BUU24" s="612"/>
      <c r="BUV24" s="612"/>
      <c r="BUW24" s="612"/>
      <c r="BUX24" s="612"/>
      <c r="BUY24" s="612"/>
      <c r="BUZ24" s="612"/>
      <c r="BVA24" s="612"/>
      <c r="BVB24" s="612"/>
      <c r="BVC24" s="612"/>
      <c r="BVD24" s="612"/>
      <c r="BVE24" s="612"/>
      <c r="BVF24" s="612"/>
      <c r="BVG24" s="612"/>
      <c r="BVH24" s="612"/>
      <c r="BVI24" s="612"/>
      <c r="BVJ24" s="612"/>
      <c r="BVK24" s="612"/>
      <c r="BVL24" s="612"/>
      <c r="BVM24" s="612"/>
      <c r="BVN24" s="612"/>
      <c r="BVO24" s="612"/>
      <c r="BVP24" s="612"/>
      <c r="BVQ24" s="612"/>
      <c r="BVR24" s="612"/>
      <c r="BVS24" s="612"/>
      <c r="BVT24" s="612"/>
      <c r="BVU24" s="612"/>
      <c r="BVV24" s="612"/>
      <c r="BVW24" s="612"/>
      <c r="BVX24" s="612"/>
      <c r="BVY24" s="612"/>
      <c r="BVZ24" s="612"/>
      <c r="BWA24" s="612"/>
      <c r="BWB24" s="612"/>
      <c r="BWC24" s="612"/>
      <c r="BWD24" s="612"/>
      <c r="BWE24" s="612"/>
      <c r="BWF24" s="612"/>
      <c r="BWG24" s="612"/>
      <c r="BWH24" s="612"/>
      <c r="BWI24" s="612"/>
      <c r="BWJ24" s="612"/>
      <c r="BWK24" s="612"/>
      <c r="BWL24" s="612"/>
      <c r="BWM24" s="612"/>
      <c r="BWN24" s="612"/>
      <c r="BWO24" s="612"/>
      <c r="BWP24" s="612"/>
      <c r="BWQ24" s="612"/>
      <c r="BWR24" s="612"/>
      <c r="BWS24" s="612"/>
      <c r="BWT24" s="612"/>
      <c r="BWU24" s="612"/>
      <c r="BWV24" s="612"/>
      <c r="BWW24" s="612"/>
      <c r="BWX24" s="612"/>
      <c r="BWY24" s="612"/>
      <c r="BWZ24" s="612"/>
      <c r="BXA24" s="612"/>
      <c r="BXB24" s="612"/>
      <c r="BXC24" s="612"/>
      <c r="BXD24" s="612"/>
      <c r="BXE24" s="612"/>
      <c r="BXF24" s="612"/>
      <c r="BXG24" s="612"/>
      <c r="BXH24" s="612"/>
      <c r="BXI24" s="612"/>
      <c r="BXJ24" s="612"/>
      <c r="BXK24" s="612"/>
      <c r="BXL24" s="612"/>
      <c r="BXM24" s="612"/>
    </row>
    <row r="25" spans="1:1989" s="935" customFormat="1" ht="30" customHeight="1" thickBot="1" x14ac:dyDescent="0.55000000000000004">
      <c r="A25" s="1209" t="s">
        <v>907</v>
      </c>
      <c r="B25" s="1296">
        <v>5018.5416079218612</v>
      </c>
      <c r="C25" s="1296">
        <v>4371.4768533360802</v>
      </c>
      <c r="D25" s="1296">
        <v>4429.8542711576301</v>
      </c>
      <c r="E25" s="1296">
        <v>4465.2386151798364</v>
      </c>
      <c r="F25" s="656"/>
      <c r="G25" s="1252"/>
      <c r="H25" s="1252"/>
      <c r="I25" s="1252"/>
      <c r="J25" s="1252"/>
      <c r="K25" s="125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c r="CU25" s="612"/>
      <c r="CV25" s="612"/>
      <c r="CW25" s="612"/>
      <c r="CX25" s="612"/>
      <c r="CY25" s="612"/>
      <c r="CZ25" s="612"/>
      <c r="DA25" s="612"/>
      <c r="DB25" s="612"/>
      <c r="DC25" s="612"/>
      <c r="DD25" s="612"/>
      <c r="DE25" s="612"/>
      <c r="DF25" s="612"/>
      <c r="DG25" s="612"/>
      <c r="DH25" s="612"/>
      <c r="DI25" s="612"/>
      <c r="DJ25" s="612"/>
      <c r="DK25" s="612"/>
      <c r="DL25" s="612"/>
      <c r="DM25" s="612"/>
      <c r="DN25" s="612"/>
      <c r="DO25" s="612"/>
      <c r="DP25" s="612"/>
      <c r="DQ25" s="612"/>
      <c r="DR25" s="612"/>
      <c r="DS25" s="612"/>
      <c r="DT25" s="612"/>
      <c r="DU25" s="612"/>
      <c r="DV25" s="612"/>
      <c r="DW25" s="612"/>
      <c r="DX25" s="612"/>
      <c r="DY25" s="612"/>
      <c r="DZ25" s="612"/>
      <c r="EA25" s="612"/>
      <c r="EB25" s="612"/>
      <c r="EC25" s="612"/>
      <c r="ED25" s="612"/>
      <c r="EE25" s="612"/>
      <c r="EF25" s="612"/>
      <c r="EG25" s="612"/>
      <c r="EH25" s="612"/>
      <c r="EI25" s="612"/>
      <c r="EJ25" s="612"/>
      <c r="EK25" s="612"/>
      <c r="EL25" s="612"/>
      <c r="EM25" s="612"/>
      <c r="EN25" s="612"/>
      <c r="EO25" s="612"/>
      <c r="EP25" s="612"/>
      <c r="EQ25" s="612"/>
      <c r="ER25" s="612"/>
      <c r="ES25" s="612"/>
      <c r="ET25" s="612"/>
      <c r="EU25" s="612"/>
      <c r="EV25" s="612"/>
      <c r="EW25" s="612"/>
      <c r="EX25" s="612"/>
      <c r="EY25" s="612"/>
      <c r="EZ25" s="612"/>
      <c r="FA25" s="612"/>
      <c r="FB25" s="612"/>
      <c r="FC25" s="612"/>
      <c r="FD25" s="612"/>
      <c r="FE25" s="612"/>
      <c r="FF25" s="612"/>
      <c r="FG25" s="612"/>
      <c r="FH25" s="612"/>
      <c r="FI25" s="612"/>
      <c r="FJ25" s="612"/>
      <c r="FK25" s="612"/>
      <c r="FL25" s="612"/>
      <c r="FM25" s="612"/>
      <c r="FN25" s="612"/>
      <c r="FO25" s="612"/>
      <c r="FP25" s="612"/>
      <c r="FQ25" s="612"/>
      <c r="FR25" s="612"/>
      <c r="FS25" s="612"/>
      <c r="FT25" s="612"/>
      <c r="FU25" s="612"/>
      <c r="FV25" s="612"/>
      <c r="FW25" s="612"/>
      <c r="FX25" s="612"/>
      <c r="FY25" s="612"/>
      <c r="FZ25" s="612"/>
      <c r="GA25" s="612"/>
      <c r="GB25" s="612"/>
      <c r="GC25" s="612"/>
      <c r="GD25" s="612"/>
      <c r="GE25" s="612"/>
      <c r="GF25" s="612"/>
      <c r="GG25" s="612"/>
      <c r="GH25" s="612"/>
      <c r="GI25" s="612"/>
      <c r="GJ25" s="612"/>
      <c r="GK25" s="612"/>
      <c r="GL25" s="612"/>
      <c r="GM25" s="612"/>
      <c r="GN25" s="612"/>
      <c r="GO25" s="612"/>
      <c r="GP25" s="612"/>
      <c r="GQ25" s="612"/>
      <c r="GR25" s="612"/>
      <c r="GS25" s="612"/>
      <c r="GT25" s="612"/>
      <c r="GU25" s="612"/>
      <c r="GV25" s="612"/>
      <c r="GW25" s="612"/>
      <c r="GX25" s="612"/>
      <c r="GY25" s="612"/>
      <c r="GZ25" s="612"/>
      <c r="HA25" s="612"/>
      <c r="HB25" s="612"/>
      <c r="HC25" s="612"/>
      <c r="HD25" s="612"/>
      <c r="HE25" s="612"/>
      <c r="HF25" s="612"/>
      <c r="HG25" s="612"/>
      <c r="HH25" s="612"/>
      <c r="HI25" s="612"/>
      <c r="HJ25" s="612"/>
      <c r="HK25" s="612"/>
      <c r="HL25" s="612"/>
      <c r="HM25" s="612"/>
      <c r="HN25" s="612"/>
      <c r="HO25" s="612"/>
      <c r="HP25" s="612"/>
      <c r="HQ25" s="612"/>
      <c r="HR25" s="612"/>
      <c r="HS25" s="612"/>
      <c r="HT25" s="612"/>
      <c r="HU25" s="612"/>
      <c r="HV25" s="612"/>
      <c r="HW25" s="612"/>
      <c r="HX25" s="612"/>
      <c r="HY25" s="612"/>
      <c r="HZ25" s="612"/>
      <c r="IA25" s="612"/>
      <c r="IB25" s="612"/>
      <c r="IC25" s="612"/>
      <c r="ID25" s="612"/>
      <c r="IE25" s="612"/>
      <c r="IF25" s="612"/>
      <c r="IG25" s="612"/>
      <c r="IH25" s="612"/>
      <c r="II25" s="612"/>
      <c r="IJ25" s="612"/>
      <c r="IK25" s="612"/>
      <c r="IL25" s="612"/>
      <c r="IM25" s="612"/>
      <c r="IN25" s="612"/>
      <c r="IO25" s="612"/>
      <c r="IP25" s="612"/>
      <c r="IQ25" s="612"/>
      <c r="IR25" s="612"/>
      <c r="IS25" s="612"/>
      <c r="IT25" s="612"/>
      <c r="IU25" s="612"/>
      <c r="IV25" s="612"/>
      <c r="IW25" s="612"/>
      <c r="IX25" s="612"/>
      <c r="IY25" s="612"/>
      <c r="IZ25" s="612"/>
      <c r="JA25" s="612"/>
      <c r="JB25" s="612"/>
      <c r="JC25" s="612"/>
      <c r="JD25" s="612"/>
      <c r="JE25" s="612"/>
      <c r="JF25" s="612"/>
      <c r="JG25" s="612"/>
      <c r="JH25" s="612"/>
      <c r="JI25" s="612"/>
      <c r="JJ25" s="612"/>
      <c r="JK25" s="612"/>
      <c r="JL25" s="612"/>
      <c r="JM25" s="612"/>
      <c r="JN25" s="612"/>
      <c r="JO25" s="612"/>
      <c r="JP25" s="612"/>
      <c r="JQ25" s="612"/>
      <c r="JR25" s="612"/>
      <c r="JS25" s="612"/>
      <c r="JT25" s="612"/>
      <c r="JU25" s="612"/>
      <c r="JV25" s="612"/>
      <c r="JW25" s="612"/>
      <c r="JX25" s="612"/>
      <c r="JY25" s="612"/>
      <c r="JZ25" s="612"/>
      <c r="KA25" s="612"/>
      <c r="KB25" s="612"/>
      <c r="KC25" s="612"/>
      <c r="KD25" s="612"/>
      <c r="KE25" s="612"/>
      <c r="KF25" s="612"/>
      <c r="KG25" s="612"/>
      <c r="KH25" s="612"/>
      <c r="KI25" s="612"/>
      <c r="KJ25" s="612"/>
      <c r="KK25" s="612"/>
      <c r="KL25" s="612"/>
      <c r="KM25" s="612"/>
      <c r="KN25" s="612"/>
      <c r="KO25" s="612"/>
      <c r="KP25" s="612"/>
      <c r="KQ25" s="612"/>
      <c r="KR25" s="612"/>
      <c r="KS25" s="612"/>
      <c r="KT25" s="612"/>
      <c r="KU25" s="612"/>
      <c r="KV25" s="612"/>
      <c r="KW25" s="612"/>
      <c r="KX25" s="612"/>
      <c r="KY25" s="612"/>
      <c r="KZ25" s="612"/>
      <c r="LA25" s="612"/>
      <c r="LB25" s="612"/>
      <c r="LC25" s="612"/>
      <c r="LD25" s="612"/>
      <c r="LE25" s="612"/>
      <c r="LF25" s="612"/>
      <c r="LG25" s="612"/>
      <c r="LH25" s="612"/>
      <c r="LI25" s="612"/>
      <c r="LJ25" s="612"/>
      <c r="LK25" s="612"/>
      <c r="LL25" s="612"/>
      <c r="LM25" s="612"/>
      <c r="LN25" s="612"/>
      <c r="LO25" s="612"/>
      <c r="LP25" s="612"/>
      <c r="LQ25" s="612"/>
      <c r="LR25" s="612"/>
      <c r="LS25" s="612"/>
      <c r="LT25" s="612"/>
      <c r="LU25" s="612"/>
      <c r="LV25" s="612"/>
      <c r="LW25" s="612"/>
      <c r="LX25" s="612"/>
      <c r="LY25" s="612"/>
      <c r="LZ25" s="612"/>
      <c r="MA25" s="612"/>
      <c r="MB25" s="612"/>
      <c r="MC25" s="612"/>
      <c r="MD25" s="612"/>
      <c r="ME25" s="612"/>
      <c r="MF25" s="612"/>
      <c r="MG25" s="612"/>
      <c r="MH25" s="612"/>
      <c r="MI25" s="612"/>
      <c r="MJ25" s="612"/>
      <c r="MK25" s="612"/>
      <c r="ML25" s="612"/>
      <c r="MM25" s="612"/>
      <c r="MN25" s="612"/>
      <c r="MO25" s="612"/>
      <c r="MP25" s="612"/>
      <c r="MQ25" s="612"/>
      <c r="MR25" s="612"/>
      <c r="MS25" s="612"/>
      <c r="MT25" s="612"/>
      <c r="MU25" s="612"/>
      <c r="MV25" s="612"/>
      <c r="MW25" s="612"/>
      <c r="MX25" s="612"/>
      <c r="MY25" s="612"/>
      <c r="MZ25" s="612"/>
      <c r="NA25" s="612"/>
      <c r="NB25" s="612"/>
      <c r="NC25" s="612"/>
      <c r="ND25" s="612"/>
      <c r="NE25" s="612"/>
      <c r="NF25" s="612"/>
      <c r="NG25" s="612"/>
      <c r="NH25" s="612"/>
      <c r="NI25" s="612"/>
      <c r="NJ25" s="612"/>
      <c r="NK25" s="612"/>
      <c r="NL25" s="612"/>
      <c r="NM25" s="612"/>
      <c r="NN25" s="612"/>
      <c r="NO25" s="612"/>
      <c r="NP25" s="612"/>
      <c r="NQ25" s="612"/>
      <c r="NR25" s="612"/>
      <c r="NS25" s="612"/>
      <c r="NT25" s="612"/>
      <c r="NU25" s="612"/>
      <c r="NV25" s="612"/>
      <c r="NW25" s="612"/>
      <c r="NX25" s="612"/>
      <c r="NY25" s="612"/>
      <c r="NZ25" s="612"/>
      <c r="OA25" s="612"/>
      <c r="OB25" s="612"/>
      <c r="OC25" s="612"/>
      <c r="OD25" s="612"/>
      <c r="OE25" s="612"/>
      <c r="OF25" s="612"/>
      <c r="OG25" s="612"/>
      <c r="OH25" s="612"/>
      <c r="OI25" s="612"/>
      <c r="OJ25" s="612"/>
      <c r="OK25" s="612"/>
      <c r="OL25" s="612"/>
      <c r="OM25" s="612"/>
      <c r="ON25" s="612"/>
      <c r="OO25" s="612"/>
      <c r="OP25" s="612"/>
      <c r="OQ25" s="612"/>
      <c r="OR25" s="612"/>
      <c r="OS25" s="612"/>
      <c r="OT25" s="612"/>
      <c r="OU25" s="612"/>
      <c r="OV25" s="612"/>
      <c r="OW25" s="612"/>
      <c r="OX25" s="612"/>
      <c r="OY25" s="612"/>
      <c r="OZ25" s="612"/>
      <c r="PA25" s="612"/>
      <c r="PB25" s="612"/>
      <c r="PC25" s="612"/>
      <c r="PD25" s="612"/>
      <c r="PE25" s="612"/>
      <c r="PF25" s="612"/>
      <c r="PG25" s="612"/>
      <c r="PH25" s="612"/>
      <c r="PI25" s="612"/>
      <c r="PJ25" s="612"/>
      <c r="PK25" s="612"/>
      <c r="PL25" s="612"/>
      <c r="PM25" s="612"/>
      <c r="PN25" s="612"/>
      <c r="PO25" s="612"/>
      <c r="PP25" s="612"/>
      <c r="PQ25" s="612"/>
      <c r="PR25" s="612"/>
      <c r="PS25" s="612"/>
      <c r="PT25" s="612"/>
      <c r="PU25" s="612"/>
      <c r="PV25" s="612"/>
      <c r="PW25" s="612"/>
      <c r="PX25" s="612"/>
      <c r="PY25" s="612"/>
      <c r="PZ25" s="612"/>
      <c r="QA25" s="612"/>
      <c r="QB25" s="612"/>
      <c r="QC25" s="612"/>
      <c r="QD25" s="612"/>
      <c r="QE25" s="612"/>
      <c r="QF25" s="612"/>
      <c r="QG25" s="612"/>
      <c r="QH25" s="612"/>
      <c r="QI25" s="612"/>
      <c r="QJ25" s="612"/>
      <c r="QK25" s="612"/>
      <c r="QL25" s="612"/>
      <c r="QM25" s="612"/>
      <c r="QN25" s="612"/>
      <c r="QO25" s="612"/>
      <c r="QP25" s="612"/>
      <c r="QQ25" s="612"/>
      <c r="QR25" s="612"/>
      <c r="QS25" s="612"/>
      <c r="QT25" s="612"/>
      <c r="QU25" s="612"/>
      <c r="QV25" s="612"/>
      <c r="QW25" s="612"/>
      <c r="QX25" s="612"/>
      <c r="QY25" s="612"/>
      <c r="QZ25" s="612"/>
      <c r="RA25" s="612"/>
      <c r="RB25" s="612"/>
      <c r="RC25" s="612"/>
      <c r="RD25" s="612"/>
      <c r="RE25" s="612"/>
      <c r="RF25" s="612"/>
      <c r="RG25" s="612"/>
      <c r="RH25" s="612"/>
      <c r="RI25" s="612"/>
      <c r="RJ25" s="612"/>
      <c r="RK25" s="612"/>
      <c r="RL25" s="612"/>
      <c r="RM25" s="612"/>
      <c r="RN25" s="612"/>
      <c r="RO25" s="612"/>
      <c r="RP25" s="612"/>
      <c r="RQ25" s="612"/>
      <c r="RR25" s="612"/>
      <c r="RS25" s="612"/>
      <c r="RT25" s="612"/>
      <c r="RU25" s="612"/>
      <c r="RV25" s="612"/>
      <c r="RW25" s="612"/>
      <c r="RX25" s="612"/>
      <c r="RY25" s="612"/>
      <c r="RZ25" s="612"/>
      <c r="SA25" s="612"/>
      <c r="SB25" s="612"/>
      <c r="SC25" s="612"/>
      <c r="SD25" s="612"/>
      <c r="SE25" s="612"/>
      <c r="SF25" s="612"/>
      <c r="SG25" s="612"/>
      <c r="SH25" s="612"/>
      <c r="SI25" s="612"/>
      <c r="SJ25" s="612"/>
      <c r="SK25" s="612"/>
      <c r="SL25" s="612"/>
      <c r="SM25" s="612"/>
      <c r="SN25" s="612"/>
      <c r="SO25" s="612"/>
      <c r="SP25" s="612"/>
      <c r="SQ25" s="612"/>
      <c r="SR25" s="612"/>
      <c r="SS25" s="612"/>
      <c r="ST25" s="612"/>
      <c r="SU25" s="612"/>
      <c r="SV25" s="612"/>
      <c r="SW25" s="612"/>
      <c r="SX25" s="612"/>
      <c r="SY25" s="612"/>
      <c r="SZ25" s="612"/>
      <c r="TA25" s="612"/>
      <c r="TB25" s="612"/>
      <c r="TC25" s="612"/>
      <c r="TD25" s="612"/>
      <c r="TE25" s="612"/>
      <c r="TF25" s="612"/>
      <c r="TG25" s="612"/>
      <c r="TH25" s="612"/>
      <c r="TI25" s="612"/>
      <c r="TJ25" s="612"/>
      <c r="TK25" s="612"/>
      <c r="TL25" s="612"/>
      <c r="TM25" s="612"/>
      <c r="TN25" s="612"/>
      <c r="TO25" s="612"/>
      <c r="TP25" s="612"/>
      <c r="TQ25" s="612"/>
      <c r="TR25" s="612"/>
      <c r="TS25" s="612"/>
      <c r="TT25" s="612"/>
      <c r="TU25" s="612"/>
      <c r="TV25" s="612"/>
      <c r="TW25" s="612"/>
      <c r="TX25" s="612"/>
      <c r="TY25" s="612"/>
      <c r="TZ25" s="612"/>
      <c r="UA25" s="612"/>
      <c r="UB25" s="612"/>
      <c r="UC25" s="612"/>
      <c r="UD25" s="612"/>
      <c r="UE25" s="612"/>
      <c r="UF25" s="612"/>
      <c r="UG25" s="612"/>
      <c r="UH25" s="612"/>
      <c r="UI25" s="612"/>
      <c r="UJ25" s="612"/>
      <c r="UK25" s="612"/>
      <c r="UL25" s="612"/>
      <c r="UM25" s="612"/>
      <c r="UN25" s="612"/>
      <c r="UO25" s="612"/>
      <c r="UP25" s="612"/>
      <c r="UQ25" s="612"/>
      <c r="UR25" s="612"/>
      <c r="US25" s="612"/>
      <c r="UT25" s="612"/>
      <c r="UU25" s="612"/>
      <c r="UV25" s="612"/>
      <c r="UW25" s="612"/>
      <c r="UX25" s="612"/>
      <c r="UY25" s="612"/>
      <c r="UZ25" s="612"/>
      <c r="VA25" s="612"/>
      <c r="VB25" s="612"/>
      <c r="VC25" s="612"/>
      <c r="VD25" s="612"/>
      <c r="VE25" s="612"/>
      <c r="VF25" s="612"/>
      <c r="VG25" s="612"/>
      <c r="VH25" s="612"/>
      <c r="VI25" s="612"/>
      <c r="VJ25" s="612"/>
      <c r="VK25" s="612"/>
      <c r="VL25" s="612"/>
      <c r="VM25" s="612"/>
      <c r="VN25" s="612"/>
      <c r="VO25" s="612"/>
      <c r="VP25" s="612"/>
      <c r="VQ25" s="612"/>
      <c r="VR25" s="612"/>
      <c r="VS25" s="612"/>
      <c r="VT25" s="612"/>
      <c r="VU25" s="612"/>
      <c r="VV25" s="612"/>
      <c r="VW25" s="612"/>
      <c r="VX25" s="612"/>
      <c r="VY25" s="612"/>
      <c r="VZ25" s="612"/>
      <c r="WA25" s="612"/>
      <c r="WB25" s="612"/>
      <c r="WC25" s="612"/>
      <c r="WD25" s="612"/>
      <c r="WE25" s="612"/>
      <c r="WF25" s="612"/>
      <c r="WG25" s="612"/>
      <c r="WH25" s="612"/>
      <c r="WI25" s="612"/>
      <c r="WJ25" s="612"/>
      <c r="WK25" s="612"/>
      <c r="WL25" s="612"/>
      <c r="WM25" s="612"/>
      <c r="WN25" s="612"/>
      <c r="WO25" s="612"/>
      <c r="WP25" s="612"/>
      <c r="WQ25" s="612"/>
      <c r="WR25" s="612"/>
      <c r="WS25" s="612"/>
      <c r="WT25" s="612"/>
      <c r="WU25" s="612"/>
      <c r="WV25" s="612"/>
      <c r="WW25" s="612"/>
      <c r="WX25" s="612"/>
      <c r="WY25" s="612"/>
      <c r="WZ25" s="612"/>
      <c r="XA25" s="612"/>
      <c r="XB25" s="612"/>
      <c r="XC25" s="612"/>
      <c r="XD25" s="612"/>
      <c r="XE25" s="612"/>
      <c r="XF25" s="612"/>
      <c r="XG25" s="612"/>
      <c r="XH25" s="612"/>
      <c r="XI25" s="612"/>
      <c r="XJ25" s="612"/>
      <c r="XK25" s="612"/>
      <c r="XL25" s="612"/>
      <c r="XM25" s="612"/>
      <c r="XN25" s="612"/>
      <c r="XO25" s="612"/>
      <c r="XP25" s="612"/>
      <c r="XQ25" s="612"/>
      <c r="XR25" s="612"/>
      <c r="XS25" s="612"/>
      <c r="XT25" s="612"/>
      <c r="XU25" s="612"/>
      <c r="XV25" s="612"/>
      <c r="XW25" s="612"/>
      <c r="XX25" s="612"/>
      <c r="XY25" s="612"/>
      <c r="XZ25" s="612"/>
      <c r="YA25" s="612"/>
      <c r="YB25" s="612"/>
      <c r="YC25" s="612"/>
      <c r="YD25" s="612"/>
      <c r="YE25" s="612"/>
      <c r="YF25" s="612"/>
      <c r="YG25" s="612"/>
      <c r="YH25" s="612"/>
      <c r="YI25" s="612"/>
      <c r="YJ25" s="612"/>
      <c r="YK25" s="612"/>
      <c r="YL25" s="612"/>
      <c r="YM25" s="612"/>
      <c r="YN25" s="612"/>
      <c r="YO25" s="612"/>
      <c r="YP25" s="612"/>
      <c r="YQ25" s="612"/>
      <c r="YR25" s="612"/>
      <c r="YS25" s="612"/>
      <c r="YT25" s="612"/>
      <c r="YU25" s="612"/>
      <c r="YV25" s="612"/>
      <c r="YW25" s="612"/>
      <c r="YX25" s="612"/>
      <c r="YY25" s="612"/>
      <c r="YZ25" s="612"/>
      <c r="ZA25" s="612"/>
      <c r="ZB25" s="612"/>
      <c r="ZC25" s="612"/>
      <c r="ZD25" s="612"/>
      <c r="ZE25" s="612"/>
      <c r="ZF25" s="612"/>
      <c r="ZG25" s="612"/>
      <c r="ZH25" s="612"/>
      <c r="ZI25" s="612"/>
      <c r="ZJ25" s="612"/>
      <c r="ZK25" s="612"/>
      <c r="ZL25" s="612"/>
      <c r="ZM25" s="612"/>
      <c r="ZN25" s="612"/>
      <c r="ZO25" s="612"/>
      <c r="ZP25" s="612"/>
      <c r="ZQ25" s="612"/>
      <c r="ZR25" s="612"/>
      <c r="ZS25" s="612"/>
      <c r="ZT25" s="612"/>
      <c r="ZU25" s="612"/>
      <c r="ZV25" s="612"/>
      <c r="ZW25" s="612"/>
      <c r="ZX25" s="612"/>
      <c r="ZY25" s="612"/>
      <c r="ZZ25" s="612"/>
      <c r="AAA25" s="612"/>
      <c r="AAB25" s="612"/>
      <c r="AAC25" s="612"/>
      <c r="AAD25" s="612"/>
      <c r="AAE25" s="612"/>
      <c r="AAF25" s="612"/>
      <c r="AAG25" s="612"/>
      <c r="AAH25" s="612"/>
      <c r="AAI25" s="612"/>
      <c r="AAJ25" s="612"/>
      <c r="AAK25" s="612"/>
      <c r="AAL25" s="612"/>
      <c r="AAM25" s="612"/>
      <c r="AAN25" s="612"/>
      <c r="AAO25" s="612"/>
      <c r="AAP25" s="612"/>
      <c r="AAQ25" s="612"/>
      <c r="AAR25" s="612"/>
      <c r="AAS25" s="612"/>
      <c r="AAT25" s="612"/>
      <c r="AAU25" s="612"/>
      <c r="AAV25" s="612"/>
      <c r="AAW25" s="612"/>
      <c r="AAX25" s="612"/>
      <c r="AAY25" s="612"/>
      <c r="AAZ25" s="612"/>
      <c r="ABA25" s="612"/>
      <c r="ABB25" s="612"/>
      <c r="ABC25" s="612"/>
      <c r="ABD25" s="612"/>
      <c r="ABE25" s="612"/>
      <c r="ABF25" s="612"/>
      <c r="ABG25" s="612"/>
      <c r="ABH25" s="612"/>
      <c r="ABI25" s="612"/>
      <c r="ABJ25" s="612"/>
      <c r="ABK25" s="612"/>
      <c r="ABL25" s="612"/>
      <c r="ABM25" s="612"/>
      <c r="ABN25" s="612"/>
      <c r="ABO25" s="612"/>
      <c r="ABP25" s="612"/>
      <c r="ABQ25" s="612"/>
      <c r="ABR25" s="612"/>
      <c r="ABS25" s="612"/>
      <c r="ABT25" s="612"/>
      <c r="ABU25" s="612"/>
      <c r="ABV25" s="612"/>
      <c r="ABW25" s="612"/>
      <c r="ABX25" s="612"/>
      <c r="ABY25" s="612"/>
      <c r="ABZ25" s="612"/>
      <c r="ACA25" s="612"/>
      <c r="ACB25" s="612"/>
      <c r="ACC25" s="612"/>
      <c r="ACD25" s="612"/>
      <c r="ACE25" s="612"/>
      <c r="ACF25" s="612"/>
      <c r="ACG25" s="612"/>
      <c r="ACH25" s="612"/>
      <c r="ACI25" s="612"/>
      <c r="ACJ25" s="612"/>
      <c r="ACK25" s="612"/>
      <c r="ACL25" s="612"/>
      <c r="ACM25" s="612"/>
      <c r="ACN25" s="612"/>
      <c r="ACO25" s="612"/>
      <c r="ACP25" s="612"/>
      <c r="ACQ25" s="612"/>
      <c r="ACR25" s="612"/>
      <c r="ACS25" s="612"/>
      <c r="ACT25" s="612"/>
      <c r="ACU25" s="612"/>
      <c r="ACV25" s="612"/>
      <c r="ACW25" s="612"/>
      <c r="ACX25" s="612"/>
      <c r="ACY25" s="612"/>
      <c r="ACZ25" s="612"/>
      <c r="ADA25" s="612"/>
      <c r="ADB25" s="612"/>
      <c r="ADC25" s="612"/>
      <c r="ADD25" s="612"/>
      <c r="ADE25" s="612"/>
      <c r="ADF25" s="612"/>
      <c r="ADG25" s="612"/>
      <c r="ADH25" s="612"/>
      <c r="ADI25" s="612"/>
      <c r="ADJ25" s="612"/>
      <c r="ADK25" s="612"/>
      <c r="ADL25" s="612"/>
      <c r="ADM25" s="612"/>
      <c r="ADN25" s="612"/>
      <c r="ADO25" s="612"/>
      <c r="ADP25" s="612"/>
      <c r="ADQ25" s="612"/>
      <c r="ADR25" s="612"/>
      <c r="ADS25" s="612"/>
      <c r="ADT25" s="612"/>
      <c r="ADU25" s="612"/>
      <c r="ADV25" s="612"/>
      <c r="ADW25" s="612"/>
      <c r="ADX25" s="612"/>
      <c r="ADY25" s="612"/>
      <c r="ADZ25" s="612"/>
      <c r="AEA25" s="612"/>
      <c r="AEB25" s="612"/>
      <c r="AEC25" s="612"/>
      <c r="AED25" s="612"/>
      <c r="AEE25" s="612"/>
      <c r="AEF25" s="612"/>
      <c r="AEG25" s="612"/>
      <c r="AEH25" s="612"/>
      <c r="AEI25" s="612"/>
      <c r="AEJ25" s="612"/>
      <c r="AEK25" s="612"/>
      <c r="AEL25" s="612"/>
      <c r="AEM25" s="612"/>
      <c r="AEN25" s="612"/>
      <c r="AEO25" s="612"/>
      <c r="AEP25" s="612"/>
      <c r="AEQ25" s="612"/>
      <c r="AER25" s="612"/>
      <c r="AES25" s="612"/>
      <c r="AET25" s="612"/>
      <c r="AEU25" s="612"/>
      <c r="AEV25" s="612"/>
      <c r="AEW25" s="612"/>
      <c r="AEX25" s="612"/>
      <c r="AEY25" s="612"/>
      <c r="AEZ25" s="612"/>
      <c r="AFA25" s="612"/>
      <c r="AFB25" s="612"/>
      <c r="AFC25" s="612"/>
      <c r="AFD25" s="612"/>
      <c r="AFE25" s="612"/>
      <c r="AFF25" s="612"/>
      <c r="AFG25" s="612"/>
      <c r="AFH25" s="612"/>
      <c r="AFI25" s="612"/>
      <c r="AFJ25" s="612"/>
      <c r="AFK25" s="612"/>
      <c r="AFL25" s="612"/>
      <c r="AFM25" s="612"/>
      <c r="AFN25" s="612"/>
      <c r="AFO25" s="612"/>
      <c r="AFP25" s="612"/>
      <c r="AFQ25" s="612"/>
      <c r="AFR25" s="612"/>
      <c r="AFS25" s="612"/>
      <c r="AFT25" s="612"/>
      <c r="AFU25" s="612"/>
      <c r="AFV25" s="612"/>
      <c r="AFW25" s="612"/>
      <c r="AFX25" s="612"/>
      <c r="AFY25" s="612"/>
      <c r="AFZ25" s="612"/>
      <c r="AGA25" s="612"/>
      <c r="AGB25" s="612"/>
      <c r="AGC25" s="612"/>
      <c r="AGD25" s="612"/>
      <c r="AGE25" s="612"/>
      <c r="AGF25" s="612"/>
      <c r="AGG25" s="612"/>
      <c r="AGH25" s="612"/>
      <c r="AGI25" s="612"/>
      <c r="AGJ25" s="612"/>
      <c r="AGK25" s="612"/>
      <c r="AGL25" s="612"/>
      <c r="AGM25" s="612"/>
      <c r="AGN25" s="612"/>
      <c r="AGO25" s="612"/>
      <c r="AGP25" s="612"/>
      <c r="AGQ25" s="612"/>
      <c r="AGR25" s="612"/>
      <c r="AGS25" s="612"/>
      <c r="AGT25" s="612"/>
      <c r="AGU25" s="612"/>
      <c r="AGV25" s="612"/>
      <c r="AGW25" s="612"/>
      <c r="AGX25" s="612"/>
      <c r="AGY25" s="612"/>
      <c r="AGZ25" s="612"/>
      <c r="AHA25" s="612"/>
      <c r="AHB25" s="612"/>
      <c r="AHC25" s="612"/>
      <c r="AHD25" s="612"/>
      <c r="AHE25" s="612"/>
      <c r="AHF25" s="612"/>
      <c r="AHG25" s="612"/>
      <c r="AHH25" s="612"/>
      <c r="AHI25" s="612"/>
      <c r="AHJ25" s="612"/>
      <c r="AHK25" s="612"/>
      <c r="AHL25" s="612"/>
      <c r="AHM25" s="612"/>
      <c r="AHN25" s="612"/>
      <c r="AHO25" s="612"/>
      <c r="AHP25" s="612"/>
      <c r="AHQ25" s="612"/>
      <c r="AHR25" s="612"/>
      <c r="AHS25" s="612"/>
      <c r="AHT25" s="612"/>
      <c r="AHU25" s="612"/>
      <c r="AHV25" s="612"/>
      <c r="AHW25" s="612"/>
      <c r="AHX25" s="612"/>
      <c r="AHY25" s="612"/>
      <c r="AHZ25" s="612"/>
      <c r="AIA25" s="612"/>
      <c r="AIB25" s="612"/>
      <c r="AIC25" s="612"/>
      <c r="AID25" s="612"/>
      <c r="AIE25" s="612"/>
      <c r="AIF25" s="612"/>
      <c r="AIG25" s="612"/>
      <c r="AIH25" s="612"/>
      <c r="AII25" s="612"/>
      <c r="AIJ25" s="612"/>
      <c r="AIK25" s="612"/>
      <c r="AIL25" s="612"/>
      <c r="AIM25" s="612"/>
      <c r="AIN25" s="612"/>
      <c r="AIO25" s="612"/>
      <c r="AIP25" s="612"/>
      <c r="AIQ25" s="612"/>
      <c r="AIR25" s="612"/>
      <c r="AIS25" s="612"/>
      <c r="AIT25" s="612"/>
      <c r="AIU25" s="612"/>
      <c r="AIV25" s="612"/>
      <c r="AIW25" s="612"/>
      <c r="AIX25" s="612"/>
      <c r="AIY25" s="612"/>
      <c r="AIZ25" s="612"/>
      <c r="AJA25" s="612"/>
      <c r="AJB25" s="612"/>
      <c r="AJC25" s="612"/>
      <c r="AJD25" s="612"/>
      <c r="AJE25" s="612"/>
      <c r="AJF25" s="612"/>
      <c r="AJG25" s="612"/>
      <c r="AJH25" s="612"/>
      <c r="AJI25" s="612"/>
      <c r="AJJ25" s="612"/>
      <c r="AJK25" s="612"/>
      <c r="AJL25" s="612"/>
      <c r="AJM25" s="612"/>
      <c r="AJN25" s="612"/>
      <c r="AJO25" s="612"/>
      <c r="AJP25" s="612"/>
      <c r="AJQ25" s="612"/>
      <c r="AJR25" s="612"/>
      <c r="AJS25" s="612"/>
      <c r="AJT25" s="612"/>
      <c r="AJU25" s="612"/>
      <c r="AJV25" s="612"/>
      <c r="AJW25" s="612"/>
      <c r="AJX25" s="612"/>
      <c r="AJY25" s="612"/>
      <c r="AJZ25" s="612"/>
      <c r="AKA25" s="612"/>
      <c r="AKB25" s="612"/>
      <c r="AKC25" s="612"/>
      <c r="AKD25" s="612"/>
      <c r="AKE25" s="612"/>
      <c r="AKF25" s="612"/>
      <c r="AKG25" s="612"/>
      <c r="AKH25" s="612"/>
      <c r="AKI25" s="612"/>
      <c r="AKJ25" s="612"/>
      <c r="AKK25" s="612"/>
      <c r="AKL25" s="612"/>
      <c r="AKM25" s="612"/>
      <c r="AKN25" s="612"/>
      <c r="AKO25" s="612"/>
      <c r="AKP25" s="612"/>
      <c r="AKQ25" s="612"/>
      <c r="AKR25" s="612"/>
      <c r="AKS25" s="612"/>
      <c r="AKT25" s="612"/>
      <c r="AKU25" s="612"/>
      <c r="AKV25" s="612"/>
      <c r="AKW25" s="612"/>
      <c r="AKX25" s="612"/>
      <c r="AKY25" s="612"/>
      <c r="AKZ25" s="612"/>
      <c r="ALA25" s="612"/>
      <c r="ALB25" s="612"/>
      <c r="ALC25" s="612"/>
      <c r="ALD25" s="612"/>
      <c r="ALE25" s="612"/>
      <c r="ALF25" s="612"/>
      <c r="ALG25" s="612"/>
      <c r="ALH25" s="612"/>
      <c r="ALI25" s="612"/>
      <c r="ALJ25" s="612"/>
      <c r="ALK25" s="612"/>
      <c r="ALL25" s="612"/>
      <c r="ALM25" s="612"/>
      <c r="ALN25" s="612"/>
      <c r="ALO25" s="612"/>
      <c r="ALP25" s="612"/>
      <c r="ALQ25" s="612"/>
      <c r="ALR25" s="612"/>
      <c r="ALS25" s="612"/>
      <c r="ALT25" s="612"/>
      <c r="ALU25" s="612"/>
      <c r="ALV25" s="612"/>
      <c r="ALW25" s="612"/>
      <c r="ALX25" s="612"/>
      <c r="ALY25" s="612"/>
      <c r="ALZ25" s="612"/>
      <c r="AMA25" s="612"/>
      <c r="AMB25" s="612"/>
      <c r="AMC25" s="612"/>
      <c r="AMD25" s="612"/>
      <c r="AME25" s="612"/>
      <c r="AMF25" s="612"/>
      <c r="AMG25" s="612"/>
      <c r="AMH25" s="612"/>
      <c r="AMI25" s="612"/>
      <c r="AMJ25" s="612"/>
      <c r="AMK25" s="612"/>
      <c r="AML25" s="612"/>
      <c r="AMM25" s="612"/>
      <c r="AMN25" s="612"/>
      <c r="AMO25" s="612"/>
      <c r="AMP25" s="612"/>
      <c r="AMQ25" s="612"/>
      <c r="AMR25" s="612"/>
      <c r="AMS25" s="612"/>
      <c r="AMT25" s="612"/>
      <c r="AMU25" s="612"/>
      <c r="AMV25" s="612"/>
      <c r="AMW25" s="612"/>
      <c r="AMX25" s="612"/>
      <c r="AMY25" s="612"/>
      <c r="AMZ25" s="612"/>
      <c r="ANA25" s="612"/>
      <c r="ANB25" s="612"/>
      <c r="ANC25" s="612"/>
      <c r="AND25" s="612"/>
      <c r="ANE25" s="612"/>
      <c r="ANF25" s="612"/>
      <c r="ANG25" s="612"/>
      <c r="ANH25" s="612"/>
      <c r="ANI25" s="612"/>
      <c r="ANJ25" s="612"/>
      <c r="ANK25" s="612"/>
      <c r="ANL25" s="612"/>
      <c r="ANM25" s="612"/>
      <c r="ANN25" s="612"/>
      <c r="ANO25" s="612"/>
      <c r="ANP25" s="612"/>
      <c r="ANQ25" s="612"/>
      <c r="ANR25" s="612"/>
      <c r="ANS25" s="612"/>
      <c r="ANT25" s="612"/>
      <c r="ANU25" s="612"/>
      <c r="ANV25" s="612"/>
      <c r="ANW25" s="612"/>
      <c r="ANX25" s="612"/>
      <c r="ANY25" s="612"/>
      <c r="ANZ25" s="612"/>
      <c r="AOA25" s="612"/>
      <c r="AOB25" s="612"/>
      <c r="AOC25" s="612"/>
      <c r="AOD25" s="612"/>
      <c r="AOE25" s="612"/>
      <c r="AOF25" s="612"/>
      <c r="AOG25" s="612"/>
      <c r="AOH25" s="612"/>
      <c r="AOI25" s="612"/>
      <c r="AOJ25" s="612"/>
      <c r="AOK25" s="612"/>
      <c r="AOL25" s="612"/>
      <c r="AOM25" s="612"/>
      <c r="AON25" s="612"/>
      <c r="AOO25" s="612"/>
      <c r="AOP25" s="612"/>
      <c r="AOQ25" s="612"/>
      <c r="AOR25" s="612"/>
      <c r="AOS25" s="612"/>
      <c r="AOT25" s="612"/>
      <c r="AOU25" s="612"/>
      <c r="AOV25" s="612"/>
      <c r="AOW25" s="612"/>
      <c r="AOX25" s="612"/>
      <c r="AOY25" s="612"/>
      <c r="AOZ25" s="612"/>
      <c r="APA25" s="612"/>
      <c r="APB25" s="612"/>
      <c r="APC25" s="612"/>
      <c r="APD25" s="612"/>
      <c r="APE25" s="612"/>
      <c r="APF25" s="612"/>
      <c r="APG25" s="612"/>
      <c r="APH25" s="612"/>
      <c r="API25" s="612"/>
      <c r="APJ25" s="612"/>
      <c r="APK25" s="612"/>
      <c r="APL25" s="612"/>
      <c r="APM25" s="612"/>
      <c r="APN25" s="612"/>
      <c r="APO25" s="612"/>
      <c r="APP25" s="612"/>
      <c r="APQ25" s="612"/>
      <c r="APR25" s="612"/>
      <c r="APS25" s="612"/>
      <c r="APT25" s="612"/>
      <c r="APU25" s="612"/>
      <c r="APV25" s="612"/>
      <c r="APW25" s="612"/>
      <c r="APX25" s="612"/>
      <c r="APY25" s="612"/>
      <c r="APZ25" s="612"/>
      <c r="AQA25" s="612"/>
      <c r="AQB25" s="612"/>
      <c r="AQC25" s="612"/>
      <c r="AQD25" s="612"/>
      <c r="AQE25" s="612"/>
      <c r="AQF25" s="612"/>
      <c r="AQG25" s="612"/>
      <c r="AQH25" s="612"/>
      <c r="AQI25" s="612"/>
      <c r="AQJ25" s="612"/>
      <c r="AQK25" s="612"/>
      <c r="AQL25" s="612"/>
      <c r="AQM25" s="612"/>
      <c r="AQN25" s="612"/>
      <c r="AQO25" s="612"/>
      <c r="AQP25" s="612"/>
      <c r="AQQ25" s="612"/>
      <c r="AQR25" s="612"/>
      <c r="AQS25" s="612"/>
      <c r="AQT25" s="612"/>
      <c r="AQU25" s="612"/>
      <c r="AQV25" s="612"/>
      <c r="AQW25" s="612"/>
      <c r="AQX25" s="612"/>
      <c r="AQY25" s="612"/>
      <c r="AQZ25" s="612"/>
      <c r="ARA25" s="612"/>
      <c r="ARB25" s="612"/>
      <c r="ARC25" s="612"/>
      <c r="ARD25" s="612"/>
      <c r="ARE25" s="612"/>
      <c r="ARF25" s="612"/>
      <c r="ARG25" s="612"/>
      <c r="ARH25" s="612"/>
      <c r="ARI25" s="612"/>
      <c r="ARJ25" s="612"/>
      <c r="ARK25" s="612"/>
      <c r="ARL25" s="612"/>
      <c r="ARM25" s="612"/>
      <c r="ARN25" s="612"/>
      <c r="ARO25" s="612"/>
      <c r="ARP25" s="612"/>
      <c r="ARQ25" s="612"/>
      <c r="ARR25" s="612"/>
      <c r="ARS25" s="612"/>
      <c r="ART25" s="612"/>
      <c r="ARU25" s="612"/>
      <c r="ARV25" s="612"/>
      <c r="ARW25" s="612"/>
      <c r="ARX25" s="612"/>
      <c r="ARY25" s="612"/>
      <c r="ARZ25" s="612"/>
      <c r="ASA25" s="612"/>
      <c r="ASB25" s="612"/>
      <c r="ASC25" s="612"/>
      <c r="ASD25" s="612"/>
      <c r="ASE25" s="612"/>
      <c r="ASF25" s="612"/>
      <c r="ASG25" s="612"/>
      <c r="ASH25" s="612"/>
      <c r="ASI25" s="612"/>
      <c r="ASJ25" s="612"/>
      <c r="ASK25" s="612"/>
      <c r="ASL25" s="612"/>
      <c r="ASM25" s="612"/>
      <c r="ASN25" s="612"/>
      <c r="ASO25" s="612"/>
      <c r="ASP25" s="612"/>
      <c r="ASQ25" s="612"/>
      <c r="ASR25" s="612"/>
      <c r="ASS25" s="612"/>
      <c r="AST25" s="612"/>
      <c r="ASU25" s="612"/>
      <c r="ASV25" s="612"/>
      <c r="ASW25" s="612"/>
      <c r="ASX25" s="612"/>
      <c r="ASY25" s="612"/>
      <c r="ASZ25" s="612"/>
      <c r="ATA25" s="612"/>
      <c r="ATB25" s="612"/>
      <c r="ATC25" s="612"/>
      <c r="ATD25" s="612"/>
      <c r="ATE25" s="612"/>
      <c r="ATF25" s="612"/>
      <c r="ATG25" s="612"/>
      <c r="ATH25" s="612"/>
      <c r="ATI25" s="612"/>
      <c r="ATJ25" s="612"/>
      <c r="ATK25" s="612"/>
      <c r="ATL25" s="612"/>
      <c r="ATM25" s="612"/>
      <c r="ATN25" s="612"/>
      <c r="ATO25" s="612"/>
      <c r="ATP25" s="612"/>
      <c r="ATQ25" s="612"/>
      <c r="ATR25" s="612"/>
      <c r="ATS25" s="612"/>
      <c r="ATT25" s="612"/>
      <c r="ATU25" s="612"/>
      <c r="ATV25" s="612"/>
      <c r="ATW25" s="612"/>
      <c r="ATX25" s="612"/>
      <c r="ATY25" s="612"/>
      <c r="ATZ25" s="612"/>
      <c r="AUA25" s="612"/>
      <c r="AUB25" s="612"/>
      <c r="AUC25" s="612"/>
      <c r="AUD25" s="612"/>
      <c r="AUE25" s="612"/>
      <c r="AUF25" s="612"/>
      <c r="AUG25" s="612"/>
      <c r="AUH25" s="612"/>
      <c r="AUI25" s="612"/>
      <c r="AUJ25" s="612"/>
      <c r="AUK25" s="612"/>
      <c r="AUL25" s="612"/>
      <c r="AUM25" s="612"/>
      <c r="AUN25" s="612"/>
      <c r="AUO25" s="612"/>
      <c r="AUP25" s="612"/>
      <c r="AUQ25" s="612"/>
      <c r="AUR25" s="612"/>
      <c r="AUS25" s="612"/>
      <c r="AUT25" s="612"/>
      <c r="AUU25" s="612"/>
      <c r="AUV25" s="612"/>
      <c r="AUW25" s="612"/>
      <c r="AUX25" s="612"/>
      <c r="AUY25" s="612"/>
      <c r="AUZ25" s="612"/>
      <c r="AVA25" s="612"/>
      <c r="AVB25" s="612"/>
      <c r="AVC25" s="612"/>
      <c r="AVD25" s="612"/>
      <c r="AVE25" s="612"/>
      <c r="AVF25" s="612"/>
      <c r="AVG25" s="612"/>
      <c r="AVH25" s="612"/>
      <c r="AVI25" s="612"/>
      <c r="AVJ25" s="612"/>
      <c r="AVK25" s="612"/>
      <c r="AVL25" s="612"/>
      <c r="AVM25" s="612"/>
      <c r="AVN25" s="612"/>
      <c r="AVO25" s="612"/>
      <c r="AVP25" s="612"/>
      <c r="AVQ25" s="612"/>
      <c r="AVR25" s="612"/>
      <c r="AVS25" s="612"/>
      <c r="AVT25" s="612"/>
      <c r="AVU25" s="612"/>
      <c r="AVV25" s="612"/>
      <c r="AVW25" s="612"/>
      <c r="AVX25" s="612"/>
      <c r="AVY25" s="612"/>
      <c r="AVZ25" s="612"/>
      <c r="AWA25" s="612"/>
      <c r="AWB25" s="612"/>
      <c r="AWC25" s="612"/>
      <c r="AWD25" s="612"/>
      <c r="AWE25" s="612"/>
      <c r="AWF25" s="612"/>
      <c r="AWG25" s="612"/>
      <c r="AWH25" s="612"/>
      <c r="AWI25" s="612"/>
      <c r="AWJ25" s="612"/>
      <c r="AWK25" s="612"/>
      <c r="AWL25" s="612"/>
      <c r="AWM25" s="612"/>
      <c r="AWN25" s="612"/>
      <c r="AWO25" s="612"/>
      <c r="AWP25" s="612"/>
      <c r="AWQ25" s="612"/>
      <c r="AWR25" s="612"/>
      <c r="AWS25" s="612"/>
      <c r="AWT25" s="612"/>
      <c r="AWU25" s="612"/>
      <c r="AWV25" s="612"/>
      <c r="AWW25" s="612"/>
      <c r="AWX25" s="612"/>
      <c r="AWY25" s="612"/>
      <c r="AWZ25" s="612"/>
      <c r="AXA25" s="612"/>
      <c r="AXB25" s="612"/>
      <c r="AXC25" s="612"/>
      <c r="AXD25" s="612"/>
      <c r="AXE25" s="612"/>
      <c r="AXF25" s="612"/>
      <c r="AXG25" s="612"/>
      <c r="AXH25" s="612"/>
      <c r="AXI25" s="612"/>
      <c r="AXJ25" s="612"/>
      <c r="AXK25" s="612"/>
      <c r="AXL25" s="612"/>
      <c r="AXM25" s="612"/>
      <c r="AXN25" s="612"/>
      <c r="AXO25" s="612"/>
      <c r="AXP25" s="612"/>
      <c r="AXQ25" s="612"/>
      <c r="AXR25" s="612"/>
      <c r="AXS25" s="612"/>
      <c r="AXT25" s="612"/>
      <c r="AXU25" s="612"/>
      <c r="AXV25" s="612"/>
      <c r="AXW25" s="612"/>
      <c r="AXX25" s="612"/>
      <c r="AXY25" s="612"/>
      <c r="AXZ25" s="612"/>
      <c r="AYA25" s="612"/>
      <c r="AYB25" s="612"/>
      <c r="AYC25" s="612"/>
      <c r="AYD25" s="612"/>
      <c r="AYE25" s="612"/>
      <c r="AYF25" s="612"/>
      <c r="AYG25" s="612"/>
      <c r="AYH25" s="612"/>
      <c r="AYI25" s="612"/>
      <c r="AYJ25" s="612"/>
      <c r="AYK25" s="612"/>
      <c r="AYL25" s="612"/>
      <c r="AYM25" s="612"/>
      <c r="AYN25" s="612"/>
      <c r="AYO25" s="612"/>
      <c r="AYP25" s="612"/>
      <c r="AYQ25" s="612"/>
      <c r="AYR25" s="612"/>
      <c r="AYS25" s="612"/>
      <c r="AYT25" s="612"/>
      <c r="AYU25" s="612"/>
      <c r="AYV25" s="612"/>
      <c r="AYW25" s="612"/>
      <c r="AYX25" s="612"/>
      <c r="AYY25" s="612"/>
      <c r="AYZ25" s="612"/>
      <c r="AZA25" s="612"/>
      <c r="AZB25" s="612"/>
      <c r="AZC25" s="612"/>
      <c r="AZD25" s="612"/>
      <c r="AZE25" s="612"/>
      <c r="AZF25" s="612"/>
      <c r="AZG25" s="612"/>
      <c r="AZH25" s="612"/>
      <c r="AZI25" s="612"/>
      <c r="AZJ25" s="612"/>
      <c r="AZK25" s="612"/>
      <c r="AZL25" s="612"/>
      <c r="AZM25" s="612"/>
      <c r="AZN25" s="612"/>
      <c r="AZO25" s="612"/>
      <c r="AZP25" s="612"/>
      <c r="AZQ25" s="612"/>
      <c r="AZR25" s="612"/>
      <c r="AZS25" s="612"/>
      <c r="AZT25" s="612"/>
      <c r="AZU25" s="612"/>
      <c r="AZV25" s="612"/>
      <c r="AZW25" s="612"/>
      <c r="AZX25" s="612"/>
      <c r="AZY25" s="612"/>
      <c r="AZZ25" s="612"/>
      <c r="BAA25" s="612"/>
      <c r="BAB25" s="612"/>
      <c r="BAC25" s="612"/>
      <c r="BAD25" s="612"/>
      <c r="BAE25" s="612"/>
      <c r="BAF25" s="612"/>
      <c r="BAG25" s="612"/>
      <c r="BAH25" s="612"/>
      <c r="BAI25" s="612"/>
      <c r="BAJ25" s="612"/>
      <c r="BAK25" s="612"/>
      <c r="BAL25" s="612"/>
      <c r="BAM25" s="612"/>
      <c r="BAN25" s="612"/>
      <c r="BAO25" s="612"/>
      <c r="BAP25" s="612"/>
      <c r="BAQ25" s="612"/>
      <c r="BAR25" s="612"/>
      <c r="BAS25" s="612"/>
      <c r="BAT25" s="612"/>
      <c r="BAU25" s="612"/>
      <c r="BAV25" s="612"/>
      <c r="BAW25" s="612"/>
      <c r="BAX25" s="612"/>
      <c r="BAY25" s="612"/>
      <c r="BAZ25" s="612"/>
      <c r="BBA25" s="612"/>
      <c r="BBB25" s="612"/>
      <c r="BBC25" s="612"/>
      <c r="BBD25" s="612"/>
      <c r="BBE25" s="612"/>
      <c r="BBF25" s="612"/>
      <c r="BBG25" s="612"/>
      <c r="BBH25" s="612"/>
      <c r="BBI25" s="612"/>
      <c r="BBJ25" s="612"/>
      <c r="BBK25" s="612"/>
      <c r="BBL25" s="612"/>
      <c r="BBM25" s="612"/>
      <c r="BBN25" s="612"/>
      <c r="BBO25" s="612"/>
      <c r="BBP25" s="612"/>
      <c r="BBQ25" s="612"/>
      <c r="BBR25" s="612"/>
      <c r="BBS25" s="612"/>
      <c r="BBT25" s="612"/>
      <c r="BBU25" s="612"/>
      <c r="BBV25" s="612"/>
      <c r="BBW25" s="612"/>
      <c r="BBX25" s="612"/>
      <c r="BBY25" s="612"/>
      <c r="BBZ25" s="612"/>
      <c r="BCA25" s="612"/>
      <c r="BCB25" s="612"/>
      <c r="BCC25" s="612"/>
      <c r="BCD25" s="612"/>
      <c r="BCE25" s="612"/>
      <c r="BCF25" s="612"/>
      <c r="BCG25" s="612"/>
      <c r="BCH25" s="612"/>
      <c r="BCI25" s="612"/>
      <c r="BCJ25" s="612"/>
      <c r="BCK25" s="612"/>
      <c r="BCL25" s="612"/>
      <c r="BCM25" s="612"/>
      <c r="BCN25" s="612"/>
      <c r="BCO25" s="612"/>
      <c r="BCP25" s="612"/>
      <c r="BCQ25" s="612"/>
      <c r="BCR25" s="612"/>
      <c r="BCS25" s="612"/>
      <c r="BCT25" s="612"/>
      <c r="BCU25" s="612"/>
      <c r="BCV25" s="612"/>
      <c r="BCW25" s="612"/>
      <c r="BCX25" s="612"/>
      <c r="BCY25" s="612"/>
      <c r="BCZ25" s="612"/>
      <c r="BDA25" s="612"/>
      <c r="BDB25" s="612"/>
      <c r="BDC25" s="612"/>
      <c r="BDD25" s="612"/>
      <c r="BDE25" s="612"/>
      <c r="BDF25" s="612"/>
      <c r="BDG25" s="612"/>
      <c r="BDH25" s="612"/>
      <c r="BDI25" s="612"/>
      <c r="BDJ25" s="612"/>
      <c r="BDK25" s="612"/>
      <c r="BDL25" s="612"/>
      <c r="BDM25" s="612"/>
      <c r="BDN25" s="612"/>
      <c r="BDO25" s="612"/>
      <c r="BDP25" s="612"/>
      <c r="BDQ25" s="612"/>
      <c r="BDR25" s="612"/>
      <c r="BDS25" s="612"/>
      <c r="BDT25" s="612"/>
      <c r="BDU25" s="612"/>
      <c r="BDV25" s="612"/>
      <c r="BDW25" s="612"/>
      <c r="BDX25" s="612"/>
      <c r="BDY25" s="612"/>
      <c r="BDZ25" s="612"/>
      <c r="BEA25" s="612"/>
      <c r="BEB25" s="612"/>
      <c r="BEC25" s="612"/>
      <c r="BED25" s="612"/>
      <c r="BEE25" s="612"/>
      <c r="BEF25" s="612"/>
      <c r="BEG25" s="612"/>
      <c r="BEH25" s="612"/>
      <c r="BEI25" s="612"/>
      <c r="BEJ25" s="612"/>
      <c r="BEK25" s="612"/>
      <c r="BEL25" s="612"/>
      <c r="BEM25" s="612"/>
      <c r="BEN25" s="612"/>
      <c r="BEO25" s="612"/>
      <c r="BEP25" s="612"/>
      <c r="BEQ25" s="612"/>
      <c r="BER25" s="612"/>
      <c r="BES25" s="612"/>
      <c r="BET25" s="612"/>
      <c r="BEU25" s="612"/>
      <c r="BEV25" s="612"/>
      <c r="BEW25" s="612"/>
      <c r="BEX25" s="612"/>
      <c r="BEY25" s="612"/>
      <c r="BEZ25" s="612"/>
      <c r="BFA25" s="612"/>
      <c r="BFB25" s="612"/>
      <c r="BFC25" s="612"/>
      <c r="BFD25" s="612"/>
      <c r="BFE25" s="612"/>
      <c r="BFF25" s="612"/>
      <c r="BFG25" s="612"/>
      <c r="BFH25" s="612"/>
      <c r="BFI25" s="612"/>
      <c r="BFJ25" s="612"/>
      <c r="BFK25" s="612"/>
      <c r="BFL25" s="612"/>
      <c r="BFM25" s="612"/>
      <c r="BFN25" s="612"/>
      <c r="BFO25" s="612"/>
      <c r="BFP25" s="612"/>
      <c r="BFQ25" s="612"/>
      <c r="BFR25" s="612"/>
      <c r="BFS25" s="612"/>
      <c r="BFT25" s="612"/>
      <c r="BFU25" s="612"/>
      <c r="BFV25" s="612"/>
      <c r="BFW25" s="612"/>
      <c r="BFX25" s="612"/>
      <c r="BFY25" s="612"/>
      <c r="BFZ25" s="612"/>
      <c r="BGA25" s="612"/>
      <c r="BGB25" s="612"/>
      <c r="BGC25" s="612"/>
      <c r="BGD25" s="612"/>
      <c r="BGE25" s="612"/>
      <c r="BGF25" s="612"/>
      <c r="BGG25" s="612"/>
      <c r="BGH25" s="612"/>
      <c r="BGI25" s="612"/>
      <c r="BGJ25" s="612"/>
      <c r="BGK25" s="612"/>
      <c r="BGL25" s="612"/>
      <c r="BGM25" s="612"/>
      <c r="BGN25" s="612"/>
      <c r="BGO25" s="612"/>
      <c r="BGP25" s="612"/>
      <c r="BGQ25" s="612"/>
      <c r="BGR25" s="612"/>
      <c r="BGS25" s="612"/>
      <c r="BGT25" s="612"/>
      <c r="BGU25" s="612"/>
      <c r="BGV25" s="612"/>
      <c r="BGW25" s="612"/>
      <c r="BGX25" s="612"/>
      <c r="BGY25" s="612"/>
      <c r="BGZ25" s="612"/>
      <c r="BHA25" s="612"/>
      <c r="BHB25" s="612"/>
      <c r="BHC25" s="612"/>
      <c r="BHD25" s="612"/>
      <c r="BHE25" s="612"/>
      <c r="BHF25" s="612"/>
      <c r="BHG25" s="612"/>
      <c r="BHH25" s="612"/>
      <c r="BHI25" s="612"/>
      <c r="BHJ25" s="612"/>
      <c r="BHK25" s="612"/>
      <c r="BHL25" s="612"/>
      <c r="BHM25" s="612"/>
      <c r="BHN25" s="612"/>
      <c r="BHO25" s="612"/>
      <c r="BHP25" s="612"/>
      <c r="BHQ25" s="612"/>
      <c r="BHR25" s="612"/>
      <c r="BHS25" s="612"/>
      <c r="BHT25" s="612"/>
      <c r="BHU25" s="612"/>
      <c r="BHV25" s="612"/>
      <c r="BHW25" s="612"/>
      <c r="BHX25" s="612"/>
      <c r="BHY25" s="612"/>
      <c r="BHZ25" s="612"/>
      <c r="BIA25" s="612"/>
      <c r="BIB25" s="612"/>
      <c r="BIC25" s="612"/>
      <c r="BID25" s="612"/>
      <c r="BIE25" s="612"/>
      <c r="BIF25" s="612"/>
      <c r="BIG25" s="612"/>
      <c r="BIH25" s="612"/>
      <c r="BII25" s="612"/>
      <c r="BIJ25" s="612"/>
      <c r="BIK25" s="612"/>
      <c r="BIL25" s="612"/>
      <c r="BIM25" s="612"/>
      <c r="BIN25" s="612"/>
      <c r="BIO25" s="612"/>
      <c r="BIP25" s="612"/>
      <c r="BIQ25" s="612"/>
      <c r="BIR25" s="612"/>
      <c r="BIS25" s="612"/>
      <c r="BIT25" s="612"/>
      <c r="BIU25" s="612"/>
      <c r="BIV25" s="612"/>
      <c r="BIW25" s="612"/>
      <c r="BIX25" s="612"/>
      <c r="BIY25" s="612"/>
      <c r="BIZ25" s="612"/>
      <c r="BJA25" s="612"/>
      <c r="BJB25" s="612"/>
      <c r="BJC25" s="612"/>
      <c r="BJD25" s="612"/>
      <c r="BJE25" s="612"/>
      <c r="BJF25" s="612"/>
      <c r="BJG25" s="612"/>
      <c r="BJH25" s="612"/>
      <c r="BJI25" s="612"/>
      <c r="BJJ25" s="612"/>
      <c r="BJK25" s="612"/>
      <c r="BJL25" s="612"/>
      <c r="BJM25" s="612"/>
      <c r="BJN25" s="612"/>
      <c r="BJO25" s="612"/>
      <c r="BJP25" s="612"/>
      <c r="BJQ25" s="612"/>
      <c r="BJR25" s="612"/>
      <c r="BJS25" s="612"/>
      <c r="BJT25" s="612"/>
      <c r="BJU25" s="612"/>
      <c r="BJV25" s="612"/>
      <c r="BJW25" s="612"/>
      <c r="BJX25" s="612"/>
      <c r="BJY25" s="612"/>
      <c r="BJZ25" s="612"/>
      <c r="BKA25" s="612"/>
      <c r="BKB25" s="612"/>
      <c r="BKC25" s="612"/>
      <c r="BKD25" s="612"/>
      <c r="BKE25" s="612"/>
      <c r="BKF25" s="612"/>
      <c r="BKG25" s="612"/>
      <c r="BKH25" s="612"/>
      <c r="BKI25" s="612"/>
      <c r="BKJ25" s="612"/>
      <c r="BKK25" s="612"/>
      <c r="BKL25" s="612"/>
      <c r="BKM25" s="612"/>
      <c r="BKN25" s="612"/>
      <c r="BKO25" s="612"/>
      <c r="BKP25" s="612"/>
      <c r="BKQ25" s="612"/>
      <c r="BKR25" s="612"/>
      <c r="BKS25" s="612"/>
      <c r="BKT25" s="612"/>
      <c r="BKU25" s="612"/>
      <c r="BKV25" s="612"/>
      <c r="BKW25" s="612"/>
      <c r="BKX25" s="612"/>
      <c r="BKY25" s="612"/>
      <c r="BKZ25" s="612"/>
      <c r="BLA25" s="612"/>
      <c r="BLB25" s="612"/>
      <c r="BLC25" s="612"/>
      <c r="BLD25" s="612"/>
      <c r="BLE25" s="612"/>
      <c r="BLF25" s="612"/>
      <c r="BLG25" s="612"/>
      <c r="BLH25" s="612"/>
      <c r="BLI25" s="612"/>
      <c r="BLJ25" s="612"/>
      <c r="BLK25" s="612"/>
      <c r="BLL25" s="612"/>
      <c r="BLM25" s="612"/>
      <c r="BLN25" s="612"/>
      <c r="BLO25" s="612"/>
      <c r="BLP25" s="612"/>
      <c r="BLQ25" s="612"/>
      <c r="BLR25" s="612"/>
      <c r="BLS25" s="612"/>
      <c r="BLT25" s="612"/>
      <c r="BLU25" s="612"/>
      <c r="BLV25" s="612"/>
      <c r="BLW25" s="612"/>
      <c r="BLX25" s="612"/>
      <c r="BLY25" s="612"/>
      <c r="BLZ25" s="612"/>
      <c r="BMA25" s="612"/>
      <c r="BMB25" s="612"/>
      <c r="BMC25" s="612"/>
      <c r="BMD25" s="612"/>
      <c r="BME25" s="612"/>
      <c r="BMF25" s="612"/>
      <c r="BMG25" s="612"/>
      <c r="BMH25" s="612"/>
      <c r="BMI25" s="612"/>
      <c r="BMJ25" s="612"/>
      <c r="BMK25" s="612"/>
      <c r="BML25" s="612"/>
      <c r="BMM25" s="612"/>
      <c r="BMN25" s="612"/>
      <c r="BMO25" s="612"/>
      <c r="BMP25" s="612"/>
      <c r="BMQ25" s="612"/>
      <c r="BMR25" s="612"/>
      <c r="BMS25" s="612"/>
      <c r="BMT25" s="612"/>
      <c r="BMU25" s="612"/>
      <c r="BMV25" s="612"/>
      <c r="BMW25" s="612"/>
      <c r="BMX25" s="612"/>
      <c r="BMY25" s="612"/>
      <c r="BMZ25" s="612"/>
      <c r="BNA25" s="612"/>
      <c r="BNB25" s="612"/>
      <c r="BNC25" s="612"/>
      <c r="BND25" s="612"/>
      <c r="BNE25" s="612"/>
      <c r="BNF25" s="612"/>
      <c r="BNG25" s="612"/>
      <c r="BNH25" s="612"/>
      <c r="BNI25" s="612"/>
      <c r="BNJ25" s="612"/>
      <c r="BNK25" s="612"/>
      <c r="BNL25" s="612"/>
      <c r="BNM25" s="612"/>
      <c r="BNN25" s="612"/>
      <c r="BNO25" s="612"/>
      <c r="BNP25" s="612"/>
      <c r="BNQ25" s="612"/>
      <c r="BNR25" s="612"/>
      <c r="BNS25" s="612"/>
      <c r="BNT25" s="612"/>
      <c r="BNU25" s="612"/>
      <c r="BNV25" s="612"/>
      <c r="BNW25" s="612"/>
      <c r="BNX25" s="612"/>
      <c r="BNY25" s="612"/>
      <c r="BNZ25" s="612"/>
      <c r="BOA25" s="612"/>
      <c r="BOB25" s="612"/>
      <c r="BOC25" s="612"/>
      <c r="BOD25" s="612"/>
      <c r="BOE25" s="612"/>
      <c r="BOF25" s="612"/>
      <c r="BOG25" s="612"/>
      <c r="BOH25" s="612"/>
      <c r="BOI25" s="612"/>
      <c r="BOJ25" s="612"/>
      <c r="BOK25" s="612"/>
      <c r="BOL25" s="612"/>
      <c r="BOM25" s="612"/>
      <c r="BON25" s="612"/>
      <c r="BOO25" s="612"/>
      <c r="BOP25" s="612"/>
      <c r="BOQ25" s="612"/>
      <c r="BOR25" s="612"/>
      <c r="BOS25" s="612"/>
      <c r="BOT25" s="612"/>
      <c r="BOU25" s="612"/>
      <c r="BOV25" s="612"/>
      <c r="BOW25" s="612"/>
      <c r="BOX25" s="612"/>
      <c r="BOY25" s="612"/>
      <c r="BOZ25" s="612"/>
      <c r="BPA25" s="612"/>
      <c r="BPB25" s="612"/>
      <c r="BPC25" s="612"/>
      <c r="BPD25" s="612"/>
      <c r="BPE25" s="612"/>
      <c r="BPF25" s="612"/>
      <c r="BPG25" s="612"/>
      <c r="BPH25" s="612"/>
      <c r="BPI25" s="612"/>
      <c r="BPJ25" s="612"/>
      <c r="BPK25" s="612"/>
      <c r="BPL25" s="612"/>
      <c r="BPM25" s="612"/>
      <c r="BPN25" s="612"/>
      <c r="BPO25" s="612"/>
      <c r="BPP25" s="612"/>
      <c r="BPQ25" s="612"/>
      <c r="BPR25" s="612"/>
      <c r="BPS25" s="612"/>
      <c r="BPT25" s="612"/>
      <c r="BPU25" s="612"/>
      <c r="BPV25" s="612"/>
      <c r="BPW25" s="612"/>
      <c r="BPX25" s="612"/>
      <c r="BPY25" s="612"/>
      <c r="BPZ25" s="612"/>
      <c r="BQA25" s="612"/>
      <c r="BQB25" s="612"/>
      <c r="BQC25" s="612"/>
      <c r="BQD25" s="612"/>
      <c r="BQE25" s="612"/>
      <c r="BQF25" s="612"/>
      <c r="BQG25" s="612"/>
      <c r="BQH25" s="612"/>
      <c r="BQI25" s="612"/>
      <c r="BQJ25" s="612"/>
      <c r="BQK25" s="612"/>
      <c r="BQL25" s="612"/>
      <c r="BQM25" s="612"/>
      <c r="BQN25" s="612"/>
      <c r="BQO25" s="612"/>
      <c r="BQP25" s="612"/>
      <c r="BQQ25" s="612"/>
      <c r="BQR25" s="612"/>
      <c r="BQS25" s="612"/>
      <c r="BQT25" s="612"/>
      <c r="BQU25" s="612"/>
      <c r="BQV25" s="612"/>
      <c r="BQW25" s="612"/>
      <c r="BQX25" s="612"/>
      <c r="BQY25" s="612"/>
      <c r="BQZ25" s="612"/>
      <c r="BRA25" s="612"/>
      <c r="BRB25" s="612"/>
      <c r="BRC25" s="612"/>
      <c r="BRD25" s="612"/>
      <c r="BRE25" s="612"/>
      <c r="BRF25" s="612"/>
      <c r="BRG25" s="612"/>
      <c r="BRH25" s="612"/>
      <c r="BRI25" s="612"/>
      <c r="BRJ25" s="612"/>
      <c r="BRK25" s="612"/>
      <c r="BRL25" s="612"/>
      <c r="BRM25" s="612"/>
      <c r="BRN25" s="612"/>
      <c r="BRO25" s="612"/>
      <c r="BRP25" s="612"/>
      <c r="BRQ25" s="612"/>
      <c r="BRR25" s="612"/>
      <c r="BRS25" s="612"/>
      <c r="BRT25" s="612"/>
      <c r="BRU25" s="612"/>
      <c r="BRV25" s="612"/>
      <c r="BRW25" s="612"/>
      <c r="BRX25" s="612"/>
      <c r="BRY25" s="612"/>
      <c r="BRZ25" s="612"/>
      <c r="BSA25" s="612"/>
      <c r="BSB25" s="612"/>
      <c r="BSC25" s="612"/>
      <c r="BSD25" s="612"/>
      <c r="BSE25" s="612"/>
      <c r="BSF25" s="612"/>
      <c r="BSG25" s="612"/>
      <c r="BSH25" s="612"/>
      <c r="BSI25" s="612"/>
      <c r="BSJ25" s="612"/>
      <c r="BSK25" s="612"/>
      <c r="BSL25" s="612"/>
      <c r="BSM25" s="612"/>
      <c r="BSN25" s="612"/>
      <c r="BSO25" s="612"/>
      <c r="BSP25" s="612"/>
      <c r="BSQ25" s="612"/>
      <c r="BSR25" s="612"/>
      <c r="BSS25" s="612"/>
      <c r="BST25" s="612"/>
      <c r="BSU25" s="612"/>
      <c r="BSV25" s="612"/>
      <c r="BSW25" s="612"/>
      <c r="BSX25" s="612"/>
      <c r="BSY25" s="612"/>
      <c r="BSZ25" s="612"/>
      <c r="BTA25" s="612"/>
      <c r="BTB25" s="612"/>
      <c r="BTC25" s="612"/>
      <c r="BTD25" s="612"/>
      <c r="BTE25" s="612"/>
      <c r="BTF25" s="612"/>
      <c r="BTG25" s="612"/>
      <c r="BTH25" s="612"/>
      <c r="BTI25" s="612"/>
      <c r="BTJ25" s="612"/>
      <c r="BTK25" s="612"/>
      <c r="BTL25" s="612"/>
      <c r="BTM25" s="612"/>
      <c r="BTN25" s="612"/>
      <c r="BTO25" s="612"/>
      <c r="BTP25" s="612"/>
      <c r="BTQ25" s="612"/>
      <c r="BTR25" s="612"/>
      <c r="BTS25" s="612"/>
      <c r="BTT25" s="612"/>
      <c r="BTU25" s="612"/>
      <c r="BTV25" s="612"/>
      <c r="BTW25" s="612"/>
      <c r="BTX25" s="612"/>
      <c r="BTY25" s="612"/>
      <c r="BTZ25" s="612"/>
      <c r="BUA25" s="612"/>
      <c r="BUB25" s="612"/>
      <c r="BUC25" s="612"/>
      <c r="BUD25" s="612"/>
      <c r="BUE25" s="612"/>
      <c r="BUF25" s="612"/>
      <c r="BUG25" s="612"/>
      <c r="BUH25" s="612"/>
      <c r="BUI25" s="612"/>
      <c r="BUJ25" s="612"/>
      <c r="BUK25" s="612"/>
      <c r="BUL25" s="612"/>
      <c r="BUM25" s="612"/>
      <c r="BUN25" s="612"/>
      <c r="BUO25" s="612"/>
      <c r="BUP25" s="612"/>
      <c r="BUQ25" s="612"/>
      <c r="BUR25" s="612"/>
      <c r="BUS25" s="612"/>
      <c r="BUT25" s="612"/>
      <c r="BUU25" s="612"/>
      <c r="BUV25" s="612"/>
      <c r="BUW25" s="612"/>
      <c r="BUX25" s="612"/>
      <c r="BUY25" s="612"/>
      <c r="BUZ25" s="612"/>
      <c r="BVA25" s="612"/>
      <c r="BVB25" s="612"/>
      <c r="BVC25" s="612"/>
      <c r="BVD25" s="612"/>
      <c r="BVE25" s="612"/>
      <c r="BVF25" s="612"/>
      <c r="BVG25" s="612"/>
      <c r="BVH25" s="612"/>
      <c r="BVI25" s="612"/>
      <c r="BVJ25" s="612"/>
      <c r="BVK25" s="612"/>
      <c r="BVL25" s="612"/>
      <c r="BVM25" s="612"/>
      <c r="BVN25" s="612"/>
      <c r="BVO25" s="612"/>
      <c r="BVP25" s="612"/>
      <c r="BVQ25" s="612"/>
      <c r="BVR25" s="612"/>
      <c r="BVS25" s="612"/>
      <c r="BVT25" s="612"/>
      <c r="BVU25" s="612"/>
      <c r="BVV25" s="612"/>
      <c r="BVW25" s="612"/>
      <c r="BVX25" s="612"/>
      <c r="BVY25" s="612"/>
      <c r="BVZ25" s="612"/>
      <c r="BWA25" s="612"/>
      <c r="BWB25" s="612"/>
      <c r="BWC25" s="612"/>
      <c r="BWD25" s="612"/>
      <c r="BWE25" s="612"/>
      <c r="BWF25" s="612"/>
      <c r="BWG25" s="612"/>
      <c r="BWH25" s="612"/>
      <c r="BWI25" s="612"/>
      <c r="BWJ25" s="612"/>
      <c r="BWK25" s="612"/>
      <c r="BWL25" s="612"/>
      <c r="BWM25" s="612"/>
      <c r="BWN25" s="612"/>
      <c r="BWO25" s="612"/>
      <c r="BWP25" s="612"/>
      <c r="BWQ25" s="612"/>
      <c r="BWR25" s="612"/>
      <c r="BWS25" s="612"/>
      <c r="BWT25" s="612"/>
      <c r="BWU25" s="612"/>
      <c r="BWV25" s="612"/>
      <c r="BWW25" s="612"/>
      <c r="BWX25" s="612"/>
      <c r="BWY25" s="612"/>
      <c r="BWZ25" s="612"/>
      <c r="BXA25" s="612"/>
      <c r="BXB25" s="612"/>
      <c r="BXC25" s="612"/>
      <c r="BXD25" s="612"/>
      <c r="BXE25" s="612"/>
      <c r="BXF25" s="612"/>
      <c r="BXG25" s="612"/>
      <c r="BXH25" s="612"/>
      <c r="BXI25" s="612"/>
      <c r="BXJ25" s="612"/>
      <c r="BXK25" s="612"/>
      <c r="BXL25" s="612"/>
      <c r="BXM25" s="612"/>
    </row>
    <row r="26" spans="1:1989" ht="30" customHeight="1" x14ac:dyDescent="0.5">
      <c r="A26" s="1222" t="s">
        <v>763</v>
      </c>
      <c r="B26" s="1298">
        <v>27889.991221227036</v>
      </c>
      <c r="C26" s="1298">
        <v>30472.731989970434</v>
      </c>
      <c r="D26" s="1298">
        <v>33218.211829675573</v>
      </c>
      <c r="E26" s="1298">
        <v>27428.934466969564</v>
      </c>
      <c r="F26" s="656"/>
      <c r="G26" s="1252"/>
      <c r="H26" s="1252"/>
      <c r="I26" s="1252"/>
      <c r="J26" s="1252"/>
      <c r="K26" s="1252"/>
    </row>
    <row r="27" spans="1:1989" ht="30" customHeight="1" x14ac:dyDescent="0.5">
      <c r="A27" s="1211" t="s">
        <v>3790</v>
      </c>
      <c r="B27" s="1296">
        <v>25822.464382958598</v>
      </c>
      <c r="C27" s="1296">
        <v>24497.074800354119</v>
      </c>
      <c r="D27" s="1296">
        <v>25389.339255708241</v>
      </c>
      <c r="E27" s="1296">
        <v>27624.690030171449</v>
      </c>
      <c r="F27" s="656"/>
      <c r="G27" s="1252"/>
      <c r="H27" s="1252"/>
      <c r="I27" s="1252"/>
      <c r="J27" s="1252"/>
      <c r="K27" s="1252"/>
    </row>
    <row r="28" spans="1:1989" ht="30" customHeight="1" thickBot="1" x14ac:dyDescent="0.55000000000000004">
      <c r="A28" s="1225" t="s">
        <v>765</v>
      </c>
      <c r="B28" s="1300">
        <v>8066.5293043786587</v>
      </c>
      <c r="C28" s="1300">
        <v>7844.9024899280539</v>
      </c>
      <c r="D28" s="1300">
        <v>8345.0833143569525</v>
      </c>
      <c r="E28" s="1300">
        <v>7043.3582612301689</v>
      </c>
      <c r="F28" s="656"/>
      <c r="G28" s="1252"/>
      <c r="H28" s="1252"/>
      <c r="I28" s="1252"/>
      <c r="J28" s="1252"/>
      <c r="K28" s="1252"/>
    </row>
    <row r="29" spans="1:1989" ht="30" customHeight="1" thickTop="1" thickBot="1" x14ac:dyDescent="0.55000000000000004">
      <c r="A29" s="1228" t="s">
        <v>766</v>
      </c>
      <c r="B29" s="1310">
        <v>422602.04616551159</v>
      </c>
      <c r="C29" s="1310">
        <v>420904.50768610759</v>
      </c>
      <c r="D29" s="1310">
        <v>425871.63182700693</v>
      </c>
      <c r="E29" s="1310">
        <v>424152.34238586848</v>
      </c>
      <c r="F29" s="656"/>
    </row>
    <row r="30" spans="1:1989" ht="30" customHeight="1" thickTop="1" thickBot="1" x14ac:dyDescent="0.55000000000000004">
      <c r="A30" s="1228" t="s">
        <v>767</v>
      </c>
      <c r="B30" s="1310">
        <v>360823.06125694729</v>
      </c>
      <c r="C30" s="1310">
        <v>358089.79840585496</v>
      </c>
      <c r="D30" s="1310">
        <v>358918.99742726621</v>
      </c>
      <c r="E30" s="1310">
        <v>362055.35962749727</v>
      </c>
      <c r="F30" s="656"/>
    </row>
    <row r="31" spans="1:1989" ht="21" thickTop="1" x14ac:dyDescent="0.35">
      <c r="B31" s="1262"/>
      <c r="C31" s="1262"/>
      <c r="D31" s="1262"/>
      <c r="E31" s="1262"/>
    </row>
    <row r="32" spans="1:1989" s="609" customFormat="1" x14ac:dyDescent="0.35">
      <c r="A32" s="1232" t="s">
        <v>520</v>
      </c>
      <c r="B32" s="947"/>
      <c r="C32" s="947"/>
      <c r="D32" s="947"/>
      <c r="E32" s="947"/>
      <c r="F32" s="1263"/>
      <c r="G32" s="1264"/>
      <c r="H32" s="1264"/>
      <c r="I32" s="1264"/>
    </row>
    <row r="33" spans="1:9" ht="31.5" customHeight="1" x14ac:dyDescent="0.35">
      <c r="A33" s="1304" t="s">
        <v>5729</v>
      </c>
      <c r="B33" s="1265"/>
      <c r="C33" s="1265"/>
      <c r="D33" s="1265"/>
      <c r="E33" s="1265"/>
      <c r="F33" s="1266"/>
      <c r="G33" s="1267"/>
      <c r="H33" s="1267"/>
      <c r="I33" s="1267"/>
    </row>
    <row r="34" spans="1:9" ht="9" customHeight="1" x14ac:dyDescent="0.35">
      <c r="A34" s="2878"/>
      <c r="B34" s="1265"/>
      <c r="C34" s="1265"/>
      <c r="D34" s="1265"/>
      <c r="E34" s="1265"/>
      <c r="F34" s="1266"/>
      <c r="G34" s="1267"/>
      <c r="H34" s="1267"/>
      <c r="I34" s="1267"/>
    </row>
    <row r="35" spans="1:9" ht="21" customHeight="1" x14ac:dyDescent="0.35">
      <c r="A35" s="1304" t="s">
        <v>5728</v>
      </c>
      <c r="B35" s="1269"/>
      <c r="C35" s="1269"/>
      <c r="D35" s="1269"/>
      <c r="E35" s="1269"/>
      <c r="F35" s="1266"/>
      <c r="G35" s="1267"/>
      <c r="H35" s="1267"/>
      <c r="I35" s="1267"/>
    </row>
    <row r="36" spans="1:9" ht="13.5" customHeight="1" x14ac:dyDescent="0.35">
      <c r="F36" s="1266"/>
      <c r="G36" s="1266"/>
      <c r="H36" s="1266"/>
      <c r="I36" s="1266"/>
    </row>
    <row r="37" spans="1:9" ht="18" customHeight="1" x14ac:dyDescent="0.35">
      <c r="A37" s="1240" t="s">
        <v>3713</v>
      </c>
      <c r="B37" s="1265"/>
      <c r="C37" s="1265"/>
      <c r="D37" s="1265"/>
      <c r="E37" s="1265"/>
      <c r="F37" s="1266"/>
      <c r="G37" s="1267"/>
      <c r="H37" s="1267"/>
      <c r="I37" s="1267"/>
    </row>
    <row r="38" spans="1:9" x14ac:dyDescent="0.35">
      <c r="A38" s="1234"/>
      <c r="F38" s="1266"/>
      <c r="G38" s="1267"/>
      <c r="H38" s="1267"/>
      <c r="I38" s="1267"/>
    </row>
    <row r="39" spans="1:9" x14ac:dyDescent="0.35">
      <c r="F39" s="1266"/>
      <c r="G39" s="1267"/>
      <c r="H39" s="1267"/>
      <c r="I39" s="1267"/>
    </row>
    <row r="40" spans="1:9" x14ac:dyDescent="0.35">
      <c r="B40" s="955"/>
      <c r="C40" s="955"/>
      <c r="D40" s="955"/>
      <c r="E40" s="955"/>
      <c r="F40" s="1270"/>
      <c r="G40" s="1271"/>
      <c r="H40" s="1271"/>
      <c r="I40" s="1271"/>
    </row>
    <row r="41" spans="1:9" x14ac:dyDescent="0.35">
      <c r="B41" s="955"/>
      <c r="C41" s="955"/>
      <c r="D41" s="955"/>
      <c r="E41" s="955"/>
    </row>
  </sheetData>
  <mergeCells count="1">
    <mergeCell ref="A1:E1"/>
  </mergeCells>
  <printOptions horizontalCentered="1"/>
  <pageMargins left="1" right="0.5" top="0.75" bottom="0.75" header="0.3" footer="0.3"/>
  <pageSetup paperSize="9" scale="10"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0.14999847407452621"/>
    <pageSetUpPr fitToPage="1"/>
  </sheetPr>
  <dimension ref="A1:L62"/>
  <sheetViews>
    <sheetView showGridLines="0" zoomScale="90" zoomScaleNormal="90" workbookViewId="0">
      <pane xSplit="5" ySplit="11" topLeftCell="F34" activePane="bottomRight" state="frozen"/>
      <selection activeCell="A7" sqref="A7"/>
      <selection pane="topRight" activeCell="F7" sqref="F7"/>
      <selection pane="bottomLeft" activeCell="A20" sqref="A20"/>
      <selection pane="bottomRight" activeCell="I42" sqref="I42"/>
    </sheetView>
  </sheetViews>
  <sheetFormatPr defaultRowHeight="14.25" x14ac:dyDescent="0.25"/>
  <cols>
    <col min="1" max="1" width="14.7109375" style="1352" customWidth="1"/>
    <col min="2" max="2" width="10" style="1333" customWidth="1"/>
    <col min="3" max="3" width="9.5703125" style="1333" customWidth="1"/>
    <col min="4" max="4" width="13.28515625" style="1333" customWidth="1"/>
    <col min="5" max="5" width="12.7109375" style="1333" customWidth="1"/>
    <col min="6" max="6" width="13.42578125" style="1333" customWidth="1"/>
    <col min="7" max="7" width="12.85546875" style="1333" customWidth="1"/>
    <col min="8" max="8" width="13.42578125" style="1333" customWidth="1"/>
    <col min="9" max="9" width="9.28515625" style="1333" customWidth="1"/>
    <col min="10" max="11" width="10" style="1333" customWidth="1"/>
    <col min="12" max="12" width="18.28515625" style="1333" customWidth="1"/>
    <col min="13" max="16384" width="9.140625" style="1333"/>
  </cols>
  <sheetData>
    <row r="1" spans="1:12" s="1313" customFormat="1" ht="22.5" customHeight="1" x14ac:dyDescent="0.3">
      <c r="A1" s="1311" t="s">
        <v>3791</v>
      </c>
      <c r="B1" s="1312"/>
      <c r="C1" s="1312"/>
      <c r="D1" s="1312"/>
      <c r="E1" s="1312"/>
      <c r="F1" s="1312"/>
      <c r="G1" s="1312"/>
      <c r="H1" s="1312"/>
      <c r="I1" s="1312"/>
      <c r="J1" s="1312"/>
      <c r="K1" s="1312"/>
      <c r="L1" s="1312"/>
    </row>
    <row r="2" spans="1:12" s="1319" customFormat="1" ht="7.5" customHeight="1" thickBot="1" x14ac:dyDescent="0.3">
      <c r="A2" s="1314"/>
      <c r="B2" s="1315"/>
      <c r="C2" s="1315"/>
      <c r="D2" s="1316"/>
      <c r="E2" s="1317"/>
      <c r="F2" s="1318"/>
      <c r="G2" s="1318"/>
      <c r="H2" s="1318"/>
      <c r="I2" s="1318"/>
      <c r="J2" s="1318"/>
      <c r="K2" s="1318"/>
      <c r="L2" s="1318"/>
    </row>
    <row r="3" spans="1:12" s="1319" customFormat="1" ht="34.5" customHeight="1" x14ac:dyDescent="0.25">
      <c r="A3" s="4272" t="s">
        <v>3792</v>
      </c>
      <c r="B3" s="4275" t="s">
        <v>3793</v>
      </c>
      <c r="C3" s="4276"/>
      <c r="D3" s="4277" t="s">
        <v>3794</v>
      </c>
      <c r="E3" s="4276"/>
      <c r="F3" s="4278" t="s">
        <v>3795</v>
      </c>
      <c r="G3" s="4276"/>
      <c r="H3" s="4277" t="s">
        <v>3796</v>
      </c>
      <c r="I3" s="4276"/>
      <c r="J3" s="4277" t="s">
        <v>3797</v>
      </c>
      <c r="K3" s="4276"/>
    </row>
    <row r="4" spans="1:12" s="1319" customFormat="1" ht="17.25" thickBot="1" x14ac:dyDescent="0.3">
      <c r="A4" s="4273"/>
      <c r="B4" s="1320"/>
      <c r="C4" s="1321"/>
      <c r="D4" s="1322"/>
      <c r="E4" s="1321"/>
      <c r="F4" s="4279" t="s">
        <v>3798</v>
      </c>
      <c r="G4" s="4280"/>
      <c r="H4" s="1322"/>
      <c r="I4" s="1321"/>
      <c r="J4" s="1322"/>
      <c r="K4" s="1321"/>
    </row>
    <row r="5" spans="1:12" s="1319" customFormat="1" ht="18.75" customHeight="1" thickBot="1" x14ac:dyDescent="0.3">
      <c r="A5" s="4273"/>
      <c r="B5" s="4281" t="s">
        <v>3799</v>
      </c>
      <c r="C5" s="4282"/>
      <c r="D5" s="4265" t="s">
        <v>3800</v>
      </c>
      <c r="E5" s="4263"/>
      <c r="F5" s="4262" t="s">
        <v>3801</v>
      </c>
      <c r="G5" s="4263"/>
      <c r="H5" s="4265" t="s">
        <v>3802</v>
      </c>
      <c r="I5" s="4263"/>
      <c r="J5" s="4265"/>
      <c r="K5" s="4263"/>
    </row>
    <row r="6" spans="1:12" s="1319" customFormat="1" ht="18.75" customHeight="1" thickBot="1" x14ac:dyDescent="0.3">
      <c r="A6" s="4273"/>
      <c r="B6" s="1323" t="s">
        <v>3803</v>
      </c>
      <c r="C6" s="1324" t="s">
        <v>3804</v>
      </c>
      <c r="D6" s="1325" t="s">
        <v>3803</v>
      </c>
      <c r="E6" s="1324" t="s">
        <v>3804</v>
      </c>
      <c r="F6" s="1325" t="s">
        <v>3803</v>
      </c>
      <c r="G6" s="1324" t="s">
        <v>3804</v>
      </c>
      <c r="H6" s="1325" t="s">
        <v>3803</v>
      </c>
      <c r="I6" s="1324" t="s">
        <v>3805</v>
      </c>
      <c r="J6" s="1325" t="s">
        <v>3803</v>
      </c>
      <c r="K6" s="1324" t="s">
        <v>3804</v>
      </c>
    </row>
    <row r="7" spans="1:12" s="1319" customFormat="1" ht="18.75" customHeight="1" thickBot="1" x14ac:dyDescent="0.35">
      <c r="A7" s="4274"/>
      <c r="B7" s="4266" t="s">
        <v>7</v>
      </c>
      <c r="C7" s="4267"/>
      <c r="D7" s="4267"/>
      <c r="E7" s="4267"/>
      <c r="F7" s="4267"/>
      <c r="G7" s="4267"/>
      <c r="H7" s="4267"/>
      <c r="I7" s="4268"/>
      <c r="J7" s="4269" t="s">
        <v>3806</v>
      </c>
      <c r="K7" s="4270"/>
    </row>
    <row r="8" spans="1:12" ht="15.75" hidden="1" customHeight="1" thickTop="1" thickBot="1" x14ac:dyDescent="0.3">
      <c r="A8" s="1326">
        <v>42992</v>
      </c>
      <c r="B8" s="1327">
        <v>361175.69677423354</v>
      </c>
      <c r="C8" s="1328">
        <v>88286.459009553524</v>
      </c>
      <c r="D8" s="1329">
        <v>40838.256150537141</v>
      </c>
      <c r="E8" s="1328">
        <v>7974.4071671473275</v>
      </c>
      <c r="F8" s="1329">
        <v>32506.689252031556</v>
      </c>
      <c r="G8" s="1328">
        <v>5296.603179006177</v>
      </c>
      <c r="H8" s="1329">
        <f t="shared" ref="H8:I16" si="0">D8-F8</f>
        <v>8331.5668985055854</v>
      </c>
      <c r="I8" s="1330">
        <f t="shared" si="0"/>
        <v>2677.8039881411505</v>
      </c>
      <c r="J8" s="1331">
        <v>10.860238774177406</v>
      </c>
      <c r="K8" s="1332"/>
    </row>
    <row r="9" spans="1:12" ht="15.75" hidden="1" customHeight="1" x14ac:dyDescent="0.25">
      <c r="A9" s="1326">
        <f>A8+14</f>
        <v>43006</v>
      </c>
      <c r="B9" s="1334">
        <v>366721.28067960928</v>
      </c>
      <c r="C9" s="1335">
        <v>87823.449350442621</v>
      </c>
      <c r="D9" s="1336">
        <v>42864.53315141143</v>
      </c>
      <c r="E9" s="1335">
        <v>8575.0335684122801</v>
      </c>
      <c r="F9" s="1336">
        <v>33040.295497566556</v>
      </c>
      <c r="G9" s="1335">
        <v>5245.8201367587426</v>
      </c>
      <c r="H9" s="1336">
        <f t="shared" si="0"/>
        <v>9824.2376538448734</v>
      </c>
      <c r="I9" s="1337">
        <f t="shared" si="0"/>
        <v>3329.2134316535376</v>
      </c>
      <c r="J9" s="1338">
        <v>11.6885862396572</v>
      </c>
      <c r="K9" s="1339">
        <v>9.7639453151005871</v>
      </c>
    </row>
    <row r="10" spans="1:12" ht="15.75" hidden="1" customHeight="1" x14ac:dyDescent="0.25">
      <c r="A10" s="1326">
        <f t="shared" ref="A10:A35" si="1">A9+14</f>
        <v>43020</v>
      </c>
      <c r="B10" s="1334">
        <v>368153.52089342714</v>
      </c>
      <c r="C10" s="1335">
        <v>88430.119801853085</v>
      </c>
      <c r="D10" s="1336">
        <v>40573.210905210013</v>
      </c>
      <c r="E10" s="1335">
        <v>9065.1625724645492</v>
      </c>
      <c r="F10" s="1336">
        <v>33176.874799229125</v>
      </c>
      <c r="G10" s="1335">
        <v>5277.1019088973944</v>
      </c>
      <c r="H10" s="1336">
        <f t="shared" si="0"/>
        <v>7396.3361059808885</v>
      </c>
      <c r="I10" s="1337">
        <f t="shared" si="0"/>
        <v>3788.0606635671547</v>
      </c>
      <c r="J10" s="1331">
        <v>11.02073146190421</v>
      </c>
      <c r="K10" s="1332">
        <v>10.251215980230512</v>
      </c>
    </row>
    <row r="11" spans="1:12" ht="15.75" hidden="1" customHeight="1" x14ac:dyDescent="0.25">
      <c r="A11" s="1326">
        <f t="shared" si="1"/>
        <v>43034</v>
      </c>
      <c r="B11" s="1340">
        <v>366499.60203842353</v>
      </c>
      <c r="C11" s="1341">
        <v>88994.852652033514</v>
      </c>
      <c r="D11" s="1341">
        <v>39842.170658852134</v>
      </c>
      <c r="E11" s="1341">
        <v>8861.1292133211446</v>
      </c>
      <c r="F11" s="1341">
        <v>33025.948978694731</v>
      </c>
      <c r="G11" s="1341">
        <v>5312.3679622976115</v>
      </c>
      <c r="H11" s="1341">
        <f t="shared" si="0"/>
        <v>6816.2216801574032</v>
      </c>
      <c r="I11" s="1341">
        <f t="shared" si="0"/>
        <v>3548.7612510235331</v>
      </c>
      <c r="J11" s="1342">
        <v>10.87099970566274</v>
      </c>
      <c r="K11" s="1342">
        <v>9.9569008198348534</v>
      </c>
    </row>
    <row r="12" spans="1:12" ht="15.75" hidden="1" customHeight="1" x14ac:dyDescent="0.25">
      <c r="A12" s="1326">
        <f t="shared" si="1"/>
        <v>43048</v>
      </c>
      <c r="B12" s="1340">
        <v>365392.24261965213</v>
      </c>
      <c r="C12" s="1341">
        <v>91823.283922713556</v>
      </c>
      <c r="D12" s="1341">
        <v>40123.950403650735</v>
      </c>
      <c r="E12" s="1341">
        <v>10729.603939666975</v>
      </c>
      <c r="F12" s="1341">
        <v>32926.321972470367</v>
      </c>
      <c r="G12" s="1341">
        <v>5482.0502775616969</v>
      </c>
      <c r="H12" s="1341">
        <f t="shared" si="0"/>
        <v>7197.6284311803684</v>
      </c>
      <c r="I12" s="1341">
        <f t="shared" si="0"/>
        <v>5247.5536621052779</v>
      </c>
      <c r="J12" s="1342">
        <v>10.981062464814553</v>
      </c>
      <c r="K12" s="1342">
        <v>11.685057951856678</v>
      </c>
    </row>
    <row r="13" spans="1:12" ht="15.75" hidden="1" customHeight="1" x14ac:dyDescent="0.25">
      <c r="A13" s="1326">
        <f t="shared" si="1"/>
        <v>43062</v>
      </c>
      <c r="B13" s="1340">
        <v>368515.28300039214</v>
      </c>
      <c r="C13" s="1341">
        <v>91311.460366474566</v>
      </c>
      <c r="D13" s="1341">
        <v>41715.648082138592</v>
      </c>
      <c r="E13" s="1341">
        <v>13184.120952340229</v>
      </c>
      <c r="F13" s="1341">
        <v>33208.211432067146</v>
      </c>
      <c r="G13" s="1341">
        <v>5450.796980633907</v>
      </c>
      <c r="H13" s="1341">
        <f t="shared" si="0"/>
        <v>8507.4366500714459</v>
      </c>
      <c r="I13" s="1341">
        <f t="shared" si="0"/>
        <v>7733.3239717063216</v>
      </c>
      <c r="J13" s="1342">
        <v>11.319923489331703</v>
      </c>
      <c r="K13" s="1342">
        <v>14.438626761007145</v>
      </c>
    </row>
    <row r="14" spans="1:12" ht="15.75" hidden="1" customHeight="1" x14ac:dyDescent="0.25">
      <c r="A14" s="1326">
        <f t="shared" si="1"/>
        <v>43076</v>
      </c>
      <c r="B14" s="1340">
        <v>367898.51831961353</v>
      </c>
      <c r="C14" s="1341">
        <v>91528.577010380468</v>
      </c>
      <c r="D14" s="1341">
        <v>42133.972753866423</v>
      </c>
      <c r="E14" s="1341">
        <v>15222.627779706396</v>
      </c>
      <c r="F14" s="1341">
        <v>33154.896981184182</v>
      </c>
      <c r="G14" s="1341">
        <v>5462.3610656768496</v>
      </c>
      <c r="H14" s="1341">
        <f t="shared" si="0"/>
        <v>8979.0757726822412</v>
      </c>
      <c r="I14" s="1341">
        <f t="shared" si="0"/>
        <v>9760.2667140295453</v>
      </c>
      <c r="J14" s="1342">
        <v>11.452607351156098</v>
      </c>
      <c r="K14" s="1342">
        <v>16.631557352825407</v>
      </c>
    </row>
    <row r="15" spans="1:12" ht="15.75" hidden="1" customHeight="1" x14ac:dyDescent="0.25">
      <c r="A15" s="1326">
        <f t="shared" si="1"/>
        <v>43090</v>
      </c>
      <c r="B15" s="1340">
        <v>368923.65798190067</v>
      </c>
      <c r="C15" s="1341">
        <v>89603.379112250273</v>
      </c>
      <c r="D15" s="1341">
        <v>47596.278203546433</v>
      </c>
      <c r="E15" s="1341">
        <v>17091.410395667794</v>
      </c>
      <c r="F15" s="1341">
        <v>33246.865712184277</v>
      </c>
      <c r="G15" s="1341">
        <v>5347.0450841928732</v>
      </c>
      <c r="H15" s="1341">
        <f t="shared" si="0"/>
        <v>14349.412491362156</v>
      </c>
      <c r="I15" s="1341">
        <f t="shared" si="0"/>
        <v>11744.365311474921</v>
      </c>
      <c r="J15" s="1342">
        <v>12.901389535143743</v>
      </c>
      <c r="K15" s="1342">
        <v>19.074515453548464</v>
      </c>
    </row>
    <row r="16" spans="1:12" ht="15.75" hidden="1" customHeight="1" x14ac:dyDescent="0.25">
      <c r="A16" s="1326">
        <f t="shared" si="1"/>
        <v>43104</v>
      </c>
      <c r="B16" s="1340">
        <v>374750.1169682336</v>
      </c>
      <c r="C16" s="1341">
        <v>88667.989477667652</v>
      </c>
      <c r="D16" s="1341">
        <v>42368.639704460715</v>
      </c>
      <c r="E16" s="1341">
        <v>18894.39994165333</v>
      </c>
      <c r="F16" s="1341">
        <v>33765.260986603498</v>
      </c>
      <c r="G16" s="1341">
        <v>5294.9123956850735</v>
      </c>
      <c r="H16" s="1341">
        <f t="shared" si="0"/>
        <v>8603.3787178572165</v>
      </c>
      <c r="I16" s="1341">
        <f t="shared" si="0"/>
        <v>13599.487545968255</v>
      </c>
      <c r="J16" s="1342">
        <v>11.305837619805779</v>
      </c>
      <c r="K16" s="1342">
        <v>21.309155708794055</v>
      </c>
    </row>
    <row r="17" spans="1:11" ht="15.75" hidden="1" customHeight="1" x14ac:dyDescent="0.25">
      <c r="A17" s="1326">
        <v>43118</v>
      </c>
      <c r="B17" s="1340">
        <v>378080.413921008</v>
      </c>
      <c r="C17" s="1341">
        <v>88772.861863336817</v>
      </c>
      <c r="D17" s="1341">
        <v>42872.336828682855</v>
      </c>
      <c r="E17" s="1341">
        <v>17898.0590058249</v>
      </c>
      <c r="F17" s="1341">
        <v>34061.797667196857</v>
      </c>
      <c r="G17" s="1341">
        <v>5303.3314355961083</v>
      </c>
      <c r="H17" s="1341">
        <f>D17-F17</f>
        <v>8810.5391614859982</v>
      </c>
      <c r="I17" s="1341">
        <f>E17-G17</f>
        <v>12594.727570228792</v>
      </c>
      <c r="J17" s="1342">
        <v>11.339475743813624</v>
      </c>
      <c r="K17" s="1342">
        <v>20.161633443088082</v>
      </c>
    </row>
    <row r="18" spans="1:11" ht="15.75" hidden="1" customHeight="1" x14ac:dyDescent="0.25">
      <c r="A18" s="1326">
        <f t="shared" si="1"/>
        <v>43132</v>
      </c>
      <c r="B18" s="1340">
        <v>377868.33374124137</v>
      </c>
      <c r="C18" s="1341">
        <v>87165.367335338407</v>
      </c>
      <c r="D18" s="1341">
        <v>43811.698241464983</v>
      </c>
      <c r="E18" s="1341">
        <v>19077.167230392701</v>
      </c>
      <c r="F18" s="1341">
        <v>34040.716998714459</v>
      </c>
      <c r="G18" s="1341">
        <v>5208.2107321184812</v>
      </c>
      <c r="H18" s="1341">
        <f t="shared" ref="H18:I33" si="2">D18-F18</f>
        <v>9770.981242750524</v>
      </c>
      <c r="I18" s="1341">
        <f t="shared" si="2"/>
        <v>13868.956498274219</v>
      </c>
      <c r="J18" s="1342">
        <v>11.594434973602889</v>
      </c>
      <c r="K18" s="1342">
        <v>21.886177748784032</v>
      </c>
    </row>
    <row r="19" spans="1:11" ht="15.75" hidden="1" customHeight="1" x14ac:dyDescent="0.25">
      <c r="A19" s="1326">
        <f t="shared" si="1"/>
        <v>43146</v>
      </c>
      <c r="B19" s="1340">
        <v>377690.09701586573</v>
      </c>
      <c r="C19" s="1341">
        <v>86156.903383648823</v>
      </c>
      <c r="D19" s="1341">
        <v>42282.992490204284</v>
      </c>
      <c r="E19" s="1341">
        <v>18995.701364856057</v>
      </c>
      <c r="F19" s="1341">
        <v>34024.067169074777</v>
      </c>
      <c r="G19" s="1341">
        <v>5148.1085779210216</v>
      </c>
      <c r="H19" s="1341">
        <f t="shared" si="2"/>
        <v>8258.9253211295072</v>
      </c>
      <c r="I19" s="1341">
        <f t="shared" si="2"/>
        <v>13847.592786935034</v>
      </c>
      <c r="J19" s="1342">
        <v>11.195155187886245</v>
      </c>
      <c r="K19" s="1342">
        <v>22.047799559682332</v>
      </c>
    </row>
    <row r="20" spans="1:11" ht="15.75" hidden="1" customHeight="1" x14ac:dyDescent="0.25">
      <c r="A20" s="1326">
        <f t="shared" si="1"/>
        <v>43160</v>
      </c>
      <c r="B20" s="1340">
        <v>375677.31823860138</v>
      </c>
      <c r="C20" s="1341">
        <v>85049.020841844147</v>
      </c>
      <c r="D20" s="1341">
        <v>40600.052544635706</v>
      </c>
      <c r="E20" s="1341">
        <v>16973.173954279744</v>
      </c>
      <c r="F20" s="1341">
        <v>33842.443557269653</v>
      </c>
      <c r="G20" s="1341">
        <v>5081.951306646969</v>
      </c>
      <c r="H20" s="1341">
        <f t="shared" si="2"/>
        <v>6757.608987366053</v>
      </c>
      <c r="I20" s="1341">
        <f t="shared" si="2"/>
        <v>11891.222647632774</v>
      </c>
      <c r="J20" s="1342">
        <v>10.807160979266166</v>
      </c>
      <c r="K20" s="1342">
        <v>19.956930469361662</v>
      </c>
    </row>
    <row r="21" spans="1:11" ht="15.75" hidden="1" customHeight="1" x14ac:dyDescent="0.25">
      <c r="A21" s="1326">
        <f t="shared" si="1"/>
        <v>43174</v>
      </c>
      <c r="B21" s="1340">
        <v>376573.50971649645</v>
      </c>
      <c r="C21" s="1341">
        <v>85181.03374988625</v>
      </c>
      <c r="D21" s="1341">
        <v>42823.113843861429</v>
      </c>
      <c r="E21" s="1341">
        <v>21168.244242468729</v>
      </c>
      <c r="F21" s="1341">
        <v>33922.764503166996</v>
      </c>
      <c r="G21" s="1341">
        <v>5090.0962725382888</v>
      </c>
      <c r="H21" s="1341">
        <f t="shared" si="2"/>
        <v>8900.3493406944326</v>
      </c>
      <c r="I21" s="1341">
        <f t="shared" si="2"/>
        <v>16078.14796993044</v>
      </c>
      <c r="J21" s="1342">
        <v>11.371780738401069</v>
      </c>
      <c r="K21" s="1342">
        <v>24.850889112973455</v>
      </c>
    </row>
    <row r="22" spans="1:11" ht="15.75" hidden="1" customHeight="1" thickTop="1" x14ac:dyDescent="0.25">
      <c r="A22" s="1326">
        <f t="shared" si="1"/>
        <v>43188</v>
      </c>
      <c r="B22" s="1340">
        <v>378583.52052852785</v>
      </c>
      <c r="C22" s="1341">
        <v>86413.663919740837</v>
      </c>
      <c r="D22" s="1341">
        <v>42595.272157928557</v>
      </c>
      <c r="E22" s="1341">
        <v>20353.883067532362</v>
      </c>
      <c r="F22" s="1341">
        <v>34103.333071793248</v>
      </c>
      <c r="G22" s="1341">
        <v>5164.2756857006243</v>
      </c>
      <c r="H22" s="1341">
        <f t="shared" si="2"/>
        <v>8491.9390861353095</v>
      </c>
      <c r="I22" s="1341">
        <f t="shared" si="2"/>
        <v>15189.607381831738</v>
      </c>
      <c r="J22" s="1342">
        <v>11.251221949244574</v>
      </c>
      <c r="K22" s="1342">
        <v>23.554010030678267</v>
      </c>
    </row>
    <row r="23" spans="1:11" ht="15.75" hidden="1" customHeight="1" x14ac:dyDescent="0.25">
      <c r="A23" s="1326">
        <f t="shared" si="1"/>
        <v>43202</v>
      </c>
      <c r="B23" s="1340">
        <v>377347.04610080703</v>
      </c>
      <c r="C23" s="1341">
        <v>90478.734485362249</v>
      </c>
      <c r="D23" s="1341">
        <v>39131.149764157853</v>
      </c>
      <c r="E23" s="1341">
        <v>19823.104455390032</v>
      </c>
      <c r="F23" s="1341">
        <v>33991.895497573802</v>
      </c>
      <c r="G23" s="1341">
        <v>5408.2831701209607</v>
      </c>
      <c r="H23" s="1341">
        <f t="shared" si="2"/>
        <v>5139.2542665840519</v>
      </c>
      <c r="I23" s="1341">
        <f t="shared" si="2"/>
        <v>14414.82128526907</v>
      </c>
      <c r="J23" s="1342">
        <v>10.370069189226964</v>
      </c>
      <c r="K23" s="1342">
        <v>21.909130988781722</v>
      </c>
    </row>
    <row r="24" spans="1:11" ht="15.75" customHeight="1" thickTop="1" x14ac:dyDescent="0.25">
      <c r="A24" s="1326">
        <f t="shared" si="1"/>
        <v>43216</v>
      </c>
      <c r="B24" s="1340">
        <v>373453.69189558004</v>
      </c>
      <c r="C24" s="1341">
        <v>91891.128292615322</v>
      </c>
      <c r="D24" s="1341">
        <v>40583.640503069277</v>
      </c>
      <c r="E24" s="1341">
        <v>16361.303275571398</v>
      </c>
      <c r="F24" s="1341">
        <v>33641.898612246638</v>
      </c>
      <c r="G24" s="1341">
        <v>5492.7568031272995</v>
      </c>
      <c r="H24" s="1341">
        <f t="shared" si="2"/>
        <v>6941.7418908226391</v>
      </c>
      <c r="I24" s="1341">
        <f t="shared" si="2"/>
        <v>10868.546472444097</v>
      </c>
      <c r="J24" s="1342">
        <v>10.867114553634327</v>
      </c>
      <c r="K24" s="1342">
        <v>17.80509563825461</v>
      </c>
    </row>
    <row r="25" spans="1:11" ht="15.75" customHeight="1" x14ac:dyDescent="0.25">
      <c r="A25" s="1326">
        <f t="shared" si="1"/>
        <v>43230</v>
      </c>
      <c r="B25" s="1340">
        <v>374681.8052887306</v>
      </c>
      <c r="C25" s="1341">
        <v>90955.612484943165</v>
      </c>
      <c r="D25" s="1341">
        <v>41964.906426510708</v>
      </c>
      <c r="E25" s="1341">
        <v>20345.985123619659</v>
      </c>
      <c r="F25" s="1341">
        <v>33752.612807144433</v>
      </c>
      <c r="G25" s="1341">
        <v>5436.5031949908107</v>
      </c>
      <c r="H25" s="1341">
        <f t="shared" si="2"/>
        <v>8212.2936193662754</v>
      </c>
      <c r="I25" s="1341">
        <f t="shared" si="2"/>
        <v>14909.481928628848</v>
      </c>
      <c r="J25" s="1342">
        <v>11.200145252362192</v>
      </c>
      <c r="K25" s="1342">
        <v>22.369136513689845</v>
      </c>
    </row>
    <row r="26" spans="1:11" ht="14.25" customHeight="1" x14ac:dyDescent="0.25">
      <c r="A26" s="1326">
        <f t="shared" si="1"/>
        <v>43244</v>
      </c>
      <c r="B26" s="1340">
        <v>375981.99733898998</v>
      </c>
      <c r="C26" s="1341">
        <v>90715.630133986691</v>
      </c>
      <c r="D26" s="1341">
        <v>43247.274830216433</v>
      </c>
      <c r="E26" s="1341">
        <v>23535.855182285803</v>
      </c>
      <c r="F26" s="1341">
        <v>33869.468978006553</v>
      </c>
      <c r="G26" s="1341">
        <v>5422.2116630409064</v>
      </c>
      <c r="H26" s="1341">
        <f t="shared" si="2"/>
        <v>9377.80585220988</v>
      </c>
      <c r="I26" s="1341">
        <f t="shared" si="2"/>
        <v>18113.643519244895</v>
      </c>
      <c r="J26" s="1342">
        <v>11.502485527578107</v>
      </c>
      <c r="K26" s="1342">
        <v>25.944652699345657</v>
      </c>
    </row>
    <row r="27" spans="1:11" ht="15.75" customHeight="1" x14ac:dyDescent="0.25">
      <c r="A27" s="1326">
        <f t="shared" si="1"/>
        <v>43258</v>
      </c>
      <c r="B27" s="1340">
        <v>373610.8215225492</v>
      </c>
      <c r="C27" s="1341">
        <v>92893.461633318759</v>
      </c>
      <c r="D27" s="1341">
        <v>42497.146968708577</v>
      </c>
      <c r="E27" s="1341">
        <v>23198.228343044429</v>
      </c>
      <c r="F27" s="1341">
        <v>33655.619837011356</v>
      </c>
      <c r="G27" s="1341">
        <v>5553.1770980111751</v>
      </c>
      <c r="H27" s="1341">
        <f t="shared" si="2"/>
        <v>8841.5271316972212</v>
      </c>
      <c r="I27" s="1341">
        <f t="shared" si="2"/>
        <v>17645.051245033254</v>
      </c>
      <c r="J27" s="1342">
        <v>11.374709864003142</v>
      </c>
      <c r="K27" s="1342">
        <v>24.972939898198128</v>
      </c>
    </row>
    <row r="28" spans="1:11" ht="15.75" customHeight="1" x14ac:dyDescent="0.25">
      <c r="A28" s="1326">
        <f t="shared" si="1"/>
        <v>43272</v>
      </c>
      <c r="B28" s="1340">
        <v>374375.3046686608</v>
      </c>
      <c r="C28" s="1341">
        <v>91460.587041084378</v>
      </c>
      <c r="D28" s="1341">
        <v>40826.88678127429</v>
      </c>
      <c r="E28" s="1341">
        <v>24121.148555744552</v>
      </c>
      <c r="F28" s="1341">
        <v>33723.97314780335</v>
      </c>
      <c r="G28" s="1341">
        <v>5467.5047373824718</v>
      </c>
      <c r="H28" s="1341">
        <f t="shared" si="2"/>
        <v>7102.9136334709401</v>
      </c>
      <c r="I28" s="1341">
        <f t="shared" si="2"/>
        <v>18653.643818362081</v>
      </c>
      <c r="J28" s="1342">
        <v>10.905336509150342</v>
      </c>
      <c r="K28" s="1342">
        <v>26.373271084417222</v>
      </c>
    </row>
    <row r="29" spans="1:11" ht="15.75" customHeight="1" x14ac:dyDescent="0.25">
      <c r="A29" s="1326">
        <f t="shared" si="1"/>
        <v>43286</v>
      </c>
      <c r="B29" s="1340">
        <v>372436.00736440637</v>
      </c>
      <c r="C29" s="1341">
        <v>94293.427019792303</v>
      </c>
      <c r="D29" s="1341">
        <v>42801.688434131407</v>
      </c>
      <c r="E29" s="1341">
        <v>27165.030012468589</v>
      </c>
      <c r="F29" s="1341">
        <v>33549.498169779101</v>
      </c>
      <c r="G29" s="1341">
        <v>5637.433949865861</v>
      </c>
      <c r="H29" s="1341">
        <f t="shared" si="2"/>
        <v>9252.1902643523063</v>
      </c>
      <c r="I29" s="1341">
        <f t="shared" si="2"/>
        <v>21527.59606260273</v>
      </c>
      <c r="J29" s="1342">
        <v>11.492360455967544</v>
      </c>
      <c r="K29" s="1342">
        <v>28.809038838695106</v>
      </c>
    </row>
    <row r="30" spans="1:11" ht="15.75" customHeight="1" x14ac:dyDescent="0.25">
      <c r="A30" s="1326">
        <f t="shared" si="1"/>
        <v>43300</v>
      </c>
      <c r="B30" s="1340">
        <v>374681.93962771294</v>
      </c>
      <c r="C30" s="1341">
        <v>96484.084220879566</v>
      </c>
      <c r="D30" s="1341">
        <v>44200.180436443567</v>
      </c>
      <c r="E30" s="1341">
        <v>25499.283878777904</v>
      </c>
      <c r="F30" s="1341">
        <v>33751.756635671649</v>
      </c>
      <c r="G30" s="1341">
        <v>5768.7903404677754</v>
      </c>
      <c r="H30" s="1341">
        <f t="shared" si="2"/>
        <v>10448.423800771918</v>
      </c>
      <c r="I30" s="1341">
        <f t="shared" si="2"/>
        <v>19730.493538310129</v>
      </c>
      <c r="J30" s="1342">
        <v>11.796720301053536</v>
      </c>
      <c r="K30" s="1342">
        <v>26.428487231534248</v>
      </c>
    </row>
    <row r="31" spans="1:11" ht="15.75" customHeight="1" x14ac:dyDescent="0.25">
      <c r="A31" s="1326">
        <f t="shared" si="1"/>
        <v>43314</v>
      </c>
      <c r="B31" s="1340">
        <v>372799.53522131132</v>
      </c>
      <c r="C31" s="1341">
        <v>91950.727017632875</v>
      </c>
      <c r="D31" s="1341">
        <v>42904.753354117143</v>
      </c>
      <c r="E31" s="1341">
        <v>23262.249140762691</v>
      </c>
      <c r="F31" s="1341">
        <v>33582.147756872735</v>
      </c>
      <c r="G31" s="1341">
        <v>5496.917229754833</v>
      </c>
      <c r="H31" s="1341">
        <f t="shared" si="2"/>
        <v>9322.6055972444083</v>
      </c>
      <c r="I31" s="1341">
        <f t="shared" si="2"/>
        <v>17765.331911007859</v>
      </c>
      <c r="J31" s="1342">
        <v>11.508800119250918</v>
      </c>
      <c r="K31" s="1342">
        <v>25.298602735682362</v>
      </c>
    </row>
    <row r="32" spans="1:11" ht="15.75" customHeight="1" x14ac:dyDescent="0.25">
      <c r="A32" s="1326">
        <f t="shared" si="1"/>
        <v>43328</v>
      </c>
      <c r="B32" s="1340">
        <v>373684.60342089005</v>
      </c>
      <c r="C32" s="1341">
        <v>90491.566608288442</v>
      </c>
      <c r="D32" s="1341">
        <v>42565.960142101438</v>
      </c>
      <c r="E32" s="1341">
        <v>21526.763043059185</v>
      </c>
      <c r="F32" s="1341">
        <v>33661.354001850763</v>
      </c>
      <c r="G32" s="1341">
        <v>5409.6675338501927</v>
      </c>
      <c r="H32" s="1341">
        <f t="shared" si="2"/>
        <v>8904.6061402506748</v>
      </c>
      <c r="I32" s="1341">
        <f t="shared" si="2"/>
        <v>16117.095509208993</v>
      </c>
      <c r="J32" s="1342">
        <v>11.390878765791259</v>
      </c>
      <c r="K32" s="1342">
        <v>23.788695289409954</v>
      </c>
    </row>
    <row r="33" spans="1:11" ht="15.75" customHeight="1" x14ac:dyDescent="0.25">
      <c r="A33" s="1326">
        <f t="shared" si="1"/>
        <v>43342</v>
      </c>
      <c r="B33" s="1340">
        <v>372414.32041296718</v>
      </c>
      <c r="C33" s="1341">
        <v>93904.968117871351</v>
      </c>
      <c r="D33" s="1341">
        <v>48733.309912880723</v>
      </c>
      <c r="E33" s="1341">
        <v>28199.348267118352</v>
      </c>
      <c r="F33" s="1341">
        <v>33546.287791954623</v>
      </c>
      <c r="G33" s="1341">
        <v>5614.9654505472263</v>
      </c>
      <c r="H33" s="1341">
        <f t="shared" si="2"/>
        <v>15187.0221209261</v>
      </c>
      <c r="I33" s="1341">
        <f t="shared" si="2"/>
        <v>22584.382816571124</v>
      </c>
      <c r="J33" s="1342">
        <v>13.085777651847746</v>
      </c>
      <c r="K33" s="1342">
        <v>30.029665982871084</v>
      </c>
    </row>
    <row r="34" spans="1:11" ht="15.75" customHeight="1" x14ac:dyDescent="0.25">
      <c r="A34" s="1326">
        <f t="shared" si="1"/>
        <v>43356</v>
      </c>
      <c r="B34" s="1340">
        <v>377162.33432383637</v>
      </c>
      <c r="C34" s="1341">
        <v>94001.551164631921</v>
      </c>
      <c r="D34" s="1341">
        <v>47713.964896860714</v>
      </c>
      <c r="E34" s="1341">
        <v>26427.242194674196</v>
      </c>
      <c r="F34" s="1341">
        <v>33973.56866227492</v>
      </c>
      <c r="G34" s="1341">
        <v>5620.7873544581616</v>
      </c>
      <c r="H34" s="1341">
        <v>13740.396234585794</v>
      </c>
      <c r="I34" s="1341">
        <v>20806.454840216036</v>
      </c>
      <c r="J34" s="1342">
        <v>12.650776749062356</v>
      </c>
      <c r="K34" s="1342">
        <v>28.11362351711643</v>
      </c>
    </row>
    <row r="35" spans="1:11" ht="15.75" customHeight="1" x14ac:dyDescent="0.25">
      <c r="A35" s="1326">
        <f t="shared" si="1"/>
        <v>43370</v>
      </c>
      <c r="B35" s="1340">
        <v>376732.22356683575</v>
      </c>
      <c r="C35" s="1341">
        <v>95519.932849042525</v>
      </c>
      <c r="D35" s="1341">
        <v>44401.362601006425</v>
      </c>
      <c r="E35" s="1341">
        <v>23234.14353662527</v>
      </c>
      <c r="F35" s="1341">
        <v>33935.026541754414</v>
      </c>
      <c r="G35" s="1341">
        <v>5711.7783571164173</v>
      </c>
      <c r="H35" s="1341">
        <v>10466.336059252011</v>
      </c>
      <c r="I35" s="1341">
        <v>17522.365179508852</v>
      </c>
      <c r="J35" s="1342">
        <v>11.785921092871211</v>
      </c>
      <c r="K35" s="1342">
        <v>24.323869210988629</v>
      </c>
    </row>
    <row r="36" spans="1:11" ht="15.75" customHeight="1" x14ac:dyDescent="0.25">
      <c r="A36" s="1326">
        <v>43384</v>
      </c>
      <c r="B36" s="1340">
        <v>376971.892783007</v>
      </c>
      <c r="C36" s="1341">
        <v>95291.10912719203</v>
      </c>
      <c r="D36" s="1341">
        <v>42691.444430129297</v>
      </c>
      <c r="E36" s="1341">
        <v>21474.19945612572</v>
      </c>
      <c r="F36" s="1341">
        <v>33956.715826001426</v>
      </c>
      <c r="G36" s="1341">
        <v>5697.9695639443244</v>
      </c>
      <c r="H36" s="1341">
        <v>8734.7286041278712</v>
      </c>
      <c r="I36" s="1341">
        <v>15776.229892181396</v>
      </c>
      <c r="J36" s="1342">
        <v>11.324834887545157</v>
      </c>
      <c r="K36" s="1342">
        <v>22.535365211735055</v>
      </c>
    </row>
    <row r="37" spans="1:11" ht="15.75" customHeight="1" x14ac:dyDescent="0.25">
      <c r="A37" s="1326">
        <f t="shared" ref="A37:A41" si="3">A36+14</f>
        <v>43398</v>
      </c>
      <c r="B37" s="1340">
        <v>375928.72619546991</v>
      </c>
      <c r="C37" s="1341">
        <v>95185.480781589547</v>
      </c>
      <c r="D37" s="1341">
        <v>41502.405969030726</v>
      </c>
      <c r="E37" s="1341">
        <v>20106.524373162207</v>
      </c>
      <c r="F37" s="1341">
        <v>33862.628623320874</v>
      </c>
      <c r="G37" s="1341">
        <v>5691.7666697429886</v>
      </c>
      <c r="H37" s="1341">
        <v>7639.7773457098519</v>
      </c>
      <c r="I37" s="1341">
        <v>14414.757703419218</v>
      </c>
      <c r="J37" s="1342">
        <v>11.039966641828512</v>
      </c>
      <c r="K37" s="1342">
        <v>21.123520318501289</v>
      </c>
    </row>
    <row r="38" spans="1:11" ht="15.75" customHeight="1" x14ac:dyDescent="0.25">
      <c r="A38" s="1326">
        <f t="shared" si="3"/>
        <v>43412</v>
      </c>
      <c r="B38" s="1340">
        <v>375648.27708208858</v>
      </c>
      <c r="C38" s="1341">
        <v>93910.207282063959</v>
      </c>
      <c r="D38" s="1341">
        <v>44286.322998514988</v>
      </c>
      <c r="E38" s="1341">
        <v>17966.642269772587</v>
      </c>
      <c r="F38" s="1341">
        <v>33837.203100456172</v>
      </c>
      <c r="G38" s="1341">
        <v>5615.3736615450362</v>
      </c>
      <c r="H38" s="1341">
        <v>10449.119898058816</v>
      </c>
      <c r="I38" s="1341">
        <v>12351.26860822755</v>
      </c>
      <c r="J38" s="1342">
        <v>11.789305502082023</v>
      </c>
      <c r="K38" s="1342">
        <v>19.131724643955781</v>
      </c>
    </row>
    <row r="39" spans="1:11" ht="15.75" customHeight="1" x14ac:dyDescent="0.25">
      <c r="A39" s="1326">
        <f t="shared" si="3"/>
        <v>43426</v>
      </c>
      <c r="B39" s="1340">
        <v>379438.74104569125</v>
      </c>
      <c r="C39" s="1341">
        <v>97591.214112587899</v>
      </c>
      <c r="D39" s="1341">
        <v>44460.024306392857</v>
      </c>
      <c r="E39" s="1341">
        <v>17951.153189295481</v>
      </c>
      <c r="F39" s="1341">
        <v>34178.060750781879</v>
      </c>
      <c r="G39" s="1341">
        <v>5836.423475642162</v>
      </c>
      <c r="H39" s="1341">
        <v>10281.963555610979</v>
      </c>
      <c r="I39" s="1341">
        <v>12114.72971365332</v>
      </c>
      <c r="J39" s="1342">
        <v>11.717312835232889</v>
      </c>
      <c r="K39" s="1342">
        <v>18.39423082551858</v>
      </c>
    </row>
    <row r="40" spans="1:11" ht="15.75" customHeight="1" x14ac:dyDescent="0.25">
      <c r="A40" s="1326">
        <f t="shared" si="3"/>
        <v>43440</v>
      </c>
      <c r="B40" s="1340">
        <v>377944.46953957417</v>
      </c>
      <c r="C40" s="1341">
        <v>100465.63639875027</v>
      </c>
      <c r="D40" s="1341">
        <v>49803.819442450716</v>
      </c>
      <c r="E40" s="1341">
        <v>16546.719052853066</v>
      </c>
      <c r="F40" s="1341">
        <v>34043.451275799598</v>
      </c>
      <c r="G40" s="1341">
        <v>6008.9721724330757</v>
      </c>
      <c r="H40" s="1341">
        <v>15760.368166651118</v>
      </c>
      <c r="I40" s="1341">
        <v>10537.746880419991</v>
      </c>
      <c r="J40" s="1342">
        <v>13.177549469932332</v>
      </c>
      <c r="K40" s="1342">
        <v>16.470028604784606</v>
      </c>
    </row>
    <row r="41" spans="1:11" ht="15.75" customHeight="1" x14ac:dyDescent="0.25">
      <c r="A41" s="1326">
        <f t="shared" si="3"/>
        <v>43454</v>
      </c>
      <c r="B41" s="1340">
        <v>383170.3589830593</v>
      </c>
      <c r="C41" s="1341">
        <v>96375.801290741103</v>
      </c>
      <c r="D41" s="1341">
        <v>48200.370268429993</v>
      </c>
      <c r="E41" s="1341">
        <v>15118.545572244589</v>
      </c>
      <c r="F41" s="1341">
        <v>34513.699170000596</v>
      </c>
      <c r="G41" s="1341">
        <v>5763.6368364276359</v>
      </c>
      <c r="H41" s="1341">
        <v>13686.671098429397</v>
      </c>
      <c r="I41" s="1341">
        <v>9354.9087358169527</v>
      </c>
      <c r="J41" s="1342">
        <v>12.579357755217444</v>
      </c>
      <c r="K41" s="1342">
        <v>15.687076392377595</v>
      </c>
    </row>
    <row r="42" spans="1:11" ht="15.75" customHeight="1" x14ac:dyDescent="0.25">
      <c r="A42" s="1326">
        <f>A41+14</f>
        <v>43468</v>
      </c>
      <c r="B42" s="1340">
        <v>384381.66696552228</v>
      </c>
      <c r="C42" s="1341">
        <v>96186.25507104893</v>
      </c>
      <c r="D42" s="1341">
        <v>44975.481479952141</v>
      </c>
      <c r="E42" s="1341">
        <v>15744.491729098992</v>
      </c>
      <c r="F42" s="1341">
        <v>34622.676903489933</v>
      </c>
      <c r="G42" s="1341">
        <v>5752.2907198676348</v>
      </c>
      <c r="H42" s="1341">
        <v>10352.804576462207</v>
      </c>
      <c r="I42" s="1341">
        <v>9992.2010092313576</v>
      </c>
      <c r="J42" s="1342">
        <v>11.700735322526787</v>
      </c>
      <c r="K42" s="1342">
        <v>16.368754264805474</v>
      </c>
    </row>
    <row r="43" spans="1:11" ht="15.75" customHeight="1" x14ac:dyDescent="0.25">
      <c r="A43" s="1326">
        <f t="shared" ref="A43:A50" si="4">A42+14</f>
        <v>43482</v>
      </c>
      <c r="B43" s="1340">
        <v>389007.01137208636</v>
      </c>
      <c r="C43" s="1341">
        <v>94745.51404809505</v>
      </c>
      <c r="D43" s="1341">
        <v>46293.999754888566</v>
      </c>
      <c r="E43" s="1341">
        <v>15114.524511186642</v>
      </c>
      <c r="F43" s="1341">
        <v>35038.996032232659</v>
      </c>
      <c r="G43" s="1341">
        <v>5665.8208370557804</v>
      </c>
      <c r="H43" s="1341">
        <v>11255.003722655907</v>
      </c>
      <c r="I43" s="1341">
        <v>9448.7036741308621</v>
      </c>
      <c r="J43" s="1342">
        <v>11.900556648478558</v>
      </c>
      <c r="K43" s="1342">
        <v>15.952760046786125</v>
      </c>
    </row>
    <row r="44" spans="1:11" ht="15.75" customHeight="1" x14ac:dyDescent="0.25">
      <c r="A44" s="1326">
        <f t="shared" si="4"/>
        <v>43496</v>
      </c>
      <c r="B44" s="1340">
        <v>387739.96191248135</v>
      </c>
      <c r="C44" s="1341">
        <v>98244.056687742952</v>
      </c>
      <c r="D44" s="1341">
        <v>47441.156161505707</v>
      </c>
      <c r="E44" s="1341">
        <v>16679.897256735469</v>
      </c>
      <c r="F44" s="1341">
        <v>34924.551834914055</v>
      </c>
      <c r="G44" s="1341">
        <v>5876.006559404088</v>
      </c>
      <c r="H44" s="1341">
        <v>12516.604326591652</v>
      </c>
      <c r="I44" s="1341">
        <v>10803.890697331381</v>
      </c>
      <c r="J44" s="1342">
        <v>12.235302218401177</v>
      </c>
      <c r="K44" s="1342">
        <v>16.978021693210955</v>
      </c>
    </row>
    <row r="45" spans="1:11" ht="15.75" customHeight="1" x14ac:dyDescent="0.25">
      <c r="A45" s="1326">
        <f t="shared" si="4"/>
        <v>43510</v>
      </c>
      <c r="B45" s="1340">
        <v>388595.74818804284</v>
      </c>
      <c r="C45" s="1341">
        <v>97743.351931241705</v>
      </c>
      <c r="D45" s="1341">
        <v>44715.379378050013</v>
      </c>
      <c r="E45" s="1341">
        <v>19484.807857570777</v>
      </c>
      <c r="F45" s="1341">
        <v>34996.396874194725</v>
      </c>
      <c r="G45" s="1341">
        <v>5849.4147576939276</v>
      </c>
      <c r="H45" s="1341">
        <v>9718.9825038552881</v>
      </c>
      <c r="I45" s="1341">
        <v>13635.393099876848</v>
      </c>
      <c r="J45" s="1342">
        <v>11.506914212661968</v>
      </c>
      <c r="K45" s="1342">
        <v>19.934663046216702</v>
      </c>
    </row>
    <row r="46" spans="1:11" ht="15.75" customHeight="1" x14ac:dyDescent="0.25">
      <c r="A46" s="1326">
        <f t="shared" si="4"/>
        <v>43524</v>
      </c>
      <c r="B46" s="1340">
        <v>387275.00925403339</v>
      </c>
      <c r="C46" s="1341">
        <v>100813.20657763991</v>
      </c>
      <c r="D46" s="1341">
        <v>46729.993317989298</v>
      </c>
      <c r="E46" s="1341">
        <v>18267.54236951195</v>
      </c>
      <c r="F46" s="1341">
        <v>34877.539985775584</v>
      </c>
      <c r="G46" s="1341">
        <v>6033.5996260500197</v>
      </c>
      <c r="H46" s="1341">
        <v>11852.453332213714</v>
      </c>
      <c r="I46" s="1341">
        <v>12233.94274346193</v>
      </c>
      <c r="J46" s="1342">
        <v>12.066359099183886</v>
      </c>
      <c r="K46" s="1342">
        <v>18.120187810357418</v>
      </c>
    </row>
    <row r="47" spans="1:11" ht="15.75" customHeight="1" x14ac:dyDescent="0.25">
      <c r="A47" s="1326">
        <f t="shared" si="4"/>
        <v>43538</v>
      </c>
      <c r="B47" s="1340">
        <v>386284.50415640144</v>
      </c>
      <c r="C47" s="1341">
        <v>100211.01914063616</v>
      </c>
      <c r="D47" s="1341">
        <v>47930.10120686642</v>
      </c>
      <c r="E47" s="1341">
        <v>18893.887458218065</v>
      </c>
      <c r="F47" s="1341">
        <v>34784.862122794453</v>
      </c>
      <c r="G47" s="1341">
        <v>5999.8233159592864</v>
      </c>
      <c r="H47" s="1341">
        <v>13145.239084071967</v>
      </c>
      <c r="I47" s="1341">
        <v>12894.06414225878</v>
      </c>
      <c r="J47" s="1342">
        <v>12.407979272049744</v>
      </c>
      <c r="K47" s="1342">
        <v>18.854101694846932</v>
      </c>
    </row>
    <row r="48" spans="1:11" ht="15.75" customHeight="1" x14ac:dyDescent="0.25">
      <c r="A48" s="1326">
        <f t="shared" si="4"/>
        <v>43552</v>
      </c>
      <c r="B48" s="1340">
        <v>387997.17273510993</v>
      </c>
      <c r="C48" s="1341">
        <v>102402.98837716757</v>
      </c>
      <c r="D48" s="1341">
        <v>47930.289578314289</v>
      </c>
      <c r="E48" s="1341">
        <v>19814.342317332637</v>
      </c>
      <c r="F48" s="1341">
        <v>34937.104062503648</v>
      </c>
      <c r="G48" s="1341">
        <v>6132.6069584008892</v>
      </c>
      <c r="H48" s="1341">
        <v>12993.185515810641</v>
      </c>
      <c r="I48" s="1341">
        <v>13681.735358931748</v>
      </c>
      <c r="J48" s="1342">
        <v>12.353257432377436</v>
      </c>
      <c r="K48" s="1342">
        <v>19.349378989168809</v>
      </c>
    </row>
    <row r="49" spans="1:12" ht="15.75" customHeight="1" x14ac:dyDescent="0.25">
      <c r="A49" s="1326">
        <f t="shared" si="4"/>
        <v>43566</v>
      </c>
      <c r="B49" s="1340">
        <v>390349.57052449783</v>
      </c>
      <c r="C49" s="1341">
        <v>100858.24847887128</v>
      </c>
      <c r="D49" s="1341">
        <v>44598.967381561415</v>
      </c>
      <c r="E49" s="1341">
        <v>19999.63114357254</v>
      </c>
      <c r="F49" s="1341">
        <v>35148.967909088024</v>
      </c>
      <c r="G49" s="1341">
        <v>6039.8238674767972</v>
      </c>
      <c r="H49" s="1341">
        <v>9449.9994724733915</v>
      </c>
      <c r="I49" s="1341">
        <v>13959.807276095744</v>
      </c>
      <c r="J49" s="1342">
        <v>11.425391687157612</v>
      </c>
      <c r="K49" s="1342">
        <v>19.82944523150454</v>
      </c>
    </row>
    <row r="50" spans="1:12" ht="15.75" customHeight="1" x14ac:dyDescent="0.25">
      <c r="A50" s="1326">
        <f t="shared" si="4"/>
        <v>43580</v>
      </c>
      <c r="B50" s="1340">
        <v>388827.78923031635</v>
      </c>
      <c r="C50" s="1341">
        <v>97784.255142351903</v>
      </c>
      <c r="D50" s="1341">
        <v>44686.189603757142</v>
      </c>
      <c r="E50" s="1341">
        <v>19522.33620810046</v>
      </c>
      <c r="F50" s="1341">
        <v>35011.89858251821</v>
      </c>
      <c r="G50" s="1341">
        <v>5855.4569406812852</v>
      </c>
      <c r="H50" s="1341">
        <v>9674.2910212389324</v>
      </c>
      <c r="I50" s="1341">
        <v>13666.879267419175</v>
      </c>
      <c r="J50" s="1342">
        <v>11.49254010167672</v>
      </c>
      <c r="K50" s="1342">
        <v>19.964703090165514</v>
      </c>
    </row>
    <row r="51" spans="1:12" ht="9.75" customHeight="1" thickBot="1" x14ac:dyDescent="0.35">
      <c r="A51" s="1343"/>
      <c r="B51" s="1344"/>
      <c r="C51" s="1345"/>
      <c r="D51" s="1345"/>
      <c r="E51" s="1345"/>
      <c r="F51" s="1345"/>
      <c r="G51" s="1345"/>
      <c r="H51" s="1345"/>
      <c r="I51" s="1345"/>
      <c r="J51" s="1346"/>
      <c r="K51" s="1346"/>
    </row>
    <row r="52" spans="1:12" s="1348" customFormat="1" ht="15" customHeight="1" x14ac:dyDescent="0.25">
      <c r="A52" s="4264" t="s">
        <v>3807</v>
      </c>
      <c r="B52" s="4264"/>
      <c r="C52" s="4264"/>
      <c r="D52" s="4264"/>
      <c r="E52" s="4264"/>
      <c r="F52" s="4264"/>
      <c r="G52" s="4264"/>
      <c r="H52" s="4264"/>
      <c r="I52" s="4264"/>
      <c r="J52" s="4264"/>
      <c r="K52" s="1347"/>
    </row>
    <row r="53" spans="1:12" s="1348" customFormat="1" ht="29.25" customHeight="1" x14ac:dyDescent="0.25">
      <c r="A53" s="4271" t="s">
        <v>3808</v>
      </c>
      <c r="B53" s="4271"/>
      <c r="C53" s="4271"/>
      <c r="D53" s="4271"/>
      <c r="E53" s="4271"/>
      <c r="F53" s="4271"/>
      <c r="G53" s="4271"/>
      <c r="H53" s="4271"/>
      <c r="I53" s="4271"/>
      <c r="J53" s="4271"/>
      <c r="K53" s="4271"/>
    </row>
    <row r="54" spans="1:12" s="1349" customFormat="1" ht="15.75" customHeight="1" x14ac:dyDescent="0.25">
      <c r="A54" s="4264" t="s">
        <v>3809</v>
      </c>
      <c r="B54" s="4264"/>
      <c r="C54" s="4264"/>
      <c r="D54" s="4264"/>
      <c r="E54" s="4264"/>
      <c r="F54" s="4264"/>
      <c r="G54" s="4264"/>
      <c r="H54" s="4264"/>
      <c r="I54" s="4264"/>
      <c r="J54" s="4264"/>
      <c r="K54" s="1347"/>
    </row>
    <row r="55" spans="1:12" s="1349" customFormat="1" ht="15.75" customHeight="1" x14ac:dyDescent="0.25">
      <c r="A55" s="608" t="s">
        <v>3810</v>
      </c>
      <c r="B55" s="1350"/>
      <c r="C55" s="1350"/>
      <c r="D55" s="1350"/>
      <c r="E55" s="1350"/>
      <c r="F55" s="1350"/>
      <c r="G55" s="1350"/>
      <c r="H55" s="1350"/>
      <c r="I55" s="1350"/>
      <c r="J55" s="1350"/>
      <c r="K55" s="1350"/>
    </row>
    <row r="56" spans="1:12" s="1349" customFormat="1" ht="18" customHeight="1" x14ac:dyDescent="0.25">
      <c r="A56" s="608" t="s">
        <v>3811</v>
      </c>
      <c r="B56" s="1350"/>
      <c r="C56" s="1350"/>
      <c r="D56" s="1350"/>
      <c r="E56" s="1350"/>
      <c r="F56" s="1350"/>
      <c r="G56" s="1350"/>
      <c r="H56" s="1351"/>
      <c r="I56" s="1351"/>
      <c r="J56" s="1350"/>
      <c r="K56" s="1350"/>
    </row>
    <row r="57" spans="1:12" s="1349" customFormat="1" ht="13.5" customHeight="1" x14ac:dyDescent="0.25">
      <c r="A57" s="608" t="s">
        <v>3812</v>
      </c>
      <c r="B57" s="1350"/>
      <c r="C57" s="1350"/>
      <c r="D57" s="1350"/>
      <c r="E57" s="1350"/>
      <c r="F57" s="1350"/>
      <c r="G57" s="1350"/>
      <c r="H57" s="1351"/>
      <c r="I57" s="1351"/>
      <c r="J57" s="1350"/>
      <c r="K57" s="1350"/>
    </row>
    <row r="58" spans="1:12" s="1349" customFormat="1" ht="13.5" customHeight="1" x14ac:dyDescent="0.25">
      <c r="A58" s="608" t="s">
        <v>3813</v>
      </c>
      <c r="B58" s="1350"/>
      <c r="C58" s="1350"/>
      <c r="D58" s="1350"/>
      <c r="E58" s="1350"/>
      <c r="F58" s="1350"/>
      <c r="G58" s="1350"/>
      <c r="H58" s="1351"/>
      <c r="I58" s="1351"/>
      <c r="J58" s="1350"/>
      <c r="K58" s="1350"/>
    </row>
    <row r="59" spans="1:12" x14ac:dyDescent="0.25">
      <c r="A59" s="608" t="s">
        <v>3814</v>
      </c>
      <c r="B59" s="1350"/>
      <c r="C59" s="1350"/>
      <c r="D59" s="1350"/>
      <c r="E59" s="1350"/>
      <c r="F59" s="1350"/>
      <c r="G59" s="1350"/>
      <c r="H59" s="1351"/>
      <c r="I59" s="1351"/>
      <c r="J59" s="1350"/>
      <c r="K59" s="1350"/>
      <c r="L59" s="1349"/>
    </row>
    <row r="60" spans="1:12" ht="21.75" customHeight="1" x14ac:dyDescent="0.25">
      <c r="A60" s="608" t="s">
        <v>3815</v>
      </c>
      <c r="B60" s="1350"/>
      <c r="C60" s="1350"/>
      <c r="D60" s="1350"/>
      <c r="E60" s="1350"/>
      <c r="F60" s="1350"/>
      <c r="G60" s="1350"/>
      <c r="H60" s="1350"/>
      <c r="I60" s="1350"/>
      <c r="J60" s="1350"/>
      <c r="K60" s="1350"/>
      <c r="L60" s="1349"/>
    </row>
    <row r="61" spans="1:12" ht="15.75" customHeight="1" x14ac:dyDescent="0.25">
      <c r="A61" s="608" t="s">
        <v>3816</v>
      </c>
      <c r="B61" s="1350"/>
      <c r="C61" s="1350"/>
      <c r="D61" s="1350"/>
      <c r="E61" s="1350"/>
      <c r="F61" s="1350"/>
      <c r="G61" s="1350"/>
      <c r="H61" s="1351"/>
      <c r="I61" s="1351"/>
      <c r="J61" s="1350"/>
      <c r="K61" s="1350"/>
      <c r="L61" s="1349"/>
    </row>
    <row r="62" spans="1:12" ht="30.75" customHeight="1" x14ac:dyDescent="0.25">
      <c r="A62" s="4264" t="s">
        <v>396</v>
      </c>
      <c r="B62" s="4264"/>
      <c r="C62" s="4264"/>
      <c r="D62" s="4264"/>
      <c r="E62" s="4264"/>
      <c r="F62" s="4264"/>
      <c r="G62" s="4264"/>
      <c r="H62" s="4264"/>
      <c r="I62" s="4264"/>
      <c r="J62" s="4264"/>
      <c r="K62" s="1347"/>
      <c r="L62" s="1349"/>
    </row>
  </sheetData>
  <mergeCells count="18">
    <mergeCell ref="B5:C5"/>
    <mergeCell ref="D5:E5"/>
    <mergeCell ref="F5:G5"/>
    <mergeCell ref="A54:J54"/>
    <mergeCell ref="A62:J62"/>
    <mergeCell ref="H5:I5"/>
    <mergeCell ref="J5:K5"/>
    <mergeCell ref="B7:I7"/>
    <mergeCell ref="J7:K7"/>
    <mergeCell ref="A52:J52"/>
    <mergeCell ref="A53:K53"/>
    <mergeCell ref="A3:A7"/>
    <mergeCell ref="B3:C3"/>
    <mergeCell ref="D3:E3"/>
    <mergeCell ref="F3:G3"/>
    <mergeCell ref="H3:I3"/>
    <mergeCell ref="J3:K3"/>
    <mergeCell ref="F4:G4"/>
  </mergeCells>
  <printOptions horizontalCentered="1"/>
  <pageMargins left="0.7" right="0.7" top="0.75" bottom="0.75" header="0.3" footer="0.3"/>
  <pageSetup paperSize="9" scale="6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L33"/>
  <sheetViews>
    <sheetView zoomScaleNormal="100" zoomScaleSheetLayoutView="90" workbookViewId="0">
      <pane xSplit="1" ySplit="5" topLeftCell="B6" activePane="bottomRight" state="frozen"/>
      <selection pane="topRight" activeCell="B1" sqref="B1"/>
      <selection pane="bottomLeft" activeCell="A6" sqref="A6"/>
      <selection pane="bottomRight" activeCell="B7" sqref="B7"/>
    </sheetView>
  </sheetViews>
  <sheetFormatPr defaultRowHeight="14.25" x14ac:dyDescent="0.25"/>
  <cols>
    <col min="1" max="1" width="45.85546875" style="1355" customWidth="1"/>
    <col min="2" max="2" width="18.7109375" style="1355" bestFit="1" customWidth="1"/>
    <col min="3" max="4" width="17.28515625" style="1355" bestFit="1" customWidth="1"/>
    <col min="5" max="5" width="16" style="1355" bestFit="1" customWidth="1"/>
    <col min="6" max="6" width="17.28515625" style="1355" bestFit="1" customWidth="1"/>
    <col min="7" max="7" width="18.7109375" style="1355" bestFit="1" customWidth="1"/>
    <col min="8" max="8" width="15.85546875" style="1355" customWidth="1"/>
    <col min="9" max="16384" width="9.140625" style="1355"/>
  </cols>
  <sheetData>
    <row r="1" spans="1:8" s="1354" customFormat="1" ht="18.75" x14ac:dyDescent="0.25">
      <c r="A1" s="1353" t="s">
        <v>3817</v>
      </c>
    </row>
    <row r="2" spans="1:8" ht="12" customHeight="1" thickBot="1" x14ac:dyDescent="0.3">
      <c r="G2" s="1356" t="s">
        <v>27</v>
      </c>
    </row>
    <row r="3" spans="1:8" s="1360" customFormat="1" ht="18" thickTop="1" thickBot="1" x14ac:dyDescent="0.3">
      <c r="A3" s="4283" t="s">
        <v>3818</v>
      </c>
      <c r="B3" s="1357" t="s">
        <v>3819</v>
      </c>
      <c r="C3" s="1358"/>
      <c r="D3" s="1358"/>
      <c r="E3" s="1358"/>
      <c r="F3" s="1358"/>
      <c r="G3" s="1359"/>
    </row>
    <row r="4" spans="1:8" s="1360" customFormat="1" ht="16.5" x14ac:dyDescent="0.25">
      <c r="A4" s="4284"/>
      <c r="B4" s="1361" t="s">
        <v>134</v>
      </c>
      <c r="C4" s="4286" t="s">
        <v>3820</v>
      </c>
      <c r="D4" s="1362" t="s">
        <v>3821</v>
      </c>
      <c r="E4" s="1362" t="s">
        <v>3822</v>
      </c>
      <c r="F4" s="4286" t="s">
        <v>3823</v>
      </c>
      <c r="G4" s="4288" t="s">
        <v>227</v>
      </c>
    </row>
    <row r="5" spans="1:8" s="1360" customFormat="1" ht="17.25" thickBot="1" x14ac:dyDescent="0.3">
      <c r="A5" s="4285"/>
      <c r="B5" s="1363" t="s">
        <v>3824</v>
      </c>
      <c r="C5" s="4287"/>
      <c r="D5" s="1364" t="s">
        <v>3825</v>
      </c>
      <c r="E5" s="1364" t="s">
        <v>3826</v>
      </c>
      <c r="F5" s="4287"/>
      <c r="G5" s="4289"/>
    </row>
    <row r="6" spans="1:8" ht="17.25" thickTop="1" x14ac:dyDescent="0.25">
      <c r="A6" s="1365"/>
      <c r="B6" s="1366"/>
      <c r="C6" s="1367"/>
      <c r="D6" s="1367"/>
      <c r="E6" s="1367"/>
      <c r="F6" s="1367"/>
      <c r="G6" s="1368"/>
    </row>
    <row r="7" spans="1:8" ht="15" customHeight="1" x14ac:dyDescent="0.25">
      <c r="A7" s="1369" t="s">
        <v>3827</v>
      </c>
      <c r="B7" s="1370">
        <v>275631399882.93176</v>
      </c>
      <c r="C7" s="1371">
        <v>67538764445.802795</v>
      </c>
      <c r="D7" s="1371">
        <v>18504190446.799412</v>
      </c>
      <c r="E7" s="1371">
        <v>2497200949.570034</v>
      </c>
      <c r="F7" s="1371">
        <v>12107601519.462631</v>
      </c>
      <c r="G7" s="1372">
        <v>376279157244.56665</v>
      </c>
      <c r="H7" s="1373"/>
    </row>
    <row r="8" spans="1:8" ht="16.5" x14ac:dyDescent="0.25">
      <c r="A8" s="1365"/>
      <c r="B8" s="1374"/>
      <c r="C8" s="1375"/>
      <c r="D8" s="1375"/>
      <c r="E8" s="1375"/>
      <c r="F8" s="1375"/>
      <c r="G8" s="1376"/>
      <c r="H8" s="1373"/>
    </row>
    <row r="9" spans="1:8" ht="15" customHeight="1" x14ac:dyDescent="0.25">
      <c r="A9" s="1369" t="s">
        <v>3828</v>
      </c>
      <c r="B9" s="1370">
        <v>162253305277.89377</v>
      </c>
      <c r="C9" s="1371">
        <v>17042425723.816355</v>
      </c>
      <c r="D9" s="1371">
        <v>7560353653.0127478</v>
      </c>
      <c r="E9" s="1371">
        <v>2624124122.7986417</v>
      </c>
      <c r="F9" s="1371">
        <v>4450051363.4675875</v>
      </c>
      <c r="G9" s="1372">
        <v>193930260140.98907</v>
      </c>
      <c r="H9" s="1373"/>
    </row>
    <row r="10" spans="1:8" ht="16.5" x14ac:dyDescent="0.25">
      <c r="A10" s="1369"/>
      <c r="B10" s="1377"/>
      <c r="C10" s="1378"/>
      <c r="D10" s="1378"/>
      <c r="E10" s="1378"/>
      <c r="F10" s="1378"/>
      <c r="G10" s="1372"/>
      <c r="H10" s="1373"/>
    </row>
    <row r="11" spans="1:8" ht="16.5" x14ac:dyDescent="0.25">
      <c r="A11" s="1369" t="s">
        <v>3829</v>
      </c>
      <c r="B11" s="1374">
        <v>41645057812.732796</v>
      </c>
      <c r="C11" s="1375">
        <v>5629359225.0692482</v>
      </c>
      <c r="D11" s="1375">
        <v>1693064052.484736</v>
      </c>
      <c r="E11" s="1375">
        <v>163393286.62682146</v>
      </c>
      <c r="F11" s="1375">
        <v>1692008448.6381266</v>
      </c>
      <c r="G11" s="1372">
        <v>50822882825.551735</v>
      </c>
      <c r="H11" s="1373"/>
    </row>
    <row r="12" spans="1:8" ht="15" customHeight="1" x14ac:dyDescent="0.25">
      <c r="A12" s="1369" t="s">
        <v>3830</v>
      </c>
      <c r="B12" s="1374">
        <v>13842952526.126825</v>
      </c>
      <c r="C12" s="1375">
        <v>9519089.3204964697</v>
      </c>
      <c r="D12" s="1375">
        <v>293343348.1837936</v>
      </c>
      <c r="E12" s="1375">
        <v>207977296.39799395</v>
      </c>
      <c r="F12" s="1375">
        <v>5691835.1551963612</v>
      </c>
      <c r="G12" s="1372">
        <v>14359484095.184305</v>
      </c>
      <c r="H12" s="1373"/>
    </row>
    <row r="13" spans="1:8" ht="15" customHeight="1" x14ac:dyDescent="0.25">
      <c r="A13" s="1369" t="s">
        <v>3831</v>
      </c>
      <c r="B13" s="1374">
        <v>26293988460.602169</v>
      </c>
      <c r="C13" s="1375">
        <v>48610707.55928231</v>
      </c>
      <c r="D13" s="1375">
        <v>2216614421.6302142</v>
      </c>
      <c r="E13" s="1375">
        <v>578948510.911502</v>
      </c>
      <c r="F13" s="1375">
        <v>34226528.256239727</v>
      </c>
      <c r="G13" s="1372">
        <v>29172388628.959412</v>
      </c>
      <c r="H13" s="1373"/>
    </row>
    <row r="14" spans="1:8" ht="15" customHeight="1" x14ac:dyDescent="0.25">
      <c r="A14" s="1369" t="s">
        <v>3832</v>
      </c>
      <c r="B14" s="1374">
        <v>21311636386.576473</v>
      </c>
      <c r="C14" s="1375">
        <v>2259149169.5998793</v>
      </c>
      <c r="D14" s="1375">
        <v>1077949420.3319938</v>
      </c>
      <c r="E14" s="1375">
        <v>288719611.66153055</v>
      </c>
      <c r="F14" s="1375">
        <v>664090013.16514611</v>
      </c>
      <c r="G14" s="1372">
        <v>25601544601.335022</v>
      </c>
      <c r="H14" s="1373"/>
    </row>
    <row r="15" spans="1:8" ht="15" customHeight="1" x14ac:dyDescent="0.25">
      <c r="A15" s="1369" t="s">
        <v>3833</v>
      </c>
      <c r="B15" s="1374">
        <v>19098242227.776333</v>
      </c>
      <c r="C15" s="1375">
        <v>602074891.67530739</v>
      </c>
      <c r="D15" s="1375">
        <v>689784820.38197458</v>
      </c>
      <c r="E15" s="1375">
        <v>148255494.11849681</v>
      </c>
      <c r="F15" s="1375">
        <v>249995082.64495069</v>
      </c>
      <c r="G15" s="1372">
        <v>20788352516.597061</v>
      </c>
      <c r="H15" s="1373"/>
    </row>
    <row r="16" spans="1:8" ht="15" customHeight="1" x14ac:dyDescent="0.25">
      <c r="A16" s="1369" t="s">
        <v>3834</v>
      </c>
      <c r="B16" s="1374">
        <v>26485355360.501949</v>
      </c>
      <c r="C16" s="1375">
        <v>1500502497.028796</v>
      </c>
      <c r="D16" s="1375">
        <v>1073311857.6936147</v>
      </c>
      <c r="E16" s="1375">
        <v>408296236.50950402</v>
      </c>
      <c r="F16" s="1375">
        <v>1685615332.5897515</v>
      </c>
      <c r="G16" s="1372">
        <v>31153081284.323616</v>
      </c>
      <c r="H16" s="1373"/>
    </row>
    <row r="17" spans="1:12" ht="15" customHeight="1" x14ac:dyDescent="0.25">
      <c r="A17" s="1369" t="s">
        <v>3835</v>
      </c>
      <c r="B17" s="1374">
        <v>3528977834.2253981</v>
      </c>
      <c r="C17" s="1375">
        <v>88130508.749511912</v>
      </c>
      <c r="D17" s="1375">
        <v>117220337.01334856</v>
      </c>
      <c r="E17" s="1375">
        <v>67557661.581872001</v>
      </c>
      <c r="F17" s="1375">
        <v>3201850.5481178802</v>
      </c>
      <c r="G17" s="1372">
        <v>3805088192.1182485</v>
      </c>
      <c r="H17" s="1373"/>
    </row>
    <row r="18" spans="1:12" ht="15" customHeight="1" x14ac:dyDescent="0.25">
      <c r="A18" s="1369" t="s">
        <v>3836</v>
      </c>
      <c r="B18" s="1374">
        <v>4273872701.0367708</v>
      </c>
      <c r="C18" s="1375">
        <v>72032630.711086646</v>
      </c>
      <c r="D18" s="1375">
        <v>176775823.35877869</v>
      </c>
      <c r="E18" s="1375">
        <v>2831636.0642080004</v>
      </c>
      <c r="F18" s="1375">
        <v>26593271.298704762</v>
      </c>
      <c r="G18" s="1372">
        <v>4552106062.4695492</v>
      </c>
      <c r="H18" s="1373"/>
    </row>
    <row r="19" spans="1:12" ht="15" customHeight="1" x14ac:dyDescent="0.25">
      <c r="A19" s="1369" t="s">
        <v>3837</v>
      </c>
      <c r="B19" s="1374">
        <v>484158474.0645892</v>
      </c>
      <c r="C19" s="1375">
        <v>3190906755.441031</v>
      </c>
      <c r="D19" s="1375">
        <v>8958132.5465664789</v>
      </c>
      <c r="E19" s="1375">
        <v>0</v>
      </c>
      <c r="F19" s="1375">
        <v>981874.67389568011</v>
      </c>
      <c r="G19" s="1372">
        <v>3685005236.7260823</v>
      </c>
      <c r="H19" s="1373"/>
    </row>
    <row r="20" spans="1:12" ht="15" customHeight="1" x14ac:dyDescent="0.25">
      <c r="A20" s="1369" t="s">
        <v>3838</v>
      </c>
      <c r="B20" s="1374">
        <v>3764782094.2722907</v>
      </c>
      <c r="C20" s="1375">
        <v>169794409.56590593</v>
      </c>
      <c r="D20" s="1375">
        <v>112907780.79797491</v>
      </c>
      <c r="E20" s="1375">
        <v>41235964.659257762</v>
      </c>
      <c r="F20" s="1375">
        <v>37527687.235530324</v>
      </c>
      <c r="G20" s="1372">
        <v>4126247936.5309601</v>
      </c>
      <c r="H20" s="1373"/>
    </row>
    <row r="21" spans="1:12" ht="15" customHeight="1" x14ac:dyDescent="0.25">
      <c r="A21" s="1369" t="s">
        <v>3839</v>
      </c>
      <c r="B21" s="1374">
        <v>282723824.91114962</v>
      </c>
      <c r="C21" s="1375">
        <v>22864990.038474869</v>
      </c>
      <c r="D21" s="1375">
        <v>15831790.37658328</v>
      </c>
      <c r="E21" s="1375">
        <v>0</v>
      </c>
      <c r="F21" s="1375">
        <v>0</v>
      </c>
      <c r="G21" s="1372">
        <v>321420605.32620776</v>
      </c>
      <c r="H21" s="1373"/>
    </row>
    <row r="22" spans="1:12" ht="15" customHeight="1" x14ac:dyDescent="0.25">
      <c r="A22" s="1369" t="s">
        <v>3840</v>
      </c>
      <c r="B22" s="1374">
        <v>174443466.63201144</v>
      </c>
      <c r="C22" s="1375">
        <v>20352700.560253099</v>
      </c>
      <c r="D22" s="1375">
        <v>19531121.690016482</v>
      </c>
      <c r="E22" s="1375">
        <v>0</v>
      </c>
      <c r="F22" s="1375">
        <v>14468856.865417602</v>
      </c>
      <c r="G22" s="1372">
        <v>228796145.74769863</v>
      </c>
      <c r="H22" s="1373"/>
    </row>
    <row r="23" spans="1:12" ht="15" customHeight="1" x14ac:dyDescent="0.25">
      <c r="A23" s="1369" t="s">
        <v>3841</v>
      </c>
      <c r="B23" s="1374">
        <v>65722407.907304451</v>
      </c>
      <c r="C23" s="1375">
        <v>57970930.398481749</v>
      </c>
      <c r="D23" s="1375">
        <v>14530468.371059239</v>
      </c>
      <c r="E23" s="1375">
        <v>1769120.6146275201</v>
      </c>
      <c r="F23" s="1375">
        <v>33678708.9128296</v>
      </c>
      <c r="G23" s="1372">
        <v>173671636.20430255</v>
      </c>
      <c r="H23" s="1373"/>
    </row>
    <row r="24" spans="1:12" ht="15" customHeight="1" x14ac:dyDescent="0.25">
      <c r="A24" s="1369" t="s">
        <v>3842</v>
      </c>
      <c r="B24" s="1374">
        <v>813316421.72669458</v>
      </c>
      <c r="C24" s="1375">
        <v>541364995.84713733</v>
      </c>
      <c r="D24" s="1375">
        <v>10892143.69897256</v>
      </c>
      <c r="E24" s="1375">
        <v>2169703.3491996801</v>
      </c>
      <c r="F24" s="1375">
        <v>1971873.4836808403</v>
      </c>
      <c r="G24" s="1372">
        <v>1369715138.105685</v>
      </c>
      <c r="H24" s="1373"/>
    </row>
    <row r="25" spans="1:12" ht="15" customHeight="1" x14ac:dyDescent="0.25">
      <c r="A25" s="1369" t="s">
        <v>3843</v>
      </c>
      <c r="B25" s="1374">
        <v>188075278.80100611</v>
      </c>
      <c r="C25" s="1375">
        <v>2829792222.2514629</v>
      </c>
      <c r="D25" s="1375">
        <v>39638134.453121558</v>
      </c>
      <c r="E25" s="1375">
        <v>712969600.30362761</v>
      </c>
      <c r="F25" s="1375">
        <v>0</v>
      </c>
      <c r="G25" s="1372">
        <v>3770475235.8092184</v>
      </c>
      <c r="H25" s="1373"/>
    </row>
    <row r="26" spans="1:12" ht="16.5" x14ac:dyDescent="0.25">
      <c r="A26" s="1369"/>
      <c r="B26" s="1374"/>
      <c r="C26" s="1375"/>
      <c r="D26" s="1375"/>
      <c r="E26" s="1375"/>
      <c r="F26" s="1375"/>
      <c r="G26" s="1376"/>
      <c r="H26" s="1373"/>
    </row>
    <row r="27" spans="1:12" ht="15.75" customHeight="1" x14ac:dyDescent="0.25">
      <c r="A27" s="1369" t="s">
        <v>654</v>
      </c>
      <c r="B27" s="1370">
        <v>437884705160.82556</v>
      </c>
      <c r="C27" s="1371">
        <v>84581190169.619156</v>
      </c>
      <c r="D27" s="1371">
        <v>26064544099.81216</v>
      </c>
      <c r="E27" s="1371">
        <v>5121325072.3686752</v>
      </c>
      <c r="F27" s="1371">
        <v>16557652882.930218</v>
      </c>
      <c r="G27" s="1372">
        <v>570209417385.55566</v>
      </c>
      <c r="H27" s="1373"/>
    </row>
    <row r="28" spans="1:12" ht="17.25" thickBot="1" x14ac:dyDescent="0.3">
      <c r="A28" s="1379"/>
      <c r="B28" s="1380"/>
      <c r="C28" s="1381"/>
      <c r="D28" s="1381"/>
      <c r="E28" s="1381"/>
      <c r="F28" s="1381"/>
      <c r="G28" s="1382"/>
      <c r="H28" s="1373"/>
    </row>
    <row r="29" spans="1:12" ht="15" hidden="1" thickTop="1" x14ac:dyDescent="0.25">
      <c r="A29" s="1383"/>
      <c r="B29" s="1384"/>
      <c r="C29" s="1384"/>
      <c r="D29" s="1384"/>
      <c r="E29" s="1384"/>
      <c r="F29" s="1384"/>
      <c r="G29" s="1383"/>
      <c r="H29" s="1373"/>
    </row>
    <row r="30" spans="1:12" s="1385" customFormat="1" ht="16.5" thickTop="1" x14ac:dyDescent="0.25">
      <c r="A30" s="1385" t="s">
        <v>3844</v>
      </c>
      <c r="B30" s="1386"/>
      <c r="E30" s="1387"/>
      <c r="G30" s="1386"/>
      <c r="H30" s="1386"/>
    </row>
    <row r="31" spans="1:12" s="1385" customFormat="1" ht="15.75" x14ac:dyDescent="0.25">
      <c r="A31" s="1385" t="s">
        <v>3845</v>
      </c>
      <c r="B31" s="1386"/>
      <c r="C31" s="1386"/>
      <c r="D31" s="1386"/>
      <c r="E31" s="1386"/>
      <c r="F31" s="1386"/>
      <c r="G31" s="1386"/>
      <c r="H31" s="1386"/>
      <c r="I31" s="1386"/>
      <c r="J31" s="1386"/>
      <c r="K31" s="1386"/>
      <c r="L31" s="1386"/>
    </row>
    <row r="32" spans="1:12" s="1385" customFormat="1" x14ac:dyDescent="0.25">
      <c r="A32" s="1385" t="s">
        <v>494</v>
      </c>
      <c r="B32" s="1386"/>
      <c r="C32" s="1386"/>
      <c r="D32" s="1386"/>
      <c r="E32" s="1386"/>
      <c r="F32" s="1386"/>
      <c r="G32" s="1386"/>
      <c r="H32" s="1386"/>
      <c r="I32" s="1386"/>
      <c r="J32" s="1386"/>
      <c r="K32" s="1386"/>
      <c r="L32" s="1386"/>
    </row>
    <row r="33" spans="1:7" s="1385" customFormat="1" ht="30.75" customHeight="1" x14ac:dyDescent="0.25">
      <c r="A33" s="1385" t="s">
        <v>396</v>
      </c>
      <c r="B33" s="1386"/>
      <c r="C33" s="1386"/>
      <c r="D33" s="1386"/>
      <c r="E33" s="1386"/>
      <c r="F33" s="1386"/>
      <c r="G33" s="1386"/>
    </row>
  </sheetData>
  <mergeCells count="4">
    <mergeCell ref="A3:A5"/>
    <mergeCell ref="C4:C5"/>
    <mergeCell ref="F4:F5"/>
    <mergeCell ref="G4:G5"/>
  </mergeCells>
  <printOptions horizontalCentered="1"/>
  <pageMargins left="0.7" right="0.42" top="0.6" bottom="0.75" header="0.3" footer="0.3"/>
  <pageSetup paperSize="9" scale="66"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BI107"/>
  <sheetViews>
    <sheetView showGridLines="0" zoomScaleNormal="100" workbookViewId="0">
      <pane xSplit="22" ySplit="5" topLeftCell="W6" activePane="bottomRight" state="frozen"/>
      <selection pane="topRight" activeCell="W1" sqref="W1"/>
      <selection pane="bottomLeft" activeCell="A6" sqref="A6"/>
      <selection pane="bottomRight" activeCell="AO5" sqref="AO5"/>
    </sheetView>
  </sheetViews>
  <sheetFormatPr defaultRowHeight="17.25" x14ac:dyDescent="0.3"/>
  <cols>
    <col min="1" max="1" width="69.28515625" style="3047" customWidth="1"/>
    <col min="2" max="2" width="8.42578125" style="1433" hidden="1" customWidth="1"/>
    <col min="3" max="3" width="10" style="1433" hidden="1" customWidth="1"/>
    <col min="4" max="4" width="11" style="1433" hidden="1" customWidth="1"/>
    <col min="5" max="5" width="9.5703125" style="1433" hidden="1" customWidth="1"/>
    <col min="6" max="6" width="9.42578125" style="1433" hidden="1" customWidth="1"/>
    <col min="7" max="7" width="8.5703125" style="1433" hidden="1" customWidth="1"/>
    <col min="8" max="8" width="10.85546875" style="1433" hidden="1" customWidth="1"/>
    <col min="9" max="10" width="9.5703125" style="1433" hidden="1" customWidth="1"/>
    <col min="11" max="11" width="10.28515625" style="1393" hidden="1" customWidth="1"/>
    <col min="12" max="17" width="9.28515625" style="1393" hidden="1" customWidth="1"/>
    <col min="18" max="18" width="7.5703125" style="1393" hidden="1" customWidth="1"/>
    <col min="19" max="19" width="9.28515625" style="1393" hidden="1" customWidth="1"/>
    <col min="20" max="20" width="7.5703125" style="1393" hidden="1" customWidth="1"/>
    <col min="21" max="21" width="7.5703125" style="1432" hidden="1" customWidth="1"/>
    <col min="22" max="22" width="7.85546875" style="1432" hidden="1" customWidth="1"/>
    <col min="23" max="23" width="12.7109375" style="3034" customWidth="1"/>
    <col min="24" max="26" width="7.5703125" style="3030" hidden="1" customWidth="1"/>
    <col min="27" max="27" width="12.7109375" style="3030" customWidth="1"/>
    <col min="28" max="28" width="7.5703125" style="3030" hidden="1" customWidth="1"/>
    <col min="29" max="29" width="9.28515625" style="3030" hidden="1" customWidth="1"/>
    <col min="30" max="30" width="7.5703125" style="3030" hidden="1" customWidth="1"/>
    <col min="31" max="31" width="12.7109375" style="3030" customWidth="1"/>
    <col min="32" max="34" width="12.7109375" style="3030" hidden="1" customWidth="1"/>
    <col min="35" max="39" width="12.7109375" style="3030" customWidth="1"/>
    <col min="40" max="16384" width="9.140625" style="1393"/>
  </cols>
  <sheetData>
    <row r="1" spans="1:61" s="1388" customFormat="1" ht="27.75" customHeight="1" x14ac:dyDescent="0.25">
      <c r="A1" s="4296" t="s">
        <v>5741</v>
      </c>
      <c r="B1" s="4296"/>
      <c r="C1" s="4296"/>
      <c r="D1" s="4296"/>
      <c r="E1" s="4296"/>
      <c r="F1" s="4296"/>
      <c r="G1" s="4296"/>
      <c r="H1" s="4296"/>
      <c r="I1" s="4296"/>
      <c r="J1" s="4296"/>
      <c r="K1" s="4296"/>
      <c r="L1" s="4296"/>
      <c r="M1" s="4296"/>
      <c r="N1" s="4296"/>
      <c r="O1" s="4296"/>
      <c r="P1" s="4296"/>
      <c r="Q1" s="4296"/>
      <c r="R1" s="4296"/>
      <c r="S1" s="4296"/>
      <c r="T1" s="4296"/>
      <c r="U1" s="4296"/>
      <c r="V1" s="4296"/>
      <c r="W1" s="4296"/>
      <c r="X1" s="4296"/>
      <c r="Y1" s="4296"/>
      <c r="Z1" s="4296"/>
      <c r="AA1" s="4296"/>
      <c r="AB1" s="4296"/>
      <c r="AC1" s="4296"/>
      <c r="AD1" s="4296"/>
      <c r="AE1" s="4296"/>
      <c r="AF1" s="4296"/>
      <c r="AG1" s="4296"/>
      <c r="AH1" s="4296"/>
      <c r="AI1" s="4296"/>
      <c r="AJ1" s="4296"/>
      <c r="AK1" s="4296"/>
      <c r="AL1" s="3005"/>
      <c r="AM1" s="3005"/>
    </row>
    <row r="2" spans="1:61" s="1388" customFormat="1" ht="13.5" customHeight="1" thickBot="1" x14ac:dyDescent="0.3">
      <c r="A2" s="3036"/>
      <c r="B2" s="1389"/>
      <c r="C2" s="1389"/>
      <c r="D2" s="1389"/>
      <c r="E2" s="1389"/>
      <c r="F2" s="1389"/>
      <c r="G2" s="1389"/>
      <c r="H2" s="1389"/>
      <c r="I2" s="1389"/>
      <c r="J2" s="1389"/>
      <c r="K2" s="1389"/>
      <c r="L2" s="1389"/>
      <c r="M2" s="1389"/>
      <c r="N2" s="1389"/>
      <c r="O2" s="1389"/>
      <c r="P2" s="1389"/>
      <c r="Q2" s="1389"/>
      <c r="R2" s="1389"/>
      <c r="S2" s="1389"/>
      <c r="T2" s="1389"/>
      <c r="U2" s="1389"/>
      <c r="V2" s="1389"/>
      <c r="W2" s="3005"/>
      <c r="X2" s="3005"/>
      <c r="Y2" s="3005"/>
      <c r="Z2" s="3005"/>
      <c r="AA2" s="3005"/>
      <c r="AB2" s="3005"/>
      <c r="AC2" s="3005"/>
      <c r="AD2" s="3005"/>
      <c r="AE2" s="3005"/>
      <c r="AF2" s="3005"/>
      <c r="AG2" s="3005"/>
      <c r="AH2" s="3005"/>
      <c r="AI2" s="3005"/>
      <c r="AJ2" s="3005"/>
      <c r="AK2" s="3006"/>
      <c r="AL2" s="3006"/>
      <c r="AM2" s="3006" t="s">
        <v>10</v>
      </c>
    </row>
    <row r="3" spans="1:61" s="1391" customFormat="1" ht="16.5" x14ac:dyDescent="0.3">
      <c r="A3" s="4297" t="s">
        <v>3846</v>
      </c>
      <c r="B3" s="1390">
        <v>39873</v>
      </c>
      <c r="C3" s="1390">
        <v>39965</v>
      </c>
      <c r="D3" s="1390">
        <v>40057</v>
      </c>
      <c r="E3" s="1390">
        <v>40148</v>
      </c>
      <c r="F3" s="1390">
        <v>40238</v>
      </c>
      <c r="G3" s="1390">
        <v>40330</v>
      </c>
      <c r="H3" s="1390">
        <v>40422</v>
      </c>
      <c r="I3" s="1390">
        <v>40513</v>
      </c>
      <c r="J3" s="1390">
        <v>40603</v>
      </c>
      <c r="K3" s="1390">
        <v>40695</v>
      </c>
      <c r="L3" s="1390">
        <v>40787</v>
      </c>
      <c r="M3" s="1390">
        <v>40878</v>
      </c>
      <c r="N3" s="1390">
        <v>40969</v>
      </c>
      <c r="O3" s="1390">
        <v>41061</v>
      </c>
      <c r="P3" s="1390">
        <v>41153</v>
      </c>
      <c r="Q3" s="1390">
        <v>41244</v>
      </c>
      <c r="R3" s="1390">
        <v>41334</v>
      </c>
      <c r="S3" s="1390">
        <v>41426</v>
      </c>
      <c r="T3" s="1390">
        <v>41518</v>
      </c>
      <c r="U3" s="1390">
        <v>41609</v>
      </c>
      <c r="V3" s="4299">
        <v>41883</v>
      </c>
      <c r="W3" s="4291">
        <v>41974</v>
      </c>
      <c r="X3" s="4291">
        <v>42064</v>
      </c>
      <c r="Y3" s="4291">
        <v>42157</v>
      </c>
      <c r="Z3" s="4291">
        <v>42250</v>
      </c>
      <c r="AA3" s="4291">
        <v>42339</v>
      </c>
      <c r="AB3" s="4291">
        <v>42430</v>
      </c>
      <c r="AC3" s="4291">
        <v>42523</v>
      </c>
      <c r="AD3" s="4291">
        <v>42616</v>
      </c>
      <c r="AE3" s="4291">
        <v>42708</v>
      </c>
      <c r="AF3" s="4291">
        <v>42795</v>
      </c>
      <c r="AG3" s="4291">
        <v>42887</v>
      </c>
      <c r="AH3" s="4291">
        <v>42979</v>
      </c>
      <c r="AI3" s="4291">
        <v>43070</v>
      </c>
      <c r="AJ3" s="4291">
        <v>43160</v>
      </c>
      <c r="AK3" s="4293" t="s">
        <v>982</v>
      </c>
      <c r="AL3" s="4293" t="s">
        <v>985</v>
      </c>
      <c r="AM3" s="4293">
        <v>43435</v>
      </c>
    </row>
    <row r="4" spans="1:61" ht="9.75" customHeight="1" thickBot="1" x14ac:dyDescent="0.35">
      <c r="A4" s="4298"/>
      <c r="B4" s="1392"/>
      <c r="C4" s="1392"/>
      <c r="D4" s="1392"/>
      <c r="E4" s="1392"/>
      <c r="F4" s="1392"/>
      <c r="G4" s="1392"/>
      <c r="H4" s="1392"/>
      <c r="I4" s="1392"/>
      <c r="J4" s="1392"/>
      <c r="K4" s="1392"/>
      <c r="L4" s="1392"/>
      <c r="M4" s="1392"/>
      <c r="N4" s="1392"/>
      <c r="O4" s="1392"/>
      <c r="P4" s="1392"/>
      <c r="Q4" s="1392"/>
      <c r="R4" s="1392"/>
      <c r="S4" s="1392"/>
      <c r="T4" s="1392"/>
      <c r="U4" s="1392"/>
      <c r="V4" s="4300"/>
      <c r="W4" s="4292"/>
      <c r="X4" s="4292"/>
      <c r="Y4" s="4292"/>
      <c r="Z4" s="4292"/>
      <c r="AA4" s="4292"/>
      <c r="AB4" s="4292"/>
      <c r="AC4" s="4292"/>
      <c r="AD4" s="4292"/>
      <c r="AE4" s="4292"/>
      <c r="AF4" s="4292"/>
      <c r="AG4" s="4292"/>
      <c r="AH4" s="4292"/>
      <c r="AI4" s="4292"/>
      <c r="AJ4" s="4292"/>
      <c r="AK4" s="4292"/>
      <c r="AL4" s="4292"/>
      <c r="AM4" s="4292"/>
    </row>
    <row r="5" spans="1:61" s="1396" customFormat="1" x14ac:dyDescent="0.3">
      <c r="A5" s="3037" t="s">
        <v>3847</v>
      </c>
      <c r="B5" s="1394"/>
      <c r="C5" s="1394"/>
      <c r="D5" s="1394"/>
      <c r="E5" s="1394"/>
      <c r="F5" s="1394"/>
      <c r="G5" s="1394"/>
      <c r="H5" s="1394"/>
      <c r="I5" s="1394"/>
      <c r="J5" s="1394"/>
      <c r="K5" s="1394"/>
      <c r="L5" s="1394"/>
      <c r="M5" s="1394"/>
      <c r="N5" s="1394"/>
      <c r="O5" s="1394"/>
      <c r="P5" s="1394"/>
      <c r="Q5" s="1394"/>
      <c r="R5" s="1394"/>
      <c r="S5" s="1394"/>
      <c r="T5" s="1394"/>
      <c r="U5" s="1394"/>
      <c r="V5" s="1395"/>
      <c r="W5" s="3007"/>
      <c r="X5" s="3007"/>
      <c r="Y5" s="3007"/>
      <c r="Z5" s="3007"/>
      <c r="AA5" s="3008"/>
      <c r="AB5" s="3007"/>
      <c r="AC5" s="3007"/>
      <c r="AD5" s="3007"/>
      <c r="AE5" s="3008"/>
      <c r="AF5" s="3008"/>
      <c r="AG5" s="3008"/>
      <c r="AH5" s="3008"/>
      <c r="AI5" s="3008"/>
      <c r="AJ5" s="3008"/>
      <c r="AK5" s="3008"/>
      <c r="AL5" s="3008"/>
      <c r="AM5" s="3008"/>
    </row>
    <row r="6" spans="1:61" x14ac:dyDescent="0.3">
      <c r="A6" s="3038" t="s">
        <v>3848</v>
      </c>
      <c r="B6" s="1397">
        <v>0.1718676367942365</v>
      </c>
      <c r="C6" s="1397">
        <v>0.15997964794204753</v>
      </c>
      <c r="D6" s="1397">
        <v>0.153</v>
      </c>
      <c r="E6" s="1397">
        <v>0.154</v>
      </c>
      <c r="F6" s="1397">
        <v>0.16700000000000001</v>
      </c>
      <c r="G6" s="1397">
        <v>0.16549926722586525</v>
      </c>
      <c r="H6" s="1397">
        <v>0.1591182920756036</v>
      </c>
      <c r="I6" s="1397">
        <v>0.157946867635543</v>
      </c>
      <c r="J6" s="1397">
        <v>0.17243388831771284</v>
      </c>
      <c r="K6" s="1397">
        <v>0.16285419143411595</v>
      </c>
      <c r="L6" s="1397">
        <v>0.15829854881621278</v>
      </c>
      <c r="M6" s="1397">
        <v>0.156</v>
      </c>
      <c r="N6" s="1397">
        <v>0.16</v>
      </c>
      <c r="O6" s="1397">
        <v>0.16435170105853492</v>
      </c>
      <c r="P6" s="1397">
        <v>0.17203186507637383</v>
      </c>
      <c r="Q6" s="1397">
        <v>0.17090056720664193</v>
      </c>
      <c r="R6" s="1397">
        <v>0.17430335722370124</v>
      </c>
      <c r="S6" s="1397">
        <v>0.16400000000000001</v>
      </c>
      <c r="T6" s="1397">
        <v>0.16900000000000001</v>
      </c>
      <c r="U6" s="1397">
        <v>0.17299999999999999</v>
      </c>
      <c r="V6" s="1398">
        <v>0.17508264034499557</v>
      </c>
      <c r="W6" s="3009">
        <v>17.079466277427397</v>
      </c>
      <c r="X6" s="3009">
        <v>17.740151884661529</v>
      </c>
      <c r="Y6" s="3009">
        <v>17.599999999999998</v>
      </c>
      <c r="Z6" s="3009">
        <v>18.2</v>
      </c>
      <c r="AA6" s="3009">
        <v>18.383057849063054</v>
      </c>
      <c r="AB6" s="3009">
        <v>18.675117348055888</v>
      </c>
      <c r="AC6" s="3009">
        <v>18.201865156654755</v>
      </c>
      <c r="AD6" s="3009">
        <v>18.18107339782329</v>
      </c>
      <c r="AE6" s="3009">
        <v>18.234977514011121</v>
      </c>
      <c r="AF6" s="3009">
        <v>18.478099253170633</v>
      </c>
      <c r="AG6" s="3009">
        <v>18.600000000000001</v>
      </c>
      <c r="AH6" s="3009">
        <v>18.2</v>
      </c>
      <c r="AI6" s="3009">
        <v>18.600000000000001</v>
      </c>
      <c r="AJ6" s="3009">
        <v>18.600000000000001</v>
      </c>
      <c r="AK6" s="3009">
        <v>18</v>
      </c>
      <c r="AL6" s="3009">
        <v>18.398676813123199</v>
      </c>
      <c r="AM6" s="3009">
        <v>19.042147156727403</v>
      </c>
    </row>
    <row r="7" spans="1:61" x14ac:dyDescent="0.3">
      <c r="A7" s="3038" t="s">
        <v>3849</v>
      </c>
      <c r="B7" s="1397">
        <v>0.15055686147138789</v>
      </c>
      <c r="C7" s="1397">
        <v>0.13834498252886165</v>
      </c>
      <c r="D7" s="1397">
        <v>0.13206883192338364</v>
      </c>
      <c r="E7" s="1397">
        <v>0.13257567692621144</v>
      </c>
      <c r="F7" s="1397">
        <v>0.14600174663236906</v>
      </c>
      <c r="G7" s="1397">
        <v>0.1423335452646744</v>
      </c>
      <c r="H7" s="1397">
        <v>0.13647953285407111</v>
      </c>
      <c r="I7" s="1397">
        <v>0.13638936851998498</v>
      </c>
      <c r="J7" s="1397">
        <v>0.15014960288428036</v>
      </c>
      <c r="K7" s="1397">
        <v>0.14085991820948748</v>
      </c>
      <c r="L7" s="1397">
        <v>0.13806515998901453</v>
      </c>
      <c r="M7" s="1397">
        <v>0.13900000000000001</v>
      </c>
      <c r="N7" s="1397">
        <v>0.14499999999999999</v>
      </c>
      <c r="O7" s="1397">
        <v>0.15037147410328416</v>
      </c>
      <c r="P7" s="1397">
        <v>0.15749874257434712</v>
      </c>
      <c r="Q7" s="1397">
        <v>0.15521270336226159</v>
      </c>
      <c r="R7" s="1397">
        <v>0.15935757455659602</v>
      </c>
      <c r="S7" s="1397">
        <v>0.15</v>
      </c>
      <c r="T7" s="1397">
        <v>0.14799999999999999</v>
      </c>
      <c r="U7" s="1397">
        <v>0.151</v>
      </c>
      <c r="V7" s="1398">
        <v>0.15122846815962562</v>
      </c>
      <c r="W7" s="3009">
        <v>15.121041423645831</v>
      </c>
      <c r="X7" s="3009">
        <v>15.369758545732349</v>
      </c>
      <c r="Y7" s="3009">
        <v>15.2</v>
      </c>
      <c r="Z7" s="3009">
        <v>16.600000000000001</v>
      </c>
      <c r="AA7" s="3009">
        <v>16.977039339356185</v>
      </c>
      <c r="AB7" s="3009">
        <v>17.241235556886664</v>
      </c>
      <c r="AC7" s="3009">
        <v>16.53574933076268</v>
      </c>
      <c r="AD7" s="3009">
        <v>16.562261888658959</v>
      </c>
      <c r="AE7" s="3009">
        <v>16.664238987111755</v>
      </c>
      <c r="AF7" s="3009">
        <v>16.935946304592171</v>
      </c>
      <c r="AG7" s="3009">
        <v>17.2</v>
      </c>
      <c r="AH7" s="3009">
        <v>16.8</v>
      </c>
      <c r="AI7" s="3009">
        <v>17.299999999999997</v>
      </c>
      <c r="AJ7" s="3009">
        <v>17.2</v>
      </c>
      <c r="AK7" s="3009">
        <v>16.7</v>
      </c>
      <c r="AL7" s="3009">
        <v>17.055065710101662</v>
      </c>
      <c r="AM7" s="3009">
        <v>17.670258210163126</v>
      </c>
    </row>
    <row r="8" spans="1:61" x14ac:dyDescent="0.3">
      <c r="A8" s="3038" t="s">
        <v>3850</v>
      </c>
      <c r="B8" s="1397">
        <v>0.10140426111429046</v>
      </c>
      <c r="C8" s="1397">
        <v>0.10589471241226837</v>
      </c>
      <c r="D8" s="1397">
        <v>0.11068489597478232</v>
      </c>
      <c r="E8" s="1397">
        <v>0.13420253822556999</v>
      </c>
      <c r="F8" s="1397">
        <v>8.1405968067922219E-2</v>
      </c>
      <c r="G8" s="1397">
        <v>7.5999999999999998E-2</v>
      </c>
      <c r="H8" s="1397">
        <v>8.617944059955579E-2</v>
      </c>
      <c r="I8" s="1397">
        <v>9.1381504838376093E-2</v>
      </c>
      <c r="J8" s="1397">
        <v>8.2010890852598411E-2</v>
      </c>
      <c r="K8" s="1397">
        <v>9.6056694525205336E-2</v>
      </c>
      <c r="L8" s="1397">
        <v>9.6426830122635337E-2</v>
      </c>
      <c r="M8" s="1397">
        <v>0.109</v>
      </c>
      <c r="N8" s="1397">
        <v>0.107</v>
      </c>
      <c r="O8" s="1397">
        <v>0.15815332093148349</v>
      </c>
      <c r="P8" s="1397">
        <v>0.14694991323370413</v>
      </c>
      <c r="Q8" s="1397">
        <v>0.12407532303703329</v>
      </c>
      <c r="R8" s="1397">
        <v>0.11825260073262621</v>
      </c>
      <c r="S8" s="1397">
        <v>0.13</v>
      </c>
      <c r="T8" s="1397">
        <v>0.129</v>
      </c>
      <c r="U8" s="1397">
        <v>0.127</v>
      </c>
      <c r="V8" s="1398">
        <v>0.1221773840544107</v>
      </c>
      <c r="W8" s="3009">
        <v>16.446667143528636</v>
      </c>
      <c r="X8" s="3009">
        <v>16.411092890645577</v>
      </c>
      <c r="Y8" s="3009">
        <v>17.8</v>
      </c>
      <c r="Z8" s="3009">
        <v>17.899999999999999</v>
      </c>
      <c r="AA8" s="3009">
        <v>19.106987017216934</v>
      </c>
      <c r="AB8" s="3009">
        <v>18.707460028369997</v>
      </c>
      <c r="AC8" s="3009">
        <v>18.505255305394439</v>
      </c>
      <c r="AD8" s="3009">
        <v>18.688264715851261</v>
      </c>
      <c r="AE8" s="3009">
        <v>18.665572688503023</v>
      </c>
      <c r="AF8" s="3009">
        <v>19.275934037268701</v>
      </c>
      <c r="AG8" s="3009">
        <v>18</v>
      </c>
      <c r="AH8" s="3009">
        <v>18.3</v>
      </c>
      <c r="AI8" s="3009">
        <v>16.600000000000001</v>
      </c>
      <c r="AJ8" s="3009">
        <v>15.6</v>
      </c>
      <c r="AK8" s="3009">
        <v>14.3</v>
      </c>
      <c r="AL8" s="3009">
        <v>9.9073415848788198</v>
      </c>
      <c r="AM8" s="3009">
        <v>10.366589486286351</v>
      </c>
    </row>
    <row r="9" spans="1:61" ht="15.75" hidden="1" customHeight="1" x14ac:dyDescent="0.3">
      <c r="A9" s="3038"/>
      <c r="B9" s="1397">
        <v>0.8239611283071826</v>
      </c>
      <c r="C9" s="1397">
        <v>1.4373029210939954</v>
      </c>
      <c r="D9" s="1397">
        <v>1.6411025237915049</v>
      </c>
      <c r="E9" s="1397">
        <v>2.0360524518371519</v>
      </c>
      <c r="F9" s="1397">
        <v>2.5552436349246372</v>
      </c>
      <c r="G9" s="1397"/>
      <c r="H9" s="1397"/>
      <c r="I9" s="1397"/>
      <c r="J9" s="1397"/>
      <c r="K9" s="1397"/>
      <c r="L9" s="1397"/>
      <c r="M9" s="1397"/>
      <c r="N9" s="1397"/>
      <c r="O9" s="1397"/>
      <c r="P9" s="1397"/>
      <c r="Q9" s="1397"/>
      <c r="R9" s="1397"/>
      <c r="S9" s="1397"/>
      <c r="T9" s="1397"/>
      <c r="U9" s="1397"/>
      <c r="V9" s="1398"/>
      <c r="W9" s="3010"/>
      <c r="X9" s="3010"/>
      <c r="Y9" s="3010"/>
      <c r="Z9" s="3010"/>
      <c r="AA9" s="3011"/>
      <c r="AB9" s="3010"/>
      <c r="AC9" s="3010"/>
      <c r="AD9" s="3010"/>
      <c r="AE9" s="3011"/>
      <c r="AF9" s="3011"/>
      <c r="AG9" s="3011"/>
      <c r="AH9" s="3011"/>
      <c r="AI9" s="3011"/>
      <c r="AJ9" s="3011"/>
      <c r="AK9" s="3011"/>
      <c r="AL9" s="3011"/>
      <c r="AM9" s="3011"/>
    </row>
    <row r="10" spans="1:61" ht="15.75" hidden="1" customHeight="1" x14ac:dyDescent="0.3">
      <c r="A10" s="3038"/>
      <c r="B10" s="1397">
        <v>0.87272071449793776</v>
      </c>
      <c r="C10" s="1397">
        <v>1.4515986239049474</v>
      </c>
      <c r="D10" s="1397">
        <v>1.660813683255403</v>
      </c>
      <c r="E10" s="1397">
        <v>2.0554942301869499</v>
      </c>
      <c r="F10" s="1397">
        <v>2.5590518499363855</v>
      </c>
      <c r="G10" s="1397"/>
      <c r="H10" s="1397"/>
      <c r="I10" s="1397"/>
      <c r="J10" s="1397"/>
      <c r="K10" s="1397"/>
      <c r="L10" s="1397"/>
      <c r="M10" s="1397"/>
      <c r="N10" s="1397"/>
      <c r="O10" s="1397"/>
      <c r="P10" s="1397"/>
      <c r="Q10" s="1397"/>
      <c r="R10" s="1397"/>
      <c r="S10" s="1397"/>
      <c r="T10" s="1397"/>
      <c r="U10" s="1397"/>
      <c r="V10" s="1398"/>
      <c r="W10" s="3010"/>
      <c r="X10" s="3010"/>
      <c r="Y10" s="3010"/>
      <c r="Z10" s="3010"/>
      <c r="AA10" s="3011"/>
      <c r="AB10" s="3010"/>
      <c r="AC10" s="3010"/>
      <c r="AD10" s="3010"/>
      <c r="AE10" s="3011"/>
      <c r="AF10" s="3011"/>
      <c r="AG10" s="3011"/>
      <c r="AH10" s="3011"/>
      <c r="AI10" s="3011"/>
      <c r="AJ10" s="3011"/>
      <c r="AK10" s="3011"/>
      <c r="AL10" s="3011"/>
      <c r="AM10" s="3011"/>
    </row>
    <row r="11" spans="1:61" ht="15.75" hidden="1" customHeight="1" x14ac:dyDescent="0.3">
      <c r="A11" s="3038"/>
      <c r="B11" s="1397"/>
      <c r="C11" s="1397"/>
      <c r="D11" s="1397"/>
      <c r="E11" s="1397"/>
      <c r="F11" s="1397"/>
      <c r="G11" s="1397"/>
      <c r="H11" s="1397"/>
      <c r="I11" s="1397"/>
      <c r="J11" s="1397"/>
      <c r="K11" s="1397"/>
      <c r="L11" s="1397"/>
      <c r="M11" s="1397"/>
      <c r="N11" s="1397"/>
      <c r="O11" s="1397"/>
      <c r="P11" s="1397"/>
      <c r="Q11" s="1397"/>
      <c r="R11" s="1397"/>
      <c r="S11" s="1397"/>
      <c r="T11" s="1397"/>
      <c r="U11" s="1397"/>
      <c r="V11" s="1398"/>
      <c r="W11" s="3010"/>
      <c r="X11" s="3010"/>
      <c r="Y11" s="3010"/>
      <c r="Z11" s="3010"/>
      <c r="AA11" s="3011"/>
      <c r="AB11" s="3010"/>
      <c r="AC11" s="3010"/>
      <c r="AD11" s="3010"/>
      <c r="AE11" s="3011"/>
      <c r="AF11" s="3011"/>
      <c r="AG11" s="3011"/>
      <c r="AH11" s="3011"/>
      <c r="AI11" s="3011"/>
      <c r="AJ11" s="3011"/>
      <c r="AK11" s="3011"/>
      <c r="AL11" s="3011"/>
      <c r="AM11" s="3011"/>
    </row>
    <row r="12" spans="1:61" ht="9" customHeight="1" x14ac:dyDescent="0.3">
      <c r="A12" s="3038"/>
      <c r="B12" s="1397"/>
      <c r="C12" s="1397"/>
      <c r="D12" s="1397"/>
      <c r="E12" s="1397"/>
      <c r="F12" s="1397"/>
      <c r="G12" s="1397"/>
      <c r="H12" s="1397"/>
      <c r="I12" s="1397"/>
      <c r="J12" s="1397"/>
      <c r="K12" s="1397"/>
      <c r="L12" s="1397"/>
      <c r="M12" s="1397"/>
      <c r="N12" s="1397"/>
      <c r="O12" s="1397"/>
      <c r="P12" s="1397"/>
      <c r="Q12" s="1397"/>
      <c r="R12" s="1397"/>
      <c r="S12" s="1397"/>
      <c r="T12" s="1397"/>
      <c r="U12" s="1397"/>
      <c r="V12" s="1398"/>
      <c r="W12" s="3010"/>
      <c r="X12" s="3010"/>
      <c r="Y12" s="3010"/>
      <c r="Z12" s="3010"/>
      <c r="AA12" s="3011"/>
      <c r="AB12" s="3010"/>
      <c r="AC12" s="3010"/>
      <c r="AD12" s="3010"/>
      <c r="AE12" s="3011"/>
      <c r="AF12" s="3011"/>
      <c r="AG12" s="3011"/>
      <c r="AH12" s="3011"/>
      <c r="AI12" s="3011"/>
      <c r="AJ12" s="3011"/>
      <c r="AK12" s="3011"/>
      <c r="AL12" s="3011"/>
      <c r="AM12" s="3011"/>
    </row>
    <row r="13" spans="1:61" s="1396" customFormat="1" x14ac:dyDescent="0.3">
      <c r="A13" s="3039" t="s">
        <v>3851</v>
      </c>
      <c r="B13" s="1397"/>
      <c r="C13" s="1397"/>
      <c r="D13" s="1397"/>
      <c r="E13" s="1397"/>
      <c r="F13" s="1397"/>
      <c r="G13" s="1397"/>
      <c r="H13" s="1397"/>
      <c r="I13" s="1397"/>
      <c r="J13" s="1397"/>
      <c r="K13" s="1397"/>
      <c r="L13" s="1397"/>
      <c r="M13" s="1397"/>
      <c r="N13" s="1397"/>
      <c r="O13" s="1397"/>
      <c r="P13" s="1397"/>
      <c r="Q13" s="1397"/>
      <c r="R13" s="1397"/>
      <c r="S13" s="1397"/>
      <c r="T13" s="1397"/>
      <c r="U13" s="1397"/>
      <c r="V13" s="1398"/>
      <c r="W13" s="3010"/>
      <c r="X13" s="3010"/>
      <c r="Y13" s="3010"/>
      <c r="Z13" s="3010"/>
      <c r="AA13" s="3011"/>
      <c r="AB13" s="3010"/>
      <c r="AC13" s="3010"/>
      <c r="AD13" s="3010"/>
      <c r="AE13" s="3011"/>
      <c r="AF13" s="3011"/>
      <c r="AG13" s="3011"/>
      <c r="AH13" s="3011"/>
      <c r="AI13" s="3011"/>
      <c r="AJ13" s="3011"/>
      <c r="AK13" s="3011"/>
      <c r="AL13" s="3011"/>
      <c r="AM13" s="3011"/>
    </row>
    <row r="14" spans="1:61" s="1399" customFormat="1" ht="18.75" x14ac:dyDescent="0.3">
      <c r="A14" s="3038" t="s">
        <v>5737</v>
      </c>
      <c r="B14" s="1397">
        <v>2.5197925557508143E-2</v>
      </c>
      <c r="C14" s="1397">
        <v>2.6045615462957972E-2</v>
      </c>
      <c r="D14" s="1397">
        <v>2.6486309631902225E-2</v>
      </c>
      <c r="E14" s="1397">
        <v>3.2924285771855202E-2</v>
      </c>
      <c r="F14" s="1397">
        <v>2.7363296386452005E-2</v>
      </c>
      <c r="G14" s="1397">
        <v>2.4065356759438657E-2</v>
      </c>
      <c r="H14" s="1397">
        <v>2.5049885804074492E-2</v>
      </c>
      <c r="I14" s="1397">
        <v>2.7651856071952099E-2</v>
      </c>
      <c r="J14" s="1397">
        <v>2.7561775187051701E-2</v>
      </c>
      <c r="K14" s="1397">
        <v>2.6164216840683992E-2</v>
      </c>
      <c r="L14" s="1397">
        <v>2.6373536194376886E-2</v>
      </c>
      <c r="M14" s="1397">
        <v>2.8000000000000001E-2</v>
      </c>
      <c r="N14" s="1397">
        <v>0.03</v>
      </c>
      <c r="O14" s="1397">
        <v>3.7556230260331717E-2</v>
      </c>
      <c r="P14" s="1397">
        <v>3.7761912444048883E-2</v>
      </c>
      <c r="Q14" s="1397">
        <v>3.6370789830943655E-2</v>
      </c>
      <c r="R14" s="1397">
        <v>3.8731735604897399E-2</v>
      </c>
      <c r="S14" s="1397">
        <v>0.04</v>
      </c>
      <c r="T14" s="1397">
        <v>4.1000000000000002E-2</v>
      </c>
      <c r="U14" s="1397">
        <v>4.2000000000000003E-2</v>
      </c>
      <c r="V14" s="1398">
        <v>4.4704044487761899E-2</v>
      </c>
      <c r="W14" s="3012">
        <v>4.9197505521158353</v>
      </c>
      <c r="X14" s="3012">
        <v>5.0754037081381709</v>
      </c>
      <c r="Y14" s="3012">
        <v>5.8000000000000007</v>
      </c>
      <c r="Z14" s="3012">
        <v>7.0000000000000009</v>
      </c>
      <c r="AA14" s="3012">
        <v>7.1953207801947094</v>
      </c>
      <c r="AB14" s="3012">
        <v>7.8326598836997245</v>
      </c>
      <c r="AC14" s="3012">
        <v>7.96090474918556</v>
      </c>
      <c r="AD14" s="3012">
        <v>7.9661725546600737</v>
      </c>
      <c r="AE14" s="3012">
        <v>7.7566016498368402</v>
      </c>
      <c r="AF14" s="3012">
        <v>7.8821384670888035</v>
      </c>
      <c r="AG14" s="3012">
        <v>7.8</v>
      </c>
      <c r="AH14" s="3012">
        <v>7.8</v>
      </c>
      <c r="AI14" s="3012">
        <v>7.0000000000000009</v>
      </c>
      <c r="AJ14" s="3012">
        <v>7.2</v>
      </c>
      <c r="AK14" s="3012">
        <v>6.85</v>
      </c>
      <c r="AL14" s="3012">
        <v>5.3421374731891733</v>
      </c>
      <c r="AM14" s="3012">
        <v>5.510988121068924</v>
      </c>
      <c r="AN14" s="1396"/>
      <c r="AO14" s="1396"/>
      <c r="AP14" s="1396"/>
      <c r="AQ14" s="1396"/>
      <c r="AR14" s="1396"/>
      <c r="AS14" s="1396"/>
      <c r="AT14" s="1396"/>
      <c r="AU14" s="1396"/>
      <c r="AV14" s="1396"/>
      <c r="AW14" s="1396"/>
      <c r="AX14" s="1396"/>
      <c r="AY14" s="1396"/>
      <c r="AZ14" s="1396"/>
      <c r="BA14" s="1396"/>
      <c r="BB14" s="1396"/>
      <c r="BC14" s="1396"/>
      <c r="BD14" s="1396"/>
      <c r="BE14" s="1396"/>
      <c r="BF14" s="1396"/>
      <c r="BG14" s="1396"/>
      <c r="BH14" s="1396"/>
      <c r="BI14" s="1396"/>
    </row>
    <row r="15" spans="1:61" ht="18.75" x14ac:dyDescent="0.3">
      <c r="A15" s="3038" t="s">
        <v>5738</v>
      </c>
      <c r="B15" s="1397"/>
      <c r="C15" s="1397"/>
      <c r="D15" s="1397"/>
      <c r="E15" s="1397"/>
      <c r="F15" s="1397"/>
      <c r="G15" s="1397"/>
      <c r="H15" s="1397"/>
      <c r="I15" s="1397"/>
      <c r="J15" s="1397"/>
      <c r="K15" s="1397"/>
      <c r="L15" s="1397"/>
      <c r="M15" s="1397"/>
      <c r="N15" s="1397"/>
      <c r="O15" s="1397"/>
      <c r="P15" s="1397"/>
      <c r="Q15" s="1397"/>
      <c r="R15" s="1397"/>
      <c r="S15" s="1397"/>
      <c r="T15" s="1397"/>
      <c r="U15" s="1397"/>
      <c r="V15" s="1398"/>
      <c r="W15" s="3012"/>
      <c r="X15" s="3012"/>
      <c r="Y15" s="3012"/>
      <c r="Z15" s="3012"/>
      <c r="AA15" s="3012"/>
      <c r="AB15" s="3012"/>
      <c r="AC15" s="3012"/>
      <c r="AD15" s="3012"/>
      <c r="AE15" s="3012"/>
      <c r="AF15" s="3012"/>
      <c r="AG15" s="3012"/>
      <c r="AH15" s="3012"/>
      <c r="AI15" s="3012"/>
      <c r="AJ15" s="3012"/>
      <c r="AK15" s="3011"/>
      <c r="AL15" s="3011"/>
      <c r="AM15" s="3011"/>
      <c r="AN15" s="1396"/>
      <c r="AO15" s="1396"/>
      <c r="AP15" s="1396"/>
      <c r="AQ15" s="1396"/>
      <c r="AR15" s="1396"/>
      <c r="AS15" s="1396"/>
      <c r="AT15" s="1396"/>
      <c r="AU15" s="1396"/>
      <c r="AV15" s="1396"/>
      <c r="AW15" s="1396"/>
      <c r="AX15" s="1396"/>
      <c r="AY15" s="1396"/>
      <c r="AZ15" s="1396"/>
      <c r="BA15" s="1396"/>
      <c r="BB15" s="1396"/>
      <c r="BC15" s="1396"/>
      <c r="BD15" s="1396"/>
      <c r="BE15" s="1396"/>
      <c r="BF15" s="1396"/>
      <c r="BG15" s="1396"/>
      <c r="BH15" s="1396"/>
      <c r="BI15" s="1396"/>
    </row>
    <row r="16" spans="1:61" x14ac:dyDescent="0.3">
      <c r="A16" s="3040" t="s">
        <v>3852</v>
      </c>
      <c r="B16" s="1397">
        <v>3.0155437159844183E-3</v>
      </c>
      <c r="C16" s="1397">
        <v>4.3193631377357539E-3</v>
      </c>
      <c r="D16" s="1397">
        <v>3.0841900478876497E-3</v>
      </c>
      <c r="E16" s="1397">
        <v>3.3434742997696314E-3</v>
      </c>
      <c r="F16" s="1397">
        <v>2.2633564100575953E-3</v>
      </c>
      <c r="G16" s="1397">
        <v>2.5743099818762759E-3</v>
      </c>
      <c r="H16" s="1397">
        <v>2.8677841566075546E-3</v>
      </c>
      <c r="I16" s="1397">
        <v>2.7469582431086498E-3</v>
      </c>
      <c r="J16" s="1397">
        <v>3.3967870062394778E-3</v>
      </c>
      <c r="K16" s="1397">
        <v>3.3791447360746948E-3</v>
      </c>
      <c r="L16" s="1397">
        <v>5.5081131733300684E-3</v>
      </c>
      <c r="M16" s="1397">
        <v>5.0000000000000001E-3</v>
      </c>
      <c r="N16" s="1397">
        <v>3.0000000000000001E-3</v>
      </c>
      <c r="O16" s="1397">
        <v>2.1539319168444051E-3</v>
      </c>
      <c r="P16" s="1397">
        <v>2.4931277095117804E-3</v>
      </c>
      <c r="Q16" s="1397">
        <v>2.3703916738098897E-3</v>
      </c>
      <c r="R16" s="1397">
        <v>5.0430731233156029E-3</v>
      </c>
      <c r="S16" s="1397">
        <v>1E-3</v>
      </c>
      <c r="T16" s="1397">
        <v>1.0999999999999999E-2</v>
      </c>
      <c r="U16" s="1397">
        <v>3.0000000000000001E-3</v>
      </c>
      <c r="V16" s="1398">
        <v>5.0000000000000001E-3</v>
      </c>
      <c r="W16" s="3012">
        <v>0.3</v>
      </c>
      <c r="X16" s="3012">
        <v>0.4</v>
      </c>
      <c r="Y16" s="3012">
        <v>0.1</v>
      </c>
      <c r="Z16" s="3012">
        <v>0</v>
      </c>
      <c r="AA16" s="3012">
        <v>0.12920864087190195</v>
      </c>
      <c r="AB16" s="3012">
        <v>0.17906161770768128</v>
      </c>
      <c r="AC16" s="3012">
        <v>0.16272967686037082</v>
      </c>
      <c r="AD16" s="3012">
        <v>0.26760242755425767</v>
      </c>
      <c r="AE16" s="3012">
        <v>0.481251878227557</v>
      </c>
      <c r="AF16" s="3012">
        <v>0.36791663612250475</v>
      </c>
      <c r="AG16" s="3012">
        <v>0.28477117470647767</v>
      </c>
      <c r="AH16" s="3012">
        <v>1.3</v>
      </c>
      <c r="AI16" s="3012">
        <v>1.6</v>
      </c>
      <c r="AJ16" s="3012">
        <v>1.81</v>
      </c>
      <c r="AK16" s="3012">
        <v>2.38</v>
      </c>
      <c r="AL16" s="3012">
        <v>3.5538292921179888</v>
      </c>
      <c r="AM16" s="3012">
        <v>2.9825599739982267</v>
      </c>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row>
    <row r="17" spans="1:61" ht="15.75" hidden="1" customHeight="1" x14ac:dyDescent="0.3">
      <c r="A17" s="3040" t="s">
        <v>3853</v>
      </c>
      <c r="B17" s="1397">
        <v>0</v>
      </c>
      <c r="C17" s="1397">
        <v>0</v>
      </c>
      <c r="D17" s="1397">
        <v>0</v>
      </c>
      <c r="E17" s="1397">
        <v>0</v>
      </c>
      <c r="F17" s="1397">
        <v>0</v>
      </c>
      <c r="G17" s="1397">
        <v>0</v>
      </c>
      <c r="H17" s="1397">
        <v>0</v>
      </c>
      <c r="I17" s="1397">
        <v>2.0742703303314701E-5</v>
      </c>
      <c r="J17" s="1397">
        <v>0</v>
      </c>
      <c r="K17" s="1397">
        <v>0</v>
      </c>
      <c r="L17" s="1397">
        <v>0</v>
      </c>
      <c r="M17" s="1397">
        <v>0</v>
      </c>
      <c r="N17" s="1397">
        <v>0</v>
      </c>
      <c r="O17" s="1397">
        <v>0</v>
      </c>
      <c r="P17" s="1397">
        <v>0</v>
      </c>
      <c r="Q17" s="1397">
        <v>0</v>
      </c>
      <c r="R17" s="1397">
        <v>0</v>
      </c>
      <c r="S17" s="1397">
        <v>0</v>
      </c>
      <c r="T17" s="1397">
        <v>0</v>
      </c>
      <c r="U17" s="1397">
        <v>0</v>
      </c>
      <c r="V17" s="1398">
        <v>0</v>
      </c>
      <c r="W17" s="3012">
        <v>0</v>
      </c>
      <c r="X17" s="3012">
        <v>0</v>
      </c>
      <c r="Y17" s="3012">
        <v>0</v>
      </c>
      <c r="Z17" s="3012">
        <v>0</v>
      </c>
      <c r="AA17" s="3012">
        <v>0</v>
      </c>
      <c r="AB17" s="3012">
        <v>0</v>
      </c>
      <c r="AC17" s="3012">
        <v>0</v>
      </c>
      <c r="AD17" s="3012">
        <v>0</v>
      </c>
      <c r="AE17" s="3012">
        <v>0</v>
      </c>
      <c r="AF17" s="3012">
        <v>0</v>
      </c>
      <c r="AG17" s="3012">
        <v>0</v>
      </c>
      <c r="AH17" s="3012">
        <v>0</v>
      </c>
      <c r="AI17" s="3012">
        <v>0</v>
      </c>
      <c r="AJ17" s="3012"/>
      <c r="AK17" s="3012"/>
      <c r="AL17" s="3012"/>
      <c r="AM17" s="3012"/>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row>
    <row r="18" spans="1:61" ht="15.75" hidden="1" customHeight="1" x14ac:dyDescent="0.3">
      <c r="A18" s="3040" t="s">
        <v>3854</v>
      </c>
      <c r="B18" s="1397">
        <v>1.2933583145196233E-4</v>
      </c>
      <c r="C18" s="1397">
        <v>1.3542259299952717E-4</v>
      </c>
      <c r="D18" s="1397">
        <v>2.7090594245465809E-5</v>
      </c>
      <c r="E18" s="1397">
        <v>2.6432752449088304E-5</v>
      </c>
      <c r="F18" s="1397">
        <v>2.6096989300145516E-5</v>
      </c>
      <c r="G18" s="1397">
        <v>2.2143310927905979E-5</v>
      </c>
      <c r="H18" s="1397">
        <v>2.0083563141495049E-5</v>
      </c>
      <c r="I18" s="1397">
        <v>0</v>
      </c>
      <c r="J18" s="1397">
        <v>1.6379894098325613E-5</v>
      </c>
      <c r="K18" s="1397">
        <v>1.925115470682851E-5</v>
      </c>
      <c r="L18" s="1397">
        <v>1.0049879792999365E-5</v>
      </c>
      <c r="M18" s="1397">
        <v>0</v>
      </c>
      <c r="N18" s="1397">
        <v>0</v>
      </c>
      <c r="O18" s="1397">
        <v>1.6175287811040988E-5</v>
      </c>
      <c r="P18" s="1397">
        <v>4.6737659353978758E-6</v>
      </c>
      <c r="Q18" s="1397">
        <v>5.9854929905078961E-6</v>
      </c>
      <c r="R18" s="1397">
        <v>4.3936030275726805E-6</v>
      </c>
      <c r="S18" s="1397">
        <v>0</v>
      </c>
      <c r="T18" s="1397">
        <v>0</v>
      </c>
      <c r="U18" s="1397">
        <v>0</v>
      </c>
      <c r="V18" s="1398">
        <v>0</v>
      </c>
      <c r="W18" s="3012">
        <v>0</v>
      </c>
      <c r="X18" s="3012">
        <v>0</v>
      </c>
      <c r="Y18" s="3012">
        <v>0</v>
      </c>
      <c r="Z18" s="3012">
        <v>0</v>
      </c>
      <c r="AA18" s="3012">
        <v>0</v>
      </c>
      <c r="AB18" s="3012">
        <v>0</v>
      </c>
      <c r="AC18" s="3012">
        <v>0</v>
      </c>
      <c r="AD18" s="3012">
        <v>0</v>
      </c>
      <c r="AE18" s="3012">
        <v>0</v>
      </c>
      <c r="AF18" s="3012">
        <v>0</v>
      </c>
      <c r="AG18" s="3012">
        <v>0</v>
      </c>
      <c r="AH18" s="3012">
        <v>0</v>
      </c>
      <c r="AI18" s="3012">
        <v>0</v>
      </c>
      <c r="AJ18" s="3012"/>
      <c r="AK18" s="3012"/>
      <c r="AL18" s="3012"/>
      <c r="AM18" s="3012"/>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row>
    <row r="19" spans="1:61" x14ac:dyDescent="0.3">
      <c r="A19" s="3040" t="s">
        <v>3855</v>
      </c>
      <c r="B19" s="1397">
        <v>1.4092549441701673E-2</v>
      </c>
      <c r="C19" s="1397">
        <v>1.3649205921122077E-2</v>
      </c>
      <c r="D19" s="1397">
        <v>1.270030536008563E-2</v>
      </c>
      <c r="E19" s="1397">
        <v>1.2439305482407306E-2</v>
      </c>
      <c r="F19" s="1397">
        <v>1.4445408951210477E-2</v>
      </c>
      <c r="G19" s="1397">
        <v>1.2780911935204522E-2</v>
      </c>
      <c r="H19" s="1397">
        <v>1.1694594426882133E-2</v>
      </c>
      <c r="I19" s="1397">
        <v>1.1496703074599499E-2</v>
      </c>
      <c r="J19" s="1397">
        <v>1.3575268995024543E-2</v>
      </c>
      <c r="K19" s="1397">
        <v>1.3378856281861364E-2</v>
      </c>
      <c r="L19" s="1397">
        <v>1.168141210745146E-2</v>
      </c>
      <c r="M19" s="1397">
        <v>1.0999999999999999E-2</v>
      </c>
      <c r="N19" s="1397">
        <v>1.2999999999999999E-2</v>
      </c>
      <c r="O19" s="1397">
        <v>1.263616319426086E-2</v>
      </c>
      <c r="P19" s="1397">
        <v>1.2535027180992352E-2</v>
      </c>
      <c r="Q19" s="1397">
        <v>1.2154399056778346E-2</v>
      </c>
      <c r="R19" s="1397">
        <v>1.2758537196127594E-2</v>
      </c>
      <c r="S19" s="1397">
        <v>1.0999999999999999E-2</v>
      </c>
      <c r="T19" s="1397">
        <v>1.2E-2</v>
      </c>
      <c r="U19" s="1397">
        <v>1.2E-2</v>
      </c>
      <c r="V19" s="1398">
        <v>1.6E-2</v>
      </c>
      <c r="W19" s="3012">
        <v>1.5</v>
      </c>
      <c r="X19" s="3012">
        <v>1.5</v>
      </c>
      <c r="Y19" s="3012">
        <v>1.5</v>
      </c>
      <c r="Z19" s="3012">
        <v>1.5</v>
      </c>
      <c r="AA19" s="3012">
        <v>1.4886987448091058</v>
      </c>
      <c r="AB19" s="3012">
        <v>1.5752569404762784</v>
      </c>
      <c r="AC19" s="3012">
        <v>1.5881682048256272</v>
      </c>
      <c r="AD19" s="3012">
        <v>2.255156749437071</v>
      </c>
      <c r="AE19" s="3012">
        <v>2.3249145146920625</v>
      </c>
      <c r="AF19" s="3012">
        <v>2.9106927784129084</v>
      </c>
      <c r="AG19" s="3012">
        <v>3.1854958654870833</v>
      </c>
      <c r="AH19" s="3012">
        <v>3.8</v>
      </c>
      <c r="AI19" s="3012">
        <v>3.8</v>
      </c>
      <c r="AJ19" s="3012">
        <v>3.95</v>
      </c>
      <c r="AK19" s="3012">
        <v>3.95</v>
      </c>
      <c r="AL19" s="3012">
        <v>3.9147436854671605</v>
      </c>
      <c r="AM19" s="3012">
        <v>10.920646623548746</v>
      </c>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row>
    <row r="20" spans="1:61" x14ac:dyDescent="0.3">
      <c r="A20" s="3040" t="s">
        <v>3856</v>
      </c>
      <c r="B20" s="1397">
        <v>0.33389757536273279</v>
      </c>
      <c r="C20" s="1397">
        <v>0.34679967273354118</v>
      </c>
      <c r="D20" s="1397">
        <v>0.32817452300591377</v>
      </c>
      <c r="E20" s="1397">
        <v>0.3468926163137464</v>
      </c>
      <c r="F20" s="1397">
        <v>0.35191047592250252</v>
      </c>
      <c r="G20" s="1397">
        <v>0.33532169521547606</v>
      </c>
      <c r="H20" s="1397">
        <v>0.33909472543576735</v>
      </c>
      <c r="I20" s="1397">
        <v>0.33693445741015099</v>
      </c>
      <c r="J20" s="1397">
        <v>0.34179331204783581</v>
      </c>
      <c r="K20" s="1397">
        <v>0.33252461054199867</v>
      </c>
      <c r="L20" s="1397">
        <v>0.33022633402271567</v>
      </c>
      <c r="M20" s="1397">
        <v>0.32600000000000001</v>
      </c>
      <c r="N20" s="1397">
        <v>0.32900000000000001</v>
      </c>
      <c r="O20" s="1397">
        <v>0.31925704095719321</v>
      </c>
      <c r="P20" s="1397">
        <v>0.32836067996376689</v>
      </c>
      <c r="Q20" s="1397">
        <v>0.3293657705711992</v>
      </c>
      <c r="R20" s="1397">
        <v>0.33453988273147722</v>
      </c>
      <c r="S20" s="1397">
        <v>0.32600000000000001</v>
      </c>
      <c r="T20" s="1397">
        <v>0.33500000000000002</v>
      </c>
      <c r="U20" s="1397">
        <v>0.34699999999999998</v>
      </c>
      <c r="V20" s="1398">
        <v>0.34200000000000003</v>
      </c>
      <c r="W20" s="3012">
        <v>33.6</v>
      </c>
      <c r="X20" s="3012">
        <v>33.6</v>
      </c>
      <c r="Y20" s="3012">
        <v>34.799999999999997</v>
      </c>
      <c r="Z20" s="3012">
        <v>35.799999999999997</v>
      </c>
      <c r="AA20" s="3012">
        <v>36.783557136672798</v>
      </c>
      <c r="AB20" s="3012">
        <v>37.063958282435408</v>
      </c>
      <c r="AC20" s="3012">
        <v>36.978404237397925</v>
      </c>
      <c r="AD20" s="3012">
        <v>36.397531754839356</v>
      </c>
      <c r="AE20" s="3012">
        <v>35.607043996424458</v>
      </c>
      <c r="AF20" s="3012">
        <v>35.711979015288627</v>
      </c>
      <c r="AG20" s="3012">
        <v>35.565503851747138</v>
      </c>
      <c r="AH20" s="3012">
        <v>33.700000000000003</v>
      </c>
      <c r="AI20" s="3012">
        <v>33.1</v>
      </c>
      <c r="AJ20" s="3012">
        <v>33.01</v>
      </c>
      <c r="AK20" s="3012">
        <v>33.28</v>
      </c>
      <c r="AL20" s="3012">
        <v>32.854849432543304</v>
      </c>
      <c r="AM20" s="3012">
        <v>26.707254877283614</v>
      </c>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row>
    <row r="21" spans="1:61" x14ac:dyDescent="0.3">
      <c r="A21" s="3040" t="s">
        <v>3857</v>
      </c>
      <c r="B21" s="1397">
        <v>0.13514181439579356</v>
      </c>
      <c r="C21" s="1397">
        <v>0.14405943931739607</v>
      </c>
      <c r="D21" s="1397">
        <v>0.14408870881548616</v>
      </c>
      <c r="E21" s="1397">
        <v>0.15570525298084484</v>
      </c>
      <c r="F21" s="1397">
        <v>0.16138847034649689</v>
      </c>
      <c r="G21" s="1397">
        <v>0.15004974623530135</v>
      </c>
      <c r="H21" s="1397">
        <v>0.15859095302657109</v>
      </c>
      <c r="I21" s="1397">
        <v>0.160909444215905</v>
      </c>
      <c r="J21" s="1397">
        <v>0.15256718262794058</v>
      </c>
      <c r="K21" s="1397">
        <v>0.15046915253648624</v>
      </c>
      <c r="L21" s="1397">
        <v>0.14692682233585846</v>
      </c>
      <c r="M21" s="1397">
        <v>0.14299999999999999</v>
      </c>
      <c r="N21" s="1397">
        <v>0.15</v>
      </c>
      <c r="O21" s="1397">
        <v>0.19112295647056809</v>
      </c>
      <c r="P21" s="1397">
        <v>0.20195561867535916</v>
      </c>
      <c r="Q21" s="1397">
        <v>0.19653475447206908</v>
      </c>
      <c r="R21" s="1397">
        <v>0.20526144136965374</v>
      </c>
      <c r="S21" s="1397">
        <v>0.20799999999999999</v>
      </c>
      <c r="T21" s="1397">
        <v>0.21</v>
      </c>
      <c r="U21" s="1397">
        <v>0.216</v>
      </c>
      <c r="V21" s="1398">
        <v>0.19900000000000001</v>
      </c>
      <c r="W21" s="3012">
        <v>19.2</v>
      </c>
      <c r="X21" s="3012">
        <v>18.600000000000001</v>
      </c>
      <c r="Y21" s="3012">
        <v>20.200000000000003</v>
      </c>
      <c r="Z21" s="3012">
        <v>20.5</v>
      </c>
      <c r="AA21" s="3012">
        <v>20.979802285971722</v>
      </c>
      <c r="AB21" s="3012">
        <v>21.640975993972162</v>
      </c>
      <c r="AC21" s="3012">
        <v>21.755820762617056</v>
      </c>
      <c r="AD21" s="3012">
        <v>21.820244957306862</v>
      </c>
      <c r="AE21" s="3012">
        <v>22.008368369989917</v>
      </c>
      <c r="AF21" s="3012">
        <v>21.591792416870256</v>
      </c>
      <c r="AG21" s="3012">
        <v>22.459342411256831</v>
      </c>
      <c r="AH21" s="3012">
        <v>22.1</v>
      </c>
      <c r="AI21" s="3012">
        <v>21.8</v>
      </c>
      <c r="AJ21" s="3012">
        <v>21.9</v>
      </c>
      <c r="AK21" s="3012">
        <v>21.8</v>
      </c>
      <c r="AL21" s="3012">
        <v>21.578622226795915</v>
      </c>
      <c r="AM21" s="3012">
        <v>22.019973955572929</v>
      </c>
      <c r="AN21" s="1396"/>
      <c r="AO21" s="1396"/>
      <c r="AP21" s="1396"/>
      <c r="AQ21" s="1396"/>
      <c r="AR21" s="1396"/>
      <c r="AS21" s="1396"/>
      <c r="AT21" s="1396"/>
      <c r="AU21" s="1396"/>
      <c r="AV21" s="1396"/>
      <c r="AW21" s="1396"/>
      <c r="AX21" s="1396"/>
      <c r="AY21" s="1396"/>
      <c r="AZ21" s="1396"/>
      <c r="BA21" s="1396"/>
      <c r="BB21" s="1396"/>
      <c r="BC21" s="1396"/>
      <c r="BD21" s="1396"/>
      <c r="BE21" s="1396"/>
      <c r="BF21" s="1396"/>
      <c r="BG21" s="1396"/>
      <c r="BH21" s="1396"/>
      <c r="BI21" s="1396"/>
    </row>
    <row r="22" spans="1:61" x14ac:dyDescent="0.3">
      <c r="A22" s="3040" t="s">
        <v>3858</v>
      </c>
      <c r="B22" s="1397">
        <v>0.51372318125233563</v>
      </c>
      <c r="C22" s="1397">
        <v>0.49103689629720537</v>
      </c>
      <c r="D22" s="1397">
        <v>0.51192518217638128</v>
      </c>
      <c r="E22" s="1397">
        <v>0.48159291817078287</v>
      </c>
      <c r="F22" s="1397">
        <v>0.46996619138043216</v>
      </c>
      <c r="G22" s="1397">
        <v>0.49925119332121393</v>
      </c>
      <c r="H22" s="1397">
        <v>0.48773185939103036</v>
      </c>
      <c r="I22" s="1397">
        <v>0.487891694352933</v>
      </c>
      <c r="J22" s="1397">
        <v>0.48865106942886133</v>
      </c>
      <c r="K22" s="1397">
        <v>0.50022898474887223</v>
      </c>
      <c r="L22" s="1397">
        <v>0.50564726848085129</v>
      </c>
      <c r="M22" s="1397">
        <v>0.51500000000000001</v>
      </c>
      <c r="N22" s="1397">
        <v>0.505</v>
      </c>
      <c r="O22" s="1397">
        <v>0.47481373217332223</v>
      </c>
      <c r="P22" s="1397">
        <v>0.45465087270443438</v>
      </c>
      <c r="Q22" s="1397">
        <v>0.45956869873315292</v>
      </c>
      <c r="R22" s="1397">
        <v>0.44239267197639837</v>
      </c>
      <c r="S22" s="1397">
        <v>0.45500000000000002</v>
      </c>
      <c r="T22" s="1397">
        <v>0.432</v>
      </c>
      <c r="U22" s="1397">
        <v>0.42199999999999999</v>
      </c>
      <c r="V22" s="1398">
        <v>0.437</v>
      </c>
      <c r="W22" s="3012">
        <v>45.4</v>
      </c>
      <c r="X22" s="3012">
        <v>45.9</v>
      </c>
      <c r="Y22" s="3012">
        <v>43.4</v>
      </c>
      <c r="Z22" s="3012">
        <v>42.199999999999996</v>
      </c>
      <c r="AA22" s="3012">
        <v>40.618729311069785</v>
      </c>
      <c r="AB22" s="3012">
        <v>39.540743661972868</v>
      </c>
      <c r="AC22" s="3012">
        <v>39.484628995090688</v>
      </c>
      <c r="AD22" s="3012">
        <v>39.229828078749811</v>
      </c>
      <c r="AE22" s="3012">
        <v>39.549159027412045</v>
      </c>
      <c r="AF22" s="3012">
        <v>39.389090638073448</v>
      </c>
      <c r="AG22" s="3012">
        <v>38.476093801510665</v>
      </c>
      <c r="AH22" s="3012">
        <v>39</v>
      </c>
      <c r="AI22" s="3012">
        <v>39.700000000000003</v>
      </c>
      <c r="AJ22" s="3012">
        <v>39.28</v>
      </c>
      <c r="AK22" s="3012">
        <v>38.6</v>
      </c>
      <c r="AL22" s="3012">
        <v>38.072976428498556</v>
      </c>
      <c r="AM22" s="3012">
        <v>37.343236220800428</v>
      </c>
      <c r="AN22" s="1396"/>
      <c r="AO22" s="1396"/>
      <c r="AP22" s="1396"/>
      <c r="AQ22" s="1396"/>
      <c r="AR22" s="1396"/>
      <c r="AS22" s="1396"/>
      <c r="AT22" s="1396"/>
      <c r="AU22" s="1396"/>
      <c r="AV22" s="1396"/>
      <c r="AW22" s="1396"/>
      <c r="AX22" s="1396"/>
      <c r="AY22" s="1396"/>
      <c r="AZ22" s="1396"/>
      <c r="BA22" s="1396"/>
      <c r="BB22" s="1396"/>
      <c r="BC22" s="1396"/>
      <c r="BD22" s="1396"/>
      <c r="BE22" s="1396"/>
      <c r="BF22" s="1396"/>
      <c r="BG22" s="1396"/>
      <c r="BH22" s="1396"/>
      <c r="BI22" s="1396"/>
    </row>
    <row r="23" spans="1:61" ht="9" customHeight="1" x14ac:dyDescent="0.3">
      <c r="A23" s="3038"/>
      <c r="B23" s="1397"/>
      <c r="C23" s="1397"/>
      <c r="D23" s="1397"/>
      <c r="E23" s="1397"/>
      <c r="F23" s="1397"/>
      <c r="G23" s="1397"/>
      <c r="H23" s="1397"/>
      <c r="I23" s="1397"/>
      <c r="J23" s="1397"/>
      <c r="K23" s="1397"/>
      <c r="L23" s="1397"/>
      <c r="M23" s="1397"/>
      <c r="N23" s="1397"/>
      <c r="O23" s="1397"/>
      <c r="P23" s="1397"/>
      <c r="Q23" s="1397"/>
      <c r="R23" s="1397"/>
      <c r="S23" s="1397"/>
      <c r="T23" s="1397"/>
      <c r="U23" s="1397"/>
      <c r="V23" s="1398"/>
      <c r="W23" s="3012"/>
      <c r="X23" s="3012"/>
      <c r="Y23" s="3012"/>
      <c r="Z23" s="3012"/>
      <c r="AA23" s="3012"/>
      <c r="AB23" s="3012"/>
      <c r="AC23" s="3012"/>
      <c r="AD23" s="3012"/>
      <c r="AE23" s="3012"/>
      <c r="AF23" s="3012"/>
      <c r="AG23" s="3012"/>
      <c r="AH23" s="3012"/>
      <c r="AI23" s="3012"/>
      <c r="AJ23" s="3012"/>
      <c r="AK23" s="3011"/>
      <c r="AL23" s="3011"/>
      <c r="AM23" s="3011"/>
      <c r="AN23" s="1396"/>
      <c r="AO23" s="1396"/>
      <c r="AP23" s="1396"/>
      <c r="AQ23" s="1396"/>
      <c r="AR23" s="1396"/>
      <c r="AS23" s="1396"/>
      <c r="AT23" s="1396"/>
      <c r="AU23" s="1396"/>
      <c r="AV23" s="1396"/>
      <c r="AW23" s="1396"/>
      <c r="AX23" s="1396"/>
      <c r="AY23" s="1396"/>
      <c r="AZ23" s="1396"/>
      <c r="BA23" s="1396"/>
      <c r="BB23" s="1396"/>
      <c r="BC23" s="1396"/>
      <c r="BD23" s="1396"/>
      <c r="BE23" s="1396"/>
      <c r="BF23" s="1396"/>
      <c r="BG23" s="1396"/>
      <c r="BH23" s="1396"/>
      <c r="BI23" s="1396"/>
    </row>
    <row r="24" spans="1:61" s="1396" customFormat="1" x14ac:dyDescent="0.3">
      <c r="A24" s="3039" t="s">
        <v>3859</v>
      </c>
      <c r="B24" s="1397"/>
      <c r="C24" s="1397"/>
      <c r="D24" s="1397"/>
      <c r="E24" s="1397"/>
      <c r="F24" s="1397"/>
      <c r="G24" s="1397"/>
      <c r="H24" s="1397"/>
      <c r="I24" s="1397"/>
      <c r="J24" s="1397"/>
      <c r="K24" s="1397"/>
      <c r="L24" s="1397"/>
      <c r="M24" s="1397"/>
      <c r="N24" s="1397"/>
      <c r="O24" s="1397"/>
      <c r="P24" s="1397"/>
      <c r="Q24" s="1397"/>
      <c r="R24" s="1397"/>
      <c r="S24" s="1397"/>
      <c r="T24" s="1397"/>
      <c r="U24" s="1397"/>
      <c r="V24" s="1398"/>
      <c r="W24" s="3012"/>
      <c r="X24" s="3012"/>
      <c r="Y24" s="3012"/>
      <c r="Z24" s="3012"/>
      <c r="AA24" s="3012"/>
      <c r="AB24" s="3012"/>
      <c r="AC24" s="3012"/>
      <c r="AD24" s="3012"/>
      <c r="AE24" s="3012"/>
      <c r="AF24" s="3012"/>
      <c r="AG24" s="3012"/>
      <c r="AH24" s="3012"/>
      <c r="AI24" s="3012"/>
      <c r="AJ24" s="3012"/>
      <c r="AK24" s="3011"/>
      <c r="AL24" s="3011"/>
      <c r="AM24" s="3011"/>
    </row>
    <row r="25" spans="1:61" s="1399" customFormat="1" x14ac:dyDescent="0.3">
      <c r="A25" s="3038" t="s">
        <v>3860</v>
      </c>
      <c r="B25" s="1397">
        <v>1.6090034105965979E-2</v>
      </c>
      <c r="C25" s="1397">
        <v>1.7057976197404033E-2</v>
      </c>
      <c r="D25" s="1397">
        <v>1.7000000000000001E-2</v>
      </c>
      <c r="E25" s="1397">
        <v>1.6E-2</v>
      </c>
      <c r="F25" s="1397">
        <v>1.7000000000000001E-2</v>
      </c>
      <c r="G25" s="1397">
        <v>1.4586812296004142E-2</v>
      </c>
      <c r="H25" s="1397">
        <v>1.2180404048535584E-2</v>
      </c>
      <c r="I25" s="1397">
        <v>1.4450478508197201E-2</v>
      </c>
      <c r="J25" s="1397">
        <v>1.3949362314729825E-2</v>
      </c>
      <c r="K25" s="1397">
        <v>1.5650576651972538E-2</v>
      </c>
      <c r="L25" s="1397">
        <v>1.6224751719306336E-2</v>
      </c>
      <c r="M25" s="1397">
        <v>1.2999999999999999E-2</v>
      </c>
      <c r="N25" s="1397">
        <v>1.4999999999999999E-2</v>
      </c>
      <c r="O25" s="1397">
        <v>1.5034313199307653E-2</v>
      </c>
      <c r="P25" s="1397">
        <v>1.523066263055624E-2</v>
      </c>
      <c r="Q25" s="1397">
        <v>1.4159637906424468E-2</v>
      </c>
      <c r="R25" s="1397">
        <v>1.2346864749583146E-2</v>
      </c>
      <c r="S25" s="1397">
        <v>1.2E-2</v>
      </c>
      <c r="T25" s="1397">
        <v>1.0999999999999999E-2</v>
      </c>
      <c r="U25" s="1397">
        <v>1.2999999999999999E-2</v>
      </c>
      <c r="V25" s="1398">
        <v>1.5114834382697631E-2</v>
      </c>
      <c r="W25" s="3012">
        <v>1.415480743806983</v>
      </c>
      <c r="X25" s="3012">
        <v>1.2682065316592466</v>
      </c>
      <c r="Y25" s="3012">
        <v>1.0999999999999999</v>
      </c>
      <c r="Z25" s="3012">
        <v>1.0999999999999999</v>
      </c>
      <c r="AA25" s="3012">
        <v>1.1973223805114095</v>
      </c>
      <c r="AB25" s="3012">
        <v>1.3809003810754978</v>
      </c>
      <c r="AC25" s="3012">
        <v>1.4346374829804802</v>
      </c>
      <c r="AD25" s="3012">
        <v>1.4746585075531982</v>
      </c>
      <c r="AE25" s="3012">
        <v>1.4739863068511501</v>
      </c>
      <c r="AF25" s="3012">
        <v>1.4000000000000001</v>
      </c>
      <c r="AG25" s="3012">
        <v>1.5</v>
      </c>
      <c r="AH25" s="3012">
        <v>1.5</v>
      </c>
      <c r="AI25" s="3012">
        <v>1.6</v>
      </c>
      <c r="AJ25" s="3012">
        <v>1.49</v>
      </c>
      <c r="AK25" s="3012">
        <v>1.54</v>
      </c>
      <c r="AL25" s="3012">
        <v>1.6923639622670097</v>
      </c>
      <c r="AM25" s="3012">
        <v>1.7576325615388522</v>
      </c>
      <c r="AN25" s="1396"/>
      <c r="AO25" s="1396"/>
      <c r="AP25" s="1396"/>
      <c r="AQ25" s="1396"/>
      <c r="AR25" s="1396"/>
      <c r="AS25" s="1396"/>
      <c r="AT25" s="1396"/>
      <c r="AU25" s="1396"/>
      <c r="AV25" s="1396"/>
      <c r="AW25" s="1396"/>
      <c r="AX25" s="1396"/>
      <c r="AY25" s="1396"/>
      <c r="AZ25" s="1396"/>
      <c r="BA25" s="1396"/>
      <c r="BB25" s="1396"/>
      <c r="BC25" s="1396"/>
      <c r="BD25" s="1396"/>
      <c r="BE25" s="1396"/>
      <c r="BF25" s="1396"/>
      <c r="BG25" s="1396"/>
      <c r="BH25" s="1396"/>
      <c r="BI25" s="1396"/>
    </row>
    <row r="26" spans="1:61" s="1399" customFormat="1" x14ac:dyDescent="0.3">
      <c r="A26" s="3038" t="s">
        <v>3861</v>
      </c>
      <c r="B26" s="1397">
        <v>0.22024247467788996</v>
      </c>
      <c r="C26" s="1397">
        <v>0.22715409987767532</v>
      </c>
      <c r="D26" s="1397">
        <v>0.22139256495717388</v>
      </c>
      <c r="E26" s="1397">
        <v>0.21</v>
      </c>
      <c r="F26" s="1397">
        <v>0.214</v>
      </c>
      <c r="G26" s="1397">
        <v>0.19518147457291063</v>
      </c>
      <c r="H26" s="1397">
        <v>0.16700000000000001</v>
      </c>
      <c r="I26" s="1397">
        <v>0.200167681142044</v>
      </c>
      <c r="J26" s="1397">
        <v>0.19319702192885313</v>
      </c>
      <c r="K26" s="1397">
        <v>0.21475660485138484</v>
      </c>
      <c r="L26" s="1397">
        <v>0.22058102549230985</v>
      </c>
      <c r="M26" s="1397">
        <v>0.17899999999999999</v>
      </c>
      <c r="N26" s="1397">
        <v>0.20300000000000001</v>
      </c>
      <c r="O26" s="1397">
        <v>0.19630241418985794</v>
      </c>
      <c r="P26" s="1397">
        <v>0.1964053838402276</v>
      </c>
      <c r="Q26" s="1397">
        <v>0.17980837751637718</v>
      </c>
      <c r="R26" s="1397">
        <v>0.15654636430175237</v>
      </c>
      <c r="S26" s="1397">
        <v>0.152</v>
      </c>
      <c r="T26" s="1397">
        <v>0.13500000000000001</v>
      </c>
      <c r="U26" s="1397">
        <v>0.15</v>
      </c>
      <c r="V26" s="1398">
        <v>0.16299382009850857</v>
      </c>
      <c r="W26" s="3012">
        <v>15.244662636871393</v>
      </c>
      <c r="X26" s="3012">
        <v>13.691764718816323</v>
      </c>
      <c r="Y26" s="3012">
        <v>11.4</v>
      </c>
      <c r="Z26" s="3012">
        <v>11.1</v>
      </c>
      <c r="AA26" s="3012">
        <v>12.08330845681771</v>
      </c>
      <c r="AB26" s="3012">
        <v>13.139262747958739</v>
      </c>
      <c r="AC26" s="3012">
        <v>13.643696676349403</v>
      </c>
      <c r="AD26" s="3012">
        <v>14.011488942661035</v>
      </c>
      <c r="AE26" s="3012">
        <v>13.926742731512153</v>
      </c>
      <c r="AF26" s="3012">
        <v>13.200000000000001</v>
      </c>
      <c r="AG26" s="3012">
        <v>14.899999999999999</v>
      </c>
      <c r="AH26" s="3012">
        <v>14.7</v>
      </c>
      <c r="AI26" s="3012">
        <v>16</v>
      </c>
      <c r="AJ26" s="3012">
        <v>14.91</v>
      </c>
      <c r="AK26" s="3012">
        <v>14.64</v>
      </c>
      <c r="AL26" s="3012">
        <v>15.663858058796393</v>
      </c>
      <c r="AM26" s="3012">
        <v>16.056652738260716</v>
      </c>
      <c r="AN26" s="1396"/>
      <c r="AO26" s="1396"/>
      <c r="AP26" s="1396"/>
      <c r="AQ26" s="1396"/>
      <c r="AR26" s="1396"/>
      <c r="AS26" s="1396"/>
      <c r="AT26" s="1396"/>
      <c r="AU26" s="1396"/>
      <c r="AV26" s="1396"/>
      <c r="AW26" s="1396"/>
      <c r="AX26" s="1396"/>
      <c r="AY26" s="1396"/>
      <c r="AZ26" s="1396"/>
      <c r="BA26" s="1396"/>
      <c r="BB26" s="1396"/>
      <c r="BC26" s="1396"/>
      <c r="BD26" s="1396"/>
      <c r="BE26" s="1396"/>
      <c r="BF26" s="1396"/>
      <c r="BG26" s="1396"/>
      <c r="BH26" s="1396"/>
      <c r="BI26" s="1396"/>
    </row>
    <row r="27" spans="1:61" x14ac:dyDescent="0.3">
      <c r="A27" s="3038" t="s">
        <v>3862</v>
      </c>
      <c r="B27" s="1397">
        <v>0.68927270547595321</v>
      </c>
      <c r="C27" s="1397">
        <v>0.68600000000000005</v>
      </c>
      <c r="D27" s="1397">
        <v>0.69</v>
      </c>
      <c r="E27" s="1397">
        <v>0.68899999999999995</v>
      </c>
      <c r="F27" s="1397">
        <v>0.67600000000000005</v>
      </c>
      <c r="G27" s="1397">
        <v>0.69299999999999995</v>
      </c>
      <c r="H27" s="1397">
        <v>0.70499999999999996</v>
      </c>
      <c r="I27" s="1397">
        <v>0.67052464624553398</v>
      </c>
      <c r="J27" s="1397">
        <v>0.69975067350562514</v>
      </c>
      <c r="K27" s="1397">
        <v>0.65439552793373612</v>
      </c>
      <c r="L27" s="1397">
        <v>0.62417960009325579</v>
      </c>
      <c r="M27" s="1397">
        <v>0.65400000000000003</v>
      </c>
      <c r="N27" s="1397">
        <v>0.59699999999999998</v>
      </c>
      <c r="O27" s="1397">
        <v>0.62977187817500924</v>
      </c>
      <c r="P27" s="1397">
        <v>0.65165725198905189</v>
      </c>
      <c r="Q27" s="1397">
        <v>0.65688000793393164</v>
      </c>
      <c r="R27" s="1397">
        <v>0.69779968032192285</v>
      </c>
      <c r="S27" s="1397">
        <v>0.71299999999999997</v>
      </c>
      <c r="T27" s="1397">
        <v>0.71299999999999997</v>
      </c>
      <c r="U27" s="1397">
        <v>0.66800000000000004</v>
      </c>
      <c r="V27" s="1398">
        <v>0.68237790917093921</v>
      </c>
      <c r="W27" s="3012">
        <v>48.957804329847562</v>
      </c>
      <c r="X27" s="3012">
        <v>64.890780202486482</v>
      </c>
      <c r="Y27" s="3012">
        <v>62</v>
      </c>
      <c r="Z27" s="3012">
        <v>61.8</v>
      </c>
      <c r="AA27" s="3012">
        <v>68.53268891713283</v>
      </c>
      <c r="AB27" s="3012">
        <v>62.741210017356288</v>
      </c>
      <c r="AC27" s="3012">
        <v>67.223235194532577</v>
      </c>
      <c r="AD27" s="3012">
        <v>62.980100903777867</v>
      </c>
      <c r="AE27" s="3012">
        <v>71.514311582573526</v>
      </c>
      <c r="AF27" s="3012">
        <v>69.20210908500357</v>
      </c>
      <c r="AG27" s="3012">
        <v>68.8</v>
      </c>
      <c r="AH27" s="3012">
        <v>70.199999999999989</v>
      </c>
      <c r="AI27" s="3012">
        <v>69.599999999999994</v>
      </c>
      <c r="AJ27" s="3012">
        <v>66.95</v>
      </c>
      <c r="AK27" s="3012">
        <v>71.459999999999994</v>
      </c>
      <c r="AL27" s="3012">
        <v>71.322508294203303</v>
      </c>
      <c r="AM27" s="3012">
        <v>72.743273970568396</v>
      </c>
      <c r="AN27" s="1396"/>
      <c r="AO27" s="1396"/>
      <c r="AP27" s="1396"/>
      <c r="AQ27" s="1396"/>
      <c r="AR27" s="1396"/>
      <c r="AS27" s="1396"/>
      <c r="AT27" s="1396"/>
      <c r="AU27" s="1396"/>
      <c r="AV27" s="1396"/>
      <c r="AW27" s="1396"/>
      <c r="AX27" s="1396"/>
      <c r="AY27" s="1396"/>
      <c r="AZ27" s="1396"/>
      <c r="BA27" s="1396"/>
      <c r="BB27" s="1396"/>
      <c r="BC27" s="1396"/>
      <c r="BD27" s="1396"/>
      <c r="BE27" s="1396"/>
      <c r="BF27" s="1396"/>
      <c r="BG27" s="1396"/>
      <c r="BH27" s="1396"/>
      <c r="BI27" s="1396"/>
    </row>
    <row r="28" spans="1:61" x14ac:dyDescent="0.3">
      <c r="A28" s="3038" t="s">
        <v>3863</v>
      </c>
      <c r="B28" s="1397">
        <v>0.38165357658836813</v>
      </c>
      <c r="C28" s="1397">
        <v>0.38800000000000001</v>
      </c>
      <c r="D28" s="1397">
        <v>0.37591465370404409</v>
      </c>
      <c r="E28" s="1397">
        <v>0.39200000000000002</v>
      </c>
      <c r="F28" s="1397">
        <v>0.39900000000000002</v>
      </c>
      <c r="G28" s="1397">
        <v>0.40894936046831321</v>
      </c>
      <c r="H28" s="1397">
        <v>0.43041634891269864</v>
      </c>
      <c r="I28" s="1397">
        <v>0.38928613324127903</v>
      </c>
      <c r="J28" s="1397">
        <v>0.39348905199766759</v>
      </c>
      <c r="K28" s="1397">
        <v>0.3671289285246872</v>
      </c>
      <c r="L28" s="1397">
        <v>0.36766692890891983</v>
      </c>
      <c r="M28" s="1397">
        <v>0.41199999999999998</v>
      </c>
      <c r="N28" s="1397">
        <v>0.33800000000000002</v>
      </c>
      <c r="O28" s="1397">
        <v>0.39021901253483943</v>
      </c>
      <c r="P28" s="1397">
        <v>0.3860554089170613</v>
      </c>
      <c r="Q28" s="1397">
        <v>0.38746267888210367</v>
      </c>
      <c r="R28" s="1397">
        <v>0.41456959896407691</v>
      </c>
      <c r="S28" s="1397">
        <v>0.43</v>
      </c>
      <c r="T28" s="1397">
        <v>0.437</v>
      </c>
      <c r="U28" s="1397">
        <v>0.44800000000000001</v>
      </c>
      <c r="V28" s="1398">
        <v>0.42688328881786741</v>
      </c>
      <c r="W28" s="3012">
        <v>36.878828281237382</v>
      </c>
      <c r="X28" s="3012">
        <v>43.598319242041796</v>
      </c>
      <c r="Y28" s="3012">
        <v>40.6</v>
      </c>
      <c r="Z28" s="3012">
        <v>39.5</v>
      </c>
      <c r="AA28" s="3012">
        <v>44.266421935883159</v>
      </c>
      <c r="AB28" s="3012">
        <v>36.183633918285516</v>
      </c>
      <c r="AC28" s="3012">
        <v>41.777357758885245</v>
      </c>
      <c r="AD28" s="3012">
        <v>38.91381225487185</v>
      </c>
      <c r="AE28" s="3012">
        <v>45.883118245707983</v>
      </c>
      <c r="AF28" s="3012">
        <v>42.256130385845161</v>
      </c>
      <c r="AG28" s="3012">
        <v>40.200000000000003</v>
      </c>
      <c r="AH28" s="3012">
        <v>44.3</v>
      </c>
      <c r="AI28" s="3012">
        <v>42.9</v>
      </c>
      <c r="AJ28" s="3012">
        <v>41.13</v>
      </c>
      <c r="AK28" s="3012">
        <v>40.51</v>
      </c>
      <c r="AL28" s="3012">
        <v>41.5242541537189</v>
      </c>
      <c r="AM28" s="3012">
        <v>41.903650145950579</v>
      </c>
      <c r="AN28" s="1396"/>
      <c r="AO28" s="1396"/>
      <c r="AP28" s="1396"/>
      <c r="AQ28" s="1396"/>
      <c r="AR28" s="1396"/>
      <c r="AS28" s="1396"/>
      <c r="AT28" s="1396"/>
      <c r="AU28" s="1396"/>
      <c r="AV28" s="1396"/>
      <c r="AW28" s="1396"/>
      <c r="AX28" s="1396"/>
      <c r="AY28" s="1396"/>
      <c r="AZ28" s="1396"/>
      <c r="BA28" s="1396"/>
      <c r="BB28" s="1396"/>
      <c r="BC28" s="1396"/>
      <c r="BD28" s="1396"/>
      <c r="BE28" s="1396"/>
      <c r="BF28" s="1396"/>
      <c r="BG28" s="1396"/>
      <c r="BH28" s="1396"/>
      <c r="BI28" s="1396"/>
    </row>
    <row r="29" spans="1:61" ht="7.5" customHeight="1" x14ac:dyDescent="0.3">
      <c r="A29" s="3038"/>
      <c r="B29" s="1397"/>
      <c r="C29" s="1397"/>
      <c r="D29" s="1397"/>
      <c r="E29" s="1397"/>
      <c r="F29" s="1397"/>
      <c r="G29" s="1397"/>
      <c r="H29" s="1397"/>
      <c r="I29" s="1397"/>
      <c r="J29" s="1397"/>
      <c r="K29" s="1397"/>
      <c r="L29" s="1397"/>
      <c r="M29" s="1397"/>
      <c r="N29" s="1397"/>
      <c r="O29" s="1397"/>
      <c r="P29" s="1397"/>
      <c r="Q29" s="1397"/>
      <c r="R29" s="1397"/>
      <c r="S29" s="1397"/>
      <c r="T29" s="1397"/>
      <c r="U29" s="1397"/>
      <c r="V29" s="1398"/>
      <c r="W29" s="3012"/>
      <c r="X29" s="3012"/>
      <c r="Y29" s="3012"/>
      <c r="Z29" s="3012"/>
      <c r="AA29" s="3012"/>
      <c r="AB29" s="3012"/>
      <c r="AC29" s="3012"/>
      <c r="AD29" s="3012"/>
      <c r="AE29" s="3012"/>
      <c r="AF29" s="3012"/>
      <c r="AG29" s="3012"/>
      <c r="AH29" s="3012"/>
      <c r="AI29" s="3012"/>
      <c r="AJ29" s="3012"/>
      <c r="AK29" s="3012"/>
      <c r="AL29" s="3012"/>
      <c r="AM29" s="3012"/>
      <c r="AN29" s="1396"/>
      <c r="AO29" s="1396"/>
      <c r="AP29" s="1396"/>
      <c r="AQ29" s="1396"/>
      <c r="AR29" s="1396"/>
      <c r="AS29" s="1396"/>
      <c r="AT29" s="1396"/>
      <c r="AU29" s="1396"/>
      <c r="AV29" s="1396"/>
      <c r="AW29" s="1396"/>
      <c r="AX29" s="1396"/>
      <c r="AY29" s="1396"/>
      <c r="AZ29" s="1396"/>
      <c r="BA29" s="1396"/>
      <c r="BB29" s="1396"/>
      <c r="BC29" s="1396"/>
      <c r="BD29" s="1396"/>
      <c r="BE29" s="1396"/>
      <c r="BF29" s="1396"/>
      <c r="BG29" s="1396"/>
      <c r="BH29" s="1396"/>
      <c r="BI29" s="1396"/>
    </row>
    <row r="30" spans="1:61" s="1396" customFormat="1" x14ac:dyDescent="0.3">
      <c r="A30" s="3039" t="s">
        <v>3864</v>
      </c>
      <c r="B30" s="1397"/>
      <c r="C30" s="1397"/>
      <c r="D30" s="1397"/>
      <c r="E30" s="1397"/>
      <c r="F30" s="1397"/>
      <c r="G30" s="1397"/>
      <c r="H30" s="1397"/>
      <c r="I30" s="1397"/>
      <c r="J30" s="1397"/>
      <c r="K30" s="1397"/>
      <c r="L30" s="1397"/>
      <c r="M30" s="1397"/>
      <c r="N30" s="1397"/>
      <c r="O30" s="1397"/>
      <c r="P30" s="1397"/>
      <c r="Q30" s="1397"/>
      <c r="R30" s="1397"/>
      <c r="S30" s="1397"/>
      <c r="T30" s="1397"/>
      <c r="U30" s="1397"/>
      <c r="V30" s="1398"/>
      <c r="W30" s="3012"/>
      <c r="X30" s="3012"/>
      <c r="Y30" s="3012"/>
      <c r="Z30" s="3012"/>
      <c r="AA30" s="3012"/>
      <c r="AB30" s="3012"/>
      <c r="AC30" s="3012"/>
      <c r="AD30" s="3012"/>
      <c r="AE30" s="3012"/>
      <c r="AF30" s="3012"/>
      <c r="AG30" s="3012"/>
      <c r="AH30" s="3012"/>
      <c r="AI30" s="3012"/>
      <c r="AJ30" s="3012"/>
      <c r="AK30" s="3012"/>
      <c r="AL30" s="3012"/>
      <c r="AM30" s="3012"/>
    </row>
    <row r="31" spans="1:61" s="1402" customFormat="1" ht="6.75" hidden="1" customHeight="1" x14ac:dyDescent="0.3">
      <c r="A31" s="3041"/>
      <c r="B31" s="1400"/>
      <c r="C31" s="1400"/>
      <c r="D31" s="1400"/>
      <c r="E31" s="1400"/>
      <c r="F31" s="1400"/>
      <c r="G31" s="1400"/>
      <c r="H31" s="1400"/>
      <c r="I31" s="1400"/>
      <c r="J31" s="1400"/>
      <c r="K31" s="1400"/>
      <c r="L31" s="1400"/>
      <c r="M31" s="1400"/>
      <c r="N31" s="1400"/>
      <c r="O31" s="1400"/>
      <c r="P31" s="1400"/>
      <c r="Q31" s="1400"/>
      <c r="R31" s="1400"/>
      <c r="S31" s="1400"/>
      <c r="T31" s="1400"/>
      <c r="U31" s="1400"/>
      <c r="V31" s="1401"/>
      <c r="W31" s="3012">
        <v>0</v>
      </c>
      <c r="X31" s="3012">
        <v>0</v>
      </c>
      <c r="Y31" s="3012">
        <v>0</v>
      </c>
      <c r="Z31" s="3012">
        <v>0</v>
      </c>
      <c r="AA31" s="3012">
        <v>0</v>
      </c>
      <c r="AB31" s="3012">
        <v>0</v>
      </c>
      <c r="AC31" s="3012">
        <v>0</v>
      </c>
      <c r="AD31" s="3012">
        <v>0</v>
      </c>
      <c r="AE31" s="3012">
        <v>0</v>
      </c>
      <c r="AF31" s="3012">
        <v>0</v>
      </c>
      <c r="AG31" s="3012">
        <v>0</v>
      </c>
      <c r="AH31" s="3012">
        <v>0</v>
      </c>
      <c r="AI31" s="3012">
        <v>0</v>
      </c>
      <c r="AJ31" s="3012"/>
      <c r="AK31" s="3012"/>
      <c r="AL31" s="3012"/>
      <c r="AM31" s="3012"/>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row>
    <row r="32" spans="1:61" s="1399" customFormat="1" x14ac:dyDescent="0.3">
      <c r="A32" s="3038" t="s">
        <v>3865</v>
      </c>
      <c r="B32" s="1397">
        <f>3198.69553483832%/100</f>
        <v>0.319869553483832</v>
      </c>
      <c r="C32" s="1397">
        <f>2883.54139724783%/100</f>
        <v>0.28835413972478302</v>
      </c>
      <c r="D32" s="1397">
        <f>2647.99753987011%/100</f>
        <v>0.264799753987011</v>
      </c>
      <c r="E32" s="1397">
        <f>2793.88812550324%/100</f>
        <v>0.27938881255032405</v>
      </c>
      <c r="F32" s="1397">
        <f>2764.2792299214%/100</f>
        <v>0.27642792299214003</v>
      </c>
      <c r="G32" s="1397">
        <f>2494.99233140775%/100</f>
        <v>0.24949923314077502</v>
      </c>
      <c r="H32" s="1397">
        <f>2359.35420038034%/100</f>
        <v>0.235935420038034</v>
      </c>
      <c r="I32" s="1397">
        <v>0.233821796802682</v>
      </c>
      <c r="J32" s="1397">
        <v>0.19846258281635012</v>
      </c>
      <c r="K32" s="1397">
        <v>0.21183228729625447</v>
      </c>
      <c r="L32" s="1397">
        <v>0.1823844581403502</v>
      </c>
      <c r="M32" s="1397">
        <v>0.17699999999999999</v>
      </c>
      <c r="N32" s="1397">
        <v>0.191</v>
      </c>
      <c r="O32" s="1397">
        <v>0.14787624364786564</v>
      </c>
      <c r="P32" s="1397">
        <v>0.1635561889119112</v>
      </c>
      <c r="Q32" s="1397">
        <v>0.19142503995162541</v>
      </c>
      <c r="R32" s="1397">
        <v>0.19068883377495952</v>
      </c>
      <c r="S32" s="1397">
        <v>0.19400000000000001</v>
      </c>
      <c r="T32" s="1397">
        <v>0.17499999999999999</v>
      </c>
      <c r="U32" s="1397">
        <v>0.22500000000000001</v>
      </c>
      <c r="V32" s="1398">
        <v>0.22699012975755481</v>
      </c>
      <c r="W32" s="3012">
        <v>24.09625881394858</v>
      </c>
      <c r="X32" s="3012">
        <v>25.956200484147235</v>
      </c>
      <c r="Y32" s="3012">
        <v>25.1</v>
      </c>
      <c r="Z32" s="3012">
        <v>24.3</v>
      </c>
      <c r="AA32" s="3012">
        <v>27.142915617403883</v>
      </c>
      <c r="AB32" s="3012">
        <v>27.434399319476118</v>
      </c>
      <c r="AC32" s="3012">
        <v>27.927923997394061</v>
      </c>
      <c r="AD32" s="3012">
        <v>28.268794851144087</v>
      </c>
      <c r="AE32" s="3012">
        <v>27.859308096266783</v>
      </c>
      <c r="AF32" s="3012">
        <v>26.837315676924266</v>
      </c>
      <c r="AG32" s="3012">
        <v>28.1</v>
      </c>
      <c r="AH32" s="3012">
        <v>25</v>
      </c>
      <c r="AI32" s="3012">
        <v>22.1</v>
      </c>
      <c r="AJ32" s="3012">
        <v>23.2</v>
      </c>
      <c r="AK32" s="3012">
        <v>25.37</v>
      </c>
      <c r="AL32" s="3012">
        <v>21.572066904887965</v>
      </c>
      <c r="AM32" s="3012">
        <v>22.52271800032846</v>
      </c>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row>
    <row r="33" spans="1:61" x14ac:dyDescent="0.3">
      <c r="A33" s="3038" t="s">
        <v>3866</v>
      </c>
      <c r="B33" s="1397">
        <v>0.36733440968615505</v>
      </c>
      <c r="C33" s="1397">
        <v>0.34416969269264264</v>
      </c>
      <c r="D33" s="1397">
        <v>0.31765180209417104</v>
      </c>
      <c r="E33" s="1397">
        <v>0.34403627001483933</v>
      </c>
      <c r="F33" s="1397">
        <v>0.35415334845235552</v>
      </c>
      <c r="G33" s="1397">
        <v>0.32384477218823571</v>
      </c>
      <c r="H33" s="1397">
        <v>0.3122705232676406</v>
      </c>
      <c r="I33" s="1397">
        <v>0.31876904337777801</v>
      </c>
      <c r="J33" s="1397">
        <v>0.28078266284313547</v>
      </c>
      <c r="K33" s="1397">
        <v>0.29928540102271473</v>
      </c>
      <c r="L33" s="1397">
        <v>0.26706251255058722</v>
      </c>
      <c r="M33" s="1397">
        <v>0.26</v>
      </c>
      <c r="N33" s="1397">
        <v>0.28799999999999998</v>
      </c>
      <c r="O33" s="1397">
        <v>0.22604206315803368</v>
      </c>
      <c r="P33" s="1397">
        <v>0.25120426135156182</v>
      </c>
      <c r="Q33" s="1397">
        <v>0.27451269118104954</v>
      </c>
      <c r="R33" s="1397">
        <v>0.27949757265796787</v>
      </c>
      <c r="S33" s="1397">
        <v>0.28000000000000003</v>
      </c>
      <c r="T33" s="1397">
        <v>0.26500000000000001</v>
      </c>
      <c r="U33" s="1397">
        <v>0.31</v>
      </c>
      <c r="V33" s="1398">
        <v>0.29133738928079433</v>
      </c>
      <c r="W33" s="3012">
        <v>30.194998135417585</v>
      </c>
      <c r="X33" s="3012">
        <v>32.996147914315046</v>
      </c>
      <c r="Y33" s="3012">
        <v>31.7</v>
      </c>
      <c r="Z33" s="3012">
        <v>31.1</v>
      </c>
      <c r="AA33" s="3012">
        <v>34.489015586532489</v>
      </c>
      <c r="AB33" s="3012">
        <v>34.421831374166722</v>
      </c>
      <c r="AC33" s="3012">
        <v>34.132045167644662</v>
      </c>
      <c r="AD33" s="3012">
        <v>34.280026697973724</v>
      </c>
      <c r="AE33" s="3012">
        <v>33.851704489104179</v>
      </c>
      <c r="AF33" s="3012">
        <v>33.307781232977042</v>
      </c>
      <c r="AG33" s="3012">
        <v>35.199999999999996</v>
      </c>
      <c r="AH33" s="3012">
        <v>32.200000000000003</v>
      </c>
      <c r="AI33" s="3012">
        <v>28.9</v>
      </c>
      <c r="AJ33" s="3012">
        <v>30.03</v>
      </c>
      <c r="AK33" s="3012">
        <v>28.79</v>
      </c>
      <c r="AL33" s="3012">
        <v>24.570447913983699</v>
      </c>
      <c r="AM33" s="3012">
        <v>25.535202311261525</v>
      </c>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row>
    <row r="34" spans="1:61" ht="6" customHeight="1" x14ac:dyDescent="0.3">
      <c r="A34" s="3038"/>
      <c r="B34" s="1397"/>
      <c r="C34" s="1397"/>
      <c r="D34" s="1397"/>
      <c r="E34" s="1397"/>
      <c r="F34" s="1397"/>
      <c r="G34" s="1397"/>
      <c r="H34" s="1397"/>
      <c r="I34" s="1397"/>
      <c r="J34" s="1397"/>
      <c r="K34" s="1397"/>
      <c r="L34" s="1397"/>
      <c r="M34" s="1397"/>
      <c r="N34" s="1397"/>
      <c r="O34" s="1397"/>
      <c r="P34" s="1397"/>
      <c r="Q34" s="1397"/>
      <c r="R34" s="1397"/>
      <c r="S34" s="1397"/>
      <c r="T34" s="1397"/>
      <c r="U34" s="1397"/>
      <c r="V34" s="1398"/>
      <c r="W34" s="3012">
        <v>0</v>
      </c>
      <c r="X34" s="3012">
        <v>0</v>
      </c>
      <c r="Y34" s="3012">
        <v>0</v>
      </c>
      <c r="Z34" s="3012">
        <v>0</v>
      </c>
      <c r="AA34" s="3012">
        <v>0</v>
      </c>
      <c r="AB34" s="3012">
        <v>0</v>
      </c>
      <c r="AC34" s="3012">
        <v>0</v>
      </c>
      <c r="AD34" s="3012">
        <v>0</v>
      </c>
      <c r="AE34" s="3012">
        <v>0</v>
      </c>
      <c r="AF34" s="3012">
        <v>0</v>
      </c>
      <c r="AG34" s="3012">
        <v>0</v>
      </c>
      <c r="AH34" s="3012">
        <v>0</v>
      </c>
      <c r="AI34" s="3012">
        <v>0</v>
      </c>
      <c r="AJ34" s="3012"/>
      <c r="AK34" s="3012"/>
      <c r="AL34" s="3012"/>
      <c r="AM34" s="3012"/>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row>
    <row r="35" spans="1:61" s="1396" customFormat="1" x14ac:dyDescent="0.3">
      <c r="A35" s="3039" t="s">
        <v>3867</v>
      </c>
      <c r="B35" s="1397"/>
      <c r="C35" s="1397"/>
      <c r="D35" s="1397"/>
      <c r="E35" s="1397"/>
      <c r="F35" s="1397"/>
      <c r="G35" s="1397"/>
      <c r="H35" s="1397"/>
      <c r="I35" s="1397"/>
      <c r="J35" s="1397"/>
      <c r="K35" s="1397"/>
      <c r="L35" s="1397"/>
      <c r="M35" s="1397"/>
      <c r="N35" s="1397"/>
      <c r="O35" s="1397"/>
      <c r="P35" s="1397"/>
      <c r="Q35" s="1397"/>
      <c r="R35" s="1397"/>
      <c r="S35" s="1397"/>
      <c r="T35" s="1397"/>
      <c r="U35" s="1397"/>
      <c r="V35" s="1398"/>
      <c r="W35" s="3012"/>
      <c r="X35" s="3012"/>
      <c r="Y35" s="3012"/>
      <c r="Z35" s="3012"/>
      <c r="AA35" s="3012"/>
      <c r="AB35" s="3012"/>
      <c r="AC35" s="3012"/>
      <c r="AD35" s="3012"/>
      <c r="AE35" s="3012"/>
      <c r="AF35" s="3012"/>
      <c r="AG35" s="3012"/>
      <c r="AH35" s="3012"/>
      <c r="AI35" s="3012"/>
      <c r="AJ35" s="3012"/>
      <c r="AK35" s="3012"/>
      <c r="AL35" s="3012"/>
      <c r="AM35" s="3012"/>
    </row>
    <row r="36" spans="1:61" x14ac:dyDescent="0.3">
      <c r="A36" s="3038" t="s">
        <v>3868</v>
      </c>
      <c r="B36" s="1397">
        <v>6.0104282553467739E-2</v>
      </c>
      <c r="C36" s="1397">
        <v>6.4500346785437618E-2</v>
      </c>
      <c r="D36" s="1397">
        <v>5.2099011223765992E-2</v>
      </c>
      <c r="E36" s="1397">
        <v>5.3012908503079936E-2</v>
      </c>
      <c r="F36" s="1397">
        <v>3.7775463806665695E-2</v>
      </c>
      <c r="G36" s="1397">
        <v>1.7999999999999999E-2</v>
      </c>
      <c r="H36" s="1397">
        <v>4.2999999999999997E-2</v>
      </c>
      <c r="I36" s="1397">
        <v>7.0107517851225695E-2</v>
      </c>
      <c r="J36" s="1397">
        <v>2.6102399698963264E-2</v>
      </c>
      <c r="K36" s="1397">
        <v>1.9882783996460547E-2</v>
      </c>
      <c r="L36" s="1397">
        <v>1.6936369755080404E-2</v>
      </c>
      <c r="M36" s="1397">
        <v>2.1999999999999999E-2</v>
      </c>
      <c r="N36" s="1397">
        <v>0.03</v>
      </c>
      <c r="O36" s="1397">
        <v>3.7545194683539999E-2</v>
      </c>
      <c r="P36" s="1397">
        <v>2.9523432845026468E-2</v>
      </c>
      <c r="Q36" s="1397">
        <v>2.1096732096130714E-2</v>
      </c>
      <c r="R36" s="1397">
        <v>2.1691074312518387E-2</v>
      </c>
      <c r="S36" s="1397">
        <v>2.3E-2</v>
      </c>
      <c r="T36" s="1397">
        <v>2.3E-2</v>
      </c>
      <c r="U36" s="1397">
        <v>2.1000000000000001E-2</v>
      </c>
      <c r="V36" s="1398">
        <v>2.9767143936428712E-2</v>
      </c>
      <c r="W36" s="3012">
        <v>2.3671240711071979</v>
      </c>
      <c r="X36" s="3012">
        <v>2.7377210400152552</v>
      </c>
      <c r="Y36" s="3012">
        <v>2.8000000000000003</v>
      </c>
      <c r="Z36" s="3012">
        <v>2.6</v>
      </c>
      <c r="AA36" s="3012">
        <v>3.0399589089660322</v>
      </c>
      <c r="AB36" s="3012">
        <v>2.5358553132808566</v>
      </c>
      <c r="AC36" s="3012">
        <v>2.8569898184830889</v>
      </c>
      <c r="AD36" s="3012">
        <v>3.0105070033503716</v>
      </c>
      <c r="AE36" s="3012">
        <v>0.12953413134440711</v>
      </c>
      <c r="AF36" s="3012">
        <v>4.7</v>
      </c>
      <c r="AG36" s="3012">
        <v>3.8</v>
      </c>
      <c r="AH36" s="3012">
        <v>3.3000000000000003</v>
      </c>
      <c r="AI36" s="3012">
        <v>3.3000000000000003</v>
      </c>
      <c r="AJ36" s="3012">
        <v>4.8</v>
      </c>
      <c r="AK36" s="3012">
        <v>3.05</v>
      </c>
      <c r="AL36" s="3012">
        <v>2.5739174229080173</v>
      </c>
      <c r="AM36" s="3012">
        <v>2.1227788093147377</v>
      </c>
      <c r="AN36" s="1396"/>
      <c r="AO36" s="1396"/>
      <c r="AP36" s="1396"/>
      <c r="AQ36" s="1396"/>
      <c r="AR36" s="1396"/>
      <c r="AS36" s="1396"/>
      <c r="AT36" s="1396"/>
      <c r="AU36" s="1396"/>
      <c r="AV36" s="1396"/>
      <c r="AW36" s="1396"/>
      <c r="AX36" s="1396"/>
      <c r="AY36" s="1396"/>
      <c r="AZ36" s="1396"/>
      <c r="BA36" s="1396"/>
      <c r="BB36" s="1396"/>
      <c r="BC36" s="1396"/>
      <c r="BD36" s="1396"/>
      <c r="BE36" s="1396"/>
      <c r="BF36" s="1396"/>
      <c r="BG36" s="1396"/>
      <c r="BH36" s="1396"/>
      <c r="BI36" s="1396"/>
    </row>
    <row r="37" spans="1:61" ht="9.75" customHeight="1" thickBot="1" x14ac:dyDescent="0.35">
      <c r="A37" s="3042"/>
      <c r="B37" s="1403"/>
      <c r="C37" s="1403"/>
      <c r="D37" s="1403"/>
      <c r="E37" s="1403"/>
      <c r="F37" s="1403"/>
      <c r="G37" s="1403"/>
      <c r="H37" s="1403"/>
      <c r="I37" s="1403"/>
      <c r="J37" s="1403"/>
      <c r="K37" s="1403"/>
      <c r="L37" s="1403"/>
      <c r="M37" s="1403"/>
      <c r="N37" s="1403"/>
      <c r="O37" s="1403"/>
      <c r="P37" s="1403"/>
      <c r="Q37" s="1403"/>
      <c r="R37" s="1403"/>
      <c r="S37" s="1403"/>
      <c r="T37" s="1403"/>
      <c r="U37" s="1403"/>
      <c r="V37" s="1404"/>
      <c r="W37" s="3013"/>
      <c r="X37" s="3013"/>
      <c r="Y37" s="3013"/>
      <c r="Z37" s="3013"/>
      <c r="AA37" s="3014"/>
      <c r="AB37" s="3013"/>
      <c r="AC37" s="3013"/>
      <c r="AD37" s="3013"/>
      <c r="AE37" s="3014"/>
      <c r="AF37" s="3014"/>
      <c r="AG37" s="3014"/>
      <c r="AH37" s="3014"/>
      <c r="AI37" s="3014"/>
      <c r="AJ37" s="3014"/>
      <c r="AK37" s="3014"/>
      <c r="AL37" s="3014"/>
      <c r="AM37" s="3014"/>
      <c r="AN37" s="1396"/>
      <c r="AO37" s="1396"/>
      <c r="AP37" s="1396"/>
      <c r="AQ37" s="1396"/>
      <c r="AR37" s="1396"/>
      <c r="AS37" s="1396"/>
      <c r="AT37" s="1396"/>
      <c r="AU37" s="1396"/>
      <c r="AV37" s="1396"/>
      <c r="AW37" s="1396"/>
      <c r="AX37" s="1396"/>
      <c r="AY37" s="1396"/>
      <c r="AZ37" s="1396"/>
      <c r="BA37" s="1396"/>
      <c r="BB37" s="1396"/>
      <c r="BC37" s="1396"/>
      <c r="BD37" s="1396"/>
      <c r="BE37" s="1396"/>
      <c r="BF37" s="1396"/>
      <c r="BG37" s="1396"/>
      <c r="BH37" s="1396"/>
      <c r="BI37" s="1396"/>
    </row>
    <row r="38" spans="1:61" ht="16.5" hidden="1" customHeight="1" thickBot="1" x14ac:dyDescent="0.35">
      <c r="A38" s="3038"/>
      <c r="B38" s="1397"/>
      <c r="C38" s="1397"/>
      <c r="D38" s="1397"/>
      <c r="E38" s="1397"/>
      <c r="F38" s="1397"/>
      <c r="G38" s="1397"/>
      <c r="H38" s="1397"/>
      <c r="I38" s="1397"/>
      <c r="J38" s="1397"/>
      <c r="K38" s="1397"/>
      <c r="L38" s="1397"/>
      <c r="M38" s="1397"/>
      <c r="N38" s="1397"/>
      <c r="O38" s="1397"/>
      <c r="P38" s="1397"/>
      <c r="Q38" s="1397"/>
      <c r="R38" s="1397"/>
      <c r="S38" s="1397"/>
      <c r="T38" s="1397"/>
      <c r="U38" s="1397"/>
      <c r="V38" s="1398"/>
      <c r="W38" s="3010"/>
      <c r="X38" s="3010"/>
      <c r="Y38" s="3010"/>
      <c r="Z38" s="3010"/>
      <c r="AA38" s="3011"/>
      <c r="AB38" s="3010"/>
      <c r="AC38" s="3010"/>
      <c r="AD38" s="3010"/>
      <c r="AE38" s="3011"/>
      <c r="AF38" s="3011"/>
      <c r="AG38" s="3011"/>
      <c r="AH38" s="3011"/>
      <c r="AI38" s="3011"/>
      <c r="AJ38" s="3011"/>
      <c r="AK38" s="3011"/>
      <c r="AL38" s="3011"/>
      <c r="AM38" s="3011"/>
      <c r="AN38" s="1396"/>
      <c r="AO38" s="1396"/>
      <c r="AP38" s="1396"/>
      <c r="AQ38" s="1396"/>
      <c r="AR38" s="1396"/>
      <c r="AS38" s="1396"/>
      <c r="AT38" s="1396"/>
      <c r="AU38" s="1396"/>
      <c r="AV38" s="1396"/>
      <c r="AW38" s="1396"/>
      <c r="AX38" s="1396"/>
      <c r="AY38" s="1396"/>
      <c r="AZ38" s="1396"/>
      <c r="BA38" s="1396"/>
      <c r="BB38" s="1396"/>
      <c r="BC38" s="1396"/>
      <c r="BD38" s="1396"/>
      <c r="BE38" s="1396"/>
      <c r="BF38" s="1396"/>
      <c r="BG38" s="1396"/>
      <c r="BH38" s="1396"/>
      <c r="BI38" s="1396"/>
    </row>
    <row r="39" spans="1:61" s="1391" customFormat="1" ht="17.25" customHeight="1" thickBot="1" x14ac:dyDescent="0.35">
      <c r="A39" s="3043" t="s">
        <v>3869</v>
      </c>
      <c r="B39" s="1405"/>
      <c r="C39" s="1405"/>
      <c r="D39" s="1405"/>
      <c r="E39" s="1405"/>
      <c r="F39" s="1405"/>
      <c r="G39" s="1405"/>
      <c r="H39" s="1405"/>
      <c r="I39" s="1405"/>
      <c r="J39" s="1405"/>
      <c r="K39" s="1405"/>
      <c r="L39" s="1405"/>
      <c r="M39" s="1405"/>
      <c r="N39" s="1405"/>
      <c r="O39" s="1405"/>
      <c r="P39" s="1405"/>
      <c r="Q39" s="1405"/>
      <c r="R39" s="1405"/>
      <c r="S39" s="1405"/>
      <c r="T39" s="1405"/>
      <c r="U39" s="1405"/>
      <c r="V39" s="1406">
        <v>41883</v>
      </c>
      <c r="W39" s="3015">
        <v>41974</v>
      </c>
      <c r="X39" s="3015">
        <v>42064</v>
      </c>
      <c r="Y39" s="3015">
        <v>42156</v>
      </c>
      <c r="Z39" s="3015">
        <v>42248</v>
      </c>
      <c r="AA39" s="3015">
        <v>42339</v>
      </c>
      <c r="AB39" s="3015">
        <v>42430</v>
      </c>
      <c r="AC39" s="3015">
        <v>42523</v>
      </c>
      <c r="AD39" s="3015">
        <v>42616</v>
      </c>
      <c r="AE39" s="3015">
        <v>42708</v>
      </c>
      <c r="AF39" s="3015">
        <v>42795</v>
      </c>
      <c r="AG39" s="3015">
        <v>42887</v>
      </c>
      <c r="AH39" s="3015">
        <v>42979</v>
      </c>
      <c r="AI39" s="3015">
        <v>43070</v>
      </c>
      <c r="AJ39" s="3015">
        <v>43160</v>
      </c>
      <c r="AK39" s="3016">
        <v>43252</v>
      </c>
      <c r="AL39" s="3017" t="s">
        <v>5736</v>
      </c>
      <c r="AM39" s="3016">
        <v>43435</v>
      </c>
      <c r="AN39" s="1396"/>
      <c r="AO39" s="1396"/>
      <c r="AP39" s="1396"/>
      <c r="AQ39" s="1396"/>
      <c r="AR39" s="1396"/>
      <c r="AS39" s="1396"/>
      <c r="AT39" s="1396"/>
      <c r="AU39" s="1396"/>
      <c r="AV39" s="1396"/>
      <c r="AW39" s="1396"/>
      <c r="AX39" s="1396"/>
      <c r="AY39" s="1396"/>
      <c r="AZ39" s="1396"/>
      <c r="BA39" s="1396"/>
      <c r="BB39" s="1396"/>
      <c r="BC39" s="1396"/>
      <c r="BD39" s="1396"/>
      <c r="BE39" s="1396"/>
      <c r="BF39" s="1396"/>
      <c r="BG39" s="1396"/>
      <c r="BH39" s="1396"/>
      <c r="BI39" s="1396"/>
    </row>
    <row r="40" spans="1:61" x14ac:dyDescent="0.3">
      <c r="A40" s="3044" t="s">
        <v>3870</v>
      </c>
      <c r="B40" s="1407">
        <v>7.9906493935895634E-2</v>
      </c>
      <c r="C40" s="1407">
        <v>0.08</v>
      </c>
      <c r="D40" s="1407">
        <v>7.7560171958379262E-2</v>
      </c>
      <c r="E40" s="1407">
        <v>7.6225904274344988E-2</v>
      </c>
      <c r="F40" s="1407">
        <v>7.3999999999999996E-2</v>
      </c>
      <c r="G40" s="1407">
        <v>7.0965784548610814E-2</v>
      </c>
      <c r="H40" s="1407">
        <v>7.0119202036310641E-2</v>
      </c>
      <c r="I40" s="1407">
        <v>7.2993052800396696E-2</v>
      </c>
      <c r="J40" s="1407">
        <v>7.5409031682435193E-2</v>
      </c>
      <c r="K40" s="1407">
        <v>7.2929576692569859E-2</v>
      </c>
      <c r="L40" s="1407">
        <v>7.2890223933264706E-2</v>
      </c>
      <c r="M40" s="1407">
        <v>7.1999999999999995E-2</v>
      </c>
      <c r="N40" s="1407">
        <v>7.0999999999999994E-2</v>
      </c>
      <c r="O40" s="1407">
        <v>7.8821490254983792E-2</v>
      </c>
      <c r="P40" s="1407">
        <v>7.959578181433738E-2</v>
      </c>
      <c r="Q40" s="1407">
        <v>8.4657485930249854E-2</v>
      </c>
      <c r="R40" s="1407">
        <v>8.6053026682195985E-2</v>
      </c>
      <c r="S40" s="1407">
        <v>8.6999999999999994E-2</v>
      </c>
      <c r="T40" s="1407">
        <v>8.1000000000000003E-2</v>
      </c>
      <c r="U40" s="1407">
        <v>8.7999999999999995E-2</v>
      </c>
      <c r="V40" s="1408">
        <v>9.3177437379245442E-2</v>
      </c>
      <c r="W40" s="3018">
        <v>9.3306665730606149</v>
      </c>
      <c r="X40" s="3018">
        <v>9.2009086776321336</v>
      </c>
      <c r="Y40" s="3018">
        <v>10.299999999999999</v>
      </c>
      <c r="Z40" s="3018">
        <v>10.4</v>
      </c>
      <c r="AA40" s="3018">
        <v>10.519981499742521</v>
      </c>
      <c r="AB40" s="3018">
        <v>10.500357654121462</v>
      </c>
      <c r="AC40" s="3018">
        <v>10.525758840695129</v>
      </c>
      <c r="AD40" s="3018">
        <v>10.553703201314901</v>
      </c>
      <c r="AE40" s="3018">
        <v>10.621188951352165</v>
      </c>
      <c r="AF40" s="3018">
        <v>10.201805120964211</v>
      </c>
      <c r="AG40" s="3018">
        <v>10.4</v>
      </c>
      <c r="AH40" s="3018">
        <v>10</v>
      </c>
      <c r="AI40" s="3018">
        <v>10.100000000000001</v>
      </c>
      <c r="AJ40" s="3018">
        <v>9.9600000000000009</v>
      </c>
      <c r="AK40" s="3018">
        <v>11.58</v>
      </c>
      <c r="AL40" s="3018">
        <v>11.786602748732603</v>
      </c>
      <c r="AM40" s="3018">
        <v>11.608615470741947</v>
      </c>
      <c r="AN40" s="1396"/>
      <c r="AO40" s="1396"/>
      <c r="AP40" s="1396"/>
      <c r="AQ40" s="1396"/>
      <c r="AR40" s="1396"/>
      <c r="AS40" s="1396"/>
      <c r="AT40" s="1396"/>
      <c r="AU40" s="1396"/>
      <c r="AV40" s="1396"/>
      <c r="AW40" s="1396"/>
      <c r="AX40" s="1396"/>
      <c r="AY40" s="1396"/>
      <c r="AZ40" s="1396"/>
      <c r="BA40" s="1396"/>
      <c r="BB40" s="1396"/>
      <c r="BC40" s="1396"/>
      <c r="BD40" s="1396"/>
      <c r="BE40" s="1396"/>
      <c r="BF40" s="1396"/>
      <c r="BG40" s="1396"/>
      <c r="BH40" s="1396"/>
      <c r="BI40" s="1396"/>
    </row>
    <row r="41" spans="1:61" x14ac:dyDescent="0.3">
      <c r="A41" s="3038" t="s">
        <v>3871</v>
      </c>
      <c r="B41" s="1397">
        <v>1.9627250984953022</v>
      </c>
      <c r="C41" s="1397">
        <v>2.1319255590887591</v>
      </c>
      <c r="D41" s="1397">
        <v>2.1769357461154226</v>
      </c>
      <c r="E41" s="1397">
        <v>2.168539174429887</v>
      </c>
      <c r="F41" s="1397">
        <v>2.0885666569830477</v>
      </c>
      <c r="G41" s="1397">
        <v>1.9385614907555835</v>
      </c>
      <c r="H41" s="1397">
        <v>2.1700196622474026</v>
      </c>
      <c r="I41" s="1397">
        <v>2.2245426981523302</v>
      </c>
      <c r="J41" s="1397">
        <v>1.9744786940643584</v>
      </c>
      <c r="K41" s="1397">
        <v>2.2818638509353271</v>
      </c>
      <c r="L41" s="1397">
        <v>2.5020124605940488</v>
      </c>
      <c r="M41" s="1397">
        <v>2.4700000000000002</v>
      </c>
      <c r="N41" s="1397">
        <v>2.327</v>
      </c>
      <c r="O41" s="1397">
        <v>2.2005123371488451</v>
      </c>
      <c r="P41" s="1397">
        <v>2.1480849342308126</v>
      </c>
      <c r="Q41" s="1397">
        <v>1.8722714306439481</v>
      </c>
      <c r="R41" s="1397">
        <v>1.7170463816925896</v>
      </c>
      <c r="S41" s="1397">
        <v>1.7450000000000001</v>
      </c>
      <c r="T41" s="1397">
        <v>1.869</v>
      </c>
      <c r="U41" s="1397">
        <v>1.9590000000000001</v>
      </c>
      <c r="V41" s="1398">
        <v>1.95502172520468</v>
      </c>
      <c r="W41" s="3009">
        <v>201.92649213219048</v>
      </c>
      <c r="X41" s="3009">
        <v>190.93545728041644</v>
      </c>
      <c r="Y41" s="3009">
        <v>209.60000000000002</v>
      </c>
      <c r="Z41" s="3009">
        <v>190.9</v>
      </c>
      <c r="AA41" s="3009">
        <v>184.26505542569564</v>
      </c>
      <c r="AB41" s="3009">
        <v>190.17114275750822</v>
      </c>
      <c r="AC41" s="3009">
        <v>188.42965770810886</v>
      </c>
      <c r="AD41" s="3009">
        <v>176.47487871145307</v>
      </c>
      <c r="AE41" s="3009">
        <v>159.69999999999999</v>
      </c>
      <c r="AF41" s="3009">
        <v>149.96446659510275</v>
      </c>
      <c r="AG41" s="3009">
        <v>137.79999999999998</v>
      </c>
      <c r="AH41" s="3009">
        <v>157.4</v>
      </c>
      <c r="AI41" s="3019" t="s">
        <v>3872</v>
      </c>
      <c r="AJ41" s="3019" t="s">
        <v>3873</v>
      </c>
      <c r="AK41" s="3019" t="s">
        <v>3874</v>
      </c>
      <c r="AL41" s="3019">
        <v>262.18939224700034</v>
      </c>
      <c r="AM41" s="3019">
        <v>247.15247798577278</v>
      </c>
      <c r="AN41" s="1396"/>
      <c r="AO41" s="1396"/>
      <c r="AP41" s="1396"/>
      <c r="AQ41" s="1396"/>
      <c r="AR41" s="1396"/>
      <c r="AS41" s="1396"/>
      <c r="AT41" s="1396"/>
      <c r="AU41" s="1396"/>
      <c r="AV41" s="1396"/>
      <c r="AW41" s="1396"/>
      <c r="AX41" s="1396"/>
      <c r="AY41" s="1396"/>
      <c r="AZ41" s="1396"/>
      <c r="BA41" s="1396"/>
      <c r="BB41" s="1396"/>
      <c r="BC41" s="1396"/>
      <c r="BD41" s="1396"/>
      <c r="BE41" s="1396"/>
      <c r="BF41" s="1396"/>
      <c r="BG41" s="1396"/>
      <c r="BH41" s="1396"/>
      <c r="BI41" s="1396"/>
    </row>
    <row r="42" spans="1:61" x14ac:dyDescent="0.3">
      <c r="A42" s="3038" t="s">
        <v>3875</v>
      </c>
      <c r="B42" s="1397">
        <v>1.4290284535231361</v>
      </c>
      <c r="C42" s="1397">
        <v>1.4595003462992404</v>
      </c>
      <c r="D42" s="1397">
        <v>1.3869498927450459</v>
      </c>
      <c r="E42" s="1397">
        <v>1.5309162373238567</v>
      </c>
      <c r="F42" s="1397">
        <v>1.6026195548337676</v>
      </c>
      <c r="G42" s="1397">
        <v>1.530922336492808</v>
      </c>
      <c r="H42" s="1397">
        <v>1.4878856869276673</v>
      </c>
      <c r="I42" s="1397">
        <v>1.4958549175584801</v>
      </c>
      <c r="J42" s="1397">
        <v>1.4026143194487957</v>
      </c>
      <c r="K42" s="1397">
        <v>1.4266298021305628</v>
      </c>
      <c r="L42" s="1397">
        <v>1.3137065928627119</v>
      </c>
      <c r="M42" s="1397">
        <v>1.2490000000000001</v>
      </c>
      <c r="N42" s="1397">
        <v>1.349</v>
      </c>
      <c r="O42" s="1397">
        <v>1.2011290761119884</v>
      </c>
      <c r="P42" s="1397">
        <v>1.240136467155629</v>
      </c>
      <c r="Q42" s="1397">
        <v>1.2865702142777165</v>
      </c>
      <c r="R42" s="1397">
        <v>1.3418788746442913</v>
      </c>
      <c r="S42" s="1397">
        <v>1.3069999999999999</v>
      </c>
      <c r="T42" s="1397">
        <v>1.304</v>
      </c>
      <c r="U42" s="1397">
        <v>1.37</v>
      </c>
      <c r="V42" s="1398">
        <v>1.3152938304312209</v>
      </c>
      <c r="W42" s="3009">
        <v>133.2278965083992</v>
      </c>
      <c r="X42" s="3009">
        <v>141.52665313146429</v>
      </c>
      <c r="Y42" s="3009">
        <v>142.30000000000001</v>
      </c>
      <c r="Z42" s="3009">
        <v>140.30000000000001</v>
      </c>
      <c r="AA42" s="3009">
        <v>146.76415963638695</v>
      </c>
      <c r="AB42" s="3009">
        <v>144.38932082754798</v>
      </c>
      <c r="AC42" s="3009">
        <v>148.18322966266041</v>
      </c>
      <c r="AD42" s="3009">
        <v>150.88832178332578</v>
      </c>
      <c r="AE42" s="3009">
        <v>149.80133515000017</v>
      </c>
      <c r="AF42" s="3009">
        <v>151.50840819950449</v>
      </c>
      <c r="AG42" s="3009">
        <v>155.80000000000001</v>
      </c>
      <c r="AH42" s="3009">
        <v>157.1</v>
      </c>
      <c r="AI42" s="3009">
        <v>153.4</v>
      </c>
      <c r="AJ42" s="3009">
        <v>159.30000000000001</v>
      </c>
      <c r="AK42" s="3009">
        <v>155.19999999999999</v>
      </c>
      <c r="AL42" s="3009">
        <v>148.27899368637875</v>
      </c>
      <c r="AM42" s="3009">
        <v>150.14869136268371</v>
      </c>
      <c r="AN42" s="1396"/>
      <c r="AO42" s="1396"/>
      <c r="AP42" s="1396"/>
      <c r="AQ42" s="1396"/>
      <c r="AR42" s="1396"/>
      <c r="AS42" s="1396"/>
      <c r="AT42" s="1396"/>
      <c r="AU42" s="1396"/>
      <c r="AV42" s="1396"/>
      <c r="AW42" s="1396"/>
      <c r="AX42" s="1396"/>
      <c r="AY42" s="1396"/>
      <c r="AZ42" s="1396"/>
      <c r="BA42" s="1396"/>
      <c r="BB42" s="1396"/>
      <c r="BC42" s="1396"/>
      <c r="BD42" s="1396"/>
      <c r="BE42" s="1396"/>
      <c r="BF42" s="1396"/>
      <c r="BG42" s="1396"/>
      <c r="BH42" s="1396"/>
      <c r="BI42" s="1396"/>
    </row>
    <row r="43" spans="1:61" ht="18.75" x14ac:dyDescent="0.3">
      <c r="A43" s="3038" t="s">
        <v>5739</v>
      </c>
      <c r="B43" s="1397">
        <v>5.7194720647856898E-2</v>
      </c>
      <c r="C43" s="1397">
        <v>6.0366142880787295E-2</v>
      </c>
      <c r="D43" s="1397">
        <v>6.3213859091297758E-2</v>
      </c>
      <c r="E43" s="1397">
        <v>6.8320490728315059E-2</v>
      </c>
      <c r="F43" s="1397">
        <v>7.1463039342846452E-2</v>
      </c>
      <c r="G43" s="1397">
        <v>6.8223465290142282E-2</v>
      </c>
      <c r="H43" s="1397">
        <v>6.9256999467085259E-2</v>
      </c>
      <c r="I43" s="1397">
        <v>6.8474932408058409E-2</v>
      </c>
      <c r="J43" s="1397">
        <v>6.8639495447066337E-2</v>
      </c>
      <c r="K43" s="1397">
        <v>5.8999999999999997E-2</v>
      </c>
      <c r="L43" s="1397">
        <v>5.7000000000000002E-2</v>
      </c>
      <c r="M43" s="1397">
        <v>6.8000000000000005E-2</v>
      </c>
      <c r="N43" s="1397">
        <v>7.1999999999999995E-2</v>
      </c>
      <c r="O43" s="1397">
        <v>7.4257402484487325E-2</v>
      </c>
      <c r="P43" s="1397">
        <v>7.8473382486985904E-2</v>
      </c>
      <c r="Q43" s="1397">
        <v>7.8568928847883177E-2</v>
      </c>
      <c r="R43" s="1397">
        <v>7.1265329485131687E-2</v>
      </c>
      <c r="S43" s="1397">
        <v>7.2999999999999995E-2</v>
      </c>
      <c r="T43" s="1397">
        <v>8.5000000000000006E-2</v>
      </c>
      <c r="U43" s="1397">
        <v>8.6999999999999994E-2</v>
      </c>
      <c r="V43" s="1398">
        <v>6.2E-2</v>
      </c>
      <c r="W43" s="3009">
        <v>6.2</v>
      </c>
      <c r="X43" s="3009">
        <v>6</v>
      </c>
      <c r="Y43" s="3009">
        <v>8.6999999999999993</v>
      </c>
      <c r="Z43" s="3009">
        <v>8.9</v>
      </c>
      <c r="AA43" s="3009">
        <v>9.093315768425132</v>
      </c>
      <c r="AB43" s="3009">
        <v>9.4164576237297162</v>
      </c>
      <c r="AC43" s="3009">
        <v>9.4682716417396211</v>
      </c>
      <c r="AD43" s="3009">
        <v>9.3019144763507011</v>
      </c>
      <c r="AE43" s="3009">
        <v>9.3844928647020556</v>
      </c>
      <c r="AF43" s="3009">
        <v>9.1800000000000015</v>
      </c>
      <c r="AG43" s="3009">
        <v>9.7100000000000009</v>
      </c>
      <c r="AH43" s="3009">
        <v>9.7000000000000011</v>
      </c>
      <c r="AI43" s="3009">
        <v>10.199999999999999</v>
      </c>
      <c r="AJ43" s="3009">
        <v>10.3</v>
      </c>
      <c r="AK43" s="3009">
        <v>10.3</v>
      </c>
      <c r="AL43" s="3009">
        <v>10.256165501073442</v>
      </c>
      <c r="AM43" s="3009">
        <v>10.449194161048863</v>
      </c>
      <c r="AN43" s="1396"/>
      <c r="AO43" s="1396"/>
      <c r="AP43" s="1396"/>
      <c r="AQ43" s="1396"/>
      <c r="AR43" s="1396"/>
      <c r="AS43" s="1396"/>
      <c r="AT43" s="1396"/>
      <c r="AU43" s="1396"/>
      <c r="AV43" s="1396"/>
      <c r="AW43" s="1396"/>
      <c r="AX43" s="1396"/>
      <c r="AY43" s="1396"/>
      <c r="AZ43" s="1396"/>
      <c r="BA43" s="1396"/>
      <c r="BB43" s="1396"/>
      <c r="BC43" s="1396"/>
      <c r="BD43" s="1396"/>
      <c r="BE43" s="1396"/>
      <c r="BF43" s="1396"/>
      <c r="BG43" s="1396"/>
      <c r="BH43" s="1396"/>
      <c r="BI43" s="1396"/>
    </row>
    <row r="44" spans="1:61" s="1399" customFormat="1" ht="18.75" x14ac:dyDescent="0.3">
      <c r="A44" s="3038" t="s">
        <v>5740</v>
      </c>
      <c r="B44" s="1397">
        <v>1.8517519925667948E-2</v>
      </c>
      <c r="C44" s="1397">
        <v>2.0662406859914193E-2</v>
      </c>
      <c r="D44" s="1397">
        <v>2.0824617653534151E-2</v>
      </c>
      <c r="E44" s="1397">
        <v>2.0776781417889457E-2</v>
      </c>
      <c r="F44" s="1397">
        <v>2.0704778494959192E-2</v>
      </c>
      <c r="G44" s="1397">
        <v>3.2000000000000001E-2</v>
      </c>
      <c r="H44" s="1397">
        <v>3.2017096550969314E-2</v>
      </c>
      <c r="I44" s="1397">
        <v>5.5875278857700897E-2</v>
      </c>
      <c r="J44" s="1397">
        <v>6.1879204771409971E-2</v>
      </c>
      <c r="K44" s="1397">
        <v>5.2999999999999999E-2</v>
      </c>
      <c r="L44" s="1397">
        <v>5.1999999999999998E-2</v>
      </c>
      <c r="M44" s="1397">
        <v>6.6000000000000003E-2</v>
      </c>
      <c r="N44" s="1397">
        <v>7.5999999999999998E-2</v>
      </c>
      <c r="O44" s="1397">
        <v>7.1945523792900298E-2</v>
      </c>
      <c r="P44" s="1397">
        <v>7.5223345885320744E-2</v>
      </c>
      <c r="Q44" s="1397">
        <v>7.4421681982130033E-2</v>
      </c>
      <c r="R44" s="1397">
        <v>7.4053880022555321E-2</v>
      </c>
      <c r="S44" s="1397">
        <v>7.0000000000000007E-2</v>
      </c>
      <c r="T44" s="1397">
        <v>6.7000000000000004E-2</v>
      </c>
      <c r="U44" s="1397">
        <v>6.9000000000000006E-2</v>
      </c>
      <c r="V44" s="1398">
        <v>5.0999999999999997E-2</v>
      </c>
      <c r="W44" s="3009">
        <v>5</v>
      </c>
      <c r="X44" s="3009">
        <v>4.9000000000000004</v>
      </c>
      <c r="Y44" s="3009">
        <v>5.6000000000000005</v>
      </c>
      <c r="Z44" s="3009">
        <v>6</v>
      </c>
      <c r="AA44" s="3009">
        <v>5.7940872453689947</v>
      </c>
      <c r="AB44" s="3009">
        <v>5.7953616100292322</v>
      </c>
      <c r="AC44" s="3009">
        <v>5.4992830782663571</v>
      </c>
      <c r="AD44" s="3009">
        <v>5.0896689425874868</v>
      </c>
      <c r="AE44" s="3009">
        <v>4.5778556151022585</v>
      </c>
      <c r="AF44" s="3009">
        <v>4.2799999999999994</v>
      </c>
      <c r="AG44" s="3009">
        <v>4.32</v>
      </c>
      <c r="AH44" s="3009">
        <v>4.2</v>
      </c>
      <c r="AI44" s="3009">
        <v>3.9</v>
      </c>
      <c r="AJ44" s="3009">
        <v>4.0999999999999996</v>
      </c>
      <c r="AK44" s="3009">
        <v>4.4000000000000004</v>
      </c>
      <c r="AL44" s="3009">
        <v>3.9324856897086646</v>
      </c>
      <c r="AM44" s="3009">
        <v>4.5900729696493885</v>
      </c>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row>
    <row r="45" spans="1:61" x14ac:dyDescent="0.3">
      <c r="A45" s="3038" t="s">
        <v>3876</v>
      </c>
      <c r="B45" s="1397">
        <v>0.12383616636928256</v>
      </c>
      <c r="C45" s="1397">
        <v>0.12551167945399952</v>
      </c>
      <c r="D45" s="1397">
        <v>0.18511174186781373</v>
      </c>
      <c r="E45" s="1397">
        <v>0.111</v>
      </c>
      <c r="F45" s="1397">
        <v>0.14399999999999999</v>
      </c>
      <c r="G45" s="1397">
        <v>0.10852360032635136</v>
      </c>
      <c r="H45" s="1397">
        <v>0.11352801390210875</v>
      </c>
      <c r="I45" s="1397">
        <v>7.7623670420225596E-2</v>
      </c>
      <c r="J45" s="1397">
        <v>2.0635413736239248E-2</v>
      </c>
      <c r="K45" s="1397">
        <v>8.4710226533909874E-2</v>
      </c>
      <c r="L45" s="1397">
        <v>0.11290021258379018</v>
      </c>
      <c r="M45" s="1397">
        <v>0.112</v>
      </c>
      <c r="N45" s="1397">
        <v>0.159</v>
      </c>
      <c r="O45" s="1397">
        <v>9.9520293546976446E-2</v>
      </c>
      <c r="P45" s="1397">
        <v>9.5565647973099258E-2</v>
      </c>
      <c r="Q45" s="1397">
        <v>8.7322655929667883E-2</v>
      </c>
      <c r="R45" s="1397">
        <v>3.1091166790915416E-2</v>
      </c>
      <c r="S45" s="1397">
        <v>5.2999999999999999E-2</v>
      </c>
      <c r="T45" s="1397">
        <v>4.5999999999999999E-2</v>
      </c>
      <c r="U45" s="1397">
        <v>0.14099999999999999</v>
      </c>
      <c r="V45" s="1398">
        <v>8.8126492609848492E-2</v>
      </c>
      <c r="W45" s="3009">
        <v>35.428382092928636</v>
      </c>
      <c r="X45" s="3009">
        <v>13.082563421897442</v>
      </c>
      <c r="Y45" s="3009">
        <v>15</v>
      </c>
      <c r="Z45" s="3009">
        <v>17.7</v>
      </c>
      <c r="AA45" s="3009">
        <v>9.9705636281062517</v>
      </c>
      <c r="AB45" s="3009">
        <v>16.248607296743852</v>
      </c>
      <c r="AC45" s="3009">
        <v>7.8658365326374771</v>
      </c>
      <c r="AD45" s="3009">
        <v>17.921172709626422</v>
      </c>
      <c r="AE45" s="3009">
        <v>9.5</v>
      </c>
      <c r="AF45" s="3009">
        <v>10.335416037667905</v>
      </c>
      <c r="AG45" s="3009">
        <v>8.67</v>
      </c>
      <c r="AH45" s="3009">
        <v>12.3</v>
      </c>
      <c r="AI45" s="3009">
        <v>10.199999999999999</v>
      </c>
      <c r="AJ45" s="3009">
        <v>12.5</v>
      </c>
      <c r="AK45" s="3009">
        <v>8.1999999999999993</v>
      </c>
      <c r="AL45" s="3009">
        <v>11.52956682435153</v>
      </c>
      <c r="AM45" s="3009">
        <v>10.469875021445487</v>
      </c>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row>
    <row r="46" spans="1:61" x14ac:dyDescent="0.3">
      <c r="A46" s="3038" t="s">
        <v>3877</v>
      </c>
      <c r="B46" s="1397">
        <v>0.50952478864520678</v>
      </c>
      <c r="C46" s="1397">
        <v>0.51040969410895709</v>
      </c>
      <c r="D46" s="1397">
        <v>0.51006029551619902</v>
      </c>
      <c r="E46" s="1397">
        <v>0.498</v>
      </c>
      <c r="F46" s="1397">
        <v>0.49399999999999999</v>
      </c>
      <c r="G46" s="1397">
        <v>0.51184873814634058</v>
      </c>
      <c r="H46" s="1397">
        <v>0.50939829811820359</v>
      </c>
      <c r="I46" s="1397">
        <v>0.52770905139815094</v>
      </c>
      <c r="J46" s="1397">
        <v>0.54460659783228837</v>
      </c>
      <c r="K46" s="1397">
        <v>0.54708430130161723</v>
      </c>
      <c r="L46" s="1397">
        <v>0.54526814766153842</v>
      </c>
      <c r="M46" s="1397">
        <v>0.52500000000000002</v>
      </c>
      <c r="N46" s="1397">
        <v>0.53900000000000003</v>
      </c>
      <c r="O46" s="1397">
        <v>0.50522145235047444</v>
      </c>
      <c r="P46" s="1397">
        <v>0.50218348550998548</v>
      </c>
      <c r="Q46" s="1397">
        <v>0.50218322980033603</v>
      </c>
      <c r="R46" s="1397">
        <v>0.49331822794070151</v>
      </c>
      <c r="S46" s="1397">
        <v>0.50900000000000001</v>
      </c>
      <c r="T46" s="1397">
        <v>0.51500000000000001</v>
      </c>
      <c r="U46" s="1397">
        <v>0.51500000000000001</v>
      </c>
      <c r="V46" s="1398">
        <v>0.48905505739826755</v>
      </c>
      <c r="W46" s="3009">
        <v>40.819364129624233</v>
      </c>
      <c r="X46" s="3009">
        <v>47.565109823874202</v>
      </c>
      <c r="Y46" s="3009">
        <v>48.5</v>
      </c>
      <c r="Z46" s="3009">
        <v>48.8</v>
      </c>
      <c r="AA46" s="3009">
        <v>50.481026933098015</v>
      </c>
      <c r="AB46" s="3009">
        <v>50.593172919148898</v>
      </c>
      <c r="AC46" s="3009">
        <v>52.02247117488821</v>
      </c>
      <c r="AD46" s="3009">
        <v>47.701977264315488</v>
      </c>
      <c r="AE46" s="3009">
        <v>47.259718494279355</v>
      </c>
      <c r="AF46" s="3009">
        <v>49.384036965107889</v>
      </c>
      <c r="AG46" s="3009">
        <v>49.5</v>
      </c>
      <c r="AH46" s="3009">
        <v>49.1</v>
      </c>
      <c r="AI46" s="3009">
        <v>49.5</v>
      </c>
      <c r="AJ46" s="3009">
        <v>49.3</v>
      </c>
      <c r="AK46" s="3009">
        <v>49.4</v>
      </c>
      <c r="AL46" s="3009">
        <v>46.183363113622221</v>
      </c>
      <c r="AM46" s="3009">
        <v>49.885456670101448</v>
      </c>
    </row>
    <row r="47" spans="1:61" ht="7.5" customHeight="1" thickBot="1" x14ac:dyDescent="0.35">
      <c r="A47" s="3045"/>
      <c r="B47" s="1409"/>
      <c r="C47" s="1409"/>
      <c r="D47" s="1409"/>
      <c r="E47" s="1409"/>
      <c r="F47" s="1409"/>
      <c r="G47" s="1409"/>
      <c r="H47" s="1409"/>
      <c r="I47" s="1409"/>
      <c r="J47" s="1409"/>
      <c r="K47" s="1409"/>
      <c r="L47" s="1409"/>
      <c r="M47" s="1409"/>
      <c r="N47" s="1409"/>
      <c r="O47" s="1409"/>
      <c r="P47" s="1409"/>
      <c r="Q47" s="1409"/>
      <c r="R47" s="1409"/>
      <c r="S47" s="1409"/>
      <c r="T47" s="1409"/>
      <c r="U47" s="1409"/>
      <c r="V47" s="1410"/>
      <c r="W47" s="3020"/>
      <c r="X47" s="3020"/>
      <c r="Y47" s="3020"/>
      <c r="Z47" s="3020"/>
      <c r="AA47" s="3014"/>
      <c r="AB47" s="3020"/>
      <c r="AC47" s="3020"/>
      <c r="AD47" s="3020"/>
      <c r="AE47" s="3014"/>
      <c r="AF47" s="3014"/>
      <c r="AG47" s="3014"/>
      <c r="AH47" s="3014"/>
      <c r="AI47" s="3014"/>
      <c r="AJ47" s="3014"/>
      <c r="AK47" s="3014"/>
      <c r="AL47" s="3014"/>
      <c r="AM47" s="3014"/>
    </row>
    <row r="48" spans="1:61" hidden="1" x14ac:dyDescent="0.3">
      <c r="A48" s="3046"/>
      <c r="B48" s="1411"/>
      <c r="C48" s="1411"/>
      <c r="D48" s="1411"/>
      <c r="E48" s="1411"/>
      <c r="F48" s="1411"/>
      <c r="G48" s="1411"/>
      <c r="H48" s="1411"/>
      <c r="I48" s="1411"/>
      <c r="J48" s="1411"/>
      <c r="K48" s="1411"/>
      <c r="L48" s="1411"/>
      <c r="M48" s="1411"/>
      <c r="N48" s="1411"/>
      <c r="O48" s="1411"/>
      <c r="P48" s="1411"/>
      <c r="Q48" s="1411"/>
      <c r="R48" s="1411"/>
      <c r="S48" s="1411"/>
      <c r="T48" s="1411"/>
      <c r="U48" s="1411"/>
      <c r="V48" s="1412"/>
      <c r="W48" s="3021"/>
      <c r="X48" s="3022"/>
      <c r="Y48" s="3022"/>
      <c r="Z48" s="3022"/>
      <c r="AA48" s="3022"/>
      <c r="AB48" s="3022"/>
      <c r="AC48" s="3023"/>
      <c r="AD48" s="3024"/>
      <c r="AE48" s="3023"/>
      <c r="AF48" s="3023"/>
      <c r="AG48" s="3023"/>
      <c r="AH48" s="3023"/>
      <c r="AI48" s="3025"/>
      <c r="AJ48" s="3025"/>
      <c r="AK48" s="3025"/>
      <c r="AL48" s="3025"/>
      <c r="AM48" s="3025"/>
    </row>
    <row r="49" spans="1:39" ht="0.75" customHeight="1" x14ac:dyDescent="0.3">
      <c r="A49" s="3026"/>
      <c r="B49" s="1414"/>
      <c r="C49" s="1414"/>
      <c r="D49" s="1414"/>
      <c r="E49" s="1414"/>
      <c r="F49" s="1414"/>
      <c r="G49" s="1414"/>
      <c r="H49" s="1414"/>
      <c r="I49" s="1414"/>
      <c r="J49" s="1414"/>
      <c r="K49" s="1413"/>
      <c r="L49" s="1413"/>
      <c r="M49" s="1413"/>
      <c r="N49" s="1413"/>
      <c r="O49" s="1413"/>
      <c r="P49" s="1413"/>
      <c r="Q49" s="1413"/>
      <c r="R49" s="1413"/>
      <c r="S49" s="1413"/>
      <c r="T49" s="1413"/>
      <c r="U49" s="1413"/>
      <c r="V49" s="1413"/>
      <c r="W49" s="3026"/>
      <c r="X49" s="3026"/>
      <c r="Y49" s="3026"/>
      <c r="Z49" s="3026"/>
      <c r="AA49" s="3026"/>
      <c r="AB49" s="3026"/>
      <c r="AC49" s="3026"/>
      <c r="AD49" s="3026"/>
      <c r="AE49" s="3026"/>
      <c r="AF49" s="3026"/>
      <c r="AG49" s="3026"/>
      <c r="AH49" s="3026"/>
      <c r="AI49" s="3026"/>
      <c r="AJ49" s="3026"/>
      <c r="AK49" s="3026"/>
      <c r="AL49" s="3026"/>
      <c r="AM49" s="3026"/>
    </row>
    <row r="50" spans="1:39" ht="8.1" hidden="1" customHeight="1" x14ac:dyDescent="0.3">
      <c r="A50" s="3026"/>
      <c r="B50" s="1415"/>
      <c r="C50" s="1415"/>
      <c r="D50" s="1415"/>
      <c r="E50" s="1415"/>
      <c r="F50" s="1415"/>
      <c r="G50" s="1415"/>
      <c r="H50" s="1415"/>
      <c r="I50" s="1415"/>
      <c r="J50" s="1415"/>
      <c r="K50" s="1413"/>
      <c r="L50" s="1416"/>
      <c r="M50" s="1416"/>
      <c r="N50" s="1416"/>
      <c r="O50" s="1417"/>
      <c r="P50" s="1418"/>
      <c r="Q50" s="1413"/>
      <c r="R50" s="1413"/>
      <c r="S50" s="1413"/>
      <c r="T50" s="1413"/>
      <c r="U50" s="1413"/>
      <c r="V50" s="1413"/>
      <c r="W50" s="3026"/>
      <c r="X50" s="3026"/>
      <c r="Y50" s="3026"/>
      <c r="Z50" s="3026"/>
      <c r="AA50" s="3026"/>
      <c r="AB50" s="3026"/>
      <c r="AC50" s="3026"/>
      <c r="AD50" s="3026"/>
      <c r="AE50" s="3026"/>
      <c r="AF50" s="3026"/>
      <c r="AG50" s="3026"/>
      <c r="AH50" s="3026"/>
      <c r="AI50" s="3026"/>
      <c r="AJ50" s="3026"/>
      <c r="AK50" s="3026"/>
      <c r="AL50" s="3026"/>
      <c r="AM50" s="3026"/>
    </row>
    <row r="51" spans="1:39" ht="20.25" customHeight="1" x14ac:dyDescent="0.3">
      <c r="A51" s="4294" t="s">
        <v>3878</v>
      </c>
      <c r="B51" s="4294"/>
      <c r="C51" s="4294"/>
      <c r="D51" s="4294"/>
      <c r="E51" s="4294"/>
      <c r="F51" s="4294"/>
      <c r="G51" s="4294"/>
      <c r="H51" s="4294"/>
      <c r="I51" s="4294"/>
      <c r="J51" s="4294"/>
      <c r="K51" s="4294"/>
      <c r="L51" s="4294"/>
      <c r="M51" s="4294"/>
      <c r="N51" s="4294"/>
      <c r="O51" s="4294"/>
      <c r="P51" s="4294"/>
      <c r="Q51" s="4294"/>
      <c r="R51" s="4294"/>
      <c r="S51" s="4294"/>
      <c r="T51" s="4294"/>
      <c r="U51" s="4294"/>
      <c r="V51" s="4294"/>
      <c r="W51" s="4294"/>
      <c r="X51" s="4294"/>
      <c r="Y51" s="4294"/>
      <c r="Z51" s="4294"/>
      <c r="AA51" s="4294"/>
      <c r="AB51" s="4294"/>
      <c r="AC51" s="4294"/>
      <c r="AD51" s="4294"/>
      <c r="AE51" s="4294"/>
      <c r="AF51" s="4294"/>
      <c r="AG51" s="4294"/>
      <c r="AH51" s="4294"/>
      <c r="AI51" s="4294"/>
      <c r="AJ51" s="4294"/>
      <c r="AK51" s="4294"/>
      <c r="AL51" s="3027"/>
      <c r="AM51" s="3027"/>
    </row>
    <row r="52" spans="1:39" ht="21" customHeight="1" x14ac:dyDescent="0.3">
      <c r="A52" s="1419" t="s">
        <v>3879</v>
      </c>
      <c r="B52" s="1420"/>
      <c r="C52" s="1420"/>
      <c r="D52" s="1420"/>
      <c r="E52" s="1420"/>
      <c r="F52" s="1420"/>
      <c r="G52" s="1419"/>
      <c r="H52" s="1419"/>
      <c r="I52" s="1419"/>
      <c r="J52" s="1419"/>
      <c r="K52" s="1419"/>
      <c r="L52" s="1419"/>
      <c r="M52" s="1419"/>
      <c r="N52" s="1419"/>
      <c r="O52" s="1419"/>
      <c r="P52" s="1419"/>
      <c r="Q52" s="1419"/>
      <c r="R52" s="1419"/>
      <c r="S52" s="1419"/>
      <c r="T52" s="1419"/>
      <c r="U52" s="1419"/>
      <c r="V52" s="1419"/>
      <c r="W52" s="3028"/>
      <c r="X52" s="3028"/>
      <c r="Y52" s="3029"/>
      <c r="Z52" s="3029"/>
      <c r="AA52" s="3029"/>
      <c r="AB52" s="3029"/>
      <c r="AC52" s="3029"/>
      <c r="AD52" s="3029"/>
      <c r="AE52" s="3028"/>
      <c r="AF52" s="3028"/>
      <c r="AG52" s="3028"/>
      <c r="AH52" s="3028"/>
      <c r="AI52" s="3028"/>
      <c r="AJ52" s="3028"/>
      <c r="AK52" s="3028"/>
      <c r="AL52" s="3028"/>
      <c r="AM52" s="3028"/>
    </row>
    <row r="53" spans="1:39" ht="32.25" customHeight="1" x14ac:dyDescent="0.3">
      <c r="A53" s="4295" t="s">
        <v>3880</v>
      </c>
      <c r="B53" s="4295"/>
      <c r="C53" s="4295"/>
      <c r="D53" s="4295"/>
      <c r="E53" s="4295"/>
      <c r="F53" s="4295"/>
      <c r="G53" s="4295"/>
      <c r="H53" s="4295"/>
      <c r="I53" s="4295"/>
      <c r="J53" s="4295"/>
      <c r="K53" s="4295"/>
      <c r="L53" s="4295"/>
      <c r="M53" s="4295"/>
      <c r="N53" s="4295"/>
      <c r="O53" s="4295"/>
      <c r="P53" s="4295"/>
      <c r="Q53" s="4295"/>
      <c r="R53" s="4295"/>
      <c r="S53" s="4295"/>
      <c r="T53" s="4295"/>
      <c r="U53" s="4295"/>
      <c r="V53" s="4295"/>
      <c r="W53" s="4295"/>
      <c r="X53" s="4295"/>
      <c r="Y53" s="4295"/>
      <c r="Z53" s="4295"/>
      <c r="AA53" s="4295"/>
      <c r="AB53" s="4295"/>
      <c r="AC53" s="4295"/>
      <c r="AD53" s="4295"/>
      <c r="AE53" s="4295"/>
      <c r="AF53" s="4295"/>
      <c r="AG53" s="4295"/>
      <c r="AH53" s="4295"/>
      <c r="AI53" s="4295"/>
      <c r="AJ53" s="3028"/>
      <c r="AK53" s="3027"/>
      <c r="AL53" s="3027"/>
      <c r="AM53" s="3027"/>
    </row>
    <row r="54" spans="1:39" ht="45.75" customHeight="1" x14ac:dyDescent="0.3">
      <c r="A54" s="4290" t="s">
        <v>3881</v>
      </c>
      <c r="B54" s="4290"/>
      <c r="C54" s="4290"/>
      <c r="D54" s="4290"/>
      <c r="E54" s="4290"/>
      <c r="F54" s="4290"/>
      <c r="G54" s="4290"/>
      <c r="H54" s="4290"/>
      <c r="I54" s="4290"/>
      <c r="J54" s="4290"/>
      <c r="K54" s="4290"/>
      <c r="L54" s="4290"/>
      <c r="M54" s="4290"/>
      <c r="N54" s="4290"/>
      <c r="O54" s="4290"/>
      <c r="P54" s="4290"/>
      <c r="Q54" s="4290"/>
      <c r="R54" s="4290"/>
      <c r="S54" s="4290"/>
      <c r="T54" s="4290"/>
      <c r="U54" s="4290"/>
      <c r="V54" s="4290"/>
      <c r="W54" s="4290"/>
      <c r="X54" s="4290"/>
      <c r="Y54" s="4290"/>
      <c r="Z54" s="4290"/>
      <c r="AA54" s="4290"/>
      <c r="AB54" s="4290"/>
      <c r="AC54" s="4290"/>
      <c r="AD54" s="4290"/>
      <c r="AE54" s="4290"/>
      <c r="AF54" s="4290"/>
      <c r="AG54" s="4290"/>
      <c r="AH54" s="4290"/>
      <c r="AI54" s="4290"/>
      <c r="AJ54" s="4290"/>
      <c r="AK54" s="4290"/>
    </row>
    <row r="55" spans="1:39" s="1388" customFormat="1" ht="15" customHeight="1" x14ac:dyDescent="0.25">
      <c r="A55" s="1421" t="s">
        <v>3882</v>
      </c>
      <c r="B55" s="1422"/>
      <c r="C55" s="1422"/>
      <c r="D55" s="1422"/>
      <c r="E55" s="1422"/>
      <c r="F55" s="1422"/>
      <c r="G55" s="1422"/>
      <c r="H55" s="1422"/>
      <c r="I55" s="1422"/>
      <c r="J55" s="1422"/>
      <c r="K55" s="1421"/>
      <c r="L55" s="1421"/>
      <c r="M55" s="1421"/>
      <c r="N55" s="1421"/>
      <c r="O55" s="1421"/>
      <c r="P55" s="1421"/>
      <c r="Q55" s="1421"/>
      <c r="R55" s="1421"/>
      <c r="S55" s="1421"/>
      <c r="T55" s="1421"/>
      <c r="U55" s="1421"/>
      <c r="V55" s="1421"/>
      <c r="W55" s="3029"/>
      <c r="X55" s="3029"/>
      <c r="Y55" s="3029"/>
      <c r="Z55" s="3029"/>
      <c r="AA55" s="3029"/>
      <c r="AB55" s="3029"/>
      <c r="AC55" s="3029"/>
      <c r="AD55" s="3029"/>
      <c r="AE55" s="3029"/>
      <c r="AF55" s="3029"/>
      <c r="AG55" s="3029"/>
      <c r="AH55" s="3029"/>
      <c r="AI55" s="3029"/>
      <c r="AJ55" s="3029"/>
      <c r="AK55" s="3029"/>
      <c r="AL55" s="3029"/>
      <c r="AM55" s="3029"/>
    </row>
    <row r="56" spans="1:39" s="1388" customFormat="1" ht="15" customHeight="1" x14ac:dyDescent="0.25">
      <c r="A56" s="1421"/>
      <c r="B56" s="1422"/>
      <c r="C56" s="1422"/>
      <c r="D56" s="1422"/>
      <c r="E56" s="1422"/>
      <c r="F56" s="1422"/>
      <c r="G56" s="1422"/>
      <c r="H56" s="1422"/>
      <c r="I56" s="1422"/>
      <c r="J56" s="1422"/>
      <c r="K56" s="1421"/>
      <c r="L56" s="1421"/>
      <c r="M56" s="1421"/>
      <c r="N56" s="1421"/>
      <c r="O56" s="1421"/>
      <c r="P56" s="1421"/>
      <c r="Q56" s="1421"/>
      <c r="R56" s="1421"/>
      <c r="S56" s="1421"/>
      <c r="T56" s="1421"/>
      <c r="U56" s="1421"/>
      <c r="V56" s="1421"/>
      <c r="W56" s="3029"/>
      <c r="X56" s="3029"/>
      <c r="Y56" s="3029"/>
      <c r="Z56" s="3029"/>
      <c r="AA56" s="3029"/>
      <c r="AB56" s="3029"/>
      <c r="AC56" s="3029"/>
      <c r="AD56" s="3029"/>
      <c r="AE56" s="3029"/>
      <c r="AF56" s="3029"/>
      <c r="AG56" s="3029"/>
      <c r="AH56" s="3029"/>
      <c r="AI56" s="3029"/>
      <c r="AJ56" s="3029"/>
      <c r="AK56" s="3029"/>
      <c r="AL56" s="3029"/>
      <c r="AM56" s="3029"/>
    </row>
    <row r="57" spans="1:39" s="3035" customFormat="1" ht="15" customHeight="1" x14ac:dyDescent="0.25">
      <c r="A57" s="3004" t="s">
        <v>3883</v>
      </c>
      <c r="B57" s="3048"/>
      <c r="C57" s="3048"/>
      <c r="D57" s="3048"/>
      <c r="E57" s="3048"/>
      <c r="F57" s="3048"/>
      <c r="G57" s="3048"/>
      <c r="H57" s="3048"/>
      <c r="I57" s="3048"/>
      <c r="J57" s="3048"/>
      <c r="K57" s="3004"/>
      <c r="L57" s="3004"/>
      <c r="M57" s="3004"/>
      <c r="N57" s="3004"/>
      <c r="O57" s="3004"/>
      <c r="P57" s="3004"/>
      <c r="Q57" s="3004"/>
      <c r="R57" s="3004"/>
      <c r="S57" s="3004"/>
      <c r="T57" s="3004"/>
      <c r="U57" s="3004"/>
      <c r="V57" s="3004"/>
      <c r="W57" s="3004"/>
      <c r="X57" s="3004"/>
      <c r="Y57" s="3004"/>
      <c r="Z57" s="3004"/>
      <c r="AA57" s="3004"/>
      <c r="AB57" s="3004"/>
      <c r="AC57" s="3004"/>
      <c r="AD57" s="3004"/>
      <c r="AE57" s="3004"/>
      <c r="AF57" s="3004"/>
      <c r="AG57" s="3004"/>
      <c r="AH57" s="3004"/>
      <c r="AI57" s="3004"/>
      <c r="AJ57" s="3004"/>
      <c r="AK57" s="3004"/>
      <c r="AL57" s="3004"/>
      <c r="AM57" s="3004"/>
    </row>
    <row r="58" spans="1:39" x14ac:dyDescent="0.3">
      <c r="A58" s="3032"/>
      <c r="B58" s="1424"/>
      <c r="C58" s="1424"/>
      <c r="D58" s="1424"/>
      <c r="E58" s="1424"/>
      <c r="F58" s="1424"/>
      <c r="G58" s="1424"/>
      <c r="H58" s="1424"/>
      <c r="I58" s="1424"/>
      <c r="J58" s="1424"/>
      <c r="K58" s="1423"/>
      <c r="L58" s="1423"/>
      <c r="M58" s="1423"/>
      <c r="N58" s="1423"/>
      <c r="O58" s="1423"/>
      <c r="P58" s="1423"/>
      <c r="Q58" s="1423"/>
      <c r="R58" s="1423"/>
      <c r="S58" s="1423"/>
      <c r="T58" s="1423"/>
      <c r="U58" s="1425"/>
      <c r="V58" s="1425"/>
      <c r="W58" s="3031"/>
      <c r="X58" s="3032"/>
      <c r="Y58" s="3032"/>
      <c r="Z58" s="3032"/>
      <c r="AA58" s="3032"/>
      <c r="AB58" s="3032"/>
      <c r="AC58" s="3032"/>
      <c r="AD58" s="3032"/>
      <c r="AE58" s="3032"/>
      <c r="AF58" s="3032"/>
      <c r="AG58" s="3032"/>
      <c r="AH58" s="3032"/>
      <c r="AI58" s="3032"/>
      <c r="AJ58" s="3032"/>
      <c r="AK58" s="3032"/>
      <c r="AL58" s="3032"/>
      <c r="AM58" s="3032"/>
    </row>
    <row r="59" spans="1:39" x14ac:dyDescent="0.3">
      <c r="A59" s="3032"/>
      <c r="B59" s="1424"/>
      <c r="C59" s="1424"/>
      <c r="D59" s="1424"/>
      <c r="E59" s="1424"/>
      <c r="F59" s="1424"/>
      <c r="G59" s="1424"/>
      <c r="H59" s="1424"/>
      <c r="I59" s="1424"/>
      <c r="J59" s="1424"/>
      <c r="K59" s="1423"/>
      <c r="L59" s="1423"/>
      <c r="M59" s="1423"/>
      <c r="N59" s="1423"/>
      <c r="O59" s="1423"/>
      <c r="P59" s="1423"/>
      <c r="Q59" s="1423"/>
      <c r="R59" s="1423"/>
      <c r="S59" s="1423"/>
      <c r="T59" s="1423"/>
      <c r="U59" s="1425"/>
      <c r="V59" s="1425"/>
      <c r="W59" s="3031"/>
      <c r="X59" s="3032"/>
      <c r="Y59" s="3032"/>
      <c r="Z59" s="3032"/>
      <c r="AA59" s="3032"/>
      <c r="AB59" s="3032"/>
      <c r="AC59" s="3032"/>
      <c r="AD59" s="3032"/>
      <c r="AE59" s="3032"/>
      <c r="AF59" s="3032"/>
      <c r="AG59" s="3032"/>
      <c r="AH59" s="3032"/>
      <c r="AI59" s="3032"/>
      <c r="AJ59" s="3032"/>
      <c r="AK59" s="3032"/>
      <c r="AL59" s="3032"/>
      <c r="AM59" s="3032"/>
    </row>
    <row r="60" spans="1:39" x14ac:dyDescent="0.3">
      <c r="A60" s="3032"/>
      <c r="B60" s="1424"/>
      <c r="C60" s="1424"/>
      <c r="D60" s="1424"/>
      <c r="E60" s="1424"/>
      <c r="F60" s="1424"/>
      <c r="G60" s="1426"/>
      <c r="H60" s="1424"/>
      <c r="I60" s="1424"/>
      <c r="J60" s="1424"/>
      <c r="K60" s="1423"/>
      <c r="L60" s="1423"/>
      <c r="M60" s="1423"/>
      <c r="N60" s="1423"/>
      <c r="O60" s="1423"/>
      <c r="P60" s="1423"/>
      <c r="Q60" s="1423"/>
      <c r="R60" s="1423"/>
      <c r="S60" s="1423"/>
      <c r="T60" s="1423"/>
      <c r="U60" s="1425"/>
      <c r="V60" s="1425"/>
      <c r="W60" s="3031"/>
      <c r="X60" s="3032"/>
      <c r="Y60" s="3032"/>
      <c r="Z60" s="3032"/>
      <c r="AA60" s="3032"/>
      <c r="AB60" s="3032"/>
      <c r="AC60" s="3032"/>
      <c r="AD60" s="3032"/>
      <c r="AE60" s="3032"/>
      <c r="AF60" s="3032"/>
      <c r="AG60" s="3032"/>
      <c r="AH60" s="3032"/>
      <c r="AI60" s="3032"/>
      <c r="AJ60" s="3032"/>
      <c r="AK60" s="3032"/>
      <c r="AL60" s="3032"/>
      <c r="AM60" s="3032"/>
    </row>
    <row r="61" spans="1:39" x14ac:dyDescent="0.3">
      <c r="A61" s="2881"/>
      <c r="B61" s="1428"/>
      <c r="C61" s="1428"/>
      <c r="D61" s="1428"/>
      <c r="E61" s="1428"/>
      <c r="F61" s="1428"/>
      <c r="G61" s="1429"/>
      <c r="H61" s="1428"/>
      <c r="I61" s="1428"/>
      <c r="J61" s="1428"/>
      <c r="K61" s="1427"/>
      <c r="L61" s="1427"/>
      <c r="M61" s="1427"/>
      <c r="N61" s="1427"/>
      <c r="O61" s="1427"/>
      <c r="P61" s="1427"/>
      <c r="Q61" s="1427"/>
      <c r="R61" s="1427"/>
      <c r="S61" s="1427"/>
      <c r="T61" s="1427"/>
      <c r="U61" s="1430"/>
      <c r="V61" s="1430"/>
      <c r="W61" s="3033"/>
      <c r="X61" s="2881"/>
      <c r="Y61" s="2881"/>
      <c r="Z61" s="2881"/>
      <c r="AA61" s="2881"/>
      <c r="AB61" s="2881"/>
      <c r="AC61" s="2881"/>
      <c r="AD61" s="2881"/>
      <c r="AE61" s="2881"/>
      <c r="AF61" s="2881"/>
      <c r="AG61" s="2881"/>
      <c r="AH61" s="2881"/>
      <c r="AI61" s="2881"/>
      <c r="AJ61" s="2881"/>
      <c r="AK61" s="2881"/>
      <c r="AL61" s="2881"/>
      <c r="AM61" s="2881"/>
    </row>
    <row r="62" spans="1:39" x14ac:dyDescent="0.3">
      <c r="A62" s="2881"/>
      <c r="B62" s="1428"/>
      <c r="C62" s="1428"/>
      <c r="D62" s="1428"/>
      <c r="E62" s="1428"/>
      <c r="F62" s="1428"/>
      <c r="G62" s="1429"/>
      <c r="H62" s="1428"/>
      <c r="I62" s="1428"/>
      <c r="J62" s="1428"/>
      <c r="K62" s="1427"/>
      <c r="L62" s="1427"/>
      <c r="M62" s="1427"/>
      <c r="N62" s="1427"/>
      <c r="O62" s="1427"/>
      <c r="P62" s="1427"/>
      <c r="Q62" s="1427"/>
      <c r="R62" s="1427"/>
      <c r="S62" s="1427"/>
      <c r="T62" s="1427"/>
      <c r="U62" s="1430"/>
      <c r="V62" s="1430"/>
      <c r="W62" s="3033"/>
      <c r="X62" s="2881"/>
      <c r="Y62" s="2881"/>
      <c r="Z62" s="2881"/>
      <c r="AA62" s="2881"/>
      <c r="AB62" s="2881"/>
      <c r="AC62" s="2881"/>
      <c r="AD62" s="2881"/>
      <c r="AE62" s="2881"/>
      <c r="AF62" s="2881"/>
      <c r="AG62" s="2881"/>
      <c r="AH62" s="2881"/>
      <c r="AI62" s="2881"/>
      <c r="AJ62" s="2881"/>
      <c r="AK62" s="2881"/>
      <c r="AL62" s="2881"/>
      <c r="AM62" s="2881"/>
    </row>
    <row r="63" spans="1:39" x14ac:dyDescent="0.3">
      <c r="A63" s="2881"/>
      <c r="B63" s="1428"/>
      <c r="C63" s="1428"/>
      <c r="D63" s="1428"/>
      <c r="E63" s="1428"/>
      <c r="F63" s="1428"/>
      <c r="G63" s="1429"/>
      <c r="H63" s="1428"/>
      <c r="I63" s="1428"/>
      <c r="J63" s="1428"/>
      <c r="K63" s="1427"/>
      <c r="L63" s="1427"/>
      <c r="M63" s="1427"/>
      <c r="N63" s="1427"/>
      <c r="O63" s="1427"/>
      <c r="P63" s="1427"/>
      <c r="Q63" s="1427"/>
      <c r="R63" s="1427"/>
      <c r="S63" s="1427"/>
      <c r="T63" s="1427"/>
      <c r="U63" s="1430"/>
      <c r="V63" s="1430"/>
      <c r="W63" s="3033"/>
      <c r="X63" s="2881"/>
      <c r="Y63" s="2881"/>
      <c r="Z63" s="2881"/>
      <c r="AA63" s="2881"/>
      <c r="AB63" s="2881"/>
      <c r="AC63" s="2881"/>
      <c r="AD63" s="2881"/>
      <c r="AE63" s="2881"/>
      <c r="AF63" s="2881"/>
      <c r="AG63" s="2881"/>
      <c r="AH63" s="2881"/>
      <c r="AI63" s="2881"/>
      <c r="AJ63" s="2881"/>
      <c r="AK63" s="2881"/>
      <c r="AL63" s="2881"/>
      <c r="AM63" s="2881"/>
    </row>
    <row r="64" spans="1:39" x14ac:dyDescent="0.3">
      <c r="A64" s="2881"/>
      <c r="B64" s="1428"/>
      <c r="C64" s="1428"/>
      <c r="D64" s="1428"/>
      <c r="E64" s="1428"/>
      <c r="F64" s="1428"/>
      <c r="G64" s="1429"/>
      <c r="H64" s="1428"/>
      <c r="I64" s="1428"/>
      <c r="J64" s="1428"/>
      <c r="K64" s="1427"/>
      <c r="L64" s="1427"/>
      <c r="M64" s="1427"/>
      <c r="N64" s="1427"/>
      <c r="O64" s="1427"/>
      <c r="P64" s="1427"/>
      <c r="Q64" s="1427"/>
      <c r="R64" s="1427"/>
      <c r="S64" s="1427"/>
      <c r="T64" s="1427"/>
      <c r="U64" s="1430"/>
      <c r="V64" s="1430"/>
      <c r="W64" s="3033"/>
      <c r="X64" s="2881"/>
      <c r="Y64" s="2881"/>
      <c r="Z64" s="2881"/>
      <c r="AA64" s="2881"/>
      <c r="AB64" s="2881"/>
      <c r="AC64" s="2881"/>
      <c r="AD64" s="2881"/>
      <c r="AE64" s="2881"/>
      <c r="AF64" s="2881"/>
      <c r="AG64" s="2881"/>
      <c r="AH64" s="2881"/>
      <c r="AI64" s="2881"/>
      <c r="AJ64" s="2881"/>
      <c r="AK64" s="2881"/>
      <c r="AL64" s="2881"/>
      <c r="AM64" s="2881"/>
    </row>
    <row r="65" spans="1:39" x14ac:dyDescent="0.3">
      <c r="A65" s="2881"/>
      <c r="B65" s="1428"/>
      <c r="C65" s="1428"/>
      <c r="D65" s="1428"/>
      <c r="E65" s="1428"/>
      <c r="F65" s="1428"/>
      <c r="G65" s="1429"/>
      <c r="H65" s="1428"/>
      <c r="I65" s="1428"/>
      <c r="J65" s="1428"/>
      <c r="K65" s="1427"/>
      <c r="L65" s="1427"/>
      <c r="M65" s="1427"/>
      <c r="N65" s="1427"/>
      <c r="O65" s="1427"/>
      <c r="P65" s="1427"/>
      <c r="Q65" s="1427"/>
      <c r="R65" s="1427"/>
      <c r="S65" s="1427"/>
      <c r="T65" s="1427"/>
      <c r="U65" s="1430"/>
      <c r="V65" s="1430"/>
      <c r="W65" s="3033"/>
      <c r="X65" s="2881"/>
      <c r="Y65" s="2881"/>
      <c r="Z65" s="2881"/>
      <c r="AA65" s="2881"/>
      <c r="AB65" s="2881"/>
      <c r="AC65" s="2881"/>
      <c r="AD65" s="2881"/>
      <c r="AE65" s="2881"/>
      <c r="AF65" s="2881"/>
      <c r="AG65" s="2881"/>
      <c r="AH65" s="2881"/>
      <c r="AI65" s="2881"/>
      <c r="AJ65" s="2881"/>
      <c r="AK65" s="2881"/>
      <c r="AL65" s="2881"/>
      <c r="AM65" s="2881"/>
    </row>
    <row r="66" spans="1:39" x14ac:dyDescent="0.3">
      <c r="A66" s="2881"/>
      <c r="B66" s="1428"/>
      <c r="C66" s="1428"/>
      <c r="D66" s="1428"/>
      <c r="E66" s="1428"/>
      <c r="F66" s="1428"/>
      <c r="G66" s="1429"/>
      <c r="H66" s="1428"/>
      <c r="I66" s="1428"/>
      <c r="J66" s="1428"/>
      <c r="K66" s="1427"/>
      <c r="L66" s="1427"/>
      <c r="M66" s="1427"/>
      <c r="N66" s="1427"/>
      <c r="O66" s="1427"/>
      <c r="P66" s="1427"/>
      <c r="Q66" s="1427"/>
      <c r="R66" s="1427"/>
      <c r="S66" s="1427"/>
      <c r="T66" s="1427"/>
      <c r="U66" s="1430"/>
      <c r="V66" s="1430"/>
      <c r="W66" s="3033"/>
      <c r="X66" s="2881"/>
      <c r="Y66" s="2881"/>
      <c r="Z66" s="2881"/>
      <c r="AA66" s="2881"/>
      <c r="AB66" s="2881"/>
      <c r="AC66" s="2881"/>
      <c r="AD66" s="2881"/>
      <c r="AE66" s="2881"/>
      <c r="AF66" s="2881"/>
      <c r="AG66" s="2881"/>
      <c r="AH66" s="2881"/>
      <c r="AI66" s="2881"/>
      <c r="AJ66" s="2881"/>
      <c r="AK66" s="2881"/>
      <c r="AL66" s="2881"/>
      <c r="AM66" s="2881"/>
    </row>
    <row r="67" spans="1:39" x14ac:dyDescent="0.3">
      <c r="A67" s="2881"/>
      <c r="B67" s="1428"/>
      <c r="C67" s="1428"/>
      <c r="D67" s="1428"/>
      <c r="E67" s="1428"/>
      <c r="F67" s="1428"/>
      <c r="G67" s="1428"/>
      <c r="H67" s="1428"/>
      <c r="I67" s="1428"/>
      <c r="J67" s="1428"/>
      <c r="K67" s="1427"/>
      <c r="L67" s="1427"/>
      <c r="M67" s="1427"/>
      <c r="N67" s="1427"/>
      <c r="O67" s="1427"/>
      <c r="P67" s="1427"/>
      <c r="Q67" s="1427"/>
      <c r="R67" s="1427"/>
      <c r="S67" s="1427"/>
      <c r="T67" s="1427"/>
      <c r="U67" s="1430"/>
      <c r="V67" s="1430"/>
      <c r="W67" s="3033"/>
      <c r="X67" s="2881"/>
      <c r="Y67" s="2881"/>
      <c r="Z67" s="2881"/>
      <c r="AA67" s="2881"/>
      <c r="AB67" s="2881"/>
      <c r="AC67" s="2881"/>
      <c r="AD67" s="2881"/>
      <c r="AE67" s="2881"/>
      <c r="AF67" s="2881"/>
      <c r="AG67" s="2881"/>
      <c r="AH67" s="2881"/>
      <c r="AI67" s="2881"/>
      <c r="AJ67" s="2881"/>
      <c r="AK67" s="2881"/>
      <c r="AL67" s="2881"/>
      <c r="AM67" s="2881"/>
    </row>
    <row r="68" spans="1:39" x14ac:dyDescent="0.3">
      <c r="A68" s="2881"/>
      <c r="B68" s="1428"/>
      <c r="C68" s="1428"/>
      <c r="D68" s="1428"/>
      <c r="E68" s="1428"/>
      <c r="F68" s="1428"/>
      <c r="G68" s="1428"/>
      <c r="H68" s="1428"/>
      <c r="I68" s="1428"/>
      <c r="J68" s="1428"/>
      <c r="K68" s="1427"/>
      <c r="L68" s="1427"/>
      <c r="M68" s="1427"/>
      <c r="N68" s="1427"/>
      <c r="O68" s="1427"/>
      <c r="P68" s="1427"/>
      <c r="Q68" s="1427"/>
      <c r="R68" s="1427"/>
      <c r="S68" s="1427"/>
      <c r="T68" s="1427"/>
      <c r="U68" s="1430"/>
      <c r="V68" s="1430"/>
      <c r="W68" s="3033"/>
      <c r="X68" s="2881"/>
      <c r="Y68" s="2881"/>
      <c r="Z68" s="2881"/>
      <c r="AA68" s="2881"/>
      <c r="AB68" s="2881"/>
      <c r="AC68" s="2881"/>
      <c r="AD68" s="2881"/>
      <c r="AE68" s="2881"/>
      <c r="AF68" s="2881"/>
      <c r="AG68" s="2881"/>
      <c r="AH68" s="2881"/>
      <c r="AI68" s="2881"/>
      <c r="AJ68" s="2881"/>
      <c r="AK68" s="2881"/>
      <c r="AL68" s="2881"/>
      <c r="AM68" s="2881"/>
    </row>
    <row r="69" spans="1:39" x14ac:dyDescent="0.3">
      <c r="A69" s="2881"/>
      <c r="B69" s="1428"/>
      <c r="C69" s="1428"/>
      <c r="D69" s="1428"/>
      <c r="E69" s="1428"/>
      <c r="F69" s="1428"/>
      <c r="G69" s="1428"/>
      <c r="H69" s="1428"/>
      <c r="I69" s="1428"/>
      <c r="J69" s="1428"/>
      <c r="K69" s="1427"/>
      <c r="L69" s="1427"/>
      <c r="M69" s="1427"/>
      <c r="N69" s="1427"/>
      <c r="O69" s="1427"/>
      <c r="P69" s="1427"/>
      <c r="Q69" s="1427"/>
      <c r="R69" s="1427"/>
      <c r="S69" s="1427"/>
      <c r="T69" s="1427"/>
      <c r="U69" s="1430"/>
      <c r="V69" s="1430"/>
      <c r="W69" s="3033"/>
      <c r="X69" s="2881"/>
      <c r="Y69" s="2881"/>
      <c r="Z69" s="2881"/>
      <c r="AA69" s="2881"/>
      <c r="AB69" s="2881"/>
      <c r="AC69" s="2881"/>
      <c r="AD69" s="2881"/>
      <c r="AE69" s="2881"/>
      <c r="AF69" s="2881"/>
      <c r="AG69" s="2881"/>
      <c r="AH69" s="2881"/>
      <c r="AI69" s="2881"/>
      <c r="AJ69" s="2881"/>
      <c r="AK69" s="2881"/>
      <c r="AL69" s="2881"/>
      <c r="AM69" s="2881"/>
    </row>
    <row r="70" spans="1:39" x14ac:dyDescent="0.3">
      <c r="A70" s="2881"/>
      <c r="B70" s="1428"/>
      <c r="C70" s="1428"/>
      <c r="D70" s="1428"/>
      <c r="E70" s="1428"/>
      <c r="F70" s="1428"/>
      <c r="G70" s="1428"/>
      <c r="H70" s="1428"/>
      <c r="I70" s="1428"/>
      <c r="J70" s="1428"/>
      <c r="K70" s="1427"/>
      <c r="L70" s="1427"/>
      <c r="M70" s="1427"/>
      <c r="N70" s="1427"/>
      <c r="O70" s="1427"/>
      <c r="P70" s="1427"/>
      <c r="Q70" s="1427"/>
      <c r="R70" s="1427"/>
      <c r="S70" s="1427"/>
      <c r="T70" s="1427"/>
      <c r="U70" s="1430"/>
      <c r="V70" s="1430"/>
      <c r="W70" s="3033"/>
      <c r="X70" s="2881"/>
      <c r="Y70" s="2881"/>
      <c r="Z70" s="2881"/>
      <c r="AA70" s="2881"/>
      <c r="AB70" s="2881"/>
      <c r="AC70" s="2881"/>
      <c r="AD70" s="2881"/>
      <c r="AE70" s="2881"/>
      <c r="AF70" s="2881"/>
      <c r="AG70" s="2881"/>
      <c r="AH70" s="2881"/>
      <c r="AI70" s="2881"/>
      <c r="AJ70" s="2881"/>
      <c r="AK70" s="2881"/>
      <c r="AL70" s="2881"/>
      <c r="AM70" s="2881"/>
    </row>
    <row r="71" spans="1:39" x14ac:dyDescent="0.3">
      <c r="A71" s="2881"/>
      <c r="B71" s="1428"/>
      <c r="C71" s="1428"/>
      <c r="D71" s="1428"/>
      <c r="E71" s="1428"/>
      <c r="F71" s="1428"/>
      <c r="G71" s="1428"/>
      <c r="H71" s="1428"/>
      <c r="I71" s="1428"/>
      <c r="J71" s="1428"/>
      <c r="K71" s="1427"/>
      <c r="L71" s="1427"/>
      <c r="M71" s="1427"/>
      <c r="N71" s="1427"/>
      <c r="O71" s="1427"/>
      <c r="P71" s="1427"/>
      <c r="Q71" s="1427"/>
      <c r="R71" s="1427"/>
      <c r="S71" s="1427"/>
      <c r="T71" s="1427"/>
      <c r="U71" s="1430"/>
      <c r="V71" s="1430"/>
      <c r="W71" s="3033"/>
      <c r="X71" s="2881"/>
      <c r="Y71" s="2881"/>
      <c r="Z71" s="2881"/>
      <c r="AA71" s="2881"/>
      <c r="AB71" s="2881"/>
      <c r="AC71" s="2881"/>
      <c r="AD71" s="2881"/>
      <c r="AE71" s="2881"/>
      <c r="AF71" s="2881"/>
      <c r="AG71" s="2881"/>
      <c r="AH71" s="2881"/>
      <c r="AI71" s="2881"/>
      <c r="AJ71" s="2881"/>
      <c r="AK71" s="2881"/>
      <c r="AL71" s="2881"/>
      <c r="AM71" s="2881"/>
    </row>
    <row r="72" spans="1:39" x14ac:dyDescent="0.3">
      <c r="A72" s="2881"/>
      <c r="B72" s="1428"/>
      <c r="C72" s="1428"/>
      <c r="D72" s="1428"/>
      <c r="E72" s="1428"/>
      <c r="F72" s="1428"/>
      <c r="G72" s="1428"/>
      <c r="H72" s="1428"/>
      <c r="I72" s="1428"/>
      <c r="J72" s="1428"/>
      <c r="K72" s="1427"/>
      <c r="L72" s="1427"/>
      <c r="M72" s="1427"/>
      <c r="N72" s="1427"/>
      <c r="O72" s="1427"/>
      <c r="P72" s="1427"/>
      <c r="Q72" s="1427"/>
      <c r="R72" s="1427"/>
      <c r="S72" s="1427"/>
      <c r="T72" s="1427"/>
      <c r="U72" s="1430"/>
      <c r="V72" s="1430"/>
      <c r="W72" s="3033"/>
      <c r="X72" s="2881"/>
      <c r="Y72" s="2881"/>
      <c r="Z72" s="2881"/>
      <c r="AA72" s="2881"/>
      <c r="AB72" s="2881"/>
      <c r="AC72" s="2881"/>
      <c r="AD72" s="2881"/>
      <c r="AE72" s="2881"/>
      <c r="AF72" s="2881"/>
      <c r="AG72" s="2881"/>
      <c r="AH72" s="2881"/>
      <c r="AI72" s="2881"/>
      <c r="AJ72" s="2881"/>
      <c r="AK72" s="2881"/>
      <c r="AL72" s="2881"/>
      <c r="AM72" s="2881"/>
    </row>
    <row r="73" spans="1:39" x14ac:dyDescent="0.3">
      <c r="A73" s="2881"/>
      <c r="B73" s="1428"/>
      <c r="C73" s="1428"/>
      <c r="D73" s="1428"/>
      <c r="E73" s="1428"/>
      <c r="F73" s="1428"/>
      <c r="G73" s="1428"/>
      <c r="H73" s="1428"/>
      <c r="I73" s="1428"/>
      <c r="J73" s="1428"/>
      <c r="K73" s="1427"/>
      <c r="L73" s="1427"/>
      <c r="M73" s="1427"/>
      <c r="N73" s="1427"/>
      <c r="O73" s="1427"/>
      <c r="P73" s="1427"/>
      <c r="Q73" s="1427"/>
      <c r="R73" s="1427"/>
      <c r="S73" s="1427"/>
      <c r="T73" s="1427"/>
      <c r="U73" s="1430"/>
      <c r="V73" s="1430"/>
      <c r="W73" s="3033"/>
      <c r="X73" s="2881"/>
      <c r="Y73" s="2881"/>
      <c r="Z73" s="2881"/>
      <c r="AA73" s="2881"/>
      <c r="AB73" s="2881"/>
      <c r="AC73" s="2881"/>
      <c r="AD73" s="2881"/>
      <c r="AE73" s="2881"/>
      <c r="AF73" s="2881"/>
      <c r="AG73" s="2881"/>
      <c r="AH73" s="2881"/>
      <c r="AI73" s="2881"/>
      <c r="AJ73" s="2881"/>
      <c r="AK73" s="2881"/>
      <c r="AL73" s="2881"/>
      <c r="AM73" s="2881"/>
    </row>
    <row r="74" spans="1:39" x14ac:dyDescent="0.3">
      <c r="A74" s="2881"/>
      <c r="B74" s="1428"/>
      <c r="C74" s="1428"/>
      <c r="D74" s="1428"/>
      <c r="E74" s="1428"/>
      <c r="F74" s="1428"/>
      <c r="G74" s="1428"/>
      <c r="H74" s="1428"/>
      <c r="I74" s="1428"/>
      <c r="J74" s="1428"/>
      <c r="K74" s="1427"/>
      <c r="L74" s="1427"/>
      <c r="M74" s="1427"/>
      <c r="N74" s="1427"/>
      <c r="O74" s="1427"/>
      <c r="P74" s="1427"/>
      <c r="Q74" s="1427"/>
      <c r="R74" s="1427"/>
      <c r="S74" s="1427"/>
      <c r="T74" s="1427"/>
      <c r="U74" s="1430"/>
      <c r="V74" s="1430"/>
      <c r="W74" s="3033"/>
      <c r="X74" s="2881"/>
      <c r="Y74" s="2881"/>
      <c r="Z74" s="2881"/>
      <c r="AA74" s="2881"/>
      <c r="AB74" s="2881"/>
      <c r="AC74" s="2881"/>
      <c r="AD74" s="2881"/>
      <c r="AE74" s="2881"/>
      <c r="AF74" s="2881"/>
      <c r="AG74" s="2881"/>
      <c r="AH74" s="2881"/>
      <c r="AI74" s="2881"/>
      <c r="AJ74" s="2881"/>
      <c r="AK74" s="2881"/>
      <c r="AL74" s="2881"/>
      <c r="AM74" s="2881"/>
    </row>
    <row r="75" spans="1:39" x14ac:dyDescent="0.3">
      <c r="A75" s="2881"/>
      <c r="B75" s="1428"/>
      <c r="C75" s="1428"/>
      <c r="D75" s="1428"/>
      <c r="E75" s="1428"/>
      <c r="F75" s="1428"/>
      <c r="G75" s="1428"/>
      <c r="H75" s="1428"/>
      <c r="I75" s="1428"/>
      <c r="J75" s="1428"/>
      <c r="K75" s="1427"/>
      <c r="L75" s="1427"/>
      <c r="M75" s="1427"/>
      <c r="N75" s="1427"/>
      <c r="O75" s="1427"/>
      <c r="P75" s="1427"/>
      <c r="Q75" s="1427"/>
      <c r="R75" s="1427"/>
      <c r="S75" s="1427"/>
      <c r="T75" s="1427"/>
      <c r="U75" s="1430"/>
      <c r="V75" s="1430"/>
      <c r="W75" s="3033"/>
      <c r="X75" s="2881"/>
      <c r="Y75" s="2881"/>
      <c r="Z75" s="2881"/>
      <c r="AA75" s="2881"/>
      <c r="AB75" s="2881"/>
      <c r="AC75" s="2881"/>
      <c r="AD75" s="2881"/>
      <c r="AE75" s="2881"/>
      <c r="AF75" s="2881"/>
      <c r="AG75" s="2881"/>
      <c r="AH75" s="2881"/>
      <c r="AI75" s="2881"/>
      <c r="AJ75" s="2881"/>
      <c r="AK75" s="2881"/>
      <c r="AL75" s="2881"/>
      <c r="AM75" s="2881"/>
    </row>
    <row r="76" spans="1:39" x14ac:dyDescent="0.3">
      <c r="A76" s="2881"/>
      <c r="B76" s="1428"/>
      <c r="C76" s="1428"/>
      <c r="D76" s="1428"/>
      <c r="E76" s="1428"/>
      <c r="F76" s="1428"/>
      <c r="G76" s="1428"/>
      <c r="H76" s="1428"/>
      <c r="I76" s="1428"/>
      <c r="J76" s="1428"/>
      <c r="K76" s="1427"/>
      <c r="L76" s="1427"/>
      <c r="M76" s="1427"/>
      <c r="N76" s="1427"/>
      <c r="O76" s="1427"/>
      <c r="P76" s="1427"/>
      <c r="Q76" s="1427"/>
      <c r="R76" s="1427"/>
      <c r="S76" s="1427"/>
      <c r="T76" s="1427"/>
      <c r="U76" s="1430"/>
      <c r="V76" s="1430"/>
      <c r="W76" s="3033"/>
      <c r="X76" s="2881"/>
      <c r="Y76" s="2881"/>
      <c r="Z76" s="2881"/>
      <c r="AA76" s="2881"/>
      <c r="AB76" s="2881"/>
      <c r="AC76" s="2881"/>
      <c r="AD76" s="2881"/>
      <c r="AE76" s="2881"/>
      <c r="AF76" s="2881"/>
      <c r="AG76" s="2881"/>
      <c r="AH76" s="2881"/>
      <c r="AI76" s="2881"/>
      <c r="AJ76" s="2881"/>
      <c r="AK76" s="2881"/>
      <c r="AL76" s="2881"/>
      <c r="AM76" s="2881"/>
    </row>
    <row r="77" spans="1:39" x14ac:dyDescent="0.3">
      <c r="A77" s="2881"/>
      <c r="B77" s="1428"/>
      <c r="C77" s="1428"/>
      <c r="D77" s="1428"/>
      <c r="E77" s="1428"/>
      <c r="F77" s="1428"/>
      <c r="G77" s="1428"/>
      <c r="H77" s="1428"/>
      <c r="I77" s="1428"/>
      <c r="J77" s="1428"/>
      <c r="K77" s="1427"/>
      <c r="L77" s="1427"/>
      <c r="M77" s="1427"/>
      <c r="N77" s="1427"/>
      <c r="O77" s="1427"/>
      <c r="P77" s="1427"/>
      <c r="Q77" s="1427"/>
      <c r="R77" s="1427"/>
      <c r="S77" s="1427"/>
      <c r="T77" s="1427"/>
      <c r="U77" s="1430"/>
      <c r="V77" s="1430"/>
      <c r="W77" s="3033"/>
      <c r="X77" s="2881"/>
      <c r="Y77" s="2881"/>
      <c r="Z77" s="2881"/>
      <c r="AA77" s="2881"/>
      <c r="AB77" s="2881"/>
      <c r="AC77" s="2881"/>
      <c r="AD77" s="2881"/>
      <c r="AE77" s="2881"/>
      <c r="AF77" s="2881"/>
      <c r="AG77" s="2881"/>
      <c r="AH77" s="2881"/>
      <c r="AI77" s="2881"/>
      <c r="AJ77" s="2881"/>
      <c r="AK77" s="2881"/>
      <c r="AL77" s="2881"/>
      <c r="AM77" s="2881"/>
    </row>
    <row r="78" spans="1:39" x14ac:dyDescent="0.3">
      <c r="A78" s="2881"/>
      <c r="B78" s="1428"/>
      <c r="C78" s="1428"/>
      <c r="D78" s="1428"/>
      <c r="E78" s="1428"/>
      <c r="F78" s="1428"/>
      <c r="G78" s="1428"/>
      <c r="H78" s="1428"/>
      <c r="I78" s="1428"/>
      <c r="J78" s="1428"/>
      <c r="K78" s="1427"/>
      <c r="L78" s="1427"/>
      <c r="M78" s="1427"/>
      <c r="N78" s="1427"/>
      <c r="O78" s="1427"/>
      <c r="P78" s="1427"/>
      <c r="Q78" s="1427"/>
      <c r="R78" s="1427"/>
      <c r="S78" s="1427"/>
      <c r="T78" s="1427"/>
      <c r="U78" s="1430"/>
      <c r="V78" s="1430"/>
      <c r="W78" s="3033"/>
      <c r="X78" s="2881"/>
      <c r="Y78" s="2881"/>
      <c r="Z78" s="2881"/>
      <c r="AA78" s="2881"/>
      <c r="AB78" s="2881"/>
      <c r="AC78" s="2881"/>
      <c r="AD78" s="2881"/>
      <c r="AE78" s="2881"/>
      <c r="AF78" s="2881"/>
      <c r="AG78" s="2881"/>
      <c r="AH78" s="2881"/>
      <c r="AI78" s="2881"/>
      <c r="AJ78" s="2881"/>
      <c r="AK78" s="2881"/>
      <c r="AL78" s="2881"/>
      <c r="AM78" s="2881"/>
    </row>
    <row r="79" spans="1:39" x14ac:dyDescent="0.3">
      <c r="A79" s="2881"/>
      <c r="B79" s="1428"/>
      <c r="C79" s="1428"/>
      <c r="D79" s="1428"/>
      <c r="E79" s="1428"/>
      <c r="F79" s="1428"/>
      <c r="G79" s="1428"/>
      <c r="H79" s="1428"/>
      <c r="I79" s="1428"/>
      <c r="J79" s="1428"/>
      <c r="K79" s="1427"/>
      <c r="L79" s="1427"/>
      <c r="M79" s="1427"/>
      <c r="N79" s="1427"/>
      <c r="O79" s="1427"/>
      <c r="P79" s="1427"/>
      <c r="Q79" s="1427"/>
      <c r="R79" s="1427"/>
      <c r="S79" s="1427"/>
      <c r="T79" s="1427"/>
      <c r="U79" s="1430"/>
      <c r="V79" s="1430"/>
      <c r="W79" s="3033"/>
      <c r="X79" s="2881"/>
      <c r="Y79" s="2881"/>
      <c r="Z79" s="2881"/>
      <c r="AA79" s="2881"/>
      <c r="AB79" s="2881"/>
      <c r="AC79" s="2881"/>
      <c r="AD79" s="2881"/>
      <c r="AE79" s="2881"/>
      <c r="AF79" s="2881"/>
      <c r="AG79" s="2881"/>
      <c r="AH79" s="2881"/>
      <c r="AI79" s="2881"/>
      <c r="AJ79" s="2881"/>
      <c r="AK79" s="2881"/>
      <c r="AL79" s="2881"/>
      <c r="AM79" s="2881"/>
    </row>
    <row r="80" spans="1:39" x14ac:dyDescent="0.3">
      <c r="A80" s="2881"/>
      <c r="B80" s="1428"/>
      <c r="C80" s="1428"/>
      <c r="D80" s="1428"/>
      <c r="E80" s="1428"/>
      <c r="F80" s="1428"/>
      <c r="G80" s="1428"/>
      <c r="H80" s="1428"/>
      <c r="I80" s="1428"/>
      <c r="J80" s="1428"/>
      <c r="K80" s="1427"/>
      <c r="L80" s="1427"/>
      <c r="M80" s="1427"/>
      <c r="N80" s="1427"/>
      <c r="O80" s="1427"/>
      <c r="P80" s="1427"/>
      <c r="Q80" s="1427"/>
      <c r="R80" s="1427"/>
      <c r="S80" s="1427"/>
      <c r="T80" s="1427"/>
      <c r="U80" s="1430"/>
      <c r="V80" s="1430"/>
      <c r="W80" s="3033"/>
      <c r="X80" s="2881"/>
      <c r="Y80" s="2881"/>
      <c r="Z80" s="2881"/>
      <c r="AA80" s="2881"/>
      <c r="AB80" s="2881"/>
      <c r="AC80" s="2881"/>
      <c r="AD80" s="2881"/>
      <c r="AE80" s="2881"/>
      <c r="AF80" s="2881"/>
      <c r="AG80" s="2881"/>
      <c r="AH80" s="2881"/>
      <c r="AI80" s="2881"/>
      <c r="AJ80" s="2881"/>
      <c r="AK80" s="2881"/>
      <c r="AL80" s="2881"/>
      <c r="AM80" s="2881"/>
    </row>
    <row r="81" spans="1:39" x14ac:dyDescent="0.3">
      <c r="A81" s="2881"/>
      <c r="B81" s="1428"/>
      <c r="C81" s="1428"/>
      <c r="D81" s="1428"/>
      <c r="E81" s="1428"/>
      <c r="F81" s="1428"/>
      <c r="G81" s="1428"/>
      <c r="H81" s="1428"/>
      <c r="I81" s="1428"/>
      <c r="J81" s="1428"/>
      <c r="K81" s="1427"/>
      <c r="L81" s="1427"/>
      <c r="M81" s="1427"/>
      <c r="N81" s="1427"/>
      <c r="O81" s="1427"/>
      <c r="P81" s="1427"/>
      <c r="Q81" s="1427"/>
      <c r="R81" s="1427"/>
      <c r="S81" s="1427"/>
      <c r="T81" s="1427"/>
      <c r="U81" s="1430"/>
      <c r="V81" s="1430"/>
      <c r="W81" s="3033"/>
      <c r="X81" s="2881"/>
      <c r="Y81" s="2881"/>
      <c r="Z81" s="2881"/>
      <c r="AA81" s="2881"/>
      <c r="AB81" s="2881"/>
      <c r="AC81" s="2881"/>
      <c r="AD81" s="2881"/>
      <c r="AE81" s="2881"/>
      <c r="AF81" s="2881"/>
      <c r="AG81" s="2881"/>
      <c r="AH81" s="2881"/>
      <c r="AI81" s="2881"/>
      <c r="AJ81" s="2881"/>
      <c r="AK81" s="2881"/>
      <c r="AL81" s="2881"/>
      <c r="AM81" s="2881"/>
    </row>
    <row r="82" spans="1:39" x14ac:dyDescent="0.3">
      <c r="A82" s="2881"/>
      <c r="B82" s="1428"/>
      <c r="C82" s="1428"/>
      <c r="D82" s="1428"/>
      <c r="E82" s="1428"/>
      <c r="F82" s="1428"/>
      <c r="G82" s="1428"/>
      <c r="H82" s="1428"/>
      <c r="I82" s="1428"/>
      <c r="J82" s="1428"/>
      <c r="K82" s="1427"/>
      <c r="L82" s="1427"/>
      <c r="M82" s="1427"/>
      <c r="N82" s="1427"/>
      <c r="O82" s="1427"/>
      <c r="P82" s="1427"/>
      <c r="Q82" s="1427"/>
      <c r="R82" s="1427"/>
      <c r="S82" s="1427"/>
      <c r="T82" s="1427"/>
      <c r="U82" s="1430"/>
      <c r="V82" s="1430"/>
      <c r="W82" s="3033"/>
      <c r="X82" s="2881"/>
      <c r="Y82" s="2881"/>
      <c r="Z82" s="2881"/>
      <c r="AA82" s="2881"/>
      <c r="AB82" s="2881"/>
      <c r="AC82" s="2881"/>
      <c r="AD82" s="2881"/>
      <c r="AE82" s="2881"/>
      <c r="AF82" s="2881"/>
      <c r="AG82" s="2881"/>
      <c r="AH82" s="2881"/>
      <c r="AI82" s="2881"/>
      <c r="AJ82" s="2881"/>
      <c r="AK82" s="2881"/>
      <c r="AL82" s="2881"/>
      <c r="AM82" s="2881"/>
    </row>
    <row r="83" spans="1:39" x14ac:dyDescent="0.3">
      <c r="A83" s="2881"/>
      <c r="B83" s="1428"/>
      <c r="C83" s="1428"/>
      <c r="D83" s="1428"/>
      <c r="E83" s="1428"/>
      <c r="F83" s="1428"/>
      <c r="G83" s="1428"/>
      <c r="H83" s="1428"/>
      <c r="I83" s="1428"/>
      <c r="J83" s="1428"/>
      <c r="K83" s="1427"/>
      <c r="L83" s="1427"/>
      <c r="M83" s="1427"/>
      <c r="N83" s="1427"/>
      <c r="O83" s="1427"/>
      <c r="P83" s="1427"/>
      <c r="Q83" s="1427"/>
      <c r="R83" s="1427"/>
      <c r="S83" s="1427"/>
      <c r="T83" s="1427"/>
      <c r="U83" s="1430"/>
      <c r="V83" s="1430"/>
      <c r="W83" s="3033"/>
      <c r="X83" s="2881"/>
      <c r="Y83" s="2881"/>
      <c r="Z83" s="2881"/>
      <c r="AA83" s="2881"/>
      <c r="AB83" s="2881"/>
      <c r="AC83" s="2881"/>
      <c r="AD83" s="2881"/>
      <c r="AE83" s="2881"/>
      <c r="AF83" s="2881"/>
      <c r="AG83" s="2881"/>
      <c r="AH83" s="2881"/>
      <c r="AI83" s="2881"/>
      <c r="AJ83" s="2881"/>
      <c r="AK83" s="2881"/>
      <c r="AL83" s="2881"/>
      <c r="AM83" s="2881"/>
    </row>
    <row r="84" spans="1:39" x14ac:dyDescent="0.3">
      <c r="A84" s="2881"/>
      <c r="B84" s="1428"/>
      <c r="C84" s="1428"/>
      <c r="D84" s="1428"/>
      <c r="E84" s="1428"/>
      <c r="F84" s="1428"/>
      <c r="G84" s="1428"/>
      <c r="H84" s="1428"/>
      <c r="I84" s="1428"/>
      <c r="J84" s="1428"/>
      <c r="K84" s="1427"/>
      <c r="L84" s="1427"/>
      <c r="M84" s="1427"/>
      <c r="N84" s="1427"/>
      <c r="O84" s="1427"/>
      <c r="P84" s="1427"/>
      <c r="Q84" s="1427"/>
      <c r="R84" s="1427"/>
      <c r="S84" s="1427"/>
      <c r="T84" s="1427"/>
      <c r="U84" s="1430"/>
      <c r="V84" s="1430"/>
      <c r="W84" s="3033"/>
      <c r="X84" s="2881"/>
      <c r="Y84" s="2881"/>
      <c r="Z84" s="2881"/>
      <c r="AA84" s="2881"/>
      <c r="AB84" s="2881"/>
      <c r="AC84" s="2881"/>
      <c r="AD84" s="2881"/>
      <c r="AE84" s="2881"/>
      <c r="AF84" s="2881"/>
      <c r="AG84" s="2881"/>
      <c r="AH84" s="2881"/>
      <c r="AI84" s="2881"/>
      <c r="AJ84" s="2881"/>
      <c r="AK84" s="2881"/>
      <c r="AL84" s="2881"/>
      <c r="AM84" s="2881"/>
    </row>
    <row r="85" spans="1:39" x14ac:dyDescent="0.3">
      <c r="A85" s="2881"/>
      <c r="B85" s="1428"/>
      <c r="C85" s="1428"/>
      <c r="D85" s="1428"/>
      <c r="E85" s="1428"/>
      <c r="F85" s="1428"/>
      <c r="G85" s="1428"/>
      <c r="H85" s="1428"/>
      <c r="I85" s="1428"/>
      <c r="J85" s="1428"/>
      <c r="K85" s="1427"/>
      <c r="L85" s="1427"/>
      <c r="M85" s="1427"/>
      <c r="N85" s="1427"/>
      <c r="O85" s="1427"/>
      <c r="P85" s="1427"/>
      <c r="Q85" s="1427"/>
      <c r="R85" s="1427"/>
      <c r="S85" s="1427"/>
      <c r="T85" s="1427"/>
      <c r="U85" s="1430"/>
      <c r="V85" s="1430"/>
      <c r="W85" s="3033"/>
      <c r="X85" s="2881"/>
      <c r="Y85" s="2881"/>
      <c r="Z85" s="2881"/>
      <c r="AA85" s="2881"/>
      <c r="AB85" s="2881"/>
      <c r="AC85" s="2881"/>
      <c r="AD85" s="2881"/>
      <c r="AE85" s="2881"/>
      <c r="AF85" s="2881"/>
      <c r="AG85" s="2881"/>
      <c r="AH85" s="2881"/>
      <c r="AI85" s="2881"/>
      <c r="AJ85" s="2881"/>
      <c r="AK85" s="2881"/>
      <c r="AL85" s="2881"/>
      <c r="AM85" s="2881"/>
    </row>
    <row r="86" spans="1:39" x14ac:dyDescent="0.3">
      <c r="A86" s="2881"/>
      <c r="B86" s="1428"/>
      <c r="C86" s="1428"/>
      <c r="D86" s="1428"/>
      <c r="E86" s="1428"/>
      <c r="F86" s="1428"/>
      <c r="G86" s="1428"/>
      <c r="H86" s="1428"/>
      <c r="I86" s="1428"/>
      <c r="J86" s="1428"/>
      <c r="K86" s="1427"/>
      <c r="L86" s="1427"/>
      <c r="M86" s="1427"/>
      <c r="N86" s="1427"/>
      <c r="O86" s="1427"/>
      <c r="P86" s="1427"/>
      <c r="Q86" s="1427"/>
      <c r="R86" s="1427"/>
      <c r="S86" s="1427"/>
      <c r="T86" s="1427"/>
      <c r="U86" s="1430"/>
      <c r="V86" s="1430"/>
      <c r="W86" s="3033"/>
      <c r="X86" s="2881"/>
      <c r="Y86" s="2881"/>
      <c r="Z86" s="2881"/>
      <c r="AA86" s="2881"/>
      <c r="AB86" s="2881"/>
      <c r="AC86" s="2881"/>
      <c r="AD86" s="2881"/>
      <c r="AE86" s="2881"/>
      <c r="AF86" s="2881"/>
      <c r="AG86" s="2881"/>
      <c r="AH86" s="2881"/>
      <c r="AI86" s="2881"/>
      <c r="AJ86" s="2881"/>
      <c r="AK86" s="2881"/>
      <c r="AL86" s="2881"/>
      <c r="AM86" s="2881"/>
    </row>
    <row r="87" spans="1:39" x14ac:dyDescent="0.3">
      <c r="A87" s="2881"/>
      <c r="B87" s="1428"/>
      <c r="C87" s="1428"/>
      <c r="D87" s="1428"/>
      <c r="E87" s="1428"/>
      <c r="F87" s="1428"/>
      <c r="G87" s="1428"/>
      <c r="H87" s="1428"/>
      <c r="I87" s="1428"/>
      <c r="J87" s="1428"/>
      <c r="K87" s="1427"/>
      <c r="L87" s="1427"/>
      <c r="M87" s="1427"/>
      <c r="N87" s="1427"/>
      <c r="O87" s="1427"/>
      <c r="P87" s="1427"/>
      <c r="Q87" s="1427"/>
      <c r="R87" s="1427"/>
      <c r="S87" s="1427"/>
      <c r="T87" s="1427"/>
      <c r="U87" s="1430"/>
      <c r="V87" s="1430"/>
      <c r="W87" s="3033"/>
      <c r="X87" s="2881"/>
      <c r="Y87" s="2881"/>
      <c r="Z87" s="2881"/>
      <c r="AA87" s="2881"/>
      <c r="AB87" s="2881"/>
      <c r="AC87" s="2881"/>
      <c r="AD87" s="2881"/>
      <c r="AE87" s="2881"/>
      <c r="AF87" s="2881"/>
      <c r="AG87" s="2881"/>
      <c r="AH87" s="2881"/>
      <c r="AI87" s="2881"/>
      <c r="AJ87" s="2881"/>
      <c r="AK87" s="2881"/>
      <c r="AL87" s="2881"/>
      <c r="AM87" s="2881"/>
    </row>
    <row r="88" spans="1:39" x14ac:dyDescent="0.3">
      <c r="A88" s="2881"/>
      <c r="B88" s="1428"/>
      <c r="C88" s="1428"/>
      <c r="D88" s="1428"/>
      <c r="E88" s="1428"/>
      <c r="F88" s="1428"/>
      <c r="G88" s="1428"/>
      <c r="H88" s="1428"/>
      <c r="I88" s="1428"/>
      <c r="J88" s="1428"/>
      <c r="K88" s="1427"/>
      <c r="L88" s="1427"/>
      <c r="M88" s="1427"/>
      <c r="N88" s="1427"/>
      <c r="O88" s="1427"/>
      <c r="P88" s="1427"/>
      <c r="Q88" s="1427"/>
      <c r="R88" s="1427"/>
      <c r="S88" s="1427"/>
      <c r="T88" s="1427"/>
      <c r="U88" s="1430"/>
      <c r="V88" s="1430"/>
      <c r="W88" s="3033"/>
      <c r="X88" s="2881"/>
      <c r="Y88" s="2881"/>
      <c r="Z88" s="2881"/>
      <c r="AA88" s="2881"/>
      <c r="AB88" s="2881"/>
      <c r="AC88" s="2881"/>
      <c r="AD88" s="2881"/>
      <c r="AE88" s="2881"/>
      <c r="AF88" s="2881"/>
      <c r="AG88" s="2881"/>
      <c r="AH88" s="2881"/>
      <c r="AI88" s="2881"/>
      <c r="AJ88" s="2881"/>
      <c r="AK88" s="2881"/>
      <c r="AL88" s="2881"/>
      <c r="AM88" s="2881"/>
    </row>
    <row r="89" spans="1:39" x14ac:dyDescent="0.3">
      <c r="A89" s="2881"/>
      <c r="B89" s="1428"/>
      <c r="C89" s="1428"/>
      <c r="D89" s="1428"/>
      <c r="E89" s="1428"/>
      <c r="F89" s="1428"/>
      <c r="G89" s="1428"/>
      <c r="H89" s="1428"/>
      <c r="I89" s="1428"/>
      <c r="J89" s="1428"/>
      <c r="K89" s="1427"/>
      <c r="L89" s="1427"/>
      <c r="M89" s="1427"/>
      <c r="N89" s="1427"/>
      <c r="O89" s="1427"/>
      <c r="P89" s="1427"/>
      <c r="Q89" s="1427"/>
      <c r="R89" s="1427"/>
      <c r="S89" s="1427"/>
      <c r="T89" s="1427"/>
      <c r="U89" s="1430"/>
      <c r="V89" s="1430"/>
      <c r="W89" s="3033"/>
      <c r="X89" s="2881"/>
      <c r="Y89" s="2881"/>
      <c r="Z89" s="2881"/>
      <c r="AA89" s="2881"/>
      <c r="AB89" s="2881"/>
      <c r="AC89" s="2881"/>
      <c r="AD89" s="2881"/>
      <c r="AE89" s="2881"/>
      <c r="AF89" s="2881"/>
      <c r="AG89" s="2881"/>
      <c r="AH89" s="2881"/>
      <c r="AI89" s="2881"/>
      <c r="AJ89" s="2881"/>
      <c r="AK89" s="2881"/>
      <c r="AL89" s="2881"/>
      <c r="AM89" s="2881"/>
    </row>
    <row r="90" spans="1:39" x14ac:dyDescent="0.3">
      <c r="A90" s="2881"/>
      <c r="B90" s="1428"/>
      <c r="C90" s="1428"/>
      <c r="D90" s="1428"/>
      <c r="E90" s="1428"/>
      <c r="F90" s="1428"/>
      <c r="G90" s="1428"/>
      <c r="H90" s="1428"/>
      <c r="I90" s="1428"/>
      <c r="J90" s="1428"/>
      <c r="K90" s="1427"/>
      <c r="L90" s="1427"/>
      <c r="M90" s="1427"/>
      <c r="N90" s="1427"/>
      <c r="O90" s="1427"/>
      <c r="P90" s="1427"/>
      <c r="Q90" s="1427"/>
      <c r="R90" s="1427"/>
      <c r="S90" s="1427"/>
      <c r="T90" s="1427"/>
      <c r="U90" s="1430"/>
      <c r="V90" s="1430"/>
      <c r="W90" s="3033"/>
      <c r="X90" s="2881"/>
      <c r="Y90" s="2881"/>
      <c r="Z90" s="2881"/>
      <c r="AA90" s="2881"/>
      <c r="AB90" s="2881"/>
      <c r="AC90" s="2881"/>
      <c r="AD90" s="2881"/>
      <c r="AE90" s="2881"/>
      <c r="AF90" s="2881"/>
      <c r="AG90" s="2881"/>
      <c r="AH90" s="2881"/>
      <c r="AI90" s="2881"/>
      <c r="AJ90" s="2881"/>
      <c r="AK90" s="2881"/>
      <c r="AL90" s="2881"/>
      <c r="AM90" s="2881"/>
    </row>
    <row r="91" spans="1:39" x14ac:dyDescent="0.3">
      <c r="A91" s="2881"/>
      <c r="B91" s="1428"/>
      <c r="C91" s="1428"/>
      <c r="D91" s="1428"/>
      <c r="E91" s="1428"/>
      <c r="F91" s="1428"/>
      <c r="G91" s="1428"/>
      <c r="H91" s="1428"/>
      <c r="I91" s="1428"/>
      <c r="J91" s="1428"/>
      <c r="K91" s="1427"/>
      <c r="L91" s="1427"/>
      <c r="M91" s="1427"/>
      <c r="N91" s="1427"/>
      <c r="O91" s="1427"/>
      <c r="P91" s="1427"/>
      <c r="Q91" s="1427"/>
      <c r="R91" s="1427"/>
      <c r="S91" s="1427"/>
      <c r="T91" s="1427"/>
      <c r="U91" s="1430"/>
      <c r="V91" s="1430"/>
      <c r="W91" s="3033"/>
      <c r="X91" s="2881"/>
      <c r="Y91" s="2881"/>
      <c r="Z91" s="2881"/>
      <c r="AA91" s="2881"/>
      <c r="AB91" s="2881"/>
      <c r="AC91" s="2881"/>
      <c r="AD91" s="2881"/>
      <c r="AE91" s="2881"/>
      <c r="AF91" s="2881"/>
      <c r="AG91" s="2881"/>
      <c r="AH91" s="2881"/>
      <c r="AI91" s="2881"/>
      <c r="AJ91" s="2881"/>
      <c r="AK91" s="2881"/>
      <c r="AL91" s="2881"/>
      <c r="AM91" s="2881"/>
    </row>
    <row r="92" spans="1:39" x14ac:dyDescent="0.3">
      <c r="A92" s="2881"/>
      <c r="B92" s="1428"/>
      <c r="C92" s="1428"/>
      <c r="D92" s="1428"/>
      <c r="E92" s="1428"/>
      <c r="F92" s="1428"/>
      <c r="G92" s="1428"/>
      <c r="H92" s="1428"/>
      <c r="I92" s="1428"/>
      <c r="J92" s="1428"/>
      <c r="K92" s="1427"/>
      <c r="L92" s="1427"/>
      <c r="M92" s="1427"/>
      <c r="N92" s="1427"/>
      <c r="O92" s="1427"/>
      <c r="P92" s="1427"/>
      <c r="Q92" s="1427"/>
      <c r="R92" s="1427"/>
      <c r="S92" s="1427"/>
      <c r="T92" s="1427"/>
      <c r="U92" s="1430"/>
      <c r="V92" s="1430"/>
      <c r="W92" s="3033"/>
      <c r="X92" s="2881"/>
      <c r="Y92" s="2881"/>
      <c r="Z92" s="2881"/>
      <c r="AA92" s="2881"/>
      <c r="AB92" s="2881"/>
      <c r="AC92" s="2881"/>
      <c r="AD92" s="2881"/>
      <c r="AE92" s="2881"/>
      <c r="AF92" s="2881"/>
      <c r="AG92" s="2881"/>
      <c r="AH92" s="2881"/>
      <c r="AI92" s="2881"/>
      <c r="AJ92" s="2881"/>
      <c r="AK92" s="2881"/>
      <c r="AL92" s="2881"/>
      <c r="AM92" s="2881"/>
    </row>
    <row r="93" spans="1:39" x14ac:dyDescent="0.3">
      <c r="A93" s="2881"/>
      <c r="B93" s="1428"/>
      <c r="C93" s="1428"/>
      <c r="D93" s="1428"/>
      <c r="E93" s="1428"/>
      <c r="F93" s="1428"/>
      <c r="G93" s="1428"/>
      <c r="H93" s="1428"/>
      <c r="I93" s="1428"/>
      <c r="J93" s="1428"/>
      <c r="K93" s="1427"/>
      <c r="L93" s="1427"/>
      <c r="M93" s="1427"/>
      <c r="N93" s="1427"/>
      <c r="O93" s="1427"/>
      <c r="P93" s="1427"/>
      <c r="Q93" s="1427"/>
      <c r="R93" s="1427"/>
      <c r="S93" s="1427"/>
      <c r="T93" s="1427"/>
      <c r="U93" s="1430"/>
      <c r="V93" s="1430"/>
      <c r="W93" s="3033"/>
      <c r="X93" s="2881"/>
      <c r="Y93" s="2881"/>
      <c r="Z93" s="2881"/>
      <c r="AA93" s="2881"/>
      <c r="AB93" s="2881"/>
      <c r="AC93" s="2881"/>
      <c r="AD93" s="2881"/>
      <c r="AE93" s="2881"/>
      <c r="AF93" s="2881"/>
      <c r="AG93" s="2881"/>
      <c r="AH93" s="2881"/>
      <c r="AI93" s="2881"/>
      <c r="AJ93" s="2881"/>
      <c r="AK93" s="2881"/>
      <c r="AL93" s="2881"/>
      <c r="AM93" s="2881"/>
    </row>
    <row r="94" spans="1:39" x14ac:dyDescent="0.3">
      <c r="B94" s="1431"/>
      <c r="C94" s="1431"/>
      <c r="D94" s="1431"/>
      <c r="E94" s="1431"/>
      <c r="F94" s="1431"/>
      <c r="G94" s="1431"/>
      <c r="H94" s="1431"/>
      <c r="I94" s="1431"/>
      <c r="J94" s="1431"/>
    </row>
    <row r="95" spans="1:39" x14ac:dyDescent="0.3">
      <c r="B95" s="1431"/>
      <c r="C95" s="1431"/>
      <c r="D95" s="1431"/>
      <c r="E95" s="1431"/>
      <c r="F95" s="1431"/>
      <c r="G95" s="1431"/>
      <c r="H95" s="1431"/>
      <c r="I95" s="1431"/>
      <c r="J95" s="1431"/>
    </row>
    <row r="96" spans="1:39" x14ac:dyDescent="0.3">
      <c r="B96" s="1431"/>
      <c r="C96" s="1431"/>
      <c r="D96" s="1431"/>
      <c r="E96" s="1431"/>
      <c r="F96" s="1431"/>
      <c r="G96" s="1431"/>
      <c r="H96" s="1431"/>
      <c r="I96" s="1431"/>
      <c r="J96" s="1431"/>
    </row>
    <row r="97" spans="2:10" x14ac:dyDescent="0.3">
      <c r="B97" s="1431"/>
      <c r="C97" s="1431"/>
      <c r="D97" s="1431"/>
      <c r="E97" s="1431"/>
      <c r="F97" s="1431"/>
      <c r="G97" s="1431"/>
      <c r="H97" s="1431"/>
      <c r="I97" s="1431"/>
      <c r="J97" s="1431"/>
    </row>
    <row r="98" spans="2:10" x14ac:dyDescent="0.3">
      <c r="B98" s="1431"/>
      <c r="C98" s="1431"/>
      <c r="D98" s="1431"/>
      <c r="E98" s="1431"/>
      <c r="F98" s="1431"/>
      <c r="G98" s="1431"/>
      <c r="H98" s="1431"/>
      <c r="I98" s="1431"/>
      <c r="J98" s="1431"/>
    </row>
    <row r="99" spans="2:10" x14ac:dyDescent="0.3">
      <c r="B99" s="1431"/>
      <c r="C99" s="1431"/>
      <c r="D99" s="1431"/>
      <c r="E99" s="1431"/>
      <c r="F99" s="1431"/>
      <c r="G99" s="1431"/>
      <c r="H99" s="1431"/>
      <c r="I99" s="1431"/>
      <c r="J99" s="1431"/>
    </row>
    <row r="100" spans="2:10" x14ac:dyDescent="0.3">
      <c r="B100" s="1431"/>
      <c r="C100" s="1431"/>
      <c r="D100" s="1431"/>
      <c r="E100" s="1431"/>
      <c r="F100" s="1431"/>
      <c r="G100" s="1431"/>
      <c r="H100" s="1431"/>
      <c r="I100" s="1431"/>
      <c r="J100" s="1431"/>
    </row>
    <row r="101" spans="2:10" x14ac:dyDescent="0.3">
      <c r="B101" s="1431"/>
      <c r="C101" s="1431"/>
      <c r="D101" s="1431"/>
      <c r="E101" s="1431"/>
      <c r="F101" s="1431"/>
      <c r="G101" s="1431"/>
      <c r="H101" s="1431"/>
      <c r="I101" s="1431"/>
      <c r="J101" s="1431"/>
    </row>
    <row r="102" spans="2:10" x14ac:dyDescent="0.3">
      <c r="B102" s="1431"/>
      <c r="C102" s="1431"/>
      <c r="D102" s="1431"/>
      <c r="E102" s="1431"/>
      <c r="F102" s="1431"/>
      <c r="G102" s="1431"/>
      <c r="H102" s="1431"/>
      <c r="I102" s="1431"/>
      <c r="J102" s="1431"/>
    </row>
    <row r="103" spans="2:10" x14ac:dyDescent="0.3">
      <c r="B103" s="1431"/>
      <c r="C103" s="1431"/>
      <c r="D103" s="1431"/>
      <c r="E103" s="1431"/>
      <c r="F103" s="1431"/>
      <c r="G103" s="1431"/>
      <c r="H103" s="1431"/>
      <c r="I103" s="1431"/>
      <c r="J103" s="1431"/>
    </row>
    <row r="104" spans="2:10" x14ac:dyDescent="0.3">
      <c r="B104" s="1431"/>
      <c r="C104" s="1431"/>
      <c r="D104" s="1431"/>
      <c r="E104" s="1431"/>
      <c r="F104" s="1431"/>
      <c r="G104" s="1431"/>
      <c r="H104" s="1431"/>
      <c r="I104" s="1431"/>
      <c r="J104" s="1431"/>
    </row>
    <row r="105" spans="2:10" x14ac:dyDescent="0.3">
      <c r="B105" s="1431"/>
      <c r="C105" s="1431"/>
      <c r="D105" s="1431"/>
      <c r="E105" s="1431"/>
      <c r="F105" s="1431"/>
      <c r="G105" s="1431"/>
      <c r="H105" s="1431"/>
      <c r="I105" s="1431"/>
      <c r="J105" s="1431"/>
    </row>
    <row r="106" spans="2:10" x14ac:dyDescent="0.3">
      <c r="B106" s="1431"/>
      <c r="C106" s="1431"/>
      <c r="D106" s="1431"/>
      <c r="E106" s="1431"/>
      <c r="F106" s="1431"/>
      <c r="G106" s="1431"/>
      <c r="H106" s="1431"/>
      <c r="I106" s="1431"/>
      <c r="J106" s="1431"/>
    </row>
    <row r="107" spans="2:10" x14ac:dyDescent="0.3">
      <c r="B107" s="1431"/>
      <c r="C107" s="1431"/>
      <c r="D107" s="1431"/>
      <c r="E107" s="1431"/>
      <c r="F107" s="1431"/>
      <c r="G107" s="1431"/>
      <c r="H107" s="1431"/>
      <c r="I107" s="1431"/>
      <c r="J107" s="1431"/>
    </row>
  </sheetData>
  <mergeCells count="23">
    <mergeCell ref="A1:AK1"/>
    <mergeCell ref="A3:A4"/>
    <mergeCell ref="V3:V4"/>
    <mergeCell ref="W3:W4"/>
    <mergeCell ref="X3:X4"/>
    <mergeCell ref="Y3:Y4"/>
    <mergeCell ref="Z3:Z4"/>
    <mergeCell ref="AA3:AA4"/>
    <mergeCell ref="AB3:AB4"/>
    <mergeCell ref="AC3:AC4"/>
    <mergeCell ref="A54:AK54"/>
    <mergeCell ref="AJ3:AJ4"/>
    <mergeCell ref="AK3:AK4"/>
    <mergeCell ref="AL3:AL4"/>
    <mergeCell ref="AM3:AM4"/>
    <mergeCell ref="A51:AK51"/>
    <mergeCell ref="A53:AI53"/>
    <mergeCell ref="AD3:AD4"/>
    <mergeCell ref="AE3:AE4"/>
    <mergeCell ref="AF3:AF4"/>
    <mergeCell ref="AG3:AG4"/>
    <mergeCell ref="AH3:AH4"/>
    <mergeCell ref="AI3:AI4"/>
  </mergeCells>
  <pageMargins left="1.03" right="0.43" top="0.82" bottom="0.55000000000000004" header="0.3" footer="0.3"/>
  <pageSetup paperSize="9" scale="3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1548"/>
  <sheetViews>
    <sheetView zoomScale="70" zoomScaleNormal="70" workbookViewId="0">
      <pane ySplit="5" topLeftCell="A145" activePane="bottomLeft" state="frozen"/>
      <selection pane="bottomLeft" activeCell="B151" sqref="B151"/>
    </sheetView>
  </sheetViews>
  <sheetFormatPr defaultRowHeight="16.5" x14ac:dyDescent="0.25"/>
  <cols>
    <col min="1" max="1" width="14.85546875" style="1439" customWidth="1"/>
    <col min="2" max="2" width="19.42578125" style="1476" bestFit="1" customWidth="1"/>
    <col min="3" max="4" width="8.7109375" style="1476" bestFit="1" customWidth="1"/>
    <col min="5" max="6" width="10.42578125" style="1476" bestFit="1" customWidth="1"/>
    <col min="7" max="7" width="10.85546875" style="1476" bestFit="1" customWidth="1"/>
    <col min="8" max="8" width="12.28515625" style="1476" bestFit="1" customWidth="1"/>
    <col min="9" max="9" width="12" style="1476" bestFit="1" customWidth="1"/>
    <col min="10" max="10" width="14.85546875" style="1476" bestFit="1" customWidth="1"/>
    <col min="11" max="11" width="14.42578125" style="1476" bestFit="1" customWidth="1"/>
    <col min="12" max="12" width="11.140625" style="1476" bestFit="1" customWidth="1"/>
    <col min="13" max="14" width="8.7109375" style="1476" bestFit="1" customWidth="1"/>
    <col min="15" max="16" width="8.28515625" style="1476" customWidth="1"/>
    <col min="17" max="17" width="7.28515625" style="1476" bestFit="1" customWidth="1"/>
    <col min="18" max="18" width="7" style="1476" bestFit="1" customWidth="1"/>
    <col min="19" max="19" width="7.28515625" style="1476" bestFit="1" customWidth="1"/>
    <col min="20" max="20" width="6.5703125" style="1476" bestFit="1" customWidth="1"/>
    <col min="21" max="21" width="6.85546875" style="1476" bestFit="1" customWidth="1"/>
    <col min="22" max="22" width="6.140625" style="1476" bestFit="1" customWidth="1"/>
    <col min="23" max="23" width="5.85546875" style="1476" bestFit="1" customWidth="1"/>
    <col min="24" max="24" width="12.7109375" style="1485" bestFit="1" customWidth="1"/>
    <col min="25" max="25" width="15.140625" style="1439" bestFit="1" customWidth="1"/>
    <col min="26" max="26" width="9.140625" style="1439"/>
    <col min="27" max="27" width="19.42578125" style="1439" customWidth="1"/>
    <col min="28" max="28" width="16.42578125" style="1439" bestFit="1" customWidth="1"/>
    <col min="29" max="256" width="9.140625" style="1439"/>
    <col min="257" max="257" width="7.42578125" style="1439" customWidth="1"/>
    <col min="258" max="258" width="11.140625" style="1439" customWidth="1"/>
    <col min="259" max="259" width="7" style="1439" bestFit="1" customWidth="1"/>
    <col min="260" max="260" width="7.5703125" style="1439" bestFit="1" customWidth="1"/>
    <col min="261" max="261" width="7.7109375" style="1439" bestFit="1" customWidth="1"/>
    <col min="262" max="262" width="9.42578125" style="1439" bestFit="1" customWidth="1"/>
    <col min="263" max="263" width="10" style="1439" bestFit="1" customWidth="1"/>
    <col min="264" max="264" width="8.28515625" style="1439" customWidth="1"/>
    <col min="265" max="265" width="7.140625" style="1439" customWidth="1"/>
    <col min="266" max="266" width="10.7109375" style="1439" customWidth="1"/>
    <col min="267" max="267" width="8.5703125" style="1439" customWidth="1"/>
    <col min="268" max="269" width="8.85546875" style="1439" bestFit="1" customWidth="1"/>
    <col min="270" max="270" width="9.42578125" style="1439" customWidth="1"/>
    <col min="271" max="279" width="8.28515625" style="1439" customWidth="1"/>
    <col min="280" max="280" width="8.140625" style="1439" customWidth="1"/>
    <col min="281" max="281" width="10.42578125" style="1439" customWidth="1"/>
    <col min="282" max="282" width="9.140625" style="1439"/>
    <col min="283" max="283" width="19.42578125" style="1439" customWidth="1"/>
    <col min="284" max="284" width="16.42578125" style="1439" bestFit="1" customWidth="1"/>
    <col min="285" max="512" width="9.140625" style="1439"/>
    <col min="513" max="513" width="7.42578125" style="1439" customWidth="1"/>
    <col min="514" max="514" width="11.140625" style="1439" customWidth="1"/>
    <col min="515" max="515" width="7" style="1439" bestFit="1" customWidth="1"/>
    <col min="516" max="516" width="7.5703125" style="1439" bestFit="1" customWidth="1"/>
    <col min="517" max="517" width="7.7109375" style="1439" bestFit="1" customWidth="1"/>
    <col min="518" max="518" width="9.42578125" style="1439" bestFit="1" customWidth="1"/>
    <col min="519" max="519" width="10" style="1439" bestFit="1" customWidth="1"/>
    <col min="520" max="520" width="8.28515625" style="1439" customWidth="1"/>
    <col min="521" max="521" width="7.140625" style="1439" customWidth="1"/>
    <col min="522" max="522" width="10.7109375" style="1439" customWidth="1"/>
    <col min="523" max="523" width="8.5703125" style="1439" customWidth="1"/>
    <col min="524" max="525" width="8.85546875" style="1439" bestFit="1" customWidth="1"/>
    <col min="526" max="526" width="9.42578125" style="1439" customWidth="1"/>
    <col min="527" max="535" width="8.28515625" style="1439" customWidth="1"/>
    <col min="536" max="536" width="8.140625" style="1439" customWidth="1"/>
    <col min="537" max="537" width="10.42578125" style="1439" customWidth="1"/>
    <col min="538" max="538" width="9.140625" style="1439"/>
    <col min="539" max="539" width="19.42578125" style="1439" customWidth="1"/>
    <col min="540" max="540" width="16.42578125" style="1439" bestFit="1" customWidth="1"/>
    <col min="541" max="768" width="9.140625" style="1439"/>
    <col min="769" max="769" width="7.42578125" style="1439" customWidth="1"/>
    <col min="770" max="770" width="11.140625" style="1439" customWidth="1"/>
    <col min="771" max="771" width="7" style="1439" bestFit="1" customWidth="1"/>
    <col min="772" max="772" width="7.5703125" style="1439" bestFit="1" customWidth="1"/>
    <col min="773" max="773" width="7.7109375" style="1439" bestFit="1" customWidth="1"/>
    <col min="774" max="774" width="9.42578125" style="1439" bestFit="1" customWidth="1"/>
    <col min="775" max="775" width="10" style="1439" bestFit="1" customWidth="1"/>
    <col min="776" max="776" width="8.28515625" style="1439" customWidth="1"/>
    <col min="777" max="777" width="7.140625" style="1439" customWidth="1"/>
    <col min="778" max="778" width="10.7109375" style="1439" customWidth="1"/>
    <col min="779" max="779" width="8.5703125" style="1439" customWidth="1"/>
    <col min="780" max="781" width="8.85546875" style="1439" bestFit="1" customWidth="1"/>
    <col min="782" max="782" width="9.42578125" style="1439" customWidth="1"/>
    <col min="783" max="791" width="8.28515625" style="1439" customWidth="1"/>
    <col min="792" max="792" width="8.140625" style="1439" customWidth="1"/>
    <col min="793" max="793" width="10.42578125" style="1439" customWidth="1"/>
    <col min="794" max="794" width="9.140625" style="1439"/>
    <col min="795" max="795" width="19.42578125" style="1439" customWidth="1"/>
    <col min="796" max="796" width="16.42578125" style="1439" bestFit="1" customWidth="1"/>
    <col min="797" max="1024" width="9.140625" style="1439"/>
    <col min="1025" max="1025" width="7.42578125" style="1439" customWidth="1"/>
    <col min="1026" max="1026" width="11.140625" style="1439" customWidth="1"/>
    <col min="1027" max="1027" width="7" style="1439" bestFit="1" customWidth="1"/>
    <col min="1028" max="1028" width="7.5703125" style="1439" bestFit="1" customWidth="1"/>
    <col min="1029" max="1029" width="7.7109375" style="1439" bestFit="1" customWidth="1"/>
    <col min="1030" max="1030" width="9.42578125" style="1439" bestFit="1" customWidth="1"/>
    <col min="1031" max="1031" width="10" style="1439" bestFit="1" customWidth="1"/>
    <col min="1032" max="1032" width="8.28515625" style="1439" customWidth="1"/>
    <col min="1033" max="1033" width="7.140625" style="1439" customWidth="1"/>
    <col min="1034" max="1034" width="10.7109375" style="1439" customWidth="1"/>
    <col min="1035" max="1035" width="8.5703125" style="1439" customWidth="1"/>
    <col min="1036" max="1037" width="8.85546875" style="1439" bestFit="1" customWidth="1"/>
    <col min="1038" max="1038" width="9.42578125" style="1439" customWidth="1"/>
    <col min="1039" max="1047" width="8.28515625" style="1439" customWidth="1"/>
    <col min="1048" max="1048" width="8.140625" style="1439" customWidth="1"/>
    <col min="1049" max="1049" width="10.42578125" style="1439" customWidth="1"/>
    <col min="1050" max="1050" width="9.140625" style="1439"/>
    <col min="1051" max="1051" width="19.42578125" style="1439" customWidth="1"/>
    <col min="1052" max="1052" width="16.42578125" style="1439" bestFit="1" customWidth="1"/>
    <col min="1053" max="1280" width="9.140625" style="1439"/>
    <col min="1281" max="1281" width="7.42578125" style="1439" customWidth="1"/>
    <col min="1282" max="1282" width="11.140625" style="1439" customWidth="1"/>
    <col min="1283" max="1283" width="7" style="1439" bestFit="1" customWidth="1"/>
    <col min="1284" max="1284" width="7.5703125" style="1439" bestFit="1" customWidth="1"/>
    <col min="1285" max="1285" width="7.7109375" style="1439" bestFit="1" customWidth="1"/>
    <col min="1286" max="1286" width="9.42578125" style="1439" bestFit="1" customWidth="1"/>
    <col min="1287" max="1287" width="10" style="1439" bestFit="1" customWidth="1"/>
    <col min="1288" max="1288" width="8.28515625" style="1439" customWidth="1"/>
    <col min="1289" max="1289" width="7.140625" style="1439" customWidth="1"/>
    <col min="1290" max="1290" width="10.7109375" style="1439" customWidth="1"/>
    <col min="1291" max="1291" width="8.5703125" style="1439" customWidth="1"/>
    <col min="1292" max="1293" width="8.85546875" style="1439" bestFit="1" customWidth="1"/>
    <col min="1294" max="1294" width="9.42578125" style="1439" customWidth="1"/>
    <col min="1295" max="1303" width="8.28515625" style="1439" customWidth="1"/>
    <col min="1304" max="1304" width="8.140625" style="1439" customWidth="1"/>
    <col min="1305" max="1305" width="10.42578125" style="1439" customWidth="1"/>
    <col min="1306" max="1306" width="9.140625" style="1439"/>
    <col min="1307" max="1307" width="19.42578125" style="1439" customWidth="1"/>
    <col min="1308" max="1308" width="16.42578125" style="1439" bestFit="1" customWidth="1"/>
    <col min="1309" max="1536" width="9.140625" style="1439"/>
    <col min="1537" max="1537" width="7.42578125" style="1439" customWidth="1"/>
    <col min="1538" max="1538" width="11.140625" style="1439" customWidth="1"/>
    <col min="1539" max="1539" width="7" style="1439" bestFit="1" customWidth="1"/>
    <col min="1540" max="1540" width="7.5703125" style="1439" bestFit="1" customWidth="1"/>
    <col min="1541" max="1541" width="7.7109375" style="1439" bestFit="1" customWidth="1"/>
    <col min="1542" max="1542" width="9.42578125" style="1439" bestFit="1" customWidth="1"/>
    <col min="1543" max="1543" width="10" style="1439" bestFit="1" customWidth="1"/>
    <col min="1544" max="1544" width="8.28515625" style="1439" customWidth="1"/>
    <col min="1545" max="1545" width="7.140625" style="1439" customWidth="1"/>
    <col min="1546" max="1546" width="10.7109375" style="1439" customWidth="1"/>
    <col min="1547" max="1547" width="8.5703125" style="1439" customWidth="1"/>
    <col min="1548" max="1549" width="8.85546875" style="1439" bestFit="1" customWidth="1"/>
    <col min="1550" max="1550" width="9.42578125" style="1439" customWidth="1"/>
    <col min="1551" max="1559" width="8.28515625" style="1439" customWidth="1"/>
    <col min="1560" max="1560" width="8.140625" style="1439" customWidth="1"/>
    <col min="1561" max="1561" width="10.42578125" style="1439" customWidth="1"/>
    <col min="1562" max="1562" width="9.140625" style="1439"/>
    <col min="1563" max="1563" width="19.42578125" style="1439" customWidth="1"/>
    <col min="1564" max="1564" width="16.42578125" style="1439" bestFit="1" customWidth="1"/>
    <col min="1565" max="1792" width="9.140625" style="1439"/>
    <col min="1793" max="1793" width="7.42578125" style="1439" customWidth="1"/>
    <col min="1794" max="1794" width="11.140625" style="1439" customWidth="1"/>
    <col min="1795" max="1795" width="7" style="1439" bestFit="1" customWidth="1"/>
    <col min="1796" max="1796" width="7.5703125" style="1439" bestFit="1" customWidth="1"/>
    <col min="1797" max="1797" width="7.7109375" style="1439" bestFit="1" customWidth="1"/>
    <col min="1798" max="1798" width="9.42578125" style="1439" bestFit="1" customWidth="1"/>
    <col min="1799" max="1799" width="10" style="1439" bestFit="1" customWidth="1"/>
    <col min="1800" max="1800" width="8.28515625" style="1439" customWidth="1"/>
    <col min="1801" max="1801" width="7.140625" style="1439" customWidth="1"/>
    <col min="1802" max="1802" width="10.7109375" style="1439" customWidth="1"/>
    <col min="1803" max="1803" width="8.5703125" style="1439" customWidth="1"/>
    <col min="1804" max="1805" width="8.85546875" style="1439" bestFit="1" customWidth="1"/>
    <col min="1806" max="1806" width="9.42578125" style="1439" customWidth="1"/>
    <col min="1807" max="1815" width="8.28515625" style="1439" customWidth="1"/>
    <col min="1816" max="1816" width="8.140625" style="1439" customWidth="1"/>
    <col min="1817" max="1817" width="10.42578125" style="1439" customWidth="1"/>
    <col min="1818" max="1818" width="9.140625" style="1439"/>
    <col min="1819" max="1819" width="19.42578125" style="1439" customWidth="1"/>
    <col min="1820" max="1820" width="16.42578125" style="1439" bestFit="1" customWidth="1"/>
    <col min="1821" max="2048" width="9.140625" style="1439"/>
    <col min="2049" max="2049" width="7.42578125" style="1439" customWidth="1"/>
    <col min="2050" max="2050" width="11.140625" style="1439" customWidth="1"/>
    <col min="2051" max="2051" width="7" style="1439" bestFit="1" customWidth="1"/>
    <col min="2052" max="2052" width="7.5703125" style="1439" bestFit="1" customWidth="1"/>
    <col min="2053" max="2053" width="7.7109375" style="1439" bestFit="1" customWidth="1"/>
    <col min="2054" max="2054" width="9.42578125" style="1439" bestFit="1" customWidth="1"/>
    <col min="2055" max="2055" width="10" style="1439" bestFit="1" customWidth="1"/>
    <col min="2056" max="2056" width="8.28515625" style="1439" customWidth="1"/>
    <col min="2057" max="2057" width="7.140625" style="1439" customWidth="1"/>
    <col min="2058" max="2058" width="10.7109375" style="1439" customWidth="1"/>
    <col min="2059" max="2059" width="8.5703125" style="1439" customWidth="1"/>
    <col min="2060" max="2061" width="8.85546875" style="1439" bestFit="1" customWidth="1"/>
    <col min="2062" max="2062" width="9.42578125" style="1439" customWidth="1"/>
    <col min="2063" max="2071" width="8.28515625" style="1439" customWidth="1"/>
    <col min="2072" max="2072" width="8.140625" style="1439" customWidth="1"/>
    <col min="2073" max="2073" width="10.42578125" style="1439" customWidth="1"/>
    <col min="2074" max="2074" width="9.140625" style="1439"/>
    <col min="2075" max="2075" width="19.42578125" style="1439" customWidth="1"/>
    <col min="2076" max="2076" width="16.42578125" style="1439" bestFit="1" customWidth="1"/>
    <col min="2077" max="2304" width="9.140625" style="1439"/>
    <col min="2305" max="2305" width="7.42578125" style="1439" customWidth="1"/>
    <col min="2306" max="2306" width="11.140625" style="1439" customWidth="1"/>
    <col min="2307" max="2307" width="7" style="1439" bestFit="1" customWidth="1"/>
    <col min="2308" max="2308" width="7.5703125" style="1439" bestFit="1" customWidth="1"/>
    <col min="2309" max="2309" width="7.7109375" style="1439" bestFit="1" customWidth="1"/>
    <col min="2310" max="2310" width="9.42578125" style="1439" bestFit="1" customWidth="1"/>
    <col min="2311" max="2311" width="10" style="1439" bestFit="1" customWidth="1"/>
    <col min="2312" max="2312" width="8.28515625" style="1439" customWidth="1"/>
    <col min="2313" max="2313" width="7.140625" style="1439" customWidth="1"/>
    <col min="2314" max="2314" width="10.7109375" style="1439" customWidth="1"/>
    <col min="2315" max="2315" width="8.5703125" style="1439" customWidth="1"/>
    <col min="2316" max="2317" width="8.85546875" style="1439" bestFit="1" customWidth="1"/>
    <col min="2318" max="2318" width="9.42578125" style="1439" customWidth="1"/>
    <col min="2319" max="2327" width="8.28515625" style="1439" customWidth="1"/>
    <col min="2328" max="2328" width="8.140625" style="1439" customWidth="1"/>
    <col min="2329" max="2329" width="10.42578125" style="1439" customWidth="1"/>
    <col min="2330" max="2330" width="9.140625" style="1439"/>
    <col min="2331" max="2331" width="19.42578125" style="1439" customWidth="1"/>
    <col min="2332" max="2332" width="16.42578125" style="1439" bestFit="1" customWidth="1"/>
    <col min="2333" max="2560" width="9.140625" style="1439"/>
    <col min="2561" max="2561" width="7.42578125" style="1439" customWidth="1"/>
    <col min="2562" max="2562" width="11.140625" style="1439" customWidth="1"/>
    <col min="2563" max="2563" width="7" style="1439" bestFit="1" customWidth="1"/>
    <col min="2564" max="2564" width="7.5703125" style="1439" bestFit="1" customWidth="1"/>
    <col min="2565" max="2565" width="7.7109375" style="1439" bestFit="1" customWidth="1"/>
    <col min="2566" max="2566" width="9.42578125" style="1439" bestFit="1" customWidth="1"/>
    <col min="2567" max="2567" width="10" style="1439" bestFit="1" customWidth="1"/>
    <col min="2568" max="2568" width="8.28515625" style="1439" customWidth="1"/>
    <col min="2569" max="2569" width="7.140625" style="1439" customWidth="1"/>
    <col min="2570" max="2570" width="10.7109375" style="1439" customWidth="1"/>
    <col min="2571" max="2571" width="8.5703125" style="1439" customWidth="1"/>
    <col min="2572" max="2573" width="8.85546875" style="1439" bestFit="1" customWidth="1"/>
    <col min="2574" max="2574" width="9.42578125" style="1439" customWidth="1"/>
    <col min="2575" max="2583" width="8.28515625" style="1439" customWidth="1"/>
    <col min="2584" max="2584" width="8.140625" style="1439" customWidth="1"/>
    <col min="2585" max="2585" width="10.42578125" style="1439" customWidth="1"/>
    <col min="2586" max="2586" width="9.140625" style="1439"/>
    <col min="2587" max="2587" width="19.42578125" style="1439" customWidth="1"/>
    <col min="2588" max="2588" width="16.42578125" style="1439" bestFit="1" customWidth="1"/>
    <col min="2589" max="2816" width="9.140625" style="1439"/>
    <col min="2817" max="2817" width="7.42578125" style="1439" customWidth="1"/>
    <col min="2818" max="2818" width="11.140625" style="1439" customWidth="1"/>
    <col min="2819" max="2819" width="7" style="1439" bestFit="1" customWidth="1"/>
    <col min="2820" max="2820" width="7.5703125" style="1439" bestFit="1" customWidth="1"/>
    <col min="2821" max="2821" width="7.7109375" style="1439" bestFit="1" customWidth="1"/>
    <col min="2822" max="2822" width="9.42578125" style="1439" bestFit="1" customWidth="1"/>
    <col min="2823" max="2823" width="10" style="1439" bestFit="1" customWidth="1"/>
    <col min="2824" max="2824" width="8.28515625" style="1439" customWidth="1"/>
    <col min="2825" max="2825" width="7.140625" style="1439" customWidth="1"/>
    <col min="2826" max="2826" width="10.7109375" style="1439" customWidth="1"/>
    <col min="2827" max="2827" width="8.5703125" style="1439" customWidth="1"/>
    <col min="2828" max="2829" width="8.85546875" style="1439" bestFit="1" customWidth="1"/>
    <col min="2830" max="2830" width="9.42578125" style="1439" customWidth="1"/>
    <col min="2831" max="2839" width="8.28515625" style="1439" customWidth="1"/>
    <col min="2840" max="2840" width="8.140625" style="1439" customWidth="1"/>
    <col min="2841" max="2841" width="10.42578125" style="1439" customWidth="1"/>
    <col min="2842" max="2842" width="9.140625" style="1439"/>
    <col min="2843" max="2843" width="19.42578125" style="1439" customWidth="1"/>
    <col min="2844" max="2844" width="16.42578125" style="1439" bestFit="1" customWidth="1"/>
    <col min="2845" max="3072" width="9.140625" style="1439"/>
    <col min="3073" max="3073" width="7.42578125" style="1439" customWidth="1"/>
    <col min="3074" max="3074" width="11.140625" style="1439" customWidth="1"/>
    <col min="3075" max="3075" width="7" style="1439" bestFit="1" customWidth="1"/>
    <col min="3076" max="3076" width="7.5703125" style="1439" bestFit="1" customWidth="1"/>
    <col min="3077" max="3077" width="7.7109375" style="1439" bestFit="1" customWidth="1"/>
    <col min="3078" max="3078" width="9.42578125" style="1439" bestFit="1" customWidth="1"/>
    <col min="3079" max="3079" width="10" style="1439" bestFit="1" customWidth="1"/>
    <col min="3080" max="3080" width="8.28515625" style="1439" customWidth="1"/>
    <col min="3081" max="3081" width="7.140625" style="1439" customWidth="1"/>
    <col min="3082" max="3082" width="10.7109375" style="1439" customWidth="1"/>
    <col min="3083" max="3083" width="8.5703125" style="1439" customWidth="1"/>
    <col min="3084" max="3085" width="8.85546875" style="1439" bestFit="1" customWidth="1"/>
    <col min="3086" max="3086" width="9.42578125" style="1439" customWidth="1"/>
    <col min="3087" max="3095" width="8.28515625" style="1439" customWidth="1"/>
    <col min="3096" max="3096" width="8.140625" style="1439" customWidth="1"/>
    <col min="3097" max="3097" width="10.42578125" style="1439" customWidth="1"/>
    <col min="3098" max="3098" width="9.140625" style="1439"/>
    <col min="3099" max="3099" width="19.42578125" style="1439" customWidth="1"/>
    <col min="3100" max="3100" width="16.42578125" style="1439" bestFit="1" customWidth="1"/>
    <col min="3101" max="3328" width="9.140625" style="1439"/>
    <col min="3329" max="3329" width="7.42578125" style="1439" customWidth="1"/>
    <col min="3330" max="3330" width="11.140625" style="1439" customWidth="1"/>
    <col min="3331" max="3331" width="7" style="1439" bestFit="1" customWidth="1"/>
    <col min="3332" max="3332" width="7.5703125" style="1439" bestFit="1" customWidth="1"/>
    <col min="3333" max="3333" width="7.7109375" style="1439" bestFit="1" customWidth="1"/>
    <col min="3334" max="3334" width="9.42578125" style="1439" bestFit="1" customWidth="1"/>
    <col min="3335" max="3335" width="10" style="1439" bestFit="1" customWidth="1"/>
    <col min="3336" max="3336" width="8.28515625" style="1439" customWidth="1"/>
    <col min="3337" max="3337" width="7.140625" style="1439" customWidth="1"/>
    <col min="3338" max="3338" width="10.7109375" style="1439" customWidth="1"/>
    <col min="3339" max="3339" width="8.5703125" style="1439" customWidth="1"/>
    <col min="3340" max="3341" width="8.85546875" style="1439" bestFit="1" customWidth="1"/>
    <col min="3342" max="3342" width="9.42578125" style="1439" customWidth="1"/>
    <col min="3343" max="3351" width="8.28515625" style="1439" customWidth="1"/>
    <col min="3352" max="3352" width="8.140625" style="1439" customWidth="1"/>
    <col min="3353" max="3353" width="10.42578125" style="1439" customWidth="1"/>
    <col min="3354" max="3354" width="9.140625" style="1439"/>
    <col min="3355" max="3355" width="19.42578125" style="1439" customWidth="1"/>
    <col min="3356" max="3356" width="16.42578125" style="1439" bestFit="1" customWidth="1"/>
    <col min="3357" max="3584" width="9.140625" style="1439"/>
    <col min="3585" max="3585" width="7.42578125" style="1439" customWidth="1"/>
    <col min="3586" max="3586" width="11.140625" style="1439" customWidth="1"/>
    <col min="3587" max="3587" width="7" style="1439" bestFit="1" customWidth="1"/>
    <col min="3588" max="3588" width="7.5703125" style="1439" bestFit="1" customWidth="1"/>
    <col min="3589" max="3589" width="7.7109375" style="1439" bestFit="1" customWidth="1"/>
    <col min="3590" max="3590" width="9.42578125" style="1439" bestFit="1" customWidth="1"/>
    <col min="3591" max="3591" width="10" style="1439" bestFit="1" customWidth="1"/>
    <col min="3592" max="3592" width="8.28515625" style="1439" customWidth="1"/>
    <col min="3593" max="3593" width="7.140625" style="1439" customWidth="1"/>
    <col min="3594" max="3594" width="10.7109375" style="1439" customWidth="1"/>
    <col min="3595" max="3595" width="8.5703125" style="1439" customWidth="1"/>
    <col min="3596" max="3597" width="8.85546875" style="1439" bestFit="1" customWidth="1"/>
    <col min="3598" max="3598" width="9.42578125" style="1439" customWidth="1"/>
    <col min="3599" max="3607" width="8.28515625" style="1439" customWidth="1"/>
    <col min="3608" max="3608" width="8.140625" style="1439" customWidth="1"/>
    <col min="3609" max="3609" width="10.42578125" style="1439" customWidth="1"/>
    <col min="3610" max="3610" width="9.140625" style="1439"/>
    <col min="3611" max="3611" width="19.42578125" style="1439" customWidth="1"/>
    <col min="3612" max="3612" width="16.42578125" style="1439" bestFit="1" customWidth="1"/>
    <col min="3613" max="3840" width="9.140625" style="1439"/>
    <col min="3841" max="3841" width="7.42578125" style="1439" customWidth="1"/>
    <col min="3842" max="3842" width="11.140625" style="1439" customWidth="1"/>
    <col min="3843" max="3843" width="7" style="1439" bestFit="1" customWidth="1"/>
    <col min="3844" max="3844" width="7.5703125" style="1439" bestFit="1" customWidth="1"/>
    <col min="3845" max="3845" width="7.7109375" style="1439" bestFit="1" customWidth="1"/>
    <col min="3846" max="3846" width="9.42578125" style="1439" bestFit="1" customWidth="1"/>
    <col min="3847" max="3847" width="10" style="1439" bestFit="1" customWidth="1"/>
    <col min="3848" max="3848" width="8.28515625" style="1439" customWidth="1"/>
    <col min="3849" max="3849" width="7.140625" style="1439" customWidth="1"/>
    <col min="3850" max="3850" width="10.7109375" style="1439" customWidth="1"/>
    <col min="3851" max="3851" width="8.5703125" style="1439" customWidth="1"/>
    <col min="3852" max="3853" width="8.85546875" style="1439" bestFit="1" customWidth="1"/>
    <col min="3854" max="3854" width="9.42578125" style="1439" customWidth="1"/>
    <col min="3855" max="3863" width="8.28515625" style="1439" customWidth="1"/>
    <col min="3864" max="3864" width="8.140625" style="1439" customWidth="1"/>
    <col min="3865" max="3865" width="10.42578125" style="1439" customWidth="1"/>
    <col min="3866" max="3866" width="9.140625" style="1439"/>
    <col min="3867" max="3867" width="19.42578125" style="1439" customWidth="1"/>
    <col min="3868" max="3868" width="16.42578125" style="1439" bestFit="1" customWidth="1"/>
    <col min="3869" max="4096" width="9.140625" style="1439"/>
    <col min="4097" max="4097" width="7.42578125" style="1439" customWidth="1"/>
    <col min="4098" max="4098" width="11.140625" style="1439" customWidth="1"/>
    <col min="4099" max="4099" width="7" style="1439" bestFit="1" customWidth="1"/>
    <col min="4100" max="4100" width="7.5703125" style="1439" bestFit="1" customWidth="1"/>
    <col min="4101" max="4101" width="7.7109375" style="1439" bestFit="1" customWidth="1"/>
    <col min="4102" max="4102" width="9.42578125" style="1439" bestFit="1" customWidth="1"/>
    <col min="4103" max="4103" width="10" style="1439" bestFit="1" customWidth="1"/>
    <col min="4104" max="4104" width="8.28515625" style="1439" customWidth="1"/>
    <col min="4105" max="4105" width="7.140625" style="1439" customWidth="1"/>
    <col min="4106" max="4106" width="10.7109375" style="1439" customWidth="1"/>
    <col min="4107" max="4107" width="8.5703125" style="1439" customWidth="1"/>
    <col min="4108" max="4109" width="8.85546875" style="1439" bestFit="1" customWidth="1"/>
    <col min="4110" max="4110" width="9.42578125" style="1439" customWidth="1"/>
    <col min="4111" max="4119" width="8.28515625" style="1439" customWidth="1"/>
    <col min="4120" max="4120" width="8.140625" style="1439" customWidth="1"/>
    <col min="4121" max="4121" width="10.42578125" style="1439" customWidth="1"/>
    <col min="4122" max="4122" width="9.140625" style="1439"/>
    <col min="4123" max="4123" width="19.42578125" style="1439" customWidth="1"/>
    <col min="4124" max="4124" width="16.42578125" style="1439" bestFit="1" customWidth="1"/>
    <col min="4125" max="4352" width="9.140625" style="1439"/>
    <col min="4353" max="4353" width="7.42578125" style="1439" customWidth="1"/>
    <col min="4354" max="4354" width="11.140625" style="1439" customWidth="1"/>
    <col min="4355" max="4355" width="7" style="1439" bestFit="1" customWidth="1"/>
    <col min="4356" max="4356" width="7.5703125" style="1439" bestFit="1" customWidth="1"/>
    <col min="4357" max="4357" width="7.7109375" style="1439" bestFit="1" customWidth="1"/>
    <col min="4358" max="4358" width="9.42578125" style="1439" bestFit="1" customWidth="1"/>
    <col min="4359" max="4359" width="10" style="1439" bestFit="1" customWidth="1"/>
    <col min="4360" max="4360" width="8.28515625" style="1439" customWidth="1"/>
    <col min="4361" max="4361" width="7.140625" style="1439" customWidth="1"/>
    <col min="4362" max="4362" width="10.7109375" style="1439" customWidth="1"/>
    <col min="4363" max="4363" width="8.5703125" style="1439" customWidth="1"/>
    <col min="4364" max="4365" width="8.85546875" style="1439" bestFit="1" customWidth="1"/>
    <col min="4366" max="4366" width="9.42578125" style="1439" customWidth="1"/>
    <col min="4367" max="4375" width="8.28515625" style="1439" customWidth="1"/>
    <col min="4376" max="4376" width="8.140625" style="1439" customWidth="1"/>
    <col min="4377" max="4377" width="10.42578125" style="1439" customWidth="1"/>
    <col min="4378" max="4378" width="9.140625" style="1439"/>
    <col min="4379" max="4379" width="19.42578125" style="1439" customWidth="1"/>
    <col min="4380" max="4380" width="16.42578125" style="1439" bestFit="1" customWidth="1"/>
    <col min="4381" max="4608" width="9.140625" style="1439"/>
    <col min="4609" max="4609" width="7.42578125" style="1439" customWidth="1"/>
    <col min="4610" max="4610" width="11.140625" style="1439" customWidth="1"/>
    <col min="4611" max="4611" width="7" style="1439" bestFit="1" customWidth="1"/>
    <col min="4612" max="4612" width="7.5703125" style="1439" bestFit="1" customWidth="1"/>
    <col min="4613" max="4613" width="7.7109375" style="1439" bestFit="1" customWidth="1"/>
    <col min="4614" max="4614" width="9.42578125" style="1439" bestFit="1" customWidth="1"/>
    <col min="4615" max="4615" width="10" style="1439" bestFit="1" customWidth="1"/>
    <col min="4616" max="4616" width="8.28515625" style="1439" customWidth="1"/>
    <col min="4617" max="4617" width="7.140625" style="1439" customWidth="1"/>
    <col min="4618" max="4618" width="10.7109375" style="1439" customWidth="1"/>
    <col min="4619" max="4619" width="8.5703125" style="1439" customWidth="1"/>
    <col min="4620" max="4621" width="8.85546875" style="1439" bestFit="1" customWidth="1"/>
    <col min="4622" max="4622" width="9.42578125" style="1439" customWidth="1"/>
    <col min="4623" max="4631" width="8.28515625" style="1439" customWidth="1"/>
    <col min="4632" max="4632" width="8.140625" style="1439" customWidth="1"/>
    <col min="4633" max="4633" width="10.42578125" style="1439" customWidth="1"/>
    <col min="4634" max="4634" width="9.140625" style="1439"/>
    <col min="4635" max="4635" width="19.42578125" style="1439" customWidth="1"/>
    <col min="4636" max="4636" width="16.42578125" style="1439" bestFit="1" customWidth="1"/>
    <col min="4637" max="4864" width="9.140625" style="1439"/>
    <col min="4865" max="4865" width="7.42578125" style="1439" customWidth="1"/>
    <col min="4866" max="4866" width="11.140625" style="1439" customWidth="1"/>
    <col min="4867" max="4867" width="7" style="1439" bestFit="1" customWidth="1"/>
    <col min="4868" max="4868" width="7.5703125" style="1439" bestFit="1" customWidth="1"/>
    <col min="4869" max="4869" width="7.7109375" style="1439" bestFit="1" customWidth="1"/>
    <col min="4870" max="4870" width="9.42578125" style="1439" bestFit="1" customWidth="1"/>
    <col min="4871" max="4871" width="10" style="1439" bestFit="1" customWidth="1"/>
    <col min="4872" max="4872" width="8.28515625" style="1439" customWidth="1"/>
    <col min="4873" max="4873" width="7.140625" style="1439" customWidth="1"/>
    <col min="4874" max="4874" width="10.7109375" style="1439" customWidth="1"/>
    <col min="4875" max="4875" width="8.5703125" style="1439" customWidth="1"/>
    <col min="4876" max="4877" width="8.85546875" style="1439" bestFit="1" customWidth="1"/>
    <col min="4878" max="4878" width="9.42578125" style="1439" customWidth="1"/>
    <col min="4879" max="4887" width="8.28515625" style="1439" customWidth="1"/>
    <col min="4888" max="4888" width="8.140625" style="1439" customWidth="1"/>
    <col min="4889" max="4889" width="10.42578125" style="1439" customWidth="1"/>
    <col min="4890" max="4890" width="9.140625" style="1439"/>
    <col min="4891" max="4891" width="19.42578125" style="1439" customWidth="1"/>
    <col min="4892" max="4892" width="16.42578125" style="1439" bestFit="1" customWidth="1"/>
    <col min="4893" max="5120" width="9.140625" style="1439"/>
    <col min="5121" max="5121" width="7.42578125" style="1439" customWidth="1"/>
    <col min="5122" max="5122" width="11.140625" style="1439" customWidth="1"/>
    <col min="5123" max="5123" width="7" style="1439" bestFit="1" customWidth="1"/>
    <col min="5124" max="5124" width="7.5703125" style="1439" bestFit="1" customWidth="1"/>
    <col min="5125" max="5125" width="7.7109375" style="1439" bestFit="1" customWidth="1"/>
    <col min="5126" max="5126" width="9.42578125" style="1439" bestFit="1" customWidth="1"/>
    <col min="5127" max="5127" width="10" style="1439" bestFit="1" customWidth="1"/>
    <col min="5128" max="5128" width="8.28515625" style="1439" customWidth="1"/>
    <col min="5129" max="5129" width="7.140625" style="1439" customWidth="1"/>
    <col min="5130" max="5130" width="10.7109375" style="1439" customWidth="1"/>
    <col min="5131" max="5131" width="8.5703125" style="1439" customWidth="1"/>
    <col min="5132" max="5133" width="8.85546875" style="1439" bestFit="1" customWidth="1"/>
    <col min="5134" max="5134" width="9.42578125" style="1439" customWidth="1"/>
    <col min="5135" max="5143" width="8.28515625" style="1439" customWidth="1"/>
    <col min="5144" max="5144" width="8.140625" style="1439" customWidth="1"/>
    <col min="5145" max="5145" width="10.42578125" style="1439" customWidth="1"/>
    <col min="5146" max="5146" width="9.140625" style="1439"/>
    <col min="5147" max="5147" width="19.42578125" style="1439" customWidth="1"/>
    <col min="5148" max="5148" width="16.42578125" style="1439" bestFit="1" customWidth="1"/>
    <col min="5149" max="5376" width="9.140625" style="1439"/>
    <col min="5377" max="5377" width="7.42578125" style="1439" customWidth="1"/>
    <col min="5378" max="5378" width="11.140625" style="1439" customWidth="1"/>
    <col min="5379" max="5379" width="7" style="1439" bestFit="1" customWidth="1"/>
    <col min="5380" max="5380" width="7.5703125" style="1439" bestFit="1" customWidth="1"/>
    <col min="5381" max="5381" width="7.7109375" style="1439" bestFit="1" customWidth="1"/>
    <col min="5382" max="5382" width="9.42578125" style="1439" bestFit="1" customWidth="1"/>
    <col min="5383" max="5383" width="10" style="1439" bestFit="1" customWidth="1"/>
    <col min="5384" max="5384" width="8.28515625" style="1439" customWidth="1"/>
    <col min="5385" max="5385" width="7.140625" style="1439" customWidth="1"/>
    <col min="5386" max="5386" width="10.7109375" style="1439" customWidth="1"/>
    <col min="5387" max="5387" width="8.5703125" style="1439" customWidth="1"/>
    <col min="5388" max="5389" width="8.85546875" style="1439" bestFit="1" customWidth="1"/>
    <col min="5390" max="5390" width="9.42578125" style="1439" customWidth="1"/>
    <col min="5391" max="5399" width="8.28515625" style="1439" customWidth="1"/>
    <col min="5400" max="5400" width="8.140625" style="1439" customWidth="1"/>
    <col min="5401" max="5401" width="10.42578125" style="1439" customWidth="1"/>
    <col min="5402" max="5402" width="9.140625" style="1439"/>
    <col min="5403" max="5403" width="19.42578125" style="1439" customWidth="1"/>
    <col min="5404" max="5404" width="16.42578125" style="1439" bestFit="1" customWidth="1"/>
    <col min="5405" max="5632" width="9.140625" style="1439"/>
    <col min="5633" max="5633" width="7.42578125" style="1439" customWidth="1"/>
    <col min="5634" max="5634" width="11.140625" style="1439" customWidth="1"/>
    <col min="5635" max="5635" width="7" style="1439" bestFit="1" customWidth="1"/>
    <col min="5636" max="5636" width="7.5703125" style="1439" bestFit="1" customWidth="1"/>
    <col min="5637" max="5637" width="7.7109375" style="1439" bestFit="1" customWidth="1"/>
    <col min="5638" max="5638" width="9.42578125" style="1439" bestFit="1" customWidth="1"/>
    <col min="5639" max="5639" width="10" style="1439" bestFit="1" customWidth="1"/>
    <col min="5640" max="5640" width="8.28515625" style="1439" customWidth="1"/>
    <col min="5641" max="5641" width="7.140625" style="1439" customWidth="1"/>
    <col min="5642" max="5642" width="10.7109375" style="1439" customWidth="1"/>
    <col min="5643" max="5643" width="8.5703125" style="1439" customWidth="1"/>
    <col min="5644" max="5645" width="8.85546875" style="1439" bestFit="1" customWidth="1"/>
    <col min="5646" max="5646" width="9.42578125" style="1439" customWidth="1"/>
    <col min="5647" max="5655" width="8.28515625" style="1439" customWidth="1"/>
    <col min="5656" max="5656" width="8.140625" style="1439" customWidth="1"/>
    <col min="5657" max="5657" width="10.42578125" style="1439" customWidth="1"/>
    <col min="5658" max="5658" width="9.140625" style="1439"/>
    <col min="5659" max="5659" width="19.42578125" style="1439" customWidth="1"/>
    <col min="5660" max="5660" width="16.42578125" style="1439" bestFit="1" customWidth="1"/>
    <col min="5661" max="5888" width="9.140625" style="1439"/>
    <col min="5889" max="5889" width="7.42578125" style="1439" customWidth="1"/>
    <col min="5890" max="5890" width="11.140625" style="1439" customWidth="1"/>
    <col min="5891" max="5891" width="7" style="1439" bestFit="1" customWidth="1"/>
    <col min="5892" max="5892" width="7.5703125" style="1439" bestFit="1" customWidth="1"/>
    <col min="5893" max="5893" width="7.7109375" style="1439" bestFit="1" customWidth="1"/>
    <col min="5894" max="5894" width="9.42578125" style="1439" bestFit="1" customWidth="1"/>
    <col min="5895" max="5895" width="10" style="1439" bestFit="1" customWidth="1"/>
    <col min="5896" max="5896" width="8.28515625" style="1439" customWidth="1"/>
    <col min="5897" max="5897" width="7.140625" style="1439" customWidth="1"/>
    <col min="5898" max="5898" width="10.7109375" style="1439" customWidth="1"/>
    <col min="5899" max="5899" width="8.5703125" style="1439" customWidth="1"/>
    <col min="5900" max="5901" width="8.85546875" style="1439" bestFit="1" customWidth="1"/>
    <col min="5902" max="5902" width="9.42578125" style="1439" customWidth="1"/>
    <col min="5903" max="5911" width="8.28515625" style="1439" customWidth="1"/>
    <col min="5912" max="5912" width="8.140625" style="1439" customWidth="1"/>
    <col min="5913" max="5913" width="10.42578125" style="1439" customWidth="1"/>
    <col min="5914" max="5914" width="9.140625" style="1439"/>
    <col min="5915" max="5915" width="19.42578125" style="1439" customWidth="1"/>
    <col min="5916" max="5916" width="16.42578125" style="1439" bestFit="1" customWidth="1"/>
    <col min="5917" max="6144" width="9.140625" style="1439"/>
    <col min="6145" max="6145" width="7.42578125" style="1439" customWidth="1"/>
    <col min="6146" max="6146" width="11.140625" style="1439" customWidth="1"/>
    <col min="6147" max="6147" width="7" style="1439" bestFit="1" customWidth="1"/>
    <col min="6148" max="6148" width="7.5703125" style="1439" bestFit="1" customWidth="1"/>
    <col min="6149" max="6149" width="7.7109375" style="1439" bestFit="1" customWidth="1"/>
    <col min="6150" max="6150" width="9.42578125" style="1439" bestFit="1" customWidth="1"/>
    <col min="6151" max="6151" width="10" style="1439" bestFit="1" customWidth="1"/>
    <col min="6152" max="6152" width="8.28515625" style="1439" customWidth="1"/>
    <col min="6153" max="6153" width="7.140625" style="1439" customWidth="1"/>
    <col min="6154" max="6154" width="10.7109375" style="1439" customWidth="1"/>
    <col min="6155" max="6155" width="8.5703125" style="1439" customWidth="1"/>
    <col min="6156" max="6157" width="8.85546875" style="1439" bestFit="1" customWidth="1"/>
    <col min="6158" max="6158" width="9.42578125" style="1439" customWidth="1"/>
    <col min="6159" max="6167" width="8.28515625" style="1439" customWidth="1"/>
    <col min="6168" max="6168" width="8.140625" style="1439" customWidth="1"/>
    <col min="6169" max="6169" width="10.42578125" style="1439" customWidth="1"/>
    <col min="6170" max="6170" width="9.140625" style="1439"/>
    <col min="6171" max="6171" width="19.42578125" style="1439" customWidth="1"/>
    <col min="6172" max="6172" width="16.42578125" style="1439" bestFit="1" customWidth="1"/>
    <col min="6173" max="6400" width="9.140625" style="1439"/>
    <col min="6401" max="6401" width="7.42578125" style="1439" customWidth="1"/>
    <col min="6402" max="6402" width="11.140625" style="1439" customWidth="1"/>
    <col min="6403" max="6403" width="7" style="1439" bestFit="1" customWidth="1"/>
    <col min="6404" max="6404" width="7.5703125" style="1439" bestFit="1" customWidth="1"/>
    <col min="6405" max="6405" width="7.7109375" style="1439" bestFit="1" customWidth="1"/>
    <col min="6406" max="6406" width="9.42578125" style="1439" bestFit="1" customWidth="1"/>
    <col min="6407" max="6407" width="10" style="1439" bestFit="1" customWidth="1"/>
    <col min="6408" max="6408" width="8.28515625" style="1439" customWidth="1"/>
    <col min="6409" max="6409" width="7.140625" style="1439" customWidth="1"/>
    <col min="6410" max="6410" width="10.7109375" style="1439" customWidth="1"/>
    <col min="6411" max="6411" width="8.5703125" style="1439" customWidth="1"/>
    <col min="6412" max="6413" width="8.85546875" style="1439" bestFit="1" customWidth="1"/>
    <col min="6414" max="6414" width="9.42578125" style="1439" customWidth="1"/>
    <col min="6415" max="6423" width="8.28515625" style="1439" customWidth="1"/>
    <col min="6424" max="6424" width="8.140625" style="1439" customWidth="1"/>
    <col min="6425" max="6425" width="10.42578125" style="1439" customWidth="1"/>
    <col min="6426" max="6426" width="9.140625" style="1439"/>
    <col min="6427" max="6427" width="19.42578125" style="1439" customWidth="1"/>
    <col min="6428" max="6428" width="16.42578125" style="1439" bestFit="1" customWidth="1"/>
    <col min="6429" max="6656" width="9.140625" style="1439"/>
    <col min="6657" max="6657" width="7.42578125" style="1439" customWidth="1"/>
    <col min="6658" max="6658" width="11.140625" style="1439" customWidth="1"/>
    <col min="6659" max="6659" width="7" style="1439" bestFit="1" customWidth="1"/>
    <col min="6660" max="6660" width="7.5703125" style="1439" bestFit="1" customWidth="1"/>
    <col min="6661" max="6661" width="7.7109375" style="1439" bestFit="1" customWidth="1"/>
    <col min="6662" max="6662" width="9.42578125" style="1439" bestFit="1" customWidth="1"/>
    <col min="6663" max="6663" width="10" style="1439" bestFit="1" customWidth="1"/>
    <col min="6664" max="6664" width="8.28515625" style="1439" customWidth="1"/>
    <col min="6665" max="6665" width="7.140625" style="1439" customWidth="1"/>
    <col min="6666" max="6666" width="10.7109375" style="1439" customWidth="1"/>
    <col min="6667" max="6667" width="8.5703125" style="1439" customWidth="1"/>
    <col min="6668" max="6669" width="8.85546875" style="1439" bestFit="1" customWidth="1"/>
    <col min="6670" max="6670" width="9.42578125" style="1439" customWidth="1"/>
    <col min="6671" max="6679" width="8.28515625" style="1439" customWidth="1"/>
    <col min="6680" max="6680" width="8.140625" style="1439" customWidth="1"/>
    <col min="6681" max="6681" width="10.42578125" style="1439" customWidth="1"/>
    <col min="6682" max="6682" width="9.140625" style="1439"/>
    <col min="6683" max="6683" width="19.42578125" style="1439" customWidth="1"/>
    <col min="6684" max="6684" width="16.42578125" style="1439" bestFit="1" customWidth="1"/>
    <col min="6685" max="6912" width="9.140625" style="1439"/>
    <col min="6913" max="6913" width="7.42578125" style="1439" customWidth="1"/>
    <col min="6914" max="6914" width="11.140625" style="1439" customWidth="1"/>
    <col min="6915" max="6915" width="7" style="1439" bestFit="1" customWidth="1"/>
    <col min="6916" max="6916" width="7.5703125" style="1439" bestFit="1" customWidth="1"/>
    <col min="6917" max="6917" width="7.7109375" style="1439" bestFit="1" customWidth="1"/>
    <col min="6918" max="6918" width="9.42578125" style="1439" bestFit="1" customWidth="1"/>
    <col min="6919" max="6919" width="10" style="1439" bestFit="1" customWidth="1"/>
    <col min="6920" max="6920" width="8.28515625" style="1439" customWidth="1"/>
    <col min="6921" max="6921" width="7.140625" style="1439" customWidth="1"/>
    <col min="6922" max="6922" width="10.7109375" style="1439" customWidth="1"/>
    <col min="6923" max="6923" width="8.5703125" style="1439" customWidth="1"/>
    <col min="6924" max="6925" width="8.85546875" style="1439" bestFit="1" customWidth="1"/>
    <col min="6926" max="6926" width="9.42578125" style="1439" customWidth="1"/>
    <col min="6927" max="6935" width="8.28515625" style="1439" customWidth="1"/>
    <col min="6936" max="6936" width="8.140625" style="1439" customWidth="1"/>
    <col min="6937" max="6937" width="10.42578125" style="1439" customWidth="1"/>
    <col min="6938" max="6938" width="9.140625" style="1439"/>
    <col min="6939" max="6939" width="19.42578125" style="1439" customWidth="1"/>
    <col min="6940" max="6940" width="16.42578125" style="1439" bestFit="1" customWidth="1"/>
    <col min="6941" max="7168" width="9.140625" style="1439"/>
    <col min="7169" max="7169" width="7.42578125" style="1439" customWidth="1"/>
    <col min="7170" max="7170" width="11.140625" style="1439" customWidth="1"/>
    <col min="7171" max="7171" width="7" style="1439" bestFit="1" customWidth="1"/>
    <col min="7172" max="7172" width="7.5703125" style="1439" bestFit="1" customWidth="1"/>
    <col min="7173" max="7173" width="7.7109375" style="1439" bestFit="1" customWidth="1"/>
    <col min="7174" max="7174" width="9.42578125" style="1439" bestFit="1" customWidth="1"/>
    <col min="7175" max="7175" width="10" style="1439" bestFit="1" customWidth="1"/>
    <col min="7176" max="7176" width="8.28515625" style="1439" customWidth="1"/>
    <col min="7177" max="7177" width="7.140625" style="1439" customWidth="1"/>
    <col min="7178" max="7178" width="10.7109375" style="1439" customWidth="1"/>
    <col min="7179" max="7179" width="8.5703125" style="1439" customWidth="1"/>
    <col min="7180" max="7181" width="8.85546875" style="1439" bestFit="1" customWidth="1"/>
    <col min="7182" max="7182" width="9.42578125" style="1439" customWidth="1"/>
    <col min="7183" max="7191" width="8.28515625" style="1439" customWidth="1"/>
    <col min="7192" max="7192" width="8.140625" style="1439" customWidth="1"/>
    <col min="7193" max="7193" width="10.42578125" style="1439" customWidth="1"/>
    <col min="7194" max="7194" width="9.140625" style="1439"/>
    <col min="7195" max="7195" width="19.42578125" style="1439" customWidth="1"/>
    <col min="7196" max="7196" width="16.42578125" style="1439" bestFit="1" customWidth="1"/>
    <col min="7197" max="7424" width="9.140625" style="1439"/>
    <col min="7425" max="7425" width="7.42578125" style="1439" customWidth="1"/>
    <col min="7426" max="7426" width="11.140625" style="1439" customWidth="1"/>
    <col min="7427" max="7427" width="7" style="1439" bestFit="1" customWidth="1"/>
    <col min="7428" max="7428" width="7.5703125" style="1439" bestFit="1" customWidth="1"/>
    <col min="7429" max="7429" width="7.7109375" style="1439" bestFit="1" customWidth="1"/>
    <col min="7430" max="7430" width="9.42578125" style="1439" bestFit="1" customWidth="1"/>
    <col min="7431" max="7431" width="10" style="1439" bestFit="1" customWidth="1"/>
    <col min="7432" max="7432" width="8.28515625" style="1439" customWidth="1"/>
    <col min="7433" max="7433" width="7.140625" style="1439" customWidth="1"/>
    <col min="7434" max="7434" width="10.7109375" style="1439" customWidth="1"/>
    <col min="7435" max="7435" width="8.5703125" style="1439" customWidth="1"/>
    <col min="7436" max="7437" width="8.85546875" style="1439" bestFit="1" customWidth="1"/>
    <col min="7438" max="7438" width="9.42578125" style="1439" customWidth="1"/>
    <col min="7439" max="7447" width="8.28515625" style="1439" customWidth="1"/>
    <col min="7448" max="7448" width="8.140625" style="1439" customWidth="1"/>
    <col min="7449" max="7449" width="10.42578125" style="1439" customWidth="1"/>
    <col min="7450" max="7450" width="9.140625" style="1439"/>
    <col min="7451" max="7451" width="19.42578125" style="1439" customWidth="1"/>
    <col min="7452" max="7452" width="16.42578125" style="1439" bestFit="1" customWidth="1"/>
    <col min="7453" max="7680" width="9.140625" style="1439"/>
    <col min="7681" max="7681" width="7.42578125" style="1439" customWidth="1"/>
    <col min="7682" max="7682" width="11.140625" style="1439" customWidth="1"/>
    <col min="7683" max="7683" width="7" style="1439" bestFit="1" customWidth="1"/>
    <col min="7684" max="7684" width="7.5703125" style="1439" bestFit="1" customWidth="1"/>
    <col min="7685" max="7685" width="7.7109375" style="1439" bestFit="1" customWidth="1"/>
    <col min="7686" max="7686" width="9.42578125" style="1439" bestFit="1" customWidth="1"/>
    <col min="7687" max="7687" width="10" style="1439" bestFit="1" customWidth="1"/>
    <col min="7688" max="7688" width="8.28515625" style="1439" customWidth="1"/>
    <col min="7689" max="7689" width="7.140625" style="1439" customWidth="1"/>
    <col min="7690" max="7690" width="10.7109375" style="1439" customWidth="1"/>
    <col min="7691" max="7691" width="8.5703125" style="1439" customWidth="1"/>
    <col min="7692" max="7693" width="8.85546875" style="1439" bestFit="1" customWidth="1"/>
    <col min="7694" max="7694" width="9.42578125" style="1439" customWidth="1"/>
    <col min="7695" max="7703" width="8.28515625" style="1439" customWidth="1"/>
    <col min="7704" max="7704" width="8.140625" style="1439" customWidth="1"/>
    <col min="7705" max="7705" width="10.42578125" style="1439" customWidth="1"/>
    <col min="7706" max="7706" width="9.140625" style="1439"/>
    <col min="7707" max="7707" width="19.42578125" style="1439" customWidth="1"/>
    <col min="7708" max="7708" width="16.42578125" style="1439" bestFit="1" customWidth="1"/>
    <col min="7709" max="7936" width="9.140625" style="1439"/>
    <col min="7937" max="7937" width="7.42578125" style="1439" customWidth="1"/>
    <col min="7938" max="7938" width="11.140625" style="1439" customWidth="1"/>
    <col min="7939" max="7939" width="7" style="1439" bestFit="1" customWidth="1"/>
    <col min="7940" max="7940" width="7.5703125" style="1439" bestFit="1" customWidth="1"/>
    <col min="7941" max="7941" width="7.7109375" style="1439" bestFit="1" customWidth="1"/>
    <col min="7942" max="7942" width="9.42578125" style="1439" bestFit="1" customWidth="1"/>
    <col min="7943" max="7943" width="10" style="1439" bestFit="1" customWidth="1"/>
    <col min="7944" max="7944" width="8.28515625" style="1439" customWidth="1"/>
    <col min="7945" max="7945" width="7.140625" style="1439" customWidth="1"/>
    <col min="7946" max="7946" width="10.7109375" style="1439" customWidth="1"/>
    <col min="7947" max="7947" width="8.5703125" style="1439" customWidth="1"/>
    <col min="7948" max="7949" width="8.85546875" style="1439" bestFit="1" customWidth="1"/>
    <col min="7950" max="7950" width="9.42578125" style="1439" customWidth="1"/>
    <col min="7951" max="7959" width="8.28515625" style="1439" customWidth="1"/>
    <col min="7960" max="7960" width="8.140625" style="1439" customWidth="1"/>
    <col min="7961" max="7961" width="10.42578125" style="1439" customWidth="1"/>
    <col min="7962" max="7962" width="9.140625" style="1439"/>
    <col min="7963" max="7963" width="19.42578125" style="1439" customWidth="1"/>
    <col min="7964" max="7964" width="16.42578125" style="1439" bestFit="1" customWidth="1"/>
    <col min="7965" max="8192" width="9.140625" style="1439"/>
    <col min="8193" max="8193" width="7.42578125" style="1439" customWidth="1"/>
    <col min="8194" max="8194" width="11.140625" style="1439" customWidth="1"/>
    <col min="8195" max="8195" width="7" style="1439" bestFit="1" customWidth="1"/>
    <col min="8196" max="8196" width="7.5703125" style="1439" bestFit="1" customWidth="1"/>
    <col min="8197" max="8197" width="7.7109375" style="1439" bestFit="1" customWidth="1"/>
    <col min="8198" max="8198" width="9.42578125" style="1439" bestFit="1" customWidth="1"/>
    <col min="8199" max="8199" width="10" style="1439" bestFit="1" customWidth="1"/>
    <col min="8200" max="8200" width="8.28515625" style="1439" customWidth="1"/>
    <col min="8201" max="8201" width="7.140625" style="1439" customWidth="1"/>
    <col min="8202" max="8202" width="10.7109375" style="1439" customWidth="1"/>
    <col min="8203" max="8203" width="8.5703125" style="1439" customWidth="1"/>
    <col min="8204" max="8205" width="8.85546875" style="1439" bestFit="1" customWidth="1"/>
    <col min="8206" max="8206" width="9.42578125" style="1439" customWidth="1"/>
    <col min="8207" max="8215" width="8.28515625" style="1439" customWidth="1"/>
    <col min="8216" max="8216" width="8.140625" style="1439" customWidth="1"/>
    <col min="8217" max="8217" width="10.42578125" style="1439" customWidth="1"/>
    <col min="8218" max="8218" width="9.140625" style="1439"/>
    <col min="8219" max="8219" width="19.42578125" style="1439" customWidth="1"/>
    <col min="8220" max="8220" width="16.42578125" style="1439" bestFit="1" customWidth="1"/>
    <col min="8221" max="8448" width="9.140625" style="1439"/>
    <col min="8449" max="8449" width="7.42578125" style="1439" customWidth="1"/>
    <col min="8450" max="8450" width="11.140625" style="1439" customWidth="1"/>
    <col min="8451" max="8451" width="7" style="1439" bestFit="1" customWidth="1"/>
    <col min="8452" max="8452" width="7.5703125" style="1439" bestFit="1" customWidth="1"/>
    <col min="8453" max="8453" width="7.7109375" style="1439" bestFit="1" customWidth="1"/>
    <col min="8454" max="8454" width="9.42578125" style="1439" bestFit="1" customWidth="1"/>
    <col min="8455" max="8455" width="10" style="1439" bestFit="1" customWidth="1"/>
    <col min="8456" max="8456" width="8.28515625" style="1439" customWidth="1"/>
    <col min="8457" max="8457" width="7.140625" style="1439" customWidth="1"/>
    <col min="8458" max="8458" width="10.7109375" style="1439" customWidth="1"/>
    <col min="8459" max="8459" width="8.5703125" style="1439" customWidth="1"/>
    <col min="8460" max="8461" width="8.85546875" style="1439" bestFit="1" customWidth="1"/>
    <col min="8462" max="8462" width="9.42578125" style="1439" customWidth="1"/>
    <col min="8463" max="8471" width="8.28515625" style="1439" customWidth="1"/>
    <col min="8472" max="8472" width="8.140625" style="1439" customWidth="1"/>
    <col min="8473" max="8473" width="10.42578125" style="1439" customWidth="1"/>
    <col min="8474" max="8474" width="9.140625" style="1439"/>
    <col min="8475" max="8475" width="19.42578125" style="1439" customWidth="1"/>
    <col min="8476" max="8476" width="16.42578125" style="1439" bestFit="1" customWidth="1"/>
    <col min="8477" max="8704" width="9.140625" style="1439"/>
    <col min="8705" max="8705" width="7.42578125" style="1439" customWidth="1"/>
    <col min="8706" max="8706" width="11.140625" style="1439" customWidth="1"/>
    <col min="8707" max="8707" width="7" style="1439" bestFit="1" customWidth="1"/>
    <col min="8708" max="8708" width="7.5703125" style="1439" bestFit="1" customWidth="1"/>
    <col min="8709" max="8709" width="7.7109375" style="1439" bestFit="1" customWidth="1"/>
    <col min="8710" max="8710" width="9.42578125" style="1439" bestFit="1" customWidth="1"/>
    <col min="8711" max="8711" width="10" style="1439" bestFit="1" customWidth="1"/>
    <col min="8712" max="8712" width="8.28515625" style="1439" customWidth="1"/>
    <col min="8713" max="8713" width="7.140625" style="1439" customWidth="1"/>
    <col min="8714" max="8714" width="10.7109375" style="1439" customWidth="1"/>
    <col min="8715" max="8715" width="8.5703125" style="1439" customWidth="1"/>
    <col min="8716" max="8717" width="8.85546875" style="1439" bestFit="1" customWidth="1"/>
    <col min="8718" max="8718" width="9.42578125" style="1439" customWidth="1"/>
    <col min="8719" max="8727" width="8.28515625" style="1439" customWidth="1"/>
    <col min="8728" max="8728" width="8.140625" style="1439" customWidth="1"/>
    <col min="8729" max="8729" width="10.42578125" style="1439" customWidth="1"/>
    <col min="8730" max="8730" width="9.140625" style="1439"/>
    <col min="8731" max="8731" width="19.42578125" style="1439" customWidth="1"/>
    <col min="8732" max="8732" width="16.42578125" style="1439" bestFit="1" customWidth="1"/>
    <col min="8733" max="8960" width="9.140625" style="1439"/>
    <col min="8961" max="8961" width="7.42578125" style="1439" customWidth="1"/>
    <col min="8962" max="8962" width="11.140625" style="1439" customWidth="1"/>
    <col min="8963" max="8963" width="7" style="1439" bestFit="1" customWidth="1"/>
    <col min="8964" max="8964" width="7.5703125" style="1439" bestFit="1" customWidth="1"/>
    <col min="8965" max="8965" width="7.7109375" style="1439" bestFit="1" customWidth="1"/>
    <col min="8966" max="8966" width="9.42578125" style="1439" bestFit="1" customWidth="1"/>
    <col min="8967" max="8967" width="10" style="1439" bestFit="1" customWidth="1"/>
    <col min="8968" max="8968" width="8.28515625" style="1439" customWidth="1"/>
    <col min="8969" max="8969" width="7.140625" style="1439" customWidth="1"/>
    <col min="8970" max="8970" width="10.7109375" style="1439" customWidth="1"/>
    <col min="8971" max="8971" width="8.5703125" style="1439" customWidth="1"/>
    <col min="8972" max="8973" width="8.85546875" style="1439" bestFit="1" customWidth="1"/>
    <col min="8974" max="8974" width="9.42578125" style="1439" customWidth="1"/>
    <col min="8975" max="8983" width="8.28515625" style="1439" customWidth="1"/>
    <col min="8984" max="8984" width="8.140625" style="1439" customWidth="1"/>
    <col min="8985" max="8985" width="10.42578125" style="1439" customWidth="1"/>
    <col min="8986" max="8986" width="9.140625" style="1439"/>
    <col min="8987" max="8987" width="19.42578125" style="1439" customWidth="1"/>
    <col min="8988" max="8988" width="16.42578125" style="1439" bestFit="1" customWidth="1"/>
    <col min="8989" max="9216" width="9.140625" style="1439"/>
    <col min="9217" max="9217" width="7.42578125" style="1439" customWidth="1"/>
    <col min="9218" max="9218" width="11.140625" style="1439" customWidth="1"/>
    <col min="9219" max="9219" width="7" style="1439" bestFit="1" customWidth="1"/>
    <col min="9220" max="9220" width="7.5703125" style="1439" bestFit="1" customWidth="1"/>
    <col min="9221" max="9221" width="7.7109375" style="1439" bestFit="1" customWidth="1"/>
    <col min="9222" max="9222" width="9.42578125" style="1439" bestFit="1" customWidth="1"/>
    <col min="9223" max="9223" width="10" style="1439" bestFit="1" customWidth="1"/>
    <col min="9224" max="9224" width="8.28515625" style="1439" customWidth="1"/>
    <col min="9225" max="9225" width="7.140625" style="1439" customWidth="1"/>
    <col min="9226" max="9226" width="10.7109375" style="1439" customWidth="1"/>
    <col min="9227" max="9227" width="8.5703125" style="1439" customWidth="1"/>
    <col min="9228" max="9229" width="8.85546875" style="1439" bestFit="1" customWidth="1"/>
    <col min="9230" max="9230" width="9.42578125" style="1439" customWidth="1"/>
    <col min="9231" max="9239" width="8.28515625" style="1439" customWidth="1"/>
    <col min="9240" max="9240" width="8.140625" style="1439" customWidth="1"/>
    <col min="9241" max="9241" width="10.42578125" style="1439" customWidth="1"/>
    <col min="9242" max="9242" width="9.140625" style="1439"/>
    <col min="9243" max="9243" width="19.42578125" style="1439" customWidth="1"/>
    <col min="9244" max="9244" width="16.42578125" style="1439" bestFit="1" customWidth="1"/>
    <col min="9245" max="9472" width="9.140625" style="1439"/>
    <col min="9473" max="9473" width="7.42578125" style="1439" customWidth="1"/>
    <col min="9474" max="9474" width="11.140625" style="1439" customWidth="1"/>
    <col min="9475" max="9475" width="7" style="1439" bestFit="1" customWidth="1"/>
    <col min="9476" max="9476" width="7.5703125" style="1439" bestFit="1" customWidth="1"/>
    <col min="9477" max="9477" width="7.7109375" style="1439" bestFit="1" customWidth="1"/>
    <col min="9478" max="9478" width="9.42578125" style="1439" bestFit="1" customWidth="1"/>
    <col min="9479" max="9479" width="10" style="1439" bestFit="1" customWidth="1"/>
    <col min="9480" max="9480" width="8.28515625" style="1439" customWidth="1"/>
    <col min="9481" max="9481" width="7.140625" style="1439" customWidth="1"/>
    <col min="9482" max="9482" width="10.7109375" style="1439" customWidth="1"/>
    <col min="9483" max="9483" width="8.5703125" style="1439" customWidth="1"/>
    <col min="9484" max="9485" width="8.85546875" style="1439" bestFit="1" customWidth="1"/>
    <col min="9486" max="9486" width="9.42578125" style="1439" customWidth="1"/>
    <col min="9487" max="9495" width="8.28515625" style="1439" customWidth="1"/>
    <col min="9496" max="9496" width="8.140625" style="1439" customWidth="1"/>
    <col min="9497" max="9497" width="10.42578125" style="1439" customWidth="1"/>
    <col min="9498" max="9498" width="9.140625" style="1439"/>
    <col min="9499" max="9499" width="19.42578125" style="1439" customWidth="1"/>
    <col min="9500" max="9500" width="16.42578125" style="1439" bestFit="1" customWidth="1"/>
    <col min="9501" max="9728" width="9.140625" style="1439"/>
    <col min="9729" max="9729" width="7.42578125" style="1439" customWidth="1"/>
    <col min="9730" max="9730" width="11.140625" style="1439" customWidth="1"/>
    <col min="9731" max="9731" width="7" style="1439" bestFit="1" customWidth="1"/>
    <col min="9732" max="9732" width="7.5703125" style="1439" bestFit="1" customWidth="1"/>
    <col min="9733" max="9733" width="7.7109375" style="1439" bestFit="1" customWidth="1"/>
    <col min="9734" max="9734" width="9.42578125" style="1439" bestFit="1" customWidth="1"/>
    <col min="9735" max="9735" width="10" style="1439" bestFit="1" customWidth="1"/>
    <col min="9736" max="9736" width="8.28515625" style="1439" customWidth="1"/>
    <col min="9737" max="9737" width="7.140625" style="1439" customWidth="1"/>
    <col min="9738" max="9738" width="10.7109375" style="1439" customWidth="1"/>
    <col min="9739" max="9739" width="8.5703125" style="1439" customWidth="1"/>
    <col min="9740" max="9741" width="8.85546875" style="1439" bestFit="1" customWidth="1"/>
    <col min="9742" max="9742" width="9.42578125" style="1439" customWidth="1"/>
    <col min="9743" max="9751" width="8.28515625" style="1439" customWidth="1"/>
    <col min="9752" max="9752" width="8.140625" style="1439" customWidth="1"/>
    <col min="9753" max="9753" width="10.42578125" style="1439" customWidth="1"/>
    <col min="9754" max="9754" width="9.140625" style="1439"/>
    <col min="9755" max="9755" width="19.42578125" style="1439" customWidth="1"/>
    <col min="9756" max="9756" width="16.42578125" style="1439" bestFit="1" customWidth="1"/>
    <col min="9757" max="9984" width="9.140625" style="1439"/>
    <col min="9985" max="9985" width="7.42578125" style="1439" customWidth="1"/>
    <col min="9986" max="9986" width="11.140625" style="1439" customWidth="1"/>
    <col min="9987" max="9987" width="7" style="1439" bestFit="1" customWidth="1"/>
    <col min="9988" max="9988" width="7.5703125" style="1439" bestFit="1" customWidth="1"/>
    <col min="9989" max="9989" width="7.7109375" style="1439" bestFit="1" customWidth="1"/>
    <col min="9990" max="9990" width="9.42578125" style="1439" bestFit="1" customWidth="1"/>
    <col min="9991" max="9991" width="10" style="1439" bestFit="1" customWidth="1"/>
    <col min="9992" max="9992" width="8.28515625" style="1439" customWidth="1"/>
    <col min="9993" max="9993" width="7.140625" style="1439" customWidth="1"/>
    <col min="9994" max="9994" width="10.7109375" style="1439" customWidth="1"/>
    <col min="9995" max="9995" width="8.5703125" style="1439" customWidth="1"/>
    <col min="9996" max="9997" width="8.85546875" style="1439" bestFit="1" customWidth="1"/>
    <col min="9998" max="9998" width="9.42578125" style="1439" customWidth="1"/>
    <col min="9999" max="10007" width="8.28515625" style="1439" customWidth="1"/>
    <col min="10008" max="10008" width="8.140625" style="1439" customWidth="1"/>
    <col min="10009" max="10009" width="10.42578125" style="1439" customWidth="1"/>
    <col min="10010" max="10010" width="9.140625" style="1439"/>
    <col min="10011" max="10011" width="19.42578125" style="1439" customWidth="1"/>
    <col min="10012" max="10012" width="16.42578125" style="1439" bestFit="1" customWidth="1"/>
    <col min="10013" max="10240" width="9.140625" style="1439"/>
    <col min="10241" max="10241" width="7.42578125" style="1439" customWidth="1"/>
    <col min="10242" max="10242" width="11.140625" style="1439" customWidth="1"/>
    <col min="10243" max="10243" width="7" style="1439" bestFit="1" customWidth="1"/>
    <col min="10244" max="10244" width="7.5703125" style="1439" bestFit="1" customWidth="1"/>
    <col min="10245" max="10245" width="7.7109375" style="1439" bestFit="1" customWidth="1"/>
    <col min="10246" max="10246" width="9.42578125" style="1439" bestFit="1" customWidth="1"/>
    <col min="10247" max="10247" width="10" style="1439" bestFit="1" customWidth="1"/>
    <col min="10248" max="10248" width="8.28515625" style="1439" customWidth="1"/>
    <col min="10249" max="10249" width="7.140625" style="1439" customWidth="1"/>
    <col min="10250" max="10250" width="10.7109375" style="1439" customWidth="1"/>
    <col min="10251" max="10251" width="8.5703125" style="1439" customWidth="1"/>
    <col min="10252" max="10253" width="8.85546875" style="1439" bestFit="1" customWidth="1"/>
    <col min="10254" max="10254" width="9.42578125" style="1439" customWidth="1"/>
    <col min="10255" max="10263" width="8.28515625" style="1439" customWidth="1"/>
    <col min="10264" max="10264" width="8.140625" style="1439" customWidth="1"/>
    <col min="10265" max="10265" width="10.42578125" style="1439" customWidth="1"/>
    <col min="10266" max="10266" width="9.140625" style="1439"/>
    <col min="10267" max="10267" width="19.42578125" style="1439" customWidth="1"/>
    <col min="10268" max="10268" width="16.42578125" style="1439" bestFit="1" customWidth="1"/>
    <col min="10269" max="10496" width="9.140625" style="1439"/>
    <col min="10497" max="10497" width="7.42578125" style="1439" customWidth="1"/>
    <col min="10498" max="10498" width="11.140625" style="1439" customWidth="1"/>
    <col min="10499" max="10499" width="7" style="1439" bestFit="1" customWidth="1"/>
    <col min="10500" max="10500" width="7.5703125" style="1439" bestFit="1" customWidth="1"/>
    <col min="10501" max="10501" width="7.7109375" style="1439" bestFit="1" customWidth="1"/>
    <col min="10502" max="10502" width="9.42578125" style="1439" bestFit="1" customWidth="1"/>
    <col min="10503" max="10503" width="10" style="1439" bestFit="1" customWidth="1"/>
    <col min="10504" max="10504" width="8.28515625" style="1439" customWidth="1"/>
    <col min="10505" max="10505" width="7.140625" style="1439" customWidth="1"/>
    <col min="10506" max="10506" width="10.7109375" style="1439" customWidth="1"/>
    <col min="10507" max="10507" width="8.5703125" style="1439" customWidth="1"/>
    <col min="10508" max="10509" width="8.85546875" style="1439" bestFit="1" customWidth="1"/>
    <col min="10510" max="10510" width="9.42578125" style="1439" customWidth="1"/>
    <col min="10511" max="10519" width="8.28515625" style="1439" customWidth="1"/>
    <col min="10520" max="10520" width="8.140625" style="1439" customWidth="1"/>
    <col min="10521" max="10521" width="10.42578125" style="1439" customWidth="1"/>
    <col min="10522" max="10522" width="9.140625" style="1439"/>
    <col min="10523" max="10523" width="19.42578125" style="1439" customWidth="1"/>
    <col min="10524" max="10524" width="16.42578125" style="1439" bestFit="1" customWidth="1"/>
    <col min="10525" max="10752" width="9.140625" style="1439"/>
    <col min="10753" max="10753" width="7.42578125" style="1439" customWidth="1"/>
    <col min="10754" max="10754" width="11.140625" style="1439" customWidth="1"/>
    <col min="10755" max="10755" width="7" style="1439" bestFit="1" customWidth="1"/>
    <col min="10756" max="10756" width="7.5703125" style="1439" bestFit="1" customWidth="1"/>
    <col min="10757" max="10757" width="7.7109375" style="1439" bestFit="1" customWidth="1"/>
    <col min="10758" max="10758" width="9.42578125" style="1439" bestFit="1" customWidth="1"/>
    <col min="10759" max="10759" width="10" style="1439" bestFit="1" customWidth="1"/>
    <col min="10760" max="10760" width="8.28515625" style="1439" customWidth="1"/>
    <col min="10761" max="10761" width="7.140625" style="1439" customWidth="1"/>
    <col min="10762" max="10762" width="10.7109375" style="1439" customWidth="1"/>
    <col min="10763" max="10763" width="8.5703125" style="1439" customWidth="1"/>
    <col min="10764" max="10765" width="8.85546875" style="1439" bestFit="1" customWidth="1"/>
    <col min="10766" max="10766" width="9.42578125" style="1439" customWidth="1"/>
    <col min="10767" max="10775" width="8.28515625" style="1439" customWidth="1"/>
    <col min="10776" max="10776" width="8.140625" style="1439" customWidth="1"/>
    <col min="10777" max="10777" width="10.42578125" style="1439" customWidth="1"/>
    <col min="10778" max="10778" width="9.140625" style="1439"/>
    <col min="10779" max="10779" width="19.42578125" style="1439" customWidth="1"/>
    <col min="10780" max="10780" width="16.42578125" style="1439" bestFit="1" customWidth="1"/>
    <col min="10781" max="11008" width="9.140625" style="1439"/>
    <col min="11009" max="11009" width="7.42578125" style="1439" customWidth="1"/>
    <col min="11010" max="11010" width="11.140625" style="1439" customWidth="1"/>
    <col min="11011" max="11011" width="7" style="1439" bestFit="1" customWidth="1"/>
    <col min="11012" max="11012" width="7.5703125" style="1439" bestFit="1" customWidth="1"/>
    <col min="11013" max="11013" width="7.7109375" style="1439" bestFit="1" customWidth="1"/>
    <col min="11014" max="11014" width="9.42578125" style="1439" bestFit="1" customWidth="1"/>
    <col min="11015" max="11015" width="10" style="1439" bestFit="1" customWidth="1"/>
    <col min="11016" max="11016" width="8.28515625" style="1439" customWidth="1"/>
    <col min="11017" max="11017" width="7.140625" style="1439" customWidth="1"/>
    <col min="11018" max="11018" width="10.7109375" style="1439" customWidth="1"/>
    <col min="11019" max="11019" width="8.5703125" style="1439" customWidth="1"/>
    <col min="11020" max="11021" width="8.85546875" style="1439" bestFit="1" customWidth="1"/>
    <col min="11022" max="11022" width="9.42578125" style="1439" customWidth="1"/>
    <col min="11023" max="11031" width="8.28515625" style="1439" customWidth="1"/>
    <col min="11032" max="11032" width="8.140625" style="1439" customWidth="1"/>
    <col min="11033" max="11033" width="10.42578125" style="1439" customWidth="1"/>
    <col min="11034" max="11034" width="9.140625" style="1439"/>
    <col min="11035" max="11035" width="19.42578125" style="1439" customWidth="1"/>
    <col min="11036" max="11036" width="16.42578125" style="1439" bestFit="1" customWidth="1"/>
    <col min="11037" max="11264" width="9.140625" style="1439"/>
    <col min="11265" max="11265" width="7.42578125" style="1439" customWidth="1"/>
    <col min="11266" max="11266" width="11.140625" style="1439" customWidth="1"/>
    <col min="11267" max="11267" width="7" style="1439" bestFit="1" customWidth="1"/>
    <col min="11268" max="11268" width="7.5703125" style="1439" bestFit="1" customWidth="1"/>
    <col min="11269" max="11269" width="7.7109375" style="1439" bestFit="1" customWidth="1"/>
    <col min="11270" max="11270" width="9.42578125" style="1439" bestFit="1" customWidth="1"/>
    <col min="11271" max="11271" width="10" style="1439" bestFit="1" customWidth="1"/>
    <col min="11272" max="11272" width="8.28515625" style="1439" customWidth="1"/>
    <col min="11273" max="11273" width="7.140625" style="1439" customWidth="1"/>
    <col min="11274" max="11274" width="10.7109375" style="1439" customWidth="1"/>
    <col min="11275" max="11275" width="8.5703125" style="1439" customWidth="1"/>
    <col min="11276" max="11277" width="8.85546875" style="1439" bestFit="1" customWidth="1"/>
    <col min="11278" max="11278" width="9.42578125" style="1439" customWidth="1"/>
    <col min="11279" max="11287" width="8.28515625" style="1439" customWidth="1"/>
    <col min="11288" max="11288" width="8.140625" style="1439" customWidth="1"/>
    <col min="11289" max="11289" width="10.42578125" style="1439" customWidth="1"/>
    <col min="11290" max="11290" width="9.140625" style="1439"/>
    <col min="11291" max="11291" width="19.42578125" style="1439" customWidth="1"/>
    <col min="11292" max="11292" width="16.42578125" style="1439" bestFit="1" customWidth="1"/>
    <col min="11293" max="11520" width="9.140625" style="1439"/>
    <col min="11521" max="11521" width="7.42578125" style="1439" customWidth="1"/>
    <col min="11522" max="11522" width="11.140625" style="1439" customWidth="1"/>
    <col min="11523" max="11523" width="7" style="1439" bestFit="1" customWidth="1"/>
    <col min="11524" max="11524" width="7.5703125" style="1439" bestFit="1" customWidth="1"/>
    <col min="11525" max="11525" width="7.7109375" style="1439" bestFit="1" customWidth="1"/>
    <col min="11526" max="11526" width="9.42578125" style="1439" bestFit="1" customWidth="1"/>
    <col min="11527" max="11527" width="10" style="1439" bestFit="1" customWidth="1"/>
    <col min="11528" max="11528" width="8.28515625" style="1439" customWidth="1"/>
    <col min="11529" max="11529" width="7.140625" style="1439" customWidth="1"/>
    <col min="11530" max="11530" width="10.7109375" style="1439" customWidth="1"/>
    <col min="11531" max="11531" width="8.5703125" style="1439" customWidth="1"/>
    <col min="11532" max="11533" width="8.85546875" style="1439" bestFit="1" customWidth="1"/>
    <col min="11534" max="11534" width="9.42578125" style="1439" customWidth="1"/>
    <col min="11535" max="11543" width="8.28515625" style="1439" customWidth="1"/>
    <col min="11544" max="11544" width="8.140625" style="1439" customWidth="1"/>
    <col min="11545" max="11545" width="10.42578125" style="1439" customWidth="1"/>
    <col min="11546" max="11546" width="9.140625" style="1439"/>
    <col min="11547" max="11547" width="19.42578125" style="1439" customWidth="1"/>
    <col min="11548" max="11548" width="16.42578125" style="1439" bestFit="1" customWidth="1"/>
    <col min="11549" max="11776" width="9.140625" style="1439"/>
    <col min="11777" max="11777" width="7.42578125" style="1439" customWidth="1"/>
    <col min="11778" max="11778" width="11.140625" style="1439" customWidth="1"/>
    <col min="11779" max="11779" width="7" style="1439" bestFit="1" customWidth="1"/>
    <col min="11780" max="11780" width="7.5703125" style="1439" bestFit="1" customWidth="1"/>
    <col min="11781" max="11781" width="7.7109375" style="1439" bestFit="1" customWidth="1"/>
    <col min="11782" max="11782" width="9.42578125" style="1439" bestFit="1" customWidth="1"/>
    <col min="11783" max="11783" width="10" style="1439" bestFit="1" customWidth="1"/>
    <col min="11784" max="11784" width="8.28515625" style="1439" customWidth="1"/>
    <col min="11785" max="11785" width="7.140625" style="1439" customWidth="1"/>
    <col min="11786" max="11786" width="10.7109375" style="1439" customWidth="1"/>
    <col min="11787" max="11787" width="8.5703125" style="1439" customWidth="1"/>
    <col min="11788" max="11789" width="8.85546875" style="1439" bestFit="1" customWidth="1"/>
    <col min="11790" max="11790" width="9.42578125" style="1439" customWidth="1"/>
    <col min="11791" max="11799" width="8.28515625" style="1439" customWidth="1"/>
    <col min="11800" max="11800" width="8.140625" style="1439" customWidth="1"/>
    <col min="11801" max="11801" width="10.42578125" style="1439" customWidth="1"/>
    <col min="11802" max="11802" width="9.140625" style="1439"/>
    <col min="11803" max="11803" width="19.42578125" style="1439" customWidth="1"/>
    <col min="11804" max="11804" width="16.42578125" style="1439" bestFit="1" customWidth="1"/>
    <col min="11805" max="12032" width="9.140625" style="1439"/>
    <col min="12033" max="12033" width="7.42578125" style="1439" customWidth="1"/>
    <col min="12034" max="12034" width="11.140625" style="1439" customWidth="1"/>
    <col min="12035" max="12035" width="7" style="1439" bestFit="1" customWidth="1"/>
    <col min="12036" max="12036" width="7.5703125" style="1439" bestFit="1" customWidth="1"/>
    <col min="12037" max="12037" width="7.7109375" style="1439" bestFit="1" customWidth="1"/>
    <col min="12038" max="12038" width="9.42578125" style="1439" bestFit="1" customWidth="1"/>
    <col min="12039" max="12039" width="10" style="1439" bestFit="1" customWidth="1"/>
    <col min="12040" max="12040" width="8.28515625" style="1439" customWidth="1"/>
    <col min="12041" max="12041" width="7.140625" style="1439" customWidth="1"/>
    <col min="12042" max="12042" width="10.7109375" style="1439" customWidth="1"/>
    <col min="12043" max="12043" width="8.5703125" style="1439" customWidth="1"/>
    <col min="12044" max="12045" width="8.85546875" style="1439" bestFit="1" customWidth="1"/>
    <col min="12046" max="12046" width="9.42578125" style="1439" customWidth="1"/>
    <col min="12047" max="12055" width="8.28515625" style="1439" customWidth="1"/>
    <col min="12056" max="12056" width="8.140625" style="1439" customWidth="1"/>
    <col min="12057" max="12057" width="10.42578125" style="1439" customWidth="1"/>
    <col min="12058" max="12058" width="9.140625" style="1439"/>
    <col min="12059" max="12059" width="19.42578125" style="1439" customWidth="1"/>
    <col min="12060" max="12060" width="16.42578125" style="1439" bestFit="1" customWidth="1"/>
    <col min="12061" max="12288" width="9.140625" style="1439"/>
    <col min="12289" max="12289" width="7.42578125" style="1439" customWidth="1"/>
    <col min="12290" max="12290" width="11.140625" style="1439" customWidth="1"/>
    <col min="12291" max="12291" width="7" style="1439" bestFit="1" customWidth="1"/>
    <col min="12292" max="12292" width="7.5703125" style="1439" bestFit="1" customWidth="1"/>
    <col min="12293" max="12293" width="7.7109375" style="1439" bestFit="1" customWidth="1"/>
    <col min="12294" max="12294" width="9.42578125" style="1439" bestFit="1" customWidth="1"/>
    <col min="12295" max="12295" width="10" style="1439" bestFit="1" customWidth="1"/>
    <col min="12296" max="12296" width="8.28515625" style="1439" customWidth="1"/>
    <col min="12297" max="12297" width="7.140625" style="1439" customWidth="1"/>
    <col min="12298" max="12298" width="10.7109375" style="1439" customWidth="1"/>
    <col min="12299" max="12299" width="8.5703125" style="1439" customWidth="1"/>
    <col min="12300" max="12301" width="8.85546875" style="1439" bestFit="1" customWidth="1"/>
    <col min="12302" max="12302" width="9.42578125" style="1439" customWidth="1"/>
    <col min="12303" max="12311" width="8.28515625" style="1439" customWidth="1"/>
    <col min="12312" max="12312" width="8.140625" style="1439" customWidth="1"/>
    <col min="12313" max="12313" width="10.42578125" style="1439" customWidth="1"/>
    <col min="12314" max="12314" width="9.140625" style="1439"/>
    <col min="12315" max="12315" width="19.42578125" style="1439" customWidth="1"/>
    <col min="12316" max="12316" width="16.42578125" style="1439" bestFit="1" customWidth="1"/>
    <col min="12317" max="12544" width="9.140625" style="1439"/>
    <col min="12545" max="12545" width="7.42578125" style="1439" customWidth="1"/>
    <col min="12546" max="12546" width="11.140625" style="1439" customWidth="1"/>
    <col min="12547" max="12547" width="7" style="1439" bestFit="1" customWidth="1"/>
    <col min="12548" max="12548" width="7.5703125" style="1439" bestFit="1" customWidth="1"/>
    <col min="12549" max="12549" width="7.7109375" style="1439" bestFit="1" customWidth="1"/>
    <col min="12550" max="12550" width="9.42578125" style="1439" bestFit="1" customWidth="1"/>
    <col min="12551" max="12551" width="10" style="1439" bestFit="1" customWidth="1"/>
    <col min="12552" max="12552" width="8.28515625" style="1439" customWidth="1"/>
    <col min="12553" max="12553" width="7.140625" style="1439" customWidth="1"/>
    <col min="12554" max="12554" width="10.7109375" style="1439" customWidth="1"/>
    <col min="12555" max="12555" width="8.5703125" style="1439" customWidth="1"/>
    <col min="12556" max="12557" width="8.85546875" style="1439" bestFit="1" customWidth="1"/>
    <col min="12558" max="12558" width="9.42578125" style="1439" customWidth="1"/>
    <col min="12559" max="12567" width="8.28515625" style="1439" customWidth="1"/>
    <col min="12568" max="12568" width="8.140625" style="1439" customWidth="1"/>
    <col min="12569" max="12569" width="10.42578125" style="1439" customWidth="1"/>
    <col min="12570" max="12570" width="9.140625" style="1439"/>
    <col min="12571" max="12571" width="19.42578125" style="1439" customWidth="1"/>
    <col min="12572" max="12572" width="16.42578125" style="1439" bestFit="1" customWidth="1"/>
    <col min="12573" max="12800" width="9.140625" style="1439"/>
    <col min="12801" max="12801" width="7.42578125" style="1439" customWidth="1"/>
    <col min="12802" max="12802" width="11.140625" style="1439" customWidth="1"/>
    <col min="12803" max="12803" width="7" style="1439" bestFit="1" customWidth="1"/>
    <col min="12804" max="12804" width="7.5703125" style="1439" bestFit="1" customWidth="1"/>
    <col min="12805" max="12805" width="7.7109375" style="1439" bestFit="1" customWidth="1"/>
    <col min="12806" max="12806" width="9.42578125" style="1439" bestFit="1" customWidth="1"/>
    <col min="12807" max="12807" width="10" style="1439" bestFit="1" customWidth="1"/>
    <col min="12808" max="12808" width="8.28515625" style="1439" customWidth="1"/>
    <col min="12809" max="12809" width="7.140625" style="1439" customWidth="1"/>
    <col min="12810" max="12810" width="10.7109375" style="1439" customWidth="1"/>
    <col min="12811" max="12811" width="8.5703125" style="1439" customWidth="1"/>
    <col min="12812" max="12813" width="8.85546875" style="1439" bestFit="1" customWidth="1"/>
    <col min="12814" max="12814" width="9.42578125" style="1439" customWidth="1"/>
    <col min="12815" max="12823" width="8.28515625" style="1439" customWidth="1"/>
    <col min="12824" max="12824" width="8.140625" style="1439" customWidth="1"/>
    <col min="12825" max="12825" width="10.42578125" style="1439" customWidth="1"/>
    <col min="12826" max="12826" width="9.140625" style="1439"/>
    <col min="12827" max="12827" width="19.42578125" style="1439" customWidth="1"/>
    <col min="12828" max="12828" width="16.42578125" style="1439" bestFit="1" customWidth="1"/>
    <col min="12829" max="13056" width="9.140625" style="1439"/>
    <col min="13057" max="13057" width="7.42578125" style="1439" customWidth="1"/>
    <col min="13058" max="13058" width="11.140625" style="1439" customWidth="1"/>
    <col min="13059" max="13059" width="7" style="1439" bestFit="1" customWidth="1"/>
    <col min="13060" max="13060" width="7.5703125" style="1439" bestFit="1" customWidth="1"/>
    <col min="13061" max="13061" width="7.7109375" style="1439" bestFit="1" customWidth="1"/>
    <col min="13062" max="13062" width="9.42578125" style="1439" bestFit="1" customWidth="1"/>
    <col min="13063" max="13063" width="10" style="1439" bestFit="1" customWidth="1"/>
    <col min="13064" max="13064" width="8.28515625" style="1439" customWidth="1"/>
    <col min="13065" max="13065" width="7.140625" style="1439" customWidth="1"/>
    <col min="13066" max="13066" width="10.7109375" style="1439" customWidth="1"/>
    <col min="13067" max="13067" width="8.5703125" style="1439" customWidth="1"/>
    <col min="13068" max="13069" width="8.85546875" style="1439" bestFit="1" customWidth="1"/>
    <col min="13070" max="13070" width="9.42578125" style="1439" customWidth="1"/>
    <col min="13071" max="13079" width="8.28515625" style="1439" customWidth="1"/>
    <col min="13080" max="13080" width="8.140625" style="1439" customWidth="1"/>
    <col min="13081" max="13081" width="10.42578125" style="1439" customWidth="1"/>
    <col min="13082" max="13082" width="9.140625" style="1439"/>
    <col min="13083" max="13083" width="19.42578125" style="1439" customWidth="1"/>
    <col min="13084" max="13084" width="16.42578125" style="1439" bestFit="1" customWidth="1"/>
    <col min="13085" max="13312" width="9.140625" style="1439"/>
    <col min="13313" max="13313" width="7.42578125" style="1439" customWidth="1"/>
    <col min="13314" max="13314" width="11.140625" style="1439" customWidth="1"/>
    <col min="13315" max="13315" width="7" style="1439" bestFit="1" customWidth="1"/>
    <col min="13316" max="13316" width="7.5703125" style="1439" bestFit="1" customWidth="1"/>
    <col min="13317" max="13317" width="7.7109375" style="1439" bestFit="1" customWidth="1"/>
    <col min="13318" max="13318" width="9.42578125" style="1439" bestFit="1" customWidth="1"/>
    <col min="13319" max="13319" width="10" style="1439" bestFit="1" customWidth="1"/>
    <col min="13320" max="13320" width="8.28515625" style="1439" customWidth="1"/>
    <col min="13321" max="13321" width="7.140625" style="1439" customWidth="1"/>
    <col min="13322" max="13322" width="10.7109375" style="1439" customWidth="1"/>
    <col min="13323" max="13323" width="8.5703125" style="1439" customWidth="1"/>
    <col min="13324" max="13325" width="8.85546875" style="1439" bestFit="1" customWidth="1"/>
    <col min="13326" max="13326" width="9.42578125" style="1439" customWidth="1"/>
    <col min="13327" max="13335" width="8.28515625" style="1439" customWidth="1"/>
    <col min="13336" max="13336" width="8.140625" style="1439" customWidth="1"/>
    <col min="13337" max="13337" width="10.42578125" style="1439" customWidth="1"/>
    <col min="13338" max="13338" width="9.140625" style="1439"/>
    <col min="13339" max="13339" width="19.42578125" style="1439" customWidth="1"/>
    <col min="13340" max="13340" width="16.42578125" style="1439" bestFit="1" customWidth="1"/>
    <col min="13341" max="13568" width="9.140625" style="1439"/>
    <col min="13569" max="13569" width="7.42578125" style="1439" customWidth="1"/>
    <col min="13570" max="13570" width="11.140625" style="1439" customWidth="1"/>
    <col min="13571" max="13571" width="7" style="1439" bestFit="1" customWidth="1"/>
    <col min="13572" max="13572" width="7.5703125" style="1439" bestFit="1" customWidth="1"/>
    <col min="13573" max="13573" width="7.7109375" style="1439" bestFit="1" customWidth="1"/>
    <col min="13574" max="13574" width="9.42578125" style="1439" bestFit="1" customWidth="1"/>
    <col min="13575" max="13575" width="10" style="1439" bestFit="1" customWidth="1"/>
    <col min="13576" max="13576" width="8.28515625" style="1439" customWidth="1"/>
    <col min="13577" max="13577" width="7.140625" style="1439" customWidth="1"/>
    <col min="13578" max="13578" width="10.7109375" style="1439" customWidth="1"/>
    <col min="13579" max="13579" width="8.5703125" style="1439" customWidth="1"/>
    <col min="13580" max="13581" width="8.85546875" style="1439" bestFit="1" customWidth="1"/>
    <col min="13582" max="13582" width="9.42578125" style="1439" customWidth="1"/>
    <col min="13583" max="13591" width="8.28515625" style="1439" customWidth="1"/>
    <col min="13592" max="13592" width="8.140625" style="1439" customWidth="1"/>
    <col min="13593" max="13593" width="10.42578125" style="1439" customWidth="1"/>
    <col min="13594" max="13594" width="9.140625" style="1439"/>
    <col min="13595" max="13595" width="19.42578125" style="1439" customWidth="1"/>
    <col min="13596" max="13596" width="16.42578125" style="1439" bestFit="1" customWidth="1"/>
    <col min="13597" max="13824" width="9.140625" style="1439"/>
    <col min="13825" max="13825" width="7.42578125" style="1439" customWidth="1"/>
    <col min="13826" max="13826" width="11.140625" style="1439" customWidth="1"/>
    <col min="13827" max="13827" width="7" style="1439" bestFit="1" customWidth="1"/>
    <col min="13828" max="13828" width="7.5703125" style="1439" bestFit="1" customWidth="1"/>
    <col min="13829" max="13829" width="7.7109375" style="1439" bestFit="1" customWidth="1"/>
    <col min="13830" max="13830" width="9.42578125" style="1439" bestFit="1" customWidth="1"/>
    <col min="13831" max="13831" width="10" style="1439" bestFit="1" customWidth="1"/>
    <col min="13832" max="13832" width="8.28515625" style="1439" customWidth="1"/>
    <col min="13833" max="13833" width="7.140625" style="1439" customWidth="1"/>
    <col min="13834" max="13834" width="10.7109375" style="1439" customWidth="1"/>
    <col min="13835" max="13835" width="8.5703125" style="1439" customWidth="1"/>
    <col min="13836" max="13837" width="8.85546875" style="1439" bestFit="1" customWidth="1"/>
    <col min="13838" max="13838" width="9.42578125" style="1439" customWidth="1"/>
    <col min="13839" max="13847" width="8.28515625" style="1439" customWidth="1"/>
    <col min="13848" max="13848" width="8.140625" style="1439" customWidth="1"/>
    <col min="13849" max="13849" width="10.42578125" style="1439" customWidth="1"/>
    <col min="13850" max="13850" width="9.140625" style="1439"/>
    <col min="13851" max="13851" width="19.42578125" style="1439" customWidth="1"/>
    <col min="13852" max="13852" width="16.42578125" style="1439" bestFit="1" customWidth="1"/>
    <col min="13853" max="14080" width="9.140625" style="1439"/>
    <col min="14081" max="14081" width="7.42578125" style="1439" customWidth="1"/>
    <col min="14082" max="14082" width="11.140625" style="1439" customWidth="1"/>
    <col min="14083" max="14083" width="7" style="1439" bestFit="1" customWidth="1"/>
    <col min="14084" max="14084" width="7.5703125" style="1439" bestFit="1" customWidth="1"/>
    <col min="14085" max="14085" width="7.7109375" style="1439" bestFit="1" customWidth="1"/>
    <col min="14086" max="14086" width="9.42578125" style="1439" bestFit="1" customWidth="1"/>
    <col min="14087" max="14087" width="10" style="1439" bestFit="1" customWidth="1"/>
    <col min="14088" max="14088" width="8.28515625" style="1439" customWidth="1"/>
    <col min="14089" max="14089" width="7.140625" style="1439" customWidth="1"/>
    <col min="14090" max="14090" width="10.7109375" style="1439" customWidth="1"/>
    <col min="14091" max="14091" width="8.5703125" style="1439" customWidth="1"/>
    <col min="14092" max="14093" width="8.85546875" style="1439" bestFit="1" customWidth="1"/>
    <col min="14094" max="14094" width="9.42578125" style="1439" customWidth="1"/>
    <col min="14095" max="14103" width="8.28515625" style="1439" customWidth="1"/>
    <col min="14104" max="14104" width="8.140625" style="1439" customWidth="1"/>
    <col min="14105" max="14105" width="10.42578125" style="1439" customWidth="1"/>
    <col min="14106" max="14106" width="9.140625" style="1439"/>
    <col min="14107" max="14107" width="19.42578125" style="1439" customWidth="1"/>
    <col min="14108" max="14108" width="16.42578125" style="1439" bestFit="1" customWidth="1"/>
    <col min="14109" max="14336" width="9.140625" style="1439"/>
    <col min="14337" max="14337" width="7.42578125" style="1439" customWidth="1"/>
    <col min="14338" max="14338" width="11.140625" style="1439" customWidth="1"/>
    <col min="14339" max="14339" width="7" style="1439" bestFit="1" customWidth="1"/>
    <col min="14340" max="14340" width="7.5703125" style="1439" bestFit="1" customWidth="1"/>
    <col min="14341" max="14341" width="7.7109375" style="1439" bestFit="1" customWidth="1"/>
    <col min="14342" max="14342" width="9.42578125" style="1439" bestFit="1" customWidth="1"/>
    <col min="14343" max="14343" width="10" style="1439" bestFit="1" customWidth="1"/>
    <col min="14344" max="14344" width="8.28515625" style="1439" customWidth="1"/>
    <col min="14345" max="14345" width="7.140625" style="1439" customWidth="1"/>
    <col min="14346" max="14346" width="10.7109375" style="1439" customWidth="1"/>
    <col min="14347" max="14347" width="8.5703125" style="1439" customWidth="1"/>
    <col min="14348" max="14349" width="8.85546875" style="1439" bestFit="1" customWidth="1"/>
    <col min="14350" max="14350" width="9.42578125" style="1439" customWidth="1"/>
    <col min="14351" max="14359" width="8.28515625" style="1439" customWidth="1"/>
    <col min="14360" max="14360" width="8.140625" style="1439" customWidth="1"/>
    <col min="14361" max="14361" width="10.42578125" style="1439" customWidth="1"/>
    <col min="14362" max="14362" width="9.140625" style="1439"/>
    <col min="14363" max="14363" width="19.42578125" style="1439" customWidth="1"/>
    <col min="14364" max="14364" width="16.42578125" style="1439" bestFit="1" customWidth="1"/>
    <col min="14365" max="14592" width="9.140625" style="1439"/>
    <col min="14593" max="14593" width="7.42578125" style="1439" customWidth="1"/>
    <col min="14594" max="14594" width="11.140625" style="1439" customWidth="1"/>
    <col min="14595" max="14595" width="7" style="1439" bestFit="1" customWidth="1"/>
    <col min="14596" max="14596" width="7.5703125" style="1439" bestFit="1" customWidth="1"/>
    <col min="14597" max="14597" width="7.7109375" style="1439" bestFit="1" customWidth="1"/>
    <col min="14598" max="14598" width="9.42578125" style="1439" bestFit="1" customWidth="1"/>
    <col min="14599" max="14599" width="10" style="1439" bestFit="1" customWidth="1"/>
    <col min="14600" max="14600" width="8.28515625" style="1439" customWidth="1"/>
    <col min="14601" max="14601" width="7.140625" style="1439" customWidth="1"/>
    <col min="14602" max="14602" width="10.7109375" style="1439" customWidth="1"/>
    <col min="14603" max="14603" width="8.5703125" style="1439" customWidth="1"/>
    <col min="14604" max="14605" width="8.85546875" style="1439" bestFit="1" customWidth="1"/>
    <col min="14606" max="14606" width="9.42578125" style="1439" customWidth="1"/>
    <col min="14607" max="14615" width="8.28515625" style="1439" customWidth="1"/>
    <col min="14616" max="14616" width="8.140625" style="1439" customWidth="1"/>
    <col min="14617" max="14617" width="10.42578125" style="1439" customWidth="1"/>
    <col min="14618" max="14618" width="9.140625" style="1439"/>
    <col min="14619" max="14619" width="19.42578125" style="1439" customWidth="1"/>
    <col min="14620" max="14620" width="16.42578125" style="1439" bestFit="1" customWidth="1"/>
    <col min="14621" max="14848" width="9.140625" style="1439"/>
    <col min="14849" max="14849" width="7.42578125" style="1439" customWidth="1"/>
    <col min="14850" max="14850" width="11.140625" style="1439" customWidth="1"/>
    <col min="14851" max="14851" width="7" style="1439" bestFit="1" customWidth="1"/>
    <col min="14852" max="14852" width="7.5703125" style="1439" bestFit="1" customWidth="1"/>
    <col min="14853" max="14853" width="7.7109375" style="1439" bestFit="1" customWidth="1"/>
    <col min="14854" max="14854" width="9.42578125" style="1439" bestFit="1" customWidth="1"/>
    <col min="14855" max="14855" width="10" style="1439" bestFit="1" customWidth="1"/>
    <col min="14856" max="14856" width="8.28515625" style="1439" customWidth="1"/>
    <col min="14857" max="14857" width="7.140625" style="1439" customWidth="1"/>
    <col min="14858" max="14858" width="10.7109375" style="1439" customWidth="1"/>
    <col min="14859" max="14859" width="8.5703125" style="1439" customWidth="1"/>
    <col min="14860" max="14861" width="8.85546875" style="1439" bestFit="1" customWidth="1"/>
    <col min="14862" max="14862" width="9.42578125" style="1439" customWidth="1"/>
    <col min="14863" max="14871" width="8.28515625" style="1439" customWidth="1"/>
    <col min="14872" max="14872" width="8.140625" style="1439" customWidth="1"/>
    <col min="14873" max="14873" width="10.42578125" style="1439" customWidth="1"/>
    <col min="14874" max="14874" width="9.140625" style="1439"/>
    <col min="14875" max="14875" width="19.42578125" style="1439" customWidth="1"/>
    <col min="14876" max="14876" width="16.42578125" style="1439" bestFit="1" customWidth="1"/>
    <col min="14877" max="15104" width="9.140625" style="1439"/>
    <col min="15105" max="15105" width="7.42578125" style="1439" customWidth="1"/>
    <col min="15106" max="15106" width="11.140625" style="1439" customWidth="1"/>
    <col min="15107" max="15107" width="7" style="1439" bestFit="1" customWidth="1"/>
    <col min="15108" max="15108" width="7.5703125" style="1439" bestFit="1" customWidth="1"/>
    <col min="15109" max="15109" width="7.7109375" style="1439" bestFit="1" customWidth="1"/>
    <col min="15110" max="15110" width="9.42578125" style="1439" bestFit="1" customWidth="1"/>
    <col min="15111" max="15111" width="10" style="1439" bestFit="1" customWidth="1"/>
    <col min="15112" max="15112" width="8.28515625" style="1439" customWidth="1"/>
    <col min="15113" max="15113" width="7.140625" style="1439" customWidth="1"/>
    <col min="15114" max="15114" width="10.7109375" style="1439" customWidth="1"/>
    <col min="15115" max="15115" width="8.5703125" style="1439" customWidth="1"/>
    <col min="15116" max="15117" width="8.85546875" style="1439" bestFit="1" customWidth="1"/>
    <col min="15118" max="15118" width="9.42578125" style="1439" customWidth="1"/>
    <col min="15119" max="15127" width="8.28515625" style="1439" customWidth="1"/>
    <col min="15128" max="15128" width="8.140625" style="1439" customWidth="1"/>
    <col min="15129" max="15129" width="10.42578125" style="1439" customWidth="1"/>
    <col min="15130" max="15130" width="9.140625" style="1439"/>
    <col min="15131" max="15131" width="19.42578125" style="1439" customWidth="1"/>
    <col min="15132" max="15132" width="16.42578125" style="1439" bestFit="1" customWidth="1"/>
    <col min="15133" max="15360" width="9.140625" style="1439"/>
    <col min="15361" max="15361" width="7.42578125" style="1439" customWidth="1"/>
    <col min="15362" max="15362" width="11.140625" style="1439" customWidth="1"/>
    <col min="15363" max="15363" width="7" style="1439" bestFit="1" customWidth="1"/>
    <col min="15364" max="15364" width="7.5703125" style="1439" bestFit="1" customWidth="1"/>
    <col min="15365" max="15365" width="7.7109375" style="1439" bestFit="1" customWidth="1"/>
    <col min="15366" max="15366" width="9.42578125" style="1439" bestFit="1" customWidth="1"/>
    <col min="15367" max="15367" width="10" style="1439" bestFit="1" customWidth="1"/>
    <col min="15368" max="15368" width="8.28515625" style="1439" customWidth="1"/>
    <col min="15369" max="15369" width="7.140625" style="1439" customWidth="1"/>
    <col min="15370" max="15370" width="10.7109375" style="1439" customWidth="1"/>
    <col min="15371" max="15371" width="8.5703125" style="1439" customWidth="1"/>
    <col min="15372" max="15373" width="8.85546875" style="1439" bestFit="1" customWidth="1"/>
    <col min="15374" max="15374" width="9.42578125" style="1439" customWidth="1"/>
    <col min="15375" max="15383" width="8.28515625" style="1439" customWidth="1"/>
    <col min="15384" max="15384" width="8.140625" style="1439" customWidth="1"/>
    <col min="15385" max="15385" width="10.42578125" style="1439" customWidth="1"/>
    <col min="15386" max="15386" width="9.140625" style="1439"/>
    <col min="15387" max="15387" width="19.42578125" style="1439" customWidth="1"/>
    <col min="15388" max="15388" width="16.42578125" style="1439" bestFit="1" customWidth="1"/>
    <col min="15389" max="15616" width="9.140625" style="1439"/>
    <col min="15617" max="15617" width="7.42578125" style="1439" customWidth="1"/>
    <col min="15618" max="15618" width="11.140625" style="1439" customWidth="1"/>
    <col min="15619" max="15619" width="7" style="1439" bestFit="1" customWidth="1"/>
    <col min="15620" max="15620" width="7.5703125" style="1439" bestFit="1" customWidth="1"/>
    <col min="15621" max="15621" width="7.7109375" style="1439" bestFit="1" customWidth="1"/>
    <col min="15622" max="15622" width="9.42578125" style="1439" bestFit="1" customWidth="1"/>
    <col min="15623" max="15623" width="10" style="1439" bestFit="1" customWidth="1"/>
    <col min="15624" max="15624" width="8.28515625" style="1439" customWidth="1"/>
    <col min="15625" max="15625" width="7.140625" style="1439" customWidth="1"/>
    <col min="15626" max="15626" width="10.7109375" style="1439" customWidth="1"/>
    <col min="15627" max="15627" width="8.5703125" style="1439" customWidth="1"/>
    <col min="15628" max="15629" width="8.85546875" style="1439" bestFit="1" customWidth="1"/>
    <col min="15630" max="15630" width="9.42578125" style="1439" customWidth="1"/>
    <col min="15631" max="15639" width="8.28515625" style="1439" customWidth="1"/>
    <col min="15640" max="15640" width="8.140625" style="1439" customWidth="1"/>
    <col min="15641" max="15641" width="10.42578125" style="1439" customWidth="1"/>
    <col min="15642" max="15642" width="9.140625" style="1439"/>
    <col min="15643" max="15643" width="19.42578125" style="1439" customWidth="1"/>
    <col min="15644" max="15644" width="16.42578125" style="1439" bestFit="1" customWidth="1"/>
    <col min="15645" max="15872" width="9.140625" style="1439"/>
    <col min="15873" max="15873" width="7.42578125" style="1439" customWidth="1"/>
    <col min="15874" max="15874" width="11.140625" style="1439" customWidth="1"/>
    <col min="15875" max="15875" width="7" style="1439" bestFit="1" customWidth="1"/>
    <col min="15876" max="15876" width="7.5703125" style="1439" bestFit="1" customWidth="1"/>
    <col min="15877" max="15877" width="7.7109375" style="1439" bestFit="1" customWidth="1"/>
    <col min="15878" max="15878" width="9.42578125" style="1439" bestFit="1" customWidth="1"/>
    <col min="15879" max="15879" width="10" style="1439" bestFit="1" customWidth="1"/>
    <col min="15880" max="15880" width="8.28515625" style="1439" customWidth="1"/>
    <col min="15881" max="15881" width="7.140625" style="1439" customWidth="1"/>
    <col min="15882" max="15882" width="10.7109375" style="1439" customWidth="1"/>
    <col min="15883" max="15883" width="8.5703125" style="1439" customWidth="1"/>
    <col min="15884" max="15885" width="8.85546875" style="1439" bestFit="1" customWidth="1"/>
    <col min="15886" max="15886" width="9.42578125" style="1439" customWidth="1"/>
    <col min="15887" max="15895" width="8.28515625" style="1439" customWidth="1"/>
    <col min="15896" max="15896" width="8.140625" style="1439" customWidth="1"/>
    <col min="15897" max="15897" width="10.42578125" style="1439" customWidth="1"/>
    <col min="15898" max="15898" width="9.140625" style="1439"/>
    <col min="15899" max="15899" width="19.42578125" style="1439" customWidth="1"/>
    <col min="15900" max="15900" width="16.42578125" style="1439" bestFit="1" customWidth="1"/>
    <col min="15901" max="16128" width="9.140625" style="1439"/>
    <col min="16129" max="16129" width="7.42578125" style="1439" customWidth="1"/>
    <col min="16130" max="16130" width="11.140625" style="1439" customWidth="1"/>
    <col min="16131" max="16131" width="7" style="1439" bestFit="1" customWidth="1"/>
    <col min="16132" max="16132" width="7.5703125" style="1439" bestFit="1" customWidth="1"/>
    <col min="16133" max="16133" width="7.7109375" style="1439" bestFit="1" customWidth="1"/>
    <col min="16134" max="16134" width="9.42578125" style="1439" bestFit="1" customWidth="1"/>
    <col min="16135" max="16135" width="10" style="1439" bestFit="1" customWidth="1"/>
    <col min="16136" max="16136" width="8.28515625" style="1439" customWidth="1"/>
    <col min="16137" max="16137" width="7.140625" style="1439" customWidth="1"/>
    <col min="16138" max="16138" width="10.7109375" style="1439" customWidth="1"/>
    <col min="16139" max="16139" width="8.5703125" style="1439" customWidth="1"/>
    <col min="16140" max="16141" width="8.85546875" style="1439" bestFit="1" customWidth="1"/>
    <col min="16142" max="16142" width="9.42578125" style="1439" customWidth="1"/>
    <col min="16143" max="16151" width="8.28515625" style="1439" customWidth="1"/>
    <col min="16152" max="16152" width="8.140625" style="1439" customWidth="1"/>
    <col min="16153" max="16153" width="10.42578125" style="1439" customWidth="1"/>
    <col min="16154" max="16154" width="9.140625" style="1439"/>
    <col min="16155" max="16155" width="19.42578125" style="1439" customWidth="1"/>
    <col min="16156" max="16156" width="16.42578125" style="1439" bestFit="1" customWidth="1"/>
    <col min="16157" max="16384" width="9.140625" style="1439"/>
  </cols>
  <sheetData>
    <row r="1" spans="1:29" ht="32.25" customHeight="1" x14ac:dyDescent="0.25">
      <c r="A1" s="1434" t="s">
        <v>3884</v>
      </c>
      <c r="B1" s="1435"/>
      <c r="C1" s="1435"/>
      <c r="D1" s="1436"/>
      <c r="E1" s="1435"/>
      <c r="F1" s="1435"/>
      <c r="G1" s="1435"/>
      <c r="H1" s="1437"/>
      <c r="I1" s="1437"/>
      <c r="J1" s="1437"/>
      <c r="K1" s="1437"/>
      <c r="L1" s="1435"/>
      <c r="M1" s="1435"/>
      <c r="N1" s="1435"/>
      <c r="O1" s="1435"/>
      <c r="P1" s="1435"/>
      <c r="Q1" s="1435"/>
      <c r="R1" s="1435"/>
      <c r="S1" s="1438"/>
      <c r="T1" s="1435"/>
      <c r="U1" s="1435"/>
      <c r="V1" s="1435"/>
      <c r="W1" s="1435"/>
      <c r="X1" s="1437"/>
      <c r="Z1" s="1440"/>
    </row>
    <row r="2" spans="1:29" ht="18.75" customHeight="1" thickBot="1" x14ac:dyDescent="0.35">
      <c r="A2" s="1441"/>
      <c r="B2" s="1435"/>
      <c r="C2" s="1435"/>
      <c r="D2" s="1436"/>
      <c r="E2" s="1435"/>
      <c r="F2" s="1435"/>
      <c r="G2" s="1435"/>
      <c r="H2" s="1437"/>
      <c r="I2" s="1437"/>
      <c r="J2" s="1437"/>
      <c r="K2" s="1437"/>
      <c r="L2" s="1435"/>
      <c r="M2" s="1435"/>
      <c r="N2" s="1435"/>
      <c r="O2" s="1435"/>
      <c r="P2" s="1435"/>
      <c r="Q2" s="1435"/>
      <c r="R2" s="1435"/>
      <c r="S2" s="1438"/>
      <c r="T2" s="1435"/>
      <c r="U2" s="1435"/>
      <c r="V2" s="1435"/>
      <c r="W2" s="1435"/>
      <c r="X2" s="1437"/>
      <c r="Y2" s="1442" t="s">
        <v>7</v>
      </c>
      <c r="Z2" s="1440"/>
    </row>
    <row r="3" spans="1:29" s="3058" customFormat="1" ht="30.75" customHeight="1" thickTop="1" thickBot="1" x14ac:dyDescent="0.3">
      <c r="A3" s="3055" t="s">
        <v>3885</v>
      </c>
      <c r="B3" s="4301" t="s">
        <v>3886</v>
      </c>
      <c r="C3" s="4301"/>
      <c r="D3" s="4301"/>
      <c r="E3" s="4301"/>
      <c r="F3" s="4301"/>
      <c r="G3" s="4301"/>
      <c r="H3" s="4301"/>
      <c r="I3" s="4301"/>
      <c r="J3" s="3056"/>
      <c r="K3" s="4302" t="s">
        <v>3887</v>
      </c>
      <c r="L3" s="4302"/>
      <c r="M3" s="4302"/>
      <c r="N3" s="4302"/>
      <c r="O3" s="4302"/>
      <c r="P3" s="4302"/>
      <c r="Q3" s="4302"/>
      <c r="R3" s="4302"/>
      <c r="S3" s="4302"/>
      <c r="T3" s="4302"/>
      <c r="U3" s="4302"/>
      <c r="V3" s="4302"/>
      <c r="W3" s="4302"/>
      <c r="X3" s="3056"/>
      <c r="Y3" s="3056" t="s">
        <v>654</v>
      </c>
      <c r="Z3" s="3057"/>
    </row>
    <row r="4" spans="1:29" s="3058" customFormat="1" ht="28.5" customHeight="1" x14ac:dyDescent="0.25">
      <c r="A4" s="3059" t="s">
        <v>3888</v>
      </c>
      <c r="B4" s="3060" t="s">
        <v>3889</v>
      </c>
      <c r="C4" s="3061"/>
      <c r="D4" s="3061"/>
      <c r="E4" s="3062"/>
      <c r="F4" s="3061"/>
      <c r="G4" s="3061"/>
      <c r="H4" s="3061"/>
      <c r="I4" s="3061"/>
      <c r="J4" s="3063"/>
      <c r="K4" s="3060" t="s">
        <v>3890</v>
      </c>
      <c r="L4" s="3061" t="s">
        <v>3891</v>
      </c>
      <c r="M4" s="3061"/>
      <c r="N4" s="3061"/>
      <c r="O4" s="3061"/>
      <c r="P4" s="3061"/>
      <c r="Q4" s="3061"/>
      <c r="R4" s="3061"/>
      <c r="S4" s="3061"/>
      <c r="T4" s="3061"/>
      <c r="U4" s="3061"/>
      <c r="V4" s="3061"/>
      <c r="W4" s="3061"/>
      <c r="X4" s="3064"/>
      <c r="Y4" s="3065" t="s">
        <v>3892</v>
      </c>
      <c r="Z4" s="3057"/>
    </row>
    <row r="5" spans="1:29" s="3058" customFormat="1" ht="28.5" customHeight="1" x14ac:dyDescent="0.25">
      <c r="A5" s="3059" t="s">
        <v>358</v>
      </c>
      <c r="B5" s="3066" t="s">
        <v>522</v>
      </c>
      <c r="C5" s="3067" t="s">
        <v>3893</v>
      </c>
      <c r="D5" s="3067" t="s">
        <v>3894</v>
      </c>
      <c r="E5" s="3068" t="s">
        <v>3895</v>
      </c>
      <c r="F5" s="3067" t="s">
        <v>3896</v>
      </c>
      <c r="G5" s="3067" t="s">
        <v>3897</v>
      </c>
      <c r="H5" s="3067" t="s">
        <v>3898</v>
      </c>
      <c r="I5" s="3067" t="s">
        <v>3899</v>
      </c>
      <c r="J5" s="3065" t="s">
        <v>227</v>
      </c>
      <c r="K5" s="3066" t="s">
        <v>3900</v>
      </c>
      <c r="L5" s="3067" t="s">
        <v>3901</v>
      </c>
      <c r="M5" s="3067" t="s">
        <v>3902</v>
      </c>
      <c r="N5" s="3067" t="s">
        <v>3903</v>
      </c>
      <c r="O5" s="3067" t="s">
        <v>3904</v>
      </c>
      <c r="P5" s="3067" t="s">
        <v>3905</v>
      </c>
      <c r="Q5" s="3067" t="s">
        <v>3906</v>
      </c>
      <c r="R5" s="3067" t="s">
        <v>3907</v>
      </c>
      <c r="S5" s="3067" t="s">
        <v>3908</v>
      </c>
      <c r="T5" s="3067" t="s">
        <v>3909</v>
      </c>
      <c r="U5" s="3067" t="s">
        <v>3910</v>
      </c>
      <c r="V5" s="3067" t="s">
        <v>3911</v>
      </c>
      <c r="W5" s="3067" t="s">
        <v>3912</v>
      </c>
      <c r="X5" s="3069" t="s">
        <v>227</v>
      </c>
      <c r="Y5" s="3065" t="s">
        <v>3913</v>
      </c>
      <c r="Z5" s="3057"/>
    </row>
    <row r="6" spans="1:29" ht="28.5" customHeight="1" thickBot="1" x14ac:dyDescent="0.3">
      <c r="A6" s="3049"/>
      <c r="B6" s="1443" t="s">
        <v>3914</v>
      </c>
      <c r="C6" s="1444"/>
      <c r="D6" s="1444"/>
      <c r="E6" s="1445"/>
      <c r="F6" s="1444"/>
      <c r="G6" s="1444"/>
      <c r="H6" s="1444"/>
      <c r="I6" s="1444"/>
      <c r="J6" s="1446"/>
      <c r="K6" s="1443" t="s">
        <v>3915</v>
      </c>
      <c r="L6" s="1444" t="s">
        <v>3915</v>
      </c>
      <c r="M6" s="1444"/>
      <c r="N6" s="1444"/>
      <c r="O6" s="1444"/>
      <c r="P6" s="1444"/>
      <c r="Q6" s="1444"/>
      <c r="R6" s="1444"/>
      <c r="S6" s="1444"/>
      <c r="T6" s="1444" t="s">
        <v>3916</v>
      </c>
      <c r="U6" s="1444"/>
      <c r="V6" s="1444"/>
      <c r="W6" s="1444"/>
      <c r="X6" s="1447"/>
      <c r="Y6" s="1448" t="s">
        <v>3887</v>
      </c>
      <c r="Z6" s="1440"/>
    </row>
    <row r="7" spans="1:29" ht="3.75" hidden="1" customHeight="1" thickTop="1" x14ac:dyDescent="0.25">
      <c r="A7" s="3050"/>
      <c r="B7" s="1449"/>
      <c r="C7" s="1450"/>
      <c r="D7" s="1450"/>
      <c r="E7" s="1451"/>
      <c r="F7" s="1450"/>
      <c r="G7" s="1450"/>
      <c r="H7" s="1450"/>
      <c r="I7" s="1450"/>
      <c r="J7" s="1452"/>
      <c r="K7" s="1449"/>
      <c r="L7" s="1453"/>
      <c r="M7" s="1453"/>
      <c r="N7" s="1453"/>
      <c r="O7" s="1453"/>
      <c r="P7" s="1453"/>
      <c r="Q7" s="1453"/>
      <c r="R7" s="1453"/>
      <c r="S7" s="1453"/>
      <c r="T7" s="1453"/>
      <c r="U7" s="1453"/>
      <c r="V7" s="1450"/>
      <c r="W7" s="1450"/>
      <c r="X7" s="1454"/>
      <c r="Y7" s="1455"/>
      <c r="Z7" s="1440"/>
    </row>
    <row r="8" spans="1:29" ht="28.5" hidden="1" customHeight="1" x14ac:dyDescent="0.25">
      <c r="A8" s="3051">
        <v>35947</v>
      </c>
      <c r="B8" s="1456">
        <v>21.8</v>
      </c>
      <c r="C8" s="1457">
        <v>0</v>
      </c>
      <c r="D8" s="1457">
        <v>179.5</v>
      </c>
      <c r="E8" s="1457">
        <v>846</v>
      </c>
      <c r="F8" s="1457">
        <v>860.5</v>
      </c>
      <c r="G8" s="1457">
        <v>1426.8</v>
      </c>
      <c r="H8" s="1457">
        <v>2330.3000000000002</v>
      </c>
      <c r="I8" s="1457">
        <v>0</v>
      </c>
      <c r="J8" s="1458">
        <v>5835.4929099999999</v>
      </c>
      <c r="K8" s="1456">
        <v>6.6</v>
      </c>
      <c r="L8" s="1457">
        <v>11.7</v>
      </c>
      <c r="M8" s="1457"/>
      <c r="N8" s="1457">
        <v>17.8</v>
      </c>
      <c r="O8" s="1457">
        <v>53.5</v>
      </c>
      <c r="P8" s="1457">
        <v>66.3</v>
      </c>
      <c r="Q8" s="1457">
        <v>15.1</v>
      </c>
      <c r="R8" s="1457">
        <v>6.5</v>
      </c>
      <c r="S8" s="1457">
        <v>15.7</v>
      </c>
      <c r="T8" s="1457">
        <v>2.5</v>
      </c>
      <c r="U8" s="1457">
        <v>3.7</v>
      </c>
      <c r="V8" s="1457">
        <v>0.3</v>
      </c>
      <c r="W8" s="1457">
        <v>0.2</v>
      </c>
      <c r="X8" s="1459">
        <v>199.9</v>
      </c>
      <c r="Y8" s="1460">
        <v>6035.3929099999996</v>
      </c>
      <c r="Z8" s="1461"/>
    </row>
    <row r="9" spans="1:29" ht="28.5" hidden="1" customHeight="1" x14ac:dyDescent="0.25">
      <c r="A9" s="3051">
        <v>36039</v>
      </c>
      <c r="B9" s="1456">
        <v>21.7</v>
      </c>
      <c r="C9" s="1457">
        <v>0</v>
      </c>
      <c r="D9" s="1457">
        <v>184.7</v>
      </c>
      <c r="E9" s="1457">
        <v>877.3</v>
      </c>
      <c r="F9" s="1457">
        <v>933</v>
      </c>
      <c r="G9" s="1457">
        <v>1518.8</v>
      </c>
      <c r="H9" s="1457">
        <v>2356.9</v>
      </c>
      <c r="I9" s="1457">
        <v>0</v>
      </c>
      <c r="J9" s="1458">
        <v>6056.2</v>
      </c>
      <c r="K9" s="1456">
        <v>6.6</v>
      </c>
      <c r="L9" s="1457">
        <v>11.7</v>
      </c>
      <c r="M9" s="1457"/>
      <c r="N9" s="1457">
        <v>26.9</v>
      </c>
      <c r="O9" s="1457">
        <v>55.2</v>
      </c>
      <c r="P9" s="1457">
        <v>66.8</v>
      </c>
      <c r="Q9" s="1457">
        <v>15.5</v>
      </c>
      <c r="R9" s="1457">
        <v>6.4</v>
      </c>
      <c r="S9" s="1457">
        <v>16.100000000000001</v>
      </c>
      <c r="T9" s="1457">
        <v>2.5</v>
      </c>
      <c r="U9" s="1457">
        <v>3.8</v>
      </c>
      <c r="V9" s="1457">
        <v>0.3</v>
      </c>
      <c r="W9" s="1457">
        <v>0.2</v>
      </c>
      <c r="X9" s="1459">
        <v>212.1</v>
      </c>
      <c r="Y9" s="1460">
        <v>6268.3</v>
      </c>
      <c r="Z9" s="1440"/>
    </row>
    <row r="10" spans="1:29" ht="28.5" hidden="1" customHeight="1" x14ac:dyDescent="0.25">
      <c r="A10" s="3051">
        <v>36130</v>
      </c>
      <c r="B10" s="1456">
        <v>21.6</v>
      </c>
      <c r="C10" s="1457">
        <v>21.6</v>
      </c>
      <c r="D10" s="1457">
        <v>208.5</v>
      </c>
      <c r="E10" s="1457">
        <v>1063.0999999999999</v>
      </c>
      <c r="F10" s="1457">
        <v>1173.4000000000001</v>
      </c>
      <c r="G10" s="1457">
        <v>1841.1</v>
      </c>
      <c r="H10" s="1457">
        <v>3145.8</v>
      </c>
      <c r="I10" s="1457">
        <v>196.1</v>
      </c>
      <c r="J10" s="1458">
        <v>7814.4</v>
      </c>
      <c r="K10" s="1456">
        <v>6.6</v>
      </c>
      <c r="L10" s="1457">
        <v>11.8</v>
      </c>
      <c r="M10" s="1457"/>
      <c r="N10" s="1457">
        <v>51.8</v>
      </c>
      <c r="O10" s="1457">
        <v>58.9</v>
      </c>
      <c r="P10" s="1457">
        <v>69.3</v>
      </c>
      <c r="Q10" s="1457">
        <v>15.9</v>
      </c>
      <c r="R10" s="1457">
        <v>6.4</v>
      </c>
      <c r="S10" s="1457">
        <v>16.600000000000001</v>
      </c>
      <c r="T10" s="1457">
        <v>2.5</v>
      </c>
      <c r="U10" s="1457">
        <v>3.9</v>
      </c>
      <c r="V10" s="1457">
        <v>0.3</v>
      </c>
      <c r="W10" s="1457">
        <v>0.2</v>
      </c>
      <c r="X10" s="1459">
        <v>244.3</v>
      </c>
      <c r="Y10" s="1460">
        <v>8058.7</v>
      </c>
      <c r="Z10" s="1461"/>
    </row>
    <row r="11" spans="1:29" ht="28.5" hidden="1" customHeight="1" x14ac:dyDescent="0.25">
      <c r="A11" s="3051">
        <v>36220</v>
      </c>
      <c r="B11" s="1456">
        <v>21.6</v>
      </c>
      <c r="C11" s="1457">
        <v>23.5</v>
      </c>
      <c r="D11" s="1457">
        <v>185</v>
      </c>
      <c r="E11" s="1457">
        <v>906.5</v>
      </c>
      <c r="F11" s="1457">
        <v>1022.4</v>
      </c>
      <c r="G11" s="1457">
        <v>1441.8</v>
      </c>
      <c r="H11" s="1457">
        <v>2565.5</v>
      </c>
      <c r="I11" s="1457">
        <v>213.9</v>
      </c>
      <c r="J11" s="1458">
        <v>6498.1</v>
      </c>
      <c r="K11" s="1456">
        <v>6.7</v>
      </c>
      <c r="L11" s="1457">
        <v>12</v>
      </c>
      <c r="M11" s="1457"/>
      <c r="N11" s="1457">
        <v>64.599999999999994</v>
      </c>
      <c r="O11" s="1457">
        <v>55.3</v>
      </c>
      <c r="P11" s="1457">
        <v>68.8</v>
      </c>
      <c r="Q11" s="1457">
        <v>16.100000000000001</v>
      </c>
      <c r="R11" s="1457">
        <v>6.4</v>
      </c>
      <c r="S11" s="1457">
        <v>16.899999999999999</v>
      </c>
      <c r="T11" s="1457">
        <v>2.4</v>
      </c>
      <c r="U11" s="1457">
        <v>3.9</v>
      </c>
      <c r="V11" s="1457">
        <v>0.3</v>
      </c>
      <c r="W11" s="1457">
        <v>0.2</v>
      </c>
      <c r="X11" s="1459">
        <v>253.6</v>
      </c>
      <c r="Y11" s="1460">
        <v>6751.7</v>
      </c>
      <c r="Z11" s="1461"/>
    </row>
    <row r="12" spans="1:29" ht="28.5" hidden="1" customHeight="1" x14ac:dyDescent="0.25">
      <c r="A12" s="3051">
        <v>39448</v>
      </c>
      <c r="B12" s="1456">
        <v>228.1</v>
      </c>
      <c r="C12" s="1457">
        <v>166.9</v>
      </c>
      <c r="D12" s="1457">
        <v>231.3</v>
      </c>
      <c r="E12" s="1457">
        <v>923.4</v>
      </c>
      <c r="F12" s="1457">
        <v>1294.4000000000001</v>
      </c>
      <c r="G12" s="1457">
        <v>2078.1999999999998</v>
      </c>
      <c r="H12" s="1457">
        <v>9790</v>
      </c>
      <c r="I12" s="1457">
        <v>724.3</v>
      </c>
      <c r="J12" s="1458">
        <v>15436.616595</v>
      </c>
      <c r="K12" s="1456">
        <v>7</v>
      </c>
      <c r="L12" s="1457">
        <v>12.8</v>
      </c>
      <c r="M12" s="1457">
        <v>4.0999999999999996</v>
      </c>
      <c r="N12" s="1457">
        <v>203.6</v>
      </c>
      <c r="O12" s="1457">
        <v>86.2</v>
      </c>
      <c r="P12" s="1457">
        <v>103.3</v>
      </c>
      <c r="Q12" s="1457">
        <v>24.5</v>
      </c>
      <c r="R12" s="1457">
        <v>6.4</v>
      </c>
      <c r="S12" s="1457">
        <v>31</v>
      </c>
      <c r="T12" s="1457">
        <v>2.4</v>
      </c>
      <c r="U12" s="1457">
        <v>7.1</v>
      </c>
      <c r="V12" s="1457">
        <v>0.3</v>
      </c>
      <c r="W12" s="1457">
        <v>0.2</v>
      </c>
      <c r="X12" s="1459">
        <v>488.9</v>
      </c>
      <c r="Y12" s="1460">
        <v>15925.516594999999</v>
      </c>
      <c r="Z12" s="1461"/>
      <c r="AA12" s="1462"/>
      <c r="AB12" s="1462"/>
      <c r="AC12" s="1462"/>
    </row>
    <row r="13" spans="1:29" ht="28.5" hidden="1" customHeight="1" x14ac:dyDescent="0.25">
      <c r="A13" s="3051">
        <v>39479</v>
      </c>
      <c r="B13" s="1456">
        <v>228.09999999999854</v>
      </c>
      <c r="C13" s="1457">
        <v>162.30000000000001</v>
      </c>
      <c r="D13" s="1457">
        <v>225.4</v>
      </c>
      <c r="E13" s="1457">
        <v>913.2</v>
      </c>
      <c r="F13" s="1457">
        <v>1229.7</v>
      </c>
      <c r="G13" s="1457">
        <v>1964.2</v>
      </c>
      <c r="H13" s="1457">
        <v>9538.1</v>
      </c>
      <c r="I13" s="1457">
        <v>703.6</v>
      </c>
      <c r="J13" s="1458">
        <v>14964.575835</v>
      </c>
      <c r="K13" s="1456">
        <v>7</v>
      </c>
      <c r="L13" s="1457">
        <v>12.8</v>
      </c>
      <c r="M13" s="1457">
        <v>8.8000000000000007</v>
      </c>
      <c r="N13" s="1457">
        <v>203.4</v>
      </c>
      <c r="O13" s="1457">
        <v>86.3</v>
      </c>
      <c r="P13" s="1457">
        <v>104</v>
      </c>
      <c r="Q13" s="1457">
        <v>24.6</v>
      </c>
      <c r="R13" s="1457">
        <v>6.4</v>
      </c>
      <c r="S13" s="1457">
        <v>31.1</v>
      </c>
      <c r="T13" s="1457">
        <v>2.4</v>
      </c>
      <c r="U13" s="1457">
        <v>7.2</v>
      </c>
      <c r="V13" s="1457">
        <v>0.3</v>
      </c>
      <c r="W13" s="1457">
        <v>0.2</v>
      </c>
      <c r="X13" s="1459">
        <v>494.5</v>
      </c>
      <c r="Y13" s="1460">
        <v>15458.975834999999</v>
      </c>
      <c r="Z13" s="1461"/>
      <c r="AA13" s="1462"/>
      <c r="AB13" s="1462"/>
      <c r="AC13" s="1462"/>
    </row>
    <row r="14" spans="1:29" ht="28.5" hidden="1" customHeight="1" x14ac:dyDescent="0.25">
      <c r="A14" s="3051">
        <v>39508</v>
      </c>
      <c r="B14" s="1456">
        <v>228</v>
      </c>
      <c r="C14" s="1457">
        <v>155.6</v>
      </c>
      <c r="D14" s="1457">
        <v>224.1</v>
      </c>
      <c r="E14" s="1457">
        <v>885.2</v>
      </c>
      <c r="F14" s="1457">
        <v>1220.4000000000001</v>
      </c>
      <c r="G14" s="1457">
        <v>1878.9</v>
      </c>
      <c r="H14" s="1457">
        <v>9399.7999999999993</v>
      </c>
      <c r="I14" s="1457">
        <v>693.3</v>
      </c>
      <c r="J14" s="1458">
        <v>14685.322885</v>
      </c>
      <c r="K14" s="1456">
        <v>7</v>
      </c>
      <c r="L14" s="1457">
        <v>12.8</v>
      </c>
      <c r="M14" s="1457">
        <v>13.47024</v>
      </c>
      <c r="N14" s="1457">
        <v>203.34013999999999</v>
      </c>
      <c r="O14" s="1457">
        <v>86.178015000000002</v>
      </c>
      <c r="P14" s="1457">
        <v>104.259045</v>
      </c>
      <c r="Q14" s="1457">
        <v>24.6116755</v>
      </c>
      <c r="R14" s="1457">
        <v>6.3554042500000003</v>
      </c>
      <c r="S14" s="1457">
        <v>31.303156600000001</v>
      </c>
      <c r="T14" s="1457">
        <v>2.4</v>
      </c>
      <c r="U14" s="1457">
        <v>7.2</v>
      </c>
      <c r="V14" s="1457">
        <v>0.3</v>
      </c>
      <c r="W14" s="1457">
        <v>0.2</v>
      </c>
      <c r="X14" s="1459">
        <v>499.51767634999999</v>
      </c>
      <c r="Y14" s="1460">
        <v>15184.84056135</v>
      </c>
      <c r="Z14" s="1461"/>
      <c r="AA14" s="1462"/>
      <c r="AB14" s="1462"/>
      <c r="AC14" s="1462"/>
    </row>
    <row r="15" spans="1:29" ht="28.5" hidden="1" customHeight="1" x14ac:dyDescent="0.25">
      <c r="A15" s="3051">
        <v>39539</v>
      </c>
      <c r="B15" s="1456">
        <v>228</v>
      </c>
      <c r="C15" s="1457">
        <v>150.5</v>
      </c>
      <c r="D15" s="1457">
        <v>224.1</v>
      </c>
      <c r="E15" s="1457">
        <v>899.9</v>
      </c>
      <c r="F15" s="1457">
        <v>1213.2</v>
      </c>
      <c r="G15" s="1457">
        <v>1911.1</v>
      </c>
      <c r="H15" s="1457">
        <v>9330.1</v>
      </c>
      <c r="I15" s="1457">
        <v>733.2</v>
      </c>
      <c r="J15" s="1458">
        <v>14690.1</v>
      </c>
      <c r="K15" s="1456">
        <v>7</v>
      </c>
      <c r="L15" s="1457">
        <v>12.8</v>
      </c>
      <c r="M15" s="1457">
        <v>21</v>
      </c>
      <c r="N15" s="1457">
        <v>201.7</v>
      </c>
      <c r="O15" s="1457">
        <v>85.9</v>
      </c>
      <c r="P15" s="1457">
        <v>104.7</v>
      </c>
      <c r="Q15" s="1457">
        <v>24.6</v>
      </c>
      <c r="R15" s="1457">
        <v>6.4</v>
      </c>
      <c r="S15" s="1457">
        <v>31.3</v>
      </c>
      <c r="T15" s="1457">
        <v>2.4</v>
      </c>
      <c r="U15" s="1457">
        <v>7.3</v>
      </c>
      <c r="V15" s="1457">
        <v>0.3</v>
      </c>
      <c r="W15" s="1457">
        <v>0.2</v>
      </c>
      <c r="X15" s="1459">
        <v>505.6</v>
      </c>
      <c r="Y15" s="1460">
        <v>15195.7</v>
      </c>
      <c r="Z15" s="1461"/>
      <c r="AA15" s="1462"/>
      <c r="AB15" s="1462"/>
      <c r="AC15" s="1462"/>
    </row>
    <row r="16" spans="1:29" ht="28.5" hidden="1" customHeight="1" x14ac:dyDescent="0.25">
      <c r="A16" s="3051">
        <v>39569</v>
      </c>
      <c r="B16" s="1456">
        <v>228.1</v>
      </c>
      <c r="C16" s="1457">
        <v>145.9</v>
      </c>
      <c r="D16" s="1457">
        <v>223.7</v>
      </c>
      <c r="E16" s="1457">
        <v>875.2</v>
      </c>
      <c r="F16" s="1457">
        <v>1216.2</v>
      </c>
      <c r="G16" s="1457">
        <v>1857.7</v>
      </c>
      <c r="H16" s="1457">
        <v>9339</v>
      </c>
      <c r="I16" s="1457">
        <v>746.8</v>
      </c>
      <c r="J16" s="1458">
        <v>14632.557210000001</v>
      </c>
      <c r="K16" s="1456">
        <v>7</v>
      </c>
      <c r="L16" s="1457">
        <v>12.8</v>
      </c>
      <c r="M16" s="1457">
        <v>27.58</v>
      </c>
      <c r="N16" s="1457">
        <v>201.1</v>
      </c>
      <c r="O16" s="1457">
        <v>85.8</v>
      </c>
      <c r="P16" s="1457">
        <v>105</v>
      </c>
      <c r="Q16" s="1457">
        <v>24.7</v>
      </c>
      <c r="R16" s="1457">
        <v>6.4</v>
      </c>
      <c r="S16" s="1457">
        <v>31.4</v>
      </c>
      <c r="T16" s="1457">
        <v>2.4</v>
      </c>
      <c r="U16" s="1457">
        <v>7.3</v>
      </c>
      <c r="V16" s="1457">
        <v>0.3</v>
      </c>
      <c r="W16" s="1457">
        <v>0.2</v>
      </c>
      <c r="X16" s="1459">
        <v>511.98</v>
      </c>
      <c r="Y16" s="1460">
        <v>15144.53721</v>
      </c>
      <c r="Z16" s="1461"/>
      <c r="AA16" s="1462"/>
      <c r="AB16" s="1462"/>
      <c r="AC16" s="1462"/>
    </row>
    <row r="17" spans="1:29" ht="28.5" hidden="1" customHeight="1" x14ac:dyDescent="0.25">
      <c r="A17" s="3051">
        <v>39600</v>
      </c>
      <c r="B17" s="1456">
        <v>227.70000000000073</v>
      </c>
      <c r="C17" s="1457">
        <v>141.6</v>
      </c>
      <c r="D17" s="1457">
        <v>222.5</v>
      </c>
      <c r="E17" s="1457">
        <v>867.9</v>
      </c>
      <c r="F17" s="1457">
        <v>1198.5999999999999</v>
      </c>
      <c r="G17" s="1457">
        <v>1875.2</v>
      </c>
      <c r="H17" s="1457">
        <v>9259.2999999999993</v>
      </c>
      <c r="I17" s="1457">
        <v>776.1</v>
      </c>
      <c r="J17" s="1458">
        <v>14568.9</v>
      </c>
      <c r="K17" s="1456">
        <v>7.056</v>
      </c>
      <c r="L17" s="1457">
        <v>12.8</v>
      </c>
      <c r="M17" s="1457">
        <v>34.090000000000003</v>
      </c>
      <c r="N17" s="1457">
        <v>200.8</v>
      </c>
      <c r="O17" s="1457">
        <v>85.6</v>
      </c>
      <c r="P17" s="1457">
        <v>105.4</v>
      </c>
      <c r="Q17" s="1457">
        <v>24.86</v>
      </c>
      <c r="R17" s="1457">
        <v>6.3498999999999999</v>
      </c>
      <c r="S17" s="1457">
        <v>31.54</v>
      </c>
      <c r="T17" s="1457">
        <v>2.4302999999999999</v>
      </c>
      <c r="U17" s="1457">
        <v>7.39</v>
      </c>
      <c r="V17" s="1457">
        <v>0.33</v>
      </c>
      <c r="W17" s="1457">
        <v>0.22</v>
      </c>
      <c r="X17" s="1459">
        <v>518.79999999999995</v>
      </c>
      <c r="Y17" s="1460">
        <v>15087.699999999999</v>
      </c>
      <c r="Z17" s="1461"/>
      <c r="AA17" s="1462"/>
      <c r="AB17" s="1462"/>
      <c r="AC17" s="1462"/>
    </row>
    <row r="18" spans="1:29" ht="28.5" hidden="1" customHeight="1" x14ac:dyDescent="0.25">
      <c r="A18" s="3051">
        <v>39630</v>
      </c>
      <c r="B18" s="1456">
        <v>227.29999999999927</v>
      </c>
      <c r="C18" s="1457">
        <v>139.5</v>
      </c>
      <c r="D18" s="1457">
        <v>226</v>
      </c>
      <c r="E18" s="1457">
        <v>879.6</v>
      </c>
      <c r="F18" s="1457">
        <v>1238</v>
      </c>
      <c r="G18" s="1457">
        <v>1944</v>
      </c>
      <c r="H18" s="1457">
        <v>9572</v>
      </c>
      <c r="I18" s="1457">
        <v>865.7</v>
      </c>
      <c r="J18" s="1458">
        <v>15092.113185</v>
      </c>
      <c r="K18" s="1456">
        <v>7.1</v>
      </c>
      <c r="L18" s="1457">
        <v>12.8</v>
      </c>
      <c r="M18" s="1457">
        <v>40.47</v>
      </c>
      <c r="N18" s="1457">
        <v>200.6</v>
      </c>
      <c r="O18" s="1457">
        <v>85.7</v>
      </c>
      <c r="P18" s="1457">
        <v>105.7</v>
      </c>
      <c r="Q18" s="1457">
        <v>25</v>
      </c>
      <c r="R18" s="1457">
        <v>6.3</v>
      </c>
      <c r="S18" s="1457">
        <v>31.8</v>
      </c>
      <c r="T18" s="1457">
        <v>2.4</v>
      </c>
      <c r="U18" s="1457">
        <v>7.5</v>
      </c>
      <c r="V18" s="1457">
        <v>0.3</v>
      </c>
      <c r="W18" s="1457">
        <v>0.2</v>
      </c>
      <c r="X18" s="1459">
        <v>525.87</v>
      </c>
      <c r="Y18" s="1460">
        <v>15617.983185000001</v>
      </c>
      <c r="Z18" s="1461"/>
      <c r="AA18" s="1462"/>
      <c r="AB18" s="1462"/>
      <c r="AC18" s="1462"/>
    </row>
    <row r="19" spans="1:29" ht="28.5" hidden="1" customHeight="1" x14ac:dyDescent="0.25">
      <c r="A19" s="3051">
        <v>39661</v>
      </c>
      <c r="B19" s="1456">
        <v>227.18999999999869</v>
      </c>
      <c r="C19" s="1457">
        <v>138.6</v>
      </c>
      <c r="D19" s="1457">
        <v>232.2</v>
      </c>
      <c r="E19" s="1457">
        <v>898.1</v>
      </c>
      <c r="F19" s="1457">
        <v>1234.3</v>
      </c>
      <c r="G19" s="1457">
        <v>1932.9</v>
      </c>
      <c r="H19" s="1457">
        <v>9622.1</v>
      </c>
      <c r="I19" s="1457">
        <v>921.01</v>
      </c>
      <c r="J19" s="1458">
        <v>15206.3951</v>
      </c>
      <c r="K19" s="1456">
        <v>7.0739999999999998</v>
      </c>
      <c r="L19" s="1457">
        <v>12.831</v>
      </c>
      <c r="M19" s="1457">
        <v>47.2</v>
      </c>
      <c r="N19" s="1457">
        <v>200.4</v>
      </c>
      <c r="O19" s="1457">
        <v>85.8</v>
      </c>
      <c r="P19" s="1457">
        <v>106</v>
      </c>
      <c r="Q19" s="1457">
        <v>25.1</v>
      </c>
      <c r="R19" s="1457">
        <v>6.3</v>
      </c>
      <c r="S19" s="1457">
        <v>32</v>
      </c>
      <c r="T19" s="1457">
        <v>2.4</v>
      </c>
      <c r="U19" s="1457">
        <v>7.5</v>
      </c>
      <c r="V19" s="1457">
        <v>0.3</v>
      </c>
      <c r="W19" s="1457">
        <v>0.2</v>
      </c>
      <c r="X19" s="1459">
        <v>533.20500000000004</v>
      </c>
      <c r="Y19" s="1460">
        <v>15739.6001</v>
      </c>
      <c r="Z19" s="1461"/>
      <c r="AA19" s="1462"/>
      <c r="AB19" s="1462"/>
      <c r="AC19" s="1462"/>
    </row>
    <row r="20" spans="1:29" ht="28.5" hidden="1" customHeight="1" x14ac:dyDescent="0.25">
      <c r="A20" s="3051">
        <v>39692</v>
      </c>
      <c r="B20" s="1456">
        <v>226.59999999999854</v>
      </c>
      <c r="C20" s="1457">
        <v>140.1</v>
      </c>
      <c r="D20" s="1457">
        <v>240.3</v>
      </c>
      <c r="E20" s="1457">
        <v>892.4</v>
      </c>
      <c r="F20" s="1457">
        <v>1250.7</v>
      </c>
      <c r="G20" s="1457">
        <v>1966.4</v>
      </c>
      <c r="H20" s="1457">
        <v>9647.7000000000007</v>
      </c>
      <c r="I20" s="1457">
        <v>951.6</v>
      </c>
      <c r="J20" s="1458">
        <v>15315.8</v>
      </c>
      <c r="K20" s="1456">
        <v>8</v>
      </c>
      <c r="L20" s="1457">
        <v>12.831</v>
      </c>
      <c r="M20" s="1457">
        <v>56.2</v>
      </c>
      <c r="N20" s="1457">
        <v>203.8</v>
      </c>
      <c r="O20" s="1457">
        <v>86.3</v>
      </c>
      <c r="P20" s="1457">
        <v>106.2</v>
      </c>
      <c r="Q20" s="1457">
        <v>25.3</v>
      </c>
      <c r="R20" s="1457">
        <v>6.3</v>
      </c>
      <c r="S20" s="1457">
        <v>32.200000000000003</v>
      </c>
      <c r="T20" s="1457">
        <v>2.4</v>
      </c>
      <c r="U20" s="1457">
        <v>7.6</v>
      </c>
      <c r="V20" s="1457">
        <v>0.3</v>
      </c>
      <c r="W20" s="1457">
        <v>0.2</v>
      </c>
      <c r="X20" s="1459">
        <v>547.70000000000005</v>
      </c>
      <c r="Y20" s="1460">
        <v>15863.5</v>
      </c>
      <c r="Z20" s="1461"/>
      <c r="AA20" s="1462"/>
      <c r="AB20" s="1462"/>
      <c r="AC20" s="1462"/>
    </row>
    <row r="21" spans="1:29" ht="28.5" hidden="1" customHeight="1" x14ac:dyDescent="0.25">
      <c r="A21" s="3051">
        <v>39722</v>
      </c>
      <c r="B21" s="1456">
        <v>226.6</v>
      </c>
      <c r="C21" s="1457">
        <v>145.19999999999999</v>
      </c>
      <c r="D21" s="1457">
        <v>227</v>
      </c>
      <c r="E21" s="1457">
        <v>913.5</v>
      </c>
      <c r="F21" s="1457">
        <v>1271.7</v>
      </c>
      <c r="G21" s="1457">
        <v>1996.8</v>
      </c>
      <c r="H21" s="1457">
        <v>9826.2999999999993</v>
      </c>
      <c r="I21" s="1457">
        <v>1016.8</v>
      </c>
      <c r="J21" s="1458">
        <v>15623.885180000001</v>
      </c>
      <c r="K21" s="1456">
        <v>8.0610079700000004</v>
      </c>
      <c r="L21" s="1457">
        <v>12.827</v>
      </c>
      <c r="M21" s="1457">
        <v>65.2</v>
      </c>
      <c r="N21" s="1457">
        <v>206.2</v>
      </c>
      <c r="O21" s="1457">
        <v>87.1</v>
      </c>
      <c r="P21" s="1457">
        <v>106.2</v>
      </c>
      <c r="Q21" s="1457">
        <v>25.4</v>
      </c>
      <c r="R21" s="1457">
        <v>6.3</v>
      </c>
      <c r="S21" s="1457">
        <v>32.4</v>
      </c>
      <c r="T21" s="1457">
        <v>2.4</v>
      </c>
      <c r="U21" s="1457">
        <v>7.6</v>
      </c>
      <c r="V21" s="1457">
        <v>0.3</v>
      </c>
      <c r="W21" s="1457">
        <v>0.2</v>
      </c>
      <c r="X21" s="1459">
        <v>560.18800796999994</v>
      </c>
      <c r="Y21" s="1460">
        <v>16184.073187970002</v>
      </c>
      <c r="Z21" s="1461"/>
      <c r="AA21" s="1462"/>
      <c r="AB21" s="1462"/>
      <c r="AC21" s="1462"/>
    </row>
    <row r="22" spans="1:29" ht="28.5" hidden="1" customHeight="1" x14ac:dyDescent="0.25">
      <c r="A22" s="3051">
        <v>39753</v>
      </c>
      <c r="B22" s="1456">
        <v>226.6</v>
      </c>
      <c r="C22" s="1457">
        <v>146.19999999999999</v>
      </c>
      <c r="D22" s="1457">
        <v>220.6</v>
      </c>
      <c r="E22" s="1457">
        <v>913</v>
      </c>
      <c r="F22" s="1457">
        <v>1281.3</v>
      </c>
      <c r="G22" s="1457">
        <v>2053.8000000000002</v>
      </c>
      <c r="H22" s="1457">
        <v>10084.6</v>
      </c>
      <c r="I22" s="1457">
        <v>1052.9000000000001</v>
      </c>
      <c r="J22" s="1458">
        <v>15979</v>
      </c>
      <c r="K22" s="1456">
        <v>8.0632180000000009</v>
      </c>
      <c r="L22" s="1457">
        <v>12.839</v>
      </c>
      <c r="M22" s="1457">
        <v>72.73</v>
      </c>
      <c r="N22" s="1457">
        <v>208.4</v>
      </c>
      <c r="O22" s="1457">
        <v>87.7</v>
      </c>
      <c r="P22" s="1457">
        <v>106.5</v>
      </c>
      <c r="Q22" s="1457">
        <v>25.5</v>
      </c>
      <c r="R22" s="1457">
        <v>6.3</v>
      </c>
      <c r="S22" s="1457">
        <v>32.6</v>
      </c>
      <c r="T22" s="1457">
        <v>2.4</v>
      </c>
      <c r="U22" s="1457">
        <v>7.7</v>
      </c>
      <c r="V22" s="1457">
        <v>0.3</v>
      </c>
      <c r="W22" s="1457">
        <v>0.2</v>
      </c>
      <c r="X22" s="1459">
        <v>571.33221800000001</v>
      </c>
      <c r="Y22" s="1460">
        <v>16550.332218</v>
      </c>
      <c r="Z22" s="1461"/>
      <c r="AA22" s="1462"/>
      <c r="AB22" s="1462"/>
      <c r="AC22" s="1462"/>
    </row>
    <row r="23" spans="1:29" ht="28.5" hidden="1" customHeight="1" x14ac:dyDescent="0.25">
      <c r="A23" s="3051">
        <v>39783</v>
      </c>
      <c r="B23" s="1456">
        <v>226.59999999999854</v>
      </c>
      <c r="C23" s="1457">
        <v>165.5</v>
      </c>
      <c r="D23" s="1457">
        <v>229</v>
      </c>
      <c r="E23" s="1457">
        <v>1113</v>
      </c>
      <c r="F23" s="1457">
        <v>1573.8</v>
      </c>
      <c r="G23" s="1457">
        <v>2547.3000000000002</v>
      </c>
      <c r="H23" s="1457">
        <v>12585.3</v>
      </c>
      <c r="I23" s="1457">
        <v>1155.3</v>
      </c>
      <c r="J23" s="1458">
        <v>19595.8</v>
      </c>
      <c r="K23" s="1456">
        <v>8.0632180000000009</v>
      </c>
      <c r="L23" s="1457">
        <v>12.9</v>
      </c>
      <c r="M23" s="1457">
        <v>86.8</v>
      </c>
      <c r="N23" s="1457">
        <v>213.1</v>
      </c>
      <c r="O23" s="1457">
        <v>89.2</v>
      </c>
      <c r="P23" s="1457">
        <v>109</v>
      </c>
      <c r="Q23" s="1457">
        <v>26</v>
      </c>
      <c r="R23" s="1457">
        <v>6.3</v>
      </c>
      <c r="S23" s="1457">
        <v>32.9</v>
      </c>
      <c r="T23" s="1457">
        <v>2.4</v>
      </c>
      <c r="U23" s="1457">
        <v>7.7</v>
      </c>
      <c r="V23" s="1457">
        <v>0.3</v>
      </c>
      <c r="W23" s="1457">
        <v>0.2</v>
      </c>
      <c r="X23" s="1459">
        <v>595</v>
      </c>
      <c r="Y23" s="1460">
        <v>20190.8</v>
      </c>
      <c r="Z23" s="1461"/>
      <c r="AA23" s="1462"/>
      <c r="AB23" s="1462"/>
      <c r="AC23" s="1462"/>
    </row>
    <row r="24" spans="1:29" ht="28.5" hidden="1" customHeight="1" x14ac:dyDescent="0.25">
      <c r="A24" s="3051">
        <v>39814</v>
      </c>
      <c r="B24" s="1456">
        <v>226.60000000000218</v>
      </c>
      <c r="C24" s="1457">
        <v>166.6</v>
      </c>
      <c r="D24" s="1457">
        <v>226.2</v>
      </c>
      <c r="E24" s="1457">
        <v>990.3</v>
      </c>
      <c r="F24" s="1457">
        <v>1352.6</v>
      </c>
      <c r="G24" s="1457">
        <v>2162.3000000000002</v>
      </c>
      <c r="H24" s="1457">
        <v>11224.3</v>
      </c>
      <c r="I24" s="1457">
        <v>1116.8</v>
      </c>
      <c r="J24" s="1458">
        <v>17465.7</v>
      </c>
      <c r="K24" s="1456">
        <v>8.1</v>
      </c>
      <c r="L24" s="1457">
        <v>12.9</v>
      </c>
      <c r="M24" s="1457">
        <v>89.4</v>
      </c>
      <c r="N24" s="1457">
        <v>213.5</v>
      </c>
      <c r="O24" s="1457">
        <v>89.3</v>
      </c>
      <c r="P24" s="1457">
        <v>109.2</v>
      </c>
      <c r="Q24" s="1457">
        <v>26.1</v>
      </c>
      <c r="R24" s="1457">
        <v>6.3</v>
      </c>
      <c r="S24" s="1457">
        <v>33</v>
      </c>
      <c r="T24" s="1457">
        <v>2.4</v>
      </c>
      <c r="U24" s="1457">
        <v>7.8</v>
      </c>
      <c r="V24" s="1457">
        <v>0.3</v>
      </c>
      <c r="W24" s="1457">
        <v>0.2</v>
      </c>
      <c r="X24" s="1459">
        <v>598.4</v>
      </c>
      <c r="Y24" s="1460">
        <v>18064.2</v>
      </c>
      <c r="Z24" s="1461"/>
      <c r="AA24" s="1462"/>
      <c r="AB24" s="1462"/>
      <c r="AC24" s="1462"/>
    </row>
    <row r="25" spans="1:29" ht="28.5" hidden="1" customHeight="1" x14ac:dyDescent="0.25">
      <c r="A25" s="3051">
        <v>39845</v>
      </c>
      <c r="B25" s="1456">
        <v>225.5</v>
      </c>
      <c r="C25" s="1457">
        <v>161.69999999999999</v>
      </c>
      <c r="D25" s="1457">
        <v>219.1</v>
      </c>
      <c r="E25" s="1457">
        <v>979.6</v>
      </c>
      <c r="F25" s="1457">
        <v>1315</v>
      </c>
      <c r="G25" s="1457">
        <v>2087.9</v>
      </c>
      <c r="H25" s="1457">
        <v>10977.6</v>
      </c>
      <c r="I25" s="1457">
        <v>1089.0999999999999</v>
      </c>
      <c r="J25" s="1458">
        <v>17055.5</v>
      </c>
      <c r="K25" s="1456">
        <v>8.1</v>
      </c>
      <c r="L25" s="1457">
        <v>12.9</v>
      </c>
      <c r="M25" s="1457">
        <v>90.1</v>
      </c>
      <c r="N25" s="1457">
        <v>213</v>
      </c>
      <c r="O25" s="1457">
        <v>89.3</v>
      </c>
      <c r="P25" s="1457">
        <v>109.3</v>
      </c>
      <c r="Q25" s="1457">
        <v>26.1</v>
      </c>
      <c r="R25" s="1457">
        <v>6.3</v>
      </c>
      <c r="S25" s="1457">
        <v>33.200000000000003</v>
      </c>
      <c r="T25" s="1457">
        <v>2.4</v>
      </c>
      <c r="U25" s="1457">
        <v>7.8</v>
      </c>
      <c r="V25" s="1457">
        <v>0.3</v>
      </c>
      <c r="W25" s="1457">
        <v>0.2</v>
      </c>
      <c r="X25" s="1459">
        <v>599.1</v>
      </c>
      <c r="Y25" s="1460">
        <v>17654.7</v>
      </c>
      <c r="Z25" s="1461"/>
      <c r="AA25" s="1462"/>
      <c r="AB25" s="1462"/>
      <c r="AC25" s="1462"/>
    </row>
    <row r="26" spans="1:29" ht="28.5" hidden="1" customHeight="1" x14ac:dyDescent="0.25">
      <c r="A26" s="3051">
        <v>39873</v>
      </c>
      <c r="B26" s="1456">
        <v>225.10000000000218</v>
      </c>
      <c r="C26" s="1457">
        <v>157.9</v>
      </c>
      <c r="D26" s="1457">
        <v>217.8</v>
      </c>
      <c r="E26" s="1457">
        <v>936.1</v>
      </c>
      <c r="F26" s="1457">
        <v>1294</v>
      </c>
      <c r="G26" s="1457">
        <v>2027.5</v>
      </c>
      <c r="H26" s="1457">
        <v>10783.8</v>
      </c>
      <c r="I26" s="1457">
        <v>1069</v>
      </c>
      <c r="J26" s="1458">
        <v>16711.2</v>
      </c>
      <c r="K26" s="1456">
        <v>8.1</v>
      </c>
      <c r="L26" s="1457">
        <v>12.9</v>
      </c>
      <c r="M26" s="1457">
        <v>91.1</v>
      </c>
      <c r="N26" s="1457">
        <v>212.3</v>
      </c>
      <c r="O26" s="1457">
        <v>89.2</v>
      </c>
      <c r="P26" s="1457">
        <v>110.2</v>
      </c>
      <c r="Q26" s="1457">
        <v>26.2</v>
      </c>
      <c r="R26" s="1457">
        <v>6.3</v>
      </c>
      <c r="S26" s="1457">
        <v>33.299999999999997</v>
      </c>
      <c r="T26" s="1457">
        <v>2.4</v>
      </c>
      <c r="U26" s="1457">
        <v>7.9</v>
      </c>
      <c r="V26" s="1457">
        <v>0.3</v>
      </c>
      <c r="W26" s="1457">
        <v>0.2</v>
      </c>
      <c r="X26" s="1459">
        <v>600.5</v>
      </c>
      <c r="Y26" s="1460">
        <v>17311.599999999999</v>
      </c>
      <c r="Z26" s="1461"/>
      <c r="AA26" s="1462"/>
      <c r="AB26" s="1462"/>
      <c r="AC26" s="1462"/>
    </row>
    <row r="27" spans="1:29" ht="28.5" hidden="1" customHeight="1" x14ac:dyDescent="0.25">
      <c r="A27" s="3051">
        <v>39904</v>
      </c>
      <c r="B27" s="1456">
        <v>225.09999999999854</v>
      </c>
      <c r="C27" s="1457">
        <v>154.30000000000001</v>
      </c>
      <c r="D27" s="1457">
        <v>213.1</v>
      </c>
      <c r="E27" s="1457">
        <v>929.7</v>
      </c>
      <c r="F27" s="1457">
        <v>1292.2</v>
      </c>
      <c r="G27" s="1457">
        <v>2044.1</v>
      </c>
      <c r="H27" s="1457">
        <v>10979.6</v>
      </c>
      <c r="I27" s="1457">
        <v>1064.2</v>
      </c>
      <c r="J27" s="1458">
        <v>16902.316824999998</v>
      </c>
      <c r="K27" s="1456">
        <v>8.1</v>
      </c>
      <c r="L27" s="1457">
        <v>12.9</v>
      </c>
      <c r="M27" s="1457">
        <v>93.9</v>
      </c>
      <c r="N27" s="1457">
        <v>210.6</v>
      </c>
      <c r="O27" s="1457">
        <v>89</v>
      </c>
      <c r="P27" s="1457">
        <v>110.6</v>
      </c>
      <c r="Q27" s="1457">
        <v>26.2</v>
      </c>
      <c r="R27" s="1457">
        <v>6.3</v>
      </c>
      <c r="S27" s="1457">
        <v>33.340000000000003</v>
      </c>
      <c r="T27" s="1457">
        <v>2.4</v>
      </c>
      <c r="U27" s="1457">
        <v>7.9</v>
      </c>
      <c r="V27" s="1457">
        <v>0.3</v>
      </c>
      <c r="W27" s="1457">
        <v>0.2</v>
      </c>
      <c r="X27" s="1459">
        <v>601.74</v>
      </c>
      <c r="Y27" s="1460">
        <v>17504</v>
      </c>
      <c r="Z27" s="1461"/>
      <c r="AA27" s="1462"/>
      <c r="AB27" s="1462"/>
      <c r="AC27" s="1462"/>
    </row>
    <row r="28" spans="1:29" ht="28.5" hidden="1" customHeight="1" x14ac:dyDescent="0.25">
      <c r="A28" s="3051">
        <v>39934</v>
      </c>
      <c r="B28" s="1456">
        <v>224.90000000000146</v>
      </c>
      <c r="C28" s="1457">
        <v>149.5</v>
      </c>
      <c r="D28" s="1457">
        <v>208.1</v>
      </c>
      <c r="E28" s="1457">
        <v>930.1</v>
      </c>
      <c r="F28" s="1457">
        <v>1251.9000000000001</v>
      </c>
      <c r="G28" s="1457">
        <v>2038.3</v>
      </c>
      <c r="H28" s="1457">
        <v>10857.6</v>
      </c>
      <c r="I28" s="1457">
        <v>1074.8</v>
      </c>
      <c r="J28" s="1458">
        <v>16735.169044999999</v>
      </c>
      <c r="K28" s="1456">
        <v>8.1</v>
      </c>
      <c r="L28" s="1457">
        <v>12.9</v>
      </c>
      <c r="M28" s="1457">
        <v>94.8</v>
      </c>
      <c r="N28" s="1457">
        <v>209.1</v>
      </c>
      <c r="O28" s="1457">
        <v>89.12</v>
      </c>
      <c r="P28" s="1457">
        <v>110.7</v>
      </c>
      <c r="Q28" s="1457">
        <v>26.16</v>
      </c>
      <c r="R28" s="1457">
        <v>6.3</v>
      </c>
      <c r="S28" s="1457">
        <v>33.53</v>
      </c>
      <c r="T28" s="1457">
        <v>2.4288059999999998</v>
      </c>
      <c r="U28" s="1457">
        <v>7.9450000000000003</v>
      </c>
      <c r="V28" s="1457">
        <v>0.33050000000000002</v>
      </c>
      <c r="W28" s="1457">
        <v>0.222</v>
      </c>
      <c r="X28" s="1459">
        <v>601.68630600000006</v>
      </c>
      <c r="Y28" s="1460">
        <v>17336.855350999998</v>
      </c>
      <c r="Z28" s="1461"/>
      <c r="AA28" s="1462"/>
      <c r="AB28" s="1462"/>
      <c r="AC28" s="1462"/>
    </row>
    <row r="29" spans="1:29" ht="28.5" hidden="1" customHeight="1" x14ac:dyDescent="0.25">
      <c r="A29" s="3051">
        <v>39965</v>
      </c>
      <c r="B29" s="1456">
        <v>223.8600000000024</v>
      </c>
      <c r="C29" s="1457">
        <v>144.30000000000001</v>
      </c>
      <c r="D29" s="1457">
        <v>203.24</v>
      </c>
      <c r="E29" s="1457">
        <v>928.1</v>
      </c>
      <c r="F29" s="1457">
        <v>1243.5</v>
      </c>
      <c r="G29" s="1457">
        <v>1990.7</v>
      </c>
      <c r="H29" s="1457">
        <v>10762.8</v>
      </c>
      <c r="I29" s="1457">
        <v>1086.4000000000001</v>
      </c>
      <c r="J29" s="1458">
        <v>16582.900000000001</v>
      </c>
      <c r="K29" s="1456">
        <v>8.1</v>
      </c>
      <c r="L29" s="1457">
        <v>12.9</v>
      </c>
      <c r="M29" s="1457">
        <v>95.2</v>
      </c>
      <c r="N29" s="1457">
        <v>209</v>
      </c>
      <c r="O29" s="1457">
        <v>89.1</v>
      </c>
      <c r="P29" s="1457">
        <v>110.8</v>
      </c>
      <c r="Q29" s="1457">
        <v>26.2</v>
      </c>
      <c r="R29" s="1457">
        <v>6.3</v>
      </c>
      <c r="S29" s="1457">
        <v>33.56</v>
      </c>
      <c r="T29" s="1457">
        <v>2.4</v>
      </c>
      <c r="U29" s="1457">
        <v>8</v>
      </c>
      <c r="V29" s="1457">
        <v>0.3</v>
      </c>
      <c r="W29" s="1457">
        <v>0.2</v>
      </c>
      <c r="X29" s="1459">
        <v>602.16</v>
      </c>
      <c r="Y29" s="1460">
        <v>17185.060000000001</v>
      </c>
      <c r="Z29" s="1461"/>
      <c r="AA29" s="1462"/>
      <c r="AB29" s="1462"/>
      <c r="AC29" s="1462"/>
    </row>
    <row r="30" spans="1:29" ht="28.5" hidden="1" customHeight="1" x14ac:dyDescent="0.25">
      <c r="A30" s="3051">
        <v>39995</v>
      </c>
      <c r="B30" s="1456">
        <v>224</v>
      </c>
      <c r="C30" s="1457">
        <v>142.69999999999999</v>
      </c>
      <c r="D30" s="1457">
        <v>202.2</v>
      </c>
      <c r="E30" s="1457">
        <v>922.7</v>
      </c>
      <c r="F30" s="1457">
        <v>1283.3</v>
      </c>
      <c r="G30" s="1457">
        <v>2090.8000000000002</v>
      </c>
      <c r="H30" s="1457">
        <v>11081.6</v>
      </c>
      <c r="I30" s="1457">
        <v>1112.2</v>
      </c>
      <c r="J30" s="1458">
        <v>17059.5</v>
      </c>
      <c r="K30" s="1456">
        <v>8.1</v>
      </c>
      <c r="L30" s="1457">
        <v>12.9</v>
      </c>
      <c r="M30" s="1457">
        <v>100.5</v>
      </c>
      <c r="N30" s="1457">
        <v>209.2</v>
      </c>
      <c r="O30" s="1457">
        <v>89.1</v>
      </c>
      <c r="P30" s="1457">
        <v>110.9</v>
      </c>
      <c r="Q30" s="1457">
        <v>26.3</v>
      </c>
      <c r="R30" s="1457">
        <v>6.3</v>
      </c>
      <c r="S30" s="1457">
        <v>33.56</v>
      </c>
      <c r="T30" s="1457">
        <v>2.4</v>
      </c>
      <c r="U30" s="1457">
        <v>8</v>
      </c>
      <c r="V30" s="1457">
        <v>0.3</v>
      </c>
      <c r="W30" s="1457">
        <v>0.2</v>
      </c>
      <c r="X30" s="1459">
        <v>607.8599999999999</v>
      </c>
      <c r="Y30" s="1460">
        <v>17667.36</v>
      </c>
      <c r="Z30" s="1461"/>
      <c r="AA30" s="1462"/>
      <c r="AB30" s="1462"/>
      <c r="AC30" s="1462"/>
    </row>
    <row r="31" spans="1:29" ht="28.5" hidden="1" customHeight="1" x14ac:dyDescent="0.25">
      <c r="A31" s="3051">
        <v>40026</v>
      </c>
      <c r="B31" s="1456">
        <v>223.9</v>
      </c>
      <c r="C31" s="1457">
        <v>142.69999999999999</v>
      </c>
      <c r="D31" s="1457">
        <v>201.1</v>
      </c>
      <c r="E31" s="1457">
        <v>931.1</v>
      </c>
      <c r="F31" s="1457">
        <v>1288.4000000000001</v>
      </c>
      <c r="G31" s="1457">
        <v>2081.8000000000002</v>
      </c>
      <c r="H31" s="1457">
        <v>11138.7</v>
      </c>
      <c r="I31" s="1457">
        <v>1113.7</v>
      </c>
      <c r="J31" s="1458">
        <v>17121.400000000001</v>
      </c>
      <c r="K31" s="1456">
        <v>8.1</v>
      </c>
      <c r="L31" s="1457">
        <v>12.9</v>
      </c>
      <c r="M31" s="1457">
        <v>107.3</v>
      </c>
      <c r="N31" s="1457">
        <v>209</v>
      </c>
      <c r="O31" s="1457">
        <v>89.2</v>
      </c>
      <c r="P31" s="1457">
        <v>111.1</v>
      </c>
      <c r="Q31" s="1457">
        <v>26.5</v>
      </c>
      <c r="R31" s="1457">
        <v>6.3</v>
      </c>
      <c r="S31" s="1457">
        <v>33.700000000000003</v>
      </c>
      <c r="T31" s="1457">
        <v>2.4</v>
      </c>
      <c r="U31" s="1457">
        <v>8</v>
      </c>
      <c r="V31" s="1457">
        <v>0.3</v>
      </c>
      <c r="W31" s="1457">
        <v>0.2</v>
      </c>
      <c r="X31" s="1459">
        <v>615.1</v>
      </c>
      <c r="Y31" s="1460">
        <v>17736.5</v>
      </c>
      <c r="Z31" s="1461"/>
      <c r="AA31" s="1462"/>
      <c r="AB31" s="1462"/>
      <c r="AC31" s="1462"/>
    </row>
    <row r="32" spans="1:29" ht="28.5" hidden="1" customHeight="1" x14ac:dyDescent="0.25">
      <c r="A32" s="3051">
        <v>40057</v>
      </c>
      <c r="B32" s="1456">
        <v>223.8</v>
      </c>
      <c r="C32" s="1457">
        <v>148.5</v>
      </c>
      <c r="D32" s="1457">
        <v>200.5</v>
      </c>
      <c r="E32" s="1457">
        <v>939.9</v>
      </c>
      <c r="F32" s="1457">
        <v>1303.0999999999999</v>
      </c>
      <c r="G32" s="1457">
        <v>2058.9</v>
      </c>
      <c r="H32" s="1457">
        <v>10927.5</v>
      </c>
      <c r="I32" s="1457">
        <v>1104.5</v>
      </c>
      <c r="J32" s="1458">
        <v>16906.7</v>
      </c>
      <c r="K32" s="1456">
        <v>8.1</v>
      </c>
      <c r="L32" s="1457">
        <v>12.9</v>
      </c>
      <c r="M32" s="1457">
        <v>113.8</v>
      </c>
      <c r="N32" s="1457">
        <v>209.3</v>
      </c>
      <c r="O32" s="1457">
        <v>89.2</v>
      </c>
      <c r="P32" s="1457">
        <v>111.7</v>
      </c>
      <c r="Q32" s="1457">
        <v>26.6</v>
      </c>
      <c r="R32" s="1457">
        <v>6.3</v>
      </c>
      <c r="S32" s="1457">
        <v>34</v>
      </c>
      <c r="T32" s="1457">
        <v>2.4</v>
      </c>
      <c r="U32" s="1457">
        <v>8.1</v>
      </c>
      <c r="V32" s="1457">
        <v>0.3</v>
      </c>
      <c r="W32" s="1457">
        <v>0.2</v>
      </c>
      <c r="X32" s="1459">
        <v>623.04499999999996</v>
      </c>
      <c r="Y32" s="1460">
        <v>17529.7</v>
      </c>
      <c r="Z32" s="1461"/>
      <c r="AA32" s="1462"/>
      <c r="AB32" s="1462"/>
      <c r="AC32" s="1462"/>
    </row>
    <row r="33" spans="1:29" ht="28.5" hidden="1" customHeight="1" x14ac:dyDescent="0.25">
      <c r="A33" s="3051">
        <v>40087</v>
      </c>
      <c r="B33" s="1456">
        <v>223.65862500000003</v>
      </c>
      <c r="C33" s="1457">
        <v>154.61484999999999</v>
      </c>
      <c r="D33" s="1457">
        <v>199.25479999999999</v>
      </c>
      <c r="E33" s="1457">
        <v>951.44920000000002</v>
      </c>
      <c r="F33" s="1457">
        <v>1307.9898000000001</v>
      </c>
      <c r="G33" s="1457">
        <v>2127.0259999999998</v>
      </c>
      <c r="H33" s="1457">
        <v>11263.867</v>
      </c>
      <c r="I33" s="1457">
        <v>1113.374</v>
      </c>
      <c r="J33" s="1458">
        <v>17341.234274999999</v>
      </c>
      <c r="K33" s="1456">
        <v>8.1999999999999993</v>
      </c>
      <c r="L33" s="1457">
        <v>12.9</v>
      </c>
      <c r="M33" s="1457">
        <v>118.3</v>
      </c>
      <c r="N33" s="1457">
        <v>209.3</v>
      </c>
      <c r="O33" s="1457">
        <v>89.27</v>
      </c>
      <c r="P33" s="1457">
        <v>112</v>
      </c>
      <c r="Q33" s="1457">
        <v>26.71</v>
      </c>
      <c r="R33" s="1457">
        <v>6.3</v>
      </c>
      <c r="S33" s="1457">
        <v>34.25</v>
      </c>
      <c r="T33" s="1457">
        <v>2.4</v>
      </c>
      <c r="U33" s="1457">
        <v>8.1</v>
      </c>
      <c r="V33" s="1457">
        <v>0.3</v>
      </c>
      <c r="W33" s="1457">
        <v>0.2</v>
      </c>
      <c r="X33" s="1459">
        <v>628.33000000000004</v>
      </c>
      <c r="Y33" s="1460">
        <v>17969.564275000001</v>
      </c>
      <c r="Z33" s="1461"/>
      <c r="AA33" s="1462"/>
      <c r="AB33" s="1462"/>
      <c r="AC33" s="1462"/>
    </row>
    <row r="34" spans="1:29" ht="28.5" hidden="1" customHeight="1" x14ac:dyDescent="0.25">
      <c r="A34" s="3051">
        <v>40118</v>
      </c>
      <c r="B34" s="1456">
        <v>223.6</v>
      </c>
      <c r="C34" s="1457">
        <v>153.30000000000001</v>
      </c>
      <c r="D34" s="1457">
        <v>197.7</v>
      </c>
      <c r="E34" s="1457">
        <v>964.86</v>
      </c>
      <c r="F34" s="1457">
        <v>1333.5</v>
      </c>
      <c r="G34" s="1457">
        <v>2126.8000000000002</v>
      </c>
      <c r="H34" s="1457">
        <v>11465</v>
      </c>
      <c r="I34" s="1457">
        <v>1107.7</v>
      </c>
      <c r="J34" s="1458">
        <v>17572.460000000003</v>
      </c>
      <c r="K34" s="1456">
        <v>8.5</v>
      </c>
      <c r="L34" s="1457">
        <v>13</v>
      </c>
      <c r="M34" s="1457">
        <v>122.9</v>
      </c>
      <c r="N34" s="1457">
        <v>210.9</v>
      </c>
      <c r="O34" s="1457">
        <v>89.7</v>
      </c>
      <c r="P34" s="1457">
        <v>113.2</v>
      </c>
      <c r="Q34" s="1457">
        <v>27.2</v>
      </c>
      <c r="R34" s="1457">
        <v>6.3</v>
      </c>
      <c r="S34" s="1457">
        <v>34.5</v>
      </c>
      <c r="T34" s="1457">
        <v>2.4</v>
      </c>
      <c r="U34" s="1457">
        <v>8.1999999999999993</v>
      </c>
      <c r="V34" s="1457">
        <v>0.3</v>
      </c>
      <c r="W34" s="1457">
        <v>0.2</v>
      </c>
      <c r="X34" s="1459">
        <v>637.30000000000007</v>
      </c>
      <c r="Y34" s="1460">
        <v>18209.760000000002</v>
      </c>
      <c r="Z34" s="1461"/>
      <c r="AA34" s="1462"/>
      <c r="AB34" s="1462"/>
      <c r="AC34" s="1462"/>
    </row>
    <row r="35" spans="1:29" ht="28.5" hidden="1" customHeight="1" x14ac:dyDescent="0.25">
      <c r="A35" s="3051">
        <v>40148</v>
      </c>
      <c r="B35" s="1456">
        <v>223.5</v>
      </c>
      <c r="C35" s="1457">
        <v>157.11632499999999</v>
      </c>
      <c r="D35" s="1457">
        <v>207.54839999999999</v>
      </c>
      <c r="E35" s="1457">
        <v>1103.7596000000001</v>
      </c>
      <c r="F35" s="1457">
        <v>1611.6784</v>
      </c>
      <c r="G35" s="1457">
        <v>2578.212</v>
      </c>
      <c r="H35" s="1457">
        <v>13609.625</v>
      </c>
      <c r="I35" s="1457">
        <v>1163.1199999999999</v>
      </c>
      <c r="J35" s="1458">
        <v>20654.559724999999</v>
      </c>
      <c r="K35" s="1456">
        <v>8.5850000000000009</v>
      </c>
      <c r="L35" s="1457">
        <v>12.955</v>
      </c>
      <c r="M35" s="1457">
        <v>133.39807999999999</v>
      </c>
      <c r="N35" s="1457">
        <v>216.40622999999999</v>
      </c>
      <c r="O35" s="1463">
        <v>93.355885000000001</v>
      </c>
      <c r="P35" s="1463">
        <v>114.90643</v>
      </c>
      <c r="Q35" s="1457">
        <v>27.515757000000001</v>
      </c>
      <c r="R35" s="1457">
        <v>6.3474992500000003</v>
      </c>
      <c r="S35" s="1457">
        <v>34.670226199999995</v>
      </c>
      <c r="T35" s="1457">
        <v>2.4285654999999999</v>
      </c>
      <c r="U35" s="1457">
        <v>8.2286047</v>
      </c>
      <c r="V35" s="1457">
        <v>0.33051676000000002</v>
      </c>
      <c r="W35" s="1457">
        <v>0.22206902000000001</v>
      </c>
      <c r="X35" s="1459">
        <v>659.34986343000003</v>
      </c>
      <c r="Y35" s="1460">
        <v>21313.90958843</v>
      </c>
      <c r="Z35" s="1461"/>
      <c r="AA35" s="1462"/>
      <c r="AB35" s="1462"/>
      <c r="AC35" s="1462"/>
    </row>
    <row r="36" spans="1:29" ht="28.5" hidden="1" customHeight="1" x14ac:dyDescent="0.25">
      <c r="A36" s="3051">
        <v>40179</v>
      </c>
      <c r="B36" s="1456">
        <v>223.4</v>
      </c>
      <c r="C36" s="1457">
        <v>163.1</v>
      </c>
      <c r="D36" s="1457">
        <v>206.7</v>
      </c>
      <c r="E36" s="1457">
        <v>1000.4</v>
      </c>
      <c r="F36" s="1457">
        <v>1380.6</v>
      </c>
      <c r="G36" s="1457">
        <v>2232</v>
      </c>
      <c r="H36" s="1457">
        <v>12193.1</v>
      </c>
      <c r="I36" s="1457">
        <v>1132</v>
      </c>
      <c r="J36" s="1458">
        <v>18531.3</v>
      </c>
      <c r="K36" s="1456">
        <v>8.6</v>
      </c>
      <c r="L36" s="1457">
        <v>12.9621</v>
      </c>
      <c r="M36" s="1457">
        <v>136.4</v>
      </c>
      <c r="N36" s="1457">
        <v>218.57</v>
      </c>
      <c r="O36" s="1463">
        <v>93.36</v>
      </c>
      <c r="P36" s="1463">
        <v>116.24</v>
      </c>
      <c r="Q36" s="1457">
        <v>27.76</v>
      </c>
      <c r="R36" s="1457">
        <v>6.3474992500000003</v>
      </c>
      <c r="S36" s="1457">
        <v>34.700000000000003</v>
      </c>
      <c r="T36" s="1457">
        <v>2.4</v>
      </c>
      <c r="U36" s="1457">
        <v>8.1999999999999993</v>
      </c>
      <c r="V36" s="1457">
        <v>0.3</v>
      </c>
      <c r="W36" s="1457">
        <v>0.2</v>
      </c>
      <c r="X36" s="1459">
        <v>666.03959925000015</v>
      </c>
      <c r="Y36" s="1460">
        <v>19197.339599250001</v>
      </c>
      <c r="Z36" s="1461"/>
      <c r="AA36" s="1462"/>
      <c r="AB36" s="1462"/>
      <c r="AC36" s="1462"/>
    </row>
    <row r="37" spans="1:29" ht="28.5" hidden="1" customHeight="1" x14ac:dyDescent="0.25">
      <c r="A37" s="3051">
        <v>40210</v>
      </c>
      <c r="B37" s="1456">
        <v>223.3</v>
      </c>
      <c r="C37" s="1457">
        <v>161.252725</v>
      </c>
      <c r="D37" s="1457">
        <v>206.64425</v>
      </c>
      <c r="E37" s="1457">
        <v>979.74149999999997</v>
      </c>
      <c r="F37" s="1457">
        <v>1375.3363999999999</v>
      </c>
      <c r="G37" s="1457">
        <v>2160.5745000000002</v>
      </c>
      <c r="H37" s="1457">
        <v>11993.867</v>
      </c>
      <c r="I37" s="1457">
        <v>1119.5519999999999</v>
      </c>
      <c r="J37" s="1458">
        <v>18220.268375</v>
      </c>
      <c r="K37" s="1456">
        <v>8.6</v>
      </c>
      <c r="L37" s="1457">
        <v>13</v>
      </c>
      <c r="M37" s="1457">
        <v>134.91</v>
      </c>
      <c r="N37" s="1457">
        <v>218.6</v>
      </c>
      <c r="O37" s="1463">
        <v>93.4</v>
      </c>
      <c r="P37" s="1463">
        <v>116.99</v>
      </c>
      <c r="Q37" s="1457">
        <v>27.76</v>
      </c>
      <c r="R37" s="1457">
        <v>6.3474992500000003</v>
      </c>
      <c r="S37" s="1457">
        <v>34.799999999999997</v>
      </c>
      <c r="T37" s="1457">
        <v>2.4</v>
      </c>
      <c r="U37" s="1457">
        <v>8.25</v>
      </c>
      <c r="V37" s="1457">
        <v>0.33</v>
      </c>
      <c r="W37" s="1457">
        <v>0.2</v>
      </c>
      <c r="X37" s="1459">
        <v>665.59</v>
      </c>
      <c r="Y37" s="1460">
        <v>18885.858375</v>
      </c>
      <c r="Z37" s="1461"/>
      <c r="AA37" s="1462"/>
      <c r="AB37" s="1462"/>
      <c r="AC37" s="1462"/>
    </row>
    <row r="38" spans="1:29" ht="28.5" hidden="1" customHeight="1" x14ac:dyDescent="0.25">
      <c r="A38" s="3051">
        <v>40238</v>
      </c>
      <c r="B38" s="1456">
        <v>223.3</v>
      </c>
      <c r="C38" s="1457">
        <v>162.4</v>
      </c>
      <c r="D38" s="1457">
        <v>203.1</v>
      </c>
      <c r="E38" s="1457">
        <v>980.83</v>
      </c>
      <c r="F38" s="1457">
        <v>1372.3</v>
      </c>
      <c r="G38" s="1457">
        <v>2229.5</v>
      </c>
      <c r="H38" s="1457">
        <v>12056.4</v>
      </c>
      <c r="I38" s="1457">
        <v>1097.7</v>
      </c>
      <c r="J38" s="1458">
        <v>18325.53</v>
      </c>
      <c r="K38" s="1456">
        <v>8.61</v>
      </c>
      <c r="L38" s="1457">
        <v>12.967000000000001</v>
      </c>
      <c r="M38" s="1457">
        <v>130.96</v>
      </c>
      <c r="N38" s="1457">
        <v>218.20168000000001</v>
      </c>
      <c r="O38" s="1463">
        <v>94.12</v>
      </c>
      <c r="P38" s="1463">
        <v>117.398</v>
      </c>
      <c r="Q38" s="1457">
        <v>27.76</v>
      </c>
      <c r="R38" s="1457">
        <v>6.3470000000000004</v>
      </c>
      <c r="S38" s="1457">
        <v>35.049999999999997</v>
      </c>
      <c r="T38" s="1457">
        <v>2.4300000000000002</v>
      </c>
      <c r="U38" s="1457">
        <v>8.2606000000000002</v>
      </c>
      <c r="V38" s="1457">
        <v>0.33</v>
      </c>
      <c r="W38" s="1457">
        <v>0.2</v>
      </c>
      <c r="X38" s="1459">
        <v>662.63427999999999</v>
      </c>
      <c r="Y38" s="1460">
        <v>18988.164280000001</v>
      </c>
      <c r="Z38" s="1461"/>
      <c r="AA38" s="1462"/>
      <c r="AB38" s="1462"/>
      <c r="AC38" s="1462"/>
    </row>
    <row r="39" spans="1:29" ht="28.5" hidden="1" customHeight="1" x14ac:dyDescent="0.25">
      <c r="A39" s="3051">
        <v>40269</v>
      </c>
      <c r="B39" s="1456">
        <v>223.2</v>
      </c>
      <c r="C39" s="1457">
        <v>170.58</v>
      </c>
      <c r="D39" s="1457">
        <v>220.6797</v>
      </c>
      <c r="E39" s="1457">
        <v>970.68</v>
      </c>
      <c r="F39" s="1457">
        <v>1337.58</v>
      </c>
      <c r="G39" s="1457">
        <v>2183.1799999999998</v>
      </c>
      <c r="H39" s="1457">
        <v>12143.69</v>
      </c>
      <c r="I39" s="1457">
        <v>1082.3499999999999</v>
      </c>
      <c r="J39" s="1458">
        <v>18331.939699999999</v>
      </c>
      <c r="K39" s="1456">
        <v>8.6</v>
      </c>
      <c r="L39" s="1457">
        <v>12.97</v>
      </c>
      <c r="M39" s="1457">
        <v>131.37</v>
      </c>
      <c r="N39" s="1457">
        <v>218.35</v>
      </c>
      <c r="O39" s="1463">
        <v>95.01</v>
      </c>
      <c r="P39" s="1463">
        <v>117.64</v>
      </c>
      <c r="Q39" s="1457">
        <v>27.75</v>
      </c>
      <c r="R39" s="1457">
        <v>6.34</v>
      </c>
      <c r="S39" s="1457">
        <v>35.17</v>
      </c>
      <c r="T39" s="1457">
        <v>2.42</v>
      </c>
      <c r="U39" s="1457">
        <v>8.26</v>
      </c>
      <c r="V39" s="1457">
        <v>0.33</v>
      </c>
      <c r="W39" s="1457">
        <v>0.22</v>
      </c>
      <c r="X39" s="1459">
        <v>664.43</v>
      </c>
      <c r="Y39" s="1460">
        <v>18996.369699999999</v>
      </c>
      <c r="Z39" s="1461"/>
      <c r="AA39" s="1462"/>
      <c r="AB39" s="1462"/>
      <c r="AC39" s="1462"/>
    </row>
    <row r="40" spans="1:29" ht="28.5" hidden="1" customHeight="1" x14ac:dyDescent="0.25">
      <c r="A40" s="3051">
        <v>40299</v>
      </c>
      <c r="B40" s="1456">
        <v>219.7</v>
      </c>
      <c r="C40" s="1457">
        <v>173.1</v>
      </c>
      <c r="D40" s="1457">
        <v>233</v>
      </c>
      <c r="E40" s="1457">
        <v>978.9</v>
      </c>
      <c r="F40" s="1457">
        <v>1364.79</v>
      </c>
      <c r="G40" s="1457">
        <v>2189.9</v>
      </c>
      <c r="H40" s="1457">
        <v>12249.4</v>
      </c>
      <c r="I40" s="1457">
        <v>1080.0999999999999</v>
      </c>
      <c r="J40" s="1458">
        <v>18488.89</v>
      </c>
      <c r="K40" s="1456">
        <v>8.6</v>
      </c>
      <c r="L40" s="1457">
        <v>12.98</v>
      </c>
      <c r="M40" s="1457">
        <v>129.77000000000001</v>
      </c>
      <c r="N40" s="1464">
        <v>218.63</v>
      </c>
      <c r="O40" s="1464">
        <v>95.18</v>
      </c>
      <c r="P40" s="1464">
        <v>117.85</v>
      </c>
      <c r="Q40" s="1464">
        <v>27.8</v>
      </c>
      <c r="R40" s="1457">
        <v>6.3</v>
      </c>
      <c r="S40" s="1457">
        <v>35.25</v>
      </c>
      <c r="T40" s="1457">
        <v>2.4300000000000002</v>
      </c>
      <c r="U40" s="1457">
        <v>8.33</v>
      </c>
      <c r="V40" s="1457">
        <v>0.33</v>
      </c>
      <c r="W40" s="1457">
        <v>0.22</v>
      </c>
      <c r="X40" s="1459">
        <v>663.67</v>
      </c>
      <c r="Y40" s="1460">
        <v>19152.559999999998</v>
      </c>
      <c r="Z40" s="1461"/>
      <c r="AA40" s="1462"/>
      <c r="AB40" s="1462"/>
      <c r="AC40" s="1462"/>
    </row>
    <row r="41" spans="1:29" ht="28.5" hidden="1" customHeight="1" x14ac:dyDescent="0.25">
      <c r="A41" s="3051">
        <v>40330</v>
      </c>
      <c r="B41" s="1456">
        <v>219.6</v>
      </c>
      <c r="C41" s="1457">
        <v>174.9</v>
      </c>
      <c r="D41" s="1457">
        <v>236.9</v>
      </c>
      <c r="E41" s="1457">
        <v>957.7</v>
      </c>
      <c r="F41" s="1457">
        <v>1316</v>
      </c>
      <c r="G41" s="1457">
        <v>2155.4</v>
      </c>
      <c r="H41" s="1457">
        <v>12099.4</v>
      </c>
      <c r="I41" s="1457">
        <v>1068.5</v>
      </c>
      <c r="J41" s="1458">
        <v>18228.400000000001</v>
      </c>
      <c r="K41" s="1456">
        <v>8.6</v>
      </c>
      <c r="L41" s="1457">
        <v>12.98</v>
      </c>
      <c r="M41" s="1457">
        <v>128.6</v>
      </c>
      <c r="N41" s="1464">
        <v>217.07</v>
      </c>
      <c r="O41" s="1464">
        <v>95.27</v>
      </c>
      <c r="P41" s="1464">
        <v>118.08</v>
      </c>
      <c r="Q41" s="1464">
        <v>27.83</v>
      </c>
      <c r="R41" s="1457">
        <v>6.3</v>
      </c>
      <c r="S41" s="1457">
        <v>35.54</v>
      </c>
      <c r="T41" s="1457">
        <v>2.4300000000000002</v>
      </c>
      <c r="U41" s="1457">
        <v>8.41</v>
      </c>
      <c r="V41" s="1457">
        <v>0.33</v>
      </c>
      <c r="W41" s="1457">
        <v>0.22</v>
      </c>
      <c r="X41" s="1459">
        <v>661.66</v>
      </c>
      <c r="Y41" s="1460">
        <v>18890.060000000001</v>
      </c>
      <c r="Z41" s="1461"/>
      <c r="AA41" s="1462"/>
      <c r="AB41" s="1462"/>
      <c r="AC41" s="1462"/>
    </row>
    <row r="42" spans="1:29" ht="28.5" hidden="1" customHeight="1" x14ac:dyDescent="0.25">
      <c r="A42" s="3051">
        <v>40360</v>
      </c>
      <c r="B42" s="1456">
        <v>219.56</v>
      </c>
      <c r="C42" s="1457">
        <v>175.46</v>
      </c>
      <c r="D42" s="1457">
        <v>242.4</v>
      </c>
      <c r="E42" s="1457">
        <v>973.4</v>
      </c>
      <c r="F42" s="1457">
        <v>1327</v>
      </c>
      <c r="G42" s="1457">
        <v>2207</v>
      </c>
      <c r="H42" s="1457">
        <v>12337.3</v>
      </c>
      <c r="I42" s="1457">
        <v>1059.5999999999999</v>
      </c>
      <c r="J42" s="1458">
        <v>18541.72</v>
      </c>
      <c r="K42" s="1456">
        <v>8.6</v>
      </c>
      <c r="L42" s="1457">
        <v>12.98</v>
      </c>
      <c r="M42" s="1457">
        <v>126.51</v>
      </c>
      <c r="N42" s="1464">
        <v>215.95</v>
      </c>
      <c r="O42" s="1464">
        <v>95.09</v>
      </c>
      <c r="P42" s="1464">
        <v>118.4</v>
      </c>
      <c r="Q42" s="1464">
        <v>27.9</v>
      </c>
      <c r="R42" s="1457">
        <v>6.3460000000000001</v>
      </c>
      <c r="S42" s="1457">
        <v>35.64</v>
      </c>
      <c r="T42" s="1457">
        <v>2.4300000000000002</v>
      </c>
      <c r="U42" s="1457">
        <v>8.4600000000000009</v>
      </c>
      <c r="V42" s="1457">
        <v>0.33</v>
      </c>
      <c r="W42" s="1457">
        <v>0.22</v>
      </c>
      <c r="X42" s="1459">
        <v>658.85599999999999</v>
      </c>
      <c r="Y42" s="1460">
        <v>19200.575999999997</v>
      </c>
      <c r="Z42" s="1461"/>
      <c r="AA42" s="1462"/>
      <c r="AB42" s="1462"/>
      <c r="AC42" s="1462"/>
    </row>
    <row r="43" spans="1:29" ht="28.5" hidden="1" customHeight="1" x14ac:dyDescent="0.25">
      <c r="A43" s="3051">
        <v>40391</v>
      </c>
      <c r="B43" s="1456">
        <v>219.5</v>
      </c>
      <c r="C43" s="1457">
        <v>179.6</v>
      </c>
      <c r="D43" s="1457">
        <v>251.75</v>
      </c>
      <c r="E43" s="1457">
        <v>972.95</v>
      </c>
      <c r="F43" s="1457">
        <v>1361.1</v>
      </c>
      <c r="G43" s="1457">
        <v>2211.4899999999998</v>
      </c>
      <c r="H43" s="1457">
        <v>12434.69</v>
      </c>
      <c r="I43" s="1457">
        <v>1049.9000000000001</v>
      </c>
      <c r="J43" s="1458">
        <v>18680.98</v>
      </c>
      <c r="K43" s="1456">
        <v>8.6300000000000008</v>
      </c>
      <c r="L43" s="1457">
        <v>12.99</v>
      </c>
      <c r="M43" s="1457">
        <v>126.58</v>
      </c>
      <c r="N43" s="1464">
        <v>215.91</v>
      </c>
      <c r="O43" s="1464">
        <v>95.42</v>
      </c>
      <c r="P43" s="1464">
        <v>118.66</v>
      </c>
      <c r="Q43" s="1464">
        <v>28</v>
      </c>
      <c r="R43" s="1457">
        <v>6.3460000000000001</v>
      </c>
      <c r="S43" s="1457">
        <v>35.89</v>
      </c>
      <c r="T43" s="1457">
        <v>2.4</v>
      </c>
      <c r="U43" s="1457">
        <v>8.5030000000000001</v>
      </c>
      <c r="V43" s="1457">
        <v>0.33</v>
      </c>
      <c r="W43" s="1457">
        <v>0.22</v>
      </c>
      <c r="X43" s="1459">
        <v>659.87900000000013</v>
      </c>
      <c r="Y43" s="1460">
        <v>19340.859000000004</v>
      </c>
      <c r="Z43" s="1461"/>
      <c r="AA43" s="1462"/>
      <c r="AB43" s="1462"/>
      <c r="AC43" s="1462"/>
    </row>
    <row r="44" spans="1:29" ht="28.5" hidden="1" customHeight="1" x14ac:dyDescent="0.25">
      <c r="A44" s="3051">
        <v>40422</v>
      </c>
      <c r="B44" s="1456">
        <v>219.44</v>
      </c>
      <c r="C44" s="1457">
        <v>182.4</v>
      </c>
      <c r="D44" s="1457">
        <v>255.9</v>
      </c>
      <c r="E44" s="1457">
        <v>1013.9</v>
      </c>
      <c r="F44" s="1457">
        <v>1350.8</v>
      </c>
      <c r="G44" s="1457">
        <v>2246.6999999999998</v>
      </c>
      <c r="H44" s="1457">
        <v>12363.3</v>
      </c>
      <c r="I44" s="1457">
        <v>1044.5999999999999</v>
      </c>
      <c r="J44" s="1458">
        <v>18677.039999999997</v>
      </c>
      <c r="K44" s="1456">
        <v>8.6</v>
      </c>
      <c r="L44" s="1457">
        <v>12.99</v>
      </c>
      <c r="M44" s="1457">
        <v>126.69</v>
      </c>
      <c r="N44" s="1464">
        <v>215.62</v>
      </c>
      <c r="O44" s="1464">
        <v>95.63</v>
      </c>
      <c r="P44" s="1464">
        <v>118.81</v>
      </c>
      <c r="Q44" s="1464">
        <v>28.06</v>
      </c>
      <c r="R44" s="1457">
        <v>6.3</v>
      </c>
      <c r="S44" s="1457">
        <v>35.93</v>
      </c>
      <c r="T44" s="1457">
        <v>2.4300000000000002</v>
      </c>
      <c r="U44" s="1457">
        <v>8.5500000000000007</v>
      </c>
      <c r="V44" s="1457">
        <v>0.33</v>
      </c>
      <c r="W44" s="1457">
        <v>0.2</v>
      </c>
      <c r="X44" s="1459">
        <v>660.14999999999975</v>
      </c>
      <c r="Y44" s="1460">
        <v>19337.189999999999</v>
      </c>
      <c r="Z44" s="1461"/>
      <c r="AA44" s="1462"/>
      <c r="AB44" s="1462"/>
      <c r="AC44" s="1462"/>
    </row>
    <row r="45" spans="1:29" ht="28.5" hidden="1" customHeight="1" x14ac:dyDescent="0.25">
      <c r="A45" s="3051">
        <v>40452</v>
      </c>
      <c r="B45" s="1456">
        <v>219.39</v>
      </c>
      <c r="C45" s="1457">
        <v>180.07</v>
      </c>
      <c r="D45" s="1457">
        <v>252.2</v>
      </c>
      <c r="E45" s="1457">
        <v>1009.1</v>
      </c>
      <c r="F45" s="1457">
        <v>1357.59</v>
      </c>
      <c r="G45" s="1457">
        <v>2233.25</v>
      </c>
      <c r="H45" s="1457">
        <v>12536.1</v>
      </c>
      <c r="I45" s="1457">
        <v>1034.5999999999999</v>
      </c>
      <c r="J45" s="1458">
        <v>18822.3</v>
      </c>
      <c r="K45" s="1456">
        <v>8.6</v>
      </c>
      <c r="L45" s="1457">
        <v>12.996</v>
      </c>
      <c r="M45" s="1457">
        <v>127.81</v>
      </c>
      <c r="N45" s="1464">
        <v>216.33</v>
      </c>
      <c r="O45" s="1464">
        <v>95.79</v>
      </c>
      <c r="P45" s="1464">
        <v>119.03</v>
      </c>
      <c r="Q45" s="1464">
        <v>28.06</v>
      </c>
      <c r="R45" s="1457">
        <v>6.3460000000000001</v>
      </c>
      <c r="S45" s="1457">
        <v>35.9</v>
      </c>
      <c r="T45" s="1457">
        <v>2.4300000000000002</v>
      </c>
      <c r="U45" s="1457">
        <v>8.59</v>
      </c>
      <c r="V45" s="1457">
        <v>0.33</v>
      </c>
      <c r="W45" s="1457">
        <v>0.22</v>
      </c>
      <c r="X45" s="1459">
        <v>662.43200000000002</v>
      </c>
      <c r="Y45" s="1460">
        <v>19484.732</v>
      </c>
      <c r="Z45" s="1461"/>
      <c r="AA45" s="1462"/>
      <c r="AB45" s="1462"/>
      <c r="AC45" s="1462"/>
    </row>
    <row r="46" spans="1:29" ht="28.5" hidden="1" customHeight="1" x14ac:dyDescent="0.25">
      <c r="A46" s="3051">
        <v>40483</v>
      </c>
      <c r="B46" s="1456">
        <v>219.3</v>
      </c>
      <c r="C46" s="1457">
        <v>179.85</v>
      </c>
      <c r="D46" s="1457">
        <v>260.08</v>
      </c>
      <c r="E46" s="1457">
        <v>1018.2</v>
      </c>
      <c r="F46" s="1457">
        <v>1363</v>
      </c>
      <c r="G46" s="1457">
        <v>2250.25</v>
      </c>
      <c r="H46" s="1457">
        <v>12720.4</v>
      </c>
      <c r="I46" s="1457">
        <v>1079.26</v>
      </c>
      <c r="J46" s="1458">
        <v>19090.34</v>
      </c>
      <c r="K46" s="1456">
        <v>8.6</v>
      </c>
      <c r="L46" s="1457">
        <v>13.003</v>
      </c>
      <c r="M46" s="1457">
        <v>128.13</v>
      </c>
      <c r="N46" s="1457">
        <v>217.26</v>
      </c>
      <c r="O46" s="1457">
        <v>96.89</v>
      </c>
      <c r="P46" s="1457">
        <v>119.64</v>
      </c>
      <c r="Q46" s="1457">
        <v>28.09</v>
      </c>
      <c r="R46" s="1457">
        <v>6.3460000000000001</v>
      </c>
      <c r="S46" s="1457">
        <v>36.25</v>
      </c>
      <c r="T46" s="1457">
        <v>2.4300000000000002</v>
      </c>
      <c r="U46" s="1457">
        <v>8.64</v>
      </c>
      <c r="V46" s="1457">
        <v>0.33</v>
      </c>
      <c r="W46" s="1457">
        <v>0.22</v>
      </c>
      <c r="X46" s="1459">
        <v>665.82900000000006</v>
      </c>
      <c r="Y46" s="1460">
        <v>19756.169000000002</v>
      </c>
      <c r="Z46" s="1461"/>
      <c r="AA46" s="1462"/>
      <c r="AB46" s="1462"/>
      <c r="AC46" s="1462"/>
    </row>
    <row r="47" spans="1:29" ht="28.5" hidden="1" customHeight="1" x14ac:dyDescent="0.25">
      <c r="A47" s="3051">
        <v>40513</v>
      </c>
      <c r="B47" s="1456">
        <v>219.26900000000001</v>
      </c>
      <c r="C47" s="1457">
        <v>196.5</v>
      </c>
      <c r="D47" s="1457">
        <v>289.39999999999998</v>
      </c>
      <c r="E47" s="1457">
        <v>1112.6300000000001</v>
      </c>
      <c r="F47" s="1457">
        <v>1563.9</v>
      </c>
      <c r="G47" s="1457">
        <v>2688.13</v>
      </c>
      <c r="H47" s="1457">
        <v>14930.42</v>
      </c>
      <c r="I47" s="1457">
        <v>1154.04</v>
      </c>
      <c r="J47" s="1458">
        <v>22154.289000000001</v>
      </c>
      <c r="K47" s="1456">
        <v>8.82</v>
      </c>
      <c r="L47" s="1457">
        <v>13.009</v>
      </c>
      <c r="M47" s="1457">
        <v>131.69999999999999</v>
      </c>
      <c r="N47" s="1457">
        <v>221.75</v>
      </c>
      <c r="O47" s="1457">
        <v>99.16</v>
      </c>
      <c r="P47" s="1457">
        <v>121.23</v>
      </c>
      <c r="Q47" s="1457">
        <v>28.18</v>
      </c>
      <c r="R47" s="1457">
        <v>6.3460000000000001</v>
      </c>
      <c r="S47" s="1457">
        <v>36.700000000000003</v>
      </c>
      <c r="T47" s="1457">
        <v>2.4300000000000002</v>
      </c>
      <c r="U47" s="1457">
        <v>8.7200000000000006</v>
      </c>
      <c r="V47" s="1457">
        <v>0.33</v>
      </c>
      <c r="W47" s="1457">
        <v>0.22</v>
      </c>
      <c r="X47" s="1459">
        <v>678.59500000000003</v>
      </c>
      <c r="Y47" s="1460">
        <v>22832.884000000002</v>
      </c>
      <c r="Z47" s="1461"/>
      <c r="AA47" s="1462"/>
      <c r="AB47" s="1462"/>
      <c r="AC47" s="1462"/>
    </row>
    <row r="48" spans="1:29" ht="28.5" hidden="1" customHeight="1" x14ac:dyDescent="0.25">
      <c r="A48" s="3051">
        <v>40544</v>
      </c>
      <c r="B48" s="1456">
        <v>219.2</v>
      </c>
      <c r="C48" s="1457">
        <v>189.8</v>
      </c>
      <c r="D48" s="1457">
        <v>275</v>
      </c>
      <c r="E48" s="1457">
        <v>1033.4000000000001</v>
      </c>
      <c r="F48" s="1457">
        <v>1434.5</v>
      </c>
      <c r="G48" s="1457">
        <v>2496.1999999999998</v>
      </c>
      <c r="H48" s="1457">
        <v>14004.6</v>
      </c>
      <c r="I48" s="1457">
        <v>1129.5999999999999</v>
      </c>
      <c r="J48" s="1458">
        <v>20782.3</v>
      </c>
      <c r="K48" s="1456">
        <v>8.82</v>
      </c>
      <c r="L48" s="1457">
        <v>13</v>
      </c>
      <c r="M48" s="1457">
        <v>131.9</v>
      </c>
      <c r="N48" s="1457">
        <v>223.65</v>
      </c>
      <c r="O48" s="1457">
        <v>100.82</v>
      </c>
      <c r="P48" s="1457">
        <v>122.25</v>
      </c>
      <c r="Q48" s="1457">
        <v>28.28</v>
      </c>
      <c r="R48" s="1457">
        <v>6.3460000000000001</v>
      </c>
      <c r="S48" s="1457">
        <v>36.880000000000003</v>
      </c>
      <c r="T48" s="1457">
        <v>2.4300000000000002</v>
      </c>
      <c r="U48" s="1457">
        <v>8.76</v>
      </c>
      <c r="V48" s="1457">
        <v>0.33</v>
      </c>
      <c r="W48" s="1457">
        <v>0.2</v>
      </c>
      <c r="X48" s="1459">
        <v>683.66600000000005</v>
      </c>
      <c r="Y48" s="1460">
        <v>21466.016</v>
      </c>
      <c r="Z48" s="1461"/>
      <c r="AA48" s="1462"/>
      <c r="AB48" s="1462"/>
      <c r="AC48" s="1462"/>
    </row>
    <row r="49" spans="1:29" ht="28.5" hidden="1" customHeight="1" x14ac:dyDescent="0.25">
      <c r="A49" s="3051">
        <v>40575</v>
      </c>
      <c r="B49" s="1456">
        <v>219.2</v>
      </c>
      <c r="C49" s="1457">
        <v>178.8</v>
      </c>
      <c r="D49" s="1457">
        <v>260.92</v>
      </c>
      <c r="E49" s="1457">
        <v>1008.72</v>
      </c>
      <c r="F49" s="1457">
        <v>1393.11</v>
      </c>
      <c r="G49" s="1457">
        <v>2357.5</v>
      </c>
      <c r="H49" s="1457">
        <v>13570.2</v>
      </c>
      <c r="I49" s="1457">
        <v>1107</v>
      </c>
      <c r="J49" s="1458">
        <v>20095.45</v>
      </c>
      <c r="K49" s="1456">
        <v>8.83</v>
      </c>
      <c r="L49" s="1457">
        <v>13.015000000000001</v>
      </c>
      <c r="M49" s="1457">
        <v>131.87</v>
      </c>
      <c r="N49" s="1457">
        <v>223.57</v>
      </c>
      <c r="O49" s="1457">
        <v>101.03</v>
      </c>
      <c r="P49" s="1457">
        <v>122.74</v>
      </c>
      <c r="Q49" s="1457">
        <v>28.32</v>
      </c>
      <c r="R49" s="1457">
        <v>6.3</v>
      </c>
      <c r="S49" s="1457">
        <v>37</v>
      </c>
      <c r="T49" s="1457">
        <v>2.4</v>
      </c>
      <c r="U49" s="1457">
        <v>8.7799999999999994</v>
      </c>
      <c r="V49" s="1457">
        <v>0.33</v>
      </c>
      <c r="W49" s="1457">
        <v>0.22</v>
      </c>
      <c r="X49" s="1459">
        <v>684.40499999999997</v>
      </c>
      <c r="Y49" s="1460">
        <v>20779.855</v>
      </c>
      <c r="Z49" s="1461"/>
      <c r="AA49" s="1462"/>
      <c r="AB49" s="1465"/>
      <c r="AC49" s="1462"/>
    </row>
    <row r="50" spans="1:29" ht="28.5" hidden="1" customHeight="1" x14ac:dyDescent="0.25">
      <c r="A50" s="3051">
        <v>40603</v>
      </c>
      <c r="B50" s="1456">
        <v>219.1</v>
      </c>
      <c r="C50" s="1457">
        <v>175.44</v>
      </c>
      <c r="D50" s="1457">
        <v>257.2</v>
      </c>
      <c r="E50" s="1457">
        <v>1024</v>
      </c>
      <c r="F50" s="1457">
        <v>1410.8</v>
      </c>
      <c r="G50" s="1457">
        <v>2354.1999999999998</v>
      </c>
      <c r="H50" s="1457">
        <v>13547.2</v>
      </c>
      <c r="I50" s="1457">
        <v>1123.7</v>
      </c>
      <c r="J50" s="1458">
        <v>20111.64</v>
      </c>
      <c r="K50" s="1456">
        <v>8.8000000000000007</v>
      </c>
      <c r="L50" s="1457">
        <v>13.021000000000001</v>
      </c>
      <c r="M50" s="1457">
        <v>131.93</v>
      </c>
      <c r="N50" s="1457">
        <v>223.68</v>
      </c>
      <c r="O50" s="1457">
        <v>101.09</v>
      </c>
      <c r="P50" s="1457">
        <v>123.83</v>
      </c>
      <c r="Q50" s="1457">
        <v>28.5</v>
      </c>
      <c r="R50" s="1457">
        <v>6.3460000000000001</v>
      </c>
      <c r="S50" s="1457">
        <v>37.229999999999997</v>
      </c>
      <c r="T50" s="1457">
        <v>2.4300000000000002</v>
      </c>
      <c r="U50" s="1457">
        <v>8.85</v>
      </c>
      <c r="V50" s="1457">
        <v>0.33</v>
      </c>
      <c r="W50" s="1457">
        <v>0.22</v>
      </c>
      <c r="X50" s="1459">
        <v>686.25700000000018</v>
      </c>
      <c r="Y50" s="1460">
        <v>20797.897000000004</v>
      </c>
      <c r="Z50" s="1461"/>
      <c r="AB50" s="1465"/>
      <c r="AC50" s="1462"/>
    </row>
    <row r="51" spans="1:29" ht="28.5" hidden="1" customHeight="1" x14ac:dyDescent="0.25">
      <c r="A51" s="3051">
        <v>40634</v>
      </c>
      <c r="B51" s="1456">
        <v>219.06</v>
      </c>
      <c r="C51" s="1457">
        <v>172.1</v>
      </c>
      <c r="D51" s="1457">
        <v>253.6</v>
      </c>
      <c r="E51" s="1457">
        <v>1007.86</v>
      </c>
      <c r="F51" s="1457">
        <v>1364.3</v>
      </c>
      <c r="G51" s="1457">
        <v>2308</v>
      </c>
      <c r="H51" s="1457">
        <v>13462.2</v>
      </c>
      <c r="I51" s="1457">
        <v>1120</v>
      </c>
      <c r="J51" s="1458">
        <v>19907.12</v>
      </c>
      <c r="K51" s="1456">
        <v>8.84</v>
      </c>
      <c r="L51" s="1457">
        <v>13</v>
      </c>
      <c r="M51" s="1457">
        <v>132.1</v>
      </c>
      <c r="N51" s="1457">
        <v>223.71</v>
      </c>
      <c r="O51" s="1457">
        <v>100.77</v>
      </c>
      <c r="P51" s="1457">
        <v>124.1</v>
      </c>
      <c r="Q51" s="1457">
        <v>28.65</v>
      </c>
      <c r="R51" s="1457">
        <v>6.34</v>
      </c>
      <c r="S51" s="1457">
        <v>37.270000000000003</v>
      </c>
      <c r="T51" s="1457">
        <v>2.4300000000000002</v>
      </c>
      <c r="U51" s="1457">
        <v>8.8699999999999992</v>
      </c>
      <c r="V51" s="1457">
        <v>0.33</v>
      </c>
      <c r="W51" s="1457">
        <v>0.22</v>
      </c>
      <c r="X51" s="1459">
        <v>686.63</v>
      </c>
      <c r="Y51" s="1460">
        <v>20593.75</v>
      </c>
      <c r="Z51" s="1461"/>
      <c r="AA51" s="1462"/>
      <c r="AB51" s="1465"/>
      <c r="AC51" s="1462"/>
    </row>
    <row r="52" spans="1:29" ht="28.5" hidden="1" customHeight="1" x14ac:dyDescent="0.25">
      <c r="A52" s="3051">
        <v>40664</v>
      </c>
      <c r="B52" s="1456">
        <v>219</v>
      </c>
      <c r="C52" s="1457">
        <v>172.35</v>
      </c>
      <c r="D52" s="1457">
        <v>253.16</v>
      </c>
      <c r="E52" s="1457">
        <v>989.89</v>
      </c>
      <c r="F52" s="1457">
        <v>1360.39</v>
      </c>
      <c r="G52" s="1457">
        <v>2339.66</v>
      </c>
      <c r="H52" s="1457">
        <v>13699.36</v>
      </c>
      <c r="I52" s="1457">
        <v>1115.7</v>
      </c>
      <c r="J52" s="1458">
        <v>20149.509999999998</v>
      </c>
      <c r="K52" s="1456">
        <v>8.8000000000000007</v>
      </c>
      <c r="L52" s="1457">
        <v>13</v>
      </c>
      <c r="M52" s="1457">
        <v>131.5</v>
      </c>
      <c r="N52" s="1457">
        <v>223.8</v>
      </c>
      <c r="O52" s="1457">
        <v>100.61</v>
      </c>
      <c r="P52" s="1457">
        <v>124.5</v>
      </c>
      <c r="Q52" s="1457">
        <v>28.84</v>
      </c>
      <c r="R52" s="1457">
        <v>6.3460000000000001</v>
      </c>
      <c r="S52" s="1457">
        <v>37.4</v>
      </c>
      <c r="T52" s="1457">
        <v>2.4300000000000002</v>
      </c>
      <c r="U52" s="1457">
        <v>8.91</v>
      </c>
      <c r="V52" s="1457">
        <v>0.33</v>
      </c>
      <c r="W52" s="1457">
        <v>0.22</v>
      </c>
      <c r="X52" s="1459">
        <v>686.68600000000004</v>
      </c>
      <c r="Y52" s="1460">
        <v>20836.196000000004</v>
      </c>
      <c r="Z52" s="1461"/>
      <c r="AA52" s="1466"/>
      <c r="AB52" s="1465"/>
      <c r="AC52" s="1462"/>
    </row>
    <row r="53" spans="1:29" ht="28.5" hidden="1" customHeight="1" x14ac:dyDescent="0.25">
      <c r="A53" s="3051">
        <v>40695</v>
      </c>
      <c r="B53" s="1456">
        <v>218.97</v>
      </c>
      <c r="C53" s="1457">
        <v>169.75</v>
      </c>
      <c r="D53" s="1457">
        <v>246.4</v>
      </c>
      <c r="E53" s="1457">
        <v>1009.8</v>
      </c>
      <c r="F53" s="1457">
        <v>1367.5</v>
      </c>
      <c r="G53" s="1457">
        <v>2285.1</v>
      </c>
      <c r="H53" s="1457">
        <v>13573.6</v>
      </c>
      <c r="I53" s="1457">
        <v>1136.5</v>
      </c>
      <c r="J53" s="1458">
        <v>20007.620000000003</v>
      </c>
      <c r="K53" s="1456">
        <v>8.8699999999999992</v>
      </c>
      <c r="L53" s="1457">
        <v>13.037000000000001</v>
      </c>
      <c r="M53" s="1457">
        <v>131.57</v>
      </c>
      <c r="N53" s="1457">
        <v>223.79</v>
      </c>
      <c r="O53" s="1457">
        <v>100.63</v>
      </c>
      <c r="P53" s="1457">
        <v>124.68</v>
      </c>
      <c r="Q53" s="1457">
        <v>28.9</v>
      </c>
      <c r="R53" s="1457">
        <v>6.3440000000000003</v>
      </c>
      <c r="S53" s="1457">
        <v>37.43</v>
      </c>
      <c r="T53" s="1457">
        <v>2.4</v>
      </c>
      <c r="U53" s="1457">
        <v>8.94</v>
      </c>
      <c r="V53" s="1457">
        <v>0.3</v>
      </c>
      <c r="W53" s="1457">
        <v>0.22</v>
      </c>
      <c r="X53" s="1459">
        <v>687.11099999999999</v>
      </c>
      <c r="Y53" s="1460">
        <v>20694.731000000003</v>
      </c>
      <c r="Z53" s="1461"/>
      <c r="AA53" s="1462"/>
      <c r="AB53" s="1465"/>
      <c r="AC53" s="1462"/>
    </row>
    <row r="54" spans="1:29" ht="28.5" hidden="1" customHeight="1" x14ac:dyDescent="0.25">
      <c r="A54" s="3051">
        <v>40725</v>
      </c>
      <c r="B54" s="1456">
        <v>218.94</v>
      </c>
      <c r="C54" s="1457">
        <v>167.62</v>
      </c>
      <c r="D54" s="1457">
        <v>243</v>
      </c>
      <c r="E54" s="1457">
        <v>1019.7</v>
      </c>
      <c r="F54" s="1457">
        <v>1377.32</v>
      </c>
      <c r="G54" s="1457">
        <v>2376.34</v>
      </c>
      <c r="H54" s="1457">
        <v>13889.93</v>
      </c>
      <c r="I54" s="1457">
        <v>1164.0999999999999</v>
      </c>
      <c r="J54" s="1458">
        <v>20456.949999999997</v>
      </c>
      <c r="K54" s="1456">
        <v>8.9</v>
      </c>
      <c r="L54" s="1457">
        <v>13.04</v>
      </c>
      <c r="M54" s="1457">
        <v>132.18</v>
      </c>
      <c r="N54" s="1457">
        <v>224.36</v>
      </c>
      <c r="O54" s="1457">
        <v>101.29</v>
      </c>
      <c r="P54" s="1457">
        <v>125.03</v>
      </c>
      <c r="Q54" s="1457">
        <v>29</v>
      </c>
      <c r="R54" s="1457">
        <v>6.34</v>
      </c>
      <c r="S54" s="1457">
        <v>37.51</v>
      </c>
      <c r="T54" s="1457">
        <v>2.4300000000000002</v>
      </c>
      <c r="U54" s="1457">
        <v>9</v>
      </c>
      <c r="V54" s="1457">
        <v>0.33</v>
      </c>
      <c r="W54" s="1457">
        <v>0.22</v>
      </c>
      <c r="X54" s="1459">
        <v>689.63000000000011</v>
      </c>
      <c r="Y54" s="1460">
        <v>21146.579999999998</v>
      </c>
      <c r="Z54" s="1461"/>
      <c r="AA54" s="1462"/>
      <c r="AB54" s="1465"/>
      <c r="AC54" s="1462"/>
    </row>
    <row r="55" spans="1:29" ht="28.5" hidden="1" customHeight="1" x14ac:dyDescent="0.25">
      <c r="A55" s="3051">
        <v>40756</v>
      </c>
      <c r="B55" s="1456">
        <v>218.9</v>
      </c>
      <c r="C55" s="1457">
        <v>172.7</v>
      </c>
      <c r="D55" s="1457">
        <v>249.2</v>
      </c>
      <c r="E55" s="1457">
        <v>1035.5999999999999</v>
      </c>
      <c r="F55" s="1457">
        <v>1424.9</v>
      </c>
      <c r="G55" s="1457">
        <v>2468.1</v>
      </c>
      <c r="H55" s="1457">
        <v>14458.4</v>
      </c>
      <c r="I55" s="1457">
        <v>1160.0999999999999</v>
      </c>
      <c r="J55" s="1458">
        <v>21187.9</v>
      </c>
      <c r="K55" s="1456">
        <v>8.89</v>
      </c>
      <c r="L55" s="1457">
        <v>13.04</v>
      </c>
      <c r="M55" s="1457">
        <v>137.16</v>
      </c>
      <c r="N55" s="1457">
        <v>227.17</v>
      </c>
      <c r="O55" s="1457">
        <v>101.93</v>
      </c>
      <c r="P55" s="1457">
        <v>125.26</v>
      </c>
      <c r="Q55" s="1457">
        <v>29.03</v>
      </c>
      <c r="R55" s="1457">
        <v>6.34</v>
      </c>
      <c r="S55" s="1457">
        <v>37.58</v>
      </c>
      <c r="T55" s="1457">
        <v>2.4300000000000002</v>
      </c>
      <c r="U55" s="1457">
        <v>8.98</v>
      </c>
      <c r="V55" s="1457">
        <v>0.33</v>
      </c>
      <c r="W55" s="1457">
        <v>0.22</v>
      </c>
      <c r="X55" s="1459">
        <v>698.36000000000013</v>
      </c>
      <c r="Y55" s="1460">
        <v>21886.260000000002</v>
      </c>
      <c r="Z55" s="1461"/>
      <c r="AA55" s="1462"/>
      <c r="AB55" s="1465"/>
      <c r="AC55" s="1462"/>
    </row>
    <row r="56" spans="1:29" ht="28.5" hidden="1" customHeight="1" x14ac:dyDescent="0.25">
      <c r="A56" s="3051">
        <v>40787</v>
      </c>
      <c r="B56" s="1456">
        <v>218.8</v>
      </c>
      <c r="C56" s="1457">
        <v>172.3</v>
      </c>
      <c r="D56" s="1457">
        <v>248.8</v>
      </c>
      <c r="E56" s="1457">
        <v>1029.3</v>
      </c>
      <c r="F56" s="1457">
        <v>1425.3</v>
      </c>
      <c r="G56" s="1457">
        <v>2392.4</v>
      </c>
      <c r="H56" s="1457">
        <v>13982.3</v>
      </c>
      <c r="I56" s="1457">
        <v>1222.4000000000001</v>
      </c>
      <c r="J56" s="1458">
        <v>20691.599999999999</v>
      </c>
      <c r="K56" s="1456">
        <v>8.89</v>
      </c>
      <c r="L56" s="1457">
        <v>13</v>
      </c>
      <c r="M56" s="1457">
        <v>141.16</v>
      </c>
      <c r="N56" s="1457">
        <v>229.9</v>
      </c>
      <c r="O56" s="1457">
        <v>102.1</v>
      </c>
      <c r="P56" s="1457">
        <v>125.6</v>
      </c>
      <c r="Q56" s="1457">
        <v>29.09</v>
      </c>
      <c r="R56" s="1457">
        <v>6.3</v>
      </c>
      <c r="S56" s="1457">
        <v>37.6</v>
      </c>
      <c r="T56" s="1457">
        <v>2.4</v>
      </c>
      <c r="U56" s="1457">
        <v>9</v>
      </c>
      <c r="V56" s="1457">
        <v>0.3</v>
      </c>
      <c r="W56" s="1457">
        <v>0.2</v>
      </c>
      <c r="X56" s="1459">
        <v>705.95</v>
      </c>
      <c r="Y56" s="1460">
        <v>21397.55</v>
      </c>
      <c r="Z56" s="1461"/>
      <c r="AA56" s="1462"/>
      <c r="AB56" s="1465"/>
      <c r="AC56" s="1462"/>
    </row>
    <row r="57" spans="1:29" ht="28.5" hidden="1" customHeight="1" x14ac:dyDescent="0.25">
      <c r="A57" s="3051">
        <v>40817</v>
      </c>
      <c r="B57" s="1456">
        <v>218.8</v>
      </c>
      <c r="C57" s="1457">
        <v>173.4</v>
      </c>
      <c r="D57" s="1457">
        <v>247.7</v>
      </c>
      <c r="E57" s="1457">
        <v>1062.0999999999999</v>
      </c>
      <c r="F57" s="1457">
        <v>1507.1</v>
      </c>
      <c r="G57" s="1457">
        <v>2517.1</v>
      </c>
      <c r="H57" s="1457">
        <v>14456.7</v>
      </c>
      <c r="I57" s="1457">
        <v>1182.2</v>
      </c>
      <c r="J57" s="1458">
        <v>21365.1</v>
      </c>
      <c r="K57" s="1456">
        <v>8.9</v>
      </c>
      <c r="L57" s="1457">
        <v>13</v>
      </c>
      <c r="M57" s="1457">
        <v>145.9</v>
      </c>
      <c r="N57" s="1457">
        <v>231.6</v>
      </c>
      <c r="O57" s="1457">
        <v>102.6</v>
      </c>
      <c r="P57" s="1457">
        <v>126.29</v>
      </c>
      <c r="Q57" s="1457">
        <v>29.19</v>
      </c>
      <c r="R57" s="1457">
        <v>6.34</v>
      </c>
      <c r="S57" s="1457">
        <v>37.82</v>
      </c>
      <c r="T57" s="1457">
        <v>2.4300000000000002</v>
      </c>
      <c r="U57" s="1457">
        <v>9.0500000000000007</v>
      </c>
      <c r="V57" s="1457">
        <v>0.33</v>
      </c>
      <c r="W57" s="1457">
        <v>0.22</v>
      </c>
      <c r="X57" s="1459">
        <v>713.74</v>
      </c>
      <c r="Y57" s="1460">
        <v>22078.880000000001</v>
      </c>
      <c r="Z57" s="1461"/>
      <c r="AA57" s="1467"/>
      <c r="AB57" s="1465"/>
      <c r="AC57" s="1462"/>
    </row>
    <row r="58" spans="1:29" ht="28.5" hidden="1" customHeight="1" x14ac:dyDescent="0.25">
      <c r="A58" s="3051">
        <v>40848</v>
      </c>
      <c r="B58" s="1456">
        <v>218.636</v>
      </c>
      <c r="C58" s="1457">
        <v>174.2</v>
      </c>
      <c r="D58" s="1457">
        <v>247</v>
      </c>
      <c r="E58" s="1457">
        <v>1046.0999999999999</v>
      </c>
      <c r="F58" s="1457">
        <v>1454.2</v>
      </c>
      <c r="G58" s="1457">
        <v>2421.4</v>
      </c>
      <c r="H58" s="1457">
        <v>14170.8</v>
      </c>
      <c r="I58" s="1457">
        <v>1200.5999999999999</v>
      </c>
      <c r="J58" s="1458">
        <v>20932.900000000001</v>
      </c>
      <c r="K58" s="1456">
        <v>8.9</v>
      </c>
      <c r="L58" s="1457">
        <v>13.067</v>
      </c>
      <c r="M58" s="1457">
        <v>150.71</v>
      </c>
      <c r="N58" s="1457">
        <v>233.7</v>
      </c>
      <c r="O58" s="1457">
        <v>102.9</v>
      </c>
      <c r="P58" s="1457">
        <v>127.5</v>
      </c>
      <c r="Q58" s="1457">
        <v>29.4</v>
      </c>
      <c r="R58" s="1457">
        <v>6.34</v>
      </c>
      <c r="S58" s="1457">
        <v>38.07</v>
      </c>
      <c r="T58" s="1457">
        <v>2.4300000000000002</v>
      </c>
      <c r="U58" s="1457">
        <v>9.1</v>
      </c>
      <c r="V58" s="1457">
        <v>0.33</v>
      </c>
      <c r="W58" s="1457">
        <v>0.22</v>
      </c>
      <c r="X58" s="1459">
        <v>722.7</v>
      </c>
      <c r="Y58" s="1460">
        <v>21655.599999999999</v>
      </c>
      <c r="Z58" s="1461"/>
      <c r="AA58" s="1462"/>
      <c r="AB58" s="1465"/>
      <c r="AC58" s="1462"/>
    </row>
    <row r="59" spans="1:29" ht="28.5" hidden="1" customHeight="1" x14ac:dyDescent="0.25">
      <c r="A59" s="3051">
        <v>40878</v>
      </c>
      <c r="B59" s="1456">
        <v>218.59</v>
      </c>
      <c r="C59" s="1457">
        <v>183.45</v>
      </c>
      <c r="D59" s="1457">
        <v>275.99</v>
      </c>
      <c r="E59" s="1457">
        <v>1125.3</v>
      </c>
      <c r="F59" s="1457">
        <v>1675.97</v>
      </c>
      <c r="G59" s="1457">
        <v>2849.27</v>
      </c>
      <c r="H59" s="1457">
        <v>16484.45</v>
      </c>
      <c r="I59" s="1457">
        <v>1163.2</v>
      </c>
      <c r="J59" s="1458">
        <v>23976.22</v>
      </c>
      <c r="K59" s="1456">
        <v>9</v>
      </c>
      <c r="L59" s="1457">
        <v>13.08</v>
      </c>
      <c r="M59" s="1457">
        <v>156.13999999999999</v>
      </c>
      <c r="N59" s="1457">
        <v>236.47</v>
      </c>
      <c r="O59" s="1457">
        <v>104.04</v>
      </c>
      <c r="P59" s="1457">
        <v>128.97999999999999</v>
      </c>
      <c r="Q59" s="1457">
        <v>29.53</v>
      </c>
      <c r="R59" s="1457">
        <v>6.3419999999999996</v>
      </c>
      <c r="S59" s="1457">
        <v>38.43</v>
      </c>
      <c r="T59" s="1457">
        <v>2.4300000000000002</v>
      </c>
      <c r="U59" s="1457">
        <v>9.19</v>
      </c>
      <c r="V59" s="1457">
        <v>0.33</v>
      </c>
      <c r="W59" s="1457">
        <v>0.22</v>
      </c>
      <c r="X59" s="1459">
        <v>734.1819999999999</v>
      </c>
      <c r="Y59" s="1460">
        <v>24710.402000000002</v>
      </c>
      <c r="Z59" s="1461"/>
      <c r="AA59" s="1462"/>
      <c r="AB59" s="1465"/>
      <c r="AC59" s="1462"/>
    </row>
    <row r="60" spans="1:29" ht="28.5" hidden="1" customHeight="1" x14ac:dyDescent="0.25">
      <c r="A60" s="3051">
        <v>40909</v>
      </c>
      <c r="B60" s="1456">
        <v>218.56</v>
      </c>
      <c r="C60" s="1457">
        <v>180.8</v>
      </c>
      <c r="D60" s="1457">
        <v>268.7</v>
      </c>
      <c r="E60" s="1457">
        <v>1057.3900000000001</v>
      </c>
      <c r="F60" s="1457">
        <v>1551.45</v>
      </c>
      <c r="G60" s="1457">
        <v>2575.5</v>
      </c>
      <c r="H60" s="1457">
        <v>15069.3</v>
      </c>
      <c r="I60" s="1457">
        <v>1171.0999999999999</v>
      </c>
      <c r="J60" s="1458">
        <v>22092.799999999996</v>
      </c>
      <c r="K60" s="1456">
        <v>8.9749999999999996</v>
      </c>
      <c r="L60" s="1457">
        <v>13.083</v>
      </c>
      <c r="M60" s="1457">
        <v>156.6</v>
      </c>
      <c r="N60" s="1457">
        <v>237.54</v>
      </c>
      <c r="O60" s="1457">
        <v>104.11</v>
      </c>
      <c r="P60" s="1457">
        <v>129.03</v>
      </c>
      <c r="Q60" s="1457">
        <v>29.56</v>
      </c>
      <c r="R60" s="1457">
        <v>6.34</v>
      </c>
      <c r="S60" s="1457">
        <v>38.5</v>
      </c>
      <c r="T60" s="1457">
        <v>2.4300000000000002</v>
      </c>
      <c r="U60" s="1457">
        <v>9.1999999999999993</v>
      </c>
      <c r="V60" s="1457">
        <v>0.3</v>
      </c>
      <c r="W60" s="1457">
        <v>0.2</v>
      </c>
      <c r="X60" s="1459">
        <v>735.86799999999994</v>
      </c>
      <c r="Y60" s="1460">
        <v>22828.7</v>
      </c>
      <c r="Z60" s="1461"/>
      <c r="AA60" s="1462"/>
      <c r="AB60" s="1465"/>
      <c r="AC60" s="1462"/>
    </row>
    <row r="61" spans="1:29" ht="28.5" hidden="1" customHeight="1" x14ac:dyDescent="0.25">
      <c r="A61" s="3051">
        <v>40940</v>
      </c>
      <c r="B61" s="1456">
        <v>218.48</v>
      </c>
      <c r="C61" s="1457">
        <v>177.5</v>
      </c>
      <c r="D61" s="1457">
        <v>263.3</v>
      </c>
      <c r="E61" s="1457">
        <v>1046.0999999999999</v>
      </c>
      <c r="F61" s="1457">
        <v>1474.1</v>
      </c>
      <c r="G61" s="1457">
        <v>2504.8000000000002</v>
      </c>
      <c r="H61" s="1457">
        <v>14837.2</v>
      </c>
      <c r="I61" s="1457">
        <v>1159.4000000000001</v>
      </c>
      <c r="J61" s="1458">
        <v>21680.9</v>
      </c>
      <c r="K61" s="1456">
        <v>8.98</v>
      </c>
      <c r="L61" s="1457">
        <v>13.08</v>
      </c>
      <c r="M61" s="1457">
        <v>151.87</v>
      </c>
      <c r="N61" s="1457">
        <v>237.04</v>
      </c>
      <c r="O61" s="1457">
        <v>104.13</v>
      </c>
      <c r="P61" s="1457">
        <v>129.08000000000001</v>
      </c>
      <c r="Q61" s="1457">
        <v>29.61</v>
      </c>
      <c r="R61" s="1457">
        <v>6.34</v>
      </c>
      <c r="S61" s="1457">
        <v>38.57</v>
      </c>
      <c r="T61" s="1457">
        <v>2.4</v>
      </c>
      <c r="U61" s="1457">
        <v>9.1999999999999993</v>
      </c>
      <c r="V61" s="1457">
        <v>0.33</v>
      </c>
      <c r="W61" s="1457">
        <v>0.22</v>
      </c>
      <c r="X61" s="1459">
        <v>730.9</v>
      </c>
      <c r="Y61" s="1460">
        <v>22411.8</v>
      </c>
      <c r="Z61" s="1461"/>
      <c r="AA61" s="1462"/>
      <c r="AB61" s="1465"/>
      <c r="AC61" s="1462"/>
    </row>
    <row r="62" spans="1:29" ht="28.5" hidden="1" customHeight="1" x14ac:dyDescent="0.25">
      <c r="A62" s="3051">
        <v>40969</v>
      </c>
      <c r="B62" s="1456">
        <v>218.44</v>
      </c>
      <c r="C62" s="1457">
        <v>176.9</v>
      </c>
      <c r="D62" s="1457">
        <v>262.43</v>
      </c>
      <c r="E62" s="1457">
        <v>1034.5</v>
      </c>
      <c r="F62" s="1457">
        <v>1453.9</v>
      </c>
      <c r="G62" s="1457">
        <v>2412.9</v>
      </c>
      <c r="H62" s="1457">
        <v>14691.1</v>
      </c>
      <c r="I62" s="1457">
        <v>1123.4000000000001</v>
      </c>
      <c r="J62" s="1458">
        <v>21373.55</v>
      </c>
      <c r="K62" s="1456">
        <v>9</v>
      </c>
      <c r="L62" s="1457">
        <v>13.086</v>
      </c>
      <c r="M62" s="1457">
        <v>149.37</v>
      </c>
      <c r="N62" s="1457">
        <v>237.2</v>
      </c>
      <c r="O62" s="1457">
        <v>104.13</v>
      </c>
      <c r="P62" s="1457">
        <v>129.15</v>
      </c>
      <c r="Q62" s="1457">
        <v>29.861000000000001</v>
      </c>
      <c r="R62" s="1457">
        <v>6.3419999999999996</v>
      </c>
      <c r="S62" s="1457">
        <v>38.68</v>
      </c>
      <c r="T62" s="1457">
        <v>2.4300000000000002</v>
      </c>
      <c r="U62" s="1457">
        <v>9.2330000000000005</v>
      </c>
      <c r="V62" s="1457">
        <v>0.33</v>
      </c>
      <c r="W62" s="1457">
        <v>0.22</v>
      </c>
      <c r="X62" s="1459">
        <v>729.03199999999993</v>
      </c>
      <c r="Y62" s="1460">
        <v>22102.581999999999</v>
      </c>
      <c r="Z62" s="1461"/>
      <c r="AA62" s="1462"/>
      <c r="AB62" s="1465"/>
      <c r="AC62" s="1462"/>
    </row>
    <row r="63" spans="1:29" ht="28.5" hidden="1" customHeight="1" x14ac:dyDescent="0.25">
      <c r="A63" s="3051">
        <v>41000</v>
      </c>
      <c r="B63" s="1456">
        <v>218.4</v>
      </c>
      <c r="C63" s="1457">
        <v>175.53</v>
      </c>
      <c r="D63" s="1457">
        <v>261.39</v>
      </c>
      <c r="E63" s="1457">
        <v>1000.98</v>
      </c>
      <c r="F63" s="1457">
        <v>1462.26</v>
      </c>
      <c r="G63" s="1457">
        <v>2422.4</v>
      </c>
      <c r="H63" s="1457">
        <v>14778.4</v>
      </c>
      <c r="I63" s="1457">
        <v>1131.8</v>
      </c>
      <c r="J63" s="1458">
        <v>21451.16</v>
      </c>
      <c r="K63" s="1456">
        <v>9</v>
      </c>
      <c r="L63" s="1457">
        <v>13.1</v>
      </c>
      <c r="M63" s="1457">
        <v>148.83000000000001</v>
      </c>
      <c r="N63" s="1457">
        <v>237.2</v>
      </c>
      <c r="O63" s="1457">
        <v>104.1</v>
      </c>
      <c r="P63" s="1457">
        <v>129.16</v>
      </c>
      <c r="Q63" s="1457">
        <v>30.01</v>
      </c>
      <c r="R63" s="1457">
        <v>6.3</v>
      </c>
      <c r="S63" s="1457">
        <v>38.79</v>
      </c>
      <c r="T63" s="1457">
        <v>2.4300000000000002</v>
      </c>
      <c r="U63" s="1457">
        <v>9.24</v>
      </c>
      <c r="V63" s="1457">
        <v>0.33</v>
      </c>
      <c r="W63" s="1457">
        <v>0.2</v>
      </c>
      <c r="X63" s="1459">
        <v>728.69</v>
      </c>
      <c r="Y63" s="1460">
        <v>22179.85</v>
      </c>
      <c r="Z63" s="1461"/>
      <c r="AA63" s="1462"/>
      <c r="AB63" s="1465"/>
      <c r="AC63" s="1462"/>
    </row>
    <row r="64" spans="1:29" ht="28.5" hidden="1" customHeight="1" x14ac:dyDescent="0.25">
      <c r="A64" s="3051">
        <v>41030</v>
      </c>
      <c r="B64" s="1456">
        <v>218.25</v>
      </c>
      <c r="C64" s="1457">
        <v>175.9</v>
      </c>
      <c r="D64" s="1457">
        <v>259.77999999999997</v>
      </c>
      <c r="E64" s="1457">
        <v>996.6</v>
      </c>
      <c r="F64" s="1457">
        <v>1464.59</v>
      </c>
      <c r="G64" s="1457">
        <v>2443.9</v>
      </c>
      <c r="H64" s="1457">
        <v>14911.7</v>
      </c>
      <c r="I64" s="1457">
        <v>1126.4000000000001</v>
      </c>
      <c r="J64" s="1458">
        <v>21597.09</v>
      </c>
      <c r="K64" s="1456">
        <v>9</v>
      </c>
      <c r="L64" s="1457">
        <v>13.1</v>
      </c>
      <c r="M64" s="1457">
        <v>146.6</v>
      </c>
      <c r="N64" s="1457">
        <v>235.8</v>
      </c>
      <c r="O64" s="1457">
        <v>104.14</v>
      </c>
      <c r="P64" s="1457">
        <v>129.21</v>
      </c>
      <c r="Q64" s="1457">
        <v>30.09</v>
      </c>
      <c r="R64" s="1457">
        <v>6.34</v>
      </c>
      <c r="S64" s="1457">
        <v>38.9</v>
      </c>
      <c r="T64" s="1457">
        <v>2.4</v>
      </c>
      <c r="U64" s="1457">
        <v>9.25</v>
      </c>
      <c r="V64" s="1457">
        <v>0.33</v>
      </c>
      <c r="W64" s="1457">
        <v>0.2</v>
      </c>
      <c r="X64" s="1459">
        <v>725.36000000000013</v>
      </c>
      <c r="Y64" s="1460">
        <v>22322.45</v>
      </c>
      <c r="Z64" s="1461"/>
      <c r="AA64" s="1462"/>
      <c r="AB64" s="1465"/>
      <c r="AC64" s="1462"/>
    </row>
    <row r="65" spans="1:29" ht="28.5" hidden="1" customHeight="1" x14ac:dyDescent="0.25">
      <c r="A65" s="3051">
        <v>41061</v>
      </c>
      <c r="B65" s="1456">
        <v>218.22</v>
      </c>
      <c r="C65" s="1457">
        <v>176.76</v>
      </c>
      <c r="D65" s="1457">
        <v>258.8</v>
      </c>
      <c r="E65" s="1457">
        <v>996.95</v>
      </c>
      <c r="F65" s="1457">
        <v>1446.05</v>
      </c>
      <c r="G65" s="1457">
        <v>2381.3000000000002</v>
      </c>
      <c r="H65" s="1457">
        <v>14668.3</v>
      </c>
      <c r="I65" s="1457">
        <v>1113.0899999999999</v>
      </c>
      <c r="J65" s="1458">
        <v>21259.47</v>
      </c>
      <c r="K65" s="1456">
        <v>9</v>
      </c>
      <c r="L65" s="1457">
        <v>13.1</v>
      </c>
      <c r="M65" s="1457">
        <v>147.6</v>
      </c>
      <c r="N65" s="1457">
        <v>235.82</v>
      </c>
      <c r="O65" s="1457">
        <v>104.13</v>
      </c>
      <c r="P65" s="1457">
        <v>129.15</v>
      </c>
      <c r="Q65" s="1457">
        <v>30.2</v>
      </c>
      <c r="R65" s="1457">
        <v>6.34</v>
      </c>
      <c r="S65" s="1457">
        <v>38.94</v>
      </c>
      <c r="T65" s="1457">
        <v>2.4300000000000002</v>
      </c>
      <c r="U65" s="1457">
        <v>9.25</v>
      </c>
      <c r="V65" s="1457">
        <v>0.3</v>
      </c>
      <c r="W65" s="1457">
        <v>0.2</v>
      </c>
      <c r="X65" s="1459">
        <v>726.45999999999992</v>
      </c>
      <c r="Y65" s="1460">
        <v>21985.93</v>
      </c>
      <c r="Z65" s="1461"/>
      <c r="AA65" s="1462"/>
      <c r="AB65" s="1465"/>
      <c r="AC65" s="1462"/>
    </row>
    <row r="66" spans="1:29" ht="28.5" hidden="1" customHeight="1" x14ac:dyDescent="0.25">
      <c r="A66" s="3051">
        <v>41091</v>
      </c>
      <c r="B66" s="1456">
        <v>217.9</v>
      </c>
      <c r="C66" s="1457">
        <v>177.9</v>
      </c>
      <c r="D66" s="1457">
        <v>259.82</v>
      </c>
      <c r="E66" s="1457">
        <v>1005.9</v>
      </c>
      <c r="F66" s="1457">
        <v>1430.6</v>
      </c>
      <c r="G66" s="1457">
        <v>2469.42</v>
      </c>
      <c r="H66" s="1457">
        <v>14993.64</v>
      </c>
      <c r="I66" s="1457">
        <v>1105.24</v>
      </c>
      <c r="J66" s="1458">
        <v>21660.400000000001</v>
      </c>
      <c r="K66" s="1456">
        <v>8.99</v>
      </c>
      <c r="L66" s="1457">
        <v>13.1</v>
      </c>
      <c r="M66" s="1457">
        <v>150.05000000000001</v>
      </c>
      <c r="N66" s="1457">
        <v>235.9</v>
      </c>
      <c r="O66" s="1457">
        <v>104.14</v>
      </c>
      <c r="P66" s="1457">
        <v>129.19999999999999</v>
      </c>
      <c r="Q66" s="1457">
        <v>30.41</v>
      </c>
      <c r="R66" s="1457">
        <v>6.34</v>
      </c>
      <c r="S66" s="1457">
        <v>38.97</v>
      </c>
      <c r="T66" s="1457">
        <v>2.4300000000000002</v>
      </c>
      <c r="U66" s="1457">
        <v>9.3000000000000007</v>
      </c>
      <c r="V66" s="1457">
        <v>0.3</v>
      </c>
      <c r="W66" s="1457">
        <v>0.2</v>
      </c>
      <c r="X66" s="1459">
        <v>729.3</v>
      </c>
      <c r="Y66" s="1460">
        <v>22389.7</v>
      </c>
      <c r="Z66" s="1461"/>
      <c r="AA66" s="1462"/>
      <c r="AB66" s="1465"/>
      <c r="AC66" s="1462"/>
    </row>
    <row r="67" spans="1:29" ht="28.5" hidden="1" customHeight="1" x14ac:dyDescent="0.25">
      <c r="A67" s="3051">
        <v>41122</v>
      </c>
      <c r="B67" s="1456">
        <v>217.76</v>
      </c>
      <c r="C67" s="1457">
        <v>183.5</v>
      </c>
      <c r="D67" s="1457">
        <v>266.66000000000003</v>
      </c>
      <c r="E67" s="1457">
        <v>1021.68</v>
      </c>
      <c r="F67" s="1457">
        <v>1446.14</v>
      </c>
      <c r="G67" s="1457">
        <v>2482.6</v>
      </c>
      <c r="H67" s="1457">
        <v>15152.7</v>
      </c>
      <c r="I67" s="1457">
        <v>1304.97</v>
      </c>
      <c r="J67" s="1458">
        <v>22076.010000000002</v>
      </c>
      <c r="K67" s="1456">
        <v>8.99</v>
      </c>
      <c r="L67" s="1457">
        <v>13.1</v>
      </c>
      <c r="M67" s="1457">
        <v>154.34</v>
      </c>
      <c r="N67" s="1457">
        <v>238.45</v>
      </c>
      <c r="O67" s="1457">
        <v>104.26</v>
      </c>
      <c r="P67" s="1457">
        <v>129.19999999999999</v>
      </c>
      <c r="Q67" s="1457">
        <v>30.51</v>
      </c>
      <c r="R67" s="1457">
        <v>6.34</v>
      </c>
      <c r="S67" s="1457">
        <v>38.99</v>
      </c>
      <c r="T67" s="1457">
        <v>2.4300000000000002</v>
      </c>
      <c r="U67" s="1457">
        <v>9.3000000000000007</v>
      </c>
      <c r="V67" s="1457">
        <v>0.33</v>
      </c>
      <c r="W67" s="1457">
        <v>0.2</v>
      </c>
      <c r="X67" s="1459">
        <v>736.4</v>
      </c>
      <c r="Y67" s="1460">
        <v>22812.410000000003</v>
      </c>
      <c r="Z67" s="1461"/>
      <c r="AA67" s="1462"/>
      <c r="AB67" s="1465"/>
      <c r="AC67" s="1462"/>
    </row>
    <row r="68" spans="1:29" ht="28.5" hidden="1" customHeight="1" x14ac:dyDescent="0.25">
      <c r="A68" s="3051">
        <v>41153</v>
      </c>
      <c r="B68" s="1456">
        <v>217.63</v>
      </c>
      <c r="C68" s="1457">
        <v>183.4</v>
      </c>
      <c r="D68" s="1457">
        <v>268.3</v>
      </c>
      <c r="E68" s="1457">
        <v>1047</v>
      </c>
      <c r="F68" s="1457">
        <v>1444.9</v>
      </c>
      <c r="G68" s="1457">
        <v>2460.04</v>
      </c>
      <c r="H68" s="1457">
        <v>14838.55</v>
      </c>
      <c r="I68" s="1457">
        <v>1495.14</v>
      </c>
      <c r="J68" s="1458">
        <v>21954.959999999999</v>
      </c>
      <c r="K68" s="1456">
        <v>8.99</v>
      </c>
      <c r="L68" s="1457">
        <v>13.1</v>
      </c>
      <c r="M68" s="1457">
        <v>154.88</v>
      </c>
      <c r="N68" s="1457">
        <v>239</v>
      </c>
      <c r="O68" s="1457">
        <v>104.3</v>
      </c>
      <c r="P68" s="1457">
        <v>129.19999999999999</v>
      </c>
      <c r="Q68" s="1457">
        <v>30.55</v>
      </c>
      <c r="R68" s="1457">
        <v>6.34</v>
      </c>
      <c r="S68" s="1457">
        <v>39</v>
      </c>
      <c r="T68" s="1457">
        <v>2.42</v>
      </c>
      <c r="U68" s="1457">
        <v>9.3000000000000007</v>
      </c>
      <c r="V68" s="1457">
        <v>0.33</v>
      </c>
      <c r="W68" s="1457">
        <v>0.22</v>
      </c>
      <c r="X68" s="1459">
        <v>737.63</v>
      </c>
      <c r="Y68" s="1460">
        <v>22692.59</v>
      </c>
      <c r="Z68" s="1461"/>
      <c r="AA68" s="1462"/>
      <c r="AB68" s="1465"/>
      <c r="AC68" s="1462"/>
    </row>
    <row r="69" spans="1:29" ht="28.5" hidden="1" customHeight="1" x14ac:dyDescent="0.25">
      <c r="A69" s="3051">
        <v>41183</v>
      </c>
      <c r="B69" s="1456">
        <v>217.49</v>
      </c>
      <c r="C69" s="1457">
        <v>195.87</v>
      </c>
      <c r="D69" s="1457">
        <v>314.95999999999998</v>
      </c>
      <c r="E69" s="1457">
        <v>1059.5</v>
      </c>
      <c r="F69" s="1457">
        <v>1415.9</v>
      </c>
      <c r="G69" s="1457">
        <v>2464.96</v>
      </c>
      <c r="H69" s="1457">
        <v>15104.4</v>
      </c>
      <c r="I69" s="1457">
        <v>1759.53</v>
      </c>
      <c r="J69" s="1458">
        <v>22532.61</v>
      </c>
      <c r="K69" s="1456">
        <v>8.99</v>
      </c>
      <c r="L69" s="1457">
        <v>13.1</v>
      </c>
      <c r="M69" s="1457">
        <v>156.93</v>
      </c>
      <c r="N69" s="1457">
        <v>238.97</v>
      </c>
      <c r="O69" s="1457">
        <v>104.24</v>
      </c>
      <c r="P69" s="1457">
        <v>129.5</v>
      </c>
      <c r="Q69" s="1457">
        <v>30.61</v>
      </c>
      <c r="R69" s="1457">
        <v>6.34</v>
      </c>
      <c r="S69" s="1457">
        <v>39.06</v>
      </c>
      <c r="T69" s="1457">
        <v>2.42</v>
      </c>
      <c r="U69" s="1457">
        <v>9.2799999999999994</v>
      </c>
      <c r="V69" s="1457">
        <v>0.33</v>
      </c>
      <c r="W69" s="1457">
        <v>0.22</v>
      </c>
      <c r="X69" s="1459">
        <v>739.99</v>
      </c>
      <c r="Y69" s="1460">
        <v>23272.600000000002</v>
      </c>
      <c r="Z69" s="1461"/>
      <c r="AA69" s="1462"/>
      <c r="AB69" s="1465"/>
      <c r="AC69" s="1462"/>
    </row>
    <row r="70" spans="1:29" ht="26.25" hidden="1" customHeight="1" x14ac:dyDescent="0.25">
      <c r="A70" s="3051">
        <v>41214</v>
      </c>
      <c r="B70" s="1456">
        <v>217.45</v>
      </c>
      <c r="C70" s="1457">
        <v>193.43</v>
      </c>
      <c r="D70" s="1457">
        <v>310.89999999999998</v>
      </c>
      <c r="E70" s="1457">
        <v>1115.9100000000001</v>
      </c>
      <c r="F70" s="1457">
        <v>1394.5</v>
      </c>
      <c r="G70" s="1457">
        <v>2489.6</v>
      </c>
      <c r="H70" s="1457">
        <v>15041</v>
      </c>
      <c r="I70" s="1457">
        <v>1945.3</v>
      </c>
      <c r="J70" s="1458">
        <v>22708.09</v>
      </c>
      <c r="K70" s="1456">
        <v>9.0009829999999997</v>
      </c>
      <c r="L70" s="1457">
        <v>13.1</v>
      </c>
      <c r="M70" s="1457">
        <v>159.49</v>
      </c>
      <c r="N70" s="1457">
        <v>241.42</v>
      </c>
      <c r="O70" s="1457">
        <v>105.42</v>
      </c>
      <c r="P70" s="1457">
        <v>130.72</v>
      </c>
      <c r="Q70" s="1457">
        <v>30.63</v>
      </c>
      <c r="R70" s="1457">
        <v>6.3390000000000004</v>
      </c>
      <c r="S70" s="1457">
        <v>39.31</v>
      </c>
      <c r="T70" s="1457">
        <v>2.42</v>
      </c>
      <c r="U70" s="1457">
        <v>9.34</v>
      </c>
      <c r="V70" s="1457">
        <v>0.33</v>
      </c>
      <c r="W70" s="1457">
        <v>0.22</v>
      </c>
      <c r="X70" s="1459">
        <v>747.73998300000005</v>
      </c>
      <c r="Y70" s="1460">
        <v>23455.829983</v>
      </c>
      <c r="Z70" s="1461"/>
      <c r="AA70" s="1462"/>
      <c r="AB70" s="1465"/>
      <c r="AC70" s="1462"/>
    </row>
    <row r="71" spans="1:29" ht="28.5" hidden="1" customHeight="1" x14ac:dyDescent="0.25">
      <c r="A71" s="3051">
        <v>41244</v>
      </c>
      <c r="B71" s="1456">
        <v>217.39</v>
      </c>
      <c r="C71" s="1457">
        <v>194.03</v>
      </c>
      <c r="D71" s="1457">
        <v>306.7</v>
      </c>
      <c r="E71" s="1457">
        <v>1284.2</v>
      </c>
      <c r="F71" s="1457">
        <v>1559.5</v>
      </c>
      <c r="G71" s="1457">
        <v>2948.7</v>
      </c>
      <c r="H71" s="1457">
        <v>17722.5</v>
      </c>
      <c r="I71" s="1457">
        <v>2206.34</v>
      </c>
      <c r="J71" s="1458">
        <v>26439.360000000001</v>
      </c>
      <c r="K71" s="1456">
        <v>9</v>
      </c>
      <c r="L71" s="1457">
        <v>13.1</v>
      </c>
      <c r="M71" s="1457">
        <v>165.54</v>
      </c>
      <c r="N71" s="1457">
        <v>245.15</v>
      </c>
      <c r="O71" s="1457">
        <v>107.89</v>
      </c>
      <c r="P71" s="1457">
        <v>131.78</v>
      </c>
      <c r="Q71" s="1457">
        <v>30.89</v>
      </c>
      <c r="R71" s="1457">
        <v>6.33</v>
      </c>
      <c r="S71" s="1457">
        <v>39.54</v>
      </c>
      <c r="T71" s="1457">
        <v>2.42</v>
      </c>
      <c r="U71" s="1457">
        <v>9.3699999999999992</v>
      </c>
      <c r="V71" s="1457">
        <v>0.33</v>
      </c>
      <c r="W71" s="1457">
        <v>0.22</v>
      </c>
      <c r="X71" s="1459">
        <v>761.56</v>
      </c>
      <c r="Y71" s="1460">
        <v>27200.920000000002</v>
      </c>
      <c r="Z71" s="1461"/>
      <c r="AA71" s="1462"/>
      <c r="AB71" s="1465"/>
      <c r="AC71" s="1462"/>
    </row>
    <row r="72" spans="1:29" ht="28.5" hidden="1" customHeight="1" x14ac:dyDescent="0.25">
      <c r="A72" s="3051">
        <v>41275</v>
      </c>
      <c r="B72" s="1456">
        <v>217.32</v>
      </c>
      <c r="C72" s="1457">
        <v>190.4</v>
      </c>
      <c r="D72" s="1457">
        <v>293.81</v>
      </c>
      <c r="E72" s="1457">
        <v>1151.3</v>
      </c>
      <c r="F72" s="1457">
        <v>1448</v>
      </c>
      <c r="G72" s="1457">
        <v>2664.6</v>
      </c>
      <c r="H72" s="1457">
        <v>16403.5</v>
      </c>
      <c r="I72" s="1457">
        <v>2264</v>
      </c>
      <c r="J72" s="1458">
        <v>24632.93</v>
      </c>
      <c r="K72" s="1456">
        <v>9</v>
      </c>
      <c r="L72" s="1457">
        <v>13.1</v>
      </c>
      <c r="M72" s="1457">
        <v>168.79</v>
      </c>
      <c r="N72" s="1457">
        <v>247.32</v>
      </c>
      <c r="O72" s="1457">
        <v>109.34</v>
      </c>
      <c r="P72" s="1457">
        <v>132.81</v>
      </c>
      <c r="Q72" s="1457">
        <v>30.96</v>
      </c>
      <c r="R72" s="1457">
        <v>6.34</v>
      </c>
      <c r="S72" s="1457">
        <v>39.71</v>
      </c>
      <c r="T72" s="1457">
        <v>2.42</v>
      </c>
      <c r="U72" s="1457">
        <v>9.39</v>
      </c>
      <c r="V72" s="1457">
        <v>0.33</v>
      </c>
      <c r="W72" s="1457">
        <v>0.2</v>
      </c>
      <c r="X72" s="1459">
        <v>769.71</v>
      </c>
      <c r="Y72" s="1460">
        <v>25402.639999999999</v>
      </c>
      <c r="Z72" s="1461"/>
      <c r="AA72" s="1462"/>
      <c r="AB72" s="1465"/>
      <c r="AC72" s="1462"/>
    </row>
    <row r="73" spans="1:29" ht="28.5" hidden="1" customHeight="1" x14ac:dyDescent="0.25">
      <c r="A73" s="3051">
        <v>41306</v>
      </c>
      <c r="B73" s="1456">
        <v>217.19</v>
      </c>
      <c r="C73" s="1457">
        <v>187.92</v>
      </c>
      <c r="D73" s="1457">
        <v>288.66000000000003</v>
      </c>
      <c r="E73" s="1457">
        <v>1168.05</v>
      </c>
      <c r="F73" s="1457">
        <v>1391.75</v>
      </c>
      <c r="G73" s="1457">
        <v>2511.4899999999998</v>
      </c>
      <c r="H73" s="1457">
        <v>15837.7</v>
      </c>
      <c r="I73" s="1457">
        <v>2361.6999999999998</v>
      </c>
      <c r="J73" s="1458">
        <v>23964.460000000003</v>
      </c>
      <c r="K73" s="1456">
        <v>9</v>
      </c>
      <c r="L73" s="1457">
        <v>13.1</v>
      </c>
      <c r="M73" s="1457">
        <v>170.14</v>
      </c>
      <c r="N73" s="1457">
        <v>247.42500000000001</v>
      </c>
      <c r="O73" s="1457">
        <v>110.86499999999999</v>
      </c>
      <c r="P73" s="1457">
        <v>133.58000000000001</v>
      </c>
      <c r="Q73" s="1457">
        <v>31.02</v>
      </c>
      <c r="R73" s="1457">
        <v>6.3390000000000004</v>
      </c>
      <c r="S73" s="1457">
        <v>39.85</v>
      </c>
      <c r="T73" s="1457">
        <v>2.42</v>
      </c>
      <c r="U73" s="1457">
        <v>9.41</v>
      </c>
      <c r="V73" s="1457">
        <v>0.33</v>
      </c>
      <c r="W73" s="1457">
        <v>0.22</v>
      </c>
      <c r="X73" s="1459">
        <v>773.69900000000007</v>
      </c>
      <c r="Y73" s="1460">
        <v>24738.159000000003</v>
      </c>
      <c r="Z73" s="1461"/>
      <c r="AA73" s="1465"/>
      <c r="AB73" s="1465"/>
      <c r="AC73" s="1462"/>
    </row>
    <row r="74" spans="1:29" ht="28.5" hidden="1" customHeight="1" x14ac:dyDescent="0.25">
      <c r="A74" s="3051">
        <v>41334</v>
      </c>
      <c r="B74" s="1456">
        <v>217.14</v>
      </c>
      <c r="C74" s="1457">
        <v>188.9</v>
      </c>
      <c r="D74" s="1457">
        <v>287.89999999999998</v>
      </c>
      <c r="E74" s="1457">
        <v>1159.3</v>
      </c>
      <c r="F74" s="1457">
        <v>1383.7</v>
      </c>
      <c r="G74" s="1457">
        <v>2528.1</v>
      </c>
      <c r="H74" s="1457">
        <v>16082.1</v>
      </c>
      <c r="I74" s="1457">
        <v>2572.8000000000002</v>
      </c>
      <c r="J74" s="1458">
        <v>24419.94</v>
      </c>
      <c r="K74" s="1456">
        <v>9</v>
      </c>
      <c r="L74" s="1457">
        <v>13.1</v>
      </c>
      <c r="M74" s="1457">
        <v>169.59</v>
      </c>
      <c r="N74" s="1457">
        <v>247.14</v>
      </c>
      <c r="O74" s="1457">
        <v>111.5</v>
      </c>
      <c r="P74" s="1457">
        <v>134.4</v>
      </c>
      <c r="Q74" s="1457">
        <v>31.03</v>
      </c>
      <c r="R74" s="1457">
        <v>6.3390000000000004</v>
      </c>
      <c r="S74" s="1457">
        <v>39.97</v>
      </c>
      <c r="T74" s="1457">
        <v>2.42</v>
      </c>
      <c r="U74" s="1457">
        <v>9.4499999999999993</v>
      </c>
      <c r="V74" s="1457">
        <v>0.33</v>
      </c>
      <c r="W74" s="1457">
        <v>0.22</v>
      </c>
      <c r="X74" s="1459">
        <v>774.48900000000003</v>
      </c>
      <c r="Y74" s="1460">
        <v>25194.429</v>
      </c>
      <c r="Z74" s="1461"/>
      <c r="AA74" s="1462"/>
      <c r="AB74" s="1465"/>
      <c r="AC74" s="1462"/>
    </row>
    <row r="75" spans="1:29" ht="28.5" hidden="1" customHeight="1" x14ac:dyDescent="0.25">
      <c r="A75" s="3051">
        <v>41365</v>
      </c>
      <c r="B75" s="1456">
        <v>217.04</v>
      </c>
      <c r="C75" s="1457">
        <v>188.8</v>
      </c>
      <c r="D75" s="1457">
        <v>286.5</v>
      </c>
      <c r="E75" s="1457">
        <v>1132.3</v>
      </c>
      <c r="F75" s="1457">
        <v>1370.4</v>
      </c>
      <c r="G75" s="1457">
        <v>2529.9</v>
      </c>
      <c r="H75" s="1457">
        <v>15968.7</v>
      </c>
      <c r="I75" s="1457">
        <v>2683.2</v>
      </c>
      <c r="J75" s="1458">
        <v>24376.84</v>
      </c>
      <c r="K75" s="1456">
        <v>9</v>
      </c>
      <c r="L75" s="1457">
        <v>13.1</v>
      </c>
      <c r="M75" s="1457">
        <v>174.18</v>
      </c>
      <c r="N75" s="1457">
        <v>249.04</v>
      </c>
      <c r="O75" s="1457">
        <v>111.62</v>
      </c>
      <c r="P75" s="1457">
        <v>135.13999999999999</v>
      </c>
      <c r="Q75" s="1457">
        <v>31.04</v>
      </c>
      <c r="R75" s="1457">
        <v>6.34</v>
      </c>
      <c r="S75" s="1457">
        <v>40.119999999999997</v>
      </c>
      <c r="T75" s="1457">
        <v>2.4</v>
      </c>
      <c r="U75" s="1457">
        <v>9.4700000000000006</v>
      </c>
      <c r="V75" s="1457">
        <v>0.33</v>
      </c>
      <c r="W75" s="1457">
        <v>0.22</v>
      </c>
      <c r="X75" s="1459">
        <v>782.00000000000011</v>
      </c>
      <c r="Y75" s="1460">
        <v>25158.84</v>
      </c>
      <c r="Z75" s="1461"/>
      <c r="AA75" s="1462"/>
      <c r="AB75" s="1465"/>
      <c r="AC75" s="1462"/>
    </row>
    <row r="76" spans="1:29" ht="28.5" hidden="1" customHeight="1" x14ac:dyDescent="0.25">
      <c r="A76" s="3051">
        <v>41395</v>
      </c>
      <c r="B76" s="1456">
        <v>217</v>
      </c>
      <c r="C76" s="1457">
        <v>187.1</v>
      </c>
      <c r="D76" s="1457">
        <v>273</v>
      </c>
      <c r="E76" s="1457">
        <v>1155.7</v>
      </c>
      <c r="F76" s="1457">
        <v>1279.6600000000001</v>
      </c>
      <c r="G76" s="1457">
        <v>2435.8000000000002</v>
      </c>
      <c r="H76" s="1457">
        <v>15705.8</v>
      </c>
      <c r="I76" s="1457">
        <v>2788.04</v>
      </c>
      <c r="J76" s="1458">
        <v>24042.1</v>
      </c>
      <c r="K76" s="1456">
        <v>9</v>
      </c>
      <c r="L76" s="1457">
        <v>13.12</v>
      </c>
      <c r="M76" s="1457">
        <v>175.44</v>
      </c>
      <c r="N76" s="1457">
        <v>249.35</v>
      </c>
      <c r="O76" s="1457">
        <v>112.4</v>
      </c>
      <c r="P76" s="1457">
        <v>135.77000000000001</v>
      </c>
      <c r="Q76" s="1457">
        <v>31.04</v>
      </c>
      <c r="R76" s="1457">
        <v>6.33</v>
      </c>
      <c r="S76" s="1457">
        <v>40.270000000000003</v>
      </c>
      <c r="T76" s="1457">
        <v>2.42</v>
      </c>
      <c r="U76" s="1457">
        <v>9.49</v>
      </c>
      <c r="V76" s="1457">
        <v>0.33</v>
      </c>
      <c r="W76" s="1457">
        <v>0.2</v>
      </c>
      <c r="X76" s="1459">
        <v>785.16</v>
      </c>
      <c r="Y76" s="1460">
        <v>24827.26</v>
      </c>
      <c r="Z76" s="1461"/>
      <c r="AA76" s="1462"/>
      <c r="AB76" s="1465"/>
      <c r="AC76" s="1462"/>
    </row>
    <row r="77" spans="1:29" ht="28.5" hidden="1" customHeight="1" x14ac:dyDescent="0.25">
      <c r="A77" s="3051">
        <v>41426</v>
      </c>
      <c r="B77" s="1456">
        <v>216.73</v>
      </c>
      <c r="C77" s="1457">
        <v>185.3</v>
      </c>
      <c r="D77" s="1457">
        <v>275.7</v>
      </c>
      <c r="E77" s="1457">
        <v>1119.3</v>
      </c>
      <c r="F77" s="1457">
        <v>1241.4000000000001</v>
      </c>
      <c r="G77" s="1457">
        <v>2417.9</v>
      </c>
      <c r="H77" s="1457">
        <v>15537.8</v>
      </c>
      <c r="I77" s="1457">
        <v>2861.2</v>
      </c>
      <c r="J77" s="1458">
        <v>23855.329999999998</v>
      </c>
      <c r="K77" s="1456">
        <v>9</v>
      </c>
      <c r="L77" s="1457">
        <v>13.1</v>
      </c>
      <c r="M77" s="1457">
        <v>177.63</v>
      </c>
      <c r="N77" s="1457">
        <v>249.49</v>
      </c>
      <c r="O77" s="1457">
        <v>112.83</v>
      </c>
      <c r="P77" s="1457">
        <v>136.38999999999999</v>
      </c>
      <c r="Q77" s="1457">
        <v>31.06</v>
      </c>
      <c r="R77" s="1457">
        <v>6.33</v>
      </c>
      <c r="S77" s="1457">
        <v>40.4</v>
      </c>
      <c r="T77" s="1457">
        <v>2.4</v>
      </c>
      <c r="U77" s="1457">
        <v>9.5</v>
      </c>
      <c r="V77" s="1457">
        <v>0.3</v>
      </c>
      <c r="W77" s="1457">
        <v>0.22</v>
      </c>
      <c r="X77" s="1459">
        <v>788.65</v>
      </c>
      <c r="Y77" s="1460">
        <v>24643.98</v>
      </c>
      <c r="Z77" s="1461"/>
      <c r="AA77" s="1462"/>
      <c r="AB77" s="1465"/>
      <c r="AC77" s="1462"/>
    </row>
    <row r="78" spans="1:29" ht="28.5" hidden="1" customHeight="1" x14ac:dyDescent="0.25">
      <c r="A78" s="3051">
        <v>41456</v>
      </c>
      <c r="B78" s="1456">
        <v>216.7</v>
      </c>
      <c r="C78" s="1457">
        <v>184.3</v>
      </c>
      <c r="D78" s="1457">
        <v>285.8</v>
      </c>
      <c r="E78" s="1457">
        <v>1182.2</v>
      </c>
      <c r="F78" s="1457">
        <v>1248.74</v>
      </c>
      <c r="G78" s="1457">
        <v>2543.02</v>
      </c>
      <c r="H78" s="1457">
        <v>16147.8</v>
      </c>
      <c r="I78" s="1457">
        <v>2858.21</v>
      </c>
      <c r="J78" s="1458">
        <v>24666.769999999997</v>
      </c>
      <c r="K78" s="1456">
        <v>9</v>
      </c>
      <c r="L78" s="1457">
        <v>13.1</v>
      </c>
      <c r="M78" s="1457">
        <v>180.1</v>
      </c>
      <c r="N78" s="1457">
        <v>249.92</v>
      </c>
      <c r="O78" s="1457">
        <v>113</v>
      </c>
      <c r="P78" s="1457">
        <v>137.30000000000001</v>
      </c>
      <c r="Q78" s="1457">
        <v>31.07</v>
      </c>
      <c r="R78" s="1457">
        <v>6.33</v>
      </c>
      <c r="S78" s="1457">
        <v>40.630000000000003</v>
      </c>
      <c r="T78" s="1457">
        <v>2.4</v>
      </c>
      <c r="U78" s="1457">
        <v>9.5500000000000007</v>
      </c>
      <c r="V78" s="1457">
        <v>0.3</v>
      </c>
      <c r="W78" s="1457">
        <v>0.22</v>
      </c>
      <c r="X78" s="1459">
        <v>792.92000000000007</v>
      </c>
      <c r="Y78" s="1460">
        <v>25459.689999999995</v>
      </c>
      <c r="Z78" s="1461"/>
      <c r="AA78" s="1462"/>
      <c r="AB78" s="1465"/>
      <c r="AC78" s="1462"/>
    </row>
    <row r="79" spans="1:29" ht="28.5" hidden="1" customHeight="1" x14ac:dyDescent="0.25">
      <c r="A79" s="3051">
        <v>41487</v>
      </c>
      <c r="B79" s="1456">
        <v>216.7</v>
      </c>
      <c r="C79" s="1457">
        <v>187.18</v>
      </c>
      <c r="D79" s="1457">
        <v>297.89999999999998</v>
      </c>
      <c r="E79" s="1457">
        <v>1198</v>
      </c>
      <c r="F79" s="1457">
        <v>1344.75</v>
      </c>
      <c r="G79" s="1457">
        <v>2691.3</v>
      </c>
      <c r="H79" s="1457">
        <v>15862.32</v>
      </c>
      <c r="I79" s="1457">
        <v>2956.46</v>
      </c>
      <c r="J79" s="1458">
        <v>24754.61</v>
      </c>
      <c r="K79" s="1456">
        <v>9</v>
      </c>
      <c r="L79" s="1457">
        <v>13.13</v>
      </c>
      <c r="M79" s="1457">
        <v>185.49</v>
      </c>
      <c r="N79" s="1457">
        <v>252.23</v>
      </c>
      <c r="O79" s="1457">
        <v>113.3</v>
      </c>
      <c r="P79" s="1457">
        <v>137.69</v>
      </c>
      <c r="Q79" s="1457">
        <v>31.09</v>
      </c>
      <c r="R79" s="1457">
        <v>6.33</v>
      </c>
      <c r="S79" s="1457">
        <v>40.770000000000003</v>
      </c>
      <c r="T79" s="1457">
        <v>2.42</v>
      </c>
      <c r="U79" s="1457">
        <v>9.58</v>
      </c>
      <c r="V79" s="1457">
        <v>0.33</v>
      </c>
      <c r="W79" s="1457">
        <v>0.2</v>
      </c>
      <c r="X79" s="1459">
        <v>801.56000000000006</v>
      </c>
      <c r="Y79" s="1460">
        <v>25556.170000000002</v>
      </c>
      <c r="Z79" s="1461"/>
      <c r="AA79" s="1462"/>
      <c r="AB79" s="1465"/>
      <c r="AC79" s="1462"/>
    </row>
    <row r="80" spans="1:29" ht="28.5" hidden="1" customHeight="1" x14ac:dyDescent="0.25">
      <c r="A80" s="3051">
        <v>41518</v>
      </c>
      <c r="B80" s="1456">
        <v>216.6</v>
      </c>
      <c r="C80" s="1457">
        <v>191.66</v>
      </c>
      <c r="D80" s="1457">
        <v>301.35000000000002</v>
      </c>
      <c r="E80" s="1457">
        <v>1171</v>
      </c>
      <c r="F80" s="1457">
        <v>1301.67</v>
      </c>
      <c r="G80" s="1457">
        <v>2676.1</v>
      </c>
      <c r="H80" s="1457">
        <v>15481.5</v>
      </c>
      <c r="I80" s="1457">
        <v>3000.4</v>
      </c>
      <c r="J80" s="1458">
        <v>24340.280000000002</v>
      </c>
      <c r="K80" s="1456">
        <v>9</v>
      </c>
      <c r="L80" s="1457">
        <v>13.1</v>
      </c>
      <c r="M80" s="1457">
        <v>185.8</v>
      </c>
      <c r="N80" s="1457">
        <v>254.6</v>
      </c>
      <c r="O80" s="1457">
        <v>113.43</v>
      </c>
      <c r="P80" s="1457">
        <v>137.9</v>
      </c>
      <c r="Q80" s="1457">
        <v>31.2</v>
      </c>
      <c r="R80" s="1457">
        <v>6.3</v>
      </c>
      <c r="S80" s="1457">
        <v>40.97</v>
      </c>
      <c r="T80" s="1457">
        <v>2.4</v>
      </c>
      <c r="U80" s="1457">
        <v>9.6199999999999992</v>
      </c>
      <c r="V80" s="1457">
        <v>0.33</v>
      </c>
      <c r="W80" s="1457">
        <v>0.22</v>
      </c>
      <c r="X80" s="1459">
        <v>804.87000000000012</v>
      </c>
      <c r="Y80" s="1460">
        <v>25145.15</v>
      </c>
      <c r="Z80" s="1461"/>
      <c r="AA80" s="1462"/>
      <c r="AB80" s="1465"/>
      <c r="AC80" s="1462"/>
    </row>
    <row r="81" spans="1:29" ht="28.5" hidden="1" customHeight="1" x14ac:dyDescent="0.25">
      <c r="A81" s="3051">
        <v>41548</v>
      </c>
      <c r="B81" s="1456">
        <v>216.59</v>
      </c>
      <c r="C81" s="1457">
        <v>200.39</v>
      </c>
      <c r="D81" s="1457">
        <v>303.49</v>
      </c>
      <c r="E81" s="1457">
        <v>1232.4000000000001</v>
      </c>
      <c r="F81" s="1457">
        <v>1295.586</v>
      </c>
      <c r="G81" s="1457">
        <v>2784.4</v>
      </c>
      <c r="H81" s="1457">
        <v>15740.6</v>
      </c>
      <c r="I81" s="1457">
        <v>3172.1</v>
      </c>
      <c r="J81" s="1458">
        <v>24945.555999999997</v>
      </c>
      <c r="K81" s="1456">
        <v>9</v>
      </c>
      <c r="L81" s="1457">
        <v>13.13</v>
      </c>
      <c r="M81" s="1457">
        <v>186.82</v>
      </c>
      <c r="N81" s="1457">
        <v>254.99</v>
      </c>
      <c r="O81" s="1457">
        <v>113.76</v>
      </c>
      <c r="P81" s="1457">
        <v>139.25</v>
      </c>
      <c r="Q81" s="1457">
        <v>31.17</v>
      </c>
      <c r="R81" s="1457">
        <v>6.3319999999999999</v>
      </c>
      <c r="S81" s="1457">
        <v>41.17</v>
      </c>
      <c r="T81" s="1457">
        <v>2.4</v>
      </c>
      <c r="U81" s="1457">
        <v>9.66</v>
      </c>
      <c r="V81" s="1457">
        <v>0.33</v>
      </c>
      <c r="W81" s="1457">
        <v>0.22</v>
      </c>
      <c r="X81" s="1459">
        <v>808.23199999999997</v>
      </c>
      <c r="Y81" s="1460">
        <v>25753.787999999997</v>
      </c>
      <c r="Z81" s="1461"/>
      <c r="AA81" s="1462"/>
      <c r="AB81" s="1465"/>
      <c r="AC81" s="1462"/>
    </row>
    <row r="82" spans="1:29" ht="28.5" hidden="1" customHeight="1" x14ac:dyDescent="0.25">
      <c r="A82" s="3051">
        <v>41579</v>
      </c>
      <c r="B82" s="1456">
        <v>216.54</v>
      </c>
      <c r="C82" s="1457">
        <v>207.7</v>
      </c>
      <c r="D82" s="1457">
        <v>302.2</v>
      </c>
      <c r="E82" s="1457">
        <v>1211.0999999999999</v>
      </c>
      <c r="F82" s="1457">
        <v>1310.2</v>
      </c>
      <c r="G82" s="1457">
        <v>2846.9</v>
      </c>
      <c r="H82" s="1457">
        <v>15425.9</v>
      </c>
      <c r="I82" s="1457">
        <v>3258.4</v>
      </c>
      <c r="J82" s="1458">
        <v>24778.940000000002</v>
      </c>
      <c r="K82" s="1456">
        <v>9.0079999999999991</v>
      </c>
      <c r="L82" s="1457">
        <v>13.13</v>
      </c>
      <c r="M82" s="1457">
        <v>188.9</v>
      </c>
      <c r="N82" s="1457">
        <v>257.10000000000002</v>
      </c>
      <c r="O82" s="1457">
        <v>115.03</v>
      </c>
      <c r="P82" s="1457">
        <v>140.91</v>
      </c>
      <c r="Q82" s="1457">
        <v>31.47</v>
      </c>
      <c r="R82" s="1457">
        <v>6.33</v>
      </c>
      <c r="S82" s="1457">
        <v>41.4</v>
      </c>
      <c r="T82" s="1457">
        <v>2.42</v>
      </c>
      <c r="U82" s="1457">
        <v>9.7100000000000009</v>
      </c>
      <c r="V82" s="1457">
        <v>0.3</v>
      </c>
      <c r="W82" s="1457">
        <v>0.2</v>
      </c>
      <c r="X82" s="1459">
        <v>815.90800000000002</v>
      </c>
      <c r="Y82" s="1460">
        <v>25594.848000000002</v>
      </c>
      <c r="Z82" s="1461"/>
      <c r="AA82" s="1462"/>
      <c r="AB82" s="1465"/>
      <c r="AC82" s="1462"/>
    </row>
    <row r="83" spans="1:29" ht="28.5" hidden="1" customHeight="1" thickTop="1" x14ac:dyDescent="0.25">
      <c r="A83" s="3051">
        <v>41609</v>
      </c>
      <c r="B83" s="1456">
        <v>216.5</v>
      </c>
      <c r="C83" s="1457">
        <v>225.7</v>
      </c>
      <c r="D83" s="1457">
        <v>331.6</v>
      </c>
      <c r="E83" s="1457">
        <v>1373.1</v>
      </c>
      <c r="F83" s="1457">
        <v>1596</v>
      </c>
      <c r="G83" s="1457">
        <v>3535</v>
      </c>
      <c r="H83" s="1457">
        <v>18480.2</v>
      </c>
      <c r="I83" s="1457">
        <v>3778.6</v>
      </c>
      <c r="J83" s="1458">
        <v>29536.699999999997</v>
      </c>
      <c r="K83" s="1456">
        <v>9</v>
      </c>
      <c r="L83" s="1457">
        <v>13.13</v>
      </c>
      <c r="M83" s="1457">
        <v>195.7</v>
      </c>
      <c r="N83" s="1457">
        <v>260.76</v>
      </c>
      <c r="O83" s="1457">
        <v>116.66</v>
      </c>
      <c r="P83" s="1457">
        <v>142.16999999999999</v>
      </c>
      <c r="Q83" s="1457">
        <v>31.7</v>
      </c>
      <c r="R83" s="1457">
        <v>6.3</v>
      </c>
      <c r="S83" s="1457">
        <v>41.6</v>
      </c>
      <c r="T83" s="1457">
        <v>2.4</v>
      </c>
      <c r="U83" s="1457">
        <v>9.8000000000000007</v>
      </c>
      <c r="V83" s="1457">
        <v>0.3</v>
      </c>
      <c r="W83" s="1457">
        <v>0.2</v>
      </c>
      <c r="X83" s="1459">
        <v>829.71999999999991</v>
      </c>
      <c r="Y83" s="1460">
        <v>30366.42</v>
      </c>
      <c r="Z83" s="1461"/>
      <c r="AA83" s="1462"/>
      <c r="AB83" s="1465"/>
      <c r="AC83" s="1462"/>
    </row>
    <row r="84" spans="1:29" ht="28.5" hidden="1" customHeight="1" thickTop="1" x14ac:dyDescent="0.25">
      <c r="A84" s="3051">
        <v>41640</v>
      </c>
      <c r="B84" s="1456">
        <v>216.49</v>
      </c>
      <c r="C84" s="1457">
        <v>222.4</v>
      </c>
      <c r="D84" s="1457">
        <v>322.3</v>
      </c>
      <c r="E84" s="1457">
        <v>1255.5</v>
      </c>
      <c r="F84" s="1457">
        <v>1353.2</v>
      </c>
      <c r="G84" s="1457">
        <v>2984.3</v>
      </c>
      <c r="H84" s="1457">
        <v>16470.3</v>
      </c>
      <c r="I84" s="1457">
        <v>3915.1</v>
      </c>
      <c r="J84" s="1458">
        <v>26739.589999999997</v>
      </c>
      <c r="K84" s="1456">
        <v>9.02</v>
      </c>
      <c r="L84" s="1457">
        <v>13.1</v>
      </c>
      <c r="M84" s="1457">
        <v>197.81</v>
      </c>
      <c r="N84" s="1457">
        <v>263.2</v>
      </c>
      <c r="O84" s="1457">
        <v>116.7</v>
      </c>
      <c r="P84" s="1457">
        <v>142.54</v>
      </c>
      <c r="Q84" s="1457">
        <v>31.82</v>
      </c>
      <c r="R84" s="1457">
        <v>6.33</v>
      </c>
      <c r="S84" s="1457">
        <v>41.73</v>
      </c>
      <c r="T84" s="1457">
        <v>2.42</v>
      </c>
      <c r="U84" s="1457">
        <v>9.77</v>
      </c>
      <c r="V84" s="1457">
        <v>0.3</v>
      </c>
      <c r="W84" s="1457">
        <v>0.2</v>
      </c>
      <c r="X84" s="1459">
        <v>834.94</v>
      </c>
      <c r="Y84" s="1460">
        <v>27574.529999999995</v>
      </c>
      <c r="Z84" s="1461"/>
      <c r="AA84" s="1462"/>
      <c r="AB84" s="1465"/>
      <c r="AC84" s="1462"/>
    </row>
    <row r="85" spans="1:29" ht="28.5" hidden="1" customHeight="1" thickTop="1" x14ac:dyDescent="0.25">
      <c r="A85" s="3051">
        <v>41671</v>
      </c>
      <c r="B85" s="1456">
        <v>216.47</v>
      </c>
      <c r="C85" s="1457">
        <v>221.1</v>
      </c>
      <c r="D85" s="1457">
        <v>321.39999999999998</v>
      </c>
      <c r="E85" s="1457">
        <v>1268.8</v>
      </c>
      <c r="F85" s="1457">
        <v>1350.3</v>
      </c>
      <c r="G85" s="1457">
        <v>2963.5</v>
      </c>
      <c r="H85" s="1457">
        <v>15923.1</v>
      </c>
      <c r="I85" s="1457">
        <v>4074.2</v>
      </c>
      <c r="J85" s="1458">
        <v>26338.87</v>
      </c>
      <c r="K85" s="1456">
        <v>9.02</v>
      </c>
      <c r="L85" s="1457">
        <v>13.14</v>
      </c>
      <c r="M85" s="1457">
        <v>198.45</v>
      </c>
      <c r="N85" s="1457">
        <v>263.13</v>
      </c>
      <c r="O85" s="1457">
        <v>117.6</v>
      </c>
      <c r="P85" s="1457">
        <v>143.19999999999999</v>
      </c>
      <c r="Q85" s="1457">
        <v>31.92</v>
      </c>
      <c r="R85" s="1457">
        <v>6.33</v>
      </c>
      <c r="S85" s="1457">
        <v>41.83</v>
      </c>
      <c r="T85" s="1457">
        <v>2.42</v>
      </c>
      <c r="U85" s="1457">
        <v>9.8000000000000007</v>
      </c>
      <c r="V85" s="1457">
        <v>0.33</v>
      </c>
      <c r="W85" s="1457">
        <v>0.22</v>
      </c>
      <c r="X85" s="1459">
        <v>837.39</v>
      </c>
      <c r="Y85" s="1460">
        <v>27176.26</v>
      </c>
      <c r="Z85" s="1461"/>
      <c r="AA85" s="1465"/>
      <c r="AB85" s="1465"/>
      <c r="AC85" s="1462"/>
    </row>
    <row r="86" spans="1:29" ht="28.5" hidden="1" customHeight="1" thickTop="1" x14ac:dyDescent="0.25">
      <c r="A86" s="3051">
        <v>41699</v>
      </c>
      <c r="B86" s="1456">
        <v>216.4</v>
      </c>
      <c r="C86" s="1457">
        <v>221.1</v>
      </c>
      <c r="D86" s="1457">
        <v>317.66000000000003</v>
      </c>
      <c r="E86" s="1457">
        <v>1249.8499999999999</v>
      </c>
      <c r="F86" s="1457">
        <v>1345</v>
      </c>
      <c r="G86" s="1457">
        <v>2928.45</v>
      </c>
      <c r="H86" s="1457">
        <v>15660.1</v>
      </c>
      <c r="I86" s="1457">
        <v>4229.26</v>
      </c>
      <c r="J86" s="1458">
        <v>26167.82</v>
      </c>
      <c r="K86" s="1456">
        <v>9.02</v>
      </c>
      <c r="L86" s="1457">
        <v>13.14</v>
      </c>
      <c r="M86" s="1457">
        <v>199.7</v>
      </c>
      <c r="N86" s="1457">
        <v>263.33</v>
      </c>
      <c r="O86" s="1457">
        <v>117.73</v>
      </c>
      <c r="P86" s="1457">
        <v>143.87</v>
      </c>
      <c r="Q86" s="1457">
        <v>32.020000000000003</v>
      </c>
      <c r="R86" s="1457">
        <v>6.33</v>
      </c>
      <c r="S86" s="1457">
        <v>41.95</v>
      </c>
      <c r="T86" s="1457">
        <v>2.42</v>
      </c>
      <c r="U86" s="1457">
        <v>9.82</v>
      </c>
      <c r="V86" s="1457">
        <v>0.33</v>
      </c>
      <c r="W86" s="1457">
        <v>0.2</v>
      </c>
      <c r="X86" s="1459">
        <v>839.86000000000013</v>
      </c>
      <c r="Y86" s="1460">
        <v>27007.68</v>
      </c>
      <c r="Z86" s="1461"/>
      <c r="AA86" s="1465"/>
      <c r="AB86" s="1465"/>
      <c r="AC86" s="1462"/>
    </row>
    <row r="87" spans="1:29" ht="28.5" hidden="1" customHeight="1" thickTop="1" x14ac:dyDescent="0.25">
      <c r="A87" s="3051">
        <v>41730</v>
      </c>
      <c r="B87" s="1456">
        <v>216.36</v>
      </c>
      <c r="C87" s="1457">
        <v>219.9</v>
      </c>
      <c r="D87" s="1457">
        <v>313.60000000000002</v>
      </c>
      <c r="E87" s="1457">
        <v>1251.98</v>
      </c>
      <c r="F87" s="1457">
        <v>1325.4</v>
      </c>
      <c r="G87" s="1457">
        <v>2877.1</v>
      </c>
      <c r="H87" s="1457">
        <v>15524.2</v>
      </c>
      <c r="I87" s="1457">
        <v>4389.1000000000004</v>
      </c>
      <c r="J87" s="1458">
        <v>26117.64</v>
      </c>
      <c r="K87" s="1456">
        <v>9</v>
      </c>
      <c r="L87" s="1457">
        <v>13.1</v>
      </c>
      <c r="M87" s="1457">
        <v>199.9</v>
      </c>
      <c r="N87" s="1457">
        <v>263.89999999999998</v>
      </c>
      <c r="O87" s="1457">
        <v>118.4</v>
      </c>
      <c r="P87" s="1457">
        <v>144.5</v>
      </c>
      <c r="Q87" s="1457">
        <v>32.200000000000003</v>
      </c>
      <c r="R87" s="1457">
        <v>6.33</v>
      </c>
      <c r="S87" s="1457">
        <v>42.03</v>
      </c>
      <c r="T87" s="1457">
        <v>2.42</v>
      </c>
      <c r="U87" s="1457">
        <v>9.86</v>
      </c>
      <c r="V87" s="1457">
        <v>0.33</v>
      </c>
      <c r="W87" s="1457">
        <v>0.2</v>
      </c>
      <c r="X87" s="1459">
        <v>842.17000000000007</v>
      </c>
      <c r="Y87" s="1460">
        <v>26959.809999999998</v>
      </c>
      <c r="Z87" s="1461"/>
      <c r="AA87" s="1465"/>
      <c r="AB87" s="1465"/>
      <c r="AC87" s="1462"/>
    </row>
    <row r="88" spans="1:29" ht="28.5" hidden="1" customHeight="1" thickTop="1" x14ac:dyDescent="0.25">
      <c r="A88" s="3051">
        <v>41760</v>
      </c>
      <c r="B88" s="1456">
        <v>216.3</v>
      </c>
      <c r="C88" s="1457">
        <v>217.9</v>
      </c>
      <c r="D88" s="1457">
        <v>311.89999999999998</v>
      </c>
      <c r="E88" s="1457">
        <v>1213.92</v>
      </c>
      <c r="F88" s="1457">
        <v>1268.71</v>
      </c>
      <c r="G88" s="1457">
        <v>2866.19</v>
      </c>
      <c r="H88" s="1457">
        <v>14803.5</v>
      </c>
      <c r="I88" s="1457">
        <v>4518</v>
      </c>
      <c r="J88" s="1458">
        <v>25416.42</v>
      </c>
      <c r="K88" s="1456">
        <v>9.0229999999999997</v>
      </c>
      <c r="L88" s="1457">
        <v>13.14</v>
      </c>
      <c r="M88" s="1457">
        <v>200.2</v>
      </c>
      <c r="N88" s="1457">
        <v>265.02999999999997</v>
      </c>
      <c r="O88" s="1457">
        <v>118.7</v>
      </c>
      <c r="P88" s="1457">
        <v>144.9</v>
      </c>
      <c r="Q88" s="1457">
        <v>32.299999999999997</v>
      </c>
      <c r="R88" s="1457">
        <v>6.33</v>
      </c>
      <c r="S88" s="1457">
        <v>42</v>
      </c>
      <c r="T88" s="1457">
        <v>2.42</v>
      </c>
      <c r="U88" s="1457">
        <v>9.9</v>
      </c>
      <c r="V88" s="1457">
        <v>0.33</v>
      </c>
      <c r="W88" s="1457">
        <v>0.22</v>
      </c>
      <c r="X88" s="1459">
        <v>844.49299999999994</v>
      </c>
      <c r="Y88" s="1460">
        <v>26260.912999999997</v>
      </c>
      <c r="Z88" s="1461"/>
      <c r="AA88" s="1465"/>
      <c r="AB88" s="1465"/>
      <c r="AC88" s="1462"/>
    </row>
    <row r="89" spans="1:29" ht="28.5" hidden="1" customHeight="1" thickTop="1" x14ac:dyDescent="0.25">
      <c r="A89" s="3051">
        <v>41791</v>
      </c>
      <c r="B89" s="1456">
        <v>216.26</v>
      </c>
      <c r="C89" s="1457">
        <v>218.5</v>
      </c>
      <c r="D89" s="1457">
        <v>314.39999999999998</v>
      </c>
      <c r="E89" s="1457">
        <v>1236.5999999999999</v>
      </c>
      <c r="F89" s="1457">
        <v>1282.9000000000001</v>
      </c>
      <c r="G89" s="1457">
        <v>2870.9</v>
      </c>
      <c r="H89" s="1457">
        <v>15064.12</v>
      </c>
      <c r="I89" s="1457">
        <v>4532</v>
      </c>
      <c r="J89" s="1458">
        <v>25735.68</v>
      </c>
      <c r="K89" s="1456">
        <v>9.0239999999999991</v>
      </c>
      <c r="L89" s="1457">
        <v>13.14</v>
      </c>
      <c r="M89" s="1457">
        <v>201</v>
      </c>
      <c r="N89" s="1457">
        <v>266.10000000000002</v>
      </c>
      <c r="O89" s="1457">
        <v>119.4</v>
      </c>
      <c r="P89" s="1457">
        <v>145.4</v>
      </c>
      <c r="Q89" s="1457">
        <v>32.4</v>
      </c>
      <c r="R89" s="1457">
        <v>6.33</v>
      </c>
      <c r="S89" s="1457">
        <v>42.15</v>
      </c>
      <c r="T89" s="1457">
        <v>2.4</v>
      </c>
      <c r="U89" s="1457">
        <v>9.9</v>
      </c>
      <c r="V89" s="1457">
        <v>0.3</v>
      </c>
      <c r="W89" s="1457">
        <v>0.22</v>
      </c>
      <c r="X89" s="1459">
        <v>847.7639999999999</v>
      </c>
      <c r="Y89" s="1460">
        <v>26583.444</v>
      </c>
      <c r="Z89" s="1461"/>
      <c r="AA89" s="1465"/>
      <c r="AB89" s="1465"/>
      <c r="AC89" s="1462"/>
    </row>
    <row r="90" spans="1:29" ht="28.5" hidden="1" customHeight="1" thickTop="1" x14ac:dyDescent="0.25">
      <c r="A90" s="3051">
        <v>41821</v>
      </c>
      <c r="B90" s="1456">
        <v>216.25</v>
      </c>
      <c r="C90" s="1457">
        <v>223.36</v>
      </c>
      <c r="D90" s="1457">
        <v>321.7</v>
      </c>
      <c r="E90" s="1457">
        <v>1267.75</v>
      </c>
      <c r="F90" s="1457">
        <v>1342.8</v>
      </c>
      <c r="G90" s="1457">
        <v>2978.2</v>
      </c>
      <c r="H90" s="1457">
        <v>15851</v>
      </c>
      <c r="I90" s="1457">
        <v>4526.1000000000004</v>
      </c>
      <c r="J90" s="1458">
        <v>26727.159999999996</v>
      </c>
      <c r="K90" s="1456">
        <v>9.0239999999999991</v>
      </c>
      <c r="L90" s="1457">
        <v>13.14</v>
      </c>
      <c r="M90" s="1457">
        <v>201.4</v>
      </c>
      <c r="N90" s="1457">
        <v>266.62</v>
      </c>
      <c r="O90" s="1457">
        <v>119.89</v>
      </c>
      <c r="P90" s="1457">
        <v>145.87</v>
      </c>
      <c r="Q90" s="1457">
        <v>32.549999999999997</v>
      </c>
      <c r="R90" s="1457">
        <v>6.3319999999999999</v>
      </c>
      <c r="S90" s="1457">
        <v>42.38</v>
      </c>
      <c r="T90" s="1457">
        <v>2.42</v>
      </c>
      <c r="U90" s="1457">
        <v>9.9499999999999993</v>
      </c>
      <c r="V90" s="1457">
        <v>0.33</v>
      </c>
      <c r="W90" s="1457">
        <v>0.22</v>
      </c>
      <c r="X90" s="1459">
        <v>850.12600000000009</v>
      </c>
      <c r="Y90" s="1460">
        <v>27577.285999999996</v>
      </c>
      <c r="Z90" s="1461"/>
      <c r="AA90" s="1465"/>
      <c r="AB90" s="1465"/>
      <c r="AC90" s="1462"/>
    </row>
    <row r="91" spans="1:29" ht="28.5" hidden="1" customHeight="1" thickTop="1" x14ac:dyDescent="0.25">
      <c r="A91" s="3051">
        <v>41852</v>
      </c>
      <c r="B91" s="1456">
        <v>216.16</v>
      </c>
      <c r="C91" s="1457">
        <v>224.6</v>
      </c>
      <c r="D91" s="1457">
        <v>322.8</v>
      </c>
      <c r="E91" s="1457">
        <v>1282.0999999999999</v>
      </c>
      <c r="F91" s="1457">
        <v>1320.78</v>
      </c>
      <c r="G91" s="1457">
        <v>2971.4</v>
      </c>
      <c r="H91" s="1457">
        <v>15351.9</v>
      </c>
      <c r="I91" s="1457">
        <v>4675.2</v>
      </c>
      <c r="J91" s="1458">
        <v>26364.94</v>
      </c>
      <c r="K91" s="1456">
        <v>9</v>
      </c>
      <c r="L91" s="1457">
        <v>13.1</v>
      </c>
      <c r="M91" s="1457">
        <v>201.7</v>
      </c>
      <c r="N91" s="1457">
        <v>268.60000000000002</v>
      </c>
      <c r="O91" s="1457">
        <v>120.26</v>
      </c>
      <c r="P91" s="1457">
        <v>146.5</v>
      </c>
      <c r="Q91" s="1457">
        <v>32.69</v>
      </c>
      <c r="R91" s="1457">
        <v>6.33</v>
      </c>
      <c r="S91" s="1457">
        <v>42.57</v>
      </c>
      <c r="T91" s="1457">
        <v>2.42</v>
      </c>
      <c r="U91" s="1457">
        <v>10</v>
      </c>
      <c r="V91" s="1457">
        <v>0.33</v>
      </c>
      <c r="W91" s="1457">
        <v>0.22</v>
      </c>
      <c r="X91" s="1459">
        <v>853.72</v>
      </c>
      <c r="Y91" s="1460">
        <v>27218.66</v>
      </c>
      <c r="Z91" s="1461"/>
      <c r="AA91" s="1465"/>
      <c r="AB91" s="1465"/>
      <c r="AC91" s="1462"/>
    </row>
    <row r="92" spans="1:29" ht="28.5" hidden="1" customHeight="1" thickTop="1" x14ac:dyDescent="0.25">
      <c r="A92" s="3051">
        <v>41883</v>
      </c>
      <c r="B92" s="1456">
        <v>216.13</v>
      </c>
      <c r="C92" s="1457">
        <v>224.86</v>
      </c>
      <c r="D92" s="1457">
        <v>321.60000000000002</v>
      </c>
      <c r="E92" s="1457">
        <v>1271.0999999999999</v>
      </c>
      <c r="F92" s="1457">
        <v>1287.3800000000001</v>
      </c>
      <c r="G92" s="1457">
        <v>2907.6</v>
      </c>
      <c r="H92" s="1457">
        <v>14951.9</v>
      </c>
      <c r="I92" s="1457">
        <v>4771</v>
      </c>
      <c r="J92" s="1458">
        <v>25951.57</v>
      </c>
      <c r="K92" s="1456">
        <v>9.0280000000000005</v>
      </c>
      <c r="L92" s="1457">
        <v>13.15</v>
      </c>
      <c r="M92" s="1457">
        <v>201.9</v>
      </c>
      <c r="N92" s="1457">
        <v>271.05</v>
      </c>
      <c r="O92" s="1457">
        <v>120.68</v>
      </c>
      <c r="P92" s="1457">
        <v>147.1</v>
      </c>
      <c r="Q92" s="1457">
        <v>32.81</v>
      </c>
      <c r="R92" s="1457">
        <v>6.3310000000000004</v>
      </c>
      <c r="S92" s="1457">
        <v>42.74</v>
      </c>
      <c r="T92" s="1457">
        <v>2.4</v>
      </c>
      <c r="U92" s="1457">
        <v>10.02</v>
      </c>
      <c r="V92" s="1457">
        <v>0.33</v>
      </c>
      <c r="W92" s="1457">
        <v>0.2</v>
      </c>
      <c r="X92" s="1459">
        <v>857.73900000000015</v>
      </c>
      <c r="Y92" s="1460">
        <v>26809.309000000001</v>
      </c>
      <c r="Z92" s="1461"/>
      <c r="AA92" s="1465"/>
      <c r="AB92" s="1465"/>
      <c r="AC92" s="1462"/>
    </row>
    <row r="93" spans="1:29" ht="28.5" hidden="1" customHeight="1" thickTop="1" x14ac:dyDescent="0.25">
      <c r="A93" s="3051">
        <v>41913</v>
      </c>
      <c r="B93" s="1456">
        <v>216.06</v>
      </c>
      <c r="C93" s="1457">
        <v>224.3</v>
      </c>
      <c r="D93" s="1457">
        <v>324.7</v>
      </c>
      <c r="E93" s="1457">
        <v>1247.7</v>
      </c>
      <c r="F93" s="1457">
        <v>1345.6</v>
      </c>
      <c r="G93" s="1457">
        <v>2995.9</v>
      </c>
      <c r="H93" s="1457">
        <v>14860.54</v>
      </c>
      <c r="I93" s="1457">
        <v>4759.3999999999996</v>
      </c>
      <c r="J93" s="1458">
        <v>25974.200000000004</v>
      </c>
      <c r="K93" s="1456">
        <v>9</v>
      </c>
      <c r="L93" s="1457">
        <v>13.15</v>
      </c>
      <c r="M93" s="1457">
        <v>201.91</v>
      </c>
      <c r="N93" s="1457">
        <v>271.5</v>
      </c>
      <c r="O93" s="1457">
        <v>121.5</v>
      </c>
      <c r="P93" s="1457">
        <v>147.80000000000001</v>
      </c>
      <c r="Q93" s="1457">
        <v>33.04</v>
      </c>
      <c r="R93" s="1457">
        <v>6.3</v>
      </c>
      <c r="S93" s="1457">
        <v>43.03</v>
      </c>
      <c r="T93" s="1457">
        <v>2.4</v>
      </c>
      <c r="U93" s="1457">
        <v>10</v>
      </c>
      <c r="V93" s="1457">
        <v>0.33</v>
      </c>
      <c r="W93" s="1457">
        <v>0.22</v>
      </c>
      <c r="X93" s="1459">
        <v>860.17999999999984</v>
      </c>
      <c r="Y93" s="1460">
        <v>26834.380000000005</v>
      </c>
      <c r="Z93" s="1461"/>
      <c r="AA93" s="1465"/>
      <c r="AB93" s="1465"/>
      <c r="AC93" s="1462"/>
    </row>
    <row r="94" spans="1:29" ht="28.5" hidden="1" customHeight="1" thickTop="1" x14ac:dyDescent="0.25">
      <c r="A94" s="3051">
        <v>41944</v>
      </c>
      <c r="B94" s="1456">
        <v>216.04</v>
      </c>
      <c r="C94" s="1457">
        <v>225.24</v>
      </c>
      <c r="D94" s="1457">
        <v>328.6</v>
      </c>
      <c r="E94" s="1457">
        <v>1295.4000000000001</v>
      </c>
      <c r="F94" s="1457">
        <v>1361.3</v>
      </c>
      <c r="G94" s="1457">
        <v>2954.6</v>
      </c>
      <c r="H94" s="1457">
        <v>15290.52</v>
      </c>
      <c r="I94" s="1457">
        <v>4934.2</v>
      </c>
      <c r="J94" s="1458">
        <v>26605.9</v>
      </c>
      <c r="K94" s="1456">
        <v>9</v>
      </c>
      <c r="L94" s="1457">
        <v>13.16</v>
      </c>
      <c r="M94" s="1457">
        <v>202</v>
      </c>
      <c r="N94" s="1457">
        <v>273.3</v>
      </c>
      <c r="O94" s="1457">
        <v>122.14</v>
      </c>
      <c r="P94" s="1457">
        <v>149</v>
      </c>
      <c r="Q94" s="1457">
        <v>33.229999999999997</v>
      </c>
      <c r="R94" s="1457">
        <v>6.3</v>
      </c>
      <c r="S94" s="1457">
        <v>43.24</v>
      </c>
      <c r="T94" s="1457">
        <v>2.4</v>
      </c>
      <c r="U94" s="1457">
        <v>10.119999999999999</v>
      </c>
      <c r="V94" s="1457">
        <v>0.3</v>
      </c>
      <c r="W94" s="1457">
        <v>0.2</v>
      </c>
      <c r="X94" s="1459">
        <v>864.39</v>
      </c>
      <c r="Y94" s="1460">
        <v>27470.29</v>
      </c>
      <c r="Z94" s="1461"/>
      <c r="AA94" s="1465"/>
      <c r="AB94" s="1465"/>
      <c r="AC94" s="1462"/>
    </row>
    <row r="95" spans="1:29" ht="28.5" hidden="1" customHeight="1" thickTop="1" x14ac:dyDescent="0.25">
      <c r="A95" s="3051">
        <v>41974</v>
      </c>
      <c r="B95" s="1456">
        <v>216</v>
      </c>
      <c r="C95" s="1457">
        <v>240.88</v>
      </c>
      <c r="D95" s="1457">
        <v>347.45</v>
      </c>
      <c r="E95" s="1457">
        <v>1485.8</v>
      </c>
      <c r="F95" s="1457">
        <v>1647</v>
      </c>
      <c r="G95" s="1457">
        <v>3745.43</v>
      </c>
      <c r="H95" s="1457">
        <v>18829.7</v>
      </c>
      <c r="I95" s="1457">
        <v>5385</v>
      </c>
      <c r="J95" s="1458">
        <v>31897.260000000002</v>
      </c>
      <c r="K95" s="1456">
        <v>9</v>
      </c>
      <c r="L95" s="1457">
        <v>13.16</v>
      </c>
      <c r="M95" s="1457">
        <v>203.1</v>
      </c>
      <c r="N95" s="1457">
        <v>277.3</v>
      </c>
      <c r="O95" s="1457">
        <v>123.26</v>
      </c>
      <c r="P95" s="1457">
        <v>149.97</v>
      </c>
      <c r="Q95" s="1457">
        <v>33.380000000000003</v>
      </c>
      <c r="R95" s="1457">
        <v>6.33</v>
      </c>
      <c r="S95" s="1457">
        <v>43.4</v>
      </c>
      <c r="T95" s="1457">
        <v>2.4</v>
      </c>
      <c r="U95" s="1457">
        <v>10.15</v>
      </c>
      <c r="V95" s="1457">
        <v>0.3</v>
      </c>
      <c r="W95" s="1457">
        <v>0.22</v>
      </c>
      <c r="X95" s="1459">
        <v>871.97</v>
      </c>
      <c r="Y95" s="1460">
        <v>32769.230000000003</v>
      </c>
      <c r="Z95" s="1461"/>
      <c r="AA95" s="1465"/>
      <c r="AB95" s="1465"/>
      <c r="AC95" s="1462"/>
    </row>
    <row r="96" spans="1:29" ht="28.5" hidden="1" customHeight="1" thickTop="1" x14ac:dyDescent="0.25">
      <c r="A96" s="3051">
        <v>42005</v>
      </c>
      <c r="B96" s="1456">
        <v>215.9</v>
      </c>
      <c r="C96" s="1457">
        <v>240.8</v>
      </c>
      <c r="D96" s="1457">
        <v>346.8</v>
      </c>
      <c r="E96" s="1457">
        <v>1403.2</v>
      </c>
      <c r="F96" s="1457">
        <v>1482.7</v>
      </c>
      <c r="G96" s="1457">
        <v>3148.18</v>
      </c>
      <c r="H96" s="1457">
        <v>16294.91</v>
      </c>
      <c r="I96" s="1457">
        <v>4918.5600000000004</v>
      </c>
      <c r="J96" s="1458">
        <v>28051.05</v>
      </c>
      <c r="K96" s="1456">
        <v>9</v>
      </c>
      <c r="L96" s="1457">
        <v>13.16</v>
      </c>
      <c r="M96" s="1457">
        <v>203.22</v>
      </c>
      <c r="N96" s="1457">
        <v>281.89999999999998</v>
      </c>
      <c r="O96" s="1457">
        <v>125.6</v>
      </c>
      <c r="P96" s="1457">
        <v>151.4</v>
      </c>
      <c r="Q96" s="1457">
        <v>33.5</v>
      </c>
      <c r="R96" s="1457">
        <v>6.33</v>
      </c>
      <c r="S96" s="1457">
        <v>43.5</v>
      </c>
      <c r="T96" s="1457">
        <v>2.42</v>
      </c>
      <c r="U96" s="1457">
        <v>10.199999999999999</v>
      </c>
      <c r="V96" s="1457">
        <v>0.33</v>
      </c>
      <c r="W96" s="1457">
        <v>0.22</v>
      </c>
      <c r="X96" s="1459">
        <v>880.78000000000009</v>
      </c>
      <c r="Y96" s="1460">
        <v>28931.829999999998</v>
      </c>
      <c r="Z96" s="1461"/>
      <c r="AA96" s="1465"/>
      <c r="AB96" s="1465"/>
      <c r="AC96" s="1462"/>
    </row>
    <row r="97" spans="1:29" ht="28.5" hidden="1" customHeight="1" thickTop="1" x14ac:dyDescent="0.25">
      <c r="A97" s="3051">
        <v>42036</v>
      </c>
      <c r="B97" s="1456">
        <v>215.84</v>
      </c>
      <c r="C97" s="1457">
        <v>239.92</v>
      </c>
      <c r="D97" s="1457">
        <v>346</v>
      </c>
      <c r="E97" s="1457">
        <v>1379.7</v>
      </c>
      <c r="F97" s="1457">
        <v>1439.7</v>
      </c>
      <c r="G97" s="1457">
        <v>3206.2</v>
      </c>
      <c r="H97" s="1457">
        <v>16165</v>
      </c>
      <c r="I97" s="1457">
        <v>4901</v>
      </c>
      <c r="J97" s="1458">
        <v>27893.360000000001</v>
      </c>
      <c r="K97" s="1456">
        <v>9.0500000000000007</v>
      </c>
      <c r="L97" s="1457">
        <v>13.2</v>
      </c>
      <c r="M97" s="1457">
        <v>203.21</v>
      </c>
      <c r="N97" s="1457">
        <v>282</v>
      </c>
      <c r="O97" s="1457">
        <v>126.1</v>
      </c>
      <c r="P97" s="1457">
        <v>151.80000000000001</v>
      </c>
      <c r="Q97" s="1457">
        <v>33.64</v>
      </c>
      <c r="R97" s="1457">
        <v>6.3</v>
      </c>
      <c r="S97" s="1457">
        <v>43.7</v>
      </c>
      <c r="T97" s="1457">
        <v>2.4</v>
      </c>
      <c r="U97" s="1457">
        <v>10.199999999999999</v>
      </c>
      <c r="V97" s="1457">
        <v>0.3</v>
      </c>
      <c r="W97" s="1457">
        <v>0.2</v>
      </c>
      <c r="X97" s="1459">
        <v>882.10000000000014</v>
      </c>
      <c r="Y97" s="1460">
        <v>28775.46</v>
      </c>
      <c r="Z97" s="1461"/>
      <c r="AA97" s="1465"/>
      <c r="AB97" s="1465"/>
      <c r="AC97" s="1462"/>
    </row>
    <row r="98" spans="1:29" ht="28.5" hidden="1" customHeight="1" thickTop="1" x14ac:dyDescent="0.25">
      <c r="A98" s="3051">
        <v>42064</v>
      </c>
      <c r="B98" s="1456">
        <v>215.84</v>
      </c>
      <c r="C98" s="1457">
        <v>236.6</v>
      </c>
      <c r="D98" s="1457">
        <v>344.05</v>
      </c>
      <c r="E98" s="1457">
        <v>1358.2</v>
      </c>
      <c r="F98" s="1457">
        <v>1387.65</v>
      </c>
      <c r="G98" s="1457">
        <v>3199.3</v>
      </c>
      <c r="H98" s="1457">
        <v>15847.75</v>
      </c>
      <c r="I98" s="1457">
        <v>5000.46</v>
      </c>
      <c r="J98" s="1458">
        <v>27589.85</v>
      </c>
      <c r="K98" s="1456">
        <v>9.1</v>
      </c>
      <c r="L98" s="1457">
        <v>13.2</v>
      </c>
      <c r="M98" s="1457">
        <v>203.21</v>
      </c>
      <c r="N98" s="1457">
        <v>282.5</v>
      </c>
      <c r="O98" s="1457">
        <v>126.6</v>
      </c>
      <c r="P98" s="1457">
        <v>152.35</v>
      </c>
      <c r="Q98" s="1457">
        <v>33.799999999999997</v>
      </c>
      <c r="R98" s="1457">
        <v>6.3</v>
      </c>
      <c r="S98" s="1457">
        <v>43.8</v>
      </c>
      <c r="T98" s="1457">
        <v>2.4</v>
      </c>
      <c r="U98" s="1457">
        <v>10.3</v>
      </c>
      <c r="V98" s="1457">
        <v>0.3</v>
      </c>
      <c r="W98" s="1457">
        <v>0.2</v>
      </c>
      <c r="X98" s="1459">
        <v>884.05999999999983</v>
      </c>
      <c r="Y98" s="1460">
        <v>28473.91</v>
      </c>
      <c r="Z98" s="1461"/>
      <c r="AA98" s="1465"/>
      <c r="AB98" s="1465"/>
      <c r="AC98" s="1462"/>
    </row>
    <row r="99" spans="1:29" ht="28.5" hidden="1" customHeight="1" thickTop="1" x14ac:dyDescent="0.25">
      <c r="A99" s="3051">
        <v>42095</v>
      </c>
      <c r="B99" s="1456">
        <v>215.76</v>
      </c>
      <c r="C99" s="1457">
        <v>240.4</v>
      </c>
      <c r="D99" s="1457">
        <v>345.55</v>
      </c>
      <c r="E99" s="1457">
        <v>1343.56</v>
      </c>
      <c r="F99" s="1457">
        <v>1438.8</v>
      </c>
      <c r="G99" s="1457">
        <v>3251.4</v>
      </c>
      <c r="H99" s="1457">
        <v>16328.9</v>
      </c>
      <c r="I99" s="1457">
        <v>5078.8</v>
      </c>
      <c r="J99" s="1458">
        <v>28243.17</v>
      </c>
      <c r="K99" s="1456">
        <v>9.06</v>
      </c>
      <c r="L99" s="1457">
        <v>13.2</v>
      </c>
      <c r="M99" s="1457">
        <v>203.3</v>
      </c>
      <c r="N99" s="1457">
        <v>283.10000000000002</v>
      </c>
      <c r="O99" s="1457">
        <v>127.1</v>
      </c>
      <c r="P99" s="1457">
        <v>153.30000000000001</v>
      </c>
      <c r="Q99" s="1457">
        <v>33.96</v>
      </c>
      <c r="R99" s="1457">
        <v>6.3</v>
      </c>
      <c r="S99" s="1457">
        <v>44</v>
      </c>
      <c r="T99" s="1457">
        <v>2.4</v>
      </c>
      <c r="U99" s="1457">
        <v>10.28</v>
      </c>
      <c r="V99" s="1457">
        <v>0.33</v>
      </c>
      <c r="W99" s="1457">
        <v>0.22</v>
      </c>
      <c r="X99" s="1459">
        <v>886.55</v>
      </c>
      <c r="Y99" s="1460">
        <v>29129.719999999998</v>
      </c>
      <c r="Z99" s="1461"/>
      <c r="AA99" s="1465"/>
      <c r="AB99" s="1465"/>
      <c r="AC99" s="1462"/>
    </row>
    <row r="100" spans="1:29" ht="28.5" hidden="1" customHeight="1" thickTop="1" x14ac:dyDescent="0.25">
      <c r="A100" s="3051">
        <v>42125</v>
      </c>
      <c r="B100" s="1456">
        <v>215.7</v>
      </c>
      <c r="C100" s="1457">
        <v>240.5</v>
      </c>
      <c r="D100" s="1457">
        <v>346.1</v>
      </c>
      <c r="E100" s="1457">
        <v>1302.2</v>
      </c>
      <c r="F100" s="1457">
        <v>1403.8</v>
      </c>
      <c r="G100" s="1457">
        <v>3195.7</v>
      </c>
      <c r="H100" s="1457">
        <v>15871.8</v>
      </c>
      <c r="I100" s="1457">
        <v>5157.3</v>
      </c>
      <c r="J100" s="1458">
        <v>27733.1</v>
      </c>
      <c r="K100" s="1456">
        <v>9.1</v>
      </c>
      <c r="L100" s="1457">
        <v>13.18</v>
      </c>
      <c r="M100" s="1457">
        <v>201.45</v>
      </c>
      <c r="N100" s="1457">
        <v>283.5</v>
      </c>
      <c r="O100" s="1457">
        <v>127.7</v>
      </c>
      <c r="P100" s="1457">
        <v>153.80000000000001</v>
      </c>
      <c r="Q100" s="1457">
        <v>34.200000000000003</v>
      </c>
      <c r="R100" s="1457">
        <v>6.3</v>
      </c>
      <c r="S100" s="1457">
        <v>44.16</v>
      </c>
      <c r="T100" s="1457">
        <v>2.4</v>
      </c>
      <c r="U100" s="1457">
        <v>10.3</v>
      </c>
      <c r="V100" s="1457">
        <v>0.3</v>
      </c>
      <c r="W100" s="1457">
        <v>0.2</v>
      </c>
      <c r="X100" s="1459">
        <v>886.58999999999992</v>
      </c>
      <c r="Y100" s="1460">
        <v>28619.69</v>
      </c>
      <c r="Z100" s="1461"/>
      <c r="AA100" s="1465"/>
      <c r="AB100" s="1465"/>
      <c r="AC100" s="1462"/>
    </row>
    <row r="101" spans="1:29" ht="28.5" hidden="1" customHeight="1" thickTop="1" x14ac:dyDescent="0.25">
      <c r="A101" s="3051">
        <v>42156</v>
      </c>
      <c r="B101" s="1456">
        <v>215.7</v>
      </c>
      <c r="C101" s="1457">
        <v>242.18</v>
      </c>
      <c r="D101" s="1457">
        <v>345.26</v>
      </c>
      <c r="E101" s="1457">
        <v>1304.3499999999999</v>
      </c>
      <c r="F101" s="1457">
        <v>1384.85</v>
      </c>
      <c r="G101" s="1457">
        <v>3211.89</v>
      </c>
      <c r="H101" s="1457">
        <v>15797.78</v>
      </c>
      <c r="I101" s="1457">
        <v>5248.58</v>
      </c>
      <c r="J101" s="1458">
        <v>27750.590000000004</v>
      </c>
      <c r="K101" s="1456">
        <v>9.08</v>
      </c>
      <c r="L101" s="1457">
        <v>13.18</v>
      </c>
      <c r="M101" s="1457">
        <v>201.5</v>
      </c>
      <c r="N101" s="1457">
        <v>284.08999999999997</v>
      </c>
      <c r="O101" s="1457">
        <v>128.47</v>
      </c>
      <c r="P101" s="1457">
        <v>154.08000000000001</v>
      </c>
      <c r="Q101" s="1457">
        <v>34.32</v>
      </c>
      <c r="R101" s="1457">
        <v>6.33</v>
      </c>
      <c r="S101" s="1457">
        <v>44.27</v>
      </c>
      <c r="T101" s="1457">
        <v>2.4</v>
      </c>
      <c r="U101" s="1457">
        <v>10.34</v>
      </c>
      <c r="V101" s="1457">
        <v>0.3</v>
      </c>
      <c r="W101" s="1457">
        <v>0.2</v>
      </c>
      <c r="X101" s="1459">
        <v>888.56000000000006</v>
      </c>
      <c r="Y101" s="1460">
        <v>28639.150000000005</v>
      </c>
      <c r="Z101" s="1461"/>
      <c r="AA101" s="1465"/>
      <c r="AB101" s="1465"/>
      <c r="AC101" s="1462"/>
    </row>
    <row r="102" spans="1:29" ht="28.5" hidden="1" customHeight="1" thickTop="1" x14ac:dyDescent="0.25">
      <c r="A102" s="3051">
        <v>42186</v>
      </c>
      <c r="B102" s="1456">
        <v>215.7</v>
      </c>
      <c r="C102" s="1457">
        <v>240.78</v>
      </c>
      <c r="D102" s="1457">
        <v>347.65</v>
      </c>
      <c r="E102" s="1457">
        <v>1324.2</v>
      </c>
      <c r="F102" s="1457">
        <v>1415.8</v>
      </c>
      <c r="G102" s="1457">
        <v>3174.9</v>
      </c>
      <c r="H102" s="1457">
        <v>16374.4</v>
      </c>
      <c r="I102" s="1457">
        <v>5336.9</v>
      </c>
      <c r="J102" s="1458">
        <v>28430.33</v>
      </c>
      <c r="K102" s="1456">
        <v>9.1</v>
      </c>
      <c r="L102" s="1457">
        <v>13.2</v>
      </c>
      <c r="M102" s="1457">
        <v>201.76</v>
      </c>
      <c r="N102" s="1457">
        <v>286.3</v>
      </c>
      <c r="O102" s="1457">
        <v>128.80000000000001</v>
      </c>
      <c r="P102" s="1457">
        <v>154.6</v>
      </c>
      <c r="Q102" s="1457">
        <v>34.4</v>
      </c>
      <c r="R102" s="1457">
        <v>6.3</v>
      </c>
      <c r="S102" s="1457">
        <v>44.5</v>
      </c>
      <c r="T102" s="1457">
        <v>2.4</v>
      </c>
      <c r="U102" s="1457">
        <v>10.4</v>
      </c>
      <c r="V102" s="1457">
        <v>0.3</v>
      </c>
      <c r="W102" s="1457">
        <v>0.2</v>
      </c>
      <c r="X102" s="1459">
        <v>892.26</v>
      </c>
      <c r="Y102" s="1460">
        <v>29322.59</v>
      </c>
      <c r="Z102" s="1461"/>
      <c r="AA102" s="1465"/>
      <c r="AB102" s="1465"/>
      <c r="AC102" s="1462"/>
    </row>
    <row r="103" spans="1:29" ht="28.5" hidden="1" customHeight="1" thickTop="1" x14ac:dyDescent="0.25">
      <c r="A103" s="3052">
        <v>42217</v>
      </c>
      <c r="B103" s="1456">
        <v>215.6</v>
      </c>
      <c r="C103" s="1457">
        <v>236.9</v>
      </c>
      <c r="D103" s="1457">
        <v>346.2</v>
      </c>
      <c r="E103" s="1457">
        <v>1313.77</v>
      </c>
      <c r="F103" s="1457">
        <v>1413.02</v>
      </c>
      <c r="G103" s="1457">
        <v>3175.24</v>
      </c>
      <c r="H103" s="1457">
        <v>16183.7</v>
      </c>
      <c r="I103" s="1457">
        <v>5247.6</v>
      </c>
      <c r="J103" s="1458">
        <v>28132.03</v>
      </c>
      <c r="K103" s="1456">
        <v>9.1</v>
      </c>
      <c r="L103" s="1457">
        <v>13.19</v>
      </c>
      <c r="M103" s="1457">
        <v>201.8</v>
      </c>
      <c r="N103" s="1457">
        <v>286.82</v>
      </c>
      <c r="O103" s="1457">
        <v>129.41999999999999</v>
      </c>
      <c r="P103" s="1457">
        <v>155.33000000000001</v>
      </c>
      <c r="Q103" s="1457">
        <v>34.64</v>
      </c>
      <c r="R103" s="1457">
        <v>6.33</v>
      </c>
      <c r="S103" s="1457">
        <v>44.68</v>
      </c>
      <c r="T103" s="1457">
        <v>2.42</v>
      </c>
      <c r="U103" s="1457">
        <v>10.4</v>
      </c>
      <c r="V103" s="1457">
        <v>0.3</v>
      </c>
      <c r="W103" s="1457">
        <v>0.2</v>
      </c>
      <c r="X103" s="1459">
        <v>894.62999999999988</v>
      </c>
      <c r="Y103" s="1460">
        <v>29026.66</v>
      </c>
      <c r="Z103" s="1461"/>
      <c r="AA103" s="1465"/>
      <c r="AB103" s="1465"/>
      <c r="AC103" s="1462"/>
    </row>
    <row r="104" spans="1:29" ht="28.5" hidden="1" customHeight="1" thickTop="1" x14ac:dyDescent="0.25">
      <c r="A104" s="3052">
        <v>42248</v>
      </c>
      <c r="B104" s="1456">
        <v>215.5</v>
      </c>
      <c r="C104" s="1457">
        <v>235.3</v>
      </c>
      <c r="D104" s="1457">
        <v>344.78</v>
      </c>
      <c r="E104" s="1457">
        <v>1332.98</v>
      </c>
      <c r="F104" s="1457">
        <v>1401.7</v>
      </c>
      <c r="G104" s="1457">
        <v>3165.8</v>
      </c>
      <c r="H104" s="1457">
        <v>16217.4</v>
      </c>
      <c r="I104" s="1457">
        <v>5242.6000000000004</v>
      </c>
      <c r="J104" s="1458">
        <v>28156.059999999998</v>
      </c>
      <c r="K104" s="1456">
        <v>9.1</v>
      </c>
      <c r="L104" s="1457">
        <v>13.2</v>
      </c>
      <c r="M104" s="1457">
        <v>201.9</v>
      </c>
      <c r="N104" s="1457">
        <v>289.14</v>
      </c>
      <c r="O104" s="1457">
        <v>129.9</v>
      </c>
      <c r="P104" s="1457">
        <v>155.63999999999999</v>
      </c>
      <c r="Q104" s="1457">
        <v>34.799999999999997</v>
      </c>
      <c r="R104" s="1457">
        <v>6.33</v>
      </c>
      <c r="S104" s="1457">
        <v>44.81</v>
      </c>
      <c r="T104" s="1457">
        <v>2.42</v>
      </c>
      <c r="U104" s="1457">
        <v>10.44</v>
      </c>
      <c r="V104" s="1457">
        <v>0.3</v>
      </c>
      <c r="W104" s="1457">
        <v>0.2</v>
      </c>
      <c r="X104" s="1459">
        <v>898.18</v>
      </c>
      <c r="Y104" s="1460">
        <v>29054.239999999998</v>
      </c>
      <c r="Z104" s="1461"/>
      <c r="AA104" s="1465"/>
      <c r="AB104" s="1465"/>
      <c r="AC104" s="1462"/>
    </row>
    <row r="105" spans="1:29" ht="28.5" hidden="1" customHeight="1" thickTop="1" x14ac:dyDescent="0.25">
      <c r="A105" s="3052">
        <v>42278</v>
      </c>
      <c r="B105" s="1456">
        <v>215.52</v>
      </c>
      <c r="C105" s="1457">
        <v>236.13</v>
      </c>
      <c r="D105" s="1457">
        <v>346.1</v>
      </c>
      <c r="E105" s="1457">
        <v>1331.84</v>
      </c>
      <c r="F105" s="1457">
        <v>1460.47</v>
      </c>
      <c r="G105" s="1457">
        <v>3266.11</v>
      </c>
      <c r="H105" s="1457">
        <v>16330.53</v>
      </c>
      <c r="I105" s="1457">
        <v>5283.81</v>
      </c>
      <c r="J105" s="1458">
        <v>28470.510000000002</v>
      </c>
      <c r="K105" s="1456">
        <v>9.1</v>
      </c>
      <c r="L105" s="1457">
        <v>13.2</v>
      </c>
      <c r="M105" s="1457">
        <v>201.7</v>
      </c>
      <c r="N105" s="1457">
        <v>291.26</v>
      </c>
      <c r="O105" s="1457">
        <v>130.19999999999999</v>
      </c>
      <c r="P105" s="1457">
        <v>156.30000000000001</v>
      </c>
      <c r="Q105" s="1457">
        <v>34.89</v>
      </c>
      <c r="R105" s="1457">
        <v>6.33</v>
      </c>
      <c r="S105" s="1457">
        <v>45.1</v>
      </c>
      <c r="T105" s="1457">
        <v>2.4</v>
      </c>
      <c r="U105" s="1457">
        <v>10.5</v>
      </c>
      <c r="V105" s="1457">
        <v>0.33</v>
      </c>
      <c r="W105" s="1457">
        <v>0.2</v>
      </c>
      <c r="X105" s="1459">
        <v>901.5100000000001</v>
      </c>
      <c r="Y105" s="1460">
        <v>29372.02</v>
      </c>
      <c r="Z105" s="1461"/>
      <c r="AA105" s="1465"/>
      <c r="AB105" s="1465"/>
      <c r="AC105" s="1462"/>
    </row>
    <row r="106" spans="1:29" ht="28.5" hidden="1" customHeight="1" thickTop="1" x14ac:dyDescent="0.25">
      <c r="A106" s="3052">
        <v>42309</v>
      </c>
      <c r="B106" s="1456">
        <v>215.4</v>
      </c>
      <c r="C106" s="1457">
        <v>239.9</v>
      </c>
      <c r="D106" s="1457">
        <v>350.26</v>
      </c>
      <c r="E106" s="1457">
        <v>1351.9</v>
      </c>
      <c r="F106" s="1457">
        <v>1422.5</v>
      </c>
      <c r="G106" s="1457">
        <v>3224</v>
      </c>
      <c r="H106" s="1457">
        <v>16437.09</v>
      </c>
      <c r="I106" s="1457">
        <v>5228.28</v>
      </c>
      <c r="J106" s="1458">
        <v>28469.329999999998</v>
      </c>
      <c r="K106" s="1456">
        <v>9.11</v>
      </c>
      <c r="L106" s="1457">
        <v>13.2</v>
      </c>
      <c r="M106" s="1457">
        <v>203.2</v>
      </c>
      <c r="N106" s="1457">
        <v>292.60000000000002</v>
      </c>
      <c r="O106" s="1457">
        <v>131.1</v>
      </c>
      <c r="P106" s="1457">
        <v>157.43</v>
      </c>
      <c r="Q106" s="1457">
        <v>35.159999999999997</v>
      </c>
      <c r="R106" s="1457">
        <v>6.33</v>
      </c>
      <c r="S106" s="1457">
        <v>45.3</v>
      </c>
      <c r="T106" s="1457">
        <v>2.4</v>
      </c>
      <c r="U106" s="1457">
        <v>10.5</v>
      </c>
      <c r="V106" s="1457">
        <v>0.3</v>
      </c>
      <c r="W106" s="1457">
        <v>0.2</v>
      </c>
      <c r="X106" s="1459">
        <v>906.83</v>
      </c>
      <c r="Y106" s="1460">
        <v>29376.16</v>
      </c>
      <c r="Z106" s="1461"/>
      <c r="AA106" s="1465"/>
      <c r="AB106" s="1465"/>
      <c r="AC106" s="1462"/>
    </row>
    <row r="107" spans="1:29" ht="28.5" hidden="1" customHeight="1" thickTop="1" x14ac:dyDescent="0.25">
      <c r="A107" s="3053">
        <v>42339</v>
      </c>
      <c r="B107" s="1456">
        <v>215.33</v>
      </c>
      <c r="C107" s="1457">
        <v>251.9</v>
      </c>
      <c r="D107" s="1457">
        <v>366.14</v>
      </c>
      <c r="E107" s="1457">
        <v>1534.49</v>
      </c>
      <c r="F107" s="1457">
        <v>1652.34</v>
      </c>
      <c r="G107" s="1457">
        <v>3715.88</v>
      </c>
      <c r="H107" s="1457">
        <v>19704.7</v>
      </c>
      <c r="I107" s="1457">
        <v>5215.8999999999996</v>
      </c>
      <c r="J107" s="1458">
        <v>32656.68</v>
      </c>
      <c r="K107" s="1456">
        <v>9.11</v>
      </c>
      <c r="L107" s="1457">
        <v>13.2</v>
      </c>
      <c r="M107" s="1457">
        <v>205.94</v>
      </c>
      <c r="N107" s="1457">
        <v>296.88</v>
      </c>
      <c r="O107" s="1457">
        <v>132.91</v>
      </c>
      <c r="P107" s="1457">
        <v>159.41999999999999</v>
      </c>
      <c r="Q107" s="1457">
        <v>35.54</v>
      </c>
      <c r="R107" s="1457">
        <v>6.33</v>
      </c>
      <c r="S107" s="1457">
        <v>45.53</v>
      </c>
      <c r="T107" s="1457">
        <v>2.42</v>
      </c>
      <c r="U107" s="1457">
        <v>10.59</v>
      </c>
      <c r="V107" s="1457">
        <v>0.3</v>
      </c>
      <c r="W107" s="1457">
        <v>0.2</v>
      </c>
      <c r="X107" s="1459">
        <v>918.36999999999989</v>
      </c>
      <c r="Y107" s="1460">
        <v>33575.050000000003</v>
      </c>
      <c r="Z107" s="1461"/>
      <c r="AA107" s="1465"/>
      <c r="AB107" s="1465"/>
      <c r="AC107" s="1462"/>
    </row>
    <row r="108" spans="1:29" ht="28.5" hidden="1" customHeight="1" thickTop="1" x14ac:dyDescent="0.25">
      <c r="A108" s="3053">
        <v>42370</v>
      </c>
      <c r="B108" s="1456">
        <v>215.29</v>
      </c>
      <c r="C108" s="1457">
        <v>252.1</v>
      </c>
      <c r="D108" s="1457">
        <v>363.8</v>
      </c>
      <c r="E108" s="1457">
        <v>1487.87</v>
      </c>
      <c r="F108" s="1457">
        <v>1573.59</v>
      </c>
      <c r="G108" s="1457">
        <v>3406.55</v>
      </c>
      <c r="H108" s="1457">
        <v>18266.5</v>
      </c>
      <c r="I108" s="1457">
        <v>4919.8</v>
      </c>
      <c r="J108" s="1458">
        <v>30485.5</v>
      </c>
      <c r="K108" s="1456">
        <v>9.1</v>
      </c>
      <c r="L108" s="1457">
        <v>13.2</v>
      </c>
      <c r="M108" s="1457">
        <v>206.62</v>
      </c>
      <c r="N108" s="1457">
        <v>297.22000000000003</v>
      </c>
      <c r="O108" s="1457">
        <v>135.5</v>
      </c>
      <c r="P108" s="1457">
        <v>160.30000000000001</v>
      </c>
      <c r="Q108" s="1457">
        <v>35.619999999999997</v>
      </c>
      <c r="R108" s="1457">
        <v>6.33</v>
      </c>
      <c r="S108" s="1457">
        <v>45.7</v>
      </c>
      <c r="T108" s="1457">
        <v>2.42</v>
      </c>
      <c r="U108" s="1457">
        <v>10.63</v>
      </c>
      <c r="V108" s="1457">
        <v>0.33</v>
      </c>
      <c r="W108" s="1457">
        <v>0.2</v>
      </c>
      <c r="X108" s="1459">
        <v>923.17000000000019</v>
      </c>
      <c r="Y108" s="1460">
        <v>31408.670000000002</v>
      </c>
      <c r="Z108" s="1461"/>
      <c r="AA108" s="1465"/>
      <c r="AB108" s="1465"/>
      <c r="AC108" s="1462"/>
    </row>
    <row r="109" spans="1:29" ht="28.5" hidden="1" customHeight="1" thickTop="1" x14ac:dyDescent="0.25">
      <c r="A109" s="3053">
        <v>42401</v>
      </c>
      <c r="B109" s="1456">
        <v>215.24</v>
      </c>
      <c r="C109" s="1457">
        <v>249.2</v>
      </c>
      <c r="D109" s="1457">
        <v>358.84</v>
      </c>
      <c r="E109" s="1457">
        <v>1467.98</v>
      </c>
      <c r="F109" s="1457">
        <v>1487.6</v>
      </c>
      <c r="G109" s="1457">
        <v>3295.6</v>
      </c>
      <c r="H109" s="1457">
        <v>18021.400000000001</v>
      </c>
      <c r="I109" s="1457">
        <v>4864.8999999999996</v>
      </c>
      <c r="J109" s="1458">
        <v>29960.760000000002</v>
      </c>
      <c r="K109" s="1456">
        <v>9.1</v>
      </c>
      <c r="L109" s="1457">
        <v>13.21</v>
      </c>
      <c r="M109" s="1457">
        <v>206.6</v>
      </c>
      <c r="N109" s="1457">
        <v>296.89999999999998</v>
      </c>
      <c r="O109" s="1457">
        <v>135.69999999999999</v>
      </c>
      <c r="P109" s="1457">
        <v>161</v>
      </c>
      <c r="Q109" s="1457">
        <v>35.72</v>
      </c>
      <c r="R109" s="1457">
        <v>6.33</v>
      </c>
      <c r="S109" s="1457">
        <v>45.9</v>
      </c>
      <c r="T109" s="1457">
        <v>2.42</v>
      </c>
      <c r="U109" s="1457">
        <v>10.7</v>
      </c>
      <c r="V109" s="1457">
        <v>0.33</v>
      </c>
      <c r="W109" s="1457">
        <v>0.2</v>
      </c>
      <c r="X109" s="1459">
        <v>924.11000000000013</v>
      </c>
      <c r="Y109" s="1460">
        <v>30884.870000000003</v>
      </c>
      <c r="Z109" s="1461"/>
      <c r="AA109" s="1465"/>
      <c r="AB109" s="1465"/>
      <c r="AC109" s="1462"/>
    </row>
    <row r="110" spans="1:29" ht="28.5" hidden="1" customHeight="1" thickTop="1" x14ac:dyDescent="0.25">
      <c r="A110" s="3053">
        <v>42430</v>
      </c>
      <c r="B110" s="1456">
        <v>215.22</v>
      </c>
      <c r="C110" s="1457">
        <v>249.4</v>
      </c>
      <c r="D110" s="1457">
        <v>358.12</v>
      </c>
      <c r="E110" s="1457">
        <v>1457.2</v>
      </c>
      <c r="F110" s="1457">
        <v>1469.86</v>
      </c>
      <c r="G110" s="1457">
        <v>3285.38</v>
      </c>
      <c r="H110" s="1457">
        <v>18182.560000000001</v>
      </c>
      <c r="I110" s="1457">
        <v>4837.1400000000003</v>
      </c>
      <c r="J110" s="1458">
        <v>30054.880000000001</v>
      </c>
      <c r="K110" s="1456">
        <v>9.1</v>
      </c>
      <c r="L110" s="1457">
        <v>13.21</v>
      </c>
      <c r="M110" s="1457">
        <v>206.6</v>
      </c>
      <c r="N110" s="1457">
        <v>297.04000000000002</v>
      </c>
      <c r="O110" s="1457">
        <v>136.83000000000001</v>
      </c>
      <c r="P110" s="1457">
        <v>161.5</v>
      </c>
      <c r="Q110" s="1457">
        <v>35.9</v>
      </c>
      <c r="R110" s="1457">
        <v>6.3</v>
      </c>
      <c r="S110" s="1457">
        <v>45.99</v>
      </c>
      <c r="T110" s="1457">
        <v>2.42</v>
      </c>
      <c r="U110" s="1457">
        <v>10.7</v>
      </c>
      <c r="V110" s="1457">
        <v>0.3</v>
      </c>
      <c r="W110" s="1457">
        <v>0.2</v>
      </c>
      <c r="X110" s="1459">
        <v>926.09</v>
      </c>
      <c r="Y110" s="1460">
        <v>30980.97</v>
      </c>
      <c r="Z110" s="1461"/>
      <c r="AA110" s="1465"/>
      <c r="AB110" s="1465"/>
      <c r="AC110" s="1462"/>
    </row>
    <row r="111" spans="1:29" ht="28.5" hidden="1" customHeight="1" thickTop="1" x14ac:dyDescent="0.25">
      <c r="A111" s="3053">
        <v>42461</v>
      </c>
      <c r="B111" s="1456">
        <v>215.2</v>
      </c>
      <c r="C111" s="1457">
        <v>247.1</v>
      </c>
      <c r="D111" s="1457">
        <v>357.49</v>
      </c>
      <c r="E111" s="1457">
        <v>1439.78</v>
      </c>
      <c r="F111" s="1457">
        <v>1456.86</v>
      </c>
      <c r="G111" s="1457">
        <v>3352</v>
      </c>
      <c r="H111" s="1457">
        <v>17859.599999999999</v>
      </c>
      <c r="I111" s="1457">
        <v>4829.9799999999996</v>
      </c>
      <c r="J111" s="1458">
        <v>29758.01</v>
      </c>
      <c r="K111" s="1456">
        <v>9.11</v>
      </c>
      <c r="L111" s="1457">
        <v>13.2</v>
      </c>
      <c r="M111" s="1457">
        <v>206.7</v>
      </c>
      <c r="N111" s="1457">
        <v>297.08</v>
      </c>
      <c r="O111" s="1457">
        <v>136.96</v>
      </c>
      <c r="P111" s="1457">
        <v>161.94999999999999</v>
      </c>
      <c r="Q111" s="1457">
        <v>36</v>
      </c>
      <c r="R111" s="1457">
        <v>6.33</v>
      </c>
      <c r="S111" s="1457">
        <v>46.2</v>
      </c>
      <c r="T111" s="1457">
        <v>2.42</v>
      </c>
      <c r="U111" s="1457">
        <v>10.74</v>
      </c>
      <c r="V111" s="1457">
        <v>0.33</v>
      </c>
      <c r="W111" s="1457">
        <v>0.22</v>
      </c>
      <c r="X111" s="1459">
        <v>927.24000000000012</v>
      </c>
      <c r="Y111" s="1460">
        <v>30685.25</v>
      </c>
      <c r="Z111" s="1461"/>
      <c r="AA111" s="1465"/>
      <c r="AB111" s="1465"/>
      <c r="AC111" s="1462"/>
    </row>
    <row r="112" spans="1:29" ht="28.5" hidden="1" customHeight="1" thickTop="1" x14ac:dyDescent="0.25">
      <c r="A112" s="3053">
        <v>42491</v>
      </c>
      <c r="B112" s="1456">
        <v>215.17</v>
      </c>
      <c r="C112" s="1457">
        <v>250.1</v>
      </c>
      <c r="D112" s="1457">
        <v>361.58</v>
      </c>
      <c r="E112" s="1457">
        <v>1458.49</v>
      </c>
      <c r="F112" s="1457">
        <v>1479.06</v>
      </c>
      <c r="G112" s="1457">
        <v>3332.3</v>
      </c>
      <c r="H112" s="1457">
        <v>18021.349999999999</v>
      </c>
      <c r="I112" s="1457">
        <v>4761.8599999999997</v>
      </c>
      <c r="J112" s="1458">
        <v>29879.91</v>
      </c>
      <c r="K112" s="1456">
        <v>9.11</v>
      </c>
      <c r="L112" s="1457">
        <v>13.2</v>
      </c>
      <c r="M112" s="1457">
        <v>206.7</v>
      </c>
      <c r="N112" s="1457">
        <v>297.3</v>
      </c>
      <c r="O112" s="1457">
        <v>137.77000000000001</v>
      </c>
      <c r="P112" s="1457">
        <v>162.75</v>
      </c>
      <c r="Q112" s="1457">
        <v>36.07</v>
      </c>
      <c r="R112" s="1457">
        <v>6.3</v>
      </c>
      <c r="S112" s="1457">
        <v>46.3</v>
      </c>
      <c r="T112" s="1457">
        <v>2.4</v>
      </c>
      <c r="U112" s="1457">
        <v>10.8</v>
      </c>
      <c r="V112" s="1457">
        <v>0.33</v>
      </c>
      <c r="W112" s="1457">
        <v>0.22</v>
      </c>
      <c r="X112" s="1459">
        <v>929.24999999999989</v>
      </c>
      <c r="Y112" s="1460">
        <v>30809.16</v>
      </c>
      <c r="Z112" s="1461"/>
      <c r="AA112" s="1465"/>
      <c r="AB112" s="1465"/>
      <c r="AC112" s="1462"/>
    </row>
    <row r="113" spans="1:29" ht="28.5" hidden="1" customHeight="1" thickTop="1" x14ac:dyDescent="0.25">
      <c r="A113" s="3053">
        <v>42522</v>
      </c>
      <c r="B113" s="1456">
        <v>215.01</v>
      </c>
      <c r="C113" s="1457">
        <v>248.35</v>
      </c>
      <c r="D113" s="1457">
        <v>358.24</v>
      </c>
      <c r="E113" s="1457">
        <v>1499.3</v>
      </c>
      <c r="F113" s="1457">
        <v>1463.1</v>
      </c>
      <c r="G113" s="1457">
        <v>3304.2</v>
      </c>
      <c r="H113" s="1457">
        <v>18070.599999999999</v>
      </c>
      <c r="I113" s="1457">
        <v>4728.7</v>
      </c>
      <c r="J113" s="1458">
        <v>29887.5</v>
      </c>
      <c r="K113" s="1456">
        <v>9.11</v>
      </c>
      <c r="L113" s="1457">
        <v>13.22</v>
      </c>
      <c r="M113" s="1457">
        <v>206.7</v>
      </c>
      <c r="N113" s="1457">
        <v>297.42</v>
      </c>
      <c r="O113" s="1457">
        <v>138.34</v>
      </c>
      <c r="P113" s="1457">
        <v>163.30000000000001</v>
      </c>
      <c r="Q113" s="1457">
        <v>36.32</v>
      </c>
      <c r="R113" s="1457">
        <v>6.33</v>
      </c>
      <c r="S113" s="1457">
        <v>46.43</v>
      </c>
      <c r="T113" s="1457">
        <v>2.4</v>
      </c>
      <c r="U113" s="1457">
        <v>10.8</v>
      </c>
      <c r="V113" s="1457">
        <v>0.3</v>
      </c>
      <c r="W113" s="1457">
        <v>0.2</v>
      </c>
      <c r="X113" s="1459">
        <v>930.87000000000012</v>
      </c>
      <c r="Y113" s="1460">
        <v>30818.37</v>
      </c>
      <c r="Z113" s="1461"/>
      <c r="AA113" s="1465"/>
      <c r="AB113" s="1465"/>
      <c r="AC113" s="1462"/>
    </row>
    <row r="114" spans="1:29" ht="28.5" hidden="1" customHeight="1" thickTop="1" x14ac:dyDescent="0.25">
      <c r="A114" s="3053">
        <v>42552</v>
      </c>
      <c r="B114" s="1456">
        <v>214.94</v>
      </c>
      <c r="C114" s="1457">
        <v>251.39</v>
      </c>
      <c r="D114" s="1457">
        <v>361.96</v>
      </c>
      <c r="E114" s="1457">
        <v>1536.08</v>
      </c>
      <c r="F114" s="1457">
        <v>1471.99</v>
      </c>
      <c r="G114" s="1457">
        <v>3452.8</v>
      </c>
      <c r="H114" s="1457">
        <v>18305.3</v>
      </c>
      <c r="I114" s="1457">
        <v>4734.2</v>
      </c>
      <c r="J114" s="1458">
        <v>30328.66</v>
      </c>
      <c r="K114" s="1456">
        <v>9.1</v>
      </c>
      <c r="L114" s="1457">
        <v>13.2</v>
      </c>
      <c r="M114" s="1457">
        <v>206.7</v>
      </c>
      <c r="N114" s="1457">
        <v>297.73</v>
      </c>
      <c r="O114" s="1457">
        <v>138.4</v>
      </c>
      <c r="P114" s="1457">
        <v>163.6</v>
      </c>
      <c r="Q114" s="1457">
        <v>36.380000000000003</v>
      </c>
      <c r="R114" s="1457">
        <v>6.33</v>
      </c>
      <c r="S114" s="1457">
        <v>46.6</v>
      </c>
      <c r="T114" s="1457">
        <v>2.4</v>
      </c>
      <c r="U114" s="1457">
        <v>10.85</v>
      </c>
      <c r="V114" s="1457">
        <v>0.3</v>
      </c>
      <c r="W114" s="1457">
        <v>0.2</v>
      </c>
      <c r="X114" s="1459">
        <v>931.79000000000008</v>
      </c>
      <c r="Y114" s="1460">
        <v>31260.45</v>
      </c>
      <c r="Z114" s="1461"/>
      <c r="AA114" s="1465"/>
      <c r="AB114" s="1465"/>
      <c r="AC114" s="1462"/>
    </row>
    <row r="115" spans="1:29" ht="28.5" hidden="1" customHeight="1" thickTop="1" x14ac:dyDescent="0.25">
      <c r="A115" s="3053">
        <v>42583</v>
      </c>
      <c r="B115" s="1456">
        <v>214.94</v>
      </c>
      <c r="C115" s="1457">
        <v>252.5</v>
      </c>
      <c r="D115" s="1457">
        <v>364.67</v>
      </c>
      <c r="E115" s="1457">
        <v>1578.8</v>
      </c>
      <c r="F115" s="1457">
        <v>1460.26</v>
      </c>
      <c r="G115" s="1457">
        <v>3356.2</v>
      </c>
      <c r="H115" s="1457">
        <v>18547.28</v>
      </c>
      <c r="I115" s="1457">
        <v>4682.88</v>
      </c>
      <c r="J115" s="1458">
        <v>30457.53</v>
      </c>
      <c r="K115" s="1456">
        <v>9.11</v>
      </c>
      <c r="L115" s="1457">
        <v>13.23</v>
      </c>
      <c r="M115" s="1457">
        <v>206.95</v>
      </c>
      <c r="N115" s="1457">
        <v>298.3</v>
      </c>
      <c r="O115" s="1457">
        <v>139.6</v>
      </c>
      <c r="P115" s="1457">
        <v>164.1</v>
      </c>
      <c r="Q115" s="1457">
        <v>36.6</v>
      </c>
      <c r="R115" s="1457">
        <v>6.3</v>
      </c>
      <c r="S115" s="1457">
        <v>46.8</v>
      </c>
      <c r="T115" s="1457">
        <v>2.4</v>
      </c>
      <c r="U115" s="1457">
        <v>10.9</v>
      </c>
      <c r="V115" s="1457">
        <v>0.33</v>
      </c>
      <c r="W115" s="1457">
        <v>0.2</v>
      </c>
      <c r="X115" s="1459">
        <v>934.82</v>
      </c>
      <c r="Y115" s="1460">
        <v>31392.35</v>
      </c>
      <c r="Z115" s="1461"/>
      <c r="AA115" s="1465"/>
      <c r="AB115" s="1465"/>
      <c r="AC115" s="1462"/>
    </row>
    <row r="116" spans="1:29" ht="28.5" hidden="1" customHeight="1" thickTop="1" x14ac:dyDescent="0.25">
      <c r="A116" s="3053">
        <v>42614</v>
      </c>
      <c r="B116" s="1456">
        <v>214.9</v>
      </c>
      <c r="C116" s="1457">
        <v>255.2</v>
      </c>
      <c r="D116" s="1457">
        <v>364.4</v>
      </c>
      <c r="E116" s="1457">
        <v>1554.6</v>
      </c>
      <c r="F116" s="1457">
        <v>1514.8</v>
      </c>
      <c r="G116" s="1457">
        <v>3441.5</v>
      </c>
      <c r="H116" s="1457">
        <v>18727.400000000001</v>
      </c>
      <c r="I116" s="1457">
        <v>4638.7</v>
      </c>
      <c r="J116" s="1458">
        <v>30711.500000000004</v>
      </c>
      <c r="K116" s="1456">
        <v>9.11</v>
      </c>
      <c r="L116" s="1457">
        <v>13.23</v>
      </c>
      <c r="M116" s="1457">
        <v>208.7</v>
      </c>
      <c r="N116" s="1457">
        <v>298.5</v>
      </c>
      <c r="O116" s="1457">
        <v>140.13999999999999</v>
      </c>
      <c r="P116" s="1457">
        <v>164.75</v>
      </c>
      <c r="Q116" s="1457">
        <v>36.700000000000003</v>
      </c>
      <c r="R116" s="1457">
        <v>6.3</v>
      </c>
      <c r="S116" s="1457">
        <v>46.9</v>
      </c>
      <c r="T116" s="1457">
        <v>2.4</v>
      </c>
      <c r="U116" s="1457">
        <v>10.94</v>
      </c>
      <c r="V116" s="1457">
        <v>0.33</v>
      </c>
      <c r="W116" s="1457">
        <v>0.22</v>
      </c>
      <c r="X116" s="1459">
        <v>938.22</v>
      </c>
      <c r="Y116" s="1460">
        <v>31649.720000000005</v>
      </c>
      <c r="Z116" s="1461"/>
      <c r="AA116" s="1465"/>
      <c r="AB116" s="1465"/>
      <c r="AC116" s="1462"/>
    </row>
    <row r="117" spans="1:29" ht="28.5" hidden="1" customHeight="1" thickTop="1" x14ac:dyDescent="0.25">
      <c r="A117" s="3053">
        <v>42644</v>
      </c>
      <c r="B117" s="1456">
        <v>214.94</v>
      </c>
      <c r="C117" s="1457">
        <v>255.1</v>
      </c>
      <c r="D117" s="1457">
        <v>370.64</v>
      </c>
      <c r="E117" s="1457">
        <v>1533.6</v>
      </c>
      <c r="F117" s="1457">
        <v>1579.7</v>
      </c>
      <c r="G117" s="1457">
        <v>3478.99</v>
      </c>
      <c r="H117" s="1457">
        <v>19039.55</v>
      </c>
      <c r="I117" s="1457">
        <v>4633.79</v>
      </c>
      <c r="J117" s="1458">
        <v>31106.309999999998</v>
      </c>
      <c r="K117" s="1456">
        <v>9.11</v>
      </c>
      <c r="L117" s="1457">
        <v>13.23</v>
      </c>
      <c r="M117" s="1457">
        <v>210.01</v>
      </c>
      <c r="N117" s="1457">
        <v>302.04000000000002</v>
      </c>
      <c r="O117" s="1457">
        <v>140.80000000000001</v>
      </c>
      <c r="P117" s="1457">
        <v>165.62</v>
      </c>
      <c r="Q117" s="1457">
        <v>36.909999999999997</v>
      </c>
      <c r="R117" s="1457">
        <v>6.3</v>
      </c>
      <c r="S117" s="1457">
        <v>47.1</v>
      </c>
      <c r="T117" s="1457">
        <v>2.42</v>
      </c>
      <c r="U117" s="1457">
        <v>10.987</v>
      </c>
      <c r="V117" s="1457">
        <v>0.33</v>
      </c>
      <c r="W117" s="1457">
        <v>0.22</v>
      </c>
      <c r="X117" s="1459">
        <v>945.077</v>
      </c>
      <c r="Y117" s="1460">
        <v>32051.386999999999</v>
      </c>
      <c r="Z117" s="1461"/>
      <c r="AA117" s="1465"/>
      <c r="AB117" s="1465"/>
      <c r="AC117" s="1462"/>
    </row>
    <row r="118" spans="1:29" ht="28.5" hidden="1" customHeight="1" thickTop="1" x14ac:dyDescent="0.25">
      <c r="A118" s="3053">
        <v>42675</v>
      </c>
      <c r="B118" s="1456">
        <v>214.9</v>
      </c>
      <c r="C118" s="1457">
        <v>255.56</v>
      </c>
      <c r="D118" s="1457">
        <v>372.2</v>
      </c>
      <c r="E118" s="1457">
        <v>1600.7</v>
      </c>
      <c r="F118" s="1457">
        <v>1630.15</v>
      </c>
      <c r="G118" s="1457">
        <v>3502.39</v>
      </c>
      <c r="H118" s="1457">
        <v>19022.7</v>
      </c>
      <c r="I118" s="1457">
        <v>4680.49</v>
      </c>
      <c r="J118" s="1458">
        <v>31279.089999999997</v>
      </c>
      <c r="K118" s="1456">
        <v>9.1</v>
      </c>
      <c r="L118" s="1457">
        <v>13.24</v>
      </c>
      <c r="M118" s="1457">
        <v>210.04</v>
      </c>
      <c r="N118" s="1457">
        <v>305.10000000000002</v>
      </c>
      <c r="O118" s="1457">
        <v>141.5</v>
      </c>
      <c r="P118" s="1457">
        <v>166.74</v>
      </c>
      <c r="Q118" s="1457">
        <v>37.06</v>
      </c>
      <c r="R118" s="1457">
        <v>6.33</v>
      </c>
      <c r="S118" s="1457">
        <v>47.32</v>
      </c>
      <c r="T118" s="1457">
        <v>2.42</v>
      </c>
      <c r="U118" s="1457">
        <v>11.06</v>
      </c>
      <c r="V118" s="1457">
        <v>0.33</v>
      </c>
      <c r="W118" s="1457">
        <v>0.22</v>
      </c>
      <c r="X118" s="1459">
        <v>950.46</v>
      </c>
      <c r="Y118" s="1460">
        <v>32229.549999999996</v>
      </c>
      <c r="Z118" s="1461"/>
      <c r="AA118" s="1465"/>
      <c r="AB118" s="1462"/>
      <c r="AC118" s="1462"/>
    </row>
    <row r="119" spans="1:29" ht="28.5" hidden="1" customHeight="1" thickTop="1" x14ac:dyDescent="0.25">
      <c r="A119" s="3053">
        <v>42705</v>
      </c>
      <c r="B119" s="1456">
        <v>214.8</v>
      </c>
      <c r="C119" s="1457">
        <v>264.39999999999998</v>
      </c>
      <c r="D119" s="1457">
        <v>384.4</v>
      </c>
      <c r="E119" s="1457">
        <v>1765.2</v>
      </c>
      <c r="F119" s="1457">
        <v>1815.98</v>
      </c>
      <c r="G119" s="1457">
        <v>4186.63</v>
      </c>
      <c r="H119" s="1457">
        <v>21514.34</v>
      </c>
      <c r="I119" s="1457">
        <v>5045.3599999999997</v>
      </c>
      <c r="J119" s="1458">
        <v>35191.11</v>
      </c>
      <c r="K119" s="1456">
        <v>9.1</v>
      </c>
      <c r="L119" s="1457">
        <v>13.24</v>
      </c>
      <c r="M119" s="1457">
        <v>211.4</v>
      </c>
      <c r="N119" s="1457">
        <v>314</v>
      </c>
      <c r="O119" s="1457">
        <v>143.1</v>
      </c>
      <c r="P119" s="1457">
        <v>168.8</v>
      </c>
      <c r="Q119" s="1457">
        <v>37.299999999999997</v>
      </c>
      <c r="R119" s="1457">
        <v>6.3</v>
      </c>
      <c r="S119" s="1457">
        <v>47.5</v>
      </c>
      <c r="T119" s="1457">
        <v>2.4</v>
      </c>
      <c r="U119" s="1457">
        <v>11.1</v>
      </c>
      <c r="V119" s="1457">
        <v>0.33</v>
      </c>
      <c r="W119" s="1457">
        <v>0.22</v>
      </c>
      <c r="X119" s="1459">
        <v>964.79000000000008</v>
      </c>
      <c r="Y119" s="1460">
        <v>36155.9</v>
      </c>
      <c r="Z119" s="1461"/>
      <c r="AA119" s="1465"/>
      <c r="AB119" s="1462"/>
      <c r="AC119" s="1462"/>
    </row>
    <row r="120" spans="1:29" ht="28.5" hidden="1" customHeight="1" thickTop="1" x14ac:dyDescent="0.25">
      <c r="A120" s="3053">
        <v>42736</v>
      </c>
      <c r="B120" s="1456">
        <v>214.8</v>
      </c>
      <c r="C120" s="1457">
        <v>262.67</v>
      </c>
      <c r="D120" s="1457">
        <v>385.17</v>
      </c>
      <c r="E120" s="1457">
        <v>1775.1</v>
      </c>
      <c r="F120" s="1457">
        <v>1661.87</v>
      </c>
      <c r="G120" s="1457">
        <v>3935.9</v>
      </c>
      <c r="H120" s="1457">
        <v>20376.400000000001</v>
      </c>
      <c r="I120" s="1457">
        <v>4679.6000000000004</v>
      </c>
      <c r="J120" s="1458">
        <v>33291.51</v>
      </c>
      <c r="K120" s="1456">
        <v>9.1</v>
      </c>
      <c r="L120" s="1457">
        <v>13.23</v>
      </c>
      <c r="M120" s="1457">
        <v>211.6</v>
      </c>
      <c r="N120" s="1457">
        <v>315.3</v>
      </c>
      <c r="O120" s="1457">
        <v>143.19999999999999</v>
      </c>
      <c r="P120" s="1457">
        <v>169.8</v>
      </c>
      <c r="Q120" s="1457">
        <v>37.5</v>
      </c>
      <c r="R120" s="1457">
        <v>6.33</v>
      </c>
      <c r="S120" s="1457">
        <v>47.65</v>
      </c>
      <c r="T120" s="1457">
        <v>2.4</v>
      </c>
      <c r="U120" s="1457">
        <v>11.2</v>
      </c>
      <c r="V120" s="1457">
        <v>0.3</v>
      </c>
      <c r="W120" s="1457">
        <v>0.2</v>
      </c>
      <c r="X120" s="1459">
        <v>967.81000000000006</v>
      </c>
      <c r="Y120" s="1460">
        <v>34259.32</v>
      </c>
      <c r="Z120" s="1461"/>
      <c r="AA120" s="1465"/>
      <c r="AB120" s="1465"/>
      <c r="AC120" s="1462"/>
    </row>
    <row r="121" spans="1:29" ht="28.5" hidden="1" customHeight="1" thickTop="1" x14ac:dyDescent="0.25">
      <c r="A121" s="3053">
        <v>42767</v>
      </c>
      <c r="B121" s="1456">
        <v>214.8</v>
      </c>
      <c r="C121" s="1457">
        <v>262.2</v>
      </c>
      <c r="D121" s="1457">
        <v>375.8</v>
      </c>
      <c r="E121" s="1457">
        <v>1655.07</v>
      </c>
      <c r="F121" s="1457">
        <v>1614.5</v>
      </c>
      <c r="G121" s="1457">
        <v>3820.6</v>
      </c>
      <c r="H121" s="1457">
        <v>20141.95</v>
      </c>
      <c r="I121" s="1457">
        <v>4624.7</v>
      </c>
      <c r="J121" s="1458">
        <v>32709.62</v>
      </c>
      <c r="K121" s="1456">
        <v>9.1</v>
      </c>
      <c r="L121" s="1457">
        <v>13.24</v>
      </c>
      <c r="M121" s="1457">
        <v>211.6</v>
      </c>
      <c r="N121" s="1457">
        <v>315.3</v>
      </c>
      <c r="O121" s="1457">
        <v>143.24</v>
      </c>
      <c r="P121" s="1457">
        <v>170.1</v>
      </c>
      <c r="Q121" s="1457">
        <v>37.56</v>
      </c>
      <c r="R121" s="1457">
        <v>6.3</v>
      </c>
      <c r="S121" s="1457">
        <v>47.8</v>
      </c>
      <c r="T121" s="1457">
        <v>2.4</v>
      </c>
      <c r="U121" s="1457">
        <v>11.2</v>
      </c>
      <c r="V121" s="1457">
        <v>0.3</v>
      </c>
      <c r="W121" s="1457">
        <v>0.22</v>
      </c>
      <c r="X121" s="1459">
        <v>968.36</v>
      </c>
      <c r="Y121" s="1460">
        <v>33677.979999999996</v>
      </c>
      <c r="Z121" s="1461"/>
      <c r="AA121" s="1465"/>
      <c r="AB121" s="1465"/>
      <c r="AC121" s="1462"/>
    </row>
    <row r="122" spans="1:29" ht="28.5" hidden="1" customHeight="1" thickTop="1" x14ac:dyDescent="0.25">
      <c r="A122" s="3053">
        <v>42795</v>
      </c>
      <c r="B122" s="1456">
        <v>214.64</v>
      </c>
      <c r="C122" s="1457">
        <v>264.60000000000002</v>
      </c>
      <c r="D122" s="1457">
        <v>378.3</v>
      </c>
      <c r="E122" s="1457">
        <v>1691.5</v>
      </c>
      <c r="F122" s="1457">
        <v>1587.39</v>
      </c>
      <c r="G122" s="1457">
        <v>3599.9</v>
      </c>
      <c r="H122" s="1457">
        <v>20603.900000000001</v>
      </c>
      <c r="I122" s="1457">
        <v>4566.97</v>
      </c>
      <c r="J122" s="1458">
        <v>32907.200000000004</v>
      </c>
      <c r="K122" s="1456">
        <v>9.1</v>
      </c>
      <c r="L122" s="1457">
        <v>13.24</v>
      </c>
      <c r="M122" s="1457">
        <v>211.6</v>
      </c>
      <c r="N122" s="1457">
        <v>315.83999999999997</v>
      </c>
      <c r="O122" s="1457">
        <v>143.4</v>
      </c>
      <c r="P122" s="1457">
        <v>171.15</v>
      </c>
      <c r="Q122" s="1457">
        <v>37.700000000000003</v>
      </c>
      <c r="R122" s="1457">
        <v>6.33</v>
      </c>
      <c r="S122" s="1457">
        <v>47.93</v>
      </c>
      <c r="T122" s="1457">
        <v>2.4</v>
      </c>
      <c r="U122" s="1457">
        <v>11.23</v>
      </c>
      <c r="V122" s="1457">
        <v>0.33</v>
      </c>
      <c r="W122" s="1457">
        <v>0.22</v>
      </c>
      <c r="X122" s="1459">
        <v>970.47</v>
      </c>
      <c r="Y122" s="1460">
        <v>33877.670000000006</v>
      </c>
      <c r="Z122" s="1461"/>
      <c r="AA122" s="1465"/>
      <c r="AB122" s="1465"/>
      <c r="AC122" s="1462"/>
    </row>
    <row r="123" spans="1:29" ht="28.5" hidden="1" customHeight="1" thickTop="1" x14ac:dyDescent="0.25">
      <c r="A123" s="3053">
        <v>42826</v>
      </c>
      <c r="B123" s="1456">
        <v>214.64</v>
      </c>
      <c r="C123" s="1457">
        <v>262.5</v>
      </c>
      <c r="D123" s="1457">
        <v>383</v>
      </c>
      <c r="E123" s="1457">
        <v>1683.1</v>
      </c>
      <c r="F123" s="1457">
        <v>1582</v>
      </c>
      <c r="G123" s="1457">
        <v>3658.3</v>
      </c>
      <c r="H123" s="1457">
        <v>20118.900000000001</v>
      </c>
      <c r="I123" s="1457">
        <v>4546.2</v>
      </c>
      <c r="J123" s="1458">
        <v>32448.640000000003</v>
      </c>
      <c r="K123" s="1456">
        <v>9.1</v>
      </c>
      <c r="L123" s="1457">
        <v>13.25</v>
      </c>
      <c r="M123" s="1457">
        <v>211.5</v>
      </c>
      <c r="N123" s="1457">
        <v>316.39999999999998</v>
      </c>
      <c r="O123" s="1457">
        <v>143.77000000000001</v>
      </c>
      <c r="P123" s="1457">
        <v>171.8</v>
      </c>
      <c r="Q123" s="1457">
        <v>37.9</v>
      </c>
      <c r="R123" s="1457">
        <v>6.3</v>
      </c>
      <c r="S123" s="1457">
        <v>48.1</v>
      </c>
      <c r="T123" s="1457">
        <v>2.4</v>
      </c>
      <c r="U123" s="1457">
        <v>11.3</v>
      </c>
      <c r="V123" s="1457">
        <v>0.3</v>
      </c>
      <c r="W123" s="1457">
        <v>0.2</v>
      </c>
      <c r="X123" s="1459">
        <v>972.31999999999982</v>
      </c>
      <c r="Y123" s="1460">
        <v>33420.960000000006</v>
      </c>
      <c r="Z123" s="1461"/>
      <c r="AA123" s="1465"/>
      <c r="AB123" s="1465"/>
      <c r="AC123" s="1462"/>
    </row>
    <row r="124" spans="1:29" ht="28.5" hidden="1" customHeight="1" thickTop="1" x14ac:dyDescent="0.25">
      <c r="A124" s="3053">
        <v>42856</v>
      </c>
      <c r="B124" s="1456">
        <v>214.57</v>
      </c>
      <c r="C124" s="1457">
        <v>263.8</v>
      </c>
      <c r="D124" s="1457">
        <v>376.6</v>
      </c>
      <c r="E124" s="1457">
        <v>1653.4</v>
      </c>
      <c r="F124" s="1457">
        <v>1629.96</v>
      </c>
      <c r="G124" s="1457">
        <v>3572.39</v>
      </c>
      <c r="H124" s="1457">
        <v>19587.560000000001</v>
      </c>
      <c r="I124" s="1457">
        <v>4520.5</v>
      </c>
      <c r="J124" s="1458">
        <v>31818.78</v>
      </c>
      <c r="K124" s="1456">
        <v>9.1</v>
      </c>
      <c r="L124" s="1457">
        <v>13.25</v>
      </c>
      <c r="M124" s="1457">
        <v>211.52</v>
      </c>
      <c r="N124" s="1457">
        <v>318.11</v>
      </c>
      <c r="O124" s="1457">
        <v>144.34</v>
      </c>
      <c r="P124" s="1457">
        <v>172.7</v>
      </c>
      <c r="Q124" s="1457">
        <v>38.01</v>
      </c>
      <c r="R124" s="1457">
        <v>6.33</v>
      </c>
      <c r="S124" s="1457">
        <v>48.3</v>
      </c>
      <c r="T124" s="1457">
        <v>2.42</v>
      </c>
      <c r="U124" s="1457">
        <v>11.33</v>
      </c>
      <c r="V124" s="1457">
        <v>0.33</v>
      </c>
      <c r="W124" s="1457">
        <v>0.22</v>
      </c>
      <c r="X124" s="1459">
        <v>975.96</v>
      </c>
      <c r="Y124" s="1460">
        <v>32794.74</v>
      </c>
      <c r="Z124" s="1461"/>
      <c r="AA124" s="1465"/>
      <c r="AB124" s="1465"/>
      <c r="AC124" s="1462"/>
    </row>
    <row r="125" spans="1:29" ht="28.5" hidden="1" customHeight="1" thickTop="1" x14ac:dyDescent="0.25">
      <c r="A125" s="3053">
        <v>42887</v>
      </c>
      <c r="B125" s="1456">
        <v>214.55</v>
      </c>
      <c r="C125" s="1457">
        <v>265.73</v>
      </c>
      <c r="D125" s="1457">
        <v>372.59</v>
      </c>
      <c r="E125" s="1457">
        <v>1661.7</v>
      </c>
      <c r="F125" s="1457">
        <v>1627.66</v>
      </c>
      <c r="G125" s="1457">
        <v>3759.4</v>
      </c>
      <c r="H125" s="1457">
        <v>20439.5</v>
      </c>
      <c r="I125" s="1457">
        <v>4480.97</v>
      </c>
      <c r="J125" s="1458">
        <v>32822.1</v>
      </c>
      <c r="K125" s="1456">
        <v>9.1</v>
      </c>
      <c r="L125" s="1457">
        <v>13.25</v>
      </c>
      <c r="M125" s="1457">
        <v>211.5</v>
      </c>
      <c r="N125" s="1457">
        <v>319.8</v>
      </c>
      <c r="O125" s="1457">
        <v>144.69999999999999</v>
      </c>
      <c r="P125" s="1457">
        <v>173.3</v>
      </c>
      <c r="Q125" s="1457">
        <v>38.14</v>
      </c>
      <c r="R125" s="1457">
        <v>6.3</v>
      </c>
      <c r="S125" s="1457">
        <v>48.5</v>
      </c>
      <c r="T125" s="1457">
        <v>2.4</v>
      </c>
      <c r="U125" s="1457">
        <v>11.4</v>
      </c>
      <c r="V125" s="1457">
        <v>0.33</v>
      </c>
      <c r="W125" s="1457">
        <v>0.2</v>
      </c>
      <c r="X125" s="1459">
        <v>978.91999999999985</v>
      </c>
      <c r="Y125" s="1460">
        <v>33801.019999999997</v>
      </c>
      <c r="Z125" s="1461"/>
      <c r="AA125" s="1465"/>
      <c r="AB125" s="1465"/>
      <c r="AC125" s="1462"/>
    </row>
    <row r="126" spans="1:29" ht="28.5" hidden="1" customHeight="1" thickTop="1" x14ac:dyDescent="0.25">
      <c r="A126" s="3053">
        <v>42917</v>
      </c>
      <c r="B126" s="1456">
        <v>214.54</v>
      </c>
      <c r="C126" s="1457">
        <v>259.63</v>
      </c>
      <c r="D126" s="1457">
        <v>370.54</v>
      </c>
      <c r="E126" s="1457">
        <v>1622.1</v>
      </c>
      <c r="F126" s="1457">
        <v>1584.6</v>
      </c>
      <c r="G126" s="1457">
        <v>3642.7</v>
      </c>
      <c r="H126" s="1457">
        <v>20437.900000000001</v>
      </c>
      <c r="I126" s="1457">
        <v>4471.93</v>
      </c>
      <c r="J126" s="1458">
        <v>32603.940000000002</v>
      </c>
      <c r="K126" s="1456">
        <v>9.1</v>
      </c>
      <c r="L126" s="1457">
        <v>13.3</v>
      </c>
      <c r="M126" s="1457">
        <v>212.13</v>
      </c>
      <c r="N126" s="1457">
        <v>321.5</v>
      </c>
      <c r="O126" s="1457">
        <v>145.30000000000001</v>
      </c>
      <c r="P126" s="1457">
        <v>174.4</v>
      </c>
      <c r="Q126" s="1457">
        <v>38.4</v>
      </c>
      <c r="R126" s="1457">
        <v>6.33</v>
      </c>
      <c r="S126" s="1457">
        <v>48.6</v>
      </c>
      <c r="T126" s="1457">
        <v>2.4</v>
      </c>
      <c r="U126" s="1457">
        <v>11.4</v>
      </c>
      <c r="V126" s="1457">
        <v>0.3</v>
      </c>
      <c r="W126" s="1457">
        <v>0.2</v>
      </c>
      <c r="X126" s="1459">
        <v>983.3599999999999</v>
      </c>
      <c r="Y126" s="1460">
        <v>33587.300000000003</v>
      </c>
      <c r="Z126" s="1461"/>
      <c r="AA126" s="1465"/>
      <c r="AB126" s="1465"/>
      <c r="AC126" s="1462"/>
    </row>
    <row r="127" spans="1:29" ht="28.5" hidden="1" customHeight="1" thickTop="1" x14ac:dyDescent="0.25">
      <c r="A127" s="3053">
        <v>42948</v>
      </c>
      <c r="B127" s="1456">
        <v>214.54</v>
      </c>
      <c r="C127" s="1457">
        <v>258.52999999999997</v>
      </c>
      <c r="D127" s="1457">
        <v>367.1</v>
      </c>
      <c r="E127" s="1457">
        <v>1468.81</v>
      </c>
      <c r="F127" s="1457">
        <v>1606.31</v>
      </c>
      <c r="G127" s="1457">
        <v>3710.62</v>
      </c>
      <c r="H127" s="1457">
        <v>20079.18</v>
      </c>
      <c r="I127" s="1457">
        <v>4468.84</v>
      </c>
      <c r="J127" s="1458">
        <v>32173.93</v>
      </c>
      <c r="K127" s="1456">
        <v>9.1</v>
      </c>
      <c r="L127" s="1457">
        <v>13.25</v>
      </c>
      <c r="M127" s="1457">
        <v>212.7</v>
      </c>
      <c r="N127" s="1457">
        <v>323.7</v>
      </c>
      <c r="O127" s="1457">
        <v>146.38999999999999</v>
      </c>
      <c r="P127" s="1457">
        <v>175.48</v>
      </c>
      <c r="Q127" s="1457">
        <v>38.5</v>
      </c>
      <c r="R127" s="1457">
        <v>6.3</v>
      </c>
      <c r="S127" s="1457">
        <v>48.78</v>
      </c>
      <c r="T127" s="1457">
        <v>2.4</v>
      </c>
      <c r="U127" s="1457">
        <v>11.5</v>
      </c>
      <c r="V127" s="1457">
        <v>0.3</v>
      </c>
      <c r="W127" s="1457">
        <v>0.2</v>
      </c>
      <c r="X127" s="1459">
        <v>988.59999999999991</v>
      </c>
      <c r="Y127" s="1460">
        <v>33162.53</v>
      </c>
      <c r="Z127" s="1461"/>
      <c r="AA127" s="1465"/>
      <c r="AB127" s="1465"/>
      <c r="AC127" s="1462"/>
    </row>
    <row r="128" spans="1:29" ht="28.5" hidden="1" customHeight="1" thickTop="1" x14ac:dyDescent="0.25">
      <c r="A128" s="3053">
        <v>42979</v>
      </c>
      <c r="B128" s="1456">
        <v>214.5</v>
      </c>
      <c r="C128" s="1457">
        <v>260.60000000000002</v>
      </c>
      <c r="D128" s="1457">
        <v>368</v>
      </c>
      <c r="E128" s="1457">
        <v>1463.66</v>
      </c>
      <c r="F128" s="1457">
        <v>1594.8</v>
      </c>
      <c r="G128" s="1457">
        <v>3723.6</v>
      </c>
      <c r="H128" s="1457">
        <v>20349.27</v>
      </c>
      <c r="I128" s="1457">
        <v>4464.7700000000004</v>
      </c>
      <c r="J128" s="1458">
        <v>32439.200000000001</v>
      </c>
      <c r="K128" s="1456">
        <v>9.1</v>
      </c>
      <c r="L128" s="1457">
        <v>13.3</v>
      </c>
      <c r="M128" s="1457">
        <v>213.3</v>
      </c>
      <c r="N128" s="1457">
        <v>325.39999999999998</v>
      </c>
      <c r="O128" s="1457">
        <v>147.30000000000001</v>
      </c>
      <c r="P128" s="1457">
        <v>176.35</v>
      </c>
      <c r="Q128" s="1457">
        <v>38.6</v>
      </c>
      <c r="R128" s="1457">
        <v>6.3</v>
      </c>
      <c r="S128" s="1457">
        <v>48.96</v>
      </c>
      <c r="T128" s="1457">
        <v>2.4</v>
      </c>
      <c r="U128" s="1457">
        <v>11.5</v>
      </c>
      <c r="V128" s="1457">
        <v>0.3</v>
      </c>
      <c r="W128" s="1457">
        <v>0.2</v>
      </c>
      <c r="X128" s="1459">
        <v>993.0100000000001</v>
      </c>
      <c r="Y128" s="1460">
        <v>33432.21</v>
      </c>
      <c r="Z128" s="1461"/>
      <c r="AA128" s="1465"/>
      <c r="AB128" s="1465"/>
      <c r="AC128" s="1462"/>
    </row>
    <row r="129" spans="1:29" ht="28.5" hidden="1" customHeight="1" thickTop="1" x14ac:dyDescent="0.25">
      <c r="A129" s="3053">
        <v>43009</v>
      </c>
      <c r="B129" s="1456">
        <v>214.46</v>
      </c>
      <c r="C129" s="1457">
        <v>266.47000000000003</v>
      </c>
      <c r="D129" s="1457">
        <v>369.04</v>
      </c>
      <c r="E129" s="1457">
        <v>1565.95</v>
      </c>
      <c r="F129" s="1457">
        <v>1700.72</v>
      </c>
      <c r="G129" s="1457">
        <v>3949.78</v>
      </c>
      <c r="H129" s="1457">
        <v>21478.47</v>
      </c>
      <c r="I129" s="1457">
        <v>4490.2299999999996</v>
      </c>
      <c r="J129" s="1458">
        <v>34035.119999999995</v>
      </c>
      <c r="K129" s="1456">
        <v>9.1199999999999992</v>
      </c>
      <c r="L129" s="1457">
        <v>13.26</v>
      </c>
      <c r="M129" s="1457">
        <v>215.27</v>
      </c>
      <c r="N129" s="1457">
        <v>329.18</v>
      </c>
      <c r="O129" s="1457">
        <v>149.44</v>
      </c>
      <c r="P129" s="1457">
        <v>177.45</v>
      </c>
      <c r="Q129" s="1457">
        <v>38.799999999999997</v>
      </c>
      <c r="R129" s="1457">
        <v>6.33</v>
      </c>
      <c r="S129" s="1457">
        <v>49.15</v>
      </c>
      <c r="T129" s="1457">
        <v>2.42</v>
      </c>
      <c r="U129" s="1457">
        <v>11.57</v>
      </c>
      <c r="V129" s="1457">
        <v>0.33</v>
      </c>
      <c r="W129" s="1457">
        <v>0.22</v>
      </c>
      <c r="X129" s="1459">
        <v>1002.5400000000001</v>
      </c>
      <c r="Y129" s="1460">
        <v>35037.659999999996</v>
      </c>
      <c r="Z129" s="1461"/>
      <c r="AA129" s="1465"/>
      <c r="AB129" s="1465"/>
      <c r="AC129" s="1462"/>
    </row>
    <row r="130" spans="1:29" ht="28.5" hidden="1" customHeight="1" x14ac:dyDescent="0.25">
      <c r="A130" s="3054">
        <v>43040</v>
      </c>
      <c r="B130" s="1456">
        <v>214.45</v>
      </c>
      <c r="C130" s="1457">
        <v>271.43</v>
      </c>
      <c r="D130" s="1457">
        <v>374.04</v>
      </c>
      <c r="E130" s="1457">
        <v>1633.38</v>
      </c>
      <c r="F130" s="1457">
        <v>1725.08</v>
      </c>
      <c r="G130" s="1457">
        <v>4036.37</v>
      </c>
      <c r="H130" s="1457">
        <v>21068.39</v>
      </c>
      <c r="I130" s="1457">
        <v>4507.92</v>
      </c>
      <c r="J130" s="1458">
        <v>33831.06</v>
      </c>
      <c r="K130" s="1456">
        <v>9.25</v>
      </c>
      <c r="L130" s="1457">
        <v>13.26</v>
      </c>
      <c r="M130" s="1457">
        <v>215.7</v>
      </c>
      <c r="N130" s="1457">
        <v>334.02</v>
      </c>
      <c r="O130" s="1457">
        <v>152.87</v>
      </c>
      <c r="P130" s="1457">
        <v>179.65</v>
      </c>
      <c r="Q130" s="1457">
        <v>39.159999999999997</v>
      </c>
      <c r="R130" s="1457">
        <v>6.33</v>
      </c>
      <c r="S130" s="1457">
        <v>49.52</v>
      </c>
      <c r="T130" s="1457">
        <v>2.42</v>
      </c>
      <c r="U130" s="1457">
        <v>11.65</v>
      </c>
      <c r="V130" s="1457">
        <v>0.33</v>
      </c>
      <c r="W130" s="1457">
        <v>0.22</v>
      </c>
      <c r="X130" s="1459">
        <v>1014.38</v>
      </c>
      <c r="Y130" s="1460">
        <v>34845.439999999995</v>
      </c>
      <c r="Z130" s="1461"/>
      <c r="AA130" s="1465"/>
      <c r="AB130" s="1465"/>
      <c r="AC130" s="1462"/>
    </row>
    <row r="131" spans="1:29" ht="28.5" hidden="1" customHeight="1" x14ac:dyDescent="0.25">
      <c r="A131" s="3054">
        <v>43070</v>
      </c>
      <c r="B131" s="1456">
        <v>214.44</v>
      </c>
      <c r="C131" s="1457">
        <v>278.51</v>
      </c>
      <c r="D131" s="1457">
        <v>385.23</v>
      </c>
      <c r="E131" s="1457">
        <v>1873.72</v>
      </c>
      <c r="F131" s="1457">
        <v>1961.04</v>
      </c>
      <c r="G131" s="1457">
        <v>4642.82</v>
      </c>
      <c r="H131" s="1457">
        <v>23731.43</v>
      </c>
      <c r="I131" s="1457">
        <v>4836.1040000000003</v>
      </c>
      <c r="J131" s="1458">
        <v>37923.294000000002</v>
      </c>
      <c r="K131" s="1456">
        <v>9.27</v>
      </c>
      <c r="L131" s="1457">
        <v>13.26</v>
      </c>
      <c r="M131" s="1457">
        <v>217.55</v>
      </c>
      <c r="N131" s="1457">
        <v>339.69</v>
      </c>
      <c r="O131" s="1457">
        <v>154.51</v>
      </c>
      <c r="P131" s="1457">
        <v>181.03</v>
      </c>
      <c r="Q131" s="1457">
        <v>39.369999999999997</v>
      </c>
      <c r="R131" s="1457">
        <v>6.33</v>
      </c>
      <c r="S131" s="1457">
        <v>49.65</v>
      </c>
      <c r="T131" s="1457">
        <v>2.42</v>
      </c>
      <c r="U131" s="1457">
        <v>11.7</v>
      </c>
      <c r="V131" s="1457">
        <v>0.33</v>
      </c>
      <c r="W131" s="1457">
        <v>0.23</v>
      </c>
      <c r="X131" s="1459">
        <v>1025.3399999999999</v>
      </c>
      <c r="Y131" s="1460">
        <v>38948.633999999998</v>
      </c>
      <c r="Z131" s="1461"/>
      <c r="AA131" s="1465"/>
      <c r="AB131" s="1465"/>
      <c r="AC131" s="1462"/>
    </row>
    <row r="132" spans="1:29" ht="28.5" hidden="1" customHeight="1" x14ac:dyDescent="0.25">
      <c r="A132" s="3054">
        <v>43101</v>
      </c>
      <c r="B132" s="1456">
        <v>214.42</v>
      </c>
      <c r="C132" s="1457">
        <v>276.26</v>
      </c>
      <c r="D132" s="1457">
        <v>377.22</v>
      </c>
      <c r="E132" s="1457">
        <v>1935.67</v>
      </c>
      <c r="F132" s="1457">
        <v>1808.41</v>
      </c>
      <c r="G132" s="1457">
        <v>4252.1000000000004</v>
      </c>
      <c r="H132" s="1457">
        <v>22847.94</v>
      </c>
      <c r="I132" s="1457">
        <v>4627.71</v>
      </c>
      <c r="J132" s="1458">
        <v>36339.730000000003</v>
      </c>
      <c r="K132" s="1456">
        <v>9.2799999999999994</v>
      </c>
      <c r="L132" s="1457">
        <v>13.26</v>
      </c>
      <c r="M132" s="1457">
        <v>219.65</v>
      </c>
      <c r="N132" s="1457">
        <v>342.85</v>
      </c>
      <c r="O132" s="1457">
        <v>155.78958499999999</v>
      </c>
      <c r="P132" s="1457">
        <v>182.32</v>
      </c>
      <c r="Q132" s="1457">
        <v>39.520000000000003</v>
      </c>
      <c r="R132" s="1457">
        <v>6.33</v>
      </c>
      <c r="S132" s="1457">
        <v>49.79</v>
      </c>
      <c r="T132" s="1457">
        <v>2.42</v>
      </c>
      <c r="U132" s="1457">
        <v>11.73</v>
      </c>
      <c r="V132" s="1457">
        <v>0.33</v>
      </c>
      <c r="W132" s="1457">
        <v>0.22</v>
      </c>
      <c r="X132" s="1459">
        <v>1033.4895849999998</v>
      </c>
      <c r="Y132" s="1460">
        <v>37373.219585000006</v>
      </c>
      <c r="Z132" s="1461"/>
      <c r="AA132" s="1465"/>
      <c r="AB132" s="1465"/>
      <c r="AC132" s="1462"/>
    </row>
    <row r="133" spans="1:29" ht="28.5" hidden="1" customHeight="1" x14ac:dyDescent="0.25">
      <c r="A133" s="3054">
        <v>43132</v>
      </c>
      <c r="B133" s="1456">
        <v>214.35</v>
      </c>
      <c r="C133" s="1457">
        <v>276.61</v>
      </c>
      <c r="D133" s="1457">
        <v>375.74</v>
      </c>
      <c r="E133" s="1457">
        <v>1875.84</v>
      </c>
      <c r="F133" s="1457">
        <v>1746.78</v>
      </c>
      <c r="G133" s="1457">
        <v>4126.79</v>
      </c>
      <c r="H133" s="1457">
        <v>22153.919999999998</v>
      </c>
      <c r="I133" s="1457">
        <v>4584.1000000000004</v>
      </c>
      <c r="J133" s="1458">
        <v>35354.120000000003</v>
      </c>
      <c r="K133" s="1456">
        <v>9.2899999999999991</v>
      </c>
      <c r="L133" s="1457">
        <v>13.26</v>
      </c>
      <c r="M133" s="1457">
        <v>219.65</v>
      </c>
      <c r="N133" s="1457">
        <v>343.23</v>
      </c>
      <c r="O133" s="1457">
        <v>156.26</v>
      </c>
      <c r="P133" s="1457">
        <v>183.12</v>
      </c>
      <c r="Q133" s="1457">
        <v>39.67</v>
      </c>
      <c r="R133" s="1457">
        <v>6.33</v>
      </c>
      <c r="S133" s="1457">
        <v>49.89</v>
      </c>
      <c r="T133" s="1457">
        <v>2.42</v>
      </c>
      <c r="U133" s="1457">
        <v>11.77</v>
      </c>
      <c r="V133" s="1457">
        <v>0.33</v>
      </c>
      <c r="W133" s="1457">
        <v>0.22</v>
      </c>
      <c r="X133" s="1459">
        <v>1035.42</v>
      </c>
      <c r="Y133" s="1460">
        <v>36389.54</v>
      </c>
      <c r="Z133" s="1461"/>
      <c r="AA133" s="1465"/>
      <c r="AB133" s="1465"/>
      <c r="AC133" s="1462"/>
    </row>
    <row r="134" spans="1:29" ht="28.5" hidden="1" customHeight="1" x14ac:dyDescent="0.25">
      <c r="A134" s="3054">
        <v>43160</v>
      </c>
      <c r="B134" s="1456">
        <v>214.3</v>
      </c>
      <c r="C134" s="1457">
        <v>273.75</v>
      </c>
      <c r="D134" s="1457">
        <v>372.92</v>
      </c>
      <c r="E134" s="1457">
        <v>1870.75</v>
      </c>
      <c r="F134" s="1457">
        <v>1755.38</v>
      </c>
      <c r="G134" s="1457">
        <v>4190.67</v>
      </c>
      <c r="H134" s="1457">
        <v>21462.3</v>
      </c>
      <c r="I134" s="1457">
        <v>4209.68</v>
      </c>
      <c r="J134" s="1458">
        <v>34349.760000000002</v>
      </c>
      <c r="K134" s="1456">
        <v>9.3000000000000007</v>
      </c>
      <c r="L134" s="1457">
        <v>13.27</v>
      </c>
      <c r="M134" s="1457">
        <v>219.57</v>
      </c>
      <c r="N134" s="1457">
        <v>344.83</v>
      </c>
      <c r="O134" s="1457">
        <v>157</v>
      </c>
      <c r="P134" s="1457">
        <v>184.07</v>
      </c>
      <c r="Q134" s="1457">
        <v>39.85</v>
      </c>
      <c r="R134" s="1457">
        <v>6.33</v>
      </c>
      <c r="S134" s="1457">
        <v>50.06</v>
      </c>
      <c r="T134" s="1457">
        <v>2.42</v>
      </c>
      <c r="U134" s="1457">
        <v>11.82</v>
      </c>
      <c r="V134" s="1457">
        <v>0.33</v>
      </c>
      <c r="W134" s="1457">
        <v>0.22</v>
      </c>
      <c r="X134" s="1459">
        <v>1039.05</v>
      </c>
      <c r="Y134" s="1460">
        <v>35388.810000000005</v>
      </c>
      <c r="Z134" s="1461"/>
      <c r="AA134" s="1465"/>
      <c r="AB134" s="1465"/>
      <c r="AC134" s="1462"/>
    </row>
    <row r="135" spans="1:29" ht="28.5" customHeight="1" x14ac:dyDescent="0.25">
      <c r="A135" s="3070">
        <v>43191</v>
      </c>
      <c r="B135" s="1456">
        <v>214.29</v>
      </c>
      <c r="C135" s="1457">
        <v>274.95</v>
      </c>
      <c r="D135" s="1457">
        <v>374.99</v>
      </c>
      <c r="E135" s="1457">
        <v>1752.41</v>
      </c>
      <c r="F135" s="1457">
        <v>1772.29</v>
      </c>
      <c r="G135" s="1457">
        <v>4191.26</v>
      </c>
      <c r="H135" s="1457">
        <v>21082.61</v>
      </c>
      <c r="I135" s="1457">
        <v>3996.52</v>
      </c>
      <c r="J135" s="1458">
        <v>33659.32</v>
      </c>
      <c r="K135" s="1456">
        <v>9.31</v>
      </c>
      <c r="L135" s="1457">
        <v>13.27</v>
      </c>
      <c r="M135" s="1457">
        <v>219.57</v>
      </c>
      <c r="N135" s="1457">
        <v>346.98</v>
      </c>
      <c r="O135" s="1457">
        <v>158.08000000000001</v>
      </c>
      <c r="P135" s="1457">
        <v>184.97</v>
      </c>
      <c r="Q135" s="1457">
        <v>39.979999999999997</v>
      </c>
      <c r="R135" s="1457">
        <v>6.33</v>
      </c>
      <c r="S135" s="1457">
        <v>50.21</v>
      </c>
      <c r="T135" s="1457">
        <v>2.42</v>
      </c>
      <c r="U135" s="1457">
        <v>11.86</v>
      </c>
      <c r="V135" s="1457">
        <v>0.33</v>
      </c>
      <c r="W135" s="1457">
        <v>0.22</v>
      </c>
      <c r="X135" s="1459">
        <v>1043.53</v>
      </c>
      <c r="Y135" s="1460">
        <v>34702.85</v>
      </c>
      <c r="Z135" s="1461"/>
      <c r="AA135" s="1465"/>
      <c r="AB135" s="1465"/>
      <c r="AC135" s="1462"/>
    </row>
    <row r="136" spans="1:29" ht="28.5" customHeight="1" x14ac:dyDescent="0.25">
      <c r="A136" s="3070">
        <v>43221</v>
      </c>
      <c r="B136" s="1456">
        <v>214.28</v>
      </c>
      <c r="C136" s="1457">
        <v>277.44</v>
      </c>
      <c r="D136" s="1457">
        <v>366.81</v>
      </c>
      <c r="E136" s="1457">
        <v>1601.52</v>
      </c>
      <c r="F136" s="1457">
        <v>1781.39</v>
      </c>
      <c r="G136" s="1457">
        <v>4347.75</v>
      </c>
      <c r="H136" s="1457">
        <v>21094.58</v>
      </c>
      <c r="I136" s="1457">
        <v>3715.16</v>
      </c>
      <c r="J136" s="1458">
        <v>33398.93</v>
      </c>
      <c r="K136" s="1456">
        <v>9.32</v>
      </c>
      <c r="L136" s="1457">
        <v>13.27</v>
      </c>
      <c r="M136" s="1457">
        <v>219.65</v>
      </c>
      <c r="N136" s="1457">
        <v>348.96</v>
      </c>
      <c r="O136" s="1457">
        <v>158.6</v>
      </c>
      <c r="P136" s="1457">
        <v>185.86</v>
      </c>
      <c r="Q136" s="1457">
        <v>40.06</v>
      </c>
      <c r="R136" s="1457">
        <v>6.33</v>
      </c>
      <c r="S136" s="1457">
        <v>50.4</v>
      </c>
      <c r="T136" s="1457">
        <v>2.42</v>
      </c>
      <c r="U136" s="1457">
        <v>11.92</v>
      </c>
      <c r="V136" s="1457">
        <v>0.33</v>
      </c>
      <c r="W136" s="1457">
        <v>0.22</v>
      </c>
      <c r="X136" s="1459">
        <v>1047.31</v>
      </c>
      <c r="Y136" s="1460">
        <v>34446.239999999998</v>
      </c>
      <c r="Z136" s="1461"/>
      <c r="AA136" s="1465"/>
      <c r="AB136" s="1465"/>
      <c r="AC136" s="1462"/>
    </row>
    <row r="137" spans="1:29" ht="28.5" customHeight="1" x14ac:dyDescent="0.25">
      <c r="A137" s="3070">
        <v>43252</v>
      </c>
      <c r="B137" s="1456">
        <v>214.25</v>
      </c>
      <c r="C137" s="1457">
        <v>274.69</v>
      </c>
      <c r="D137" s="1457">
        <v>369.1</v>
      </c>
      <c r="E137" s="1457">
        <v>1607.92</v>
      </c>
      <c r="F137" s="1457">
        <v>1764.1</v>
      </c>
      <c r="G137" s="1457">
        <v>4185.4799999999996</v>
      </c>
      <c r="H137" s="1457">
        <v>21257.03</v>
      </c>
      <c r="I137" s="1457">
        <v>3354.72</v>
      </c>
      <c r="J137" s="1458">
        <v>33027.29</v>
      </c>
      <c r="K137" s="1456">
        <v>9.33</v>
      </c>
      <c r="L137" s="1457">
        <v>13.27</v>
      </c>
      <c r="M137" s="1457">
        <v>220.04</v>
      </c>
      <c r="N137" s="1457">
        <v>350.32</v>
      </c>
      <c r="O137" s="1457">
        <v>159.08000000000001</v>
      </c>
      <c r="P137" s="1457">
        <v>186.55</v>
      </c>
      <c r="Q137" s="1457">
        <v>40.24</v>
      </c>
      <c r="R137" s="1457">
        <v>6.33</v>
      </c>
      <c r="S137" s="1457">
        <v>50.52</v>
      </c>
      <c r="T137" s="1457">
        <v>2.42</v>
      </c>
      <c r="U137" s="1457">
        <v>11.95</v>
      </c>
      <c r="V137" s="1457">
        <v>0.33</v>
      </c>
      <c r="W137" s="1457">
        <v>0.22</v>
      </c>
      <c r="X137" s="1459">
        <v>1050.5999999999999</v>
      </c>
      <c r="Y137" s="1460">
        <v>34077.89</v>
      </c>
      <c r="Z137" s="1461"/>
      <c r="AA137" s="1465"/>
      <c r="AB137" s="1465"/>
      <c r="AC137" s="1462"/>
    </row>
    <row r="138" spans="1:29" ht="28.5" customHeight="1" x14ac:dyDescent="0.25">
      <c r="A138" s="3070">
        <v>43282</v>
      </c>
      <c r="B138" s="1456">
        <v>214.22126499999999</v>
      </c>
      <c r="C138" s="1457">
        <v>276.63985000000002</v>
      </c>
      <c r="D138" s="1457">
        <v>372.44574999999998</v>
      </c>
      <c r="E138" s="1457">
        <v>1629.6733999999999</v>
      </c>
      <c r="F138" s="1457">
        <v>1751.1032</v>
      </c>
      <c r="G138" s="1457">
        <v>4246.5349999999999</v>
      </c>
      <c r="H138" s="1457">
        <v>21907.183000000001</v>
      </c>
      <c r="I138" s="1457">
        <v>3140.424</v>
      </c>
      <c r="J138" s="1458">
        <v>33538.222629999997</v>
      </c>
      <c r="K138" s="1456">
        <v>9.3358029700000014</v>
      </c>
      <c r="L138" s="1457">
        <v>13.27145</v>
      </c>
      <c r="M138" s="1457">
        <v>220.19556</v>
      </c>
      <c r="N138" s="1457">
        <v>351.12866000000002</v>
      </c>
      <c r="O138" s="1457">
        <v>159.79719</v>
      </c>
      <c r="P138" s="1457">
        <v>187.173621</v>
      </c>
      <c r="Q138" s="1457">
        <v>40.312226000000003</v>
      </c>
      <c r="R138" s="1457">
        <v>6.3278425</v>
      </c>
      <c r="S138" s="1457">
        <v>50.634455200000005</v>
      </c>
      <c r="T138" s="1457">
        <v>2.4173482000000002</v>
      </c>
      <c r="U138" s="1457">
        <v>12.004533999999998</v>
      </c>
      <c r="V138" s="1457">
        <v>0.33024841999999999</v>
      </c>
      <c r="W138" s="1457">
        <v>0.22299389999999999</v>
      </c>
      <c r="X138" s="1459">
        <v>1053.1359321899999</v>
      </c>
      <c r="Y138" s="1460">
        <v>34591.358562189998</v>
      </c>
      <c r="Z138" s="1461"/>
      <c r="AA138" s="1465"/>
      <c r="AB138" s="1465"/>
      <c r="AC138" s="1462"/>
    </row>
    <row r="139" spans="1:29" ht="28.5" customHeight="1" x14ac:dyDescent="0.25">
      <c r="A139" s="3070">
        <v>43313</v>
      </c>
      <c r="B139" s="1456">
        <v>214.17701500000001</v>
      </c>
      <c r="C139" s="1457">
        <v>274.09665000000001</v>
      </c>
      <c r="D139" s="1457">
        <v>369.44184999999999</v>
      </c>
      <c r="E139" s="1457">
        <v>1645.5145</v>
      </c>
      <c r="F139" s="1457">
        <v>1757.3594000000001</v>
      </c>
      <c r="G139" s="1457">
        <v>4224.2335000000003</v>
      </c>
      <c r="H139" s="1457">
        <v>21750.552</v>
      </c>
      <c r="I139" s="1457">
        <v>2928.14</v>
      </c>
      <c r="J139" s="1458">
        <v>33163.51208</v>
      </c>
      <c r="K139" s="1456">
        <v>9.3394029700000001</v>
      </c>
      <c r="L139" s="1457">
        <v>13.27145</v>
      </c>
      <c r="M139" s="1457">
        <v>220.19685999999999</v>
      </c>
      <c r="N139" s="1457">
        <v>351.72935000000001</v>
      </c>
      <c r="O139" s="1457">
        <v>160.34976</v>
      </c>
      <c r="P139" s="1457">
        <v>187.64644699999999</v>
      </c>
      <c r="Q139" s="1457">
        <v>40.374104000000003</v>
      </c>
      <c r="R139" s="1457">
        <v>6.3278425</v>
      </c>
      <c r="S139" s="1457">
        <v>50.772178200000006</v>
      </c>
      <c r="T139" s="1457">
        <v>2.4173482000000002</v>
      </c>
      <c r="U139" s="1457">
        <v>12.033887899999998</v>
      </c>
      <c r="V139" s="1457">
        <v>0.33024841999999999</v>
      </c>
      <c r="W139" s="1457">
        <v>0.22299237000000002</v>
      </c>
      <c r="X139" s="1459">
        <v>1054.9958715599998</v>
      </c>
      <c r="Y139" s="1460">
        <v>34218.507951560001</v>
      </c>
      <c r="Z139" s="1461"/>
      <c r="AA139" s="1465"/>
      <c r="AB139" s="1465"/>
      <c r="AC139" s="1462"/>
    </row>
    <row r="140" spans="1:29" ht="28.5" customHeight="1" x14ac:dyDescent="0.25">
      <c r="A140" s="3070">
        <v>43344</v>
      </c>
      <c r="B140" s="1456">
        <v>214.17</v>
      </c>
      <c r="C140" s="1457">
        <v>276.91000000000003</v>
      </c>
      <c r="D140" s="1457">
        <v>374.62</v>
      </c>
      <c r="E140" s="1457">
        <v>1645.35</v>
      </c>
      <c r="F140" s="1457">
        <v>1721.32</v>
      </c>
      <c r="G140" s="1457">
        <v>4165.91</v>
      </c>
      <c r="H140" s="1457">
        <v>21513.42</v>
      </c>
      <c r="I140" s="1457">
        <v>2754.06</v>
      </c>
      <c r="J140" s="1458">
        <v>32665.759999999998</v>
      </c>
      <c r="K140" s="1456">
        <v>9.3439999999999994</v>
      </c>
      <c r="L140" s="1457">
        <v>13.27</v>
      </c>
      <c r="M140" s="1457">
        <v>222.17</v>
      </c>
      <c r="N140" s="1457">
        <v>353.83</v>
      </c>
      <c r="O140" s="1457">
        <v>161.30000000000001</v>
      </c>
      <c r="P140" s="1457">
        <v>188.32</v>
      </c>
      <c r="Q140" s="1457">
        <v>40.58</v>
      </c>
      <c r="R140" s="1457">
        <v>6.33</v>
      </c>
      <c r="S140" s="1457">
        <v>50.94</v>
      </c>
      <c r="T140" s="1457">
        <v>2.42</v>
      </c>
      <c r="U140" s="1457">
        <v>12.08</v>
      </c>
      <c r="V140" s="1457">
        <v>0.33</v>
      </c>
      <c r="W140" s="1457">
        <v>0.22</v>
      </c>
      <c r="X140" s="1459">
        <v>1061.1099999999999</v>
      </c>
      <c r="Y140" s="1460">
        <v>33726.869999999995</v>
      </c>
      <c r="Z140" s="1461"/>
      <c r="AA140" s="1465"/>
      <c r="AB140" s="1465"/>
      <c r="AC140" s="1462"/>
    </row>
    <row r="141" spans="1:29" ht="28.5" customHeight="1" x14ac:dyDescent="0.25">
      <c r="A141" s="3070">
        <v>43374</v>
      </c>
      <c r="B141" s="1456">
        <v>214.14735999999999</v>
      </c>
      <c r="C141" s="1457">
        <v>279.56740000000002</v>
      </c>
      <c r="D141" s="1457">
        <v>380.13560000000001</v>
      </c>
      <c r="E141" s="1457">
        <v>1675.5032000000001</v>
      </c>
      <c r="F141" s="1457">
        <v>1762.2106000000001</v>
      </c>
      <c r="G141" s="1457">
        <v>4373.2475000000004</v>
      </c>
      <c r="H141" s="1457">
        <v>22448.415000000001</v>
      </c>
      <c r="I141" s="1457">
        <v>2548.7979999999998</v>
      </c>
      <c r="J141" s="1458">
        <v>33682.021825000003</v>
      </c>
      <c r="K141" s="1456">
        <v>9.3567629700000001</v>
      </c>
      <c r="L141" s="1457">
        <v>13.272449999999999</v>
      </c>
      <c r="M141" s="1457">
        <v>224.74124</v>
      </c>
      <c r="N141" s="1457">
        <v>356.56486999999998</v>
      </c>
      <c r="O141" s="1457">
        <v>161.99993000000001</v>
      </c>
      <c r="P141" s="1457">
        <v>189.12840800000001</v>
      </c>
      <c r="Q141" s="1457">
        <v>40.778562000000001</v>
      </c>
      <c r="R141" s="1457">
        <v>6.3277894999999997</v>
      </c>
      <c r="S141" s="1457">
        <v>51.165770199999997</v>
      </c>
      <c r="T141" s="1457">
        <v>2.4173482000000002</v>
      </c>
      <c r="U141" s="1457">
        <v>12.148010599999999</v>
      </c>
      <c r="V141" s="1457">
        <v>0.33024841999999999</v>
      </c>
      <c r="W141" s="1457">
        <v>0.22298654999999998</v>
      </c>
      <c r="X141" s="1459">
        <v>1068.43837644</v>
      </c>
      <c r="Y141" s="1460">
        <v>34750.460201440001</v>
      </c>
      <c r="Z141" s="1461"/>
      <c r="AA141" s="1465"/>
      <c r="AB141" s="1465"/>
      <c r="AC141" s="1462"/>
    </row>
    <row r="142" spans="1:29" ht="28.5" customHeight="1" x14ac:dyDescent="0.25">
      <c r="A142" s="3070">
        <v>43405</v>
      </c>
      <c r="B142" s="1456">
        <v>214.09714500000001</v>
      </c>
      <c r="C142" s="1457">
        <v>278.513125</v>
      </c>
      <c r="D142" s="1457">
        <v>382.88099999999997</v>
      </c>
      <c r="E142" s="1457">
        <v>1745.0399</v>
      </c>
      <c r="F142" s="1457">
        <v>1841.0214000000001</v>
      </c>
      <c r="G142" s="1457">
        <v>4336.0860000000002</v>
      </c>
      <c r="H142" s="1457">
        <v>22656.263999999999</v>
      </c>
      <c r="I142" s="1457">
        <v>2457.058</v>
      </c>
      <c r="J142" s="1458">
        <v>33910.957535000001</v>
      </c>
      <c r="K142" s="1456">
        <v>9.3797629699999998</v>
      </c>
      <c r="L142" s="1457">
        <v>13.277950000000001</v>
      </c>
      <c r="M142" s="1457">
        <v>225.70208</v>
      </c>
      <c r="N142" s="1457">
        <v>359.78699</v>
      </c>
      <c r="O142" s="1457">
        <v>162.95586</v>
      </c>
      <c r="P142" s="1457">
        <v>190.52471399999999</v>
      </c>
      <c r="Q142" s="1457">
        <v>41.053680999999997</v>
      </c>
      <c r="R142" s="1457">
        <v>6.3275494999999999</v>
      </c>
      <c r="S142" s="1457">
        <v>51.368138200000004</v>
      </c>
      <c r="T142" s="1457">
        <v>2.4172192999999997</v>
      </c>
      <c r="U142" s="1457">
        <v>12.208329000000001</v>
      </c>
      <c r="V142" s="1457">
        <v>0.33023241999999997</v>
      </c>
      <c r="W142" s="1457">
        <v>0.22298026999999998</v>
      </c>
      <c r="X142" s="1459">
        <v>1075.5414866600001</v>
      </c>
      <c r="Y142" s="1460">
        <v>34986.499021659998</v>
      </c>
      <c r="Z142" s="1461"/>
      <c r="AA142" s="1465"/>
      <c r="AB142" s="1465"/>
      <c r="AC142" s="1462"/>
    </row>
    <row r="143" spans="1:29" ht="28.5" customHeight="1" x14ac:dyDescent="0.25">
      <c r="A143" s="3070">
        <v>43435</v>
      </c>
      <c r="B143" s="1456">
        <v>214.05</v>
      </c>
      <c r="C143" s="1457">
        <v>280.01</v>
      </c>
      <c r="D143" s="1457">
        <v>395.75</v>
      </c>
      <c r="E143" s="1457">
        <v>1953.95</v>
      </c>
      <c r="F143" s="1457">
        <v>2135.34</v>
      </c>
      <c r="G143" s="1457">
        <v>5088.43</v>
      </c>
      <c r="H143" s="1457">
        <v>25852.797999999999</v>
      </c>
      <c r="I143" s="1457">
        <v>2568.5</v>
      </c>
      <c r="J143" s="1458">
        <v>38488.83</v>
      </c>
      <c r="K143" s="1456">
        <v>9.3800000000000008</v>
      </c>
      <c r="L143" s="1457">
        <v>13.28</v>
      </c>
      <c r="M143" s="1457">
        <v>228.66</v>
      </c>
      <c r="N143" s="1457">
        <v>365.28</v>
      </c>
      <c r="O143" s="1457">
        <v>164.93</v>
      </c>
      <c r="P143" s="1457">
        <v>192.39</v>
      </c>
      <c r="Q143" s="1457">
        <v>41.36</v>
      </c>
      <c r="R143" s="1457">
        <v>6.33</v>
      </c>
      <c r="S143" s="1457">
        <v>51.58</v>
      </c>
      <c r="T143" s="1457">
        <v>2.42</v>
      </c>
      <c r="U143" s="1457">
        <v>12.26</v>
      </c>
      <c r="V143" s="1457">
        <v>0.33</v>
      </c>
      <c r="W143" s="1457">
        <v>0.22</v>
      </c>
      <c r="X143" s="1459">
        <v>1088.4000000000001</v>
      </c>
      <c r="Y143" s="1460">
        <v>39577.230000000003</v>
      </c>
      <c r="Z143" s="1461"/>
      <c r="AA143" s="1465"/>
      <c r="AB143" s="1465"/>
      <c r="AC143" s="1462"/>
    </row>
    <row r="144" spans="1:29" ht="28.5" customHeight="1" x14ac:dyDescent="0.25">
      <c r="A144" s="3070">
        <v>43466</v>
      </c>
      <c r="B144" s="1456">
        <v>214.01464999999999</v>
      </c>
      <c r="C144" s="1457">
        <v>277.73374999999999</v>
      </c>
      <c r="D144" s="1457">
        <v>398.97059999999999</v>
      </c>
      <c r="E144" s="1457">
        <v>1741.7492999999999</v>
      </c>
      <c r="F144" s="1457">
        <v>1859.7031999999999</v>
      </c>
      <c r="G144" s="1457">
        <v>4994.7115000000003</v>
      </c>
      <c r="H144" s="1457">
        <v>24515.992999999999</v>
      </c>
      <c r="I144" s="1457">
        <v>2386.3679999999999</v>
      </c>
      <c r="J144" s="1458">
        <v>36389.240425000004</v>
      </c>
      <c r="K144" s="1456">
        <v>9.3841479700000008</v>
      </c>
      <c r="L144" s="1457">
        <v>13.279949999999999</v>
      </c>
      <c r="M144" s="1457">
        <v>230.66746000000001</v>
      </c>
      <c r="N144" s="1457">
        <v>367.17757</v>
      </c>
      <c r="O144" s="1457">
        <v>166.61261999999999</v>
      </c>
      <c r="P144" s="1457">
        <v>193.92340100000001</v>
      </c>
      <c r="Q144" s="1457">
        <v>41.588541999999997</v>
      </c>
      <c r="R144" s="1457">
        <v>6.3275494999999999</v>
      </c>
      <c r="S144" s="1457">
        <v>51.744230999999999</v>
      </c>
      <c r="T144" s="1457">
        <v>2.4171974999999999</v>
      </c>
      <c r="U144" s="1457">
        <v>12.3107992</v>
      </c>
      <c r="V144" s="1457">
        <v>0.33023241999999997</v>
      </c>
      <c r="W144" s="1457">
        <v>0.22298045000000002</v>
      </c>
      <c r="X144" s="1459">
        <v>1095.97268104</v>
      </c>
      <c r="Y144" s="1460">
        <v>37485.213106040006</v>
      </c>
      <c r="Z144" s="1461"/>
      <c r="AA144" s="1465"/>
      <c r="AB144" s="1465"/>
      <c r="AC144" s="1462"/>
    </row>
    <row r="145" spans="1:29" ht="28.5" customHeight="1" x14ac:dyDescent="0.25">
      <c r="A145" s="3070">
        <v>43497</v>
      </c>
      <c r="B145" s="1456">
        <v>589.56190000000004</v>
      </c>
      <c r="C145" s="1457">
        <v>276.65204999999997</v>
      </c>
      <c r="D145" s="1457">
        <v>395.19495000000001</v>
      </c>
      <c r="E145" s="1457">
        <v>1626.7475999999999</v>
      </c>
      <c r="F145" s="1457">
        <v>1755.0935999999999</v>
      </c>
      <c r="G145" s="1457">
        <v>4779.6004999999996</v>
      </c>
      <c r="H145" s="1457">
        <v>23431.074000000001</v>
      </c>
      <c r="I145" s="1457">
        <v>1953.7819999999999</v>
      </c>
      <c r="J145" s="1458">
        <v>34807.706599999998</v>
      </c>
      <c r="K145" s="1456">
        <v>9.3889129699999998</v>
      </c>
      <c r="L145" s="1457">
        <v>13.281700000000001</v>
      </c>
      <c r="M145" s="1457">
        <v>231.3972</v>
      </c>
      <c r="N145" s="1457">
        <v>367.94166000000001</v>
      </c>
      <c r="O145" s="1457">
        <v>167.04433499999999</v>
      </c>
      <c r="P145" s="1457">
        <v>194.59473299999999</v>
      </c>
      <c r="Q145" s="1457">
        <v>41.643496499999998</v>
      </c>
      <c r="R145" s="1457">
        <v>6.3275432499999997</v>
      </c>
      <c r="S145" s="1457">
        <v>51.866202600000001</v>
      </c>
      <c r="T145" s="1457">
        <v>2.4171961</v>
      </c>
      <c r="U145" s="1457">
        <v>12.346193900000001</v>
      </c>
      <c r="V145" s="1457">
        <v>0.33023217999999999</v>
      </c>
      <c r="W145" s="1457">
        <v>0.22297677999999999</v>
      </c>
      <c r="X145" s="1459">
        <v>1098.78838228</v>
      </c>
      <c r="Y145" s="1460">
        <v>35906.494982279997</v>
      </c>
      <c r="Z145" s="1461"/>
      <c r="AA145" s="1465"/>
      <c r="AB145" s="1465"/>
      <c r="AC145" s="1462"/>
    </row>
    <row r="146" spans="1:29" ht="28.5" customHeight="1" x14ac:dyDescent="0.25">
      <c r="A146" s="3070">
        <v>43525</v>
      </c>
      <c r="B146" s="1456">
        <v>545.06064000000003</v>
      </c>
      <c r="C146" s="1457">
        <v>276.73989999999998</v>
      </c>
      <c r="D146" s="1457">
        <v>398.50869999999998</v>
      </c>
      <c r="E146" s="1457">
        <v>1680.6206999999999</v>
      </c>
      <c r="F146" s="1457">
        <v>1859.183</v>
      </c>
      <c r="G146" s="1457">
        <v>5051.1424999999999</v>
      </c>
      <c r="H146" s="1457">
        <v>23309.506000000001</v>
      </c>
      <c r="I146" s="1457">
        <v>2186.232</v>
      </c>
      <c r="J146" s="1458">
        <v>35306.993439999998</v>
      </c>
      <c r="K146" s="1456">
        <v>9.3901129700000006</v>
      </c>
      <c r="L146" s="1457">
        <v>13.282450000000001</v>
      </c>
      <c r="M146" s="1457">
        <v>233.98944</v>
      </c>
      <c r="N146" s="1457">
        <v>369.39692000000002</v>
      </c>
      <c r="O146" s="1457">
        <v>168.20524</v>
      </c>
      <c r="P146" s="1457">
        <v>195.49792199999999</v>
      </c>
      <c r="Q146" s="1457">
        <v>41.733426999999999</v>
      </c>
      <c r="R146" s="1457">
        <v>6.3274600000000003</v>
      </c>
      <c r="S146" s="1457">
        <v>52.042528199999992</v>
      </c>
      <c r="T146" s="1457">
        <v>2.4171572000000001</v>
      </c>
      <c r="U146" s="1457">
        <v>12.3907904</v>
      </c>
      <c r="V146" s="1457">
        <v>0.33022955999999998</v>
      </c>
      <c r="W146" s="1457">
        <v>0.22297549999999999</v>
      </c>
      <c r="X146" s="1459">
        <v>1105.21265283</v>
      </c>
      <c r="Y146" s="1460">
        <v>36412.206092829998</v>
      </c>
      <c r="Z146" s="1461"/>
      <c r="AA146" s="1465"/>
      <c r="AB146" s="1465"/>
      <c r="AC146" s="1462"/>
    </row>
    <row r="147" spans="1:29" ht="28.5" customHeight="1" thickBot="1" x14ac:dyDescent="0.3">
      <c r="A147" s="3071">
        <v>43556</v>
      </c>
      <c r="B147" s="1468">
        <v>545.06064000000003</v>
      </c>
      <c r="C147" s="1469">
        <v>275.08452499999999</v>
      </c>
      <c r="D147" s="1469">
        <v>397.21974999999998</v>
      </c>
      <c r="E147" s="1469">
        <v>1669.2381</v>
      </c>
      <c r="F147" s="1470">
        <v>1940.2828</v>
      </c>
      <c r="G147" s="1470">
        <v>5033.3604999999998</v>
      </c>
      <c r="H147" s="1470">
        <v>23144.633999999998</v>
      </c>
      <c r="I147" s="1470">
        <v>2477.9340000000002</v>
      </c>
      <c r="J147" s="1471">
        <v>35456.966829999998</v>
      </c>
      <c r="K147" s="1468">
        <v>9.394512970000001</v>
      </c>
      <c r="L147" s="1469">
        <v>13.2842</v>
      </c>
      <c r="M147" s="1470">
        <v>237.99198000000001</v>
      </c>
      <c r="N147" s="1470">
        <v>371.3802</v>
      </c>
      <c r="O147" s="1470">
        <v>169.18971500000001</v>
      </c>
      <c r="P147" s="1470">
        <v>196.27344400000001</v>
      </c>
      <c r="Q147" s="1470">
        <v>41.961350000000003</v>
      </c>
      <c r="R147" s="1470">
        <v>6.3274600000000003</v>
      </c>
      <c r="S147" s="1470">
        <v>52.1931206</v>
      </c>
      <c r="T147" s="1470">
        <v>2.4171537999999999</v>
      </c>
      <c r="U147" s="1470">
        <v>12.4478882</v>
      </c>
      <c r="V147" s="1470">
        <v>0.33022873999999997</v>
      </c>
      <c r="W147" s="1470">
        <v>0.22297001</v>
      </c>
      <c r="X147" s="1472">
        <v>1113.4002233199999</v>
      </c>
      <c r="Y147" s="1473">
        <v>36570.367053319998</v>
      </c>
      <c r="Z147" s="1461"/>
      <c r="AA147" s="1465"/>
      <c r="AB147" s="1465"/>
      <c r="AC147" s="1462"/>
    </row>
    <row r="148" spans="1:29" s="3058" customFormat="1" ht="27" customHeight="1" thickTop="1" x14ac:dyDescent="0.25">
      <c r="A148" s="1474" t="s">
        <v>520</v>
      </c>
      <c r="B148" s="3073"/>
      <c r="C148" s="3073"/>
      <c r="D148" s="3073"/>
      <c r="E148" s="3073"/>
      <c r="F148" s="3073"/>
      <c r="G148" s="3073"/>
      <c r="H148" s="3073"/>
      <c r="I148" s="3073"/>
      <c r="J148" s="3074"/>
      <c r="K148" s="3073"/>
      <c r="L148" s="3073"/>
      <c r="M148" s="3073"/>
      <c r="N148" s="3073"/>
      <c r="O148" s="3073"/>
      <c r="P148" s="3073"/>
      <c r="Q148" s="3073"/>
      <c r="R148" s="3073"/>
      <c r="S148" s="3073"/>
      <c r="T148" s="3073"/>
      <c r="U148" s="3073"/>
      <c r="V148" s="3073"/>
      <c r="W148" s="3073"/>
      <c r="X148" s="3074"/>
      <c r="Y148" s="3075"/>
      <c r="Z148" s="3057"/>
      <c r="AA148" s="3076"/>
      <c r="AB148" s="3077"/>
      <c r="AC148" s="3077"/>
    </row>
    <row r="149" spans="1:29" s="3058" customFormat="1" ht="33" customHeight="1" x14ac:dyDescent="0.25">
      <c r="A149" s="3072" t="s">
        <v>396</v>
      </c>
      <c r="B149" s="3078"/>
      <c r="C149" s="3078"/>
      <c r="D149" s="3078"/>
      <c r="E149" s="3079"/>
      <c r="F149" s="3078"/>
      <c r="G149" s="3080"/>
      <c r="H149" s="3078"/>
      <c r="I149" s="3078"/>
      <c r="J149" s="3078"/>
      <c r="K149" s="3079"/>
      <c r="L149" s="3078"/>
      <c r="M149" s="3081"/>
      <c r="N149" s="3078"/>
      <c r="O149" s="3078"/>
      <c r="P149" s="3078"/>
      <c r="Q149" s="3079"/>
      <c r="R149" s="3078"/>
      <c r="S149" s="3082"/>
      <c r="T149" s="3080"/>
      <c r="U149" s="3081"/>
      <c r="V149" s="3081"/>
      <c r="W149" s="3078"/>
      <c r="X149" s="3083"/>
      <c r="Y149" s="3077"/>
      <c r="AA149" s="3077"/>
      <c r="AB149" s="3077"/>
      <c r="AC149" s="3077"/>
    </row>
    <row r="150" spans="1:29" x14ac:dyDescent="0.25">
      <c r="F150" s="1477"/>
      <c r="J150" s="1467"/>
      <c r="M150" s="1478"/>
      <c r="O150" s="1467"/>
      <c r="P150" s="1479"/>
      <c r="R150" s="1480"/>
      <c r="S150" s="1480"/>
      <c r="T150" s="1481"/>
      <c r="U150" s="1481"/>
      <c r="V150" s="1482"/>
      <c r="W150" s="1482"/>
      <c r="X150" s="1479"/>
      <c r="Y150" s="1462"/>
      <c r="AA150" s="1462"/>
      <c r="AB150" s="1462"/>
      <c r="AC150" s="1462"/>
    </row>
    <row r="151" spans="1:29" x14ac:dyDescent="0.25">
      <c r="D151" s="1481"/>
      <c r="E151" s="1481"/>
      <c r="F151" s="1481"/>
      <c r="G151" s="1481"/>
      <c r="H151" s="1481"/>
      <c r="I151" s="1481"/>
      <c r="J151" s="1482"/>
      <c r="O151" s="1482"/>
      <c r="Q151" s="1482"/>
      <c r="S151" s="1481"/>
      <c r="X151" s="1483"/>
      <c r="AA151" s="1462"/>
      <c r="AB151" s="1462"/>
      <c r="AC151" s="1462"/>
    </row>
    <row r="152" spans="1:29" x14ac:dyDescent="0.25">
      <c r="J152" s="1467"/>
      <c r="K152" s="1467"/>
      <c r="L152" s="1467"/>
      <c r="M152" s="1467"/>
      <c r="N152" s="1467"/>
      <c r="O152" s="1467"/>
      <c r="P152" s="1467"/>
      <c r="Q152" s="1467"/>
      <c r="R152" s="1467"/>
      <c r="S152" s="1467"/>
      <c r="T152" s="1467"/>
      <c r="U152" s="1467"/>
      <c r="V152" s="1467"/>
      <c r="X152" s="1484"/>
      <c r="AA152" s="1462"/>
      <c r="AB152" s="1462"/>
      <c r="AC152" s="1462"/>
    </row>
    <row r="153" spans="1:29" x14ac:dyDescent="0.25">
      <c r="AA153" s="1462"/>
      <c r="AB153" s="1462"/>
      <c r="AC153" s="1462"/>
    </row>
    <row r="154" spans="1:29" x14ac:dyDescent="0.25">
      <c r="AA154" s="1462"/>
      <c r="AB154" s="1462"/>
      <c r="AC154" s="1462"/>
    </row>
    <row r="155" spans="1:29" x14ac:dyDescent="0.25">
      <c r="AA155" s="1462"/>
      <c r="AB155" s="1462"/>
      <c r="AC155" s="1462"/>
    </row>
    <row r="156" spans="1:29" x14ac:dyDescent="0.25">
      <c r="L156" s="1486"/>
      <c r="AA156" s="1462"/>
      <c r="AB156" s="1462"/>
      <c r="AC156" s="1462"/>
    </row>
    <row r="157" spans="1:29" x14ac:dyDescent="0.25">
      <c r="AA157" s="1462"/>
      <c r="AB157" s="1462"/>
      <c r="AC157" s="1462"/>
    </row>
    <row r="158" spans="1:29" x14ac:dyDescent="0.25">
      <c r="AA158" s="1462"/>
      <c r="AB158" s="1462"/>
      <c r="AC158" s="1462"/>
    </row>
    <row r="159" spans="1:29" x14ac:dyDescent="0.25">
      <c r="AA159" s="1462"/>
      <c r="AB159" s="1462"/>
      <c r="AC159" s="1462"/>
    </row>
    <row r="160" spans="1:29" x14ac:dyDescent="0.25">
      <c r="AA160" s="1462"/>
      <c r="AB160" s="1462"/>
      <c r="AC160" s="1462"/>
    </row>
    <row r="161" spans="27:29" x14ac:dyDescent="0.25">
      <c r="AA161" s="1462"/>
      <c r="AB161" s="1462"/>
      <c r="AC161" s="1462"/>
    </row>
    <row r="162" spans="27:29" x14ac:dyDescent="0.25">
      <c r="AA162" s="1462"/>
      <c r="AC162" s="1462"/>
    </row>
    <row r="163" spans="27:29" x14ac:dyDescent="0.25">
      <c r="AA163" s="1462"/>
      <c r="AC163" s="1462"/>
    </row>
    <row r="164" spans="27:29" x14ac:dyDescent="0.25">
      <c r="AA164" s="1462"/>
    </row>
    <row r="165" spans="27:29" x14ac:dyDescent="0.25">
      <c r="AA165" s="1462"/>
    </row>
    <row r="166" spans="27:29" x14ac:dyDescent="0.25">
      <c r="AA166" s="1462"/>
    </row>
    <row r="167" spans="27:29" x14ac:dyDescent="0.25">
      <c r="AA167" s="1462"/>
    </row>
    <row r="168" spans="27:29" x14ac:dyDescent="0.25">
      <c r="AA168" s="1462"/>
    </row>
    <row r="169" spans="27:29" x14ac:dyDescent="0.25">
      <c r="AA169" s="1462"/>
    </row>
    <row r="170" spans="27:29" x14ac:dyDescent="0.25">
      <c r="AA170" s="1462"/>
    </row>
    <row r="171" spans="27:29" x14ac:dyDescent="0.25">
      <c r="AA171" s="1462"/>
    </row>
    <row r="172" spans="27:29" x14ac:dyDescent="0.25">
      <c r="AA172" s="1462"/>
    </row>
    <row r="173" spans="27:29" x14ac:dyDescent="0.25">
      <c r="AA173" s="1462"/>
    </row>
    <row r="174" spans="27:29" x14ac:dyDescent="0.25">
      <c r="AA174" s="1462"/>
    </row>
    <row r="175" spans="27:29" x14ac:dyDescent="0.25">
      <c r="AA175" s="1462"/>
    </row>
    <row r="176" spans="27:29" x14ac:dyDescent="0.25">
      <c r="AA176" s="1462"/>
    </row>
    <row r="177" spans="27:27" x14ac:dyDescent="0.25">
      <c r="AA177" s="1462"/>
    </row>
    <row r="178" spans="27:27" x14ac:dyDescent="0.25">
      <c r="AA178" s="1462"/>
    </row>
    <row r="179" spans="27:27" x14ac:dyDescent="0.25">
      <c r="AA179" s="1462"/>
    </row>
    <row r="180" spans="27:27" x14ac:dyDescent="0.25">
      <c r="AA180" s="1462"/>
    </row>
    <row r="181" spans="27:27" x14ac:dyDescent="0.25">
      <c r="AA181" s="1462"/>
    </row>
    <row r="182" spans="27:27" x14ac:dyDescent="0.25">
      <c r="AA182" s="1462"/>
    </row>
    <row r="183" spans="27:27" x14ac:dyDescent="0.25">
      <c r="AA183" s="1462"/>
    </row>
    <row r="184" spans="27:27" x14ac:dyDescent="0.25">
      <c r="AA184" s="1462"/>
    </row>
    <row r="185" spans="27:27" x14ac:dyDescent="0.25">
      <c r="AA185" s="1462"/>
    </row>
    <row r="186" spans="27:27" x14ac:dyDescent="0.25">
      <c r="AA186" s="1462"/>
    </row>
    <row r="187" spans="27:27" x14ac:dyDescent="0.25">
      <c r="AA187" s="1462"/>
    </row>
    <row r="188" spans="27:27" x14ac:dyDescent="0.25">
      <c r="AA188" s="1462"/>
    </row>
    <row r="189" spans="27:27" x14ac:dyDescent="0.25">
      <c r="AA189" s="1462"/>
    </row>
    <row r="190" spans="27:27" x14ac:dyDescent="0.25">
      <c r="AA190" s="1462"/>
    </row>
    <row r="191" spans="27:27" x14ac:dyDescent="0.25">
      <c r="AA191" s="1462"/>
    </row>
    <row r="192" spans="27:27" x14ac:dyDescent="0.25">
      <c r="AA192" s="1462"/>
    </row>
    <row r="193" spans="27:27" x14ac:dyDescent="0.25">
      <c r="AA193" s="1462"/>
    </row>
    <row r="194" spans="27:27" x14ac:dyDescent="0.25">
      <c r="AA194" s="1462"/>
    </row>
    <row r="195" spans="27:27" x14ac:dyDescent="0.25">
      <c r="AA195" s="1462"/>
    </row>
    <row r="196" spans="27:27" x14ac:dyDescent="0.25">
      <c r="AA196" s="1462"/>
    </row>
    <row r="197" spans="27:27" x14ac:dyDescent="0.25">
      <c r="AA197" s="1462"/>
    </row>
    <row r="198" spans="27:27" x14ac:dyDescent="0.25">
      <c r="AA198" s="1462"/>
    </row>
    <row r="199" spans="27:27" x14ac:dyDescent="0.25">
      <c r="AA199" s="1462"/>
    </row>
    <row r="200" spans="27:27" x14ac:dyDescent="0.25">
      <c r="AA200" s="1462"/>
    </row>
    <row r="201" spans="27:27" x14ac:dyDescent="0.25">
      <c r="AA201" s="1462"/>
    </row>
    <row r="202" spans="27:27" x14ac:dyDescent="0.25">
      <c r="AA202" s="1462"/>
    </row>
    <row r="203" spans="27:27" x14ac:dyDescent="0.25">
      <c r="AA203" s="1462"/>
    </row>
    <row r="204" spans="27:27" x14ac:dyDescent="0.25">
      <c r="AA204" s="1462"/>
    </row>
    <row r="205" spans="27:27" x14ac:dyDescent="0.25">
      <c r="AA205" s="1462"/>
    </row>
    <row r="206" spans="27:27" x14ac:dyDescent="0.25">
      <c r="AA206" s="1462"/>
    </row>
    <row r="207" spans="27:27" x14ac:dyDescent="0.25">
      <c r="AA207" s="1462"/>
    </row>
    <row r="208" spans="27:27" x14ac:dyDescent="0.25">
      <c r="AA208" s="1462"/>
    </row>
    <row r="209" spans="27:27" x14ac:dyDescent="0.25">
      <c r="AA209" s="1462"/>
    </row>
    <row r="210" spans="27:27" x14ac:dyDescent="0.25">
      <c r="AA210" s="1462"/>
    </row>
    <row r="211" spans="27:27" x14ac:dyDescent="0.25">
      <c r="AA211" s="1462"/>
    </row>
    <row r="212" spans="27:27" x14ac:dyDescent="0.25">
      <c r="AA212" s="1462"/>
    </row>
    <row r="213" spans="27:27" x14ac:dyDescent="0.25">
      <c r="AA213" s="1462"/>
    </row>
    <row r="214" spans="27:27" x14ac:dyDescent="0.25">
      <c r="AA214" s="1462"/>
    </row>
    <row r="215" spans="27:27" x14ac:dyDescent="0.25">
      <c r="AA215" s="1462"/>
    </row>
    <row r="216" spans="27:27" x14ac:dyDescent="0.25">
      <c r="AA216" s="1462"/>
    </row>
    <row r="217" spans="27:27" x14ac:dyDescent="0.25">
      <c r="AA217" s="1462"/>
    </row>
    <row r="218" spans="27:27" x14ac:dyDescent="0.25">
      <c r="AA218" s="1462"/>
    </row>
    <row r="219" spans="27:27" x14ac:dyDescent="0.25">
      <c r="AA219" s="1462"/>
    </row>
    <row r="220" spans="27:27" x14ac:dyDescent="0.25">
      <c r="AA220" s="1462"/>
    </row>
    <row r="221" spans="27:27" x14ac:dyDescent="0.25">
      <c r="AA221" s="1462"/>
    </row>
    <row r="222" spans="27:27" x14ac:dyDescent="0.25">
      <c r="AA222" s="1462"/>
    </row>
    <row r="223" spans="27:27" x14ac:dyDescent="0.25">
      <c r="AA223" s="1462"/>
    </row>
    <row r="224" spans="27:27" x14ac:dyDescent="0.25">
      <c r="AA224" s="1462"/>
    </row>
    <row r="225" spans="27:27" x14ac:dyDescent="0.25">
      <c r="AA225" s="1462"/>
    </row>
    <row r="226" spans="27:27" x14ac:dyDescent="0.25">
      <c r="AA226" s="1462"/>
    </row>
    <row r="227" spans="27:27" x14ac:dyDescent="0.25">
      <c r="AA227" s="1462"/>
    </row>
    <row r="228" spans="27:27" x14ac:dyDescent="0.25">
      <c r="AA228" s="1462"/>
    </row>
    <row r="229" spans="27:27" x14ac:dyDescent="0.25">
      <c r="AA229" s="1462"/>
    </row>
    <row r="230" spans="27:27" x14ac:dyDescent="0.25">
      <c r="AA230" s="1462"/>
    </row>
    <row r="231" spans="27:27" x14ac:dyDescent="0.25">
      <c r="AA231" s="1462"/>
    </row>
    <row r="232" spans="27:27" x14ac:dyDescent="0.25">
      <c r="AA232" s="1462"/>
    </row>
    <row r="233" spans="27:27" x14ac:dyDescent="0.25">
      <c r="AA233" s="1462"/>
    </row>
    <row r="234" spans="27:27" x14ac:dyDescent="0.25">
      <c r="AA234" s="1462"/>
    </row>
    <row r="235" spans="27:27" x14ac:dyDescent="0.25">
      <c r="AA235" s="1462"/>
    </row>
    <row r="236" spans="27:27" x14ac:dyDescent="0.25">
      <c r="AA236" s="1462"/>
    </row>
    <row r="237" spans="27:27" x14ac:dyDescent="0.25">
      <c r="AA237" s="1462"/>
    </row>
    <row r="238" spans="27:27" x14ac:dyDescent="0.25">
      <c r="AA238" s="1462"/>
    </row>
    <row r="239" spans="27:27" x14ac:dyDescent="0.25">
      <c r="AA239" s="1462"/>
    </row>
    <row r="240" spans="27:27" x14ac:dyDescent="0.25">
      <c r="AA240" s="1462"/>
    </row>
    <row r="241" spans="27:27" x14ac:dyDescent="0.25">
      <c r="AA241" s="1462"/>
    </row>
    <row r="242" spans="27:27" x14ac:dyDescent="0.25">
      <c r="AA242" s="1462"/>
    </row>
    <row r="243" spans="27:27" x14ac:dyDescent="0.25">
      <c r="AA243" s="1462"/>
    </row>
    <row r="244" spans="27:27" x14ac:dyDescent="0.25">
      <c r="AA244" s="1462"/>
    </row>
    <row r="245" spans="27:27" x14ac:dyDescent="0.25">
      <c r="AA245" s="1462"/>
    </row>
    <row r="246" spans="27:27" x14ac:dyDescent="0.25">
      <c r="AA246" s="1462"/>
    </row>
    <row r="247" spans="27:27" x14ac:dyDescent="0.25">
      <c r="AA247" s="1462"/>
    </row>
    <row r="248" spans="27:27" x14ac:dyDescent="0.25">
      <c r="AA248" s="1462"/>
    </row>
    <row r="249" spans="27:27" x14ac:dyDescent="0.25">
      <c r="AA249" s="1462"/>
    </row>
    <row r="250" spans="27:27" x14ac:dyDescent="0.25">
      <c r="AA250" s="1462"/>
    </row>
    <row r="251" spans="27:27" x14ac:dyDescent="0.25">
      <c r="AA251" s="1462"/>
    </row>
    <row r="252" spans="27:27" x14ac:dyDescent="0.25">
      <c r="AA252" s="1462"/>
    </row>
    <row r="253" spans="27:27" x14ac:dyDescent="0.25">
      <c r="AA253" s="1462"/>
    </row>
    <row r="254" spans="27:27" x14ac:dyDescent="0.25">
      <c r="AA254" s="1462"/>
    </row>
    <row r="255" spans="27:27" x14ac:dyDescent="0.25">
      <c r="AA255" s="1462"/>
    </row>
    <row r="256" spans="27:27" x14ac:dyDescent="0.25">
      <c r="AA256" s="1462"/>
    </row>
    <row r="257" spans="27:27" x14ac:dyDescent="0.25">
      <c r="AA257" s="1462"/>
    </row>
    <row r="258" spans="27:27" x14ac:dyDescent="0.25">
      <c r="AA258" s="1462"/>
    </row>
    <row r="259" spans="27:27" x14ac:dyDescent="0.25">
      <c r="AA259" s="1462"/>
    </row>
    <row r="260" spans="27:27" x14ac:dyDescent="0.25">
      <c r="AA260" s="1462"/>
    </row>
    <row r="261" spans="27:27" x14ac:dyDescent="0.25">
      <c r="AA261" s="1462"/>
    </row>
    <row r="262" spans="27:27" x14ac:dyDescent="0.25">
      <c r="AA262" s="1462"/>
    </row>
    <row r="263" spans="27:27" x14ac:dyDescent="0.25">
      <c r="AA263" s="1462"/>
    </row>
    <row r="264" spans="27:27" x14ac:dyDescent="0.25">
      <c r="AA264" s="1462"/>
    </row>
    <row r="265" spans="27:27" x14ac:dyDescent="0.25">
      <c r="AA265" s="1462"/>
    </row>
    <row r="266" spans="27:27" x14ac:dyDescent="0.25">
      <c r="AA266" s="1462"/>
    </row>
    <row r="267" spans="27:27" x14ac:dyDescent="0.25">
      <c r="AA267" s="1462"/>
    </row>
    <row r="268" spans="27:27" x14ac:dyDescent="0.25">
      <c r="AA268" s="1462"/>
    </row>
    <row r="269" spans="27:27" x14ac:dyDescent="0.25">
      <c r="AA269" s="1462"/>
    </row>
    <row r="270" spans="27:27" x14ac:dyDescent="0.25">
      <c r="AA270" s="1462"/>
    </row>
    <row r="271" spans="27:27" x14ac:dyDescent="0.25">
      <c r="AA271" s="1462"/>
    </row>
    <row r="272" spans="27:27" x14ac:dyDescent="0.25">
      <c r="AA272" s="1462"/>
    </row>
    <row r="273" spans="27:27" x14ac:dyDescent="0.25">
      <c r="AA273" s="1462"/>
    </row>
    <row r="274" spans="27:27" x14ac:dyDescent="0.25">
      <c r="AA274" s="1462"/>
    </row>
    <row r="275" spans="27:27" x14ac:dyDescent="0.25">
      <c r="AA275" s="1462"/>
    </row>
    <row r="276" spans="27:27" x14ac:dyDescent="0.25">
      <c r="AA276" s="1462"/>
    </row>
    <row r="277" spans="27:27" x14ac:dyDescent="0.25">
      <c r="AA277" s="1462"/>
    </row>
    <row r="278" spans="27:27" x14ac:dyDescent="0.25">
      <c r="AA278" s="1462"/>
    </row>
    <row r="279" spans="27:27" x14ac:dyDescent="0.25">
      <c r="AA279" s="1462"/>
    </row>
    <row r="280" spans="27:27" x14ac:dyDescent="0.25">
      <c r="AA280" s="1462"/>
    </row>
    <row r="281" spans="27:27" x14ac:dyDescent="0.25">
      <c r="AA281" s="1462"/>
    </row>
    <row r="282" spans="27:27" x14ac:dyDescent="0.25">
      <c r="AA282" s="1462"/>
    </row>
    <row r="283" spans="27:27" x14ac:dyDescent="0.25">
      <c r="AA283" s="1462"/>
    </row>
    <row r="284" spans="27:27" x14ac:dyDescent="0.25">
      <c r="AA284" s="1462"/>
    </row>
    <row r="285" spans="27:27" x14ac:dyDescent="0.25">
      <c r="AA285" s="1462"/>
    </row>
    <row r="286" spans="27:27" x14ac:dyDescent="0.25">
      <c r="AA286" s="1462"/>
    </row>
    <row r="287" spans="27:27" x14ac:dyDescent="0.25">
      <c r="AA287" s="1462"/>
    </row>
    <row r="288" spans="27:27" x14ac:dyDescent="0.25">
      <c r="AA288" s="1462"/>
    </row>
    <row r="289" spans="27:27" x14ac:dyDescent="0.25">
      <c r="AA289" s="1462"/>
    </row>
    <row r="290" spans="27:27" x14ac:dyDescent="0.25">
      <c r="AA290" s="1462"/>
    </row>
    <row r="291" spans="27:27" x14ac:dyDescent="0.25">
      <c r="AA291" s="1462"/>
    </row>
    <row r="292" spans="27:27" x14ac:dyDescent="0.25">
      <c r="AA292" s="1462"/>
    </row>
    <row r="293" spans="27:27" x14ac:dyDescent="0.25">
      <c r="AA293" s="1462"/>
    </row>
    <row r="294" spans="27:27" x14ac:dyDescent="0.25">
      <c r="AA294" s="1462"/>
    </row>
    <row r="295" spans="27:27" x14ac:dyDescent="0.25">
      <c r="AA295" s="1462"/>
    </row>
    <row r="296" spans="27:27" x14ac:dyDescent="0.25">
      <c r="AA296" s="1462"/>
    </row>
    <row r="297" spans="27:27" x14ac:dyDescent="0.25">
      <c r="AA297" s="1462"/>
    </row>
    <row r="298" spans="27:27" x14ac:dyDescent="0.25">
      <c r="AA298" s="1462"/>
    </row>
    <row r="299" spans="27:27" x14ac:dyDescent="0.25">
      <c r="AA299" s="1462"/>
    </row>
    <row r="300" spans="27:27" x14ac:dyDescent="0.25">
      <c r="AA300" s="1462"/>
    </row>
    <row r="301" spans="27:27" x14ac:dyDescent="0.25">
      <c r="AA301" s="1462"/>
    </row>
    <row r="302" spans="27:27" x14ac:dyDescent="0.25">
      <c r="AA302" s="1462"/>
    </row>
    <row r="303" spans="27:27" x14ac:dyDescent="0.25">
      <c r="AA303" s="1462"/>
    </row>
    <row r="304" spans="27:27" x14ac:dyDescent="0.25">
      <c r="AA304" s="1462"/>
    </row>
    <row r="305" spans="27:27" x14ac:dyDescent="0.25">
      <c r="AA305" s="1462"/>
    </row>
    <row r="306" spans="27:27" x14ac:dyDescent="0.25">
      <c r="AA306" s="1462"/>
    </row>
    <row r="307" spans="27:27" x14ac:dyDescent="0.25">
      <c r="AA307" s="1462"/>
    </row>
    <row r="308" spans="27:27" x14ac:dyDescent="0.25">
      <c r="AA308" s="1462"/>
    </row>
    <row r="309" spans="27:27" x14ac:dyDescent="0.25">
      <c r="AA309" s="1462"/>
    </row>
    <row r="310" spans="27:27" x14ac:dyDescent="0.25">
      <c r="AA310" s="1462"/>
    </row>
    <row r="311" spans="27:27" x14ac:dyDescent="0.25">
      <c r="AA311" s="1462"/>
    </row>
    <row r="312" spans="27:27" x14ac:dyDescent="0.25">
      <c r="AA312" s="1462"/>
    </row>
    <row r="313" spans="27:27" x14ac:dyDescent="0.25">
      <c r="AA313" s="1462"/>
    </row>
    <row r="314" spans="27:27" x14ac:dyDescent="0.25">
      <c r="AA314" s="1462"/>
    </row>
    <row r="315" spans="27:27" x14ac:dyDescent="0.25">
      <c r="AA315" s="1462"/>
    </row>
    <row r="316" spans="27:27" x14ac:dyDescent="0.25">
      <c r="AA316" s="1462"/>
    </row>
    <row r="317" spans="27:27" x14ac:dyDescent="0.25">
      <c r="AA317" s="1462"/>
    </row>
    <row r="318" spans="27:27" x14ac:dyDescent="0.25">
      <c r="AA318" s="1462"/>
    </row>
    <row r="319" spans="27:27" x14ac:dyDescent="0.25">
      <c r="AA319" s="1462"/>
    </row>
    <row r="320" spans="27:27" x14ac:dyDescent="0.25">
      <c r="AA320" s="1462"/>
    </row>
    <row r="321" spans="27:27" x14ac:dyDescent="0.25">
      <c r="AA321" s="1462"/>
    </row>
    <row r="322" spans="27:27" x14ac:dyDescent="0.25">
      <c r="AA322" s="1462"/>
    </row>
    <row r="323" spans="27:27" x14ac:dyDescent="0.25">
      <c r="AA323" s="1462"/>
    </row>
    <row r="324" spans="27:27" x14ac:dyDescent="0.25">
      <c r="AA324" s="1462"/>
    </row>
    <row r="325" spans="27:27" x14ac:dyDescent="0.25">
      <c r="AA325" s="1462"/>
    </row>
    <row r="326" spans="27:27" x14ac:dyDescent="0.25">
      <c r="AA326" s="1462"/>
    </row>
    <row r="327" spans="27:27" x14ac:dyDescent="0.25">
      <c r="AA327" s="1462"/>
    </row>
    <row r="328" spans="27:27" x14ac:dyDescent="0.25">
      <c r="AA328" s="1462"/>
    </row>
    <row r="329" spans="27:27" x14ac:dyDescent="0.25">
      <c r="AA329" s="1462"/>
    </row>
    <row r="330" spans="27:27" x14ac:dyDescent="0.25">
      <c r="AA330" s="1462"/>
    </row>
    <row r="331" spans="27:27" x14ac:dyDescent="0.25">
      <c r="AA331" s="1462"/>
    </row>
    <row r="332" spans="27:27" x14ac:dyDescent="0.25">
      <c r="AA332" s="1462"/>
    </row>
    <row r="333" spans="27:27" x14ac:dyDescent="0.25">
      <c r="AA333" s="1462"/>
    </row>
    <row r="334" spans="27:27" x14ac:dyDescent="0.25">
      <c r="AA334" s="1462"/>
    </row>
    <row r="335" spans="27:27" x14ac:dyDescent="0.25">
      <c r="AA335" s="1462"/>
    </row>
    <row r="336" spans="27:27" x14ac:dyDescent="0.25">
      <c r="AA336" s="1462"/>
    </row>
    <row r="337" spans="27:27" x14ac:dyDescent="0.25">
      <c r="AA337" s="1462"/>
    </row>
    <row r="338" spans="27:27" x14ac:dyDescent="0.25">
      <c r="AA338" s="1462"/>
    </row>
    <row r="339" spans="27:27" x14ac:dyDescent="0.25">
      <c r="AA339" s="1462"/>
    </row>
    <row r="340" spans="27:27" x14ac:dyDescent="0.25">
      <c r="AA340" s="1462"/>
    </row>
    <row r="341" spans="27:27" x14ac:dyDescent="0.25">
      <c r="AA341" s="1462"/>
    </row>
    <row r="342" spans="27:27" x14ac:dyDescent="0.25">
      <c r="AA342" s="1462"/>
    </row>
    <row r="343" spans="27:27" x14ac:dyDescent="0.25">
      <c r="AA343" s="1462"/>
    </row>
    <row r="344" spans="27:27" x14ac:dyDescent="0.25">
      <c r="AA344" s="1462"/>
    </row>
    <row r="345" spans="27:27" x14ac:dyDescent="0.25">
      <c r="AA345" s="1462"/>
    </row>
    <row r="346" spans="27:27" x14ac:dyDescent="0.25">
      <c r="AA346" s="1462"/>
    </row>
    <row r="347" spans="27:27" x14ac:dyDescent="0.25">
      <c r="AA347" s="1462"/>
    </row>
    <row r="348" spans="27:27" x14ac:dyDescent="0.25">
      <c r="AA348" s="1462"/>
    </row>
    <row r="349" spans="27:27" x14ac:dyDescent="0.25">
      <c r="AA349" s="1462"/>
    </row>
    <row r="350" spans="27:27" x14ac:dyDescent="0.25">
      <c r="AA350" s="1462"/>
    </row>
    <row r="351" spans="27:27" x14ac:dyDescent="0.25">
      <c r="AA351" s="1462"/>
    </row>
    <row r="352" spans="27:27" x14ac:dyDescent="0.25">
      <c r="AA352" s="1462"/>
    </row>
    <row r="353" spans="27:27" x14ac:dyDescent="0.25">
      <c r="AA353" s="1462"/>
    </row>
    <row r="354" spans="27:27" x14ac:dyDescent="0.25">
      <c r="AA354" s="1462"/>
    </row>
    <row r="355" spans="27:27" x14ac:dyDescent="0.25">
      <c r="AA355" s="1462"/>
    </row>
    <row r="356" spans="27:27" x14ac:dyDescent="0.25">
      <c r="AA356" s="1462"/>
    </row>
    <row r="357" spans="27:27" x14ac:dyDescent="0.25">
      <c r="AA357" s="1462"/>
    </row>
    <row r="358" spans="27:27" x14ac:dyDescent="0.25">
      <c r="AA358" s="1462"/>
    </row>
    <row r="359" spans="27:27" x14ac:dyDescent="0.25">
      <c r="AA359" s="1462"/>
    </row>
    <row r="360" spans="27:27" x14ac:dyDescent="0.25">
      <c r="AA360" s="1462"/>
    </row>
    <row r="361" spans="27:27" x14ac:dyDescent="0.25">
      <c r="AA361" s="1462"/>
    </row>
    <row r="362" spans="27:27" x14ac:dyDescent="0.25">
      <c r="AA362" s="1462"/>
    </row>
    <row r="363" spans="27:27" x14ac:dyDescent="0.25">
      <c r="AA363" s="1462"/>
    </row>
    <row r="364" spans="27:27" x14ac:dyDescent="0.25">
      <c r="AA364" s="1462"/>
    </row>
    <row r="365" spans="27:27" x14ac:dyDescent="0.25">
      <c r="AA365" s="1462"/>
    </row>
    <row r="366" spans="27:27" x14ac:dyDescent="0.25">
      <c r="AA366" s="1462"/>
    </row>
    <row r="367" spans="27:27" x14ac:dyDescent="0.25">
      <c r="AA367" s="1462"/>
    </row>
    <row r="368" spans="27:27" x14ac:dyDescent="0.25">
      <c r="AA368" s="1462"/>
    </row>
    <row r="369" spans="27:27" x14ac:dyDescent="0.25">
      <c r="AA369" s="1462"/>
    </row>
    <row r="370" spans="27:27" x14ac:dyDescent="0.25">
      <c r="AA370" s="1462"/>
    </row>
    <row r="371" spans="27:27" x14ac:dyDescent="0.25">
      <c r="AA371" s="1462"/>
    </row>
    <row r="372" spans="27:27" x14ac:dyDescent="0.25">
      <c r="AA372" s="1462"/>
    </row>
    <row r="373" spans="27:27" x14ac:dyDescent="0.25">
      <c r="AA373" s="1462"/>
    </row>
    <row r="374" spans="27:27" x14ac:dyDescent="0.25">
      <c r="AA374" s="1462"/>
    </row>
    <row r="375" spans="27:27" x14ac:dyDescent="0.25">
      <c r="AA375" s="1462"/>
    </row>
    <row r="376" spans="27:27" x14ac:dyDescent="0.25">
      <c r="AA376" s="1462"/>
    </row>
    <row r="377" spans="27:27" x14ac:dyDescent="0.25">
      <c r="AA377" s="1462"/>
    </row>
    <row r="378" spans="27:27" x14ac:dyDescent="0.25">
      <c r="AA378" s="1462"/>
    </row>
    <row r="379" spans="27:27" x14ac:dyDescent="0.25">
      <c r="AA379" s="1462"/>
    </row>
    <row r="380" spans="27:27" x14ac:dyDescent="0.25">
      <c r="AA380" s="1462"/>
    </row>
    <row r="381" spans="27:27" x14ac:dyDescent="0.25">
      <c r="AA381" s="1462"/>
    </row>
    <row r="382" spans="27:27" x14ac:dyDescent="0.25">
      <c r="AA382" s="1462"/>
    </row>
    <row r="383" spans="27:27" x14ac:dyDescent="0.25">
      <c r="AA383" s="1462"/>
    </row>
    <row r="384" spans="27:27" x14ac:dyDescent="0.25">
      <c r="AA384" s="1462"/>
    </row>
    <row r="385" spans="27:27" x14ac:dyDescent="0.25">
      <c r="AA385" s="1462"/>
    </row>
    <row r="386" spans="27:27" x14ac:dyDescent="0.25">
      <c r="AA386" s="1462"/>
    </row>
    <row r="387" spans="27:27" x14ac:dyDescent="0.25">
      <c r="AA387" s="1462"/>
    </row>
    <row r="388" spans="27:27" x14ac:dyDescent="0.25">
      <c r="AA388" s="1462"/>
    </row>
    <row r="389" spans="27:27" x14ac:dyDescent="0.25">
      <c r="AA389" s="1462"/>
    </row>
    <row r="390" spans="27:27" x14ac:dyDescent="0.25">
      <c r="AA390" s="1462"/>
    </row>
    <row r="391" spans="27:27" x14ac:dyDescent="0.25">
      <c r="AA391" s="1462"/>
    </row>
    <row r="392" spans="27:27" x14ac:dyDescent="0.25">
      <c r="AA392" s="1462"/>
    </row>
    <row r="393" spans="27:27" x14ac:dyDescent="0.25">
      <c r="AA393" s="1462"/>
    </row>
    <row r="394" spans="27:27" x14ac:dyDescent="0.25">
      <c r="AA394" s="1462"/>
    </row>
    <row r="395" spans="27:27" x14ac:dyDescent="0.25">
      <c r="AA395" s="1462"/>
    </row>
    <row r="396" spans="27:27" x14ac:dyDescent="0.25">
      <c r="AA396" s="1462"/>
    </row>
    <row r="397" spans="27:27" x14ac:dyDescent="0.25">
      <c r="AA397" s="1462"/>
    </row>
    <row r="398" spans="27:27" x14ac:dyDescent="0.25">
      <c r="AA398" s="1462"/>
    </row>
    <row r="399" spans="27:27" x14ac:dyDescent="0.25">
      <c r="AA399" s="1462"/>
    </row>
    <row r="400" spans="27:27" x14ac:dyDescent="0.25">
      <c r="AA400" s="1462"/>
    </row>
    <row r="401" spans="27:27" x14ac:dyDescent="0.25">
      <c r="AA401" s="1462"/>
    </row>
    <row r="402" spans="27:27" x14ac:dyDescent="0.25">
      <c r="AA402" s="1462"/>
    </row>
    <row r="403" spans="27:27" x14ac:dyDescent="0.25">
      <c r="AA403" s="1462"/>
    </row>
    <row r="404" spans="27:27" x14ac:dyDescent="0.25">
      <c r="AA404" s="1462"/>
    </row>
    <row r="405" spans="27:27" x14ac:dyDescent="0.25">
      <c r="AA405" s="1462"/>
    </row>
    <row r="406" spans="27:27" x14ac:dyDescent="0.25">
      <c r="AA406" s="1462"/>
    </row>
    <row r="407" spans="27:27" x14ac:dyDescent="0.25">
      <c r="AA407" s="1462"/>
    </row>
    <row r="408" spans="27:27" x14ac:dyDescent="0.25">
      <c r="AA408" s="1462"/>
    </row>
    <row r="409" spans="27:27" x14ac:dyDescent="0.25">
      <c r="AA409" s="1462"/>
    </row>
    <row r="410" spans="27:27" x14ac:dyDescent="0.25">
      <c r="AA410" s="1462"/>
    </row>
    <row r="411" spans="27:27" x14ac:dyDescent="0.25">
      <c r="AA411" s="1462"/>
    </row>
    <row r="412" spans="27:27" x14ac:dyDescent="0.25">
      <c r="AA412" s="1462"/>
    </row>
    <row r="413" spans="27:27" x14ac:dyDescent="0.25">
      <c r="AA413" s="1462"/>
    </row>
    <row r="414" spans="27:27" x14ac:dyDescent="0.25">
      <c r="AA414" s="1462"/>
    </row>
    <row r="415" spans="27:27" x14ac:dyDescent="0.25">
      <c r="AA415" s="1462"/>
    </row>
    <row r="416" spans="27:27" x14ac:dyDescent="0.25">
      <c r="AA416" s="1462"/>
    </row>
    <row r="417" spans="27:27" x14ac:dyDescent="0.25">
      <c r="AA417" s="1462"/>
    </row>
    <row r="418" spans="27:27" x14ac:dyDescent="0.25">
      <c r="AA418" s="1462"/>
    </row>
    <row r="419" spans="27:27" x14ac:dyDescent="0.25">
      <c r="AA419" s="1462"/>
    </row>
    <row r="420" spans="27:27" x14ac:dyDescent="0.25">
      <c r="AA420" s="1462"/>
    </row>
    <row r="421" spans="27:27" x14ac:dyDescent="0.25">
      <c r="AA421" s="1462"/>
    </row>
    <row r="422" spans="27:27" x14ac:dyDescent="0.25">
      <c r="AA422" s="1462"/>
    </row>
    <row r="423" spans="27:27" x14ac:dyDescent="0.25">
      <c r="AA423" s="1462"/>
    </row>
    <row r="424" spans="27:27" x14ac:dyDescent="0.25">
      <c r="AA424" s="1462"/>
    </row>
    <row r="425" spans="27:27" x14ac:dyDescent="0.25">
      <c r="AA425" s="1462"/>
    </row>
    <row r="426" spans="27:27" x14ac:dyDescent="0.25">
      <c r="AA426" s="1462"/>
    </row>
    <row r="427" spans="27:27" x14ac:dyDescent="0.25">
      <c r="AA427" s="1462"/>
    </row>
    <row r="428" spans="27:27" x14ac:dyDescent="0.25">
      <c r="AA428" s="1462"/>
    </row>
    <row r="429" spans="27:27" x14ac:dyDescent="0.25">
      <c r="AA429" s="1462"/>
    </row>
    <row r="430" spans="27:27" x14ac:dyDescent="0.25">
      <c r="AA430" s="1462"/>
    </row>
    <row r="431" spans="27:27" x14ac:dyDescent="0.25">
      <c r="AA431" s="1462"/>
    </row>
    <row r="432" spans="27:27" x14ac:dyDescent="0.25">
      <c r="AA432" s="1462"/>
    </row>
    <row r="433" spans="27:27" x14ac:dyDescent="0.25">
      <c r="AA433" s="1462"/>
    </row>
    <row r="434" spans="27:27" x14ac:dyDescent="0.25">
      <c r="AA434" s="1462"/>
    </row>
    <row r="435" spans="27:27" x14ac:dyDescent="0.25">
      <c r="AA435" s="1462"/>
    </row>
    <row r="436" spans="27:27" x14ac:dyDescent="0.25">
      <c r="AA436" s="1462"/>
    </row>
    <row r="437" spans="27:27" x14ac:dyDescent="0.25">
      <c r="AA437" s="1462"/>
    </row>
    <row r="438" spans="27:27" x14ac:dyDescent="0.25">
      <c r="AA438" s="1462"/>
    </row>
    <row r="439" spans="27:27" x14ac:dyDescent="0.25">
      <c r="AA439" s="1462"/>
    </row>
    <row r="440" spans="27:27" x14ac:dyDescent="0.25">
      <c r="AA440" s="1462"/>
    </row>
    <row r="441" spans="27:27" x14ac:dyDescent="0.25">
      <c r="AA441" s="1462"/>
    </row>
    <row r="442" spans="27:27" x14ac:dyDescent="0.25">
      <c r="AA442" s="1462"/>
    </row>
    <row r="443" spans="27:27" x14ac:dyDescent="0.25">
      <c r="AA443" s="1462"/>
    </row>
    <row r="444" spans="27:27" x14ac:dyDescent="0.25">
      <c r="AA444" s="1462"/>
    </row>
    <row r="445" spans="27:27" x14ac:dyDescent="0.25">
      <c r="AA445" s="1462"/>
    </row>
    <row r="446" spans="27:27" x14ac:dyDescent="0.25">
      <c r="AA446" s="1462"/>
    </row>
    <row r="447" spans="27:27" x14ac:dyDescent="0.25">
      <c r="AA447" s="1462"/>
    </row>
    <row r="448" spans="27:27" x14ac:dyDescent="0.25">
      <c r="AA448" s="1462"/>
    </row>
    <row r="449" spans="27:27" x14ac:dyDescent="0.25">
      <c r="AA449" s="1462"/>
    </row>
    <row r="450" spans="27:27" x14ac:dyDescent="0.25">
      <c r="AA450" s="1462"/>
    </row>
    <row r="451" spans="27:27" x14ac:dyDescent="0.25">
      <c r="AA451" s="1462"/>
    </row>
    <row r="452" spans="27:27" x14ac:dyDescent="0.25">
      <c r="AA452" s="1462"/>
    </row>
    <row r="453" spans="27:27" x14ac:dyDescent="0.25">
      <c r="AA453" s="1462"/>
    </row>
    <row r="454" spans="27:27" x14ac:dyDescent="0.25">
      <c r="AA454" s="1462"/>
    </row>
    <row r="455" spans="27:27" x14ac:dyDescent="0.25">
      <c r="AA455" s="1462"/>
    </row>
    <row r="456" spans="27:27" x14ac:dyDescent="0.25">
      <c r="AA456" s="1462"/>
    </row>
    <row r="457" spans="27:27" x14ac:dyDescent="0.25">
      <c r="AA457" s="1462"/>
    </row>
    <row r="458" spans="27:27" x14ac:dyDescent="0.25">
      <c r="AA458" s="1462"/>
    </row>
    <row r="459" spans="27:27" x14ac:dyDescent="0.25">
      <c r="AA459" s="1462"/>
    </row>
    <row r="460" spans="27:27" x14ac:dyDescent="0.25">
      <c r="AA460" s="1462"/>
    </row>
    <row r="461" spans="27:27" x14ac:dyDescent="0.25">
      <c r="AA461" s="1462"/>
    </row>
    <row r="462" spans="27:27" x14ac:dyDescent="0.25">
      <c r="AA462" s="1462"/>
    </row>
    <row r="463" spans="27:27" x14ac:dyDescent="0.25">
      <c r="AA463" s="1462"/>
    </row>
    <row r="464" spans="27:27" x14ac:dyDescent="0.25">
      <c r="AA464" s="1462"/>
    </row>
    <row r="465" spans="27:27" x14ac:dyDescent="0.25">
      <c r="AA465" s="1462"/>
    </row>
    <row r="466" spans="27:27" x14ac:dyDescent="0.25">
      <c r="AA466" s="1462"/>
    </row>
    <row r="467" spans="27:27" x14ac:dyDescent="0.25">
      <c r="AA467" s="1462"/>
    </row>
    <row r="468" spans="27:27" x14ac:dyDescent="0.25">
      <c r="AA468" s="1462"/>
    </row>
    <row r="469" spans="27:27" x14ac:dyDescent="0.25">
      <c r="AA469" s="1462"/>
    </row>
    <row r="470" spans="27:27" x14ac:dyDescent="0.25">
      <c r="AA470" s="1462"/>
    </row>
    <row r="471" spans="27:27" x14ac:dyDescent="0.25">
      <c r="AA471" s="1462"/>
    </row>
    <row r="472" spans="27:27" x14ac:dyDescent="0.25">
      <c r="AA472" s="1462"/>
    </row>
    <row r="473" spans="27:27" x14ac:dyDescent="0.25">
      <c r="AA473" s="1462"/>
    </row>
    <row r="474" spans="27:27" x14ac:dyDescent="0.25">
      <c r="AA474" s="1462"/>
    </row>
    <row r="475" spans="27:27" x14ac:dyDescent="0.25">
      <c r="AA475" s="1462"/>
    </row>
    <row r="476" spans="27:27" x14ac:dyDescent="0.25">
      <c r="AA476" s="1462"/>
    </row>
    <row r="477" spans="27:27" x14ac:dyDescent="0.25">
      <c r="AA477" s="1462"/>
    </row>
    <row r="478" spans="27:27" x14ac:dyDescent="0.25">
      <c r="AA478" s="1462"/>
    </row>
    <row r="479" spans="27:27" x14ac:dyDescent="0.25">
      <c r="AA479" s="1462"/>
    </row>
    <row r="480" spans="27:27" x14ac:dyDescent="0.25">
      <c r="AA480" s="1462"/>
    </row>
    <row r="481" spans="27:27" x14ac:dyDescent="0.25">
      <c r="AA481" s="1462"/>
    </row>
    <row r="482" spans="27:27" x14ac:dyDescent="0.25">
      <c r="AA482" s="1462"/>
    </row>
    <row r="483" spans="27:27" x14ac:dyDescent="0.25">
      <c r="AA483" s="1462"/>
    </row>
    <row r="484" spans="27:27" x14ac:dyDescent="0.25">
      <c r="AA484" s="1462"/>
    </row>
    <row r="485" spans="27:27" x14ac:dyDescent="0.25">
      <c r="AA485" s="1462"/>
    </row>
    <row r="486" spans="27:27" x14ac:dyDescent="0.25">
      <c r="AA486" s="1462"/>
    </row>
    <row r="487" spans="27:27" x14ac:dyDescent="0.25">
      <c r="AA487" s="1462"/>
    </row>
    <row r="488" spans="27:27" x14ac:dyDescent="0.25">
      <c r="AA488" s="1462"/>
    </row>
    <row r="489" spans="27:27" x14ac:dyDescent="0.25">
      <c r="AA489" s="1462"/>
    </row>
    <row r="490" spans="27:27" x14ac:dyDescent="0.25">
      <c r="AA490" s="1462"/>
    </row>
    <row r="491" spans="27:27" x14ac:dyDescent="0.25">
      <c r="AA491" s="1462"/>
    </row>
    <row r="492" spans="27:27" x14ac:dyDescent="0.25">
      <c r="AA492" s="1462"/>
    </row>
    <row r="493" spans="27:27" x14ac:dyDescent="0.25">
      <c r="AA493" s="1462"/>
    </row>
    <row r="494" spans="27:27" x14ac:dyDescent="0.25">
      <c r="AA494" s="1462"/>
    </row>
    <row r="495" spans="27:27" x14ac:dyDescent="0.25">
      <c r="AA495" s="1462"/>
    </row>
    <row r="496" spans="27:27" x14ac:dyDescent="0.25">
      <c r="AA496" s="1462"/>
    </row>
    <row r="497" spans="27:27" x14ac:dyDescent="0.25">
      <c r="AA497" s="1462"/>
    </row>
    <row r="498" spans="27:27" x14ac:dyDescent="0.25">
      <c r="AA498" s="1462"/>
    </row>
    <row r="499" spans="27:27" x14ac:dyDescent="0.25">
      <c r="AA499" s="1462"/>
    </row>
    <row r="500" spans="27:27" x14ac:dyDescent="0.25">
      <c r="AA500" s="1462"/>
    </row>
    <row r="501" spans="27:27" x14ac:dyDescent="0.25">
      <c r="AA501" s="1462"/>
    </row>
    <row r="502" spans="27:27" x14ac:dyDescent="0.25">
      <c r="AA502" s="1462"/>
    </row>
    <row r="503" spans="27:27" x14ac:dyDescent="0.25">
      <c r="AA503" s="1462"/>
    </row>
    <row r="504" spans="27:27" x14ac:dyDescent="0.25">
      <c r="AA504" s="1462"/>
    </row>
    <row r="505" spans="27:27" x14ac:dyDescent="0.25">
      <c r="AA505" s="1462"/>
    </row>
    <row r="506" spans="27:27" x14ac:dyDescent="0.25">
      <c r="AA506" s="1462"/>
    </row>
    <row r="507" spans="27:27" x14ac:dyDescent="0.25">
      <c r="AA507" s="1462"/>
    </row>
    <row r="508" spans="27:27" x14ac:dyDescent="0.25">
      <c r="AA508" s="1462"/>
    </row>
    <row r="509" spans="27:27" x14ac:dyDescent="0.25">
      <c r="AA509" s="1462"/>
    </row>
    <row r="510" spans="27:27" x14ac:dyDescent="0.25">
      <c r="AA510" s="1462"/>
    </row>
    <row r="511" spans="27:27" x14ac:dyDescent="0.25">
      <c r="AA511" s="1462"/>
    </row>
    <row r="512" spans="27:27" x14ac:dyDescent="0.25">
      <c r="AA512" s="1462"/>
    </row>
    <row r="513" spans="27:27" x14ac:dyDescent="0.25">
      <c r="AA513" s="1462"/>
    </row>
    <row r="514" spans="27:27" x14ac:dyDescent="0.25">
      <c r="AA514" s="1462"/>
    </row>
    <row r="515" spans="27:27" x14ac:dyDescent="0.25">
      <c r="AA515" s="1462"/>
    </row>
    <row r="516" spans="27:27" x14ac:dyDescent="0.25">
      <c r="AA516" s="1462"/>
    </row>
    <row r="517" spans="27:27" x14ac:dyDescent="0.25">
      <c r="AA517" s="1462"/>
    </row>
    <row r="518" spans="27:27" x14ac:dyDescent="0.25">
      <c r="AA518" s="1462"/>
    </row>
    <row r="519" spans="27:27" x14ac:dyDescent="0.25">
      <c r="AA519" s="1462"/>
    </row>
    <row r="520" spans="27:27" x14ac:dyDescent="0.25">
      <c r="AA520" s="1462"/>
    </row>
    <row r="521" spans="27:27" x14ac:dyDescent="0.25">
      <c r="AA521" s="1462"/>
    </row>
    <row r="522" spans="27:27" x14ac:dyDescent="0.25">
      <c r="AA522" s="1462"/>
    </row>
    <row r="523" spans="27:27" x14ac:dyDescent="0.25">
      <c r="AA523" s="1462"/>
    </row>
    <row r="524" spans="27:27" x14ac:dyDescent="0.25">
      <c r="AA524" s="1462"/>
    </row>
    <row r="525" spans="27:27" x14ac:dyDescent="0.25">
      <c r="AA525" s="1462"/>
    </row>
    <row r="526" spans="27:27" x14ac:dyDescent="0.25">
      <c r="AA526" s="1462"/>
    </row>
    <row r="527" spans="27:27" x14ac:dyDescent="0.25">
      <c r="AA527" s="1462"/>
    </row>
    <row r="528" spans="27:27" x14ac:dyDescent="0.25">
      <c r="AA528" s="1462"/>
    </row>
    <row r="529" spans="27:27" x14ac:dyDescent="0.25">
      <c r="AA529" s="1462"/>
    </row>
    <row r="530" spans="27:27" x14ac:dyDescent="0.25">
      <c r="AA530" s="1462"/>
    </row>
    <row r="531" spans="27:27" x14ac:dyDescent="0.25">
      <c r="AA531" s="1462"/>
    </row>
    <row r="532" spans="27:27" x14ac:dyDescent="0.25">
      <c r="AA532" s="1462"/>
    </row>
    <row r="533" spans="27:27" x14ac:dyDescent="0.25">
      <c r="AA533" s="1462"/>
    </row>
    <row r="534" spans="27:27" x14ac:dyDescent="0.25">
      <c r="AA534" s="1462"/>
    </row>
    <row r="535" spans="27:27" x14ac:dyDescent="0.25">
      <c r="AA535" s="1462"/>
    </row>
    <row r="536" spans="27:27" x14ac:dyDescent="0.25">
      <c r="AA536" s="1462"/>
    </row>
    <row r="537" spans="27:27" x14ac:dyDescent="0.25">
      <c r="AA537" s="1462"/>
    </row>
    <row r="538" spans="27:27" x14ac:dyDescent="0.25">
      <c r="AA538" s="1462"/>
    </row>
    <row r="539" spans="27:27" x14ac:dyDescent="0.25">
      <c r="AA539" s="1462"/>
    </row>
    <row r="540" spans="27:27" x14ac:dyDescent="0.25">
      <c r="AA540" s="1462"/>
    </row>
    <row r="541" spans="27:27" x14ac:dyDescent="0.25">
      <c r="AA541" s="1462"/>
    </row>
    <row r="542" spans="27:27" x14ac:dyDescent="0.25">
      <c r="AA542" s="1462"/>
    </row>
    <row r="543" spans="27:27" x14ac:dyDescent="0.25">
      <c r="AA543" s="1462"/>
    </row>
    <row r="544" spans="27:27" x14ac:dyDescent="0.25">
      <c r="AA544" s="1462"/>
    </row>
    <row r="545" spans="27:27" x14ac:dyDescent="0.25">
      <c r="AA545" s="1462"/>
    </row>
    <row r="546" spans="27:27" x14ac:dyDescent="0.25">
      <c r="AA546" s="1462"/>
    </row>
    <row r="547" spans="27:27" x14ac:dyDescent="0.25">
      <c r="AA547" s="1462"/>
    </row>
    <row r="548" spans="27:27" x14ac:dyDescent="0.25">
      <c r="AA548" s="1462"/>
    </row>
    <row r="549" spans="27:27" x14ac:dyDescent="0.25">
      <c r="AA549" s="1462"/>
    </row>
    <row r="550" spans="27:27" x14ac:dyDescent="0.25">
      <c r="AA550" s="1462"/>
    </row>
    <row r="551" spans="27:27" x14ac:dyDescent="0.25">
      <c r="AA551" s="1462"/>
    </row>
    <row r="552" spans="27:27" x14ac:dyDescent="0.25">
      <c r="AA552" s="1462"/>
    </row>
    <row r="553" spans="27:27" x14ac:dyDescent="0.25">
      <c r="AA553" s="1462"/>
    </row>
    <row r="554" spans="27:27" x14ac:dyDescent="0.25">
      <c r="AA554" s="1462"/>
    </row>
    <row r="555" spans="27:27" x14ac:dyDescent="0.25">
      <c r="AA555" s="1462"/>
    </row>
    <row r="556" spans="27:27" x14ac:dyDescent="0.25">
      <c r="AA556" s="1462"/>
    </row>
    <row r="557" spans="27:27" x14ac:dyDescent="0.25">
      <c r="AA557" s="1462"/>
    </row>
    <row r="558" spans="27:27" x14ac:dyDescent="0.25">
      <c r="AA558" s="1462"/>
    </row>
    <row r="559" spans="27:27" x14ac:dyDescent="0.25">
      <c r="AA559" s="1462"/>
    </row>
    <row r="560" spans="27:27" x14ac:dyDescent="0.25">
      <c r="AA560" s="1462"/>
    </row>
    <row r="561" spans="27:27" x14ac:dyDescent="0.25">
      <c r="AA561" s="1462"/>
    </row>
    <row r="562" spans="27:27" x14ac:dyDescent="0.25">
      <c r="AA562" s="1462"/>
    </row>
    <row r="563" spans="27:27" x14ac:dyDescent="0.25">
      <c r="AA563" s="1462"/>
    </row>
    <row r="564" spans="27:27" x14ac:dyDescent="0.25">
      <c r="AA564" s="1462"/>
    </row>
    <row r="565" spans="27:27" x14ac:dyDescent="0.25">
      <c r="AA565" s="1462"/>
    </row>
    <row r="566" spans="27:27" x14ac:dyDescent="0.25">
      <c r="AA566" s="1462"/>
    </row>
    <row r="567" spans="27:27" x14ac:dyDescent="0.25">
      <c r="AA567" s="1462"/>
    </row>
    <row r="568" spans="27:27" x14ac:dyDescent="0.25">
      <c r="AA568" s="1462"/>
    </row>
    <row r="569" spans="27:27" x14ac:dyDescent="0.25">
      <c r="AA569" s="1462"/>
    </row>
    <row r="570" spans="27:27" x14ac:dyDescent="0.25">
      <c r="AA570" s="1462"/>
    </row>
    <row r="571" spans="27:27" x14ac:dyDescent="0.25">
      <c r="AA571" s="1462"/>
    </row>
    <row r="572" spans="27:27" x14ac:dyDescent="0.25">
      <c r="AA572" s="1462"/>
    </row>
    <row r="573" spans="27:27" x14ac:dyDescent="0.25">
      <c r="AA573" s="1462"/>
    </row>
    <row r="574" spans="27:27" x14ac:dyDescent="0.25">
      <c r="AA574" s="1462"/>
    </row>
    <row r="575" spans="27:27" x14ac:dyDescent="0.25">
      <c r="AA575" s="1462"/>
    </row>
    <row r="576" spans="27:27" x14ac:dyDescent="0.25">
      <c r="AA576" s="1462"/>
    </row>
    <row r="577" spans="27:27" x14ac:dyDescent="0.25">
      <c r="AA577" s="1462"/>
    </row>
    <row r="578" spans="27:27" x14ac:dyDescent="0.25">
      <c r="AA578" s="1462"/>
    </row>
    <row r="579" spans="27:27" x14ac:dyDescent="0.25">
      <c r="AA579" s="1462"/>
    </row>
    <row r="580" spans="27:27" x14ac:dyDescent="0.25">
      <c r="AA580" s="1462"/>
    </row>
    <row r="581" spans="27:27" x14ac:dyDescent="0.25">
      <c r="AA581" s="1462"/>
    </row>
    <row r="582" spans="27:27" x14ac:dyDescent="0.25">
      <c r="AA582" s="1462"/>
    </row>
    <row r="583" spans="27:27" x14ac:dyDescent="0.25">
      <c r="AA583" s="1462"/>
    </row>
    <row r="584" spans="27:27" x14ac:dyDescent="0.25">
      <c r="AA584" s="1462"/>
    </row>
    <row r="585" spans="27:27" x14ac:dyDescent="0.25">
      <c r="AA585" s="1462"/>
    </row>
    <row r="586" spans="27:27" x14ac:dyDescent="0.25">
      <c r="AA586" s="1462"/>
    </row>
    <row r="587" spans="27:27" x14ac:dyDescent="0.25">
      <c r="AA587" s="1462"/>
    </row>
    <row r="588" spans="27:27" x14ac:dyDescent="0.25">
      <c r="AA588" s="1462"/>
    </row>
    <row r="589" spans="27:27" x14ac:dyDescent="0.25">
      <c r="AA589" s="1462"/>
    </row>
    <row r="590" spans="27:27" x14ac:dyDescent="0.25">
      <c r="AA590" s="1462"/>
    </row>
    <row r="591" spans="27:27" x14ac:dyDescent="0.25">
      <c r="AA591" s="1462"/>
    </row>
    <row r="592" spans="27:27" x14ac:dyDescent="0.25">
      <c r="AA592" s="1462"/>
    </row>
    <row r="593" spans="27:27" x14ac:dyDescent="0.25">
      <c r="AA593" s="1462"/>
    </row>
    <row r="594" spans="27:27" x14ac:dyDescent="0.25">
      <c r="AA594" s="1462"/>
    </row>
    <row r="595" spans="27:27" x14ac:dyDescent="0.25">
      <c r="AA595" s="1462"/>
    </row>
    <row r="596" spans="27:27" x14ac:dyDescent="0.25">
      <c r="AA596" s="1462"/>
    </row>
    <row r="597" spans="27:27" x14ac:dyDescent="0.25">
      <c r="AA597" s="1462"/>
    </row>
    <row r="598" spans="27:27" x14ac:dyDescent="0.25">
      <c r="AA598" s="1462"/>
    </row>
    <row r="599" spans="27:27" x14ac:dyDescent="0.25">
      <c r="AA599" s="1462"/>
    </row>
    <row r="600" spans="27:27" x14ac:dyDescent="0.25">
      <c r="AA600" s="1462"/>
    </row>
    <row r="601" spans="27:27" x14ac:dyDescent="0.25">
      <c r="AA601" s="1462"/>
    </row>
    <row r="602" spans="27:27" x14ac:dyDescent="0.25">
      <c r="AA602" s="1462"/>
    </row>
    <row r="603" spans="27:27" x14ac:dyDescent="0.25">
      <c r="AA603" s="1462"/>
    </row>
    <row r="604" spans="27:27" x14ac:dyDescent="0.25">
      <c r="AA604" s="1462"/>
    </row>
    <row r="605" spans="27:27" x14ac:dyDescent="0.25">
      <c r="AA605" s="1462"/>
    </row>
    <row r="606" spans="27:27" x14ac:dyDescent="0.25">
      <c r="AA606" s="1462"/>
    </row>
    <row r="607" spans="27:27" x14ac:dyDescent="0.25">
      <c r="AA607" s="1462"/>
    </row>
    <row r="608" spans="27:27" x14ac:dyDescent="0.25">
      <c r="AA608" s="1462"/>
    </row>
    <row r="609" spans="27:27" x14ac:dyDescent="0.25">
      <c r="AA609" s="1462"/>
    </row>
    <row r="610" spans="27:27" x14ac:dyDescent="0.25">
      <c r="AA610" s="1462"/>
    </row>
    <row r="611" spans="27:27" x14ac:dyDescent="0.25">
      <c r="AA611" s="1462"/>
    </row>
    <row r="612" spans="27:27" x14ac:dyDescent="0.25">
      <c r="AA612" s="1462"/>
    </row>
    <row r="613" spans="27:27" x14ac:dyDescent="0.25">
      <c r="AA613" s="1462"/>
    </row>
    <row r="614" spans="27:27" x14ac:dyDescent="0.25">
      <c r="AA614" s="1462"/>
    </row>
    <row r="615" spans="27:27" x14ac:dyDescent="0.25">
      <c r="AA615" s="1462"/>
    </row>
    <row r="616" spans="27:27" x14ac:dyDescent="0.25">
      <c r="AA616" s="1462"/>
    </row>
    <row r="617" spans="27:27" x14ac:dyDescent="0.25">
      <c r="AA617" s="1462"/>
    </row>
    <row r="618" spans="27:27" x14ac:dyDescent="0.25">
      <c r="AA618" s="1462"/>
    </row>
    <row r="619" spans="27:27" x14ac:dyDescent="0.25">
      <c r="AA619" s="1462"/>
    </row>
    <row r="620" spans="27:27" x14ac:dyDescent="0.25">
      <c r="AA620" s="1462"/>
    </row>
    <row r="621" spans="27:27" x14ac:dyDescent="0.25">
      <c r="AA621" s="1462"/>
    </row>
    <row r="622" spans="27:27" x14ac:dyDescent="0.25">
      <c r="AA622" s="1462"/>
    </row>
    <row r="623" spans="27:27" x14ac:dyDescent="0.25">
      <c r="AA623" s="1462"/>
    </row>
    <row r="624" spans="27:27" x14ac:dyDescent="0.25">
      <c r="AA624" s="1462"/>
    </row>
    <row r="625" spans="27:27" x14ac:dyDescent="0.25">
      <c r="AA625" s="1462"/>
    </row>
    <row r="626" spans="27:27" x14ac:dyDescent="0.25">
      <c r="AA626" s="1462"/>
    </row>
    <row r="627" spans="27:27" x14ac:dyDescent="0.25">
      <c r="AA627" s="1462"/>
    </row>
    <row r="628" spans="27:27" x14ac:dyDescent="0.25">
      <c r="AA628" s="1462"/>
    </row>
    <row r="629" spans="27:27" x14ac:dyDescent="0.25">
      <c r="AA629" s="1462"/>
    </row>
    <row r="630" spans="27:27" x14ac:dyDescent="0.25">
      <c r="AA630" s="1462"/>
    </row>
    <row r="631" spans="27:27" x14ac:dyDescent="0.25">
      <c r="AA631" s="1462"/>
    </row>
    <row r="632" spans="27:27" x14ac:dyDescent="0.25">
      <c r="AA632" s="1462"/>
    </row>
    <row r="633" spans="27:27" x14ac:dyDescent="0.25">
      <c r="AA633" s="1462"/>
    </row>
    <row r="634" spans="27:27" x14ac:dyDescent="0.25">
      <c r="AA634" s="1462"/>
    </row>
    <row r="635" spans="27:27" x14ac:dyDescent="0.25">
      <c r="AA635" s="1462"/>
    </row>
    <row r="636" spans="27:27" x14ac:dyDescent="0.25">
      <c r="AA636" s="1462"/>
    </row>
    <row r="637" spans="27:27" x14ac:dyDescent="0.25">
      <c r="AA637" s="1462"/>
    </row>
    <row r="638" spans="27:27" x14ac:dyDescent="0.25">
      <c r="AA638" s="1462"/>
    </row>
    <row r="639" spans="27:27" x14ac:dyDescent="0.25">
      <c r="AA639" s="1462"/>
    </row>
    <row r="640" spans="27:27" x14ac:dyDescent="0.25">
      <c r="AA640" s="1462"/>
    </row>
    <row r="641" spans="27:27" x14ac:dyDescent="0.25">
      <c r="AA641" s="1462"/>
    </row>
    <row r="642" spans="27:27" x14ac:dyDescent="0.25">
      <c r="AA642" s="1462"/>
    </row>
    <row r="643" spans="27:27" x14ac:dyDescent="0.25">
      <c r="AA643" s="1462"/>
    </row>
    <row r="644" spans="27:27" x14ac:dyDescent="0.25">
      <c r="AA644" s="1462"/>
    </row>
    <row r="645" spans="27:27" x14ac:dyDescent="0.25">
      <c r="AA645" s="1462"/>
    </row>
    <row r="646" spans="27:27" x14ac:dyDescent="0.25">
      <c r="AA646" s="1462"/>
    </row>
    <row r="647" spans="27:27" x14ac:dyDescent="0.25">
      <c r="AA647" s="1462"/>
    </row>
    <row r="648" spans="27:27" x14ac:dyDescent="0.25">
      <c r="AA648" s="1462"/>
    </row>
    <row r="649" spans="27:27" x14ac:dyDescent="0.25">
      <c r="AA649" s="1462"/>
    </row>
    <row r="650" spans="27:27" x14ac:dyDescent="0.25">
      <c r="AA650" s="1462"/>
    </row>
    <row r="651" spans="27:27" x14ac:dyDescent="0.25">
      <c r="AA651" s="1462"/>
    </row>
    <row r="652" spans="27:27" x14ac:dyDescent="0.25">
      <c r="AA652" s="1462"/>
    </row>
    <row r="653" spans="27:27" x14ac:dyDescent="0.25">
      <c r="AA653" s="1462"/>
    </row>
    <row r="654" spans="27:27" x14ac:dyDescent="0.25">
      <c r="AA654" s="1462"/>
    </row>
    <row r="655" spans="27:27" x14ac:dyDescent="0.25">
      <c r="AA655" s="1462"/>
    </row>
    <row r="656" spans="27:27" x14ac:dyDescent="0.25">
      <c r="AA656" s="1462"/>
    </row>
    <row r="657" spans="27:27" x14ac:dyDescent="0.25">
      <c r="AA657" s="1462"/>
    </row>
    <row r="658" spans="27:27" x14ac:dyDescent="0.25">
      <c r="AA658" s="1462"/>
    </row>
    <row r="659" spans="27:27" x14ac:dyDescent="0.25">
      <c r="AA659" s="1462"/>
    </row>
    <row r="660" spans="27:27" x14ac:dyDescent="0.25">
      <c r="AA660" s="1462"/>
    </row>
    <row r="661" spans="27:27" x14ac:dyDescent="0.25">
      <c r="AA661" s="1462"/>
    </row>
    <row r="662" spans="27:27" x14ac:dyDescent="0.25">
      <c r="AA662" s="1462"/>
    </row>
    <row r="663" spans="27:27" x14ac:dyDescent="0.25">
      <c r="AA663" s="1462"/>
    </row>
    <row r="664" spans="27:27" x14ac:dyDescent="0.25">
      <c r="AA664" s="1462"/>
    </row>
    <row r="665" spans="27:27" x14ac:dyDescent="0.25">
      <c r="AA665" s="1462"/>
    </row>
    <row r="666" spans="27:27" x14ac:dyDescent="0.25">
      <c r="AA666" s="1462"/>
    </row>
    <row r="667" spans="27:27" x14ac:dyDescent="0.25">
      <c r="AA667" s="1462"/>
    </row>
    <row r="668" spans="27:27" x14ac:dyDescent="0.25">
      <c r="AA668" s="1462"/>
    </row>
    <row r="669" spans="27:27" x14ac:dyDescent="0.25">
      <c r="AA669" s="1462"/>
    </row>
    <row r="670" spans="27:27" x14ac:dyDescent="0.25">
      <c r="AA670" s="1462"/>
    </row>
    <row r="671" spans="27:27" x14ac:dyDescent="0.25">
      <c r="AA671" s="1462"/>
    </row>
    <row r="672" spans="27:27" x14ac:dyDescent="0.25">
      <c r="AA672" s="1462"/>
    </row>
    <row r="673" spans="27:27" x14ac:dyDescent="0.25">
      <c r="AA673" s="1462"/>
    </row>
    <row r="674" spans="27:27" x14ac:dyDescent="0.25">
      <c r="AA674" s="1462"/>
    </row>
    <row r="675" spans="27:27" x14ac:dyDescent="0.25">
      <c r="AA675" s="1462"/>
    </row>
    <row r="676" spans="27:27" x14ac:dyDescent="0.25">
      <c r="AA676" s="1462"/>
    </row>
    <row r="677" spans="27:27" x14ac:dyDescent="0.25">
      <c r="AA677" s="1462"/>
    </row>
    <row r="678" spans="27:27" x14ac:dyDescent="0.25">
      <c r="AA678" s="1462"/>
    </row>
    <row r="679" spans="27:27" x14ac:dyDescent="0.25">
      <c r="AA679" s="1462"/>
    </row>
    <row r="680" spans="27:27" x14ac:dyDescent="0.25">
      <c r="AA680" s="1462"/>
    </row>
    <row r="681" spans="27:27" x14ac:dyDescent="0.25">
      <c r="AA681" s="1462"/>
    </row>
    <row r="682" spans="27:27" x14ac:dyDescent="0.25">
      <c r="AA682" s="1462"/>
    </row>
    <row r="683" spans="27:27" x14ac:dyDescent="0.25">
      <c r="AA683" s="1462"/>
    </row>
    <row r="684" spans="27:27" x14ac:dyDescent="0.25">
      <c r="AA684" s="1462"/>
    </row>
    <row r="685" spans="27:27" x14ac:dyDescent="0.25">
      <c r="AA685" s="1462"/>
    </row>
    <row r="686" spans="27:27" x14ac:dyDescent="0.25">
      <c r="AA686" s="1462"/>
    </row>
    <row r="687" spans="27:27" x14ac:dyDescent="0.25">
      <c r="AA687" s="1462"/>
    </row>
    <row r="688" spans="27:27" x14ac:dyDescent="0.25">
      <c r="AA688" s="1462"/>
    </row>
    <row r="689" spans="27:27" x14ac:dyDescent="0.25">
      <c r="AA689" s="1462"/>
    </row>
    <row r="690" spans="27:27" x14ac:dyDescent="0.25">
      <c r="AA690" s="1462"/>
    </row>
    <row r="691" spans="27:27" x14ac:dyDescent="0.25">
      <c r="AA691" s="1462"/>
    </row>
    <row r="692" spans="27:27" x14ac:dyDescent="0.25">
      <c r="AA692" s="1462"/>
    </row>
    <row r="693" spans="27:27" x14ac:dyDescent="0.25">
      <c r="AA693" s="1462"/>
    </row>
    <row r="694" spans="27:27" x14ac:dyDescent="0.25">
      <c r="AA694" s="1462"/>
    </row>
    <row r="695" spans="27:27" x14ac:dyDescent="0.25">
      <c r="AA695" s="1462"/>
    </row>
    <row r="696" spans="27:27" x14ac:dyDescent="0.25">
      <c r="AA696" s="1462"/>
    </row>
    <row r="697" spans="27:27" x14ac:dyDescent="0.25">
      <c r="AA697" s="1462"/>
    </row>
    <row r="698" spans="27:27" x14ac:dyDescent="0.25">
      <c r="AA698" s="1462"/>
    </row>
    <row r="699" spans="27:27" x14ac:dyDescent="0.25">
      <c r="AA699" s="1462"/>
    </row>
    <row r="700" spans="27:27" x14ac:dyDescent="0.25">
      <c r="AA700" s="1462"/>
    </row>
    <row r="701" spans="27:27" x14ac:dyDescent="0.25">
      <c r="AA701" s="1462"/>
    </row>
    <row r="702" spans="27:27" x14ac:dyDescent="0.25">
      <c r="AA702" s="1462"/>
    </row>
    <row r="703" spans="27:27" x14ac:dyDescent="0.25">
      <c r="AA703" s="1462"/>
    </row>
    <row r="704" spans="27:27" x14ac:dyDescent="0.25">
      <c r="AA704" s="1462"/>
    </row>
    <row r="705" spans="27:27" x14ac:dyDescent="0.25">
      <c r="AA705" s="1462"/>
    </row>
    <row r="706" spans="27:27" x14ac:dyDescent="0.25">
      <c r="AA706" s="1462"/>
    </row>
    <row r="707" spans="27:27" x14ac:dyDescent="0.25">
      <c r="AA707" s="1462"/>
    </row>
    <row r="708" spans="27:27" x14ac:dyDescent="0.25">
      <c r="AA708" s="1462"/>
    </row>
    <row r="709" spans="27:27" x14ac:dyDescent="0.25">
      <c r="AA709" s="1462"/>
    </row>
    <row r="710" spans="27:27" x14ac:dyDescent="0.25">
      <c r="AA710" s="1462"/>
    </row>
    <row r="711" spans="27:27" x14ac:dyDescent="0.25">
      <c r="AA711" s="1462"/>
    </row>
    <row r="712" spans="27:27" x14ac:dyDescent="0.25">
      <c r="AA712" s="1462"/>
    </row>
    <row r="713" spans="27:27" x14ac:dyDescent="0.25">
      <c r="AA713" s="1462"/>
    </row>
    <row r="714" spans="27:27" x14ac:dyDescent="0.25">
      <c r="AA714" s="1462"/>
    </row>
    <row r="715" spans="27:27" x14ac:dyDescent="0.25">
      <c r="AA715" s="1462"/>
    </row>
    <row r="716" spans="27:27" x14ac:dyDescent="0.25">
      <c r="AA716" s="1462"/>
    </row>
    <row r="717" spans="27:27" x14ac:dyDescent="0.25">
      <c r="AA717" s="1462"/>
    </row>
    <row r="718" spans="27:27" x14ac:dyDescent="0.25">
      <c r="AA718" s="1462"/>
    </row>
    <row r="719" spans="27:27" x14ac:dyDescent="0.25">
      <c r="AA719" s="1462"/>
    </row>
    <row r="720" spans="27:27" x14ac:dyDescent="0.25">
      <c r="AA720" s="1462"/>
    </row>
    <row r="721" spans="27:27" x14ac:dyDescent="0.25">
      <c r="AA721" s="1462"/>
    </row>
    <row r="722" spans="27:27" x14ac:dyDescent="0.25">
      <c r="AA722" s="1462"/>
    </row>
    <row r="723" spans="27:27" x14ac:dyDescent="0.25">
      <c r="AA723" s="1462"/>
    </row>
    <row r="724" spans="27:27" x14ac:dyDescent="0.25">
      <c r="AA724" s="1462"/>
    </row>
    <row r="725" spans="27:27" x14ac:dyDescent="0.25">
      <c r="AA725" s="1462"/>
    </row>
    <row r="726" spans="27:27" x14ac:dyDescent="0.25">
      <c r="AA726" s="1462"/>
    </row>
    <row r="727" spans="27:27" x14ac:dyDescent="0.25">
      <c r="AA727" s="1462"/>
    </row>
    <row r="728" spans="27:27" x14ac:dyDescent="0.25">
      <c r="AA728" s="1462"/>
    </row>
    <row r="729" spans="27:27" x14ac:dyDescent="0.25">
      <c r="AA729" s="1462"/>
    </row>
    <row r="730" spans="27:27" x14ac:dyDescent="0.25">
      <c r="AA730" s="1462"/>
    </row>
    <row r="731" spans="27:27" x14ac:dyDescent="0.25">
      <c r="AA731" s="1462"/>
    </row>
    <row r="732" spans="27:27" x14ac:dyDescent="0.25">
      <c r="AA732" s="1462"/>
    </row>
    <row r="733" spans="27:27" x14ac:dyDescent="0.25">
      <c r="AA733" s="1462"/>
    </row>
    <row r="734" spans="27:27" x14ac:dyDescent="0.25">
      <c r="AA734" s="1462"/>
    </row>
    <row r="735" spans="27:27" x14ac:dyDescent="0.25">
      <c r="AA735" s="1462"/>
    </row>
    <row r="736" spans="27:27" x14ac:dyDescent="0.25">
      <c r="AA736" s="1462"/>
    </row>
    <row r="737" spans="27:27" x14ac:dyDescent="0.25">
      <c r="AA737" s="1462"/>
    </row>
    <row r="738" spans="27:27" x14ac:dyDescent="0.25">
      <c r="AA738" s="1462"/>
    </row>
    <row r="739" spans="27:27" x14ac:dyDescent="0.25">
      <c r="AA739" s="1462"/>
    </row>
    <row r="740" spans="27:27" x14ac:dyDescent="0.25">
      <c r="AA740" s="1462"/>
    </row>
    <row r="741" spans="27:27" x14ac:dyDescent="0.25">
      <c r="AA741" s="1462"/>
    </row>
    <row r="742" spans="27:27" x14ac:dyDescent="0.25">
      <c r="AA742" s="1462"/>
    </row>
    <row r="743" spans="27:27" x14ac:dyDescent="0.25">
      <c r="AA743" s="1462"/>
    </row>
    <row r="744" spans="27:27" x14ac:dyDescent="0.25">
      <c r="AA744" s="1462"/>
    </row>
    <row r="745" spans="27:27" x14ac:dyDescent="0.25">
      <c r="AA745" s="1462"/>
    </row>
    <row r="746" spans="27:27" x14ac:dyDescent="0.25">
      <c r="AA746" s="1462"/>
    </row>
    <row r="747" spans="27:27" x14ac:dyDescent="0.25">
      <c r="AA747" s="1462"/>
    </row>
    <row r="748" spans="27:27" x14ac:dyDescent="0.25">
      <c r="AA748" s="1462"/>
    </row>
    <row r="749" spans="27:27" x14ac:dyDescent="0.25">
      <c r="AA749" s="1462"/>
    </row>
    <row r="750" spans="27:27" x14ac:dyDescent="0.25">
      <c r="AA750" s="1462"/>
    </row>
    <row r="751" spans="27:27" x14ac:dyDescent="0.25">
      <c r="AA751" s="1462"/>
    </row>
    <row r="752" spans="27:27" x14ac:dyDescent="0.25">
      <c r="AA752" s="1462"/>
    </row>
    <row r="753" spans="27:27" x14ac:dyDescent="0.25">
      <c r="AA753" s="1462"/>
    </row>
    <row r="754" spans="27:27" x14ac:dyDescent="0.25">
      <c r="AA754" s="1462"/>
    </row>
    <row r="755" spans="27:27" x14ac:dyDescent="0.25">
      <c r="AA755" s="1462"/>
    </row>
    <row r="756" spans="27:27" x14ac:dyDescent="0.25">
      <c r="AA756" s="1462"/>
    </row>
    <row r="757" spans="27:27" x14ac:dyDescent="0.25">
      <c r="AA757" s="1462"/>
    </row>
    <row r="758" spans="27:27" x14ac:dyDescent="0.25">
      <c r="AA758" s="1462"/>
    </row>
    <row r="759" spans="27:27" x14ac:dyDescent="0.25">
      <c r="AA759" s="1462"/>
    </row>
    <row r="760" spans="27:27" x14ac:dyDescent="0.25">
      <c r="AA760" s="1462"/>
    </row>
    <row r="761" spans="27:27" x14ac:dyDescent="0.25">
      <c r="AA761" s="1462"/>
    </row>
    <row r="762" spans="27:27" x14ac:dyDescent="0.25">
      <c r="AA762" s="1462"/>
    </row>
    <row r="763" spans="27:27" x14ac:dyDescent="0.25">
      <c r="AA763" s="1462"/>
    </row>
    <row r="764" spans="27:27" x14ac:dyDescent="0.25">
      <c r="AA764" s="1462"/>
    </row>
    <row r="765" spans="27:27" x14ac:dyDescent="0.25">
      <c r="AA765" s="1462"/>
    </row>
    <row r="766" spans="27:27" x14ac:dyDescent="0.25">
      <c r="AA766" s="1462"/>
    </row>
    <row r="767" spans="27:27" x14ac:dyDescent="0.25">
      <c r="AA767" s="1462"/>
    </row>
    <row r="768" spans="27:27" x14ac:dyDescent="0.25">
      <c r="AA768" s="1462"/>
    </row>
    <row r="769" spans="27:27" x14ac:dyDescent="0.25">
      <c r="AA769" s="1462"/>
    </row>
    <row r="770" spans="27:27" x14ac:dyDescent="0.25">
      <c r="AA770" s="1462"/>
    </row>
    <row r="771" spans="27:27" x14ac:dyDescent="0.25">
      <c r="AA771" s="1462"/>
    </row>
    <row r="772" spans="27:27" x14ac:dyDescent="0.25">
      <c r="AA772" s="1462"/>
    </row>
    <row r="773" spans="27:27" x14ac:dyDescent="0.25">
      <c r="AA773" s="1462"/>
    </row>
    <row r="774" spans="27:27" x14ac:dyDescent="0.25">
      <c r="AA774" s="1462"/>
    </row>
    <row r="775" spans="27:27" x14ac:dyDescent="0.25">
      <c r="AA775" s="1462"/>
    </row>
    <row r="776" spans="27:27" x14ac:dyDescent="0.25">
      <c r="AA776" s="1462"/>
    </row>
    <row r="777" spans="27:27" x14ac:dyDescent="0.25">
      <c r="AA777" s="1462"/>
    </row>
    <row r="778" spans="27:27" x14ac:dyDescent="0.25">
      <c r="AA778" s="1462"/>
    </row>
    <row r="779" spans="27:27" x14ac:dyDescent="0.25">
      <c r="AA779" s="1462"/>
    </row>
    <row r="780" spans="27:27" x14ac:dyDescent="0.25">
      <c r="AA780" s="1462"/>
    </row>
    <row r="781" spans="27:27" x14ac:dyDescent="0.25">
      <c r="AA781" s="1462"/>
    </row>
    <row r="782" spans="27:27" x14ac:dyDescent="0.25">
      <c r="AA782" s="1462"/>
    </row>
    <row r="783" spans="27:27" x14ac:dyDescent="0.25">
      <c r="AA783" s="1462"/>
    </row>
    <row r="784" spans="27:27" x14ac:dyDescent="0.25">
      <c r="AA784" s="1462"/>
    </row>
    <row r="785" spans="27:27" x14ac:dyDescent="0.25">
      <c r="AA785" s="1462"/>
    </row>
    <row r="786" spans="27:27" x14ac:dyDescent="0.25">
      <c r="AA786" s="1462"/>
    </row>
    <row r="787" spans="27:27" x14ac:dyDescent="0.25">
      <c r="AA787" s="1462"/>
    </row>
    <row r="788" spans="27:27" x14ac:dyDescent="0.25">
      <c r="AA788" s="1462"/>
    </row>
    <row r="789" spans="27:27" x14ac:dyDescent="0.25">
      <c r="AA789" s="1462"/>
    </row>
    <row r="790" spans="27:27" x14ac:dyDescent="0.25">
      <c r="AA790" s="1462"/>
    </row>
    <row r="791" spans="27:27" x14ac:dyDescent="0.25">
      <c r="AA791" s="1462"/>
    </row>
    <row r="792" spans="27:27" x14ac:dyDescent="0.25">
      <c r="AA792" s="1462"/>
    </row>
    <row r="793" spans="27:27" x14ac:dyDescent="0.25">
      <c r="AA793" s="1462"/>
    </row>
    <row r="794" spans="27:27" x14ac:dyDescent="0.25">
      <c r="AA794" s="1462"/>
    </row>
    <row r="795" spans="27:27" x14ac:dyDescent="0.25">
      <c r="AA795" s="1462"/>
    </row>
    <row r="796" spans="27:27" x14ac:dyDescent="0.25">
      <c r="AA796" s="1462"/>
    </row>
    <row r="797" spans="27:27" x14ac:dyDescent="0.25">
      <c r="AA797" s="1462"/>
    </row>
    <row r="798" spans="27:27" x14ac:dyDescent="0.25">
      <c r="AA798" s="1462"/>
    </row>
    <row r="799" spans="27:27" x14ac:dyDescent="0.25">
      <c r="AA799" s="1462"/>
    </row>
    <row r="800" spans="27:27" x14ac:dyDescent="0.25">
      <c r="AA800" s="1462"/>
    </row>
    <row r="801" spans="27:27" x14ac:dyDescent="0.25">
      <c r="AA801" s="1462"/>
    </row>
    <row r="802" spans="27:27" x14ac:dyDescent="0.25">
      <c r="AA802" s="1462"/>
    </row>
    <row r="803" spans="27:27" x14ac:dyDescent="0.25">
      <c r="AA803" s="1462"/>
    </row>
    <row r="804" spans="27:27" x14ac:dyDescent="0.25">
      <c r="AA804" s="1462"/>
    </row>
    <row r="805" spans="27:27" x14ac:dyDescent="0.25">
      <c r="AA805" s="1462"/>
    </row>
    <row r="806" spans="27:27" x14ac:dyDescent="0.25">
      <c r="AA806" s="1462"/>
    </row>
    <row r="807" spans="27:27" x14ac:dyDescent="0.25">
      <c r="AA807" s="1462"/>
    </row>
    <row r="808" spans="27:27" x14ac:dyDescent="0.25">
      <c r="AA808" s="1462"/>
    </row>
    <row r="809" spans="27:27" x14ac:dyDescent="0.25">
      <c r="AA809" s="1462"/>
    </row>
    <row r="810" spans="27:27" x14ac:dyDescent="0.25">
      <c r="AA810" s="1462"/>
    </row>
    <row r="811" spans="27:27" x14ac:dyDescent="0.25">
      <c r="AA811" s="1462"/>
    </row>
    <row r="812" spans="27:27" x14ac:dyDescent="0.25">
      <c r="AA812" s="1462"/>
    </row>
    <row r="813" spans="27:27" x14ac:dyDescent="0.25">
      <c r="AA813" s="1462"/>
    </row>
    <row r="814" spans="27:27" x14ac:dyDescent="0.25">
      <c r="AA814" s="1462"/>
    </row>
    <row r="815" spans="27:27" x14ac:dyDescent="0.25">
      <c r="AA815" s="1462"/>
    </row>
    <row r="816" spans="27:27" x14ac:dyDescent="0.25">
      <c r="AA816" s="1462"/>
    </row>
    <row r="817" spans="27:27" x14ac:dyDescent="0.25">
      <c r="AA817" s="1462"/>
    </row>
    <row r="818" spans="27:27" x14ac:dyDescent="0.25">
      <c r="AA818" s="1462"/>
    </row>
    <row r="819" spans="27:27" x14ac:dyDescent="0.25">
      <c r="AA819" s="1462"/>
    </row>
    <row r="820" spans="27:27" x14ac:dyDescent="0.25">
      <c r="AA820" s="1462"/>
    </row>
    <row r="821" spans="27:27" x14ac:dyDescent="0.25">
      <c r="AA821" s="1462"/>
    </row>
    <row r="822" spans="27:27" x14ac:dyDescent="0.25">
      <c r="AA822" s="1462"/>
    </row>
    <row r="823" spans="27:27" x14ac:dyDescent="0.25">
      <c r="AA823" s="1462"/>
    </row>
    <row r="824" spans="27:27" x14ac:dyDescent="0.25">
      <c r="AA824" s="1462"/>
    </row>
    <row r="825" spans="27:27" x14ac:dyDescent="0.25">
      <c r="AA825" s="1462"/>
    </row>
    <row r="826" spans="27:27" x14ac:dyDescent="0.25">
      <c r="AA826" s="1462"/>
    </row>
    <row r="827" spans="27:27" x14ac:dyDescent="0.25">
      <c r="AA827" s="1462"/>
    </row>
    <row r="828" spans="27:27" x14ac:dyDescent="0.25">
      <c r="AA828" s="1462"/>
    </row>
    <row r="829" spans="27:27" x14ac:dyDescent="0.25">
      <c r="AA829" s="1462"/>
    </row>
    <row r="830" spans="27:27" x14ac:dyDescent="0.25">
      <c r="AA830" s="1462"/>
    </row>
    <row r="831" spans="27:27" x14ac:dyDescent="0.25">
      <c r="AA831" s="1462"/>
    </row>
    <row r="832" spans="27:27" x14ac:dyDescent="0.25">
      <c r="AA832" s="1462"/>
    </row>
    <row r="833" spans="27:27" x14ac:dyDescent="0.25">
      <c r="AA833" s="1462"/>
    </row>
    <row r="834" spans="27:27" x14ac:dyDescent="0.25">
      <c r="AA834" s="1462"/>
    </row>
    <row r="835" spans="27:27" x14ac:dyDescent="0.25">
      <c r="AA835" s="1462"/>
    </row>
    <row r="836" spans="27:27" x14ac:dyDescent="0.25">
      <c r="AA836" s="1462"/>
    </row>
    <row r="837" spans="27:27" x14ac:dyDescent="0.25">
      <c r="AA837" s="1462"/>
    </row>
    <row r="838" spans="27:27" x14ac:dyDescent="0.25">
      <c r="AA838" s="1462"/>
    </row>
    <row r="839" spans="27:27" x14ac:dyDescent="0.25">
      <c r="AA839" s="1462"/>
    </row>
    <row r="840" spans="27:27" x14ac:dyDescent="0.25">
      <c r="AA840" s="1462"/>
    </row>
    <row r="841" spans="27:27" x14ac:dyDescent="0.25">
      <c r="AA841" s="1462"/>
    </row>
    <row r="842" spans="27:27" x14ac:dyDescent="0.25">
      <c r="AA842" s="1462"/>
    </row>
    <row r="843" spans="27:27" x14ac:dyDescent="0.25">
      <c r="AA843" s="1462"/>
    </row>
    <row r="844" spans="27:27" x14ac:dyDescent="0.25">
      <c r="AA844" s="1462"/>
    </row>
    <row r="845" spans="27:27" x14ac:dyDescent="0.25">
      <c r="AA845" s="1462"/>
    </row>
    <row r="846" spans="27:27" x14ac:dyDescent="0.25">
      <c r="AA846" s="1462"/>
    </row>
    <row r="847" spans="27:27" x14ac:dyDescent="0.25">
      <c r="AA847" s="1462"/>
    </row>
    <row r="848" spans="27:27" x14ac:dyDescent="0.25">
      <c r="AA848" s="1462"/>
    </row>
    <row r="849" spans="27:27" x14ac:dyDescent="0.25">
      <c r="AA849" s="1462"/>
    </row>
    <row r="850" spans="27:27" x14ac:dyDescent="0.25">
      <c r="AA850" s="1462"/>
    </row>
    <row r="851" spans="27:27" x14ac:dyDescent="0.25">
      <c r="AA851" s="1462"/>
    </row>
    <row r="852" spans="27:27" x14ac:dyDescent="0.25">
      <c r="AA852" s="1462"/>
    </row>
    <row r="853" spans="27:27" x14ac:dyDescent="0.25">
      <c r="AA853" s="1462"/>
    </row>
    <row r="854" spans="27:27" x14ac:dyDescent="0.25">
      <c r="AA854" s="1462"/>
    </row>
    <row r="855" spans="27:27" x14ac:dyDescent="0.25">
      <c r="AA855" s="1462"/>
    </row>
    <row r="856" spans="27:27" x14ac:dyDescent="0.25">
      <c r="AA856" s="1462"/>
    </row>
    <row r="857" spans="27:27" x14ac:dyDescent="0.25">
      <c r="AA857" s="1462"/>
    </row>
    <row r="858" spans="27:27" x14ac:dyDescent="0.25">
      <c r="AA858" s="1462"/>
    </row>
    <row r="859" spans="27:27" x14ac:dyDescent="0.25">
      <c r="AA859" s="1462"/>
    </row>
    <row r="860" spans="27:27" x14ac:dyDescent="0.25">
      <c r="AA860" s="1462"/>
    </row>
    <row r="861" spans="27:27" x14ac:dyDescent="0.25">
      <c r="AA861" s="1462"/>
    </row>
    <row r="862" spans="27:27" x14ac:dyDescent="0.25">
      <c r="AA862" s="1462"/>
    </row>
    <row r="863" spans="27:27" x14ac:dyDescent="0.25">
      <c r="AA863" s="1462"/>
    </row>
    <row r="864" spans="27:27" x14ac:dyDescent="0.25">
      <c r="AA864" s="1462"/>
    </row>
    <row r="865" spans="27:27" x14ac:dyDescent="0.25">
      <c r="AA865" s="1462"/>
    </row>
    <row r="866" spans="27:27" x14ac:dyDescent="0.25">
      <c r="AA866" s="1462"/>
    </row>
    <row r="867" spans="27:27" x14ac:dyDescent="0.25">
      <c r="AA867" s="1462"/>
    </row>
    <row r="868" spans="27:27" x14ac:dyDescent="0.25">
      <c r="AA868" s="1462"/>
    </row>
    <row r="869" spans="27:27" x14ac:dyDescent="0.25">
      <c r="AA869" s="1462"/>
    </row>
    <row r="870" spans="27:27" x14ac:dyDescent="0.25">
      <c r="AA870" s="1462"/>
    </row>
    <row r="871" spans="27:27" x14ac:dyDescent="0.25">
      <c r="AA871" s="1462"/>
    </row>
    <row r="872" spans="27:27" x14ac:dyDescent="0.25">
      <c r="AA872" s="1462"/>
    </row>
    <row r="873" spans="27:27" x14ac:dyDescent="0.25">
      <c r="AA873" s="1462"/>
    </row>
    <row r="874" spans="27:27" x14ac:dyDescent="0.25">
      <c r="AA874" s="1462"/>
    </row>
    <row r="875" spans="27:27" x14ac:dyDescent="0.25">
      <c r="AA875" s="1462"/>
    </row>
    <row r="876" spans="27:27" x14ac:dyDescent="0.25">
      <c r="AA876" s="1462"/>
    </row>
    <row r="877" spans="27:27" x14ac:dyDescent="0.25">
      <c r="AA877" s="1462"/>
    </row>
    <row r="878" spans="27:27" x14ac:dyDescent="0.25">
      <c r="AA878" s="1462"/>
    </row>
    <row r="879" spans="27:27" x14ac:dyDescent="0.25">
      <c r="AA879" s="1462"/>
    </row>
    <row r="880" spans="27:27" x14ac:dyDescent="0.25">
      <c r="AA880" s="1462"/>
    </row>
    <row r="881" spans="27:27" x14ac:dyDescent="0.25">
      <c r="AA881" s="1462"/>
    </row>
    <row r="882" spans="27:27" x14ac:dyDescent="0.25">
      <c r="AA882" s="1462"/>
    </row>
    <row r="883" spans="27:27" x14ac:dyDescent="0.25">
      <c r="AA883" s="1462"/>
    </row>
    <row r="884" spans="27:27" x14ac:dyDescent="0.25">
      <c r="AA884" s="1462"/>
    </row>
    <row r="885" spans="27:27" x14ac:dyDescent="0.25">
      <c r="AA885" s="1462"/>
    </row>
    <row r="886" spans="27:27" x14ac:dyDescent="0.25">
      <c r="AA886" s="1462"/>
    </row>
    <row r="887" spans="27:27" x14ac:dyDescent="0.25">
      <c r="AA887" s="1462"/>
    </row>
    <row r="888" spans="27:27" x14ac:dyDescent="0.25">
      <c r="AA888" s="1462"/>
    </row>
    <row r="889" spans="27:27" x14ac:dyDescent="0.25">
      <c r="AA889" s="1462"/>
    </row>
    <row r="890" spans="27:27" x14ac:dyDescent="0.25">
      <c r="AA890" s="1462"/>
    </row>
    <row r="891" spans="27:27" x14ac:dyDescent="0.25">
      <c r="AA891" s="1462"/>
    </row>
    <row r="892" spans="27:27" x14ac:dyDescent="0.25">
      <c r="AA892" s="1462"/>
    </row>
    <row r="893" spans="27:27" x14ac:dyDescent="0.25">
      <c r="AA893" s="1462"/>
    </row>
    <row r="894" spans="27:27" x14ac:dyDescent="0.25">
      <c r="AA894" s="1462"/>
    </row>
    <row r="895" spans="27:27" x14ac:dyDescent="0.25">
      <c r="AA895" s="1462"/>
    </row>
    <row r="896" spans="27:27" x14ac:dyDescent="0.25">
      <c r="AA896" s="1462"/>
    </row>
    <row r="897" spans="27:27" x14ac:dyDescent="0.25">
      <c r="AA897" s="1462"/>
    </row>
    <row r="898" spans="27:27" x14ac:dyDescent="0.25">
      <c r="AA898" s="1462"/>
    </row>
    <row r="899" spans="27:27" x14ac:dyDescent="0.25">
      <c r="AA899" s="1462"/>
    </row>
    <row r="900" spans="27:27" x14ac:dyDescent="0.25">
      <c r="AA900" s="1462"/>
    </row>
    <row r="901" spans="27:27" x14ac:dyDescent="0.25">
      <c r="AA901" s="1462"/>
    </row>
    <row r="902" spans="27:27" x14ac:dyDescent="0.25">
      <c r="AA902" s="1462"/>
    </row>
    <row r="903" spans="27:27" x14ac:dyDescent="0.25">
      <c r="AA903" s="1462"/>
    </row>
    <row r="904" spans="27:27" x14ac:dyDescent="0.25">
      <c r="AA904" s="1462"/>
    </row>
    <row r="905" spans="27:27" x14ac:dyDescent="0.25">
      <c r="AA905" s="1462"/>
    </row>
    <row r="906" spans="27:27" x14ac:dyDescent="0.25">
      <c r="AA906" s="1462"/>
    </row>
    <row r="907" spans="27:27" x14ac:dyDescent="0.25">
      <c r="AA907" s="1462"/>
    </row>
    <row r="908" spans="27:27" x14ac:dyDescent="0.25">
      <c r="AA908" s="1462"/>
    </row>
    <row r="909" spans="27:27" x14ac:dyDescent="0.25">
      <c r="AA909" s="1462"/>
    </row>
    <row r="910" spans="27:27" x14ac:dyDescent="0.25">
      <c r="AA910" s="1462"/>
    </row>
    <row r="911" spans="27:27" x14ac:dyDescent="0.25">
      <c r="AA911" s="1462"/>
    </row>
    <row r="912" spans="27:27" x14ac:dyDescent="0.25">
      <c r="AA912" s="1462"/>
    </row>
    <row r="913" spans="27:27" x14ac:dyDescent="0.25">
      <c r="AA913" s="1462"/>
    </row>
    <row r="914" spans="27:27" x14ac:dyDescent="0.25">
      <c r="AA914" s="1462"/>
    </row>
    <row r="915" spans="27:27" x14ac:dyDescent="0.25">
      <c r="AA915" s="1462"/>
    </row>
    <row r="916" spans="27:27" x14ac:dyDescent="0.25">
      <c r="AA916" s="1462"/>
    </row>
    <row r="917" spans="27:27" x14ac:dyDescent="0.25">
      <c r="AA917" s="1462"/>
    </row>
    <row r="918" spans="27:27" x14ac:dyDescent="0.25">
      <c r="AA918" s="1462"/>
    </row>
    <row r="919" spans="27:27" x14ac:dyDescent="0.25">
      <c r="AA919" s="1462"/>
    </row>
    <row r="920" spans="27:27" x14ac:dyDescent="0.25">
      <c r="AA920" s="1462"/>
    </row>
    <row r="921" spans="27:27" x14ac:dyDescent="0.25">
      <c r="AA921" s="1462"/>
    </row>
    <row r="922" spans="27:27" x14ac:dyDescent="0.25">
      <c r="AA922" s="1462"/>
    </row>
    <row r="923" spans="27:27" x14ac:dyDescent="0.25">
      <c r="AA923" s="1462"/>
    </row>
    <row r="924" spans="27:27" x14ac:dyDescent="0.25">
      <c r="AA924" s="1462"/>
    </row>
    <row r="925" spans="27:27" x14ac:dyDescent="0.25">
      <c r="AA925" s="1462"/>
    </row>
    <row r="926" spans="27:27" x14ac:dyDescent="0.25">
      <c r="AA926" s="1462"/>
    </row>
    <row r="927" spans="27:27" x14ac:dyDescent="0.25">
      <c r="AA927" s="1462"/>
    </row>
    <row r="928" spans="27:27" x14ac:dyDescent="0.25">
      <c r="AA928" s="1462"/>
    </row>
    <row r="929" spans="27:27" x14ac:dyDescent="0.25">
      <c r="AA929" s="1462"/>
    </row>
    <row r="930" spans="27:27" x14ac:dyDescent="0.25">
      <c r="AA930" s="1462"/>
    </row>
    <row r="931" spans="27:27" x14ac:dyDescent="0.25">
      <c r="AA931" s="1462"/>
    </row>
    <row r="932" spans="27:27" x14ac:dyDescent="0.25">
      <c r="AA932" s="1462"/>
    </row>
    <row r="933" spans="27:27" x14ac:dyDescent="0.25">
      <c r="AA933" s="1462"/>
    </row>
    <row r="934" spans="27:27" x14ac:dyDescent="0.25">
      <c r="AA934" s="1462"/>
    </row>
    <row r="935" spans="27:27" x14ac:dyDescent="0.25">
      <c r="AA935" s="1462"/>
    </row>
    <row r="936" spans="27:27" x14ac:dyDescent="0.25">
      <c r="AA936" s="1462"/>
    </row>
    <row r="937" spans="27:27" x14ac:dyDescent="0.25">
      <c r="AA937" s="1462"/>
    </row>
    <row r="938" spans="27:27" x14ac:dyDescent="0.25">
      <c r="AA938" s="1462"/>
    </row>
    <row r="939" spans="27:27" x14ac:dyDescent="0.25">
      <c r="AA939" s="1462"/>
    </row>
    <row r="940" spans="27:27" x14ac:dyDescent="0.25">
      <c r="AA940" s="1462"/>
    </row>
    <row r="941" spans="27:27" x14ac:dyDescent="0.25">
      <c r="AA941" s="1462"/>
    </row>
    <row r="942" spans="27:27" x14ac:dyDescent="0.25">
      <c r="AA942" s="1462"/>
    </row>
    <row r="943" spans="27:27" x14ac:dyDescent="0.25">
      <c r="AA943" s="1462"/>
    </row>
    <row r="944" spans="27:27" x14ac:dyDescent="0.25">
      <c r="AA944" s="1462"/>
    </row>
    <row r="945" spans="27:27" x14ac:dyDescent="0.25">
      <c r="AA945" s="1462"/>
    </row>
    <row r="946" spans="27:27" x14ac:dyDescent="0.25">
      <c r="AA946" s="1462"/>
    </row>
    <row r="947" spans="27:27" x14ac:dyDescent="0.25">
      <c r="AA947" s="1462"/>
    </row>
    <row r="948" spans="27:27" x14ac:dyDescent="0.25">
      <c r="AA948" s="1462"/>
    </row>
    <row r="949" spans="27:27" x14ac:dyDescent="0.25">
      <c r="AA949" s="1462"/>
    </row>
    <row r="950" spans="27:27" x14ac:dyDescent="0.25">
      <c r="AA950" s="1462"/>
    </row>
    <row r="951" spans="27:27" x14ac:dyDescent="0.25">
      <c r="AA951" s="1462"/>
    </row>
    <row r="952" spans="27:27" x14ac:dyDescent="0.25">
      <c r="AA952" s="1462"/>
    </row>
    <row r="953" spans="27:27" x14ac:dyDescent="0.25">
      <c r="AA953" s="1462"/>
    </row>
    <row r="954" spans="27:27" x14ac:dyDescent="0.25">
      <c r="AA954" s="1462"/>
    </row>
    <row r="955" spans="27:27" x14ac:dyDescent="0.25">
      <c r="AA955" s="1462"/>
    </row>
    <row r="956" spans="27:27" x14ac:dyDescent="0.25">
      <c r="AA956" s="1462"/>
    </row>
    <row r="957" spans="27:27" x14ac:dyDescent="0.25">
      <c r="AA957" s="1462"/>
    </row>
    <row r="958" spans="27:27" x14ac:dyDescent="0.25">
      <c r="AA958" s="1462"/>
    </row>
    <row r="959" spans="27:27" x14ac:dyDescent="0.25">
      <c r="AA959" s="1462"/>
    </row>
    <row r="960" spans="27:27" x14ac:dyDescent="0.25">
      <c r="AA960" s="1462"/>
    </row>
    <row r="961" spans="27:27" x14ac:dyDescent="0.25">
      <c r="AA961" s="1462"/>
    </row>
    <row r="962" spans="27:27" x14ac:dyDescent="0.25">
      <c r="AA962" s="1462"/>
    </row>
    <row r="963" spans="27:27" x14ac:dyDescent="0.25">
      <c r="AA963" s="1462"/>
    </row>
    <row r="964" spans="27:27" x14ac:dyDescent="0.25">
      <c r="AA964" s="1462"/>
    </row>
    <row r="965" spans="27:27" x14ac:dyDescent="0.25">
      <c r="AA965" s="1462"/>
    </row>
    <row r="966" spans="27:27" x14ac:dyDescent="0.25">
      <c r="AA966" s="1462"/>
    </row>
    <row r="967" spans="27:27" x14ac:dyDescent="0.25">
      <c r="AA967" s="1462"/>
    </row>
    <row r="968" spans="27:27" x14ac:dyDescent="0.25">
      <c r="AA968" s="1462"/>
    </row>
    <row r="969" spans="27:27" x14ac:dyDescent="0.25">
      <c r="AA969" s="1462"/>
    </row>
    <row r="970" spans="27:27" x14ac:dyDescent="0.25">
      <c r="AA970" s="1462"/>
    </row>
    <row r="971" spans="27:27" x14ac:dyDescent="0.25">
      <c r="AA971" s="1462"/>
    </row>
    <row r="972" spans="27:27" x14ac:dyDescent="0.25">
      <c r="AA972" s="1462"/>
    </row>
    <row r="973" spans="27:27" x14ac:dyDescent="0.25">
      <c r="AA973" s="1462"/>
    </row>
    <row r="974" spans="27:27" x14ac:dyDescent="0.25">
      <c r="AA974" s="1462"/>
    </row>
    <row r="975" spans="27:27" x14ac:dyDescent="0.25">
      <c r="AA975" s="1462"/>
    </row>
    <row r="976" spans="27:27" x14ac:dyDescent="0.25">
      <c r="AA976" s="1462"/>
    </row>
    <row r="977" spans="27:27" x14ac:dyDescent="0.25">
      <c r="AA977" s="1462"/>
    </row>
    <row r="978" spans="27:27" x14ac:dyDescent="0.25">
      <c r="AA978" s="1462"/>
    </row>
    <row r="979" spans="27:27" x14ac:dyDescent="0.25">
      <c r="AA979" s="1462"/>
    </row>
    <row r="980" spans="27:27" x14ac:dyDescent="0.25">
      <c r="AA980" s="1462"/>
    </row>
    <row r="981" spans="27:27" x14ac:dyDescent="0.25">
      <c r="AA981" s="1462"/>
    </row>
    <row r="982" spans="27:27" x14ac:dyDescent="0.25">
      <c r="AA982" s="1462"/>
    </row>
    <row r="983" spans="27:27" x14ac:dyDescent="0.25">
      <c r="AA983" s="1462"/>
    </row>
    <row r="984" spans="27:27" x14ac:dyDescent="0.25">
      <c r="AA984" s="1462"/>
    </row>
    <row r="985" spans="27:27" x14ac:dyDescent="0.25">
      <c r="AA985" s="1462"/>
    </row>
    <row r="986" spans="27:27" x14ac:dyDescent="0.25">
      <c r="AA986" s="1462"/>
    </row>
    <row r="987" spans="27:27" x14ac:dyDescent="0.25">
      <c r="AA987" s="1462"/>
    </row>
    <row r="988" spans="27:27" x14ac:dyDescent="0.25">
      <c r="AA988" s="1462"/>
    </row>
    <row r="989" spans="27:27" x14ac:dyDescent="0.25">
      <c r="AA989" s="1462"/>
    </row>
    <row r="990" spans="27:27" x14ac:dyDescent="0.25">
      <c r="AA990" s="1462"/>
    </row>
    <row r="991" spans="27:27" x14ac:dyDescent="0.25">
      <c r="AA991" s="1462"/>
    </row>
    <row r="992" spans="27:27" x14ac:dyDescent="0.25">
      <c r="AA992" s="1462"/>
    </row>
    <row r="993" spans="27:27" x14ac:dyDescent="0.25">
      <c r="AA993" s="1462"/>
    </row>
    <row r="994" spans="27:27" x14ac:dyDescent="0.25">
      <c r="AA994" s="1462"/>
    </row>
    <row r="995" spans="27:27" x14ac:dyDescent="0.25">
      <c r="AA995" s="1462"/>
    </row>
    <row r="996" spans="27:27" x14ac:dyDescent="0.25">
      <c r="AA996" s="1462"/>
    </row>
    <row r="997" spans="27:27" x14ac:dyDescent="0.25">
      <c r="AA997" s="1462"/>
    </row>
    <row r="998" spans="27:27" x14ac:dyDescent="0.25">
      <c r="AA998" s="1462"/>
    </row>
    <row r="999" spans="27:27" x14ac:dyDescent="0.25">
      <c r="AA999" s="1462"/>
    </row>
    <row r="1000" spans="27:27" x14ac:dyDescent="0.25">
      <c r="AA1000" s="1462"/>
    </row>
    <row r="1001" spans="27:27" x14ac:dyDescent="0.25">
      <c r="AA1001" s="1462"/>
    </row>
    <row r="1002" spans="27:27" x14ac:dyDescent="0.25">
      <c r="AA1002" s="1462"/>
    </row>
    <row r="1003" spans="27:27" x14ac:dyDescent="0.25">
      <c r="AA1003" s="1462"/>
    </row>
    <row r="1004" spans="27:27" x14ac:dyDescent="0.25">
      <c r="AA1004" s="1462"/>
    </row>
    <row r="1005" spans="27:27" x14ac:dyDescent="0.25">
      <c r="AA1005" s="1462"/>
    </row>
    <row r="1006" spans="27:27" x14ac:dyDescent="0.25">
      <c r="AA1006" s="1462"/>
    </row>
    <row r="1007" spans="27:27" x14ac:dyDescent="0.25">
      <c r="AA1007" s="1462"/>
    </row>
    <row r="1008" spans="27:27" x14ac:dyDescent="0.25">
      <c r="AA1008" s="1462"/>
    </row>
    <row r="1009" spans="27:27" x14ac:dyDescent="0.25">
      <c r="AA1009" s="1462"/>
    </row>
    <row r="1010" spans="27:27" x14ac:dyDescent="0.25">
      <c r="AA1010" s="1462"/>
    </row>
    <row r="1011" spans="27:27" x14ac:dyDescent="0.25">
      <c r="AA1011" s="1462"/>
    </row>
    <row r="1012" spans="27:27" x14ac:dyDescent="0.25">
      <c r="AA1012" s="1462"/>
    </row>
    <row r="1013" spans="27:27" x14ac:dyDescent="0.25">
      <c r="AA1013" s="1462"/>
    </row>
    <row r="1014" spans="27:27" x14ac:dyDescent="0.25">
      <c r="AA1014" s="1462"/>
    </row>
    <row r="1015" spans="27:27" x14ac:dyDescent="0.25">
      <c r="AA1015" s="1462"/>
    </row>
    <row r="1016" spans="27:27" x14ac:dyDescent="0.25">
      <c r="AA1016" s="1462"/>
    </row>
    <row r="1017" spans="27:27" x14ac:dyDescent="0.25">
      <c r="AA1017" s="1462"/>
    </row>
    <row r="1018" spans="27:27" x14ac:dyDescent="0.25">
      <c r="AA1018" s="1462"/>
    </row>
    <row r="1019" spans="27:27" x14ac:dyDescent="0.25">
      <c r="AA1019" s="1462"/>
    </row>
    <row r="1020" spans="27:27" x14ac:dyDescent="0.25">
      <c r="AA1020" s="1462"/>
    </row>
    <row r="1021" spans="27:27" x14ac:dyDescent="0.25">
      <c r="AA1021" s="1462"/>
    </row>
    <row r="1022" spans="27:27" x14ac:dyDescent="0.25">
      <c r="AA1022" s="1462"/>
    </row>
    <row r="1023" spans="27:27" x14ac:dyDescent="0.25">
      <c r="AA1023" s="1462"/>
    </row>
    <row r="1024" spans="27:27" x14ac:dyDescent="0.25">
      <c r="AA1024" s="1462"/>
    </row>
    <row r="1025" spans="27:27" x14ac:dyDescent="0.25">
      <c r="AA1025" s="1462"/>
    </row>
    <row r="1026" spans="27:27" x14ac:dyDescent="0.25">
      <c r="AA1026" s="1462"/>
    </row>
    <row r="1027" spans="27:27" x14ac:dyDescent="0.25">
      <c r="AA1027" s="1462"/>
    </row>
    <row r="1028" spans="27:27" x14ac:dyDescent="0.25">
      <c r="AA1028" s="1462"/>
    </row>
    <row r="1029" spans="27:27" x14ac:dyDescent="0.25">
      <c r="AA1029" s="1462"/>
    </row>
    <row r="1030" spans="27:27" x14ac:dyDescent="0.25">
      <c r="AA1030" s="1462"/>
    </row>
    <row r="1031" spans="27:27" x14ac:dyDescent="0.25">
      <c r="AA1031" s="1462"/>
    </row>
    <row r="1032" spans="27:27" x14ac:dyDescent="0.25">
      <c r="AA1032" s="1462"/>
    </row>
    <row r="1033" spans="27:27" x14ac:dyDescent="0.25">
      <c r="AA1033" s="1462"/>
    </row>
    <row r="1034" spans="27:27" x14ac:dyDescent="0.25">
      <c r="AA1034" s="1462"/>
    </row>
    <row r="1035" spans="27:27" x14ac:dyDescent="0.25">
      <c r="AA1035" s="1462"/>
    </row>
    <row r="1036" spans="27:27" x14ac:dyDescent="0.25">
      <c r="AA1036" s="1462"/>
    </row>
    <row r="1037" spans="27:27" x14ac:dyDescent="0.25">
      <c r="AA1037" s="1462"/>
    </row>
    <row r="1038" spans="27:27" x14ac:dyDescent="0.25">
      <c r="AA1038" s="1462"/>
    </row>
    <row r="1039" spans="27:27" x14ac:dyDescent="0.25">
      <c r="AA1039" s="1462"/>
    </row>
    <row r="1040" spans="27:27" x14ac:dyDescent="0.25">
      <c r="AA1040" s="1462"/>
    </row>
    <row r="1041" spans="27:27" x14ac:dyDescent="0.25">
      <c r="AA1041" s="1462"/>
    </row>
    <row r="1042" spans="27:27" x14ac:dyDescent="0.25">
      <c r="AA1042" s="1462"/>
    </row>
    <row r="1043" spans="27:27" x14ac:dyDescent="0.25">
      <c r="AA1043" s="1462"/>
    </row>
    <row r="1044" spans="27:27" x14ac:dyDescent="0.25">
      <c r="AA1044" s="1462"/>
    </row>
    <row r="1045" spans="27:27" x14ac:dyDescent="0.25">
      <c r="AA1045" s="1462"/>
    </row>
    <row r="1046" spans="27:27" x14ac:dyDescent="0.25">
      <c r="AA1046" s="1462"/>
    </row>
    <row r="1047" spans="27:27" x14ac:dyDescent="0.25">
      <c r="AA1047" s="1462"/>
    </row>
    <row r="1048" spans="27:27" x14ac:dyDescent="0.25">
      <c r="AA1048" s="1462"/>
    </row>
    <row r="1049" spans="27:27" x14ac:dyDescent="0.25">
      <c r="AA1049" s="1462"/>
    </row>
    <row r="1050" spans="27:27" x14ac:dyDescent="0.25">
      <c r="AA1050" s="1462"/>
    </row>
    <row r="1051" spans="27:27" x14ac:dyDescent="0.25">
      <c r="AA1051" s="1462"/>
    </row>
    <row r="1052" spans="27:27" x14ac:dyDescent="0.25">
      <c r="AA1052" s="1462"/>
    </row>
    <row r="1053" spans="27:27" x14ac:dyDescent="0.25">
      <c r="AA1053" s="1462"/>
    </row>
    <row r="1054" spans="27:27" x14ac:dyDescent="0.25">
      <c r="AA1054" s="1462"/>
    </row>
    <row r="1055" spans="27:27" x14ac:dyDescent="0.25">
      <c r="AA1055" s="1462"/>
    </row>
    <row r="1056" spans="27:27" x14ac:dyDescent="0.25">
      <c r="AA1056" s="1462"/>
    </row>
    <row r="1057" spans="27:27" x14ac:dyDescent="0.25">
      <c r="AA1057" s="1462"/>
    </row>
    <row r="1058" spans="27:27" x14ac:dyDescent="0.25">
      <c r="AA1058" s="1462"/>
    </row>
    <row r="1059" spans="27:27" x14ac:dyDescent="0.25">
      <c r="AA1059" s="1462"/>
    </row>
    <row r="1060" spans="27:27" x14ac:dyDescent="0.25">
      <c r="AA1060" s="1462"/>
    </row>
    <row r="1061" spans="27:27" x14ac:dyDescent="0.25">
      <c r="AA1061" s="1462"/>
    </row>
    <row r="1062" spans="27:27" x14ac:dyDescent="0.25">
      <c r="AA1062" s="1462"/>
    </row>
    <row r="1063" spans="27:27" x14ac:dyDescent="0.25">
      <c r="AA1063" s="1462"/>
    </row>
    <row r="1064" spans="27:27" x14ac:dyDescent="0.25">
      <c r="AA1064" s="1462"/>
    </row>
    <row r="1065" spans="27:27" x14ac:dyDescent="0.25">
      <c r="AA1065" s="1462"/>
    </row>
    <row r="1066" spans="27:27" x14ac:dyDescent="0.25">
      <c r="AA1066" s="1462"/>
    </row>
    <row r="1067" spans="27:27" x14ac:dyDescent="0.25">
      <c r="AA1067" s="1462"/>
    </row>
    <row r="1068" spans="27:27" x14ac:dyDescent="0.25">
      <c r="AA1068" s="1462"/>
    </row>
    <row r="1069" spans="27:27" x14ac:dyDescent="0.25">
      <c r="AA1069" s="1462"/>
    </row>
    <row r="1070" spans="27:27" x14ac:dyDescent="0.25">
      <c r="AA1070" s="1462"/>
    </row>
    <row r="1071" spans="27:27" x14ac:dyDescent="0.25">
      <c r="AA1071" s="1462"/>
    </row>
    <row r="1072" spans="27:27" x14ac:dyDescent="0.25">
      <c r="AA1072" s="1462"/>
    </row>
    <row r="1073" spans="27:27" x14ac:dyDescent="0.25">
      <c r="AA1073" s="1462"/>
    </row>
    <row r="1074" spans="27:27" x14ac:dyDescent="0.25">
      <c r="AA1074" s="1462"/>
    </row>
    <row r="1075" spans="27:27" x14ac:dyDescent="0.25">
      <c r="AA1075" s="1462"/>
    </row>
    <row r="1076" spans="27:27" x14ac:dyDescent="0.25">
      <c r="AA1076" s="1462"/>
    </row>
    <row r="1077" spans="27:27" x14ac:dyDescent="0.25">
      <c r="AA1077" s="1462"/>
    </row>
    <row r="1078" spans="27:27" x14ac:dyDescent="0.25">
      <c r="AA1078" s="1462"/>
    </row>
    <row r="1079" spans="27:27" x14ac:dyDescent="0.25">
      <c r="AA1079" s="1462"/>
    </row>
    <row r="1080" spans="27:27" x14ac:dyDescent="0.25">
      <c r="AA1080" s="1462"/>
    </row>
    <row r="1081" spans="27:27" x14ac:dyDescent="0.25">
      <c r="AA1081" s="1462"/>
    </row>
    <row r="1082" spans="27:27" x14ac:dyDescent="0.25">
      <c r="AA1082" s="1462"/>
    </row>
    <row r="1083" spans="27:27" x14ac:dyDescent="0.25">
      <c r="AA1083" s="1462"/>
    </row>
    <row r="1084" spans="27:27" x14ac:dyDescent="0.25">
      <c r="AA1084" s="1462"/>
    </row>
    <row r="1085" spans="27:27" x14ac:dyDescent="0.25">
      <c r="AA1085" s="1462"/>
    </row>
    <row r="1086" spans="27:27" x14ac:dyDescent="0.25">
      <c r="AA1086" s="1462"/>
    </row>
    <row r="1087" spans="27:27" x14ac:dyDescent="0.25">
      <c r="AA1087" s="1462"/>
    </row>
    <row r="1088" spans="27:27" x14ac:dyDescent="0.25">
      <c r="AA1088" s="1462"/>
    </row>
    <row r="1089" spans="27:27" x14ac:dyDescent="0.25">
      <c r="AA1089" s="1462"/>
    </row>
    <row r="1090" spans="27:27" x14ac:dyDescent="0.25">
      <c r="AA1090" s="1462"/>
    </row>
    <row r="1091" spans="27:27" x14ac:dyDescent="0.25">
      <c r="AA1091" s="1462"/>
    </row>
    <row r="1092" spans="27:27" x14ac:dyDescent="0.25">
      <c r="AA1092" s="1462"/>
    </row>
    <row r="1093" spans="27:27" x14ac:dyDescent="0.25">
      <c r="AA1093" s="1462"/>
    </row>
    <row r="1094" spans="27:27" x14ac:dyDescent="0.25">
      <c r="AA1094" s="1462"/>
    </row>
    <row r="1095" spans="27:27" x14ac:dyDescent="0.25">
      <c r="AA1095" s="1462"/>
    </row>
    <row r="1096" spans="27:27" x14ac:dyDescent="0.25">
      <c r="AA1096" s="1462"/>
    </row>
    <row r="1097" spans="27:27" x14ac:dyDescent="0.25">
      <c r="AA1097" s="1462"/>
    </row>
    <row r="1098" spans="27:27" x14ac:dyDescent="0.25">
      <c r="AA1098" s="1462"/>
    </row>
    <row r="1099" spans="27:27" x14ac:dyDescent="0.25">
      <c r="AA1099" s="1462"/>
    </row>
    <row r="1100" spans="27:27" x14ac:dyDescent="0.25">
      <c r="AA1100" s="1462"/>
    </row>
    <row r="1101" spans="27:27" x14ac:dyDescent="0.25">
      <c r="AA1101" s="1462"/>
    </row>
    <row r="1102" spans="27:27" x14ac:dyDescent="0.25">
      <c r="AA1102" s="1462"/>
    </row>
    <row r="1103" spans="27:27" x14ac:dyDescent="0.25">
      <c r="AA1103" s="1462"/>
    </row>
    <row r="1104" spans="27:27" x14ac:dyDescent="0.25">
      <c r="AA1104" s="1462"/>
    </row>
    <row r="1105" spans="27:27" x14ac:dyDescent="0.25">
      <c r="AA1105" s="1462"/>
    </row>
    <row r="1106" spans="27:27" x14ac:dyDescent="0.25">
      <c r="AA1106" s="1462"/>
    </row>
    <row r="1107" spans="27:27" x14ac:dyDescent="0.25">
      <c r="AA1107" s="1462"/>
    </row>
    <row r="1108" spans="27:27" x14ac:dyDescent="0.25">
      <c r="AA1108" s="1462"/>
    </row>
    <row r="1109" spans="27:27" x14ac:dyDescent="0.25">
      <c r="AA1109" s="1462"/>
    </row>
    <row r="1110" spans="27:27" x14ac:dyDescent="0.25">
      <c r="AA1110" s="1462"/>
    </row>
    <row r="1111" spans="27:27" x14ac:dyDescent="0.25">
      <c r="AA1111" s="1462"/>
    </row>
    <row r="1112" spans="27:27" x14ac:dyDescent="0.25">
      <c r="AA1112" s="1462"/>
    </row>
    <row r="1113" spans="27:27" x14ac:dyDescent="0.25">
      <c r="AA1113" s="1462"/>
    </row>
    <row r="1114" spans="27:27" x14ac:dyDescent="0.25">
      <c r="AA1114" s="1462"/>
    </row>
    <row r="1115" spans="27:27" x14ac:dyDescent="0.25">
      <c r="AA1115" s="1462"/>
    </row>
    <row r="1116" spans="27:27" x14ac:dyDescent="0.25">
      <c r="AA1116" s="1462"/>
    </row>
    <row r="1117" spans="27:27" x14ac:dyDescent="0.25">
      <c r="AA1117" s="1462"/>
    </row>
    <row r="1118" spans="27:27" x14ac:dyDescent="0.25">
      <c r="AA1118" s="1462"/>
    </row>
    <row r="1119" spans="27:27" x14ac:dyDescent="0.25">
      <c r="AA1119" s="1462"/>
    </row>
    <row r="1120" spans="27:27" x14ac:dyDescent="0.25">
      <c r="AA1120" s="1462"/>
    </row>
    <row r="1121" spans="27:27" x14ac:dyDescent="0.25">
      <c r="AA1121" s="1462"/>
    </row>
    <row r="1122" spans="27:27" x14ac:dyDescent="0.25">
      <c r="AA1122" s="1462"/>
    </row>
    <row r="1123" spans="27:27" x14ac:dyDescent="0.25">
      <c r="AA1123" s="1462"/>
    </row>
    <row r="1124" spans="27:27" x14ac:dyDescent="0.25">
      <c r="AA1124" s="1462"/>
    </row>
    <row r="1125" spans="27:27" x14ac:dyDescent="0.25">
      <c r="AA1125" s="1462"/>
    </row>
    <row r="1126" spans="27:27" x14ac:dyDescent="0.25">
      <c r="AA1126" s="1462"/>
    </row>
    <row r="1127" spans="27:27" x14ac:dyDescent="0.25">
      <c r="AA1127" s="1462"/>
    </row>
    <row r="1128" spans="27:27" x14ac:dyDescent="0.25">
      <c r="AA1128" s="1462"/>
    </row>
    <row r="1129" spans="27:27" x14ac:dyDescent="0.25">
      <c r="AA1129" s="1462"/>
    </row>
    <row r="1130" spans="27:27" x14ac:dyDescent="0.25">
      <c r="AA1130" s="1462"/>
    </row>
    <row r="1131" spans="27:27" x14ac:dyDescent="0.25">
      <c r="AA1131" s="1462"/>
    </row>
    <row r="1132" spans="27:27" x14ac:dyDescent="0.25">
      <c r="AA1132" s="1462"/>
    </row>
    <row r="1133" spans="27:27" x14ac:dyDescent="0.25">
      <c r="AA1133" s="1462"/>
    </row>
    <row r="1134" spans="27:27" x14ac:dyDescent="0.25">
      <c r="AA1134" s="1462"/>
    </row>
    <row r="1135" spans="27:27" x14ac:dyDescent="0.25">
      <c r="AA1135" s="1462"/>
    </row>
    <row r="1136" spans="27:27" x14ac:dyDescent="0.25">
      <c r="AA1136" s="1462"/>
    </row>
    <row r="1137" spans="27:27" x14ac:dyDescent="0.25">
      <c r="AA1137" s="1462"/>
    </row>
    <row r="1138" spans="27:27" x14ac:dyDescent="0.25">
      <c r="AA1138" s="1462"/>
    </row>
    <row r="1139" spans="27:27" x14ac:dyDescent="0.25">
      <c r="AA1139" s="1462"/>
    </row>
    <row r="1140" spans="27:27" x14ac:dyDescent="0.25">
      <c r="AA1140" s="1462"/>
    </row>
    <row r="1141" spans="27:27" x14ac:dyDescent="0.25">
      <c r="AA1141" s="1462"/>
    </row>
    <row r="1142" spans="27:27" x14ac:dyDescent="0.25">
      <c r="AA1142" s="1462"/>
    </row>
    <row r="1143" spans="27:27" x14ac:dyDescent="0.25">
      <c r="AA1143" s="1462"/>
    </row>
    <row r="1144" spans="27:27" x14ac:dyDescent="0.25">
      <c r="AA1144" s="1462"/>
    </row>
    <row r="1145" spans="27:27" x14ac:dyDescent="0.25">
      <c r="AA1145" s="1462"/>
    </row>
    <row r="1146" spans="27:27" x14ac:dyDescent="0.25">
      <c r="AA1146" s="1462"/>
    </row>
    <row r="1147" spans="27:27" x14ac:dyDescent="0.25">
      <c r="AA1147" s="1462"/>
    </row>
    <row r="1148" spans="27:27" x14ac:dyDescent="0.25">
      <c r="AA1148" s="1462"/>
    </row>
    <row r="1149" spans="27:27" x14ac:dyDescent="0.25">
      <c r="AA1149" s="1462"/>
    </row>
    <row r="1150" spans="27:27" x14ac:dyDescent="0.25">
      <c r="AA1150" s="1462"/>
    </row>
    <row r="1151" spans="27:27" x14ac:dyDescent="0.25">
      <c r="AA1151" s="1462"/>
    </row>
    <row r="1152" spans="27:27" x14ac:dyDescent="0.25">
      <c r="AA1152" s="1462"/>
    </row>
    <row r="1153" spans="27:27" x14ac:dyDescent="0.25">
      <c r="AA1153" s="1462"/>
    </row>
    <row r="1154" spans="27:27" x14ac:dyDescent="0.25">
      <c r="AA1154" s="1462"/>
    </row>
    <row r="1155" spans="27:27" x14ac:dyDescent="0.25">
      <c r="AA1155" s="1462"/>
    </row>
    <row r="1156" spans="27:27" x14ac:dyDescent="0.25">
      <c r="AA1156" s="1462"/>
    </row>
    <row r="1157" spans="27:27" x14ac:dyDescent="0.25">
      <c r="AA1157" s="1462"/>
    </row>
    <row r="1158" spans="27:27" x14ac:dyDescent="0.25">
      <c r="AA1158" s="1462"/>
    </row>
    <row r="1159" spans="27:27" x14ac:dyDescent="0.25">
      <c r="AA1159" s="1462"/>
    </row>
    <row r="1160" spans="27:27" x14ac:dyDescent="0.25">
      <c r="AA1160" s="1462"/>
    </row>
    <row r="1161" spans="27:27" x14ac:dyDescent="0.25">
      <c r="AA1161" s="1462"/>
    </row>
    <row r="1162" spans="27:27" x14ac:dyDescent="0.25">
      <c r="AA1162" s="1462"/>
    </row>
    <row r="1163" spans="27:27" x14ac:dyDescent="0.25">
      <c r="AA1163" s="1462"/>
    </row>
    <row r="1164" spans="27:27" x14ac:dyDescent="0.25">
      <c r="AA1164" s="1462"/>
    </row>
    <row r="1165" spans="27:27" x14ac:dyDescent="0.25">
      <c r="AA1165" s="1462"/>
    </row>
    <row r="1166" spans="27:27" x14ac:dyDescent="0.25">
      <c r="AA1166" s="1462"/>
    </row>
    <row r="1167" spans="27:27" x14ac:dyDescent="0.25">
      <c r="AA1167" s="1462"/>
    </row>
    <row r="1168" spans="27:27" x14ac:dyDescent="0.25">
      <c r="AA1168" s="1462"/>
    </row>
    <row r="1169" spans="27:27" x14ac:dyDescent="0.25">
      <c r="AA1169" s="1462"/>
    </row>
    <row r="1170" spans="27:27" x14ac:dyDescent="0.25">
      <c r="AA1170" s="1462"/>
    </row>
    <row r="1171" spans="27:27" x14ac:dyDescent="0.25">
      <c r="AA1171" s="1462"/>
    </row>
    <row r="1172" spans="27:27" x14ac:dyDescent="0.25">
      <c r="AA1172" s="1462"/>
    </row>
    <row r="1173" spans="27:27" x14ac:dyDescent="0.25">
      <c r="AA1173" s="1462"/>
    </row>
    <row r="1174" spans="27:27" x14ac:dyDescent="0.25">
      <c r="AA1174" s="1462"/>
    </row>
    <row r="1175" spans="27:27" x14ac:dyDescent="0.25">
      <c r="AA1175" s="1462"/>
    </row>
    <row r="1176" spans="27:27" x14ac:dyDescent="0.25">
      <c r="AA1176" s="1462"/>
    </row>
    <row r="1177" spans="27:27" x14ac:dyDescent="0.25">
      <c r="AA1177" s="1462"/>
    </row>
    <row r="1178" spans="27:27" x14ac:dyDescent="0.25">
      <c r="AA1178" s="1462"/>
    </row>
    <row r="1179" spans="27:27" x14ac:dyDescent="0.25">
      <c r="AA1179" s="1462"/>
    </row>
    <row r="1180" spans="27:27" x14ac:dyDescent="0.25">
      <c r="AA1180" s="1462"/>
    </row>
    <row r="1181" spans="27:27" x14ac:dyDescent="0.25">
      <c r="AA1181" s="1462"/>
    </row>
    <row r="1182" spans="27:27" x14ac:dyDescent="0.25">
      <c r="AA1182" s="1462"/>
    </row>
    <row r="1183" spans="27:27" x14ac:dyDescent="0.25">
      <c r="AA1183" s="1462"/>
    </row>
    <row r="1184" spans="27:27" x14ac:dyDescent="0.25">
      <c r="AA1184" s="1462"/>
    </row>
    <row r="1185" spans="27:27" x14ac:dyDescent="0.25">
      <c r="AA1185" s="1462"/>
    </row>
    <row r="1186" spans="27:27" x14ac:dyDescent="0.25">
      <c r="AA1186" s="1462"/>
    </row>
    <row r="1187" spans="27:27" x14ac:dyDescent="0.25">
      <c r="AA1187" s="1462"/>
    </row>
    <row r="1188" spans="27:27" x14ac:dyDescent="0.25">
      <c r="AA1188" s="1462"/>
    </row>
    <row r="1189" spans="27:27" x14ac:dyDescent="0.25">
      <c r="AA1189" s="1462"/>
    </row>
    <row r="1190" spans="27:27" x14ac:dyDescent="0.25">
      <c r="AA1190" s="1462"/>
    </row>
    <row r="1191" spans="27:27" x14ac:dyDescent="0.25">
      <c r="AA1191" s="1462"/>
    </row>
    <row r="1192" spans="27:27" x14ac:dyDescent="0.25">
      <c r="AA1192" s="1462"/>
    </row>
    <row r="1193" spans="27:27" x14ac:dyDescent="0.25">
      <c r="AA1193" s="1462"/>
    </row>
    <row r="1194" spans="27:27" x14ac:dyDescent="0.25">
      <c r="AA1194" s="1462"/>
    </row>
    <row r="1195" spans="27:27" x14ac:dyDescent="0.25">
      <c r="AA1195" s="1462"/>
    </row>
    <row r="1196" spans="27:27" x14ac:dyDescent="0.25">
      <c r="AA1196" s="1462"/>
    </row>
    <row r="1197" spans="27:27" x14ac:dyDescent="0.25">
      <c r="AA1197" s="1462"/>
    </row>
    <row r="1198" spans="27:27" x14ac:dyDescent="0.25">
      <c r="AA1198" s="1462"/>
    </row>
    <row r="1199" spans="27:27" x14ac:dyDescent="0.25">
      <c r="AA1199" s="1462"/>
    </row>
    <row r="1200" spans="27:27" x14ac:dyDescent="0.25">
      <c r="AA1200" s="1462"/>
    </row>
    <row r="1201" spans="27:27" x14ac:dyDescent="0.25">
      <c r="AA1201" s="1462"/>
    </row>
    <row r="1202" spans="27:27" x14ac:dyDescent="0.25">
      <c r="AA1202" s="1462"/>
    </row>
    <row r="1203" spans="27:27" x14ac:dyDescent="0.25">
      <c r="AA1203" s="1462"/>
    </row>
    <row r="1204" spans="27:27" x14ac:dyDescent="0.25">
      <c r="AA1204" s="1462"/>
    </row>
    <row r="1205" spans="27:27" x14ac:dyDescent="0.25">
      <c r="AA1205" s="1462"/>
    </row>
    <row r="1206" spans="27:27" x14ac:dyDescent="0.25">
      <c r="AA1206" s="1462"/>
    </row>
    <row r="1207" spans="27:27" x14ac:dyDescent="0.25">
      <c r="AA1207" s="1462"/>
    </row>
    <row r="1208" spans="27:27" x14ac:dyDescent="0.25">
      <c r="AA1208" s="1462"/>
    </row>
    <row r="1209" spans="27:27" x14ac:dyDescent="0.25">
      <c r="AA1209" s="1462"/>
    </row>
    <row r="1210" spans="27:27" x14ac:dyDescent="0.25">
      <c r="AA1210" s="1462"/>
    </row>
    <row r="1211" spans="27:27" x14ac:dyDescent="0.25">
      <c r="AA1211" s="1462"/>
    </row>
    <row r="1212" spans="27:27" x14ac:dyDescent="0.25">
      <c r="AA1212" s="1462"/>
    </row>
    <row r="1213" spans="27:27" x14ac:dyDescent="0.25">
      <c r="AA1213" s="1462"/>
    </row>
    <row r="1214" spans="27:27" x14ac:dyDescent="0.25">
      <c r="AA1214" s="1462"/>
    </row>
    <row r="1215" spans="27:27" x14ac:dyDescent="0.25">
      <c r="AA1215" s="1462"/>
    </row>
    <row r="1216" spans="27:27" x14ac:dyDescent="0.25">
      <c r="AA1216" s="1462"/>
    </row>
    <row r="1217" spans="27:27" x14ac:dyDescent="0.25">
      <c r="AA1217" s="1462"/>
    </row>
    <row r="1218" spans="27:27" x14ac:dyDescent="0.25">
      <c r="AA1218" s="1462"/>
    </row>
    <row r="1219" spans="27:27" x14ac:dyDescent="0.25">
      <c r="AA1219" s="1462"/>
    </row>
    <row r="1220" spans="27:27" x14ac:dyDescent="0.25">
      <c r="AA1220" s="1462"/>
    </row>
    <row r="1221" spans="27:27" x14ac:dyDescent="0.25">
      <c r="AA1221" s="1462"/>
    </row>
    <row r="1222" spans="27:27" x14ac:dyDescent="0.25">
      <c r="AA1222" s="1462"/>
    </row>
    <row r="1223" spans="27:27" x14ac:dyDescent="0.25">
      <c r="AA1223" s="1462"/>
    </row>
    <row r="1224" spans="27:27" x14ac:dyDescent="0.25">
      <c r="AA1224" s="1462"/>
    </row>
    <row r="1225" spans="27:27" x14ac:dyDescent="0.25">
      <c r="AA1225" s="1462"/>
    </row>
    <row r="1226" spans="27:27" x14ac:dyDescent="0.25">
      <c r="AA1226" s="1462"/>
    </row>
    <row r="1227" spans="27:27" x14ac:dyDescent="0.25">
      <c r="AA1227" s="1462"/>
    </row>
    <row r="1228" spans="27:27" x14ac:dyDescent="0.25">
      <c r="AA1228" s="1462"/>
    </row>
    <row r="1229" spans="27:27" x14ac:dyDescent="0.25">
      <c r="AA1229" s="1462"/>
    </row>
    <row r="1230" spans="27:27" x14ac:dyDescent="0.25">
      <c r="AA1230" s="1462"/>
    </row>
    <row r="1231" spans="27:27" x14ac:dyDescent="0.25">
      <c r="AA1231" s="1462"/>
    </row>
    <row r="1232" spans="27:27" x14ac:dyDescent="0.25">
      <c r="AA1232" s="1462"/>
    </row>
    <row r="1233" spans="27:27" x14ac:dyDescent="0.25">
      <c r="AA1233" s="1462"/>
    </row>
    <row r="1234" spans="27:27" x14ac:dyDescent="0.25">
      <c r="AA1234" s="1462"/>
    </row>
    <row r="1235" spans="27:27" x14ac:dyDescent="0.25">
      <c r="AA1235" s="1462"/>
    </row>
    <row r="1236" spans="27:27" x14ac:dyDescent="0.25">
      <c r="AA1236" s="1462"/>
    </row>
    <row r="1237" spans="27:27" x14ac:dyDescent="0.25">
      <c r="AA1237" s="1462"/>
    </row>
    <row r="1238" spans="27:27" x14ac:dyDescent="0.25">
      <c r="AA1238" s="1462"/>
    </row>
    <row r="1239" spans="27:27" x14ac:dyDescent="0.25">
      <c r="AA1239" s="1462"/>
    </row>
    <row r="1240" spans="27:27" x14ac:dyDescent="0.25">
      <c r="AA1240" s="1462"/>
    </row>
    <row r="1241" spans="27:27" x14ac:dyDescent="0.25">
      <c r="AA1241" s="1462"/>
    </row>
    <row r="1242" spans="27:27" x14ac:dyDescent="0.25">
      <c r="AA1242" s="1462"/>
    </row>
    <row r="1243" spans="27:27" x14ac:dyDescent="0.25">
      <c r="AA1243" s="1462"/>
    </row>
    <row r="1244" spans="27:27" x14ac:dyDescent="0.25">
      <c r="AA1244" s="1462"/>
    </row>
    <row r="1245" spans="27:27" x14ac:dyDescent="0.25">
      <c r="AA1245" s="1462"/>
    </row>
    <row r="1246" spans="27:27" x14ac:dyDescent="0.25">
      <c r="AA1246" s="1462"/>
    </row>
    <row r="1247" spans="27:27" x14ac:dyDescent="0.25">
      <c r="AA1247" s="1462"/>
    </row>
    <row r="1248" spans="27:27" x14ac:dyDescent="0.25">
      <c r="AA1248" s="1462"/>
    </row>
    <row r="1249" spans="27:27" x14ac:dyDescent="0.25">
      <c r="AA1249" s="1462"/>
    </row>
    <row r="1250" spans="27:27" x14ac:dyDescent="0.25">
      <c r="AA1250" s="1462"/>
    </row>
    <row r="1251" spans="27:27" x14ac:dyDescent="0.25">
      <c r="AA1251" s="1462"/>
    </row>
    <row r="1252" spans="27:27" x14ac:dyDescent="0.25">
      <c r="AA1252" s="1462"/>
    </row>
    <row r="1253" spans="27:27" x14ac:dyDescent="0.25">
      <c r="AA1253" s="1462"/>
    </row>
    <row r="1254" spans="27:27" x14ac:dyDescent="0.25">
      <c r="AA1254" s="1462"/>
    </row>
    <row r="1255" spans="27:27" x14ac:dyDescent="0.25">
      <c r="AA1255" s="1462"/>
    </row>
    <row r="1256" spans="27:27" x14ac:dyDescent="0.25">
      <c r="AA1256" s="1462"/>
    </row>
    <row r="1257" spans="27:27" x14ac:dyDescent="0.25">
      <c r="AA1257" s="1462"/>
    </row>
    <row r="1258" spans="27:27" x14ac:dyDescent="0.25">
      <c r="AA1258" s="1462"/>
    </row>
    <row r="1259" spans="27:27" x14ac:dyDescent="0.25">
      <c r="AA1259" s="1462"/>
    </row>
    <row r="1260" spans="27:27" x14ac:dyDescent="0.25">
      <c r="AA1260" s="1462"/>
    </row>
    <row r="1261" spans="27:27" x14ac:dyDescent="0.25">
      <c r="AA1261" s="1462"/>
    </row>
    <row r="1262" spans="27:27" x14ac:dyDescent="0.25">
      <c r="AA1262" s="1462"/>
    </row>
    <row r="1263" spans="27:27" x14ac:dyDescent="0.25">
      <c r="AA1263" s="1462"/>
    </row>
    <row r="1264" spans="27:27" x14ac:dyDescent="0.25">
      <c r="AA1264" s="1462"/>
    </row>
    <row r="1265" spans="27:27" x14ac:dyDescent="0.25">
      <c r="AA1265" s="1462"/>
    </row>
    <row r="1266" spans="27:27" x14ac:dyDescent="0.25">
      <c r="AA1266" s="1462"/>
    </row>
    <row r="1267" spans="27:27" x14ac:dyDescent="0.25">
      <c r="AA1267" s="1462"/>
    </row>
    <row r="1268" spans="27:27" x14ac:dyDescent="0.25">
      <c r="AA1268" s="1462"/>
    </row>
    <row r="1269" spans="27:27" x14ac:dyDescent="0.25">
      <c r="AA1269" s="1462"/>
    </row>
    <row r="1270" spans="27:27" x14ac:dyDescent="0.25">
      <c r="AA1270" s="1462"/>
    </row>
    <row r="1271" spans="27:27" x14ac:dyDescent="0.25">
      <c r="AA1271" s="1462"/>
    </row>
    <row r="1272" spans="27:27" x14ac:dyDescent="0.25">
      <c r="AA1272" s="1462"/>
    </row>
    <row r="1273" spans="27:27" x14ac:dyDescent="0.25">
      <c r="AA1273" s="1462"/>
    </row>
    <row r="1274" spans="27:27" x14ac:dyDescent="0.25">
      <c r="AA1274" s="1462"/>
    </row>
    <row r="1275" spans="27:27" x14ac:dyDescent="0.25">
      <c r="AA1275" s="1462"/>
    </row>
    <row r="1276" spans="27:27" x14ac:dyDescent="0.25">
      <c r="AA1276" s="1462"/>
    </row>
    <row r="1277" spans="27:27" x14ac:dyDescent="0.25">
      <c r="AA1277" s="1462"/>
    </row>
    <row r="1278" spans="27:27" x14ac:dyDescent="0.25">
      <c r="AA1278" s="1462"/>
    </row>
    <row r="1279" spans="27:27" x14ac:dyDescent="0.25">
      <c r="AA1279" s="1462"/>
    </row>
    <row r="1280" spans="27:27" x14ac:dyDescent="0.25">
      <c r="AA1280" s="1462"/>
    </row>
    <row r="1281" spans="27:27" x14ac:dyDescent="0.25">
      <c r="AA1281" s="1462"/>
    </row>
    <row r="1282" spans="27:27" x14ac:dyDescent="0.25">
      <c r="AA1282" s="1462"/>
    </row>
    <row r="1283" spans="27:27" x14ac:dyDescent="0.25">
      <c r="AA1283" s="1462"/>
    </row>
    <row r="1284" spans="27:27" x14ac:dyDescent="0.25">
      <c r="AA1284" s="1462"/>
    </row>
    <row r="1285" spans="27:27" x14ac:dyDescent="0.25">
      <c r="AA1285" s="1462"/>
    </row>
    <row r="1286" spans="27:27" x14ac:dyDescent="0.25">
      <c r="AA1286" s="1462"/>
    </row>
    <row r="1287" spans="27:27" x14ac:dyDescent="0.25">
      <c r="AA1287" s="1462"/>
    </row>
    <row r="1288" spans="27:27" x14ac:dyDescent="0.25">
      <c r="AA1288" s="1462"/>
    </row>
    <row r="1289" spans="27:27" x14ac:dyDescent="0.25">
      <c r="AA1289" s="1462"/>
    </row>
    <row r="1290" spans="27:27" x14ac:dyDescent="0.25">
      <c r="AA1290" s="1462"/>
    </row>
    <row r="1291" spans="27:27" x14ac:dyDescent="0.25">
      <c r="AA1291" s="1462"/>
    </row>
    <row r="1292" spans="27:27" x14ac:dyDescent="0.25">
      <c r="AA1292" s="1462"/>
    </row>
    <row r="1293" spans="27:27" x14ac:dyDescent="0.25">
      <c r="AA1293" s="1462"/>
    </row>
    <row r="1294" spans="27:27" x14ac:dyDescent="0.25">
      <c r="AA1294" s="1462"/>
    </row>
    <row r="1295" spans="27:27" x14ac:dyDescent="0.25">
      <c r="AA1295" s="1462"/>
    </row>
    <row r="1296" spans="27:27" x14ac:dyDescent="0.25">
      <c r="AA1296" s="1462"/>
    </row>
    <row r="1297" spans="27:27" x14ac:dyDescent="0.25">
      <c r="AA1297" s="1462"/>
    </row>
    <row r="1298" spans="27:27" x14ac:dyDescent="0.25">
      <c r="AA1298" s="1462"/>
    </row>
    <row r="1299" spans="27:27" x14ac:dyDescent="0.25">
      <c r="AA1299" s="1462"/>
    </row>
    <row r="1300" spans="27:27" x14ac:dyDescent="0.25">
      <c r="AA1300" s="1462"/>
    </row>
    <row r="1301" spans="27:27" x14ac:dyDescent="0.25">
      <c r="AA1301" s="1462"/>
    </row>
    <row r="1302" spans="27:27" x14ac:dyDescent="0.25">
      <c r="AA1302" s="1462"/>
    </row>
    <row r="1303" spans="27:27" x14ac:dyDescent="0.25">
      <c r="AA1303" s="1462"/>
    </row>
    <row r="1304" spans="27:27" x14ac:dyDescent="0.25">
      <c r="AA1304" s="1462"/>
    </row>
    <row r="1305" spans="27:27" x14ac:dyDescent="0.25">
      <c r="AA1305" s="1462"/>
    </row>
    <row r="1306" spans="27:27" x14ac:dyDescent="0.25">
      <c r="AA1306" s="1462"/>
    </row>
    <row r="1307" spans="27:27" x14ac:dyDescent="0.25">
      <c r="AA1307" s="1462"/>
    </row>
    <row r="1308" spans="27:27" x14ac:dyDescent="0.25">
      <c r="AA1308" s="1462"/>
    </row>
    <row r="1309" spans="27:27" x14ac:dyDescent="0.25">
      <c r="AA1309" s="1462"/>
    </row>
    <row r="1310" spans="27:27" x14ac:dyDescent="0.25">
      <c r="AA1310" s="1462"/>
    </row>
    <row r="1311" spans="27:27" x14ac:dyDescent="0.25">
      <c r="AA1311" s="1462"/>
    </row>
    <row r="1312" spans="27:27" x14ac:dyDescent="0.25">
      <c r="AA1312" s="1462"/>
    </row>
    <row r="1313" spans="27:27" x14ac:dyDescent="0.25">
      <c r="AA1313" s="1462"/>
    </row>
    <row r="1314" spans="27:27" x14ac:dyDescent="0.25">
      <c r="AA1314" s="1462"/>
    </row>
    <row r="1315" spans="27:27" x14ac:dyDescent="0.25">
      <c r="AA1315" s="1462"/>
    </row>
    <row r="1316" spans="27:27" x14ac:dyDescent="0.25">
      <c r="AA1316" s="1462"/>
    </row>
    <row r="1317" spans="27:27" x14ac:dyDescent="0.25">
      <c r="AA1317" s="1462"/>
    </row>
    <row r="1318" spans="27:27" x14ac:dyDescent="0.25">
      <c r="AA1318" s="1462"/>
    </row>
    <row r="1319" spans="27:27" x14ac:dyDescent="0.25">
      <c r="AA1319" s="1462"/>
    </row>
    <row r="1320" spans="27:27" x14ac:dyDescent="0.25">
      <c r="AA1320" s="1462"/>
    </row>
    <row r="1321" spans="27:27" x14ac:dyDescent="0.25">
      <c r="AA1321" s="1462"/>
    </row>
    <row r="1322" spans="27:27" x14ac:dyDescent="0.25">
      <c r="AA1322" s="1462"/>
    </row>
    <row r="1323" spans="27:27" x14ac:dyDescent="0.25">
      <c r="AA1323" s="1462"/>
    </row>
    <row r="1324" spans="27:27" x14ac:dyDescent="0.25">
      <c r="AA1324" s="1462"/>
    </row>
    <row r="1325" spans="27:27" x14ac:dyDescent="0.25">
      <c r="AA1325" s="1462"/>
    </row>
    <row r="1326" spans="27:27" x14ac:dyDescent="0.25">
      <c r="AA1326" s="1462"/>
    </row>
    <row r="1327" spans="27:27" x14ac:dyDescent="0.25">
      <c r="AA1327" s="1462"/>
    </row>
    <row r="1328" spans="27:27" x14ac:dyDescent="0.25">
      <c r="AA1328" s="1462"/>
    </row>
    <row r="1329" spans="27:27" x14ac:dyDescent="0.25">
      <c r="AA1329" s="1462"/>
    </row>
    <row r="1330" spans="27:27" x14ac:dyDescent="0.25">
      <c r="AA1330" s="1462"/>
    </row>
    <row r="1331" spans="27:27" x14ac:dyDescent="0.25">
      <c r="AA1331" s="1462"/>
    </row>
    <row r="1332" spans="27:27" x14ac:dyDescent="0.25">
      <c r="AA1332" s="1462"/>
    </row>
    <row r="1333" spans="27:27" x14ac:dyDescent="0.25">
      <c r="AA1333" s="1462"/>
    </row>
    <row r="1334" spans="27:27" x14ac:dyDescent="0.25">
      <c r="AA1334" s="1462"/>
    </row>
    <row r="1335" spans="27:27" x14ac:dyDescent="0.25">
      <c r="AA1335" s="1462"/>
    </row>
    <row r="1336" spans="27:27" x14ac:dyDescent="0.25">
      <c r="AA1336" s="1462"/>
    </row>
    <row r="1337" spans="27:27" x14ac:dyDescent="0.25">
      <c r="AA1337" s="1462"/>
    </row>
    <row r="1338" spans="27:27" x14ac:dyDescent="0.25">
      <c r="AA1338" s="1462"/>
    </row>
    <row r="1339" spans="27:27" x14ac:dyDescent="0.25">
      <c r="AA1339" s="1462"/>
    </row>
    <row r="1340" spans="27:27" x14ac:dyDescent="0.25">
      <c r="AA1340" s="1462"/>
    </row>
    <row r="1341" spans="27:27" x14ac:dyDescent="0.25">
      <c r="AA1341" s="1462"/>
    </row>
    <row r="1342" spans="27:27" x14ac:dyDescent="0.25">
      <c r="AA1342" s="1462"/>
    </row>
    <row r="1343" spans="27:27" x14ac:dyDescent="0.25">
      <c r="AA1343" s="1462"/>
    </row>
    <row r="1344" spans="27:27" x14ac:dyDescent="0.25">
      <c r="AA1344" s="1462"/>
    </row>
    <row r="1345" spans="27:27" x14ac:dyDescent="0.25">
      <c r="AA1345" s="1462"/>
    </row>
    <row r="1346" spans="27:27" x14ac:dyDescent="0.25">
      <c r="AA1346" s="1462"/>
    </row>
    <row r="1347" spans="27:27" x14ac:dyDescent="0.25">
      <c r="AA1347" s="1462"/>
    </row>
    <row r="1348" spans="27:27" x14ac:dyDescent="0.25">
      <c r="AA1348" s="1462"/>
    </row>
    <row r="1349" spans="27:27" x14ac:dyDescent="0.25">
      <c r="AA1349" s="1462"/>
    </row>
    <row r="1350" spans="27:27" x14ac:dyDescent="0.25">
      <c r="AA1350" s="1462"/>
    </row>
    <row r="1351" spans="27:27" x14ac:dyDescent="0.25">
      <c r="AA1351" s="1462"/>
    </row>
    <row r="1352" spans="27:27" x14ac:dyDescent="0.25">
      <c r="AA1352" s="1462"/>
    </row>
    <row r="1353" spans="27:27" x14ac:dyDescent="0.25">
      <c r="AA1353" s="1462"/>
    </row>
    <row r="1354" spans="27:27" x14ac:dyDescent="0.25">
      <c r="AA1354" s="1462"/>
    </row>
    <row r="1355" spans="27:27" x14ac:dyDescent="0.25">
      <c r="AA1355" s="1462"/>
    </row>
    <row r="1356" spans="27:27" x14ac:dyDescent="0.25">
      <c r="AA1356" s="1462"/>
    </row>
    <row r="1357" spans="27:27" x14ac:dyDescent="0.25">
      <c r="AA1357" s="1462"/>
    </row>
    <row r="1358" spans="27:27" x14ac:dyDescent="0.25">
      <c r="AA1358" s="1462"/>
    </row>
    <row r="1359" spans="27:27" x14ac:dyDescent="0.25">
      <c r="AA1359" s="1462"/>
    </row>
    <row r="1360" spans="27:27" x14ac:dyDescent="0.25">
      <c r="AA1360" s="1462"/>
    </row>
    <row r="1361" spans="27:27" x14ac:dyDescent="0.25">
      <c r="AA1361" s="1462"/>
    </row>
    <row r="1362" spans="27:27" x14ac:dyDescent="0.25">
      <c r="AA1362" s="1462"/>
    </row>
    <row r="1363" spans="27:27" x14ac:dyDescent="0.25">
      <c r="AA1363" s="1462"/>
    </row>
    <row r="1364" spans="27:27" x14ac:dyDescent="0.25">
      <c r="AA1364" s="1462"/>
    </row>
    <row r="1365" spans="27:27" x14ac:dyDescent="0.25">
      <c r="AA1365" s="1462"/>
    </row>
    <row r="1366" spans="27:27" x14ac:dyDescent="0.25">
      <c r="AA1366" s="1462"/>
    </row>
    <row r="1367" spans="27:27" x14ac:dyDescent="0.25">
      <c r="AA1367" s="1462"/>
    </row>
    <row r="1368" spans="27:27" x14ac:dyDescent="0.25">
      <c r="AA1368" s="1462"/>
    </row>
    <row r="1369" spans="27:27" x14ac:dyDescent="0.25">
      <c r="AA1369" s="1462"/>
    </row>
    <row r="1370" spans="27:27" x14ac:dyDescent="0.25">
      <c r="AA1370" s="1462"/>
    </row>
    <row r="1371" spans="27:27" x14ac:dyDescent="0.25">
      <c r="AA1371" s="1462"/>
    </row>
    <row r="1372" spans="27:27" x14ac:dyDescent="0.25">
      <c r="AA1372" s="1462"/>
    </row>
    <row r="1373" spans="27:27" x14ac:dyDescent="0.25">
      <c r="AA1373" s="1462"/>
    </row>
    <row r="1374" spans="27:27" x14ac:dyDescent="0.25">
      <c r="AA1374" s="1462"/>
    </row>
    <row r="1375" spans="27:27" x14ac:dyDescent="0.25">
      <c r="AA1375" s="1462"/>
    </row>
    <row r="1376" spans="27:27" x14ac:dyDescent="0.25">
      <c r="AA1376" s="1462"/>
    </row>
    <row r="1377" spans="27:27" x14ac:dyDescent="0.25">
      <c r="AA1377" s="1462"/>
    </row>
    <row r="1378" spans="27:27" x14ac:dyDescent="0.25">
      <c r="AA1378" s="1462"/>
    </row>
    <row r="1379" spans="27:27" x14ac:dyDescent="0.25">
      <c r="AA1379" s="1462"/>
    </row>
    <row r="1380" spans="27:27" x14ac:dyDescent="0.25">
      <c r="AA1380" s="1462"/>
    </row>
    <row r="1381" spans="27:27" x14ac:dyDescent="0.25">
      <c r="AA1381" s="1462"/>
    </row>
    <row r="1382" spans="27:27" x14ac:dyDescent="0.25">
      <c r="AA1382" s="1462"/>
    </row>
    <row r="1383" spans="27:27" x14ac:dyDescent="0.25">
      <c r="AA1383" s="1462"/>
    </row>
    <row r="1384" spans="27:27" x14ac:dyDescent="0.25">
      <c r="AA1384" s="1462"/>
    </row>
    <row r="1385" spans="27:27" x14ac:dyDescent="0.25">
      <c r="AA1385" s="1462"/>
    </row>
    <row r="1386" spans="27:27" x14ac:dyDescent="0.25">
      <c r="AA1386" s="1462"/>
    </row>
    <row r="1387" spans="27:27" x14ac:dyDescent="0.25">
      <c r="AA1387" s="1462"/>
    </row>
    <row r="1388" spans="27:27" x14ac:dyDescent="0.25">
      <c r="AA1388" s="1462"/>
    </row>
    <row r="1389" spans="27:27" x14ac:dyDescent="0.25">
      <c r="AA1389" s="1462"/>
    </row>
    <row r="1390" spans="27:27" x14ac:dyDescent="0.25">
      <c r="AA1390" s="1462"/>
    </row>
    <row r="1391" spans="27:27" x14ac:dyDescent="0.25">
      <c r="AA1391" s="1462"/>
    </row>
    <row r="1392" spans="27:27" x14ac:dyDescent="0.25">
      <c r="AA1392" s="1462"/>
    </row>
    <row r="1393" spans="27:27" x14ac:dyDescent="0.25">
      <c r="AA1393" s="1462"/>
    </row>
    <row r="1394" spans="27:27" x14ac:dyDescent="0.25">
      <c r="AA1394" s="1462"/>
    </row>
    <row r="1395" spans="27:27" x14ac:dyDescent="0.25">
      <c r="AA1395" s="1462"/>
    </row>
    <row r="1396" spans="27:27" x14ac:dyDescent="0.25">
      <c r="AA1396" s="1462"/>
    </row>
    <row r="1397" spans="27:27" x14ac:dyDescent="0.25">
      <c r="AA1397" s="1462"/>
    </row>
    <row r="1398" spans="27:27" x14ac:dyDescent="0.25">
      <c r="AA1398" s="1462"/>
    </row>
    <row r="1399" spans="27:27" x14ac:dyDescent="0.25">
      <c r="AA1399" s="1462"/>
    </row>
    <row r="1400" spans="27:27" x14ac:dyDescent="0.25">
      <c r="AA1400" s="1462"/>
    </row>
    <row r="1401" spans="27:27" x14ac:dyDescent="0.25">
      <c r="AA1401" s="1462"/>
    </row>
    <row r="1402" spans="27:27" x14ac:dyDescent="0.25">
      <c r="AA1402" s="1462"/>
    </row>
    <row r="1403" spans="27:27" x14ac:dyDescent="0.25">
      <c r="AA1403" s="1462"/>
    </row>
    <row r="1404" spans="27:27" x14ac:dyDescent="0.25">
      <c r="AA1404" s="1462"/>
    </row>
    <row r="1405" spans="27:27" x14ac:dyDescent="0.25">
      <c r="AA1405" s="1462"/>
    </row>
    <row r="1406" spans="27:27" x14ac:dyDescent="0.25">
      <c r="AA1406" s="1462"/>
    </row>
    <row r="1407" spans="27:27" x14ac:dyDescent="0.25">
      <c r="AA1407" s="1462"/>
    </row>
    <row r="1408" spans="27:27" x14ac:dyDescent="0.25">
      <c r="AA1408" s="1462"/>
    </row>
    <row r="1409" spans="27:27" x14ac:dyDescent="0.25">
      <c r="AA1409" s="1462"/>
    </row>
    <row r="1410" spans="27:27" x14ac:dyDescent="0.25">
      <c r="AA1410" s="1462"/>
    </row>
    <row r="1411" spans="27:27" x14ac:dyDescent="0.25">
      <c r="AA1411" s="1462"/>
    </row>
    <row r="1412" spans="27:27" x14ac:dyDescent="0.25">
      <c r="AA1412" s="1462"/>
    </row>
    <row r="1413" spans="27:27" x14ac:dyDescent="0.25">
      <c r="AA1413" s="1462"/>
    </row>
    <row r="1414" spans="27:27" x14ac:dyDescent="0.25">
      <c r="AA1414" s="1462"/>
    </row>
    <row r="1415" spans="27:27" x14ac:dyDescent="0.25">
      <c r="AA1415" s="1462"/>
    </row>
    <row r="1416" spans="27:27" x14ac:dyDescent="0.25">
      <c r="AA1416" s="1462"/>
    </row>
    <row r="1417" spans="27:27" x14ac:dyDescent="0.25">
      <c r="AA1417" s="1462"/>
    </row>
    <row r="1418" spans="27:27" x14ac:dyDescent="0.25">
      <c r="AA1418" s="1462"/>
    </row>
    <row r="1419" spans="27:27" x14ac:dyDescent="0.25">
      <c r="AA1419" s="1462"/>
    </row>
    <row r="1420" spans="27:27" x14ac:dyDescent="0.25">
      <c r="AA1420" s="1462"/>
    </row>
    <row r="1421" spans="27:27" x14ac:dyDescent="0.25">
      <c r="AA1421" s="1462"/>
    </row>
    <row r="1422" spans="27:27" x14ac:dyDescent="0.25">
      <c r="AA1422" s="1462"/>
    </row>
    <row r="1423" spans="27:27" x14ac:dyDescent="0.25">
      <c r="AA1423" s="1462"/>
    </row>
    <row r="1424" spans="27:27" x14ac:dyDescent="0.25">
      <c r="AA1424" s="1462"/>
    </row>
    <row r="1425" spans="27:27" x14ac:dyDescent="0.25">
      <c r="AA1425" s="1462"/>
    </row>
    <row r="1426" spans="27:27" x14ac:dyDescent="0.25">
      <c r="AA1426" s="1462"/>
    </row>
    <row r="1427" spans="27:27" x14ac:dyDescent="0.25">
      <c r="AA1427" s="1462"/>
    </row>
    <row r="1428" spans="27:27" x14ac:dyDescent="0.25">
      <c r="AA1428" s="1462"/>
    </row>
    <row r="1429" spans="27:27" x14ac:dyDescent="0.25">
      <c r="AA1429" s="1462"/>
    </row>
    <row r="1430" spans="27:27" x14ac:dyDescent="0.25">
      <c r="AA1430" s="1462"/>
    </row>
    <row r="1431" spans="27:27" x14ac:dyDescent="0.25">
      <c r="AA1431" s="1462"/>
    </row>
    <row r="1432" spans="27:27" x14ac:dyDescent="0.25">
      <c r="AA1432" s="1462"/>
    </row>
    <row r="1433" spans="27:27" x14ac:dyDescent="0.25">
      <c r="AA1433" s="1462"/>
    </row>
    <row r="1434" spans="27:27" x14ac:dyDescent="0.25">
      <c r="AA1434" s="1462"/>
    </row>
    <row r="1435" spans="27:27" x14ac:dyDescent="0.25">
      <c r="AA1435" s="1462"/>
    </row>
    <row r="1436" spans="27:27" x14ac:dyDescent="0.25">
      <c r="AA1436" s="1462"/>
    </row>
    <row r="1437" spans="27:27" x14ac:dyDescent="0.25">
      <c r="AA1437" s="1462"/>
    </row>
    <row r="1438" spans="27:27" x14ac:dyDescent="0.25">
      <c r="AA1438" s="1462"/>
    </row>
    <row r="1439" spans="27:27" x14ac:dyDescent="0.25">
      <c r="AA1439" s="1462"/>
    </row>
    <row r="1440" spans="27:27" x14ac:dyDescent="0.25">
      <c r="AA1440" s="1462"/>
    </row>
    <row r="1441" spans="27:27" x14ac:dyDescent="0.25">
      <c r="AA1441" s="1462"/>
    </row>
    <row r="1442" spans="27:27" x14ac:dyDescent="0.25">
      <c r="AA1442" s="1462"/>
    </row>
    <row r="1443" spans="27:27" x14ac:dyDescent="0.25">
      <c r="AA1443" s="1462"/>
    </row>
    <row r="1444" spans="27:27" x14ac:dyDescent="0.25">
      <c r="AA1444" s="1462"/>
    </row>
    <row r="1445" spans="27:27" x14ac:dyDescent="0.25">
      <c r="AA1445" s="1462"/>
    </row>
    <row r="1446" spans="27:27" x14ac:dyDescent="0.25">
      <c r="AA1446" s="1462"/>
    </row>
    <row r="1447" spans="27:27" x14ac:dyDescent="0.25">
      <c r="AA1447" s="1462"/>
    </row>
    <row r="1448" spans="27:27" x14ac:dyDescent="0.25">
      <c r="AA1448" s="1462"/>
    </row>
    <row r="1449" spans="27:27" x14ac:dyDescent="0.25">
      <c r="AA1449" s="1462"/>
    </row>
    <row r="1450" spans="27:27" x14ac:dyDescent="0.25">
      <c r="AA1450" s="1462"/>
    </row>
    <row r="1451" spans="27:27" x14ac:dyDescent="0.25">
      <c r="AA1451" s="1462"/>
    </row>
    <row r="1452" spans="27:27" x14ac:dyDescent="0.25">
      <c r="AA1452" s="1462"/>
    </row>
    <row r="1453" spans="27:27" x14ac:dyDescent="0.25">
      <c r="AA1453" s="1462"/>
    </row>
    <row r="1454" spans="27:27" x14ac:dyDescent="0.25">
      <c r="AA1454" s="1462"/>
    </row>
    <row r="1455" spans="27:27" x14ac:dyDescent="0.25">
      <c r="AA1455" s="1462"/>
    </row>
    <row r="1456" spans="27:27" x14ac:dyDescent="0.25">
      <c r="AA1456" s="1462"/>
    </row>
    <row r="1457" spans="27:27" x14ac:dyDescent="0.25">
      <c r="AA1457" s="1462"/>
    </row>
    <row r="1458" spans="27:27" x14ac:dyDescent="0.25">
      <c r="AA1458" s="1462"/>
    </row>
    <row r="1459" spans="27:27" x14ac:dyDescent="0.25">
      <c r="AA1459" s="1462"/>
    </row>
    <row r="1460" spans="27:27" x14ac:dyDescent="0.25">
      <c r="AA1460" s="1462"/>
    </row>
    <row r="1461" spans="27:27" x14ac:dyDescent="0.25">
      <c r="AA1461" s="1462"/>
    </row>
    <row r="1462" spans="27:27" x14ac:dyDescent="0.25">
      <c r="AA1462" s="1462"/>
    </row>
    <row r="1463" spans="27:27" x14ac:dyDescent="0.25">
      <c r="AA1463" s="1462"/>
    </row>
    <row r="1464" spans="27:27" x14ac:dyDescent="0.25">
      <c r="AA1464" s="1462"/>
    </row>
    <row r="1465" spans="27:27" x14ac:dyDescent="0.25">
      <c r="AA1465" s="1462"/>
    </row>
    <row r="1466" spans="27:27" x14ac:dyDescent="0.25">
      <c r="AA1466" s="1462"/>
    </row>
    <row r="1467" spans="27:27" x14ac:dyDescent="0.25">
      <c r="AA1467" s="1462"/>
    </row>
    <row r="1468" spans="27:27" x14ac:dyDescent="0.25">
      <c r="AA1468" s="1462"/>
    </row>
    <row r="1469" spans="27:27" x14ac:dyDescent="0.25">
      <c r="AA1469" s="1462"/>
    </row>
    <row r="1470" spans="27:27" x14ac:dyDescent="0.25">
      <c r="AA1470" s="1462"/>
    </row>
    <row r="1471" spans="27:27" x14ac:dyDescent="0.25">
      <c r="AA1471" s="1462"/>
    </row>
    <row r="1472" spans="27:27" x14ac:dyDescent="0.25">
      <c r="AA1472" s="1462"/>
    </row>
    <row r="1473" spans="27:27" x14ac:dyDescent="0.25">
      <c r="AA1473" s="1462"/>
    </row>
    <row r="1474" spans="27:27" x14ac:dyDescent="0.25">
      <c r="AA1474" s="1462"/>
    </row>
    <row r="1475" spans="27:27" x14ac:dyDescent="0.25">
      <c r="AA1475" s="1462"/>
    </row>
    <row r="1476" spans="27:27" x14ac:dyDescent="0.25">
      <c r="AA1476" s="1462"/>
    </row>
    <row r="1477" spans="27:27" x14ac:dyDescent="0.25">
      <c r="AA1477" s="1462"/>
    </row>
    <row r="1478" spans="27:27" x14ac:dyDescent="0.25">
      <c r="AA1478" s="1462"/>
    </row>
    <row r="1479" spans="27:27" x14ac:dyDescent="0.25">
      <c r="AA1479" s="1462"/>
    </row>
    <row r="1480" spans="27:27" x14ac:dyDescent="0.25">
      <c r="AA1480" s="1462"/>
    </row>
    <row r="1481" spans="27:27" x14ac:dyDescent="0.25">
      <c r="AA1481" s="1462"/>
    </row>
    <row r="1482" spans="27:27" x14ac:dyDescent="0.25">
      <c r="AA1482" s="1462"/>
    </row>
    <row r="1483" spans="27:27" x14ac:dyDescent="0.25">
      <c r="AA1483" s="1462"/>
    </row>
    <row r="1484" spans="27:27" x14ac:dyDescent="0.25">
      <c r="AA1484" s="1462"/>
    </row>
    <row r="1485" spans="27:27" x14ac:dyDescent="0.25">
      <c r="AA1485" s="1462"/>
    </row>
    <row r="1486" spans="27:27" x14ac:dyDescent="0.25">
      <c r="AA1486" s="1462"/>
    </row>
    <row r="1487" spans="27:27" x14ac:dyDescent="0.25">
      <c r="AA1487" s="1462"/>
    </row>
    <row r="1488" spans="27:27" x14ac:dyDescent="0.25">
      <c r="AA1488" s="1462"/>
    </row>
    <row r="1489" spans="27:27" x14ac:dyDescent="0.25">
      <c r="AA1489" s="1462"/>
    </row>
    <row r="1490" spans="27:27" x14ac:dyDescent="0.25">
      <c r="AA1490" s="1462"/>
    </row>
    <row r="1491" spans="27:27" x14ac:dyDescent="0.25">
      <c r="AA1491" s="1462"/>
    </row>
    <row r="1492" spans="27:27" x14ac:dyDescent="0.25">
      <c r="AA1492" s="1462"/>
    </row>
    <row r="1493" spans="27:27" x14ac:dyDescent="0.25">
      <c r="AA1493" s="1462"/>
    </row>
    <row r="1494" spans="27:27" x14ac:dyDescent="0.25">
      <c r="AA1494" s="1462"/>
    </row>
    <row r="1495" spans="27:27" x14ac:dyDescent="0.25">
      <c r="AA1495" s="1462"/>
    </row>
    <row r="1496" spans="27:27" x14ac:dyDescent="0.25">
      <c r="AA1496" s="1462"/>
    </row>
    <row r="1497" spans="27:27" x14ac:dyDescent="0.25">
      <c r="AA1497" s="1462"/>
    </row>
    <row r="1498" spans="27:27" x14ac:dyDescent="0.25">
      <c r="AA1498" s="1462"/>
    </row>
    <row r="1499" spans="27:27" x14ac:dyDescent="0.25">
      <c r="AA1499" s="1462"/>
    </row>
    <row r="1500" spans="27:27" x14ac:dyDescent="0.25">
      <c r="AA1500" s="1462"/>
    </row>
    <row r="1501" spans="27:27" x14ac:dyDescent="0.25">
      <c r="AA1501" s="1462"/>
    </row>
    <row r="1502" spans="27:27" x14ac:dyDescent="0.25">
      <c r="AA1502" s="1462"/>
    </row>
    <row r="1503" spans="27:27" x14ac:dyDescent="0.25">
      <c r="AA1503" s="1462"/>
    </row>
    <row r="1504" spans="27:27" x14ac:dyDescent="0.25">
      <c r="AA1504" s="1462"/>
    </row>
    <row r="1505" spans="27:27" x14ac:dyDescent="0.25">
      <c r="AA1505" s="1462"/>
    </row>
    <row r="1506" spans="27:27" x14ac:dyDescent="0.25">
      <c r="AA1506" s="1462"/>
    </row>
    <row r="1507" spans="27:27" x14ac:dyDescent="0.25">
      <c r="AA1507" s="1462"/>
    </row>
    <row r="1508" spans="27:27" x14ac:dyDescent="0.25">
      <c r="AA1508" s="1462"/>
    </row>
    <row r="1509" spans="27:27" x14ac:dyDescent="0.25">
      <c r="AA1509" s="1462"/>
    </row>
    <row r="1510" spans="27:27" x14ac:dyDescent="0.25">
      <c r="AA1510" s="1462"/>
    </row>
    <row r="1511" spans="27:27" x14ac:dyDescent="0.25">
      <c r="AA1511" s="1462"/>
    </row>
    <row r="1512" spans="27:27" x14ac:dyDescent="0.25">
      <c r="AA1512" s="1462"/>
    </row>
    <row r="1513" spans="27:27" x14ac:dyDescent="0.25">
      <c r="AA1513" s="1462"/>
    </row>
    <row r="1514" spans="27:27" x14ac:dyDescent="0.25">
      <c r="AA1514" s="1462"/>
    </row>
    <row r="1515" spans="27:27" x14ac:dyDescent="0.25">
      <c r="AA1515" s="1462"/>
    </row>
    <row r="1516" spans="27:27" x14ac:dyDescent="0.25">
      <c r="AA1516" s="1462"/>
    </row>
    <row r="1517" spans="27:27" x14ac:dyDescent="0.25">
      <c r="AA1517" s="1462"/>
    </row>
    <row r="1518" spans="27:27" x14ac:dyDescent="0.25">
      <c r="AA1518" s="1462"/>
    </row>
    <row r="1519" spans="27:27" x14ac:dyDescent="0.25">
      <c r="AA1519" s="1462"/>
    </row>
    <row r="1520" spans="27:27" x14ac:dyDescent="0.25">
      <c r="AA1520" s="1462"/>
    </row>
    <row r="1521" spans="27:27" x14ac:dyDescent="0.25">
      <c r="AA1521" s="1462"/>
    </row>
    <row r="1522" spans="27:27" x14ac:dyDescent="0.25">
      <c r="AA1522" s="1462"/>
    </row>
    <row r="1523" spans="27:27" x14ac:dyDescent="0.25">
      <c r="AA1523" s="1462"/>
    </row>
    <row r="1524" spans="27:27" x14ac:dyDescent="0.25">
      <c r="AA1524" s="1462"/>
    </row>
    <row r="1525" spans="27:27" x14ac:dyDescent="0.25">
      <c r="AA1525" s="1462"/>
    </row>
    <row r="1526" spans="27:27" x14ac:dyDescent="0.25">
      <c r="AA1526" s="1462"/>
    </row>
    <row r="1527" spans="27:27" x14ac:dyDescent="0.25">
      <c r="AA1527" s="1462"/>
    </row>
    <row r="1528" spans="27:27" x14ac:dyDescent="0.25">
      <c r="AA1528" s="1462"/>
    </row>
    <row r="1529" spans="27:27" x14ac:dyDescent="0.25">
      <c r="AA1529" s="1462"/>
    </row>
    <row r="1530" spans="27:27" x14ac:dyDescent="0.25">
      <c r="AA1530" s="1462"/>
    </row>
    <row r="1531" spans="27:27" x14ac:dyDescent="0.25">
      <c r="AA1531" s="1462"/>
    </row>
    <row r="1532" spans="27:27" x14ac:dyDescent="0.25">
      <c r="AA1532" s="1462"/>
    </row>
    <row r="1533" spans="27:27" x14ac:dyDescent="0.25">
      <c r="AA1533" s="1462"/>
    </row>
    <row r="1534" spans="27:27" x14ac:dyDescent="0.25">
      <c r="AA1534" s="1462"/>
    </row>
    <row r="1535" spans="27:27" x14ac:dyDescent="0.25">
      <c r="AA1535" s="1462"/>
    </row>
    <row r="1536" spans="27:27" x14ac:dyDescent="0.25">
      <c r="AA1536" s="1462"/>
    </row>
    <row r="1537" spans="27:27" x14ac:dyDescent="0.25">
      <c r="AA1537" s="1462"/>
    </row>
    <row r="1538" spans="27:27" x14ac:dyDescent="0.25">
      <c r="AA1538" s="1462"/>
    </row>
    <row r="1539" spans="27:27" x14ac:dyDescent="0.25">
      <c r="AA1539" s="1462"/>
    </row>
    <row r="1540" spans="27:27" x14ac:dyDescent="0.25">
      <c r="AA1540" s="1462"/>
    </row>
    <row r="1541" spans="27:27" x14ac:dyDescent="0.25">
      <c r="AA1541" s="1462"/>
    </row>
    <row r="1542" spans="27:27" x14ac:dyDescent="0.25">
      <c r="AA1542" s="1462"/>
    </row>
    <row r="1543" spans="27:27" x14ac:dyDescent="0.25">
      <c r="AA1543" s="1462"/>
    </row>
    <row r="1544" spans="27:27" x14ac:dyDescent="0.25">
      <c r="AA1544" s="1462"/>
    </row>
    <row r="1545" spans="27:27" x14ac:dyDescent="0.25">
      <c r="AA1545" s="1462"/>
    </row>
    <row r="1546" spans="27:27" x14ac:dyDescent="0.25">
      <c r="AA1546" s="1462"/>
    </row>
    <row r="1547" spans="27:27" x14ac:dyDescent="0.25">
      <c r="AA1547" s="1462"/>
    </row>
    <row r="1548" spans="27:27" x14ac:dyDescent="0.25">
      <c r="AA1548" s="1462"/>
    </row>
  </sheetData>
  <mergeCells count="2">
    <mergeCell ref="B3:I3"/>
    <mergeCell ref="K3:W3"/>
  </mergeCells>
  <printOptions horizontalCentered="1"/>
  <pageMargins left="0.45" right="0.2" top="0.75" bottom="0.75" header="0.3" footer="0.3"/>
  <pageSetup paperSize="9" scale="1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112"/>
  <sheetViews>
    <sheetView zoomScaleNormal="100" workbookViewId="0">
      <pane xSplit="1" ySplit="41" topLeftCell="B75" activePane="bottomRight" state="frozen"/>
      <selection pane="topRight" activeCell="B1" sqref="B1"/>
      <selection pane="bottomLeft" activeCell="A42" sqref="A42"/>
      <selection pane="bottomRight" activeCell="H81" sqref="H81"/>
    </sheetView>
  </sheetViews>
  <sheetFormatPr defaultColWidth="9.140625" defaultRowHeight="16.5" x14ac:dyDescent="0.3"/>
  <cols>
    <col min="1" max="1" width="13.85546875" style="1495" customWidth="1"/>
    <col min="2" max="6" width="16.28515625" style="1495" customWidth="1"/>
    <col min="7" max="7" width="12" style="1495" customWidth="1"/>
    <col min="8" max="16384" width="9.140625" style="1495"/>
  </cols>
  <sheetData>
    <row r="1" spans="1:6" s="1491" customFormat="1" ht="25.5" x14ac:dyDescent="0.3">
      <c r="A1" s="3103" t="s">
        <v>3917</v>
      </c>
      <c r="B1" s="1488"/>
      <c r="C1" s="1488"/>
      <c r="D1" s="1489"/>
      <c r="E1" s="1488"/>
      <c r="F1" s="1490"/>
    </row>
    <row r="2" spans="1:6" ht="13.5" customHeight="1" thickBot="1" x14ac:dyDescent="0.35">
      <c r="A2" s="1487"/>
      <c r="B2" s="1492"/>
      <c r="C2" s="1492"/>
      <c r="D2" s="1493"/>
      <c r="E2" s="1492"/>
      <c r="F2" s="1494"/>
    </row>
    <row r="3" spans="1:6" s="1491" customFormat="1" ht="21.75" thickTop="1" thickBot="1" x14ac:dyDescent="0.35">
      <c r="A3" s="3084"/>
      <c r="B3" s="3085" t="s">
        <v>3918</v>
      </c>
      <c r="C3" s="3086" t="s">
        <v>3919</v>
      </c>
      <c r="D3" s="3086" t="s">
        <v>3918</v>
      </c>
      <c r="E3" s="3087" t="s">
        <v>3920</v>
      </c>
      <c r="F3" s="3088"/>
    </row>
    <row r="4" spans="1:6" s="1491" customFormat="1" ht="20.25" x14ac:dyDescent="0.3">
      <c r="A4" s="3089"/>
      <c r="B4" s="3090" t="s">
        <v>3888</v>
      </c>
      <c r="C4" s="3091" t="s">
        <v>3921</v>
      </c>
      <c r="D4" s="3091" t="s">
        <v>3888</v>
      </c>
      <c r="E4" s="3092" t="s">
        <v>3922</v>
      </c>
      <c r="F4" s="3093" t="s">
        <v>3919</v>
      </c>
    </row>
    <row r="5" spans="1:6" s="1491" customFormat="1" ht="21" thickBot="1" x14ac:dyDescent="0.35">
      <c r="A5" s="3094"/>
      <c r="B5" s="3095" t="s">
        <v>3923</v>
      </c>
      <c r="C5" s="3096"/>
      <c r="D5" s="3096" t="s">
        <v>3924</v>
      </c>
      <c r="E5" s="3096" t="s">
        <v>3923</v>
      </c>
      <c r="F5" s="3097" t="s">
        <v>3925</v>
      </c>
    </row>
    <row r="6" spans="1:6" s="1500" customFormat="1" ht="21" hidden="1" thickTop="1" x14ac:dyDescent="0.3">
      <c r="A6" s="3098">
        <v>40179</v>
      </c>
      <c r="B6" s="1496">
        <v>403964</v>
      </c>
      <c r="C6" s="1497">
        <v>19483893</v>
      </c>
      <c r="D6" s="1497">
        <v>20</v>
      </c>
      <c r="E6" s="1498">
        <v>20198</v>
      </c>
      <c r="F6" s="1499">
        <v>974195</v>
      </c>
    </row>
    <row r="7" spans="1:6" s="1500" customFormat="1" ht="21" hidden="1" thickTop="1" x14ac:dyDescent="0.3">
      <c r="A7" s="3098">
        <v>40210</v>
      </c>
      <c r="B7" s="1496">
        <v>381478</v>
      </c>
      <c r="C7" s="1497">
        <v>17757496</v>
      </c>
      <c r="D7" s="1497">
        <v>18</v>
      </c>
      <c r="E7" s="1498">
        <v>21193</v>
      </c>
      <c r="F7" s="1499">
        <v>986528</v>
      </c>
    </row>
    <row r="8" spans="1:6" s="1500" customFormat="1" ht="21" hidden="1" thickTop="1" x14ac:dyDescent="0.3">
      <c r="A8" s="3098">
        <v>40238</v>
      </c>
      <c r="B8" s="1496">
        <v>476460</v>
      </c>
      <c r="C8" s="1497">
        <v>21813844</v>
      </c>
      <c r="D8" s="1497">
        <v>21</v>
      </c>
      <c r="E8" s="1498">
        <v>22688</v>
      </c>
      <c r="F8" s="1499">
        <v>1038755</v>
      </c>
    </row>
    <row r="9" spans="1:6" s="1500" customFormat="1" ht="21" hidden="1" thickTop="1" x14ac:dyDescent="0.3">
      <c r="A9" s="3098">
        <v>40269</v>
      </c>
      <c r="B9" s="1496">
        <v>478241</v>
      </c>
      <c r="C9" s="1497">
        <v>22600161</v>
      </c>
      <c r="D9" s="1497">
        <v>22</v>
      </c>
      <c r="E9" s="1498">
        <v>21738</v>
      </c>
      <c r="F9" s="1499">
        <v>1027280</v>
      </c>
    </row>
    <row r="10" spans="1:6" s="1500" customFormat="1" ht="21" hidden="1" thickTop="1" x14ac:dyDescent="0.3">
      <c r="A10" s="3098">
        <v>40299</v>
      </c>
      <c r="B10" s="1496">
        <v>419366</v>
      </c>
      <c r="C10" s="1497">
        <v>20193361</v>
      </c>
      <c r="D10" s="1497">
        <v>20</v>
      </c>
      <c r="E10" s="1498">
        <v>20969</v>
      </c>
      <c r="F10" s="1499">
        <v>1009668</v>
      </c>
    </row>
    <row r="11" spans="1:6" s="1500" customFormat="1" ht="21" hidden="1" thickTop="1" x14ac:dyDescent="0.3">
      <c r="A11" s="3098">
        <v>40330</v>
      </c>
      <c r="B11" s="1496">
        <v>448294</v>
      </c>
      <c r="C11" s="1497">
        <v>21051307</v>
      </c>
      <c r="D11" s="1497">
        <v>22</v>
      </c>
      <c r="E11" s="1498">
        <v>20377</v>
      </c>
      <c r="F11" s="1499">
        <v>956878</v>
      </c>
    </row>
    <row r="12" spans="1:6" s="1500" customFormat="1" ht="21" hidden="1" thickTop="1" x14ac:dyDescent="0.3">
      <c r="A12" s="3098">
        <v>40360</v>
      </c>
      <c r="B12" s="1496">
        <v>447586</v>
      </c>
      <c r="C12" s="1497">
        <v>21884958</v>
      </c>
      <c r="D12" s="1497">
        <v>22</v>
      </c>
      <c r="E12" s="1498">
        <v>20345</v>
      </c>
      <c r="F12" s="1499">
        <v>994771</v>
      </c>
    </row>
    <row r="13" spans="1:6" s="1500" customFormat="1" ht="21" hidden="1" thickTop="1" x14ac:dyDescent="0.3">
      <c r="A13" s="3098">
        <v>40391</v>
      </c>
      <c r="B13" s="1496">
        <v>435490</v>
      </c>
      <c r="C13" s="1497">
        <v>21023041</v>
      </c>
      <c r="D13" s="1497">
        <v>22</v>
      </c>
      <c r="E13" s="1498">
        <v>19795</v>
      </c>
      <c r="F13" s="1499">
        <v>955593</v>
      </c>
    </row>
    <row r="14" spans="1:6" s="1500" customFormat="1" ht="21" hidden="1" thickTop="1" x14ac:dyDescent="0.3">
      <c r="A14" s="3098">
        <v>40422</v>
      </c>
      <c r="B14" s="1496">
        <v>431049</v>
      </c>
      <c r="C14" s="1497">
        <v>20726682</v>
      </c>
      <c r="D14" s="1497">
        <v>21</v>
      </c>
      <c r="E14" s="1498">
        <v>20526</v>
      </c>
      <c r="F14" s="1499">
        <v>986985</v>
      </c>
    </row>
    <row r="15" spans="1:6" s="1500" customFormat="1" ht="21" hidden="1" thickTop="1" x14ac:dyDescent="0.3">
      <c r="A15" s="3098">
        <v>40452</v>
      </c>
      <c r="B15" s="1496">
        <v>443872</v>
      </c>
      <c r="C15" s="1497">
        <v>21052303</v>
      </c>
      <c r="D15" s="1497">
        <v>21</v>
      </c>
      <c r="E15" s="1498">
        <v>21137</v>
      </c>
      <c r="F15" s="1499">
        <v>1002491</v>
      </c>
    </row>
    <row r="16" spans="1:6" s="1500" customFormat="1" ht="21" hidden="1" thickTop="1" x14ac:dyDescent="0.3">
      <c r="A16" s="3098">
        <v>40483</v>
      </c>
      <c r="B16" s="1496">
        <v>478387</v>
      </c>
      <c r="C16" s="1497">
        <v>22094405.145189997</v>
      </c>
      <c r="D16" s="1497">
        <v>20</v>
      </c>
      <c r="E16" s="1498">
        <v>23919.35</v>
      </c>
      <c r="F16" s="1499">
        <v>1104720.2572594997</v>
      </c>
    </row>
    <row r="17" spans="1:6" s="1500" customFormat="1" ht="21" hidden="1" thickTop="1" x14ac:dyDescent="0.3">
      <c r="A17" s="3098">
        <v>40513</v>
      </c>
      <c r="B17" s="1496">
        <v>562286</v>
      </c>
      <c r="C17" s="1497">
        <v>29385611</v>
      </c>
      <c r="D17" s="1497">
        <v>23</v>
      </c>
      <c r="E17" s="1498">
        <v>26776</v>
      </c>
      <c r="F17" s="1499">
        <v>1399315</v>
      </c>
    </row>
    <row r="18" spans="1:6" s="1500" customFormat="1" ht="21" hidden="1" thickTop="1" x14ac:dyDescent="0.3">
      <c r="A18" s="3098">
        <v>40544</v>
      </c>
      <c r="B18" s="1501">
        <v>404261</v>
      </c>
      <c r="C18" s="1502">
        <v>18665282</v>
      </c>
      <c r="D18" s="1502">
        <v>19</v>
      </c>
      <c r="E18" s="1503">
        <v>21277</v>
      </c>
      <c r="F18" s="1504">
        <v>982383</v>
      </c>
    </row>
    <row r="19" spans="1:6" s="1500" customFormat="1" ht="21" hidden="1" thickTop="1" x14ac:dyDescent="0.3">
      <c r="A19" s="3098">
        <v>40575</v>
      </c>
      <c r="B19" s="1501">
        <v>410417</v>
      </c>
      <c r="C19" s="1502">
        <v>20754567</v>
      </c>
      <c r="D19" s="1502">
        <v>18</v>
      </c>
      <c r="E19" s="1503">
        <v>22801</v>
      </c>
      <c r="F19" s="1504">
        <v>1153032</v>
      </c>
    </row>
    <row r="20" spans="1:6" s="1500" customFormat="1" ht="21" hidden="1" thickTop="1" x14ac:dyDescent="0.3">
      <c r="A20" s="3098">
        <v>40603</v>
      </c>
      <c r="B20" s="1501">
        <v>480048</v>
      </c>
      <c r="C20" s="1502">
        <v>22665919</v>
      </c>
      <c r="D20" s="1502">
        <v>22</v>
      </c>
      <c r="E20" s="1503">
        <v>21820</v>
      </c>
      <c r="F20" s="1504">
        <v>1030269</v>
      </c>
    </row>
    <row r="21" spans="1:6" s="1500" customFormat="1" ht="21" hidden="1" thickTop="1" x14ac:dyDescent="0.3">
      <c r="A21" s="3098">
        <v>40634</v>
      </c>
      <c r="B21" s="1501">
        <v>429435</v>
      </c>
      <c r="C21" s="1502">
        <v>20514130</v>
      </c>
      <c r="D21" s="1502">
        <v>20</v>
      </c>
      <c r="E21" s="1503">
        <v>21472</v>
      </c>
      <c r="F21" s="1504">
        <v>1025707</v>
      </c>
    </row>
    <row r="22" spans="1:6" s="1500" customFormat="1" ht="21" hidden="1" thickTop="1" x14ac:dyDescent="0.3">
      <c r="A22" s="3098">
        <v>40664</v>
      </c>
      <c r="B22" s="1501">
        <v>472258</v>
      </c>
      <c r="C22" s="1502">
        <v>22338190</v>
      </c>
      <c r="D22" s="1502">
        <v>22</v>
      </c>
      <c r="E22" s="1503">
        <v>21466</v>
      </c>
      <c r="F22" s="1504">
        <v>1015372</v>
      </c>
    </row>
    <row r="23" spans="1:6" s="1500" customFormat="1" ht="21" hidden="1" thickTop="1" x14ac:dyDescent="0.3">
      <c r="A23" s="3098">
        <v>40695</v>
      </c>
      <c r="B23" s="1501">
        <v>459609</v>
      </c>
      <c r="C23" s="1502">
        <v>23452306</v>
      </c>
      <c r="D23" s="1502">
        <v>22</v>
      </c>
      <c r="E23" s="1503">
        <v>20891</v>
      </c>
      <c r="F23" s="1504">
        <v>1066014</v>
      </c>
    </row>
    <row r="24" spans="1:6" s="1500" customFormat="1" ht="21" hidden="1" thickTop="1" x14ac:dyDescent="0.3">
      <c r="A24" s="3098">
        <v>40725</v>
      </c>
      <c r="B24" s="1501">
        <v>436511</v>
      </c>
      <c r="C24" s="1502">
        <v>22202850</v>
      </c>
      <c r="D24" s="1502">
        <v>21</v>
      </c>
      <c r="E24" s="1503">
        <v>20786</v>
      </c>
      <c r="F24" s="1504">
        <v>1057279</v>
      </c>
    </row>
    <row r="25" spans="1:6" s="1500" customFormat="1" ht="21" hidden="1" thickTop="1" x14ac:dyDescent="0.3">
      <c r="A25" s="3098">
        <v>40756</v>
      </c>
      <c r="B25" s="1501">
        <v>446499</v>
      </c>
      <c r="C25" s="1502">
        <v>21637527</v>
      </c>
      <c r="D25" s="1502">
        <v>22</v>
      </c>
      <c r="E25" s="1503">
        <v>20295</v>
      </c>
      <c r="F25" s="1504">
        <v>983524</v>
      </c>
    </row>
    <row r="26" spans="1:6" s="1500" customFormat="1" ht="21" hidden="1" thickTop="1" x14ac:dyDescent="0.3">
      <c r="A26" s="3098">
        <v>40787</v>
      </c>
      <c r="B26" s="1501">
        <v>439837</v>
      </c>
      <c r="C26" s="1502">
        <v>20864985</v>
      </c>
      <c r="D26" s="1502">
        <v>21</v>
      </c>
      <c r="E26" s="1503">
        <v>20945</v>
      </c>
      <c r="F26" s="1504">
        <v>993571</v>
      </c>
    </row>
    <row r="27" spans="1:6" s="1500" customFormat="1" ht="21" hidden="1" thickTop="1" x14ac:dyDescent="0.3">
      <c r="A27" s="3098">
        <v>40817</v>
      </c>
      <c r="B27" s="1501">
        <v>429409</v>
      </c>
      <c r="C27" s="1502">
        <v>21844470</v>
      </c>
      <c r="D27" s="1502">
        <v>20</v>
      </c>
      <c r="E27" s="1503">
        <v>21470</v>
      </c>
      <c r="F27" s="1504">
        <v>1092223</v>
      </c>
    </row>
    <row r="28" spans="1:6" s="1500" customFormat="1" ht="21" hidden="1" thickTop="1" x14ac:dyDescent="0.3">
      <c r="A28" s="3098">
        <v>40848</v>
      </c>
      <c r="B28" s="1501">
        <v>441789</v>
      </c>
      <c r="C28" s="1502">
        <v>21637089</v>
      </c>
      <c r="D28" s="1502">
        <v>20</v>
      </c>
      <c r="E28" s="1503">
        <v>22089</v>
      </c>
      <c r="F28" s="1504">
        <v>1081854</v>
      </c>
    </row>
    <row r="29" spans="1:6" s="1500" customFormat="1" ht="21" hidden="1" thickTop="1" x14ac:dyDescent="0.3">
      <c r="A29" s="3098">
        <v>40878</v>
      </c>
      <c r="B29" s="1501">
        <v>509153</v>
      </c>
      <c r="C29" s="1502">
        <v>26909768</v>
      </c>
      <c r="D29" s="1502">
        <v>22</v>
      </c>
      <c r="E29" s="1503">
        <v>23143</v>
      </c>
      <c r="F29" s="1504">
        <v>1223171</v>
      </c>
    </row>
    <row r="30" spans="1:6" s="1500" customFormat="1" ht="16.5" hidden="1" customHeight="1" x14ac:dyDescent="0.3">
      <c r="A30" s="3098">
        <v>40909</v>
      </c>
      <c r="B30" s="1501">
        <v>411557</v>
      </c>
      <c r="C30" s="1502">
        <v>20402574</v>
      </c>
      <c r="D30" s="1502">
        <v>20</v>
      </c>
      <c r="E30" s="1503">
        <v>20578</v>
      </c>
      <c r="F30" s="1504">
        <v>1020129</v>
      </c>
    </row>
    <row r="31" spans="1:6" s="1500" customFormat="1" ht="16.5" hidden="1" customHeight="1" x14ac:dyDescent="0.3">
      <c r="A31" s="3098">
        <v>40940</v>
      </c>
      <c r="B31" s="1501">
        <v>401302</v>
      </c>
      <c r="C31" s="1502">
        <v>20239873</v>
      </c>
      <c r="D31" s="1502">
        <v>18</v>
      </c>
      <c r="E31" s="1503">
        <v>22295</v>
      </c>
      <c r="F31" s="1504">
        <v>1124437</v>
      </c>
    </row>
    <row r="32" spans="1:6" s="1500" customFormat="1" ht="16.5" hidden="1" customHeight="1" x14ac:dyDescent="0.3">
      <c r="A32" s="3098">
        <v>40969</v>
      </c>
      <c r="B32" s="1501">
        <v>432715</v>
      </c>
      <c r="C32" s="1502">
        <v>21349071</v>
      </c>
      <c r="D32" s="1502">
        <v>20</v>
      </c>
      <c r="E32" s="1503">
        <v>21636</v>
      </c>
      <c r="F32" s="1504">
        <v>1067454</v>
      </c>
    </row>
    <row r="33" spans="1:6" s="1500" customFormat="1" ht="16.5" hidden="1" customHeight="1" x14ac:dyDescent="0.3">
      <c r="A33" s="3098">
        <v>41000</v>
      </c>
      <c r="B33" s="1501">
        <v>436837</v>
      </c>
      <c r="C33" s="1502">
        <v>21910904</v>
      </c>
      <c r="D33" s="1502">
        <v>21</v>
      </c>
      <c r="E33" s="1503">
        <v>20802</v>
      </c>
      <c r="F33" s="1504">
        <v>1043376</v>
      </c>
    </row>
    <row r="34" spans="1:6" s="1500" customFormat="1" ht="16.5" hidden="1" customHeight="1" x14ac:dyDescent="0.3">
      <c r="A34" s="3098">
        <v>41030</v>
      </c>
      <c r="B34" s="1501">
        <v>470150</v>
      </c>
      <c r="C34" s="1502">
        <v>22379207</v>
      </c>
      <c r="D34" s="1502">
        <v>22</v>
      </c>
      <c r="E34" s="1503">
        <v>21370</v>
      </c>
      <c r="F34" s="1504">
        <v>1017237</v>
      </c>
    </row>
    <row r="35" spans="1:6" s="1500" customFormat="1" ht="16.5" hidden="1" customHeight="1" x14ac:dyDescent="0.3">
      <c r="A35" s="3098">
        <v>41061</v>
      </c>
      <c r="B35" s="1501">
        <v>423483</v>
      </c>
      <c r="C35" s="1502">
        <v>21139261</v>
      </c>
      <c r="D35" s="1502">
        <v>21</v>
      </c>
      <c r="E35" s="1503">
        <v>20166</v>
      </c>
      <c r="F35" s="1504">
        <v>1006631</v>
      </c>
    </row>
    <row r="36" spans="1:6" s="1500" customFormat="1" ht="16.5" hidden="1" customHeight="1" x14ac:dyDescent="0.3">
      <c r="A36" s="3098">
        <v>41091</v>
      </c>
      <c r="B36" s="1501">
        <v>453418</v>
      </c>
      <c r="C36" s="1502">
        <v>23746073</v>
      </c>
      <c r="D36" s="1502">
        <v>22</v>
      </c>
      <c r="E36" s="1503">
        <v>20610</v>
      </c>
      <c r="F36" s="1504">
        <v>1079367</v>
      </c>
    </row>
    <row r="37" spans="1:6" s="1500" customFormat="1" ht="16.5" hidden="1" customHeight="1" x14ac:dyDescent="0.3">
      <c r="A37" s="3098">
        <v>41122</v>
      </c>
      <c r="B37" s="1501">
        <v>428256</v>
      </c>
      <c r="C37" s="1502">
        <v>21776630</v>
      </c>
      <c r="D37" s="1502">
        <v>21</v>
      </c>
      <c r="E37" s="1503">
        <v>20393</v>
      </c>
      <c r="F37" s="1504">
        <v>1036982</v>
      </c>
    </row>
    <row r="38" spans="1:6" s="1500" customFormat="1" ht="16.5" hidden="1" customHeight="1" x14ac:dyDescent="0.3">
      <c r="A38" s="3098">
        <v>41153</v>
      </c>
      <c r="B38" s="1501">
        <v>397667</v>
      </c>
      <c r="C38" s="1502">
        <v>20543860</v>
      </c>
      <c r="D38" s="1502">
        <v>19</v>
      </c>
      <c r="E38" s="1503">
        <v>20930</v>
      </c>
      <c r="F38" s="1504">
        <v>1081256</v>
      </c>
    </row>
    <row r="39" spans="1:6" s="1500" customFormat="1" ht="16.5" hidden="1" customHeight="1" x14ac:dyDescent="0.3">
      <c r="A39" s="3098">
        <v>41183</v>
      </c>
      <c r="B39" s="1501">
        <v>476909</v>
      </c>
      <c r="C39" s="1502">
        <v>25001750</v>
      </c>
      <c r="D39" s="1502">
        <v>23</v>
      </c>
      <c r="E39" s="1503">
        <v>20735</v>
      </c>
      <c r="F39" s="1504">
        <v>1087033</v>
      </c>
    </row>
    <row r="40" spans="1:6" s="1500" customFormat="1" ht="16.5" hidden="1" customHeight="1" x14ac:dyDescent="0.3">
      <c r="A40" s="3098">
        <v>41214</v>
      </c>
      <c r="B40" s="1501">
        <v>423120</v>
      </c>
      <c r="C40" s="1502">
        <v>21648556</v>
      </c>
      <c r="D40" s="1502">
        <v>20</v>
      </c>
      <c r="E40" s="1503">
        <v>21156</v>
      </c>
      <c r="F40" s="1504">
        <v>1082428</v>
      </c>
    </row>
    <row r="41" spans="1:6" s="1500" customFormat="1" ht="16.5" hidden="1" customHeight="1" x14ac:dyDescent="0.3">
      <c r="A41" s="3098">
        <v>41244</v>
      </c>
      <c r="B41" s="1501">
        <v>458402</v>
      </c>
      <c r="C41" s="1502">
        <v>25455656</v>
      </c>
      <c r="D41" s="1502">
        <v>20</v>
      </c>
      <c r="E41" s="1503">
        <v>22920</v>
      </c>
      <c r="F41" s="1504">
        <v>1272783</v>
      </c>
    </row>
    <row r="42" spans="1:6" s="1500" customFormat="1" ht="18" customHeight="1" thickTop="1" x14ac:dyDescent="0.3">
      <c r="A42" s="3994">
        <v>41653</v>
      </c>
      <c r="B42" s="3099">
        <v>374235</v>
      </c>
      <c r="C42" s="3100">
        <v>19560273</v>
      </c>
      <c r="D42" s="3100">
        <v>19</v>
      </c>
      <c r="E42" s="3101">
        <v>19697</v>
      </c>
      <c r="F42" s="3102">
        <v>1029488</v>
      </c>
    </row>
    <row r="43" spans="1:6" s="1500" customFormat="1" ht="18" customHeight="1" x14ac:dyDescent="0.3">
      <c r="A43" s="3994">
        <v>41671</v>
      </c>
      <c r="B43" s="3099">
        <v>372478</v>
      </c>
      <c r="C43" s="3100">
        <v>19906878</v>
      </c>
      <c r="D43" s="3100">
        <v>18</v>
      </c>
      <c r="E43" s="3101">
        <v>20693</v>
      </c>
      <c r="F43" s="3102">
        <v>1105938</v>
      </c>
    </row>
    <row r="44" spans="1:6" s="1500" customFormat="1" ht="18" customHeight="1" x14ac:dyDescent="0.3">
      <c r="A44" s="3994">
        <v>41699</v>
      </c>
      <c r="B44" s="3099">
        <v>385697</v>
      </c>
      <c r="C44" s="3100">
        <v>19847409</v>
      </c>
      <c r="D44" s="3100">
        <v>19</v>
      </c>
      <c r="E44" s="3101">
        <v>20300</v>
      </c>
      <c r="F44" s="3102">
        <v>1044600</v>
      </c>
    </row>
    <row r="45" spans="1:6" s="1500" customFormat="1" ht="18" customHeight="1" x14ac:dyDescent="0.3">
      <c r="A45" s="3994">
        <v>41743</v>
      </c>
      <c r="B45" s="3099">
        <v>444814</v>
      </c>
      <c r="C45" s="3100">
        <v>23067406</v>
      </c>
      <c r="D45" s="3100">
        <v>22</v>
      </c>
      <c r="E45" s="3101">
        <v>20219</v>
      </c>
      <c r="F45" s="3102">
        <v>1048518</v>
      </c>
    </row>
    <row r="46" spans="1:6" s="1500" customFormat="1" ht="18" customHeight="1" x14ac:dyDescent="0.3">
      <c r="A46" s="3994">
        <v>41773</v>
      </c>
      <c r="B46" s="3099">
        <v>421691</v>
      </c>
      <c r="C46" s="3100">
        <v>22238506</v>
      </c>
      <c r="D46" s="3100">
        <v>21</v>
      </c>
      <c r="E46" s="3101">
        <v>20081</v>
      </c>
      <c r="F46" s="3102">
        <v>1058976</v>
      </c>
    </row>
    <row r="47" spans="1:6" s="1500" customFormat="1" ht="18" customHeight="1" x14ac:dyDescent="0.3">
      <c r="A47" s="3994">
        <v>41791</v>
      </c>
      <c r="B47" s="3099">
        <v>403572</v>
      </c>
      <c r="C47" s="3100">
        <v>21524293</v>
      </c>
      <c r="D47" s="3100">
        <v>21</v>
      </c>
      <c r="E47" s="3101">
        <v>19218</v>
      </c>
      <c r="F47" s="3102">
        <v>1024966</v>
      </c>
    </row>
    <row r="48" spans="1:6" s="1500" customFormat="1" ht="18" customHeight="1" x14ac:dyDescent="0.3">
      <c r="A48" s="3994">
        <v>41821</v>
      </c>
      <c r="B48" s="3099">
        <v>432321</v>
      </c>
      <c r="C48" s="3100">
        <v>22733366</v>
      </c>
      <c r="D48" s="3100">
        <v>22</v>
      </c>
      <c r="E48" s="3101">
        <v>19651</v>
      </c>
      <c r="F48" s="3102">
        <v>1033335</v>
      </c>
    </row>
    <row r="49" spans="1:6" s="1500" customFormat="1" ht="18" customHeight="1" x14ac:dyDescent="0.3">
      <c r="A49" s="3994">
        <v>41852</v>
      </c>
      <c r="B49" s="3099">
        <v>383127</v>
      </c>
      <c r="C49" s="3100">
        <v>20032811</v>
      </c>
      <c r="D49" s="3100">
        <v>20</v>
      </c>
      <c r="E49" s="3101">
        <v>19156</v>
      </c>
      <c r="F49" s="3102">
        <v>1001641</v>
      </c>
    </row>
    <row r="50" spans="1:6" s="1500" customFormat="1" ht="18" customHeight="1" x14ac:dyDescent="0.3">
      <c r="A50" s="3994">
        <v>41883</v>
      </c>
      <c r="B50" s="3099">
        <v>413404</v>
      </c>
      <c r="C50" s="3100">
        <v>21889470</v>
      </c>
      <c r="D50" s="3100">
        <v>22</v>
      </c>
      <c r="E50" s="3101">
        <v>18791</v>
      </c>
      <c r="F50" s="3102">
        <v>994976</v>
      </c>
    </row>
    <row r="51" spans="1:6" s="1500" customFormat="1" ht="18" customHeight="1" x14ac:dyDescent="0.3">
      <c r="A51" s="3994">
        <v>41913</v>
      </c>
      <c r="B51" s="3099">
        <v>419457</v>
      </c>
      <c r="C51" s="3100">
        <v>22474559</v>
      </c>
      <c r="D51" s="3100">
        <v>22</v>
      </c>
      <c r="E51" s="3101">
        <v>19066</v>
      </c>
      <c r="F51" s="3102">
        <v>1021571</v>
      </c>
    </row>
    <row r="52" spans="1:6" s="1500" customFormat="1" ht="18" customHeight="1" x14ac:dyDescent="0.3">
      <c r="A52" s="3994">
        <v>41944</v>
      </c>
      <c r="B52" s="3099">
        <v>375825</v>
      </c>
      <c r="C52" s="3100">
        <v>20664615</v>
      </c>
      <c r="D52" s="3100">
        <v>20</v>
      </c>
      <c r="E52" s="3101">
        <v>18791</v>
      </c>
      <c r="F52" s="3102">
        <v>1033231</v>
      </c>
    </row>
    <row r="53" spans="1:6" s="1500" customFormat="1" ht="18" customHeight="1" x14ac:dyDescent="0.3">
      <c r="A53" s="3994">
        <v>41974</v>
      </c>
      <c r="B53" s="3099">
        <v>455435</v>
      </c>
      <c r="C53" s="3100">
        <v>25291403</v>
      </c>
      <c r="D53" s="3100">
        <v>21</v>
      </c>
      <c r="E53" s="3101">
        <v>21687</v>
      </c>
      <c r="F53" s="3102">
        <v>1204353</v>
      </c>
    </row>
    <row r="54" spans="1:6" s="1500" customFormat="1" ht="18" customHeight="1" x14ac:dyDescent="0.3">
      <c r="A54" s="3994">
        <v>42005</v>
      </c>
      <c r="B54" s="3105">
        <v>363305</v>
      </c>
      <c r="C54" s="3106">
        <v>17953593</v>
      </c>
      <c r="D54" s="3106">
        <v>20</v>
      </c>
      <c r="E54" s="3107">
        <v>18165</v>
      </c>
      <c r="F54" s="3108">
        <v>897680</v>
      </c>
    </row>
    <row r="55" spans="1:6" s="1500" customFormat="1" ht="18" customHeight="1" x14ac:dyDescent="0.3">
      <c r="A55" s="3994">
        <v>42036</v>
      </c>
      <c r="B55" s="3105">
        <v>337515</v>
      </c>
      <c r="C55" s="3106">
        <v>18506021</v>
      </c>
      <c r="D55" s="3106">
        <v>17</v>
      </c>
      <c r="E55" s="3107">
        <v>19854</v>
      </c>
      <c r="F55" s="3108">
        <v>1088589</v>
      </c>
    </row>
    <row r="56" spans="1:6" s="1500" customFormat="1" ht="18" customHeight="1" x14ac:dyDescent="0.3">
      <c r="A56" s="3994">
        <v>42064</v>
      </c>
      <c r="B56" s="3105">
        <v>321981</v>
      </c>
      <c r="C56" s="3106">
        <v>16981424</v>
      </c>
      <c r="D56" s="3106">
        <v>21</v>
      </c>
      <c r="E56" s="3107">
        <v>15332</v>
      </c>
      <c r="F56" s="3108">
        <v>808639</v>
      </c>
    </row>
    <row r="57" spans="1:6" s="1500" customFormat="1" ht="18" customHeight="1" x14ac:dyDescent="0.3">
      <c r="A57" s="3994">
        <v>42095</v>
      </c>
      <c r="B57" s="3105">
        <v>398233</v>
      </c>
      <c r="C57" s="3106">
        <v>20767752</v>
      </c>
      <c r="D57" s="3106">
        <v>22</v>
      </c>
      <c r="E57" s="3107">
        <v>18102</v>
      </c>
      <c r="F57" s="3108">
        <v>943989</v>
      </c>
    </row>
    <row r="58" spans="1:6" s="1500" customFormat="1" ht="18" customHeight="1" x14ac:dyDescent="0.3">
      <c r="A58" s="3994">
        <v>42125</v>
      </c>
      <c r="B58" s="3105">
        <v>351700</v>
      </c>
      <c r="C58" s="3106">
        <v>18484938</v>
      </c>
      <c r="D58" s="3106">
        <v>20</v>
      </c>
      <c r="E58" s="3107">
        <v>17585</v>
      </c>
      <c r="F58" s="3108">
        <v>924247</v>
      </c>
    </row>
    <row r="59" spans="1:6" s="1500" customFormat="1" ht="18" customHeight="1" x14ac:dyDescent="0.3">
      <c r="A59" s="3994">
        <v>42156</v>
      </c>
      <c r="B59" s="3105">
        <v>402427</v>
      </c>
      <c r="C59" s="3106">
        <v>22461853</v>
      </c>
      <c r="D59" s="3106">
        <v>22</v>
      </c>
      <c r="E59" s="3107">
        <v>18292</v>
      </c>
      <c r="F59" s="3108">
        <v>1021039</v>
      </c>
    </row>
    <row r="60" spans="1:6" s="1500" customFormat="1" ht="18" customHeight="1" x14ac:dyDescent="0.3">
      <c r="A60" s="3994">
        <v>42186</v>
      </c>
      <c r="B60" s="3105">
        <v>408924</v>
      </c>
      <c r="C60" s="3106">
        <v>22778237</v>
      </c>
      <c r="D60" s="3106">
        <v>23</v>
      </c>
      <c r="E60" s="3107">
        <v>17779</v>
      </c>
      <c r="F60" s="3108">
        <v>990358</v>
      </c>
    </row>
    <row r="61" spans="1:6" s="1500" customFormat="1" ht="18" customHeight="1" x14ac:dyDescent="0.3">
      <c r="A61" s="3994">
        <v>42217</v>
      </c>
      <c r="B61" s="3105">
        <v>364553</v>
      </c>
      <c r="C61" s="3106">
        <v>19314158</v>
      </c>
      <c r="D61" s="3106">
        <v>21</v>
      </c>
      <c r="E61" s="3107">
        <v>17360</v>
      </c>
      <c r="F61" s="3108">
        <v>919722</v>
      </c>
    </row>
    <row r="62" spans="1:6" s="1500" customFormat="1" ht="18" customHeight="1" x14ac:dyDescent="0.3">
      <c r="A62" s="3994">
        <v>42248</v>
      </c>
      <c r="B62" s="3105">
        <v>382301</v>
      </c>
      <c r="C62" s="3106">
        <v>19976716</v>
      </c>
      <c r="D62" s="3106">
        <v>21</v>
      </c>
      <c r="E62" s="3107">
        <v>18205</v>
      </c>
      <c r="F62" s="3108">
        <v>951272</v>
      </c>
    </row>
    <row r="63" spans="1:6" s="1500" customFormat="1" ht="18" customHeight="1" x14ac:dyDescent="0.3">
      <c r="A63" s="3994">
        <v>42278</v>
      </c>
      <c r="B63" s="3105">
        <v>407755</v>
      </c>
      <c r="C63" s="3106">
        <v>21167741</v>
      </c>
      <c r="D63" s="3106">
        <v>22</v>
      </c>
      <c r="E63" s="3107">
        <v>18534</v>
      </c>
      <c r="F63" s="3108">
        <v>962170</v>
      </c>
    </row>
    <row r="64" spans="1:6" s="1500" customFormat="1" ht="18" customHeight="1" x14ac:dyDescent="0.3">
      <c r="A64" s="3994">
        <v>42309</v>
      </c>
      <c r="B64" s="3105">
        <v>373606</v>
      </c>
      <c r="C64" s="3106">
        <v>18662222</v>
      </c>
      <c r="D64" s="3106">
        <v>19</v>
      </c>
      <c r="E64" s="3107">
        <v>19663</v>
      </c>
      <c r="F64" s="3108">
        <v>982222</v>
      </c>
    </row>
    <row r="65" spans="1:10" s="1500" customFormat="1" ht="18" customHeight="1" x14ac:dyDescent="0.3">
      <c r="A65" s="3994">
        <v>42339</v>
      </c>
      <c r="B65" s="3105">
        <v>449448</v>
      </c>
      <c r="C65" s="3106">
        <v>25270380</v>
      </c>
      <c r="D65" s="3106">
        <v>22</v>
      </c>
      <c r="E65" s="3107">
        <v>20429</v>
      </c>
      <c r="F65" s="3108">
        <v>1148654</v>
      </c>
    </row>
    <row r="66" spans="1:10" s="1500" customFormat="1" ht="18" customHeight="1" x14ac:dyDescent="0.3">
      <c r="A66" s="3994">
        <v>42370</v>
      </c>
      <c r="B66" s="3105">
        <v>332953</v>
      </c>
      <c r="C66" s="3106">
        <v>16843614</v>
      </c>
      <c r="D66" s="3106">
        <v>20</v>
      </c>
      <c r="E66" s="3107">
        <v>16648</v>
      </c>
      <c r="F66" s="3108">
        <v>842181</v>
      </c>
    </row>
    <row r="67" spans="1:10" s="1500" customFormat="1" ht="18" customHeight="1" x14ac:dyDescent="0.3">
      <c r="A67" s="3994">
        <v>42401</v>
      </c>
      <c r="B67" s="3105">
        <v>346286</v>
      </c>
      <c r="C67" s="3106">
        <v>19258711</v>
      </c>
      <c r="D67" s="3106">
        <v>19</v>
      </c>
      <c r="E67" s="3107">
        <v>18226</v>
      </c>
      <c r="F67" s="3108">
        <v>1013616</v>
      </c>
      <c r="J67" s="1505"/>
    </row>
    <row r="68" spans="1:10" s="1500" customFormat="1" ht="18" customHeight="1" x14ac:dyDescent="0.3">
      <c r="A68" s="3994">
        <v>42430</v>
      </c>
      <c r="B68" s="3105">
        <v>392250</v>
      </c>
      <c r="C68" s="3106">
        <v>20945508</v>
      </c>
      <c r="D68" s="3106">
        <v>22</v>
      </c>
      <c r="E68" s="3107">
        <v>17830</v>
      </c>
      <c r="F68" s="3108">
        <v>952069</v>
      </c>
    </row>
    <row r="69" spans="1:10" s="1500" customFormat="1" ht="18" customHeight="1" x14ac:dyDescent="0.3">
      <c r="A69" s="3994">
        <v>42461</v>
      </c>
      <c r="B69" s="3105">
        <v>354308</v>
      </c>
      <c r="C69" s="3106">
        <v>18585728</v>
      </c>
      <c r="D69" s="3106">
        <v>20</v>
      </c>
      <c r="E69" s="3107">
        <v>17715</v>
      </c>
      <c r="F69" s="3108">
        <v>929286</v>
      </c>
    </row>
    <row r="70" spans="1:10" s="1500" customFormat="1" ht="18" customHeight="1" x14ac:dyDescent="0.3">
      <c r="A70" s="3994">
        <v>42491</v>
      </c>
      <c r="B70" s="3105">
        <v>386095</v>
      </c>
      <c r="C70" s="3106">
        <v>21254863</v>
      </c>
      <c r="D70" s="3106">
        <v>22</v>
      </c>
      <c r="E70" s="3107">
        <v>17550</v>
      </c>
      <c r="F70" s="3108">
        <v>966130</v>
      </c>
    </row>
    <row r="71" spans="1:10" s="1500" customFormat="1" ht="18" customHeight="1" x14ac:dyDescent="0.3">
      <c r="A71" s="3994">
        <v>42522</v>
      </c>
      <c r="B71" s="3105">
        <v>381449</v>
      </c>
      <c r="C71" s="3106">
        <v>22063492</v>
      </c>
      <c r="D71" s="3106">
        <v>22</v>
      </c>
      <c r="E71" s="3107">
        <v>17339</v>
      </c>
      <c r="F71" s="3108">
        <v>1002886</v>
      </c>
    </row>
    <row r="72" spans="1:10" s="1500" customFormat="1" ht="18" customHeight="1" x14ac:dyDescent="0.3">
      <c r="A72" s="3994">
        <v>42552</v>
      </c>
      <c r="B72" s="3105">
        <v>363559</v>
      </c>
      <c r="C72" s="3106">
        <v>22425493</v>
      </c>
      <c r="D72" s="3106">
        <v>20</v>
      </c>
      <c r="E72" s="3107">
        <f>B72/D72</f>
        <v>18177.95</v>
      </c>
      <c r="F72" s="3108">
        <f>C72/D72</f>
        <v>1121274.6499999999</v>
      </c>
    </row>
    <row r="73" spans="1:10" s="1500" customFormat="1" ht="18" customHeight="1" x14ac:dyDescent="0.3">
      <c r="A73" s="3994">
        <v>42583</v>
      </c>
      <c r="B73" s="3105">
        <v>386287</v>
      </c>
      <c r="C73" s="3106">
        <v>21038007</v>
      </c>
      <c r="D73" s="3106">
        <v>22</v>
      </c>
      <c r="E73" s="3107">
        <f>B73/D73</f>
        <v>17558.5</v>
      </c>
      <c r="F73" s="3108">
        <f>C73/D73</f>
        <v>956273.04545454541</v>
      </c>
    </row>
    <row r="74" spans="1:10" s="1500" customFormat="1" ht="18" customHeight="1" x14ac:dyDescent="0.3">
      <c r="A74" s="3994">
        <v>42614</v>
      </c>
      <c r="B74" s="3105">
        <v>365155</v>
      </c>
      <c r="C74" s="3106">
        <v>19410018</v>
      </c>
      <c r="D74" s="3106">
        <v>21</v>
      </c>
      <c r="E74" s="3107">
        <v>17388</v>
      </c>
      <c r="F74" s="3108">
        <v>924287</v>
      </c>
    </row>
    <row r="75" spans="1:10" s="1500" customFormat="1" ht="18" customHeight="1" x14ac:dyDescent="0.3">
      <c r="A75" s="3994">
        <v>42644</v>
      </c>
      <c r="B75" s="3105">
        <v>382182</v>
      </c>
      <c r="C75" s="3106">
        <v>20935481</v>
      </c>
      <c r="D75" s="3106">
        <v>21</v>
      </c>
      <c r="E75" s="3107">
        <v>18199</v>
      </c>
      <c r="F75" s="3108">
        <v>996928</v>
      </c>
    </row>
    <row r="76" spans="1:10" s="1500" customFormat="1" ht="18" customHeight="1" x14ac:dyDescent="0.3">
      <c r="A76" s="3994">
        <v>42675</v>
      </c>
      <c r="B76" s="3105">
        <v>377752</v>
      </c>
      <c r="C76" s="3106">
        <v>21384728</v>
      </c>
      <c r="D76" s="3106">
        <v>21</v>
      </c>
      <c r="E76" s="3107">
        <v>17988</v>
      </c>
      <c r="F76" s="3108">
        <v>1018320</v>
      </c>
    </row>
    <row r="77" spans="1:10" s="1500" customFormat="1" ht="18" customHeight="1" x14ac:dyDescent="0.3">
      <c r="A77" s="3994">
        <v>42705</v>
      </c>
      <c r="B77" s="3105">
        <v>422965</v>
      </c>
      <c r="C77" s="3106">
        <v>26388957</v>
      </c>
      <c r="D77" s="3106">
        <v>22</v>
      </c>
      <c r="E77" s="3107">
        <v>19226</v>
      </c>
      <c r="F77" s="3108">
        <v>1199498</v>
      </c>
    </row>
    <row r="78" spans="1:10" s="1500" customFormat="1" ht="18" customHeight="1" x14ac:dyDescent="0.3">
      <c r="A78" s="3994">
        <v>42736</v>
      </c>
      <c r="B78" s="3105">
        <v>333247</v>
      </c>
      <c r="C78" s="3106">
        <v>19554231</v>
      </c>
      <c r="D78" s="3106">
        <v>21</v>
      </c>
      <c r="E78" s="3107">
        <v>15869</v>
      </c>
      <c r="F78" s="3108">
        <v>931154</v>
      </c>
    </row>
    <row r="79" spans="1:10" s="1500" customFormat="1" ht="18" customHeight="1" x14ac:dyDescent="0.3">
      <c r="A79" s="3994">
        <v>42767</v>
      </c>
      <c r="B79" s="3105">
        <v>299566</v>
      </c>
      <c r="C79" s="3106">
        <v>17632668</v>
      </c>
      <c r="D79" s="3106">
        <v>17</v>
      </c>
      <c r="E79" s="3107">
        <v>17622</v>
      </c>
      <c r="F79" s="3108">
        <v>1037216</v>
      </c>
    </row>
    <row r="80" spans="1:10" s="1500" customFormat="1" ht="18" customHeight="1" x14ac:dyDescent="0.3">
      <c r="A80" s="3994">
        <v>42795</v>
      </c>
      <c r="B80" s="3105">
        <v>376579</v>
      </c>
      <c r="C80" s="3106">
        <v>21707266</v>
      </c>
      <c r="D80" s="3106">
        <v>22</v>
      </c>
      <c r="E80" s="3107">
        <v>17117</v>
      </c>
      <c r="F80" s="3108">
        <v>986694</v>
      </c>
    </row>
    <row r="81" spans="1:6" s="1500" customFormat="1" ht="18" customHeight="1" x14ac:dyDescent="0.3">
      <c r="A81" s="3995">
        <v>42826</v>
      </c>
      <c r="B81" s="3105">
        <v>329937</v>
      </c>
      <c r="C81" s="3106">
        <v>18200962</v>
      </c>
      <c r="D81" s="3106">
        <v>20</v>
      </c>
      <c r="E81" s="3107">
        <v>16497</v>
      </c>
      <c r="F81" s="3108">
        <v>910048</v>
      </c>
    </row>
    <row r="82" spans="1:6" s="1500" customFormat="1" ht="18" customHeight="1" x14ac:dyDescent="0.3">
      <c r="A82" s="3995">
        <v>42856</v>
      </c>
      <c r="B82" s="3105">
        <v>376131</v>
      </c>
      <c r="C82" s="3106">
        <v>20968771</v>
      </c>
      <c r="D82" s="3106">
        <v>22</v>
      </c>
      <c r="E82" s="3107">
        <v>17097</v>
      </c>
      <c r="F82" s="3108">
        <v>953126</v>
      </c>
    </row>
    <row r="83" spans="1:6" s="1500" customFormat="1" ht="18" customHeight="1" x14ac:dyDescent="0.3">
      <c r="A83" s="3995">
        <v>42887</v>
      </c>
      <c r="B83" s="3105">
        <v>350441</v>
      </c>
      <c r="C83" s="3106">
        <v>20765102</v>
      </c>
      <c r="D83" s="3106">
        <v>21</v>
      </c>
      <c r="E83" s="3109">
        <v>16688</v>
      </c>
      <c r="F83" s="3108">
        <v>988814</v>
      </c>
    </row>
    <row r="84" spans="1:6" s="1500" customFormat="1" ht="18" customHeight="1" x14ac:dyDescent="0.3">
      <c r="A84" s="3995">
        <v>42917</v>
      </c>
      <c r="B84" s="3105">
        <v>362477</v>
      </c>
      <c r="C84" s="3106">
        <v>21388311</v>
      </c>
      <c r="D84" s="3106">
        <v>21</v>
      </c>
      <c r="E84" s="3109">
        <v>17261</v>
      </c>
      <c r="F84" s="3108">
        <v>1018491</v>
      </c>
    </row>
    <row r="85" spans="1:6" s="1500" customFormat="1" ht="18" customHeight="1" x14ac:dyDescent="0.3">
      <c r="A85" s="3995">
        <v>42948</v>
      </c>
      <c r="B85" s="3105">
        <v>366407</v>
      </c>
      <c r="C85" s="3106">
        <v>22007564</v>
      </c>
      <c r="D85" s="3106">
        <v>23</v>
      </c>
      <c r="E85" s="3109">
        <v>15931</v>
      </c>
      <c r="F85" s="3108">
        <v>956851</v>
      </c>
    </row>
    <row r="86" spans="1:6" s="1500" customFormat="1" ht="18" customHeight="1" x14ac:dyDescent="0.3">
      <c r="A86" s="3995">
        <v>42979</v>
      </c>
      <c r="B86" s="3105">
        <v>340953</v>
      </c>
      <c r="C86" s="3106">
        <v>19364371</v>
      </c>
      <c r="D86" s="3106">
        <v>21</v>
      </c>
      <c r="E86" s="3109">
        <v>16236</v>
      </c>
      <c r="F86" s="3108">
        <v>922113</v>
      </c>
    </row>
    <row r="87" spans="1:6" s="1500" customFormat="1" ht="18" customHeight="1" x14ac:dyDescent="0.3">
      <c r="A87" s="3995">
        <v>43009</v>
      </c>
      <c r="B87" s="3105">
        <v>377105</v>
      </c>
      <c r="C87" s="3106">
        <v>21425354</v>
      </c>
      <c r="D87" s="3106">
        <v>21</v>
      </c>
      <c r="E87" s="3109">
        <v>17957</v>
      </c>
      <c r="F87" s="3108">
        <v>1020255</v>
      </c>
    </row>
    <row r="88" spans="1:6" s="1500" customFormat="1" ht="18" customHeight="1" x14ac:dyDescent="0.3">
      <c r="A88" s="3995">
        <v>43040</v>
      </c>
      <c r="B88" s="3105">
        <v>350286</v>
      </c>
      <c r="C88" s="3106">
        <v>20958239</v>
      </c>
      <c r="D88" s="3106">
        <v>20</v>
      </c>
      <c r="E88" s="3109">
        <v>17514</v>
      </c>
      <c r="F88" s="3108">
        <v>1047912</v>
      </c>
    </row>
    <row r="89" spans="1:6" s="1500" customFormat="1" ht="18" customHeight="1" x14ac:dyDescent="0.3">
      <c r="A89" s="3995">
        <v>43070</v>
      </c>
      <c r="B89" s="3105">
        <v>378188</v>
      </c>
      <c r="C89" s="3106">
        <v>23669139</v>
      </c>
      <c r="D89" s="3106">
        <v>20</v>
      </c>
      <c r="E89" s="3109">
        <v>18909</v>
      </c>
      <c r="F89" s="3108">
        <v>1183457</v>
      </c>
    </row>
    <row r="90" spans="1:6" s="1500" customFormat="1" ht="18" customHeight="1" x14ac:dyDescent="0.3">
      <c r="A90" s="3995">
        <v>43101</v>
      </c>
      <c r="B90" s="3105">
        <v>293255</v>
      </c>
      <c r="C90" s="3106">
        <v>17386476</v>
      </c>
      <c r="D90" s="3106">
        <v>19</v>
      </c>
      <c r="E90" s="3109">
        <v>15435</v>
      </c>
      <c r="F90" s="3108">
        <v>915078</v>
      </c>
    </row>
    <row r="91" spans="1:6" s="1500" customFormat="1" ht="18" customHeight="1" x14ac:dyDescent="0.3">
      <c r="A91" s="3995">
        <v>43132</v>
      </c>
      <c r="B91" s="3105">
        <v>309376</v>
      </c>
      <c r="C91" s="3106">
        <v>19006178</v>
      </c>
      <c r="D91" s="3106">
        <v>17</v>
      </c>
      <c r="E91" s="3109">
        <v>18199</v>
      </c>
      <c r="F91" s="3108">
        <v>1118010</v>
      </c>
    </row>
    <row r="92" spans="1:6" s="1500" customFormat="1" ht="18" customHeight="1" x14ac:dyDescent="0.3">
      <c r="A92" s="3995">
        <v>43160</v>
      </c>
      <c r="B92" s="3105">
        <v>350398</v>
      </c>
      <c r="C92" s="3106">
        <v>21899207</v>
      </c>
      <c r="D92" s="3106">
        <v>21</v>
      </c>
      <c r="E92" s="3109">
        <v>16686</v>
      </c>
      <c r="F92" s="3108">
        <v>1042819</v>
      </c>
    </row>
    <row r="93" spans="1:6" s="1500" customFormat="1" ht="18" customHeight="1" x14ac:dyDescent="0.3">
      <c r="A93" s="3995">
        <v>43191</v>
      </c>
      <c r="B93" s="3105">
        <v>334980</v>
      </c>
      <c r="C93" s="3106">
        <v>19726006</v>
      </c>
      <c r="D93" s="3106">
        <v>21</v>
      </c>
      <c r="E93" s="3109">
        <v>15951</v>
      </c>
      <c r="F93" s="3108">
        <v>939334</v>
      </c>
    </row>
    <row r="94" spans="1:6" s="1500" customFormat="1" ht="18" customHeight="1" x14ac:dyDescent="0.3">
      <c r="A94" s="3995">
        <v>43221</v>
      </c>
      <c r="B94" s="3105">
        <v>363247</v>
      </c>
      <c r="C94" s="3106">
        <v>21945299</v>
      </c>
      <c r="D94" s="3106">
        <v>22</v>
      </c>
      <c r="E94" s="3109">
        <v>16511</v>
      </c>
      <c r="F94" s="3108">
        <v>997514</v>
      </c>
    </row>
    <row r="95" spans="1:6" s="1500" customFormat="1" ht="18" customHeight="1" x14ac:dyDescent="0.3">
      <c r="A95" s="3995">
        <v>43252</v>
      </c>
      <c r="B95" s="3105">
        <v>335229</v>
      </c>
      <c r="C95" s="3106">
        <v>21426436</v>
      </c>
      <c r="D95" s="3106">
        <v>21</v>
      </c>
      <c r="E95" s="3109">
        <v>15963</v>
      </c>
      <c r="F95" s="3108">
        <v>1020306</v>
      </c>
    </row>
    <row r="96" spans="1:6" s="1500" customFormat="1" ht="18" customHeight="1" x14ac:dyDescent="0.3">
      <c r="A96" s="3995">
        <v>43282</v>
      </c>
      <c r="B96" s="3105">
        <v>361884</v>
      </c>
      <c r="C96" s="3106">
        <v>23183605</v>
      </c>
      <c r="D96" s="3106">
        <v>22</v>
      </c>
      <c r="E96" s="3109">
        <v>16449</v>
      </c>
      <c r="F96" s="3108">
        <v>1053800</v>
      </c>
    </row>
    <row r="97" spans="1:7" s="1500" customFormat="1" ht="18" customHeight="1" x14ac:dyDescent="0.3">
      <c r="A97" s="3995">
        <v>43313</v>
      </c>
      <c r="B97" s="3105">
        <v>346683</v>
      </c>
      <c r="C97" s="3106">
        <v>20713415</v>
      </c>
      <c r="D97" s="3106">
        <v>22</v>
      </c>
      <c r="E97" s="3109">
        <v>15758</v>
      </c>
      <c r="F97" s="3108">
        <v>941519</v>
      </c>
    </row>
    <row r="98" spans="1:7" s="1500" customFormat="1" ht="18" customHeight="1" x14ac:dyDescent="0.3">
      <c r="A98" s="3995">
        <v>43344</v>
      </c>
      <c r="B98" s="3105">
        <v>308293</v>
      </c>
      <c r="C98" s="3106">
        <v>19208369</v>
      </c>
      <c r="D98" s="3106">
        <v>19</v>
      </c>
      <c r="E98" s="3109">
        <v>16226</v>
      </c>
      <c r="F98" s="3108">
        <v>1010967</v>
      </c>
    </row>
    <row r="99" spans="1:7" s="1500" customFormat="1" ht="18" customHeight="1" x14ac:dyDescent="0.3">
      <c r="A99" s="3995">
        <v>43374</v>
      </c>
      <c r="B99" s="3105">
        <v>395225</v>
      </c>
      <c r="C99" s="3106">
        <v>23935876</v>
      </c>
      <c r="D99" s="3106">
        <v>23</v>
      </c>
      <c r="E99" s="3109">
        <v>17184</v>
      </c>
      <c r="F99" s="3108">
        <v>1040690</v>
      </c>
    </row>
    <row r="100" spans="1:7" s="1500" customFormat="1" ht="18" customHeight="1" x14ac:dyDescent="0.3">
      <c r="A100" s="3995">
        <v>43405</v>
      </c>
      <c r="B100" s="3105">
        <v>332433</v>
      </c>
      <c r="C100" s="3106">
        <v>21162658</v>
      </c>
      <c r="D100" s="3106">
        <v>20</v>
      </c>
      <c r="E100" s="3109">
        <v>16622</v>
      </c>
      <c r="F100" s="3108">
        <v>1058133</v>
      </c>
    </row>
    <row r="101" spans="1:7" s="1500" customFormat="1" ht="18" customHeight="1" x14ac:dyDescent="0.3">
      <c r="A101" s="3995">
        <v>43435</v>
      </c>
      <c r="B101" s="3105">
        <v>364096</v>
      </c>
      <c r="C101" s="3106">
        <v>24612245</v>
      </c>
      <c r="D101" s="3106">
        <v>20</v>
      </c>
      <c r="E101" s="3109">
        <v>18205</v>
      </c>
      <c r="F101" s="3108">
        <v>1230612</v>
      </c>
    </row>
    <row r="102" spans="1:7" s="1500" customFormat="1" ht="18" customHeight="1" x14ac:dyDescent="0.3">
      <c r="A102" s="3995">
        <v>43466</v>
      </c>
      <c r="B102" s="3105">
        <v>307057</v>
      </c>
      <c r="C102" s="3106">
        <v>18802185</v>
      </c>
      <c r="D102" s="3106">
        <v>20</v>
      </c>
      <c r="E102" s="3109">
        <v>15353</v>
      </c>
      <c r="F102" s="3108">
        <v>940109</v>
      </c>
    </row>
    <row r="103" spans="1:7" s="1500" customFormat="1" ht="18" customHeight="1" x14ac:dyDescent="0.3">
      <c r="A103" s="3995">
        <v>43497</v>
      </c>
      <c r="B103" s="3105">
        <v>299625</v>
      </c>
      <c r="C103" s="3106">
        <v>18892952</v>
      </c>
      <c r="D103" s="3106">
        <v>18</v>
      </c>
      <c r="E103" s="3109">
        <v>16646</v>
      </c>
      <c r="F103" s="3108">
        <v>1049608</v>
      </c>
    </row>
    <row r="104" spans="1:7" s="1500" customFormat="1" ht="18" customHeight="1" x14ac:dyDescent="0.3">
      <c r="A104" s="3994">
        <v>43525</v>
      </c>
      <c r="B104" s="3105">
        <v>314554</v>
      </c>
      <c r="C104" s="3106">
        <v>19851655</v>
      </c>
      <c r="D104" s="3106">
        <v>19</v>
      </c>
      <c r="E104" s="3109">
        <v>16555</v>
      </c>
      <c r="F104" s="3108">
        <v>1044824</v>
      </c>
    </row>
    <row r="105" spans="1:7" s="1500" customFormat="1" ht="18" customHeight="1" thickBot="1" x14ac:dyDescent="0.35">
      <c r="A105" s="3996">
        <v>43556</v>
      </c>
      <c r="B105" s="3110">
        <v>341083</v>
      </c>
      <c r="C105" s="3111">
        <v>21879318</v>
      </c>
      <c r="D105" s="3111">
        <v>22</v>
      </c>
      <c r="E105" s="3112">
        <v>15504</v>
      </c>
      <c r="F105" s="3113">
        <v>994514</v>
      </c>
    </row>
    <row r="106" spans="1:7" ht="21.75" customHeight="1" thickTop="1" x14ac:dyDescent="0.3">
      <c r="A106" s="3997" t="s">
        <v>3926</v>
      </c>
      <c r="B106" s="3104"/>
      <c r="C106" s="3104"/>
      <c r="D106" s="3104"/>
      <c r="E106" s="3104"/>
      <c r="F106" s="3104"/>
    </row>
    <row r="107" spans="1:7" x14ac:dyDescent="0.3">
      <c r="D107" s="1506"/>
      <c r="E107" s="1506"/>
      <c r="F107" s="1506"/>
      <c r="G107" s="1506"/>
    </row>
    <row r="108" spans="1:7" ht="17.25" x14ac:dyDescent="0.3">
      <c r="D108" s="1507"/>
      <c r="E108" s="1507"/>
      <c r="F108" s="1508"/>
      <c r="G108" s="1508"/>
    </row>
    <row r="112" spans="1:7" x14ac:dyDescent="0.3">
      <c r="E112" s="1495" t="s">
        <v>3927</v>
      </c>
    </row>
  </sheetData>
  <printOptions horizontalCentered="1"/>
  <pageMargins left="0.7" right="0.7" top="0.75" bottom="0.75" header="0.3" footer="0.3"/>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F108"/>
  <sheetViews>
    <sheetView zoomScaleNormal="100" zoomScaleSheetLayoutView="100" workbookViewId="0">
      <pane xSplit="1" ySplit="41" topLeftCell="B105" activePane="bottomRight" state="frozen"/>
      <selection pane="topRight" activeCell="B1" sqref="B1"/>
      <selection pane="bottomLeft" activeCell="A41" sqref="A41"/>
      <selection pane="bottomRight" activeCell="C111" sqref="C111"/>
    </sheetView>
  </sheetViews>
  <sheetFormatPr defaultColWidth="9.140625" defaultRowHeight="20.25" x14ac:dyDescent="0.35"/>
  <cols>
    <col min="1" max="1" width="14.7109375" style="1779" customWidth="1"/>
    <col min="2" max="6" width="17.7109375" style="1495" customWidth="1"/>
    <col min="7" max="16384" width="9.140625" style="1510"/>
  </cols>
  <sheetData>
    <row r="1" spans="1:6" s="1509" customFormat="1" x14ac:dyDescent="0.3">
      <c r="A1" s="3114" t="s">
        <v>3928</v>
      </c>
      <c r="B1" s="1802"/>
      <c r="C1" s="1802"/>
      <c r="D1" s="1802"/>
      <c r="E1" s="1802"/>
      <c r="F1" s="1802"/>
    </row>
    <row r="2" spans="1:6" s="1509" customFormat="1" x14ac:dyDescent="0.3">
      <c r="A2" s="3114" t="s">
        <v>3929</v>
      </c>
      <c r="B2" s="3123"/>
      <c r="C2" s="1802"/>
      <c r="D2" s="1802"/>
      <c r="E2" s="1802"/>
      <c r="F2" s="1802"/>
    </row>
    <row r="3" spans="1:6" s="1509" customFormat="1" ht="13.5" customHeight="1" thickBot="1" x14ac:dyDescent="0.35">
      <c r="A3" s="1927"/>
      <c r="B3" s="3123"/>
      <c r="C3" s="1802"/>
      <c r="D3" s="1802"/>
      <c r="E3" s="1802"/>
      <c r="F3" s="1802"/>
    </row>
    <row r="4" spans="1:6" ht="21.75" thickTop="1" thickBot="1" x14ac:dyDescent="0.35">
      <c r="A4" s="3115"/>
      <c r="B4" s="3120"/>
      <c r="C4" s="3120"/>
      <c r="D4" s="3120"/>
      <c r="E4" s="4303" t="s">
        <v>3920</v>
      </c>
      <c r="F4" s="4304"/>
    </row>
    <row r="5" spans="1:6" ht="57" customHeight="1" thickBot="1" x14ac:dyDescent="0.35">
      <c r="A5" s="3116"/>
      <c r="B5" s="3121" t="s">
        <v>3930</v>
      </c>
      <c r="C5" s="3121" t="s">
        <v>3931</v>
      </c>
      <c r="D5" s="3121" t="s">
        <v>3932</v>
      </c>
      <c r="E5" s="3121" t="s">
        <v>3930</v>
      </c>
      <c r="F5" s="3122" t="s">
        <v>3931</v>
      </c>
    </row>
    <row r="6" spans="1:6" s="1511" customFormat="1" ht="21" hidden="1" thickTop="1" x14ac:dyDescent="0.3">
      <c r="A6" s="3117">
        <v>40179</v>
      </c>
      <c r="B6" s="1809">
        <v>23220</v>
      </c>
      <c r="C6" s="1809">
        <v>146156</v>
      </c>
      <c r="D6" s="1809">
        <v>20</v>
      </c>
      <c r="E6" s="1809">
        <v>1661</v>
      </c>
      <c r="F6" s="3124">
        <v>6643</v>
      </c>
    </row>
    <row r="7" spans="1:6" s="1511" customFormat="1" ht="21" hidden="1" thickTop="1" x14ac:dyDescent="0.3">
      <c r="A7" s="3117">
        <v>40210</v>
      </c>
      <c r="B7" s="1809">
        <v>23636</v>
      </c>
      <c r="C7" s="1809">
        <v>122529</v>
      </c>
      <c r="D7" s="1809">
        <v>18</v>
      </c>
      <c r="E7" s="1809">
        <v>1313</v>
      </c>
      <c r="F7" s="3124">
        <v>6807</v>
      </c>
    </row>
    <row r="8" spans="1:6" s="1511" customFormat="1" ht="21" hidden="1" thickTop="1" x14ac:dyDescent="0.3">
      <c r="A8" s="3117">
        <v>40238</v>
      </c>
      <c r="B8" s="1809">
        <v>31374</v>
      </c>
      <c r="C8" s="1809">
        <v>147960</v>
      </c>
      <c r="D8" s="1809">
        <v>21</v>
      </c>
      <c r="E8" s="1809">
        <v>1494</v>
      </c>
      <c r="F8" s="3124">
        <v>7046</v>
      </c>
    </row>
    <row r="9" spans="1:6" s="1511" customFormat="1" ht="21" hidden="1" thickTop="1" x14ac:dyDescent="0.3">
      <c r="A9" s="3117">
        <v>40269</v>
      </c>
      <c r="B9" s="1809">
        <v>28196</v>
      </c>
      <c r="C9" s="1809">
        <v>155766</v>
      </c>
      <c r="D9" s="1809">
        <v>22</v>
      </c>
      <c r="E9" s="1809">
        <v>1282</v>
      </c>
      <c r="F9" s="3124">
        <v>7080</v>
      </c>
    </row>
    <row r="10" spans="1:6" s="1511" customFormat="1" ht="21" hidden="1" thickTop="1" x14ac:dyDescent="0.3">
      <c r="A10" s="3117">
        <v>40299</v>
      </c>
      <c r="B10" s="1809">
        <v>26950</v>
      </c>
      <c r="C10" s="1809">
        <v>128348</v>
      </c>
      <c r="D10" s="1809">
        <v>20</v>
      </c>
      <c r="E10" s="1809">
        <v>1348</v>
      </c>
      <c r="F10" s="3124">
        <v>6417</v>
      </c>
    </row>
    <row r="11" spans="1:6" s="1511" customFormat="1" ht="21" hidden="1" thickTop="1" x14ac:dyDescent="0.3">
      <c r="A11" s="3117">
        <v>40330</v>
      </c>
      <c r="B11" s="1809">
        <v>32021</v>
      </c>
      <c r="C11" s="1809">
        <v>157459</v>
      </c>
      <c r="D11" s="1809">
        <v>22</v>
      </c>
      <c r="E11" s="1809">
        <v>1456</v>
      </c>
      <c r="F11" s="3124">
        <v>7157</v>
      </c>
    </row>
    <row r="12" spans="1:6" s="1511" customFormat="1" ht="21" hidden="1" thickTop="1" x14ac:dyDescent="0.3">
      <c r="A12" s="3117">
        <v>40360</v>
      </c>
      <c r="B12" s="1809">
        <v>29038</v>
      </c>
      <c r="C12" s="1809">
        <v>131775</v>
      </c>
      <c r="D12" s="1809">
        <v>22</v>
      </c>
      <c r="E12" s="1809">
        <v>1320</v>
      </c>
      <c r="F12" s="3124">
        <v>5990</v>
      </c>
    </row>
    <row r="13" spans="1:6" s="1511" customFormat="1" ht="21" hidden="1" thickTop="1" x14ac:dyDescent="0.3">
      <c r="A13" s="3117">
        <v>40391</v>
      </c>
      <c r="B13" s="1809">
        <v>30325</v>
      </c>
      <c r="C13" s="1809">
        <v>128293</v>
      </c>
      <c r="D13" s="1809">
        <v>22</v>
      </c>
      <c r="E13" s="1809">
        <v>1378</v>
      </c>
      <c r="F13" s="3124">
        <v>5831</v>
      </c>
    </row>
    <row r="14" spans="1:6" s="1511" customFormat="1" ht="21" hidden="1" thickTop="1" x14ac:dyDescent="0.3">
      <c r="A14" s="3117">
        <v>40422</v>
      </c>
      <c r="B14" s="1809">
        <v>31858</v>
      </c>
      <c r="C14" s="1809">
        <v>148964</v>
      </c>
      <c r="D14" s="1809">
        <v>21</v>
      </c>
      <c r="E14" s="1809">
        <v>1517</v>
      </c>
      <c r="F14" s="3124">
        <v>7094</v>
      </c>
    </row>
    <row r="15" spans="1:6" s="1511" customFormat="1" ht="21" hidden="1" thickTop="1" x14ac:dyDescent="0.3">
      <c r="A15" s="3117">
        <v>40452</v>
      </c>
      <c r="B15" s="1809">
        <v>29896</v>
      </c>
      <c r="C15" s="1809">
        <v>147274</v>
      </c>
      <c r="D15" s="1809">
        <v>21</v>
      </c>
      <c r="E15" s="1809">
        <v>1424</v>
      </c>
      <c r="F15" s="3124">
        <v>7013</v>
      </c>
    </row>
    <row r="16" spans="1:6" s="1511" customFormat="1" ht="21" hidden="1" thickTop="1" x14ac:dyDescent="0.3">
      <c r="A16" s="3117">
        <v>40483</v>
      </c>
      <c r="B16" s="1809">
        <v>34491</v>
      </c>
      <c r="C16" s="1809">
        <v>152572.0152884</v>
      </c>
      <c r="D16" s="1809">
        <v>20</v>
      </c>
      <c r="E16" s="1809">
        <v>1724.55</v>
      </c>
      <c r="F16" s="3124">
        <v>7628.6007644199999</v>
      </c>
    </row>
    <row r="17" spans="1:6" s="1511" customFormat="1" ht="21" hidden="1" thickTop="1" x14ac:dyDescent="0.3">
      <c r="A17" s="3117">
        <v>40522</v>
      </c>
      <c r="B17" s="1809">
        <v>45307</v>
      </c>
      <c r="C17" s="1809">
        <v>220826</v>
      </c>
      <c r="D17" s="1809">
        <v>23</v>
      </c>
      <c r="E17" s="1809">
        <v>1970</v>
      </c>
      <c r="F17" s="3124">
        <v>9601</v>
      </c>
    </row>
    <row r="18" spans="1:6" s="1511" customFormat="1" ht="21" hidden="1" thickTop="1" x14ac:dyDescent="0.3">
      <c r="A18" s="3117">
        <v>40553</v>
      </c>
      <c r="B18" s="1809">
        <v>30565</v>
      </c>
      <c r="C18" s="1809">
        <v>153705.071</v>
      </c>
      <c r="D18" s="1809">
        <v>19</v>
      </c>
      <c r="E18" s="1809">
        <v>1609</v>
      </c>
      <c r="F18" s="3124">
        <v>8090</v>
      </c>
    </row>
    <row r="19" spans="1:6" s="1511" customFormat="1" ht="21" hidden="1" thickTop="1" x14ac:dyDescent="0.3">
      <c r="A19" s="3117">
        <v>40584</v>
      </c>
      <c r="B19" s="1809">
        <v>30735</v>
      </c>
      <c r="C19" s="1809">
        <v>142370</v>
      </c>
      <c r="D19" s="1809">
        <v>18</v>
      </c>
      <c r="E19" s="1809">
        <v>1708</v>
      </c>
      <c r="F19" s="3124">
        <v>7909</v>
      </c>
    </row>
    <row r="20" spans="1:6" s="1511" customFormat="1" ht="21" hidden="1" thickTop="1" x14ac:dyDescent="0.3">
      <c r="A20" s="3117">
        <v>40612</v>
      </c>
      <c r="B20" s="1809">
        <v>38636</v>
      </c>
      <c r="C20" s="1809">
        <v>168058</v>
      </c>
      <c r="D20" s="1809">
        <v>22</v>
      </c>
      <c r="E20" s="1809">
        <v>1756</v>
      </c>
      <c r="F20" s="3124">
        <v>7639</v>
      </c>
    </row>
    <row r="21" spans="1:6" s="1511" customFormat="1" ht="21" hidden="1" thickTop="1" x14ac:dyDescent="0.3">
      <c r="A21" s="3117">
        <v>40643</v>
      </c>
      <c r="B21" s="1809">
        <v>33065</v>
      </c>
      <c r="C21" s="1809">
        <v>187887</v>
      </c>
      <c r="D21" s="1809">
        <v>20</v>
      </c>
      <c r="E21" s="1809">
        <v>1653</v>
      </c>
      <c r="F21" s="3124">
        <v>9394</v>
      </c>
    </row>
    <row r="22" spans="1:6" s="1511" customFormat="1" ht="21" hidden="1" thickTop="1" x14ac:dyDescent="0.3">
      <c r="A22" s="3117">
        <v>40673</v>
      </c>
      <c r="B22" s="1809">
        <v>38149</v>
      </c>
      <c r="C22" s="1809">
        <v>169093</v>
      </c>
      <c r="D22" s="1809">
        <v>22</v>
      </c>
      <c r="E22" s="1809">
        <v>1734</v>
      </c>
      <c r="F22" s="3124">
        <v>7686</v>
      </c>
    </row>
    <row r="23" spans="1:6" s="1511" customFormat="1" ht="21" hidden="1" thickTop="1" x14ac:dyDescent="0.3">
      <c r="A23" s="3117">
        <v>40704</v>
      </c>
      <c r="B23" s="1809">
        <v>39231</v>
      </c>
      <c r="C23" s="1809">
        <v>158713</v>
      </c>
      <c r="D23" s="1809">
        <v>22</v>
      </c>
      <c r="E23" s="1809">
        <v>1783</v>
      </c>
      <c r="F23" s="3124">
        <v>7214</v>
      </c>
    </row>
    <row r="24" spans="1:6" s="1511" customFormat="1" ht="21" hidden="1" thickTop="1" x14ac:dyDescent="0.3">
      <c r="A24" s="3117">
        <v>40734</v>
      </c>
      <c r="B24" s="1809">
        <v>35465</v>
      </c>
      <c r="C24" s="1809">
        <v>156666</v>
      </c>
      <c r="D24" s="1809">
        <v>21</v>
      </c>
      <c r="E24" s="1809">
        <v>1689</v>
      </c>
      <c r="F24" s="3124">
        <v>7460</v>
      </c>
    </row>
    <row r="25" spans="1:6" s="1511" customFormat="1" ht="21" hidden="1" thickTop="1" x14ac:dyDescent="0.3">
      <c r="A25" s="3117">
        <v>40756</v>
      </c>
      <c r="B25" s="1809">
        <v>37355</v>
      </c>
      <c r="C25" s="1809">
        <v>195303</v>
      </c>
      <c r="D25" s="1809">
        <v>22</v>
      </c>
      <c r="E25" s="1809">
        <v>1698</v>
      </c>
      <c r="F25" s="3124">
        <v>8877</v>
      </c>
    </row>
    <row r="26" spans="1:6" s="1511" customFormat="1" ht="21" hidden="1" thickTop="1" x14ac:dyDescent="0.3">
      <c r="A26" s="3117">
        <v>40796</v>
      </c>
      <c r="B26" s="1809">
        <v>37949</v>
      </c>
      <c r="C26" s="1809">
        <v>168911</v>
      </c>
      <c r="D26" s="1809">
        <v>21</v>
      </c>
      <c r="E26" s="1809">
        <v>1807</v>
      </c>
      <c r="F26" s="3124">
        <v>8043</v>
      </c>
    </row>
    <row r="27" spans="1:6" s="1511" customFormat="1" ht="21" hidden="1" thickTop="1" x14ac:dyDescent="0.3">
      <c r="A27" s="3117">
        <v>40826</v>
      </c>
      <c r="B27" s="1809">
        <v>35347</v>
      </c>
      <c r="C27" s="1809">
        <v>173163</v>
      </c>
      <c r="D27" s="1809">
        <v>20</v>
      </c>
      <c r="E27" s="1809">
        <v>1767</v>
      </c>
      <c r="F27" s="3124">
        <v>8658</v>
      </c>
    </row>
    <row r="28" spans="1:6" s="1511" customFormat="1" ht="21" hidden="1" thickTop="1" x14ac:dyDescent="0.3">
      <c r="A28" s="3117">
        <v>40857</v>
      </c>
      <c r="B28" s="1809">
        <v>35318</v>
      </c>
      <c r="C28" s="1809">
        <v>189167</v>
      </c>
      <c r="D28" s="1809">
        <v>20</v>
      </c>
      <c r="E28" s="1809">
        <v>1766</v>
      </c>
      <c r="F28" s="3124">
        <v>9458</v>
      </c>
    </row>
    <row r="29" spans="1:6" s="1511" customFormat="1" ht="21" hidden="1" thickTop="1" x14ac:dyDescent="0.3">
      <c r="A29" s="3117">
        <v>40887</v>
      </c>
      <c r="B29" s="1809">
        <v>47397</v>
      </c>
      <c r="C29" s="1809">
        <v>245244</v>
      </c>
      <c r="D29" s="1809">
        <v>22</v>
      </c>
      <c r="E29" s="1809">
        <v>2154</v>
      </c>
      <c r="F29" s="3124">
        <v>11147</v>
      </c>
    </row>
    <row r="30" spans="1:6" s="1511" customFormat="1" ht="21" hidden="1" thickTop="1" x14ac:dyDescent="0.3">
      <c r="A30" s="3117">
        <v>40918</v>
      </c>
      <c r="B30" s="1809">
        <v>28635</v>
      </c>
      <c r="C30" s="1809">
        <v>129253</v>
      </c>
      <c r="D30" s="1809">
        <v>20</v>
      </c>
      <c r="E30" s="1809">
        <v>1432</v>
      </c>
      <c r="F30" s="3124">
        <v>6463</v>
      </c>
    </row>
    <row r="31" spans="1:6" s="1511" customFormat="1" ht="21" hidden="1" thickTop="1" x14ac:dyDescent="0.3">
      <c r="A31" s="3117">
        <v>40949</v>
      </c>
      <c r="B31" s="1809">
        <v>35146</v>
      </c>
      <c r="C31" s="1809">
        <v>156697</v>
      </c>
      <c r="D31" s="1809">
        <v>18</v>
      </c>
      <c r="E31" s="1809">
        <v>1953</v>
      </c>
      <c r="F31" s="3124">
        <v>8705</v>
      </c>
    </row>
    <row r="32" spans="1:6" s="1511" customFormat="1" ht="21" hidden="1" thickTop="1" x14ac:dyDescent="0.3">
      <c r="A32" s="3117">
        <v>40978</v>
      </c>
      <c r="B32" s="1809">
        <v>38191</v>
      </c>
      <c r="C32" s="1809">
        <v>141038</v>
      </c>
      <c r="D32" s="1809">
        <v>20</v>
      </c>
      <c r="E32" s="1809">
        <v>1910</v>
      </c>
      <c r="F32" s="3124">
        <v>7052</v>
      </c>
    </row>
    <row r="33" spans="1:6" s="1511" customFormat="1" ht="21" hidden="1" thickTop="1" x14ac:dyDescent="0.3">
      <c r="A33" s="3117">
        <v>41009</v>
      </c>
      <c r="B33" s="1809">
        <v>40768</v>
      </c>
      <c r="C33" s="1809">
        <v>167377</v>
      </c>
      <c r="D33" s="1809">
        <v>21</v>
      </c>
      <c r="E33" s="1809">
        <v>1941</v>
      </c>
      <c r="F33" s="3124">
        <v>7970</v>
      </c>
    </row>
    <row r="34" spans="1:6" s="1511" customFormat="1" ht="21" hidden="1" thickTop="1" x14ac:dyDescent="0.3">
      <c r="A34" s="3117">
        <v>41030</v>
      </c>
      <c r="B34" s="1809">
        <v>39880</v>
      </c>
      <c r="C34" s="1809">
        <v>154833</v>
      </c>
      <c r="D34" s="1809">
        <v>22</v>
      </c>
      <c r="E34" s="1809">
        <v>1813</v>
      </c>
      <c r="F34" s="3124">
        <v>7038</v>
      </c>
    </row>
    <row r="35" spans="1:6" s="1511" customFormat="1" ht="21" hidden="1" thickTop="1" x14ac:dyDescent="0.3">
      <c r="A35" s="3117">
        <v>41061</v>
      </c>
      <c r="B35" s="1809">
        <v>38969</v>
      </c>
      <c r="C35" s="1809">
        <v>198870</v>
      </c>
      <c r="D35" s="1809">
        <v>21</v>
      </c>
      <c r="E35" s="1809">
        <v>1856</v>
      </c>
      <c r="F35" s="3124">
        <v>9470</v>
      </c>
    </row>
    <row r="36" spans="1:6" s="1511" customFormat="1" ht="21" hidden="1" thickTop="1" x14ac:dyDescent="0.3">
      <c r="A36" s="3117">
        <v>41091</v>
      </c>
      <c r="B36" s="1809">
        <v>44750</v>
      </c>
      <c r="C36" s="1809">
        <v>170474</v>
      </c>
      <c r="D36" s="1809">
        <v>22</v>
      </c>
      <c r="E36" s="1809">
        <v>2034</v>
      </c>
      <c r="F36" s="3124">
        <v>7749</v>
      </c>
    </row>
    <row r="37" spans="1:6" s="1511" customFormat="1" ht="21" hidden="1" thickTop="1" x14ac:dyDescent="0.3">
      <c r="A37" s="3117">
        <v>41122</v>
      </c>
      <c r="B37" s="1809">
        <v>37355</v>
      </c>
      <c r="C37" s="1809">
        <v>195303</v>
      </c>
      <c r="D37" s="1809">
        <v>21</v>
      </c>
      <c r="E37" s="1809">
        <v>1779</v>
      </c>
      <c r="F37" s="3124">
        <v>9300</v>
      </c>
    </row>
    <row r="38" spans="1:6" s="1511" customFormat="1" ht="21" hidden="1" thickTop="1" x14ac:dyDescent="0.3">
      <c r="A38" s="3117">
        <v>41153</v>
      </c>
      <c r="B38" s="1809">
        <v>35953</v>
      </c>
      <c r="C38" s="1809">
        <v>141745</v>
      </c>
      <c r="D38" s="1809">
        <v>19</v>
      </c>
      <c r="E38" s="1809">
        <v>1892</v>
      </c>
      <c r="F38" s="3124">
        <v>7460</v>
      </c>
    </row>
    <row r="39" spans="1:6" s="1511" customFormat="1" ht="21" hidden="1" thickTop="1" x14ac:dyDescent="0.3">
      <c r="A39" s="3117">
        <v>41183</v>
      </c>
      <c r="B39" s="1809">
        <v>46809</v>
      </c>
      <c r="C39" s="1809">
        <v>163355</v>
      </c>
      <c r="D39" s="1809">
        <v>23</v>
      </c>
      <c r="E39" s="1809">
        <v>2035</v>
      </c>
      <c r="F39" s="3124">
        <v>7102</v>
      </c>
    </row>
    <row r="40" spans="1:6" s="1511" customFormat="1" ht="21" hidden="1" thickTop="1" x14ac:dyDescent="0.3">
      <c r="A40" s="3117">
        <v>41214</v>
      </c>
      <c r="B40" s="1809">
        <v>40944</v>
      </c>
      <c r="C40" s="1809">
        <v>195912</v>
      </c>
      <c r="D40" s="1809">
        <v>20</v>
      </c>
      <c r="E40" s="1809">
        <v>2047</v>
      </c>
      <c r="F40" s="3124">
        <v>9796</v>
      </c>
    </row>
    <row r="41" spans="1:6" s="1511" customFormat="1" ht="6" hidden="1" customHeight="1" x14ac:dyDescent="0.3">
      <c r="A41" s="3117">
        <v>41244</v>
      </c>
      <c r="B41" s="1809">
        <v>51809</v>
      </c>
      <c r="C41" s="1809">
        <v>236716</v>
      </c>
      <c r="D41" s="1809">
        <v>20</v>
      </c>
      <c r="E41" s="1809">
        <v>2590</v>
      </c>
      <c r="F41" s="3124">
        <v>11836</v>
      </c>
    </row>
    <row r="42" spans="1:6" s="1511" customFormat="1" ht="21" thickTop="1" x14ac:dyDescent="0.3">
      <c r="A42" s="3118">
        <v>41640</v>
      </c>
      <c r="B42" s="1814">
        <v>42403</v>
      </c>
      <c r="C42" s="1814">
        <v>180340</v>
      </c>
      <c r="D42" s="1814">
        <v>19</v>
      </c>
      <c r="E42" s="1814">
        <v>2232</v>
      </c>
      <c r="F42" s="1816">
        <v>9492</v>
      </c>
    </row>
    <row r="43" spans="1:6" s="1511" customFormat="1" x14ac:dyDescent="0.3">
      <c r="A43" s="3118">
        <v>41671</v>
      </c>
      <c r="B43" s="1814">
        <v>46387</v>
      </c>
      <c r="C43" s="1814">
        <v>180036</v>
      </c>
      <c r="D43" s="1814">
        <v>18</v>
      </c>
      <c r="E43" s="1814">
        <v>2577</v>
      </c>
      <c r="F43" s="1816">
        <v>10002</v>
      </c>
    </row>
    <row r="44" spans="1:6" s="1511" customFormat="1" x14ac:dyDescent="0.3">
      <c r="A44" s="3118">
        <v>41699</v>
      </c>
      <c r="B44" s="1814">
        <v>44655</v>
      </c>
      <c r="C44" s="1814">
        <v>152932</v>
      </c>
      <c r="D44" s="1814">
        <v>19</v>
      </c>
      <c r="E44" s="1814">
        <v>2350</v>
      </c>
      <c r="F44" s="1816">
        <v>8049</v>
      </c>
    </row>
    <row r="45" spans="1:6" s="1511" customFormat="1" x14ac:dyDescent="0.3">
      <c r="A45" s="3118">
        <v>41730</v>
      </c>
      <c r="B45" s="1814">
        <v>55001</v>
      </c>
      <c r="C45" s="1814">
        <v>183452</v>
      </c>
      <c r="D45" s="1814">
        <v>22</v>
      </c>
      <c r="E45" s="1814">
        <v>2500</v>
      </c>
      <c r="F45" s="1816">
        <v>8339</v>
      </c>
    </row>
    <row r="46" spans="1:6" s="1511" customFormat="1" x14ac:dyDescent="0.3">
      <c r="A46" s="3118">
        <v>41760</v>
      </c>
      <c r="B46" s="1814">
        <v>48119</v>
      </c>
      <c r="C46" s="1814">
        <v>197452</v>
      </c>
      <c r="D46" s="1814">
        <v>21</v>
      </c>
      <c r="E46" s="1814">
        <v>2291</v>
      </c>
      <c r="F46" s="1816">
        <v>9402</v>
      </c>
    </row>
    <row r="47" spans="1:6" s="1511" customFormat="1" x14ac:dyDescent="0.3">
      <c r="A47" s="3118">
        <v>41791</v>
      </c>
      <c r="B47" s="1814">
        <v>53390</v>
      </c>
      <c r="C47" s="1814">
        <v>200862</v>
      </c>
      <c r="D47" s="1814">
        <v>21</v>
      </c>
      <c r="E47" s="1814">
        <v>2542</v>
      </c>
      <c r="F47" s="1816">
        <v>9565</v>
      </c>
    </row>
    <row r="48" spans="1:6" s="1511" customFormat="1" x14ac:dyDescent="0.3">
      <c r="A48" s="3118">
        <v>41821</v>
      </c>
      <c r="B48" s="1814">
        <v>53313</v>
      </c>
      <c r="C48" s="1814">
        <v>183321</v>
      </c>
      <c r="D48" s="1814">
        <v>22</v>
      </c>
      <c r="E48" s="1814">
        <v>2423</v>
      </c>
      <c r="F48" s="1816">
        <v>8333</v>
      </c>
    </row>
    <row r="49" spans="1:6" s="1511" customFormat="1" x14ac:dyDescent="0.3">
      <c r="A49" s="3118">
        <v>41852</v>
      </c>
      <c r="B49" s="1814">
        <v>46756</v>
      </c>
      <c r="C49" s="1814">
        <v>216798</v>
      </c>
      <c r="D49" s="1814">
        <v>20</v>
      </c>
      <c r="E49" s="1814">
        <v>2338</v>
      </c>
      <c r="F49" s="1816">
        <v>10840</v>
      </c>
    </row>
    <row r="50" spans="1:6" s="1511" customFormat="1" x14ac:dyDescent="0.3">
      <c r="A50" s="3118">
        <v>41883</v>
      </c>
      <c r="B50" s="1814">
        <v>55791</v>
      </c>
      <c r="C50" s="1814">
        <v>250739</v>
      </c>
      <c r="D50" s="1814">
        <v>22</v>
      </c>
      <c r="E50" s="1814">
        <v>2536</v>
      </c>
      <c r="F50" s="1816">
        <v>11397</v>
      </c>
    </row>
    <row r="51" spans="1:6" s="1511" customFormat="1" x14ac:dyDescent="0.3">
      <c r="A51" s="3118">
        <v>41913</v>
      </c>
      <c r="B51" s="1814">
        <v>56053</v>
      </c>
      <c r="C51" s="1814">
        <v>243022</v>
      </c>
      <c r="D51" s="1814">
        <v>22</v>
      </c>
      <c r="E51" s="1814">
        <v>2548</v>
      </c>
      <c r="F51" s="1816">
        <v>11046</v>
      </c>
    </row>
    <row r="52" spans="1:6" s="1511" customFormat="1" x14ac:dyDescent="0.3">
      <c r="A52" s="3118">
        <v>41944</v>
      </c>
      <c r="B52" s="1814">
        <v>47833</v>
      </c>
      <c r="C52" s="1814">
        <v>205673</v>
      </c>
      <c r="D52" s="1814">
        <v>20</v>
      </c>
      <c r="E52" s="1814">
        <v>2392</v>
      </c>
      <c r="F52" s="1816">
        <v>10284</v>
      </c>
    </row>
    <row r="53" spans="1:6" s="1511" customFormat="1" x14ac:dyDescent="0.3">
      <c r="A53" s="3118">
        <v>41974</v>
      </c>
      <c r="B53" s="1814">
        <v>72510</v>
      </c>
      <c r="C53" s="1814">
        <v>289473</v>
      </c>
      <c r="D53" s="1814">
        <v>21</v>
      </c>
      <c r="E53" s="1814">
        <v>3453</v>
      </c>
      <c r="F53" s="1816">
        <v>13784</v>
      </c>
    </row>
    <row r="54" spans="1:6" s="1511" customFormat="1" x14ac:dyDescent="0.3">
      <c r="A54" s="3118">
        <v>42005</v>
      </c>
      <c r="B54" s="1814">
        <v>48380</v>
      </c>
      <c r="C54" s="1814">
        <v>173092</v>
      </c>
      <c r="D54" s="1814">
        <v>20</v>
      </c>
      <c r="E54" s="1814">
        <v>2419</v>
      </c>
      <c r="F54" s="1816">
        <v>8655</v>
      </c>
    </row>
    <row r="55" spans="1:6" s="1511" customFormat="1" x14ac:dyDescent="0.3">
      <c r="A55" s="3118">
        <v>42036</v>
      </c>
      <c r="B55" s="1814">
        <v>51454</v>
      </c>
      <c r="C55" s="1814">
        <v>187546</v>
      </c>
      <c r="D55" s="1814">
        <v>17</v>
      </c>
      <c r="E55" s="1814">
        <v>3027</v>
      </c>
      <c r="F55" s="1816">
        <v>11032</v>
      </c>
    </row>
    <row r="56" spans="1:6" s="1511" customFormat="1" x14ac:dyDescent="0.3">
      <c r="A56" s="3118">
        <v>42064</v>
      </c>
      <c r="B56" s="1814">
        <v>58553</v>
      </c>
      <c r="C56" s="1814">
        <v>268463</v>
      </c>
      <c r="D56" s="1814">
        <v>21</v>
      </c>
      <c r="E56" s="1814">
        <v>2788</v>
      </c>
      <c r="F56" s="1816">
        <v>12784</v>
      </c>
    </row>
    <row r="57" spans="1:6" s="1511" customFormat="1" x14ac:dyDescent="0.3">
      <c r="A57" s="3118">
        <v>42095</v>
      </c>
      <c r="B57" s="1814">
        <v>57856</v>
      </c>
      <c r="C57" s="1814">
        <v>203457</v>
      </c>
      <c r="D57" s="1814">
        <v>22</v>
      </c>
      <c r="E57" s="1814">
        <v>2630</v>
      </c>
      <c r="F57" s="1816">
        <v>9248</v>
      </c>
    </row>
    <row r="58" spans="1:6" s="1511" customFormat="1" x14ac:dyDescent="0.3">
      <c r="A58" s="3118">
        <v>42125</v>
      </c>
      <c r="B58" s="1814">
        <v>52109</v>
      </c>
      <c r="C58" s="1814">
        <v>206401</v>
      </c>
      <c r="D58" s="1814">
        <v>20</v>
      </c>
      <c r="E58" s="1814">
        <v>2605</v>
      </c>
      <c r="F58" s="1816">
        <v>10320</v>
      </c>
    </row>
    <row r="59" spans="1:6" s="1511" customFormat="1" x14ac:dyDescent="0.3">
      <c r="A59" s="3118">
        <v>42156</v>
      </c>
      <c r="B59" s="1814">
        <v>63741</v>
      </c>
      <c r="C59" s="1814">
        <v>252415</v>
      </c>
      <c r="D59" s="1814">
        <v>22</v>
      </c>
      <c r="E59" s="1814">
        <v>2897</v>
      </c>
      <c r="F59" s="1816">
        <v>11473</v>
      </c>
    </row>
    <row r="60" spans="1:6" s="1511" customFormat="1" x14ac:dyDescent="0.3">
      <c r="A60" s="3118">
        <v>42186</v>
      </c>
      <c r="B60" s="1814">
        <v>60872</v>
      </c>
      <c r="C60" s="1814">
        <v>165725</v>
      </c>
      <c r="D60" s="1814">
        <v>23</v>
      </c>
      <c r="E60" s="1814">
        <v>2647</v>
      </c>
      <c r="F60" s="1816">
        <v>7205</v>
      </c>
    </row>
    <row r="61" spans="1:6" s="1511" customFormat="1" x14ac:dyDescent="0.3">
      <c r="A61" s="3118">
        <v>42217</v>
      </c>
      <c r="B61" s="1814">
        <v>55863</v>
      </c>
      <c r="C61" s="1814">
        <v>157986</v>
      </c>
      <c r="D61" s="1814">
        <v>21</v>
      </c>
      <c r="E61" s="1814">
        <v>2660</v>
      </c>
      <c r="F61" s="1816">
        <v>7523</v>
      </c>
    </row>
    <row r="62" spans="1:6" s="1511" customFormat="1" x14ac:dyDescent="0.3">
      <c r="A62" s="3118">
        <v>42248</v>
      </c>
      <c r="B62" s="1814">
        <v>57801</v>
      </c>
      <c r="C62" s="1814">
        <v>162159</v>
      </c>
      <c r="D62" s="1814">
        <v>21</v>
      </c>
      <c r="E62" s="1814">
        <v>2752</v>
      </c>
      <c r="F62" s="1816">
        <v>7722</v>
      </c>
    </row>
    <row r="63" spans="1:6" s="1511" customFormat="1" x14ac:dyDescent="0.3">
      <c r="A63" s="3118">
        <v>42278</v>
      </c>
      <c r="B63" s="1814">
        <v>59189</v>
      </c>
      <c r="C63" s="1814">
        <v>199123</v>
      </c>
      <c r="D63" s="1814">
        <v>22</v>
      </c>
      <c r="E63" s="1814">
        <v>2690</v>
      </c>
      <c r="F63" s="1816">
        <v>9051</v>
      </c>
    </row>
    <row r="64" spans="1:6" s="1511" customFormat="1" x14ac:dyDescent="0.3">
      <c r="A64" s="3118">
        <v>42309</v>
      </c>
      <c r="B64" s="1814">
        <v>60462</v>
      </c>
      <c r="C64" s="1814">
        <v>177585</v>
      </c>
      <c r="D64" s="1814">
        <v>19</v>
      </c>
      <c r="E64" s="1814">
        <v>3182</v>
      </c>
      <c r="F64" s="1816">
        <v>9347</v>
      </c>
    </row>
    <row r="65" spans="1:6" s="1511" customFormat="1" x14ac:dyDescent="0.3">
      <c r="A65" s="3118">
        <v>42339</v>
      </c>
      <c r="B65" s="1814">
        <v>76922</v>
      </c>
      <c r="C65" s="1814">
        <v>253578</v>
      </c>
      <c r="D65" s="1814">
        <v>22</v>
      </c>
      <c r="E65" s="1814">
        <v>3496</v>
      </c>
      <c r="F65" s="1816">
        <v>11526</v>
      </c>
    </row>
    <row r="66" spans="1:6" s="1511" customFormat="1" x14ac:dyDescent="0.3">
      <c r="A66" s="3118">
        <v>42370</v>
      </c>
      <c r="B66" s="1814">
        <v>52011</v>
      </c>
      <c r="C66" s="1814">
        <v>253516</v>
      </c>
      <c r="D66" s="1814">
        <v>20</v>
      </c>
      <c r="E66" s="1814">
        <v>2601</v>
      </c>
      <c r="F66" s="1816">
        <v>12676</v>
      </c>
    </row>
    <row r="67" spans="1:6" s="1511" customFormat="1" x14ac:dyDescent="0.3">
      <c r="A67" s="3118">
        <v>42401</v>
      </c>
      <c r="B67" s="1814">
        <v>62518</v>
      </c>
      <c r="C67" s="1814">
        <v>211597</v>
      </c>
      <c r="D67" s="1814">
        <v>19</v>
      </c>
      <c r="E67" s="1814">
        <v>3290</v>
      </c>
      <c r="F67" s="1816">
        <v>11137</v>
      </c>
    </row>
    <row r="68" spans="1:6" s="1511" customFormat="1" x14ac:dyDescent="0.3">
      <c r="A68" s="3118">
        <v>42430</v>
      </c>
      <c r="B68" s="1814">
        <v>64922</v>
      </c>
      <c r="C68" s="1814">
        <v>223848</v>
      </c>
      <c r="D68" s="1814">
        <v>22</v>
      </c>
      <c r="E68" s="1814">
        <v>2951</v>
      </c>
      <c r="F68" s="1816">
        <v>10175</v>
      </c>
    </row>
    <row r="69" spans="1:6" s="1511" customFormat="1" x14ac:dyDescent="0.3">
      <c r="A69" s="3118">
        <v>42461</v>
      </c>
      <c r="B69" s="1814">
        <v>57129</v>
      </c>
      <c r="C69" s="1814">
        <v>215673</v>
      </c>
      <c r="D69" s="1814">
        <v>20</v>
      </c>
      <c r="E69" s="1814">
        <v>2856</v>
      </c>
      <c r="F69" s="1816">
        <v>10784</v>
      </c>
    </row>
    <row r="70" spans="1:6" s="1511" customFormat="1" x14ac:dyDescent="0.3">
      <c r="A70" s="3118">
        <v>42491</v>
      </c>
      <c r="B70" s="1814">
        <v>69200</v>
      </c>
      <c r="C70" s="1814">
        <v>219755</v>
      </c>
      <c r="D70" s="1814">
        <v>22</v>
      </c>
      <c r="E70" s="1814">
        <v>3145</v>
      </c>
      <c r="F70" s="1816">
        <v>9989</v>
      </c>
    </row>
    <row r="71" spans="1:6" s="1511" customFormat="1" x14ac:dyDescent="0.3">
      <c r="A71" s="3118">
        <v>42522</v>
      </c>
      <c r="B71" s="1814">
        <v>65589</v>
      </c>
      <c r="C71" s="1814">
        <v>261357</v>
      </c>
      <c r="D71" s="1814">
        <v>22</v>
      </c>
      <c r="E71" s="1814">
        <v>2981</v>
      </c>
      <c r="F71" s="1816">
        <v>11880</v>
      </c>
    </row>
    <row r="72" spans="1:6" s="1511" customFormat="1" x14ac:dyDescent="0.3">
      <c r="A72" s="3118">
        <v>42552</v>
      </c>
      <c r="B72" s="1814">
        <v>57011</v>
      </c>
      <c r="C72" s="1814">
        <v>222186</v>
      </c>
      <c r="D72" s="1814">
        <v>20</v>
      </c>
      <c r="E72" s="1814">
        <v>2851</v>
      </c>
      <c r="F72" s="1816">
        <v>11109</v>
      </c>
    </row>
    <row r="73" spans="1:6" s="1511" customFormat="1" x14ac:dyDescent="0.3">
      <c r="A73" s="3118">
        <v>42583</v>
      </c>
      <c r="B73" s="1814">
        <v>68655</v>
      </c>
      <c r="C73" s="1814">
        <v>226764</v>
      </c>
      <c r="D73" s="1814">
        <v>22</v>
      </c>
      <c r="E73" s="1814">
        <v>3121</v>
      </c>
      <c r="F73" s="1816">
        <v>10307</v>
      </c>
    </row>
    <row r="74" spans="1:6" s="1511" customFormat="1" x14ac:dyDescent="0.3">
      <c r="A74" s="3118">
        <v>42614</v>
      </c>
      <c r="B74" s="1814">
        <v>63895</v>
      </c>
      <c r="C74" s="1814">
        <v>220931</v>
      </c>
      <c r="D74" s="1814">
        <v>21</v>
      </c>
      <c r="E74" s="1814">
        <v>3043</v>
      </c>
      <c r="F74" s="1816">
        <v>10521</v>
      </c>
    </row>
    <row r="75" spans="1:6" s="1511" customFormat="1" x14ac:dyDescent="0.3">
      <c r="A75" s="3118">
        <v>42644</v>
      </c>
      <c r="B75" s="1814">
        <v>64811</v>
      </c>
      <c r="C75" s="1814">
        <v>188398</v>
      </c>
      <c r="D75" s="1814">
        <v>21</v>
      </c>
      <c r="E75" s="1814">
        <v>3086</v>
      </c>
      <c r="F75" s="1816">
        <v>8971</v>
      </c>
    </row>
    <row r="76" spans="1:6" s="1511" customFormat="1" x14ac:dyDescent="0.3">
      <c r="A76" s="3118">
        <v>42675</v>
      </c>
      <c r="B76" s="1814">
        <v>65062</v>
      </c>
      <c r="C76" s="1814">
        <v>196024</v>
      </c>
      <c r="D76" s="1814">
        <v>21</v>
      </c>
      <c r="E76" s="1814">
        <v>3098</v>
      </c>
      <c r="F76" s="1816">
        <v>9334</v>
      </c>
    </row>
    <row r="77" spans="1:6" s="1511" customFormat="1" x14ac:dyDescent="0.3">
      <c r="A77" s="3118">
        <v>42705</v>
      </c>
      <c r="B77" s="1814">
        <v>81451</v>
      </c>
      <c r="C77" s="1814">
        <v>260639</v>
      </c>
      <c r="D77" s="1814">
        <v>22</v>
      </c>
      <c r="E77" s="1814">
        <v>3702</v>
      </c>
      <c r="F77" s="1816">
        <v>11847</v>
      </c>
    </row>
    <row r="78" spans="1:6" s="1511" customFormat="1" x14ac:dyDescent="0.3">
      <c r="A78" s="3118">
        <v>42736</v>
      </c>
      <c r="B78" s="1814">
        <v>66836</v>
      </c>
      <c r="C78" s="1814">
        <v>227128</v>
      </c>
      <c r="D78" s="1814">
        <v>21</v>
      </c>
      <c r="E78" s="1814">
        <v>3183</v>
      </c>
      <c r="F78" s="1816">
        <v>10816</v>
      </c>
    </row>
    <row r="79" spans="1:6" s="1511" customFormat="1" x14ac:dyDescent="0.3">
      <c r="A79" s="3118">
        <v>42767</v>
      </c>
      <c r="B79" s="1814">
        <v>62308</v>
      </c>
      <c r="C79" s="1814">
        <v>172975</v>
      </c>
      <c r="D79" s="1814">
        <v>17</v>
      </c>
      <c r="E79" s="1814">
        <v>3665</v>
      </c>
      <c r="F79" s="1816">
        <v>10175</v>
      </c>
    </row>
    <row r="80" spans="1:6" s="1511" customFormat="1" x14ac:dyDescent="0.3">
      <c r="A80" s="3118">
        <v>42795</v>
      </c>
      <c r="B80" s="1814">
        <v>76832</v>
      </c>
      <c r="C80" s="1814">
        <v>260402</v>
      </c>
      <c r="D80" s="1814">
        <v>22</v>
      </c>
      <c r="E80" s="1814">
        <v>3492</v>
      </c>
      <c r="F80" s="1816">
        <v>11836</v>
      </c>
    </row>
    <row r="81" spans="1:6" s="1511" customFormat="1" x14ac:dyDescent="0.3">
      <c r="A81" s="3118">
        <v>42826</v>
      </c>
      <c r="B81" s="1814">
        <v>65388</v>
      </c>
      <c r="C81" s="1814">
        <v>234471</v>
      </c>
      <c r="D81" s="1814">
        <v>20</v>
      </c>
      <c r="E81" s="1814">
        <v>3269</v>
      </c>
      <c r="F81" s="1816">
        <v>11724</v>
      </c>
    </row>
    <row r="82" spans="1:6" s="1511" customFormat="1" x14ac:dyDescent="0.3">
      <c r="A82" s="3118">
        <v>42856</v>
      </c>
      <c r="B82" s="1814">
        <v>83833</v>
      </c>
      <c r="C82" s="1814">
        <v>216262</v>
      </c>
      <c r="D82" s="1814">
        <v>22</v>
      </c>
      <c r="E82" s="1814">
        <v>3811</v>
      </c>
      <c r="F82" s="1816">
        <v>9830</v>
      </c>
    </row>
    <row r="83" spans="1:6" s="1511" customFormat="1" x14ac:dyDescent="0.3">
      <c r="A83" s="3118">
        <v>42887</v>
      </c>
      <c r="B83" s="1814">
        <v>78973</v>
      </c>
      <c r="C83" s="1814">
        <v>253396</v>
      </c>
      <c r="D83" s="1814">
        <v>21</v>
      </c>
      <c r="E83" s="1814">
        <v>3761</v>
      </c>
      <c r="F83" s="1816">
        <v>12066</v>
      </c>
    </row>
    <row r="84" spans="1:6" s="1511" customFormat="1" x14ac:dyDescent="0.3">
      <c r="A84" s="3118">
        <v>42917</v>
      </c>
      <c r="B84" s="1814">
        <v>77852</v>
      </c>
      <c r="C84" s="1814">
        <v>259200</v>
      </c>
      <c r="D84" s="1814">
        <v>21</v>
      </c>
      <c r="E84" s="1814">
        <v>3707</v>
      </c>
      <c r="F84" s="1816">
        <v>12343</v>
      </c>
    </row>
    <row r="85" spans="1:6" s="1511" customFormat="1" x14ac:dyDescent="0.3">
      <c r="A85" s="3118">
        <v>42948</v>
      </c>
      <c r="B85" s="1814">
        <v>79598</v>
      </c>
      <c r="C85" s="1814">
        <v>238941</v>
      </c>
      <c r="D85" s="1814">
        <v>23</v>
      </c>
      <c r="E85" s="1814">
        <v>3461</v>
      </c>
      <c r="F85" s="1816">
        <v>10389</v>
      </c>
    </row>
    <row r="86" spans="1:6" s="1511" customFormat="1" x14ac:dyDescent="0.3">
      <c r="A86" s="3118">
        <v>42979</v>
      </c>
      <c r="B86" s="1814">
        <v>71140</v>
      </c>
      <c r="C86" s="1814">
        <v>240405</v>
      </c>
      <c r="D86" s="1814">
        <v>21</v>
      </c>
      <c r="E86" s="1814">
        <v>3388</v>
      </c>
      <c r="F86" s="1816">
        <v>11448</v>
      </c>
    </row>
    <row r="87" spans="1:6" s="1511" customFormat="1" x14ac:dyDescent="0.3">
      <c r="A87" s="3118">
        <v>43009</v>
      </c>
      <c r="B87" s="1814">
        <v>90624</v>
      </c>
      <c r="C87" s="1814">
        <v>229265</v>
      </c>
      <c r="D87" s="1814">
        <v>21</v>
      </c>
      <c r="E87" s="1814">
        <v>4315</v>
      </c>
      <c r="F87" s="1816">
        <v>10917</v>
      </c>
    </row>
    <row r="88" spans="1:6" s="1511" customFormat="1" x14ac:dyDescent="0.3">
      <c r="A88" s="3118">
        <v>43040</v>
      </c>
      <c r="B88" s="1814">
        <v>82355</v>
      </c>
      <c r="C88" s="1814">
        <v>213845</v>
      </c>
      <c r="D88" s="1814">
        <v>20</v>
      </c>
      <c r="E88" s="1814">
        <v>4118</v>
      </c>
      <c r="F88" s="1816">
        <v>10692</v>
      </c>
    </row>
    <row r="89" spans="1:6" s="1511" customFormat="1" x14ac:dyDescent="0.3">
      <c r="A89" s="3118">
        <v>43070</v>
      </c>
      <c r="B89" s="1814">
        <v>99690</v>
      </c>
      <c r="C89" s="1814">
        <v>282514</v>
      </c>
      <c r="D89" s="1814">
        <v>20</v>
      </c>
      <c r="E89" s="1814">
        <v>4985</v>
      </c>
      <c r="F89" s="1816">
        <v>14126</v>
      </c>
    </row>
    <row r="90" spans="1:6" s="1511" customFormat="1" x14ac:dyDescent="0.3">
      <c r="A90" s="3118">
        <v>43101</v>
      </c>
      <c r="B90" s="1814">
        <v>78536</v>
      </c>
      <c r="C90" s="1814">
        <v>235683</v>
      </c>
      <c r="D90" s="1814">
        <v>19</v>
      </c>
      <c r="E90" s="1814">
        <v>4133</v>
      </c>
      <c r="F90" s="1816">
        <v>12404</v>
      </c>
    </row>
    <row r="91" spans="1:6" s="1511" customFormat="1" x14ac:dyDescent="0.3">
      <c r="A91" s="3118">
        <v>43132</v>
      </c>
      <c r="B91" s="1814">
        <v>86723</v>
      </c>
      <c r="C91" s="1814">
        <v>293041</v>
      </c>
      <c r="D91" s="1814">
        <v>17</v>
      </c>
      <c r="E91" s="1814">
        <v>5101</v>
      </c>
      <c r="F91" s="1816">
        <v>17238</v>
      </c>
    </row>
    <row r="92" spans="1:6" s="1511" customFormat="1" x14ac:dyDescent="0.3">
      <c r="A92" s="3118">
        <v>43160</v>
      </c>
      <c r="B92" s="1814">
        <v>82482</v>
      </c>
      <c r="C92" s="1814">
        <v>247221</v>
      </c>
      <c r="D92" s="1814">
        <v>21</v>
      </c>
      <c r="E92" s="1814">
        <v>3928</v>
      </c>
      <c r="F92" s="1816">
        <v>11772</v>
      </c>
    </row>
    <row r="93" spans="1:6" s="1511" customFormat="1" x14ac:dyDescent="0.3">
      <c r="A93" s="3118">
        <v>43191</v>
      </c>
      <c r="B93" s="1814">
        <v>92093</v>
      </c>
      <c r="C93" s="1814">
        <v>273906</v>
      </c>
      <c r="D93" s="1814">
        <v>21</v>
      </c>
      <c r="E93" s="1814">
        <v>4385</v>
      </c>
      <c r="F93" s="1816">
        <v>13043</v>
      </c>
    </row>
    <row r="94" spans="1:6" s="1511" customFormat="1" x14ac:dyDescent="0.3">
      <c r="A94" s="3118">
        <v>43221</v>
      </c>
      <c r="B94" s="1814">
        <v>91042</v>
      </c>
      <c r="C94" s="1814">
        <v>266885</v>
      </c>
      <c r="D94" s="1814">
        <v>22</v>
      </c>
      <c r="E94" s="1814">
        <v>4138</v>
      </c>
      <c r="F94" s="1816">
        <v>12131</v>
      </c>
    </row>
    <row r="95" spans="1:6" s="1511" customFormat="1" x14ac:dyDescent="0.3">
      <c r="A95" s="3118">
        <v>43252</v>
      </c>
      <c r="B95" s="1814">
        <v>91994</v>
      </c>
      <c r="C95" s="1814">
        <v>267348</v>
      </c>
      <c r="D95" s="1814">
        <v>21</v>
      </c>
      <c r="E95" s="1814">
        <v>4381</v>
      </c>
      <c r="F95" s="1816">
        <v>12731</v>
      </c>
    </row>
    <row r="96" spans="1:6" s="1511" customFormat="1" x14ac:dyDescent="0.3">
      <c r="A96" s="3118">
        <v>43282</v>
      </c>
      <c r="B96" s="1814">
        <v>92490</v>
      </c>
      <c r="C96" s="1814">
        <v>195832</v>
      </c>
      <c r="D96" s="1814">
        <v>22</v>
      </c>
      <c r="E96" s="1814">
        <v>4204</v>
      </c>
      <c r="F96" s="1816">
        <v>8901</v>
      </c>
    </row>
    <row r="97" spans="1:6" s="1511" customFormat="1" x14ac:dyDescent="0.3">
      <c r="A97" s="3118">
        <v>43313</v>
      </c>
      <c r="B97" s="1814">
        <v>91096</v>
      </c>
      <c r="C97" s="1814">
        <v>242535</v>
      </c>
      <c r="D97" s="1814">
        <v>22</v>
      </c>
      <c r="E97" s="1814">
        <v>4141</v>
      </c>
      <c r="F97" s="1816">
        <v>11024</v>
      </c>
    </row>
    <row r="98" spans="1:6" s="1511" customFormat="1" x14ac:dyDescent="0.3">
      <c r="A98" s="3118">
        <v>43344</v>
      </c>
      <c r="B98" s="1814">
        <v>76792</v>
      </c>
      <c r="C98" s="1814">
        <v>194841</v>
      </c>
      <c r="D98" s="1814">
        <v>19</v>
      </c>
      <c r="E98" s="1814">
        <v>4042</v>
      </c>
      <c r="F98" s="1816">
        <v>10255</v>
      </c>
    </row>
    <row r="99" spans="1:6" s="1511" customFormat="1" x14ac:dyDescent="0.3">
      <c r="A99" s="3118">
        <v>43374</v>
      </c>
      <c r="B99" s="1814">
        <v>107212</v>
      </c>
      <c r="C99" s="1814">
        <v>239481</v>
      </c>
      <c r="D99" s="1814">
        <v>23</v>
      </c>
      <c r="E99" s="1814">
        <v>4661</v>
      </c>
      <c r="F99" s="1816">
        <v>10412</v>
      </c>
    </row>
    <row r="100" spans="1:6" s="1511" customFormat="1" x14ac:dyDescent="0.3">
      <c r="A100" s="3118">
        <v>43405</v>
      </c>
      <c r="B100" s="1814">
        <v>93267</v>
      </c>
      <c r="C100" s="1814">
        <v>249899</v>
      </c>
      <c r="D100" s="1814">
        <v>20</v>
      </c>
      <c r="E100" s="1814">
        <v>4663</v>
      </c>
      <c r="F100" s="1816">
        <v>12495</v>
      </c>
    </row>
    <row r="101" spans="1:6" s="1511" customFormat="1" x14ac:dyDescent="0.3">
      <c r="A101" s="3118">
        <v>43435</v>
      </c>
      <c r="B101" s="1814">
        <v>111315</v>
      </c>
      <c r="C101" s="1814">
        <v>295538</v>
      </c>
      <c r="D101" s="1814">
        <v>20</v>
      </c>
      <c r="E101" s="1814">
        <v>5566</v>
      </c>
      <c r="F101" s="1816">
        <v>14777</v>
      </c>
    </row>
    <row r="102" spans="1:6" s="1511" customFormat="1" x14ac:dyDescent="0.3">
      <c r="A102" s="3118">
        <v>43466</v>
      </c>
      <c r="B102" s="1814">
        <v>102170</v>
      </c>
      <c r="C102" s="1814">
        <v>247334</v>
      </c>
      <c r="D102" s="1814">
        <v>20</v>
      </c>
      <c r="E102" s="1814">
        <v>5109</v>
      </c>
      <c r="F102" s="1816">
        <v>12367</v>
      </c>
    </row>
    <row r="103" spans="1:6" s="1511" customFormat="1" x14ac:dyDescent="0.3">
      <c r="A103" s="3118">
        <v>43497</v>
      </c>
      <c r="B103" s="1814">
        <v>86111</v>
      </c>
      <c r="C103" s="1814">
        <v>238735</v>
      </c>
      <c r="D103" s="1814">
        <v>18</v>
      </c>
      <c r="E103" s="1814">
        <v>4784</v>
      </c>
      <c r="F103" s="1816">
        <v>13263</v>
      </c>
    </row>
    <row r="104" spans="1:6" s="1511" customFormat="1" x14ac:dyDescent="0.3">
      <c r="A104" s="3118">
        <v>43525</v>
      </c>
      <c r="B104" s="1814">
        <v>87109</v>
      </c>
      <c r="C104" s="1814">
        <v>244427</v>
      </c>
      <c r="D104" s="1814">
        <v>19</v>
      </c>
      <c r="E104" s="1814">
        <v>4585</v>
      </c>
      <c r="F104" s="1816">
        <v>12865</v>
      </c>
    </row>
    <row r="105" spans="1:6" s="1511" customFormat="1" ht="21" thickBot="1" x14ac:dyDescent="0.35">
      <c r="A105" s="3119">
        <v>43556</v>
      </c>
      <c r="B105" s="3369">
        <v>107169</v>
      </c>
      <c r="C105" s="3369">
        <v>272553</v>
      </c>
      <c r="D105" s="3369">
        <v>22</v>
      </c>
      <c r="E105" s="3369">
        <v>4871</v>
      </c>
      <c r="F105" s="3998">
        <v>12389</v>
      </c>
    </row>
    <row r="106" spans="1:6" s="3125" customFormat="1" ht="45" customHeight="1" thickTop="1" x14ac:dyDescent="0.3">
      <c r="A106" s="4305" t="s">
        <v>3933</v>
      </c>
      <c r="B106" s="4305"/>
      <c r="C106" s="4305"/>
      <c r="D106" s="4305"/>
      <c r="E106" s="4305"/>
      <c r="F106" s="4305"/>
    </row>
    <row r="107" spans="1:6" s="3125" customFormat="1" ht="16.5" x14ac:dyDescent="0.3">
      <c r="A107" s="3999" t="s">
        <v>3934</v>
      </c>
      <c r="B107" s="4000"/>
      <c r="C107" s="4000"/>
      <c r="D107" s="4000"/>
      <c r="E107" s="4000"/>
      <c r="F107" s="4000"/>
    </row>
    <row r="108" spans="1:6" s="1512" customFormat="1" ht="16.5" x14ac:dyDescent="0.3">
      <c r="A108" s="3999" t="s">
        <v>3926</v>
      </c>
      <c r="B108" s="4000"/>
      <c r="C108" s="4000"/>
      <c r="D108" s="4000"/>
      <c r="E108" s="4000"/>
      <c r="F108" s="4000"/>
    </row>
  </sheetData>
  <mergeCells count="2">
    <mergeCell ref="E4:F4"/>
    <mergeCell ref="A106:F106"/>
  </mergeCells>
  <printOptions horizontalCentered="1"/>
  <pageMargins left="0.7" right="0.7" top="0.75" bottom="0.75" header="0.3" footer="0.3"/>
  <pageSetup paperSize="9" scale="50" fitToWidth="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K109"/>
  <sheetViews>
    <sheetView zoomScaleNormal="100" workbookViewId="0">
      <pane xSplit="1" ySplit="40" topLeftCell="B41" activePane="bottomRight" state="frozen"/>
      <selection pane="topRight" activeCell="B1" sqref="B1"/>
      <selection pane="bottomLeft" activeCell="A41" sqref="A41"/>
      <selection pane="bottomRight" activeCell="A106" sqref="A106"/>
    </sheetView>
  </sheetViews>
  <sheetFormatPr defaultRowHeight="16.5" x14ac:dyDescent="0.25"/>
  <cols>
    <col min="1" max="1" width="13.42578125" style="3138" customWidth="1"/>
    <col min="2" max="6" width="15.7109375" style="3138" customWidth="1"/>
    <col min="7" max="7" width="9.140625" style="1514"/>
    <col min="8" max="257" width="9.140625" style="1515"/>
    <col min="258" max="258" width="14.140625" style="1515" customWidth="1"/>
    <col min="259" max="259" width="14.85546875" style="1515" customWidth="1"/>
    <col min="260" max="260" width="16" style="1515" customWidth="1"/>
    <col min="261" max="261" width="13.5703125" style="1515" customWidth="1"/>
    <col min="262" max="262" width="18.7109375" style="1515" customWidth="1"/>
    <col min="263" max="513" width="9.140625" style="1515"/>
    <col min="514" max="514" width="14.140625" style="1515" customWidth="1"/>
    <col min="515" max="515" width="14.85546875" style="1515" customWidth="1"/>
    <col min="516" max="516" width="16" style="1515" customWidth="1"/>
    <col min="517" max="517" width="13.5703125" style="1515" customWidth="1"/>
    <col min="518" max="518" width="18.7109375" style="1515" customWidth="1"/>
    <col min="519" max="769" width="9.140625" style="1515"/>
    <col min="770" max="770" width="14.140625" style="1515" customWidth="1"/>
    <col min="771" max="771" width="14.85546875" style="1515" customWidth="1"/>
    <col min="772" max="772" width="16" style="1515" customWidth="1"/>
    <col min="773" max="773" width="13.5703125" style="1515" customWidth="1"/>
    <col min="774" max="774" width="18.7109375" style="1515" customWidth="1"/>
    <col min="775" max="1025" width="9.140625" style="1515"/>
    <col min="1026" max="1026" width="14.140625" style="1515" customWidth="1"/>
    <col min="1027" max="1027" width="14.85546875" style="1515" customWidth="1"/>
    <col min="1028" max="1028" width="16" style="1515" customWidth="1"/>
    <col min="1029" max="1029" width="13.5703125" style="1515" customWidth="1"/>
    <col min="1030" max="1030" width="18.7109375" style="1515" customWidth="1"/>
    <col min="1031" max="1281" width="9.140625" style="1515"/>
    <col min="1282" max="1282" width="14.140625" style="1515" customWidth="1"/>
    <col min="1283" max="1283" width="14.85546875" style="1515" customWidth="1"/>
    <col min="1284" max="1284" width="16" style="1515" customWidth="1"/>
    <col min="1285" max="1285" width="13.5703125" style="1515" customWidth="1"/>
    <col min="1286" max="1286" width="18.7109375" style="1515" customWidth="1"/>
    <col min="1287" max="1537" width="9.140625" style="1515"/>
    <col min="1538" max="1538" width="14.140625" style="1515" customWidth="1"/>
    <col min="1539" max="1539" width="14.85546875" style="1515" customWidth="1"/>
    <col min="1540" max="1540" width="16" style="1515" customWidth="1"/>
    <col min="1541" max="1541" width="13.5703125" style="1515" customWidth="1"/>
    <col min="1542" max="1542" width="18.7109375" style="1515" customWidth="1"/>
    <col min="1543" max="1793" width="9.140625" style="1515"/>
    <col min="1794" max="1794" width="14.140625" style="1515" customWidth="1"/>
    <col min="1795" max="1795" width="14.85546875" style="1515" customWidth="1"/>
    <col min="1796" max="1796" width="16" style="1515" customWidth="1"/>
    <col min="1797" max="1797" width="13.5703125" style="1515" customWidth="1"/>
    <col min="1798" max="1798" width="18.7109375" style="1515" customWidth="1"/>
    <col min="1799" max="2049" width="9.140625" style="1515"/>
    <col min="2050" max="2050" width="14.140625" style="1515" customWidth="1"/>
    <col min="2051" max="2051" width="14.85546875" style="1515" customWidth="1"/>
    <col min="2052" max="2052" width="16" style="1515" customWidth="1"/>
    <col min="2053" max="2053" width="13.5703125" style="1515" customWidth="1"/>
    <col min="2054" max="2054" width="18.7109375" style="1515" customWidth="1"/>
    <col min="2055" max="2305" width="9.140625" style="1515"/>
    <col min="2306" max="2306" width="14.140625" style="1515" customWidth="1"/>
    <col min="2307" max="2307" width="14.85546875" style="1515" customWidth="1"/>
    <col min="2308" max="2308" width="16" style="1515" customWidth="1"/>
    <col min="2309" max="2309" width="13.5703125" style="1515" customWidth="1"/>
    <col min="2310" max="2310" width="18.7109375" style="1515" customWidth="1"/>
    <col min="2311" max="2561" width="9.140625" style="1515"/>
    <col min="2562" max="2562" width="14.140625" style="1515" customWidth="1"/>
    <col min="2563" max="2563" width="14.85546875" style="1515" customWidth="1"/>
    <col min="2564" max="2564" width="16" style="1515" customWidth="1"/>
    <col min="2565" max="2565" width="13.5703125" style="1515" customWidth="1"/>
    <col min="2566" max="2566" width="18.7109375" style="1515" customWidth="1"/>
    <col min="2567" max="2817" width="9.140625" style="1515"/>
    <col min="2818" max="2818" width="14.140625" style="1515" customWidth="1"/>
    <col min="2819" max="2819" width="14.85546875" style="1515" customWidth="1"/>
    <col min="2820" max="2820" width="16" style="1515" customWidth="1"/>
    <col min="2821" max="2821" width="13.5703125" style="1515" customWidth="1"/>
    <col min="2822" max="2822" width="18.7109375" style="1515" customWidth="1"/>
    <col min="2823" max="3073" width="9.140625" style="1515"/>
    <col min="3074" max="3074" width="14.140625" style="1515" customWidth="1"/>
    <col min="3075" max="3075" width="14.85546875" style="1515" customWidth="1"/>
    <col min="3076" max="3076" width="16" style="1515" customWidth="1"/>
    <col min="3077" max="3077" width="13.5703125" style="1515" customWidth="1"/>
    <col min="3078" max="3078" width="18.7109375" style="1515" customWidth="1"/>
    <col min="3079" max="3329" width="9.140625" style="1515"/>
    <col min="3330" max="3330" width="14.140625" style="1515" customWidth="1"/>
    <col min="3331" max="3331" width="14.85546875" style="1515" customWidth="1"/>
    <col min="3332" max="3332" width="16" style="1515" customWidth="1"/>
    <col min="3333" max="3333" width="13.5703125" style="1515" customWidth="1"/>
    <col min="3334" max="3334" width="18.7109375" style="1515" customWidth="1"/>
    <col min="3335" max="3585" width="9.140625" style="1515"/>
    <col min="3586" max="3586" width="14.140625" style="1515" customWidth="1"/>
    <col min="3587" max="3587" width="14.85546875" style="1515" customWidth="1"/>
    <col min="3588" max="3588" width="16" style="1515" customWidth="1"/>
    <col min="3589" max="3589" width="13.5703125" style="1515" customWidth="1"/>
    <col min="3590" max="3590" width="18.7109375" style="1515" customWidth="1"/>
    <col min="3591" max="3841" width="9.140625" style="1515"/>
    <col min="3842" max="3842" width="14.140625" style="1515" customWidth="1"/>
    <col min="3843" max="3843" width="14.85546875" style="1515" customWidth="1"/>
    <col min="3844" max="3844" width="16" style="1515" customWidth="1"/>
    <col min="3845" max="3845" width="13.5703125" style="1515" customWidth="1"/>
    <col min="3846" max="3846" width="18.7109375" style="1515" customWidth="1"/>
    <col min="3847" max="4097" width="9.140625" style="1515"/>
    <col min="4098" max="4098" width="14.140625" style="1515" customWidth="1"/>
    <col min="4099" max="4099" width="14.85546875" style="1515" customWidth="1"/>
    <col min="4100" max="4100" width="16" style="1515" customWidth="1"/>
    <col min="4101" max="4101" width="13.5703125" style="1515" customWidth="1"/>
    <col min="4102" max="4102" width="18.7109375" style="1515" customWidth="1"/>
    <col min="4103" max="4353" width="9.140625" style="1515"/>
    <col min="4354" max="4354" width="14.140625" style="1515" customWidth="1"/>
    <col min="4355" max="4355" width="14.85546875" style="1515" customWidth="1"/>
    <col min="4356" max="4356" width="16" style="1515" customWidth="1"/>
    <col min="4357" max="4357" width="13.5703125" style="1515" customWidth="1"/>
    <col min="4358" max="4358" width="18.7109375" style="1515" customWidth="1"/>
    <col min="4359" max="4609" width="9.140625" style="1515"/>
    <col min="4610" max="4610" width="14.140625" style="1515" customWidth="1"/>
    <col min="4611" max="4611" width="14.85546875" style="1515" customWidth="1"/>
    <col min="4612" max="4612" width="16" style="1515" customWidth="1"/>
    <col min="4613" max="4613" width="13.5703125" style="1515" customWidth="1"/>
    <col min="4614" max="4614" width="18.7109375" style="1515" customWidth="1"/>
    <col min="4615" max="4865" width="9.140625" style="1515"/>
    <col min="4866" max="4866" width="14.140625" style="1515" customWidth="1"/>
    <col min="4867" max="4867" width="14.85546875" style="1515" customWidth="1"/>
    <col min="4868" max="4868" width="16" style="1515" customWidth="1"/>
    <col min="4869" max="4869" width="13.5703125" style="1515" customWidth="1"/>
    <col min="4870" max="4870" width="18.7109375" style="1515" customWidth="1"/>
    <col min="4871" max="5121" width="9.140625" style="1515"/>
    <col min="5122" max="5122" width="14.140625" style="1515" customWidth="1"/>
    <col min="5123" max="5123" width="14.85546875" style="1515" customWidth="1"/>
    <col min="5124" max="5124" width="16" style="1515" customWidth="1"/>
    <col min="5125" max="5125" width="13.5703125" style="1515" customWidth="1"/>
    <col min="5126" max="5126" width="18.7109375" style="1515" customWidth="1"/>
    <col min="5127" max="5377" width="9.140625" style="1515"/>
    <col min="5378" max="5378" width="14.140625" style="1515" customWidth="1"/>
    <col min="5379" max="5379" width="14.85546875" style="1515" customWidth="1"/>
    <col min="5380" max="5380" width="16" style="1515" customWidth="1"/>
    <col min="5381" max="5381" width="13.5703125" style="1515" customWidth="1"/>
    <col min="5382" max="5382" width="18.7109375" style="1515" customWidth="1"/>
    <col min="5383" max="5633" width="9.140625" style="1515"/>
    <col min="5634" max="5634" width="14.140625" style="1515" customWidth="1"/>
    <col min="5635" max="5635" width="14.85546875" style="1515" customWidth="1"/>
    <col min="5636" max="5636" width="16" style="1515" customWidth="1"/>
    <col min="5637" max="5637" width="13.5703125" style="1515" customWidth="1"/>
    <col min="5638" max="5638" width="18.7109375" style="1515" customWidth="1"/>
    <col min="5639" max="5889" width="9.140625" style="1515"/>
    <col min="5890" max="5890" width="14.140625" style="1515" customWidth="1"/>
    <col min="5891" max="5891" width="14.85546875" style="1515" customWidth="1"/>
    <col min="5892" max="5892" width="16" style="1515" customWidth="1"/>
    <col min="5893" max="5893" width="13.5703125" style="1515" customWidth="1"/>
    <col min="5894" max="5894" width="18.7109375" style="1515" customWidth="1"/>
    <col min="5895" max="6145" width="9.140625" style="1515"/>
    <col min="6146" max="6146" width="14.140625" style="1515" customWidth="1"/>
    <col min="6147" max="6147" width="14.85546875" style="1515" customWidth="1"/>
    <col min="6148" max="6148" width="16" style="1515" customWidth="1"/>
    <col min="6149" max="6149" width="13.5703125" style="1515" customWidth="1"/>
    <col min="6150" max="6150" width="18.7109375" style="1515" customWidth="1"/>
    <col min="6151" max="6401" width="9.140625" style="1515"/>
    <col min="6402" max="6402" width="14.140625" style="1515" customWidth="1"/>
    <col min="6403" max="6403" width="14.85546875" style="1515" customWidth="1"/>
    <col min="6404" max="6404" width="16" style="1515" customWidth="1"/>
    <col min="6405" max="6405" width="13.5703125" style="1515" customWidth="1"/>
    <col min="6406" max="6406" width="18.7109375" style="1515" customWidth="1"/>
    <col min="6407" max="6657" width="9.140625" style="1515"/>
    <col min="6658" max="6658" width="14.140625" style="1515" customWidth="1"/>
    <col min="6659" max="6659" width="14.85546875" style="1515" customWidth="1"/>
    <col min="6660" max="6660" width="16" style="1515" customWidth="1"/>
    <col min="6661" max="6661" width="13.5703125" style="1515" customWidth="1"/>
    <col min="6662" max="6662" width="18.7109375" style="1515" customWidth="1"/>
    <col min="6663" max="6913" width="9.140625" style="1515"/>
    <col min="6914" max="6914" width="14.140625" style="1515" customWidth="1"/>
    <col min="6915" max="6915" width="14.85546875" style="1515" customWidth="1"/>
    <col min="6916" max="6916" width="16" style="1515" customWidth="1"/>
    <col min="6917" max="6917" width="13.5703125" style="1515" customWidth="1"/>
    <col min="6918" max="6918" width="18.7109375" style="1515" customWidth="1"/>
    <col min="6919" max="7169" width="9.140625" style="1515"/>
    <col min="7170" max="7170" width="14.140625" style="1515" customWidth="1"/>
    <col min="7171" max="7171" width="14.85546875" style="1515" customWidth="1"/>
    <col min="7172" max="7172" width="16" style="1515" customWidth="1"/>
    <col min="7173" max="7173" width="13.5703125" style="1515" customWidth="1"/>
    <col min="7174" max="7174" width="18.7109375" style="1515" customWidth="1"/>
    <col min="7175" max="7425" width="9.140625" style="1515"/>
    <col min="7426" max="7426" width="14.140625" style="1515" customWidth="1"/>
    <col min="7427" max="7427" width="14.85546875" style="1515" customWidth="1"/>
    <col min="7428" max="7428" width="16" style="1515" customWidth="1"/>
    <col min="7429" max="7429" width="13.5703125" style="1515" customWidth="1"/>
    <col min="7430" max="7430" width="18.7109375" style="1515" customWidth="1"/>
    <col min="7431" max="7681" width="9.140625" style="1515"/>
    <col min="7682" max="7682" width="14.140625" style="1515" customWidth="1"/>
    <col min="7683" max="7683" width="14.85546875" style="1515" customWidth="1"/>
    <col min="7684" max="7684" width="16" style="1515" customWidth="1"/>
    <col min="7685" max="7685" width="13.5703125" style="1515" customWidth="1"/>
    <col min="7686" max="7686" width="18.7109375" style="1515" customWidth="1"/>
    <col min="7687" max="7937" width="9.140625" style="1515"/>
    <col min="7938" max="7938" width="14.140625" style="1515" customWidth="1"/>
    <col min="7939" max="7939" width="14.85546875" style="1515" customWidth="1"/>
    <col min="7940" max="7940" width="16" style="1515" customWidth="1"/>
    <col min="7941" max="7941" width="13.5703125" style="1515" customWidth="1"/>
    <col min="7942" max="7942" width="18.7109375" style="1515" customWidth="1"/>
    <col min="7943" max="8193" width="9.140625" style="1515"/>
    <col min="8194" max="8194" width="14.140625" style="1515" customWidth="1"/>
    <col min="8195" max="8195" width="14.85546875" style="1515" customWidth="1"/>
    <col min="8196" max="8196" width="16" style="1515" customWidth="1"/>
    <col min="8197" max="8197" width="13.5703125" style="1515" customWidth="1"/>
    <col min="8198" max="8198" width="18.7109375" style="1515" customWidth="1"/>
    <col min="8199" max="8449" width="9.140625" style="1515"/>
    <col min="8450" max="8450" width="14.140625" style="1515" customWidth="1"/>
    <col min="8451" max="8451" width="14.85546875" style="1515" customWidth="1"/>
    <col min="8452" max="8452" width="16" style="1515" customWidth="1"/>
    <col min="8453" max="8453" width="13.5703125" style="1515" customWidth="1"/>
    <col min="8454" max="8454" width="18.7109375" style="1515" customWidth="1"/>
    <col min="8455" max="8705" width="9.140625" style="1515"/>
    <col min="8706" max="8706" width="14.140625" style="1515" customWidth="1"/>
    <col min="8707" max="8707" width="14.85546875" style="1515" customWidth="1"/>
    <col min="8708" max="8708" width="16" style="1515" customWidth="1"/>
    <col min="8709" max="8709" width="13.5703125" style="1515" customWidth="1"/>
    <col min="8710" max="8710" width="18.7109375" style="1515" customWidth="1"/>
    <col min="8711" max="8961" width="9.140625" style="1515"/>
    <col min="8962" max="8962" width="14.140625" style="1515" customWidth="1"/>
    <col min="8963" max="8963" width="14.85546875" style="1515" customWidth="1"/>
    <col min="8964" max="8964" width="16" style="1515" customWidth="1"/>
    <col min="8965" max="8965" width="13.5703125" style="1515" customWidth="1"/>
    <col min="8966" max="8966" width="18.7109375" style="1515" customWidth="1"/>
    <col min="8967" max="9217" width="9.140625" style="1515"/>
    <col min="9218" max="9218" width="14.140625" style="1515" customWidth="1"/>
    <col min="9219" max="9219" width="14.85546875" style="1515" customWidth="1"/>
    <col min="9220" max="9220" width="16" style="1515" customWidth="1"/>
    <col min="9221" max="9221" width="13.5703125" style="1515" customWidth="1"/>
    <col min="9222" max="9222" width="18.7109375" style="1515" customWidth="1"/>
    <col min="9223" max="9473" width="9.140625" style="1515"/>
    <col min="9474" max="9474" width="14.140625" style="1515" customWidth="1"/>
    <col min="9475" max="9475" width="14.85546875" style="1515" customWidth="1"/>
    <col min="9476" max="9476" width="16" style="1515" customWidth="1"/>
    <col min="9477" max="9477" width="13.5703125" style="1515" customWidth="1"/>
    <col min="9478" max="9478" width="18.7109375" style="1515" customWidth="1"/>
    <col min="9479" max="9729" width="9.140625" style="1515"/>
    <col min="9730" max="9730" width="14.140625" style="1515" customWidth="1"/>
    <col min="9731" max="9731" width="14.85546875" style="1515" customWidth="1"/>
    <col min="9732" max="9732" width="16" style="1515" customWidth="1"/>
    <col min="9733" max="9733" width="13.5703125" style="1515" customWidth="1"/>
    <col min="9734" max="9734" width="18.7109375" style="1515" customWidth="1"/>
    <col min="9735" max="9985" width="9.140625" style="1515"/>
    <col min="9986" max="9986" width="14.140625" style="1515" customWidth="1"/>
    <col min="9987" max="9987" width="14.85546875" style="1515" customWidth="1"/>
    <col min="9988" max="9988" width="16" style="1515" customWidth="1"/>
    <col min="9989" max="9989" width="13.5703125" style="1515" customWidth="1"/>
    <col min="9990" max="9990" width="18.7109375" style="1515" customWidth="1"/>
    <col min="9991" max="10241" width="9.140625" style="1515"/>
    <col min="10242" max="10242" width="14.140625" style="1515" customWidth="1"/>
    <col min="10243" max="10243" width="14.85546875" style="1515" customWidth="1"/>
    <col min="10244" max="10244" width="16" style="1515" customWidth="1"/>
    <col min="10245" max="10245" width="13.5703125" style="1515" customWidth="1"/>
    <col min="10246" max="10246" width="18.7109375" style="1515" customWidth="1"/>
    <col min="10247" max="10497" width="9.140625" style="1515"/>
    <col min="10498" max="10498" width="14.140625" style="1515" customWidth="1"/>
    <col min="10499" max="10499" width="14.85546875" style="1515" customWidth="1"/>
    <col min="10500" max="10500" width="16" style="1515" customWidth="1"/>
    <col min="10501" max="10501" width="13.5703125" style="1515" customWidth="1"/>
    <col min="10502" max="10502" width="18.7109375" style="1515" customWidth="1"/>
    <col min="10503" max="10753" width="9.140625" style="1515"/>
    <col min="10754" max="10754" width="14.140625" style="1515" customWidth="1"/>
    <col min="10755" max="10755" width="14.85546875" style="1515" customWidth="1"/>
    <col min="10756" max="10756" width="16" style="1515" customWidth="1"/>
    <col min="10757" max="10757" width="13.5703125" style="1515" customWidth="1"/>
    <col min="10758" max="10758" width="18.7109375" style="1515" customWidth="1"/>
    <col min="10759" max="11009" width="9.140625" style="1515"/>
    <col min="11010" max="11010" width="14.140625" style="1515" customWidth="1"/>
    <col min="11011" max="11011" width="14.85546875" style="1515" customWidth="1"/>
    <col min="11012" max="11012" width="16" style="1515" customWidth="1"/>
    <col min="11013" max="11013" width="13.5703125" style="1515" customWidth="1"/>
    <col min="11014" max="11014" width="18.7109375" style="1515" customWidth="1"/>
    <col min="11015" max="11265" width="9.140625" style="1515"/>
    <col min="11266" max="11266" width="14.140625" style="1515" customWidth="1"/>
    <col min="11267" max="11267" width="14.85546875" style="1515" customWidth="1"/>
    <col min="11268" max="11268" width="16" style="1515" customWidth="1"/>
    <col min="11269" max="11269" width="13.5703125" style="1515" customWidth="1"/>
    <col min="11270" max="11270" width="18.7109375" style="1515" customWidth="1"/>
    <col min="11271" max="11521" width="9.140625" style="1515"/>
    <col min="11522" max="11522" width="14.140625" style="1515" customWidth="1"/>
    <col min="11523" max="11523" width="14.85546875" style="1515" customWidth="1"/>
    <col min="11524" max="11524" width="16" style="1515" customWidth="1"/>
    <col min="11525" max="11525" width="13.5703125" style="1515" customWidth="1"/>
    <col min="11526" max="11526" width="18.7109375" style="1515" customWidth="1"/>
    <col min="11527" max="11777" width="9.140625" style="1515"/>
    <col min="11778" max="11778" width="14.140625" style="1515" customWidth="1"/>
    <col min="11779" max="11779" width="14.85546875" style="1515" customWidth="1"/>
    <col min="11780" max="11780" width="16" style="1515" customWidth="1"/>
    <col min="11781" max="11781" width="13.5703125" style="1515" customWidth="1"/>
    <col min="11782" max="11782" width="18.7109375" style="1515" customWidth="1"/>
    <col min="11783" max="12033" width="9.140625" style="1515"/>
    <col min="12034" max="12034" width="14.140625" style="1515" customWidth="1"/>
    <col min="12035" max="12035" width="14.85546875" style="1515" customWidth="1"/>
    <col min="12036" max="12036" width="16" style="1515" customWidth="1"/>
    <col min="12037" max="12037" width="13.5703125" style="1515" customWidth="1"/>
    <col min="12038" max="12038" width="18.7109375" style="1515" customWidth="1"/>
    <col min="12039" max="12289" width="9.140625" style="1515"/>
    <col min="12290" max="12290" width="14.140625" style="1515" customWidth="1"/>
    <col min="12291" max="12291" width="14.85546875" style="1515" customWidth="1"/>
    <col min="12292" max="12292" width="16" style="1515" customWidth="1"/>
    <col min="12293" max="12293" width="13.5703125" style="1515" customWidth="1"/>
    <col min="12294" max="12294" width="18.7109375" style="1515" customWidth="1"/>
    <col min="12295" max="12545" width="9.140625" style="1515"/>
    <col min="12546" max="12546" width="14.140625" style="1515" customWidth="1"/>
    <col min="12547" max="12547" width="14.85546875" style="1515" customWidth="1"/>
    <col min="12548" max="12548" width="16" style="1515" customWidth="1"/>
    <col min="12549" max="12549" width="13.5703125" style="1515" customWidth="1"/>
    <col min="12550" max="12550" width="18.7109375" style="1515" customWidth="1"/>
    <col min="12551" max="12801" width="9.140625" style="1515"/>
    <col min="12802" max="12802" width="14.140625" style="1515" customWidth="1"/>
    <col min="12803" max="12803" width="14.85546875" style="1515" customWidth="1"/>
    <col min="12804" max="12804" width="16" style="1515" customWidth="1"/>
    <col min="12805" max="12805" width="13.5703125" style="1515" customWidth="1"/>
    <col min="12806" max="12806" width="18.7109375" style="1515" customWidth="1"/>
    <col min="12807" max="13057" width="9.140625" style="1515"/>
    <col min="13058" max="13058" width="14.140625" style="1515" customWidth="1"/>
    <col min="13059" max="13059" width="14.85546875" style="1515" customWidth="1"/>
    <col min="13060" max="13060" width="16" style="1515" customWidth="1"/>
    <col min="13061" max="13061" width="13.5703125" style="1515" customWidth="1"/>
    <col min="13062" max="13062" width="18.7109375" style="1515" customWidth="1"/>
    <col min="13063" max="13313" width="9.140625" style="1515"/>
    <col min="13314" max="13314" width="14.140625" style="1515" customWidth="1"/>
    <col min="13315" max="13315" width="14.85546875" style="1515" customWidth="1"/>
    <col min="13316" max="13316" width="16" style="1515" customWidth="1"/>
    <col min="13317" max="13317" width="13.5703125" style="1515" customWidth="1"/>
    <col min="13318" max="13318" width="18.7109375" style="1515" customWidth="1"/>
    <col min="13319" max="13569" width="9.140625" style="1515"/>
    <col min="13570" max="13570" width="14.140625" style="1515" customWidth="1"/>
    <col min="13571" max="13571" width="14.85546875" style="1515" customWidth="1"/>
    <col min="13572" max="13572" width="16" style="1515" customWidth="1"/>
    <col min="13573" max="13573" width="13.5703125" style="1515" customWidth="1"/>
    <col min="13574" max="13574" width="18.7109375" style="1515" customWidth="1"/>
    <col min="13575" max="13825" width="9.140625" style="1515"/>
    <col min="13826" max="13826" width="14.140625" style="1515" customWidth="1"/>
    <col min="13827" max="13827" width="14.85546875" style="1515" customWidth="1"/>
    <col min="13828" max="13828" width="16" style="1515" customWidth="1"/>
    <col min="13829" max="13829" width="13.5703125" style="1515" customWidth="1"/>
    <col min="13830" max="13830" width="18.7109375" style="1515" customWidth="1"/>
    <col min="13831" max="14081" width="9.140625" style="1515"/>
    <col min="14082" max="14082" width="14.140625" style="1515" customWidth="1"/>
    <col min="14083" max="14083" width="14.85546875" style="1515" customWidth="1"/>
    <col min="14084" max="14084" width="16" style="1515" customWidth="1"/>
    <col min="14085" max="14085" width="13.5703125" style="1515" customWidth="1"/>
    <col min="14086" max="14086" width="18.7109375" style="1515" customWidth="1"/>
    <col min="14087" max="14337" width="9.140625" style="1515"/>
    <col min="14338" max="14338" width="14.140625" style="1515" customWidth="1"/>
    <col min="14339" max="14339" width="14.85546875" style="1515" customWidth="1"/>
    <col min="14340" max="14340" width="16" style="1515" customWidth="1"/>
    <col min="14341" max="14341" width="13.5703125" style="1515" customWidth="1"/>
    <col min="14342" max="14342" width="18.7109375" style="1515" customWidth="1"/>
    <col min="14343" max="14593" width="9.140625" style="1515"/>
    <col min="14594" max="14594" width="14.140625" style="1515" customWidth="1"/>
    <col min="14595" max="14595" width="14.85546875" style="1515" customWidth="1"/>
    <col min="14596" max="14596" width="16" style="1515" customWidth="1"/>
    <col min="14597" max="14597" width="13.5703125" style="1515" customWidth="1"/>
    <col min="14598" max="14598" width="18.7109375" style="1515" customWidth="1"/>
    <col min="14599" max="14849" width="9.140625" style="1515"/>
    <col min="14850" max="14850" width="14.140625" style="1515" customWidth="1"/>
    <col min="14851" max="14851" width="14.85546875" style="1515" customWidth="1"/>
    <col min="14852" max="14852" width="16" style="1515" customWidth="1"/>
    <col min="14853" max="14853" width="13.5703125" style="1515" customWidth="1"/>
    <col min="14854" max="14854" width="18.7109375" style="1515" customWidth="1"/>
    <col min="14855" max="15105" width="9.140625" style="1515"/>
    <col min="15106" max="15106" width="14.140625" style="1515" customWidth="1"/>
    <col min="15107" max="15107" width="14.85546875" style="1515" customWidth="1"/>
    <col min="15108" max="15108" width="16" style="1515" customWidth="1"/>
    <col min="15109" max="15109" width="13.5703125" style="1515" customWidth="1"/>
    <col min="15110" max="15110" width="18.7109375" style="1515" customWidth="1"/>
    <col min="15111" max="15361" width="9.140625" style="1515"/>
    <col min="15362" max="15362" width="14.140625" style="1515" customWidth="1"/>
    <col min="15363" max="15363" width="14.85546875" style="1515" customWidth="1"/>
    <col min="15364" max="15364" width="16" style="1515" customWidth="1"/>
    <col min="15365" max="15365" width="13.5703125" style="1515" customWidth="1"/>
    <col min="15366" max="15366" width="18.7109375" style="1515" customWidth="1"/>
    <col min="15367" max="15617" width="9.140625" style="1515"/>
    <col min="15618" max="15618" width="14.140625" style="1515" customWidth="1"/>
    <col min="15619" max="15619" width="14.85546875" style="1515" customWidth="1"/>
    <col min="15620" max="15620" width="16" style="1515" customWidth="1"/>
    <col min="15621" max="15621" width="13.5703125" style="1515" customWidth="1"/>
    <col min="15622" max="15622" width="18.7109375" style="1515" customWidth="1"/>
    <col min="15623" max="15873" width="9.140625" style="1515"/>
    <col min="15874" max="15874" width="14.140625" style="1515" customWidth="1"/>
    <col min="15875" max="15875" width="14.85546875" style="1515" customWidth="1"/>
    <col min="15876" max="15876" width="16" style="1515" customWidth="1"/>
    <col min="15877" max="15877" width="13.5703125" style="1515" customWidth="1"/>
    <col min="15878" max="15878" width="18.7109375" style="1515" customWidth="1"/>
    <col min="15879" max="16129" width="9.140625" style="1515"/>
    <col min="16130" max="16130" width="14.140625" style="1515" customWidth="1"/>
    <col min="16131" max="16131" width="14.85546875" style="1515" customWidth="1"/>
    <col min="16132" max="16132" width="16" style="1515" customWidth="1"/>
    <col min="16133" max="16133" width="13.5703125" style="1515" customWidth="1"/>
    <col min="16134" max="16134" width="18.7109375" style="1515" customWidth="1"/>
    <col min="16135" max="16384" width="9.140625" style="1515"/>
  </cols>
  <sheetData>
    <row r="1" spans="1:7" s="1513" customFormat="1" ht="19.5" customHeight="1" x14ac:dyDescent="0.25">
      <c r="A1" s="3127" t="s">
        <v>3935</v>
      </c>
      <c r="B1" s="3129"/>
      <c r="C1" s="3129"/>
      <c r="D1" s="3129"/>
      <c r="E1" s="3129"/>
      <c r="F1" s="3129"/>
    </row>
    <row r="2" spans="1:7" s="3129" customFormat="1" ht="17.25" x14ac:dyDescent="0.25">
      <c r="A2" s="3127" t="s">
        <v>5742</v>
      </c>
      <c r="B2" s="3128"/>
    </row>
    <row r="3" spans="1:7" ht="12.75" customHeight="1" thickBot="1" x14ac:dyDescent="0.3">
      <c r="A3" s="3127"/>
      <c r="B3" s="3139"/>
      <c r="C3" s="3139"/>
      <c r="D3" s="3139"/>
      <c r="E3" s="3139"/>
      <c r="F3" s="3139"/>
    </row>
    <row r="4" spans="1:7" s="1516" customFormat="1" ht="34.5" thickTop="1" thickBot="1" x14ac:dyDescent="0.3">
      <c r="A4" s="3130"/>
      <c r="B4" s="3140" t="s">
        <v>3936</v>
      </c>
      <c r="C4" s="3141" t="s">
        <v>3937</v>
      </c>
      <c r="D4" s="3142" t="s">
        <v>3820</v>
      </c>
      <c r="E4" s="3143" t="s">
        <v>3938</v>
      </c>
      <c r="F4" s="3144" t="s">
        <v>3939</v>
      </c>
    </row>
    <row r="5" spans="1:7" s="1517" customFormat="1" ht="15" hidden="1" customHeight="1" x14ac:dyDescent="0.25">
      <c r="A5" s="3131">
        <v>40179</v>
      </c>
      <c r="B5" s="3145">
        <v>5914</v>
      </c>
      <c r="C5" s="3146" t="s">
        <v>1972</v>
      </c>
      <c r="D5" s="3147">
        <v>1734</v>
      </c>
      <c r="E5" s="3148" t="s">
        <v>1972</v>
      </c>
      <c r="F5" s="3149" t="s">
        <v>1972</v>
      </c>
    </row>
    <row r="6" spans="1:7" s="1518" customFormat="1" ht="15" hidden="1" customHeight="1" x14ac:dyDescent="0.25">
      <c r="A6" s="3132">
        <v>40210</v>
      </c>
      <c r="B6" s="3150">
        <v>36283</v>
      </c>
      <c r="C6" s="3151" t="s">
        <v>1972</v>
      </c>
      <c r="D6" s="3152" t="s">
        <v>1972</v>
      </c>
      <c r="E6" s="3153" t="s">
        <v>1972</v>
      </c>
      <c r="F6" s="3154" t="s">
        <v>1972</v>
      </c>
      <c r="G6" s="1517"/>
    </row>
    <row r="7" spans="1:7" s="1518" customFormat="1" ht="15" hidden="1" customHeight="1" x14ac:dyDescent="0.25">
      <c r="A7" s="3132">
        <v>40238</v>
      </c>
      <c r="B7" s="3150">
        <v>5631262</v>
      </c>
      <c r="C7" s="3151">
        <v>2527</v>
      </c>
      <c r="D7" s="3152">
        <v>25135</v>
      </c>
      <c r="E7" s="3153" t="s">
        <v>1972</v>
      </c>
      <c r="F7" s="3154" t="s">
        <v>1972</v>
      </c>
      <c r="G7" s="1517"/>
    </row>
    <row r="8" spans="1:7" s="1518" customFormat="1" ht="15" hidden="1" customHeight="1" x14ac:dyDescent="0.25">
      <c r="A8" s="3132">
        <v>40269</v>
      </c>
      <c r="B8" s="3150">
        <v>261209</v>
      </c>
      <c r="C8" s="3151">
        <v>141027</v>
      </c>
      <c r="D8" s="3152">
        <v>285999</v>
      </c>
      <c r="E8" s="3153" t="s">
        <v>1972</v>
      </c>
      <c r="F8" s="3154" t="s">
        <v>1972</v>
      </c>
      <c r="G8" s="1517"/>
    </row>
    <row r="9" spans="1:7" s="1518" customFormat="1" ht="15" hidden="1" customHeight="1" x14ac:dyDescent="0.25">
      <c r="A9" s="3132">
        <v>40299</v>
      </c>
      <c r="B9" s="3150">
        <v>317114</v>
      </c>
      <c r="C9" s="3151">
        <v>1834</v>
      </c>
      <c r="D9" s="3152">
        <v>680</v>
      </c>
      <c r="E9" s="3153" t="s">
        <v>1972</v>
      </c>
      <c r="F9" s="3154" t="s">
        <v>1972</v>
      </c>
      <c r="G9" s="1517"/>
    </row>
    <row r="10" spans="1:7" s="1518" customFormat="1" ht="15" hidden="1" customHeight="1" x14ac:dyDescent="0.25">
      <c r="A10" s="3132">
        <v>40330</v>
      </c>
      <c r="B10" s="3150">
        <v>17493394</v>
      </c>
      <c r="C10" s="3151">
        <v>109726</v>
      </c>
      <c r="D10" s="3152">
        <v>737439</v>
      </c>
      <c r="E10" s="3153" t="s">
        <v>1972</v>
      </c>
      <c r="F10" s="3154" t="s">
        <v>1972</v>
      </c>
      <c r="G10" s="1517"/>
    </row>
    <row r="11" spans="1:7" s="1518" customFormat="1" ht="15" hidden="1" customHeight="1" x14ac:dyDescent="0.25">
      <c r="A11" s="3132">
        <v>40360</v>
      </c>
      <c r="B11" s="3150">
        <v>2123979</v>
      </c>
      <c r="C11" s="3151">
        <v>866</v>
      </c>
      <c r="D11" s="3152">
        <v>953488</v>
      </c>
      <c r="E11" s="3153" t="s">
        <v>1972</v>
      </c>
      <c r="F11" s="3154" t="s">
        <v>1972</v>
      </c>
      <c r="G11" s="1517"/>
    </row>
    <row r="12" spans="1:7" s="1518" customFormat="1" ht="15" hidden="1" customHeight="1" x14ac:dyDescent="0.25">
      <c r="A12" s="3132">
        <v>40391</v>
      </c>
      <c r="B12" s="3150">
        <v>595552</v>
      </c>
      <c r="C12" s="3151" t="s">
        <v>1972</v>
      </c>
      <c r="D12" s="3152">
        <v>9358</v>
      </c>
      <c r="E12" s="3153" t="s">
        <v>1972</v>
      </c>
      <c r="F12" s="3154" t="s">
        <v>1972</v>
      </c>
      <c r="G12" s="1517"/>
    </row>
    <row r="13" spans="1:7" s="1518" customFormat="1" ht="15" hidden="1" customHeight="1" x14ac:dyDescent="0.25">
      <c r="A13" s="3132">
        <v>40422</v>
      </c>
      <c r="B13" s="3150">
        <v>11209868</v>
      </c>
      <c r="C13" s="3151">
        <v>132114</v>
      </c>
      <c r="D13" s="3152">
        <v>402628</v>
      </c>
      <c r="E13" s="3153" t="s">
        <v>1972</v>
      </c>
      <c r="F13" s="3154" t="s">
        <v>1972</v>
      </c>
      <c r="G13" s="1517"/>
    </row>
    <row r="14" spans="1:7" s="1518" customFormat="1" ht="15" hidden="1" customHeight="1" x14ac:dyDescent="0.25">
      <c r="A14" s="3132">
        <v>40452</v>
      </c>
      <c r="B14" s="3150">
        <v>1114121</v>
      </c>
      <c r="C14" s="3151">
        <v>159410</v>
      </c>
      <c r="D14" s="3152">
        <v>4540</v>
      </c>
      <c r="E14" s="3153" t="s">
        <v>1972</v>
      </c>
      <c r="F14" s="3154" t="s">
        <v>1972</v>
      </c>
      <c r="G14" s="1517"/>
    </row>
    <row r="15" spans="1:7" s="1518" customFormat="1" ht="15" hidden="1" customHeight="1" x14ac:dyDescent="0.25">
      <c r="A15" s="3132">
        <v>40483</v>
      </c>
      <c r="B15" s="3150">
        <v>798847</v>
      </c>
      <c r="C15" s="3151">
        <v>105</v>
      </c>
      <c r="D15" s="3152">
        <v>43355</v>
      </c>
      <c r="E15" s="3153" t="s">
        <v>1972</v>
      </c>
      <c r="F15" s="3154" t="s">
        <v>1972</v>
      </c>
      <c r="G15" s="1517"/>
    </row>
    <row r="16" spans="1:7" s="1518" customFormat="1" ht="15" hidden="1" customHeight="1" x14ac:dyDescent="0.25">
      <c r="A16" s="3132">
        <v>40522</v>
      </c>
      <c r="B16" s="3150">
        <v>12250666</v>
      </c>
      <c r="C16" s="3151">
        <v>228749</v>
      </c>
      <c r="D16" s="3152">
        <v>442063</v>
      </c>
      <c r="E16" s="3153" t="s">
        <v>1972</v>
      </c>
      <c r="F16" s="3154" t="s">
        <v>1972</v>
      </c>
      <c r="G16" s="1517"/>
    </row>
    <row r="17" spans="1:7" s="1518" customFormat="1" ht="15" hidden="1" customHeight="1" x14ac:dyDescent="0.25">
      <c r="A17" s="3132" t="s">
        <v>3940</v>
      </c>
      <c r="B17" s="3150">
        <v>42710761.229999997</v>
      </c>
      <c r="C17" s="3151">
        <v>20051764.09</v>
      </c>
      <c r="D17" s="3152">
        <v>85130197.120000005</v>
      </c>
      <c r="E17" s="3153" t="s">
        <v>1972</v>
      </c>
      <c r="F17" s="3154" t="s">
        <v>1972</v>
      </c>
      <c r="G17" s="1517"/>
    </row>
    <row r="18" spans="1:7" s="1518" customFormat="1" ht="15" hidden="1" customHeight="1" x14ac:dyDescent="0.25">
      <c r="A18" s="3132">
        <v>40575</v>
      </c>
      <c r="B18" s="3150">
        <v>123920650</v>
      </c>
      <c r="C18" s="3151">
        <v>32240708</v>
      </c>
      <c r="D18" s="3152">
        <v>123847523</v>
      </c>
      <c r="E18" s="3153" t="s">
        <v>1972</v>
      </c>
      <c r="F18" s="3154" t="s">
        <v>1972</v>
      </c>
      <c r="G18" s="1517"/>
    </row>
    <row r="19" spans="1:7" s="1518" customFormat="1" ht="15" hidden="1" customHeight="1" x14ac:dyDescent="0.25">
      <c r="A19" s="3132">
        <v>40603</v>
      </c>
      <c r="B19" s="3150">
        <v>99294349</v>
      </c>
      <c r="C19" s="3151">
        <v>25082461</v>
      </c>
      <c r="D19" s="3152">
        <v>222570228</v>
      </c>
      <c r="E19" s="3153" t="s">
        <v>1972</v>
      </c>
      <c r="F19" s="3154" t="s">
        <v>1972</v>
      </c>
      <c r="G19" s="1517"/>
    </row>
    <row r="20" spans="1:7" s="1518" customFormat="1" ht="15" hidden="1" customHeight="1" x14ac:dyDescent="0.25">
      <c r="A20" s="3133">
        <v>40634</v>
      </c>
      <c r="B20" s="3155">
        <v>29858403</v>
      </c>
      <c r="C20" s="3156">
        <v>3530757</v>
      </c>
      <c r="D20" s="3157">
        <v>88100029</v>
      </c>
      <c r="E20" s="3153" t="s">
        <v>1972</v>
      </c>
      <c r="F20" s="3154" t="s">
        <v>1972</v>
      </c>
      <c r="G20" s="1517"/>
    </row>
    <row r="21" spans="1:7" s="1518" customFormat="1" ht="15" hidden="1" customHeight="1" x14ac:dyDescent="0.25">
      <c r="A21" s="3132">
        <v>40664</v>
      </c>
      <c r="B21" s="3150">
        <v>97627671</v>
      </c>
      <c r="C21" s="3151">
        <v>7238224</v>
      </c>
      <c r="D21" s="3152">
        <v>63187907</v>
      </c>
      <c r="E21" s="3153" t="s">
        <v>1972</v>
      </c>
      <c r="F21" s="3154" t="s">
        <v>1972</v>
      </c>
      <c r="G21" s="1517"/>
    </row>
    <row r="22" spans="1:7" s="1518" customFormat="1" ht="15" hidden="1" customHeight="1" x14ac:dyDescent="0.25">
      <c r="A22" s="3134">
        <v>40695</v>
      </c>
      <c r="B22" s="3155">
        <v>243294149</v>
      </c>
      <c r="C22" s="3156">
        <v>6541718</v>
      </c>
      <c r="D22" s="3157">
        <v>175521436</v>
      </c>
      <c r="E22" s="3153" t="s">
        <v>1972</v>
      </c>
      <c r="F22" s="3154" t="s">
        <v>1972</v>
      </c>
      <c r="G22" s="1517"/>
    </row>
    <row r="23" spans="1:7" s="1518" customFormat="1" ht="15" hidden="1" customHeight="1" x14ac:dyDescent="0.25">
      <c r="A23" s="3134">
        <v>40725</v>
      </c>
      <c r="B23" s="3158">
        <v>95678196</v>
      </c>
      <c r="C23" s="3159">
        <v>41123886</v>
      </c>
      <c r="D23" s="3160">
        <v>87007348</v>
      </c>
      <c r="E23" s="3153" t="s">
        <v>1972</v>
      </c>
      <c r="F23" s="3154" t="s">
        <v>1972</v>
      </c>
      <c r="G23" s="1517"/>
    </row>
    <row r="24" spans="1:7" s="1518" customFormat="1" ht="15" hidden="1" customHeight="1" x14ac:dyDescent="0.25">
      <c r="A24" s="3134">
        <v>40756</v>
      </c>
      <c r="B24" s="3150">
        <v>56293259</v>
      </c>
      <c r="C24" s="3151">
        <v>10259906</v>
      </c>
      <c r="D24" s="3152">
        <v>5818117</v>
      </c>
      <c r="E24" s="3153" t="s">
        <v>1972</v>
      </c>
      <c r="F24" s="3154" t="s">
        <v>1972</v>
      </c>
      <c r="G24" s="1517"/>
    </row>
    <row r="25" spans="1:7" s="1518" customFormat="1" ht="15" hidden="1" customHeight="1" x14ac:dyDescent="0.25">
      <c r="A25" s="3132">
        <v>40787</v>
      </c>
      <c r="B25" s="3150">
        <v>154997328</v>
      </c>
      <c r="C25" s="3151">
        <v>49993959</v>
      </c>
      <c r="D25" s="3152">
        <v>65697275</v>
      </c>
      <c r="E25" s="3153" t="s">
        <v>1972</v>
      </c>
      <c r="F25" s="3154" t="s">
        <v>1972</v>
      </c>
      <c r="G25" s="1517"/>
    </row>
    <row r="26" spans="1:7" s="1518" customFormat="1" ht="15" hidden="1" customHeight="1" x14ac:dyDescent="0.25">
      <c r="A26" s="3133">
        <v>40817</v>
      </c>
      <c r="B26" s="3155">
        <v>118639609</v>
      </c>
      <c r="C26" s="3156">
        <v>147606114</v>
      </c>
      <c r="D26" s="3157">
        <v>12133244</v>
      </c>
      <c r="E26" s="3153" t="s">
        <v>1972</v>
      </c>
      <c r="F26" s="3154" t="s">
        <v>1972</v>
      </c>
      <c r="G26" s="1517"/>
    </row>
    <row r="27" spans="1:7" s="1518" customFormat="1" ht="15" hidden="1" customHeight="1" x14ac:dyDescent="0.25">
      <c r="A27" s="3134">
        <v>40848</v>
      </c>
      <c r="B27" s="3158">
        <v>110148458</v>
      </c>
      <c r="C27" s="3159">
        <v>118824093</v>
      </c>
      <c r="D27" s="3160">
        <v>54402021</v>
      </c>
      <c r="E27" s="3153" t="s">
        <v>1972</v>
      </c>
      <c r="F27" s="3154" t="s">
        <v>1972</v>
      </c>
      <c r="G27" s="1517"/>
    </row>
    <row r="28" spans="1:7" s="1518" customFormat="1" ht="15" hidden="1" customHeight="1" x14ac:dyDescent="0.25">
      <c r="A28" s="3134">
        <v>40878</v>
      </c>
      <c r="B28" s="3158">
        <v>218896482.87</v>
      </c>
      <c r="C28" s="3159">
        <v>109118764.59</v>
      </c>
      <c r="D28" s="3160">
        <v>101581718.31</v>
      </c>
      <c r="E28" s="3153" t="s">
        <v>1972</v>
      </c>
      <c r="F28" s="3154" t="s">
        <v>1972</v>
      </c>
      <c r="G28" s="1517"/>
    </row>
    <row r="29" spans="1:7" s="1518" customFormat="1" ht="18.600000000000001" hidden="1" customHeight="1" x14ac:dyDescent="0.25">
      <c r="A29" s="3135">
        <v>40909</v>
      </c>
      <c r="B29" s="3161">
        <v>67205197</v>
      </c>
      <c r="C29" s="1808">
        <v>86124266</v>
      </c>
      <c r="D29" s="1809">
        <v>130921956</v>
      </c>
      <c r="E29" s="3162" t="s">
        <v>1972</v>
      </c>
      <c r="F29" s="3163" t="s">
        <v>1972</v>
      </c>
      <c r="G29" s="1517"/>
    </row>
    <row r="30" spans="1:7" s="1518" customFormat="1" ht="18.600000000000001" hidden="1" customHeight="1" x14ac:dyDescent="0.25">
      <c r="A30" s="3135">
        <v>40940</v>
      </c>
      <c r="B30" s="3161">
        <v>63186761</v>
      </c>
      <c r="C30" s="1808">
        <v>18290075</v>
      </c>
      <c r="D30" s="1809">
        <v>156104652</v>
      </c>
      <c r="E30" s="3162" t="s">
        <v>1972</v>
      </c>
      <c r="F30" s="3163" t="s">
        <v>1972</v>
      </c>
      <c r="G30" s="1517"/>
    </row>
    <row r="31" spans="1:7" s="1518" customFormat="1" ht="18.600000000000001" hidden="1" customHeight="1" x14ac:dyDescent="0.25">
      <c r="A31" s="3135" t="s">
        <v>3941</v>
      </c>
      <c r="B31" s="3161">
        <v>77590526</v>
      </c>
      <c r="C31" s="1808">
        <v>4777455</v>
      </c>
      <c r="D31" s="1809">
        <v>193807221</v>
      </c>
      <c r="E31" s="3162">
        <v>202000</v>
      </c>
      <c r="F31" s="3163">
        <v>102000</v>
      </c>
      <c r="G31" s="1517"/>
    </row>
    <row r="32" spans="1:7" s="1518" customFormat="1" ht="18.600000000000001" hidden="1" customHeight="1" x14ac:dyDescent="0.25">
      <c r="A32" s="3135">
        <v>41000</v>
      </c>
      <c r="B32" s="3161">
        <v>89966108</v>
      </c>
      <c r="C32" s="1808">
        <v>4694300</v>
      </c>
      <c r="D32" s="1809">
        <v>22166126</v>
      </c>
      <c r="E32" s="3162" t="s">
        <v>1972</v>
      </c>
      <c r="F32" s="3163">
        <v>20000</v>
      </c>
      <c r="G32" s="1517"/>
    </row>
    <row r="33" spans="1:11" s="1518" customFormat="1" ht="18.600000000000001" hidden="1" customHeight="1" x14ac:dyDescent="0.25">
      <c r="A33" s="3135">
        <v>41030</v>
      </c>
      <c r="B33" s="3161">
        <v>57865612</v>
      </c>
      <c r="C33" s="1808">
        <v>4537372</v>
      </c>
      <c r="D33" s="1809">
        <v>32092133</v>
      </c>
      <c r="E33" s="3162" t="s">
        <v>1972</v>
      </c>
      <c r="F33" s="3163" t="s">
        <v>1972</v>
      </c>
      <c r="G33" s="1517"/>
      <c r="I33" s="1519"/>
    </row>
    <row r="34" spans="1:11" s="1518" customFormat="1" ht="18.600000000000001" hidden="1" customHeight="1" x14ac:dyDescent="0.25">
      <c r="A34" s="3135">
        <v>41061</v>
      </c>
      <c r="B34" s="3161">
        <v>229005570</v>
      </c>
      <c r="C34" s="1808">
        <v>98201094</v>
      </c>
      <c r="D34" s="1809">
        <v>95352323</v>
      </c>
      <c r="E34" s="3162">
        <v>20000</v>
      </c>
      <c r="F34" s="3163">
        <v>200000</v>
      </c>
      <c r="G34" s="1517"/>
    </row>
    <row r="35" spans="1:11" s="1518" customFormat="1" ht="18.600000000000001" hidden="1" customHeight="1" x14ac:dyDescent="0.25">
      <c r="A35" s="3135">
        <v>41091</v>
      </c>
      <c r="B35" s="3161">
        <v>179729112</v>
      </c>
      <c r="C35" s="1808">
        <v>130501823</v>
      </c>
      <c r="D35" s="1809">
        <v>136179553</v>
      </c>
      <c r="E35" s="3162">
        <v>10000</v>
      </c>
      <c r="F35" s="3163">
        <v>50000</v>
      </c>
      <c r="G35" s="1517"/>
      <c r="K35" s="1519"/>
    </row>
    <row r="36" spans="1:11" s="1518" customFormat="1" ht="18.600000000000001" hidden="1" customHeight="1" x14ac:dyDescent="0.25">
      <c r="A36" s="3135">
        <v>41122</v>
      </c>
      <c r="B36" s="3161">
        <v>56293259</v>
      </c>
      <c r="C36" s="1808">
        <v>10259906</v>
      </c>
      <c r="D36" s="1809">
        <v>5818117</v>
      </c>
      <c r="E36" s="3162"/>
      <c r="F36" s="3164"/>
      <c r="G36" s="1517"/>
    </row>
    <row r="37" spans="1:11" s="1518" customFormat="1" ht="18.600000000000001" hidden="1" customHeight="1" x14ac:dyDescent="0.25">
      <c r="A37" s="3135">
        <v>41153</v>
      </c>
      <c r="B37" s="3161">
        <v>86502356</v>
      </c>
      <c r="C37" s="1808">
        <v>9571051</v>
      </c>
      <c r="D37" s="1809">
        <v>165668582</v>
      </c>
      <c r="E37" s="3162">
        <v>637161</v>
      </c>
      <c r="F37" s="3164">
        <v>18571203</v>
      </c>
      <c r="G37" s="1517"/>
    </row>
    <row r="38" spans="1:11" s="1518" customFormat="1" ht="18.600000000000001" hidden="1" customHeight="1" x14ac:dyDescent="0.25">
      <c r="A38" s="3135">
        <v>41183</v>
      </c>
      <c r="B38" s="3161">
        <v>159774119</v>
      </c>
      <c r="C38" s="1808">
        <v>18762159</v>
      </c>
      <c r="D38" s="1809">
        <v>9251408</v>
      </c>
      <c r="E38" s="3162">
        <v>2809135</v>
      </c>
      <c r="F38" s="3164">
        <v>15861760</v>
      </c>
      <c r="G38" s="1517"/>
    </row>
    <row r="39" spans="1:11" s="1518" customFormat="1" ht="18.600000000000001" hidden="1" customHeight="1" x14ac:dyDescent="0.25">
      <c r="A39" s="3135">
        <v>41214</v>
      </c>
      <c r="B39" s="3161">
        <v>177652454</v>
      </c>
      <c r="C39" s="1808">
        <v>5602096</v>
      </c>
      <c r="D39" s="1809">
        <v>139653634</v>
      </c>
      <c r="E39" s="3162">
        <v>416711</v>
      </c>
      <c r="F39" s="3164">
        <v>7245472</v>
      </c>
      <c r="G39" s="1517"/>
    </row>
    <row r="40" spans="1:11" s="1518" customFormat="1" ht="18.600000000000001" hidden="1" customHeight="1" x14ac:dyDescent="0.25">
      <c r="A40" s="3135">
        <v>41244</v>
      </c>
      <c r="B40" s="3161">
        <v>208473917</v>
      </c>
      <c r="C40" s="1808">
        <v>10945983</v>
      </c>
      <c r="D40" s="1809">
        <v>308800446</v>
      </c>
      <c r="E40" s="3162">
        <v>424096</v>
      </c>
      <c r="F40" s="3164">
        <v>53286689</v>
      </c>
      <c r="G40" s="1517"/>
    </row>
    <row r="41" spans="1:11" s="1518" customFormat="1" ht="18.600000000000001" customHeight="1" x14ac:dyDescent="0.25">
      <c r="A41" s="4001">
        <v>41640</v>
      </c>
      <c r="B41" s="3161">
        <v>42429002</v>
      </c>
      <c r="C41" s="1808">
        <v>359113</v>
      </c>
      <c r="D41" s="1809">
        <v>63003683</v>
      </c>
      <c r="E41" s="3162">
        <v>18319</v>
      </c>
      <c r="F41" s="3164">
        <v>455997</v>
      </c>
      <c r="G41" s="1517"/>
    </row>
    <row r="42" spans="1:11" s="1518" customFormat="1" ht="18.600000000000001" customHeight="1" x14ac:dyDescent="0.25">
      <c r="A42" s="4001">
        <v>41671</v>
      </c>
      <c r="B42" s="3161">
        <v>212162066</v>
      </c>
      <c r="C42" s="1808">
        <v>655537</v>
      </c>
      <c r="D42" s="1809">
        <v>33810009</v>
      </c>
      <c r="E42" s="3162" t="s">
        <v>1972</v>
      </c>
      <c r="F42" s="3164">
        <v>1776907</v>
      </c>
      <c r="G42" s="1517"/>
    </row>
    <row r="43" spans="1:11" s="1518" customFormat="1" ht="18.600000000000001" customHeight="1" x14ac:dyDescent="0.25">
      <c r="A43" s="4001">
        <v>41699</v>
      </c>
      <c r="B43" s="3161">
        <v>89557336</v>
      </c>
      <c r="C43" s="1808">
        <v>48922059</v>
      </c>
      <c r="D43" s="1809">
        <v>25720678</v>
      </c>
      <c r="E43" s="3162">
        <v>19485</v>
      </c>
      <c r="F43" s="3164">
        <v>4669867</v>
      </c>
      <c r="G43" s="1517"/>
    </row>
    <row r="44" spans="1:11" s="1518" customFormat="1" ht="18.600000000000001" customHeight="1" x14ac:dyDescent="0.25">
      <c r="A44" s="4001">
        <v>41730</v>
      </c>
      <c r="B44" s="3161">
        <v>143133760</v>
      </c>
      <c r="C44" s="1808">
        <v>16686333</v>
      </c>
      <c r="D44" s="1809">
        <v>50286992</v>
      </c>
      <c r="E44" s="3162">
        <v>2214911</v>
      </c>
      <c r="F44" s="3164">
        <v>5903540</v>
      </c>
      <c r="G44" s="1517"/>
    </row>
    <row r="45" spans="1:11" s="1518" customFormat="1" ht="18.600000000000001" customHeight="1" x14ac:dyDescent="0.25">
      <c r="A45" s="4001">
        <v>41760</v>
      </c>
      <c r="B45" s="3161">
        <v>29430452</v>
      </c>
      <c r="C45" s="1808">
        <v>2158982</v>
      </c>
      <c r="D45" s="1809">
        <v>7260734</v>
      </c>
      <c r="E45" s="3162" t="s">
        <v>1972</v>
      </c>
      <c r="F45" s="3164">
        <v>1630073</v>
      </c>
      <c r="G45" s="1517"/>
    </row>
    <row r="46" spans="1:11" s="1518" customFormat="1" ht="18.600000000000001" customHeight="1" x14ac:dyDescent="0.25">
      <c r="A46" s="4001">
        <v>41791</v>
      </c>
      <c r="B46" s="3161">
        <v>164953999</v>
      </c>
      <c r="C46" s="1808">
        <v>10080334</v>
      </c>
      <c r="D46" s="1809">
        <v>34713653</v>
      </c>
      <c r="E46" s="3162">
        <v>4146</v>
      </c>
      <c r="F46" s="3164">
        <v>12204585</v>
      </c>
      <c r="G46" s="1517"/>
    </row>
    <row r="47" spans="1:11" s="1518" customFormat="1" ht="18.600000000000001" customHeight="1" x14ac:dyDescent="0.25">
      <c r="A47" s="4001">
        <v>41821</v>
      </c>
      <c r="B47" s="3161">
        <v>112953390</v>
      </c>
      <c r="C47" s="1808">
        <v>3273468</v>
      </c>
      <c r="D47" s="1809">
        <v>26500771</v>
      </c>
      <c r="E47" s="3162">
        <v>15033</v>
      </c>
      <c r="F47" s="3164">
        <v>20267800</v>
      </c>
      <c r="G47" s="1517"/>
    </row>
    <row r="48" spans="1:11" s="1518" customFormat="1" ht="18.600000000000001" customHeight="1" x14ac:dyDescent="0.25">
      <c r="A48" s="4001">
        <v>41852</v>
      </c>
      <c r="B48" s="3161">
        <v>80015746</v>
      </c>
      <c r="C48" s="1808">
        <v>5443375</v>
      </c>
      <c r="D48" s="1809">
        <v>46418277</v>
      </c>
      <c r="E48" s="3162">
        <v>599268</v>
      </c>
      <c r="F48" s="3164">
        <v>2785137</v>
      </c>
      <c r="G48" s="1517"/>
    </row>
    <row r="49" spans="1:7" s="1518" customFormat="1" ht="18.600000000000001" customHeight="1" x14ac:dyDescent="0.25">
      <c r="A49" s="4001">
        <v>41883</v>
      </c>
      <c r="B49" s="3161">
        <v>246405564</v>
      </c>
      <c r="C49" s="1808">
        <v>11457692</v>
      </c>
      <c r="D49" s="1809">
        <v>19283464</v>
      </c>
      <c r="E49" s="3162">
        <v>335131</v>
      </c>
      <c r="F49" s="3164">
        <v>41571231</v>
      </c>
      <c r="G49" s="1517"/>
    </row>
    <row r="50" spans="1:7" s="1518" customFormat="1" ht="18.600000000000001" customHeight="1" x14ac:dyDescent="0.25">
      <c r="A50" s="4001">
        <v>41913</v>
      </c>
      <c r="B50" s="3161">
        <v>102047802</v>
      </c>
      <c r="C50" s="1808">
        <v>1757577</v>
      </c>
      <c r="D50" s="1809">
        <v>67003839</v>
      </c>
      <c r="E50" s="3162">
        <v>212891</v>
      </c>
      <c r="F50" s="3164">
        <v>2307064</v>
      </c>
      <c r="G50" s="1517"/>
    </row>
    <row r="51" spans="1:7" s="1518" customFormat="1" ht="18.600000000000001" customHeight="1" x14ac:dyDescent="0.25">
      <c r="A51" s="4001">
        <v>41944</v>
      </c>
      <c r="B51" s="3161">
        <v>98164090</v>
      </c>
      <c r="C51" s="1808">
        <v>2960701</v>
      </c>
      <c r="D51" s="1809">
        <v>16744927</v>
      </c>
      <c r="E51" s="3162">
        <v>302359</v>
      </c>
      <c r="F51" s="3164">
        <v>4165577</v>
      </c>
      <c r="G51" s="1517"/>
    </row>
    <row r="52" spans="1:7" s="1518" customFormat="1" ht="18.600000000000001" customHeight="1" x14ac:dyDescent="0.25">
      <c r="A52" s="4001">
        <v>41974</v>
      </c>
      <c r="B52" s="3161">
        <v>164781840</v>
      </c>
      <c r="C52" s="1808">
        <v>10189772</v>
      </c>
      <c r="D52" s="1809">
        <v>105170761</v>
      </c>
      <c r="E52" s="3162">
        <v>503993</v>
      </c>
      <c r="F52" s="3164">
        <v>10065276</v>
      </c>
      <c r="G52" s="1517"/>
    </row>
    <row r="53" spans="1:7" s="1518" customFormat="1" ht="18.600000000000001" customHeight="1" x14ac:dyDescent="0.25">
      <c r="A53" s="4001">
        <v>42005</v>
      </c>
      <c r="B53" s="3161">
        <v>43965291</v>
      </c>
      <c r="C53" s="1808">
        <v>9259452</v>
      </c>
      <c r="D53" s="1809">
        <v>10908494</v>
      </c>
      <c r="E53" s="3162">
        <v>1718</v>
      </c>
      <c r="F53" s="3164">
        <v>5009398</v>
      </c>
      <c r="G53" s="1517"/>
    </row>
    <row r="54" spans="1:7" s="1518" customFormat="1" ht="18.600000000000001" customHeight="1" x14ac:dyDescent="0.25">
      <c r="A54" s="4001">
        <v>42036</v>
      </c>
      <c r="B54" s="3161">
        <v>55482645</v>
      </c>
      <c r="C54" s="1808">
        <v>6516572</v>
      </c>
      <c r="D54" s="1809">
        <v>69702212</v>
      </c>
      <c r="E54" s="3162">
        <v>2000</v>
      </c>
      <c r="F54" s="3164">
        <v>891782</v>
      </c>
      <c r="G54" s="1517"/>
    </row>
    <row r="55" spans="1:7" s="1518" customFormat="1" ht="18.600000000000001" customHeight="1" x14ac:dyDescent="0.25">
      <c r="A55" s="4001">
        <v>42064</v>
      </c>
      <c r="B55" s="3161">
        <v>681783884</v>
      </c>
      <c r="C55" s="1808">
        <v>52389677</v>
      </c>
      <c r="D55" s="1809">
        <v>86235761</v>
      </c>
      <c r="E55" s="3162">
        <v>2630567</v>
      </c>
      <c r="F55" s="3164">
        <v>27887906</v>
      </c>
      <c r="G55" s="1517"/>
    </row>
    <row r="56" spans="1:7" s="1518" customFormat="1" ht="18.600000000000001" customHeight="1" x14ac:dyDescent="0.25">
      <c r="A56" s="4001">
        <v>42095</v>
      </c>
      <c r="B56" s="3161">
        <v>56695403</v>
      </c>
      <c r="C56" s="1808">
        <v>24361080</v>
      </c>
      <c r="D56" s="1809">
        <v>27538571</v>
      </c>
      <c r="E56" s="3162">
        <v>404764</v>
      </c>
      <c r="F56" s="3164">
        <v>710782</v>
      </c>
      <c r="G56" s="1517"/>
    </row>
    <row r="57" spans="1:7" s="1518" customFormat="1" ht="18.600000000000001" customHeight="1" x14ac:dyDescent="0.25">
      <c r="A57" s="4001">
        <v>42125</v>
      </c>
      <c r="B57" s="3161">
        <v>59362533</v>
      </c>
      <c r="C57" s="1808">
        <v>21463277</v>
      </c>
      <c r="D57" s="1809">
        <v>13871059</v>
      </c>
      <c r="E57" s="3162">
        <v>415489</v>
      </c>
      <c r="F57" s="3164">
        <v>6133321</v>
      </c>
      <c r="G57" s="1517"/>
    </row>
    <row r="58" spans="1:7" s="1518" customFormat="1" ht="18.600000000000001" customHeight="1" x14ac:dyDescent="0.25">
      <c r="A58" s="4001">
        <v>42156</v>
      </c>
      <c r="B58" s="3161">
        <v>340915995</v>
      </c>
      <c r="C58" s="1808">
        <v>9458134</v>
      </c>
      <c r="D58" s="1809">
        <v>78990387</v>
      </c>
      <c r="E58" s="3162">
        <v>404484</v>
      </c>
      <c r="F58" s="3164">
        <v>19210750</v>
      </c>
      <c r="G58" s="1517"/>
    </row>
    <row r="59" spans="1:7" s="1518" customFormat="1" ht="18.600000000000001" customHeight="1" x14ac:dyDescent="0.25">
      <c r="A59" s="4001">
        <v>42186</v>
      </c>
      <c r="B59" s="3161">
        <v>609776072</v>
      </c>
      <c r="C59" s="1808">
        <v>2801482</v>
      </c>
      <c r="D59" s="1809">
        <v>81747801</v>
      </c>
      <c r="E59" s="3162">
        <v>404769</v>
      </c>
      <c r="F59" s="3164">
        <v>2579895</v>
      </c>
      <c r="G59" s="1517"/>
    </row>
    <row r="60" spans="1:7" s="1518" customFormat="1" ht="18.600000000000001" customHeight="1" x14ac:dyDescent="0.25">
      <c r="A60" s="4001">
        <v>42217</v>
      </c>
      <c r="B60" s="3161">
        <v>136898870</v>
      </c>
      <c r="C60" s="1808">
        <v>5388175</v>
      </c>
      <c r="D60" s="1809">
        <v>9428930</v>
      </c>
      <c r="E60" s="3162">
        <v>408694</v>
      </c>
      <c r="F60" s="3164">
        <v>1257135</v>
      </c>
      <c r="G60" s="1517"/>
    </row>
    <row r="61" spans="1:7" s="1518" customFormat="1" ht="18.600000000000001" customHeight="1" x14ac:dyDescent="0.25">
      <c r="A61" s="4001">
        <v>42248</v>
      </c>
      <c r="B61" s="3161">
        <v>252217891</v>
      </c>
      <c r="C61" s="1808">
        <v>37127936</v>
      </c>
      <c r="D61" s="1809">
        <v>24523853</v>
      </c>
      <c r="E61" s="3162">
        <v>425062</v>
      </c>
      <c r="F61" s="3164">
        <v>51490311</v>
      </c>
      <c r="G61" s="1517"/>
    </row>
    <row r="62" spans="1:7" s="1518" customFormat="1" ht="18.600000000000001" customHeight="1" x14ac:dyDescent="0.25">
      <c r="A62" s="4001">
        <v>42278</v>
      </c>
      <c r="B62" s="3161">
        <v>68864369</v>
      </c>
      <c r="C62" s="1808">
        <v>5502996</v>
      </c>
      <c r="D62" s="1809">
        <v>7384218</v>
      </c>
      <c r="E62" s="3162">
        <v>715434</v>
      </c>
      <c r="F62" s="3164">
        <v>8174770</v>
      </c>
      <c r="G62" s="1517"/>
    </row>
    <row r="63" spans="1:7" s="1518" customFormat="1" ht="18.600000000000001" customHeight="1" x14ac:dyDescent="0.25">
      <c r="A63" s="4001">
        <v>42309</v>
      </c>
      <c r="B63" s="3161">
        <v>104955815</v>
      </c>
      <c r="C63" s="1808">
        <v>6983788</v>
      </c>
      <c r="D63" s="1809">
        <v>8428491</v>
      </c>
      <c r="E63" s="3162">
        <v>240076</v>
      </c>
      <c r="F63" s="3164">
        <v>2635640</v>
      </c>
      <c r="G63" s="1517"/>
    </row>
    <row r="64" spans="1:7" s="1518" customFormat="1" ht="18.600000000000001" customHeight="1" x14ac:dyDescent="0.25">
      <c r="A64" s="4001">
        <v>42339</v>
      </c>
      <c r="B64" s="3161">
        <v>226086488</v>
      </c>
      <c r="C64" s="1808">
        <v>6750636</v>
      </c>
      <c r="D64" s="1809">
        <v>64318486</v>
      </c>
      <c r="E64" s="3162">
        <v>497822</v>
      </c>
      <c r="F64" s="3164">
        <v>70731889</v>
      </c>
      <c r="G64" s="1517"/>
    </row>
    <row r="65" spans="1:7" s="1518" customFormat="1" ht="18.600000000000001" customHeight="1" x14ac:dyDescent="0.25">
      <c r="A65" s="4001">
        <v>42370</v>
      </c>
      <c r="B65" s="3161">
        <v>90431920</v>
      </c>
      <c r="C65" s="1808">
        <v>6689813</v>
      </c>
      <c r="D65" s="1809">
        <v>15640251</v>
      </c>
      <c r="E65" s="3162">
        <v>20</v>
      </c>
      <c r="F65" s="3164">
        <v>16520571</v>
      </c>
      <c r="G65" s="1517"/>
    </row>
    <row r="66" spans="1:7" s="1518" customFormat="1" ht="18.600000000000001" customHeight="1" x14ac:dyDescent="0.25">
      <c r="A66" s="4001">
        <v>42401</v>
      </c>
      <c r="B66" s="3161">
        <v>84577616</v>
      </c>
      <c r="C66" s="1808">
        <v>12510435</v>
      </c>
      <c r="D66" s="1809">
        <v>7158729</v>
      </c>
      <c r="E66" s="3162">
        <v>219977</v>
      </c>
      <c r="F66" s="3164">
        <v>3863514</v>
      </c>
      <c r="G66" s="1517"/>
    </row>
    <row r="67" spans="1:7" s="1518" customFormat="1" ht="18.600000000000001" customHeight="1" x14ac:dyDescent="0.25">
      <c r="A67" s="4001">
        <v>42430</v>
      </c>
      <c r="B67" s="3161">
        <v>118029189</v>
      </c>
      <c r="C67" s="1808">
        <v>14938010</v>
      </c>
      <c r="D67" s="1809">
        <v>340279334</v>
      </c>
      <c r="E67" s="3162">
        <v>479531</v>
      </c>
      <c r="F67" s="3164">
        <v>15006287</v>
      </c>
      <c r="G67" s="1517"/>
    </row>
    <row r="68" spans="1:7" s="1518" customFormat="1" ht="18.600000000000001" customHeight="1" x14ac:dyDescent="0.25">
      <c r="A68" s="4001">
        <v>42461</v>
      </c>
      <c r="B68" s="3161">
        <v>51058957</v>
      </c>
      <c r="C68" s="1808">
        <v>5676433</v>
      </c>
      <c r="D68" s="1809">
        <v>6823971</v>
      </c>
      <c r="E68" s="3162">
        <v>412383</v>
      </c>
      <c r="F68" s="3164">
        <v>12586705</v>
      </c>
      <c r="G68" s="1517"/>
    </row>
    <row r="69" spans="1:7" s="1518" customFormat="1" ht="18.600000000000001" customHeight="1" x14ac:dyDescent="0.25">
      <c r="A69" s="4001">
        <v>42491</v>
      </c>
      <c r="B69" s="3161">
        <v>87171022</v>
      </c>
      <c r="C69" s="1808">
        <v>6574265</v>
      </c>
      <c r="D69" s="1809">
        <v>7603650</v>
      </c>
      <c r="E69" s="3162">
        <v>402110</v>
      </c>
      <c r="F69" s="3164">
        <v>4059033</v>
      </c>
      <c r="G69" s="1517"/>
    </row>
    <row r="70" spans="1:7" s="1518" customFormat="1" ht="18.600000000000001" customHeight="1" x14ac:dyDescent="0.25">
      <c r="A70" s="4001">
        <v>42522</v>
      </c>
      <c r="B70" s="3161">
        <v>274612388</v>
      </c>
      <c r="C70" s="1808">
        <v>18356214</v>
      </c>
      <c r="D70" s="1809">
        <v>61567654</v>
      </c>
      <c r="E70" s="3162">
        <v>481498</v>
      </c>
      <c r="F70" s="3164">
        <v>48553076</v>
      </c>
      <c r="G70" s="1517"/>
    </row>
    <row r="71" spans="1:7" s="1518" customFormat="1" ht="18.600000000000001" customHeight="1" x14ac:dyDescent="0.25">
      <c r="A71" s="4001">
        <v>42552</v>
      </c>
      <c r="B71" s="3161">
        <v>70819226</v>
      </c>
      <c r="C71" s="1808">
        <v>7660878</v>
      </c>
      <c r="D71" s="1809">
        <v>17666753</v>
      </c>
      <c r="E71" s="3162">
        <v>401966</v>
      </c>
      <c r="F71" s="3164">
        <v>3585376</v>
      </c>
      <c r="G71" s="1517"/>
    </row>
    <row r="72" spans="1:7" s="1518" customFormat="1" ht="18.600000000000001" customHeight="1" x14ac:dyDescent="0.25">
      <c r="A72" s="4001">
        <v>42583</v>
      </c>
      <c r="B72" s="3161">
        <v>36860017</v>
      </c>
      <c r="C72" s="1808">
        <v>8189854</v>
      </c>
      <c r="D72" s="1809">
        <v>9887319</v>
      </c>
      <c r="E72" s="3162">
        <v>410067</v>
      </c>
      <c r="F72" s="3164">
        <v>4317143</v>
      </c>
      <c r="G72" s="1517"/>
    </row>
    <row r="73" spans="1:7" s="1518" customFormat="1" ht="18.600000000000001" customHeight="1" x14ac:dyDescent="0.25">
      <c r="A73" s="4001">
        <v>42614</v>
      </c>
      <c r="B73" s="3161">
        <v>141942780</v>
      </c>
      <c r="C73" s="1808">
        <v>19754888</v>
      </c>
      <c r="D73" s="1809">
        <v>64260782</v>
      </c>
      <c r="E73" s="3162">
        <v>563900</v>
      </c>
      <c r="F73" s="3164">
        <v>33832277</v>
      </c>
      <c r="G73" s="1517"/>
    </row>
    <row r="74" spans="1:7" s="1518" customFormat="1" ht="18.600000000000001" customHeight="1" x14ac:dyDescent="0.25">
      <c r="A74" s="4001">
        <v>42644</v>
      </c>
      <c r="B74" s="3161">
        <v>70621993</v>
      </c>
      <c r="C74" s="1809">
        <v>10376135</v>
      </c>
      <c r="D74" s="1809">
        <v>5044016</v>
      </c>
      <c r="E74" s="3162">
        <v>101011</v>
      </c>
      <c r="F74" s="3164">
        <v>23910504</v>
      </c>
      <c r="G74" s="1517"/>
    </row>
    <row r="75" spans="1:7" s="1518" customFormat="1" ht="18.600000000000001" customHeight="1" x14ac:dyDescent="0.25">
      <c r="A75" s="4001">
        <v>42675</v>
      </c>
      <c r="B75" s="3161">
        <v>134947323</v>
      </c>
      <c r="C75" s="1808">
        <v>5593400</v>
      </c>
      <c r="D75" s="1809">
        <v>21923598</v>
      </c>
      <c r="E75" s="3162">
        <v>400000</v>
      </c>
      <c r="F75" s="3164">
        <v>3997512</v>
      </c>
      <c r="G75" s="1517"/>
    </row>
    <row r="76" spans="1:7" s="1518" customFormat="1" ht="18.600000000000001" customHeight="1" x14ac:dyDescent="0.25">
      <c r="A76" s="4001">
        <v>42705</v>
      </c>
      <c r="B76" s="3161">
        <v>241538997</v>
      </c>
      <c r="C76" s="1808">
        <v>15453663</v>
      </c>
      <c r="D76" s="1809">
        <v>132758196</v>
      </c>
      <c r="E76" s="3162">
        <v>654201</v>
      </c>
      <c r="F76" s="3164">
        <v>27970058</v>
      </c>
      <c r="G76" s="1517"/>
    </row>
    <row r="77" spans="1:7" s="1518" customFormat="1" ht="18.600000000000001" customHeight="1" x14ac:dyDescent="0.25">
      <c r="A77" s="4001">
        <v>42736</v>
      </c>
      <c r="B77" s="3161">
        <v>281015461</v>
      </c>
      <c r="C77" s="1808">
        <v>3008339</v>
      </c>
      <c r="D77" s="1809">
        <v>6152549</v>
      </c>
      <c r="E77" s="3162">
        <v>215961</v>
      </c>
      <c r="F77" s="3164">
        <v>18302359</v>
      </c>
      <c r="G77" s="1517"/>
    </row>
    <row r="78" spans="1:7" s="1518" customFormat="1" ht="18.600000000000001" customHeight="1" x14ac:dyDescent="0.25">
      <c r="A78" s="4001">
        <v>42767</v>
      </c>
      <c r="B78" s="3161">
        <v>64638632</v>
      </c>
      <c r="C78" s="1808">
        <v>4759053</v>
      </c>
      <c r="D78" s="1809">
        <v>4880597</v>
      </c>
      <c r="E78" s="3162">
        <v>413716</v>
      </c>
      <c r="F78" s="3164">
        <v>17652530</v>
      </c>
      <c r="G78" s="1517"/>
    </row>
    <row r="79" spans="1:7" s="1518" customFormat="1" ht="18.600000000000001" customHeight="1" x14ac:dyDescent="0.25">
      <c r="A79" s="4001">
        <v>42795</v>
      </c>
      <c r="B79" s="3161">
        <v>78274702</v>
      </c>
      <c r="C79" s="1808">
        <v>5782697</v>
      </c>
      <c r="D79" s="1809">
        <v>35143413</v>
      </c>
      <c r="E79" s="3162">
        <v>430098</v>
      </c>
      <c r="F79" s="3164">
        <v>34636526</v>
      </c>
      <c r="G79" s="1517"/>
    </row>
    <row r="80" spans="1:7" s="1518" customFormat="1" ht="18.600000000000001" customHeight="1" x14ac:dyDescent="0.25">
      <c r="A80" s="4001">
        <v>42826</v>
      </c>
      <c r="B80" s="3161">
        <v>53592776</v>
      </c>
      <c r="C80" s="1808">
        <v>5554122</v>
      </c>
      <c r="D80" s="1809">
        <v>7460502</v>
      </c>
      <c r="E80" s="3162">
        <v>407323</v>
      </c>
      <c r="F80" s="3164">
        <v>66887556</v>
      </c>
      <c r="G80" s="1517"/>
    </row>
    <row r="81" spans="1:7" s="1518" customFormat="1" ht="18.600000000000001" customHeight="1" x14ac:dyDescent="0.25">
      <c r="A81" s="4001">
        <v>42856</v>
      </c>
      <c r="B81" s="3161">
        <v>192636349</v>
      </c>
      <c r="C81" s="1808">
        <v>4117944</v>
      </c>
      <c r="D81" s="1809">
        <v>52567561</v>
      </c>
      <c r="E81" s="3162">
        <v>400062</v>
      </c>
      <c r="F81" s="3164">
        <v>2045501</v>
      </c>
      <c r="G81" s="1517"/>
    </row>
    <row r="82" spans="1:7" s="1518" customFormat="1" ht="18.600000000000001" customHeight="1" x14ac:dyDescent="0.25">
      <c r="A82" s="4001">
        <v>42887</v>
      </c>
      <c r="B82" s="3161">
        <v>290923268</v>
      </c>
      <c r="C82" s="1808">
        <v>15595839</v>
      </c>
      <c r="D82" s="1809">
        <v>61953301</v>
      </c>
      <c r="E82" s="3162">
        <v>407462</v>
      </c>
      <c r="F82" s="3164">
        <v>38741031</v>
      </c>
      <c r="G82" s="1517"/>
    </row>
    <row r="83" spans="1:7" s="1518" customFormat="1" ht="18.600000000000001" customHeight="1" x14ac:dyDescent="0.25">
      <c r="A83" s="4001">
        <v>42917</v>
      </c>
      <c r="B83" s="3161">
        <v>47362157</v>
      </c>
      <c r="C83" s="1808">
        <v>8754384</v>
      </c>
      <c r="D83" s="1809">
        <v>10701000</v>
      </c>
      <c r="E83" s="3162">
        <v>416984</v>
      </c>
      <c r="F83" s="3164">
        <v>22368538</v>
      </c>
      <c r="G83" s="1517"/>
    </row>
    <row r="84" spans="1:7" s="1518" customFormat="1" ht="18.600000000000001" customHeight="1" x14ac:dyDescent="0.25">
      <c r="A84" s="4001">
        <v>42948</v>
      </c>
      <c r="B84" s="3161">
        <v>79472700</v>
      </c>
      <c r="C84" s="1808">
        <v>5988189</v>
      </c>
      <c r="D84" s="1809">
        <v>5989141</v>
      </c>
      <c r="E84" s="3162">
        <v>400028</v>
      </c>
      <c r="F84" s="3164">
        <v>4619880</v>
      </c>
      <c r="G84" s="1517"/>
    </row>
    <row r="85" spans="1:7" s="1518" customFormat="1" ht="18.600000000000001" customHeight="1" x14ac:dyDescent="0.25">
      <c r="A85" s="4001">
        <v>42979</v>
      </c>
      <c r="B85" s="3161">
        <v>285102032</v>
      </c>
      <c r="C85" s="1808">
        <v>12795300</v>
      </c>
      <c r="D85" s="1809">
        <v>3185224</v>
      </c>
      <c r="E85" s="3162">
        <v>719075</v>
      </c>
      <c r="F85" s="3164">
        <v>24693053</v>
      </c>
      <c r="G85" s="1517"/>
    </row>
    <row r="86" spans="1:7" s="1518" customFormat="1" ht="18.600000000000001" customHeight="1" x14ac:dyDescent="0.25">
      <c r="A86" s="4001">
        <v>43009</v>
      </c>
      <c r="B86" s="3161">
        <v>102059692</v>
      </c>
      <c r="C86" s="1808">
        <v>6212447</v>
      </c>
      <c r="D86" s="1809">
        <v>57325221</v>
      </c>
      <c r="E86" s="3162">
        <v>416643</v>
      </c>
      <c r="F86" s="3164">
        <v>27241375</v>
      </c>
      <c r="G86" s="1517"/>
    </row>
    <row r="87" spans="1:7" s="1518" customFormat="1" ht="18.600000000000001" customHeight="1" x14ac:dyDescent="0.25">
      <c r="A87" s="4001">
        <v>43040</v>
      </c>
      <c r="B87" s="3161">
        <v>265114051</v>
      </c>
      <c r="C87" s="1808">
        <v>97999922</v>
      </c>
      <c r="D87" s="1809">
        <v>42777361</v>
      </c>
      <c r="E87" s="3162">
        <v>390044</v>
      </c>
      <c r="F87" s="3164">
        <v>3350967</v>
      </c>
      <c r="G87" s="1517"/>
    </row>
    <row r="88" spans="1:7" s="1518" customFormat="1" ht="18.600000000000001" customHeight="1" x14ac:dyDescent="0.25">
      <c r="A88" s="4001">
        <v>43070</v>
      </c>
      <c r="B88" s="3161">
        <v>407828534</v>
      </c>
      <c r="C88" s="1808">
        <v>3516614</v>
      </c>
      <c r="D88" s="1809">
        <v>145491135</v>
      </c>
      <c r="E88" s="3162">
        <v>456116</v>
      </c>
      <c r="F88" s="3164">
        <v>80357647</v>
      </c>
      <c r="G88" s="1517"/>
    </row>
    <row r="89" spans="1:7" s="1518" customFormat="1" ht="18.600000000000001" customHeight="1" x14ac:dyDescent="0.25">
      <c r="A89" s="4001">
        <v>43101</v>
      </c>
      <c r="B89" s="3161">
        <v>480753205</v>
      </c>
      <c r="C89" s="1808">
        <v>73748585</v>
      </c>
      <c r="D89" s="1809">
        <v>65145120</v>
      </c>
      <c r="E89" s="3162">
        <v>451385</v>
      </c>
      <c r="F89" s="3164">
        <v>2732518</v>
      </c>
      <c r="G89" s="1517"/>
    </row>
    <row r="90" spans="1:7" s="1518" customFormat="1" ht="18.600000000000001" customHeight="1" x14ac:dyDescent="0.25">
      <c r="A90" s="4001">
        <v>43132</v>
      </c>
      <c r="B90" s="3161">
        <v>885477855</v>
      </c>
      <c r="C90" s="1808">
        <v>2626235</v>
      </c>
      <c r="D90" s="1809">
        <v>9018564</v>
      </c>
      <c r="E90" s="3162">
        <v>403811</v>
      </c>
      <c r="F90" s="3164">
        <v>2776897</v>
      </c>
      <c r="G90" s="1517"/>
    </row>
    <row r="91" spans="1:7" s="1518" customFormat="1" ht="18.600000000000001" customHeight="1" x14ac:dyDescent="0.25">
      <c r="A91" s="4001">
        <v>43160</v>
      </c>
      <c r="B91" s="3161">
        <v>1475836524</v>
      </c>
      <c r="C91" s="1808">
        <v>3096439</v>
      </c>
      <c r="D91" s="1809">
        <v>147000285</v>
      </c>
      <c r="E91" s="3162">
        <v>527505</v>
      </c>
      <c r="F91" s="3164">
        <v>8952058</v>
      </c>
      <c r="G91" s="1517"/>
    </row>
    <row r="92" spans="1:7" s="1518" customFormat="1" ht="18.600000000000001" customHeight="1" x14ac:dyDescent="0.25">
      <c r="A92" s="4001">
        <v>43191</v>
      </c>
      <c r="B92" s="3161">
        <v>307635596</v>
      </c>
      <c r="C92" s="1808">
        <v>2570227</v>
      </c>
      <c r="D92" s="1809">
        <v>357222668</v>
      </c>
      <c r="E92" s="3162">
        <v>405595</v>
      </c>
      <c r="F92" s="3164">
        <v>30738639</v>
      </c>
      <c r="G92" s="1517"/>
    </row>
    <row r="93" spans="1:7" s="1518" customFormat="1" ht="18.600000000000001" customHeight="1" x14ac:dyDescent="0.25">
      <c r="A93" s="4001">
        <v>43221</v>
      </c>
      <c r="B93" s="3161">
        <v>687623001</v>
      </c>
      <c r="C93" s="1808">
        <v>2507041</v>
      </c>
      <c r="D93" s="1809">
        <v>73902953</v>
      </c>
      <c r="E93" s="3162">
        <v>402044</v>
      </c>
      <c r="F93" s="3164">
        <v>1727009</v>
      </c>
      <c r="G93" s="1517"/>
    </row>
    <row r="94" spans="1:7" s="1518" customFormat="1" ht="18.600000000000001" customHeight="1" x14ac:dyDescent="0.25">
      <c r="A94" s="4001">
        <v>43252</v>
      </c>
      <c r="B94" s="3161">
        <v>751401233</v>
      </c>
      <c r="C94" s="1808">
        <v>4202422</v>
      </c>
      <c r="D94" s="1809">
        <v>189826593</v>
      </c>
      <c r="E94" s="3162">
        <v>446824</v>
      </c>
      <c r="F94" s="3164">
        <v>80786964</v>
      </c>
      <c r="G94" s="1517"/>
    </row>
    <row r="95" spans="1:7" s="1518" customFormat="1" ht="18.600000000000001" customHeight="1" x14ac:dyDescent="0.25">
      <c r="A95" s="4001">
        <v>43282</v>
      </c>
      <c r="B95" s="3161">
        <v>737514087</v>
      </c>
      <c r="C95" s="1808">
        <v>13887577</v>
      </c>
      <c r="D95" s="1809">
        <v>145372733</v>
      </c>
      <c r="E95" s="3162">
        <v>403729</v>
      </c>
      <c r="F95" s="3164">
        <v>2339380</v>
      </c>
      <c r="G95" s="1517"/>
    </row>
    <row r="96" spans="1:7" s="1518" customFormat="1" ht="18.600000000000001" customHeight="1" x14ac:dyDescent="0.25">
      <c r="A96" s="4001">
        <v>43313</v>
      </c>
      <c r="B96" s="3161">
        <v>2232827488</v>
      </c>
      <c r="C96" s="1808">
        <v>2005069</v>
      </c>
      <c r="D96" s="1809">
        <v>430774415</v>
      </c>
      <c r="E96" s="3162">
        <v>400267</v>
      </c>
      <c r="F96" s="3164">
        <v>2887372</v>
      </c>
      <c r="G96" s="1517"/>
    </row>
    <row r="97" spans="1:7" s="1518" customFormat="1" ht="18.600000000000001" customHeight="1" x14ac:dyDescent="0.25">
      <c r="A97" s="4001">
        <v>43344</v>
      </c>
      <c r="B97" s="3161">
        <v>509923423</v>
      </c>
      <c r="C97" s="1808">
        <v>2638907</v>
      </c>
      <c r="D97" s="1809">
        <v>105894649</v>
      </c>
      <c r="E97" s="3162">
        <v>419498</v>
      </c>
      <c r="F97" s="3164">
        <v>15642020</v>
      </c>
      <c r="G97" s="1517"/>
    </row>
    <row r="98" spans="1:7" s="1518" customFormat="1" ht="18.600000000000001" customHeight="1" x14ac:dyDescent="0.25">
      <c r="A98" s="4001">
        <v>43374</v>
      </c>
      <c r="B98" s="3161">
        <v>492579344</v>
      </c>
      <c r="C98" s="1808">
        <v>39420450</v>
      </c>
      <c r="D98" s="1809">
        <v>26870381</v>
      </c>
      <c r="E98" s="3162">
        <v>403713</v>
      </c>
      <c r="F98" s="3164">
        <v>98898056</v>
      </c>
      <c r="G98" s="1517"/>
    </row>
    <row r="99" spans="1:7" s="1518" customFormat="1" ht="18.600000000000001" customHeight="1" x14ac:dyDescent="0.25">
      <c r="A99" s="4001">
        <v>43405</v>
      </c>
      <c r="B99" s="3161">
        <v>350731541</v>
      </c>
      <c r="C99" s="1808">
        <v>4012782</v>
      </c>
      <c r="D99" s="1809">
        <v>159280924</v>
      </c>
      <c r="E99" s="3162">
        <v>400000</v>
      </c>
      <c r="F99" s="3164">
        <v>27942884</v>
      </c>
      <c r="G99" s="1517"/>
    </row>
    <row r="100" spans="1:7" s="1518" customFormat="1" ht="18.600000000000001" customHeight="1" x14ac:dyDescent="0.25">
      <c r="A100" s="4001">
        <v>43435</v>
      </c>
      <c r="B100" s="3161">
        <v>518309284</v>
      </c>
      <c r="C100" s="1808">
        <v>6230713</v>
      </c>
      <c r="D100" s="1809">
        <v>159576419</v>
      </c>
      <c r="E100" s="3162">
        <v>437877</v>
      </c>
      <c r="F100" s="3164">
        <v>28783450</v>
      </c>
      <c r="G100" s="1517"/>
    </row>
    <row r="101" spans="1:7" s="1518" customFormat="1" ht="18.600000000000001" customHeight="1" x14ac:dyDescent="0.25">
      <c r="A101" s="4001">
        <v>43466</v>
      </c>
      <c r="B101" s="3161">
        <v>372772068</v>
      </c>
      <c r="C101" s="1808">
        <v>4671548</v>
      </c>
      <c r="D101" s="1809">
        <v>225906672</v>
      </c>
      <c r="E101" s="3162">
        <v>403815</v>
      </c>
      <c r="F101" s="3164">
        <v>4665844</v>
      </c>
      <c r="G101" s="1517"/>
    </row>
    <row r="102" spans="1:7" s="1518" customFormat="1" ht="18.600000000000001" customHeight="1" x14ac:dyDescent="0.25">
      <c r="A102" s="4001">
        <v>43497</v>
      </c>
      <c r="B102" s="3161">
        <v>177182042</v>
      </c>
      <c r="C102" s="1808">
        <v>4854448</v>
      </c>
      <c r="D102" s="1809">
        <v>106535905</v>
      </c>
      <c r="E102" s="3162">
        <v>400142</v>
      </c>
      <c r="F102" s="3164">
        <v>60739624</v>
      </c>
      <c r="G102" s="1517"/>
    </row>
    <row r="103" spans="1:7" s="1518" customFormat="1" ht="18.600000000000001" customHeight="1" x14ac:dyDescent="0.25">
      <c r="A103" s="4001">
        <v>43525</v>
      </c>
      <c r="B103" s="3161">
        <v>286068416</v>
      </c>
      <c r="C103" s="1808">
        <v>5749390</v>
      </c>
      <c r="D103" s="1809">
        <v>146666454</v>
      </c>
      <c r="E103" s="3162">
        <v>419496</v>
      </c>
      <c r="F103" s="3164">
        <v>15133232</v>
      </c>
      <c r="G103" s="1517"/>
    </row>
    <row r="104" spans="1:7" s="1518" customFormat="1" ht="18.600000000000001" customHeight="1" thickBot="1" x14ac:dyDescent="0.3">
      <c r="A104" s="4002">
        <v>43556</v>
      </c>
      <c r="B104" s="3165">
        <v>216087430</v>
      </c>
      <c r="C104" s="1811">
        <v>6099472</v>
      </c>
      <c r="D104" s="1812">
        <v>21850878</v>
      </c>
      <c r="E104" s="3166">
        <v>403584</v>
      </c>
      <c r="F104" s="3167">
        <v>5342224</v>
      </c>
      <c r="G104" s="1517"/>
    </row>
    <row r="105" spans="1:7" s="4006" customFormat="1" ht="22.5" customHeight="1" thickTop="1" x14ac:dyDescent="0.3">
      <c r="A105" s="4003" t="s">
        <v>3926</v>
      </c>
      <c r="B105" s="4004"/>
      <c r="C105" s="4004"/>
      <c r="D105" s="4005"/>
      <c r="E105" s="4005"/>
      <c r="F105" s="4005"/>
    </row>
    <row r="106" spans="1:7" ht="15.95" customHeight="1" x14ac:dyDescent="0.25">
      <c r="A106" s="3137"/>
    </row>
    <row r="107" spans="1:7" ht="15.95" customHeight="1" x14ac:dyDescent="0.25">
      <c r="A107" s="3136"/>
    </row>
    <row r="109" spans="1:7" x14ac:dyDescent="0.25">
      <c r="G109" s="1520"/>
    </row>
  </sheetData>
  <printOptions horizontalCentered="1"/>
  <pageMargins left="0.7" right="0.7" top="0.75" bottom="0.75" header="0.3" footer="0.3"/>
  <pageSetup paperSize="9" scale="5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CJ46"/>
  <sheetViews>
    <sheetView topLeftCell="A11" zoomScale="85" zoomScaleNormal="85" workbookViewId="0">
      <selection activeCell="CC45" sqref="CC45"/>
    </sheetView>
  </sheetViews>
  <sheetFormatPr defaultColWidth="30.42578125" defaultRowHeight="18.75" x14ac:dyDescent="0.25"/>
  <cols>
    <col min="1" max="1" width="65" style="1569" customWidth="1"/>
    <col min="2" max="10" width="10.85546875" style="1524" hidden="1" customWidth="1"/>
    <col min="11" max="15" width="11.7109375" style="1524" hidden="1" customWidth="1"/>
    <col min="16" max="42" width="11.85546875" style="1524" hidden="1" customWidth="1"/>
    <col min="43" max="43" width="12.85546875" style="1524" hidden="1" customWidth="1"/>
    <col min="44" max="47" width="12" style="1524" hidden="1" customWidth="1"/>
    <col min="48" max="48" width="12.85546875" style="1524" hidden="1" customWidth="1"/>
    <col min="49" max="58" width="12.7109375" style="1524" hidden="1" customWidth="1"/>
    <col min="59" max="59" width="14.28515625" style="1524" hidden="1" customWidth="1"/>
    <col min="60" max="67" width="11.85546875" style="1524" hidden="1" customWidth="1"/>
    <col min="68" max="68" width="10.28515625" style="1524" hidden="1" customWidth="1"/>
    <col min="69" max="69" width="11.85546875" style="1524" hidden="1" customWidth="1"/>
    <col min="70" max="70" width="13" style="1524" hidden="1" customWidth="1"/>
    <col min="71" max="71" width="12" style="1524" hidden="1" customWidth="1"/>
    <col min="72" max="72" width="11.5703125" style="1524" hidden="1" customWidth="1"/>
    <col min="73" max="73" width="12.28515625" style="1524" hidden="1" customWidth="1"/>
    <col min="74" max="74" width="15.140625" style="1524" hidden="1" customWidth="1"/>
    <col min="75" max="75" width="14" style="3174" customWidth="1"/>
    <col min="76" max="77" width="15" style="3174" bestFit="1" customWidth="1"/>
    <col min="78" max="78" width="12.5703125" style="3174" customWidth="1"/>
    <col min="79" max="79" width="13.85546875" style="3174" customWidth="1"/>
    <col min="80" max="80" width="11.28515625" style="3174" customWidth="1"/>
    <col min="81" max="81" width="13.85546875" style="3174" customWidth="1"/>
    <col min="82" max="82" width="13.5703125" style="3174" customWidth="1"/>
    <col min="83" max="83" width="13" style="3174" customWidth="1"/>
    <col min="84" max="87" width="15" style="3174" bestFit="1" customWidth="1"/>
    <col min="88" max="88" width="21.28515625" style="1524" hidden="1" customWidth="1"/>
    <col min="89" max="271" width="30.42578125" style="1524"/>
    <col min="272" max="272" width="34.85546875" style="1524" customWidth="1"/>
    <col min="273" max="281" width="10.85546875" style="1524" customWidth="1"/>
    <col min="282" max="293" width="11.7109375" style="1524" customWidth="1"/>
    <col min="294" max="294" width="30.42578125" style="1524"/>
    <col min="295" max="295" width="37" style="1524" customWidth="1"/>
    <col min="296" max="527" width="30.42578125" style="1524"/>
    <col min="528" max="528" width="34.85546875" style="1524" customWidth="1"/>
    <col min="529" max="537" width="10.85546875" style="1524" customWidth="1"/>
    <col min="538" max="549" width="11.7109375" style="1524" customWidth="1"/>
    <col min="550" max="550" width="30.42578125" style="1524"/>
    <col min="551" max="551" width="37" style="1524" customWidth="1"/>
    <col min="552" max="783" width="30.42578125" style="1524"/>
    <col min="784" max="784" width="34.85546875" style="1524" customWidth="1"/>
    <col min="785" max="793" width="10.85546875" style="1524" customWidth="1"/>
    <col min="794" max="805" width="11.7109375" style="1524" customWidth="1"/>
    <col min="806" max="806" width="30.42578125" style="1524"/>
    <col min="807" max="807" width="37" style="1524" customWidth="1"/>
    <col min="808" max="1039" width="30.42578125" style="1524"/>
    <col min="1040" max="1040" width="34.85546875" style="1524" customWidth="1"/>
    <col min="1041" max="1049" width="10.85546875" style="1524" customWidth="1"/>
    <col min="1050" max="1061" width="11.7109375" style="1524" customWidth="1"/>
    <col min="1062" max="1062" width="30.42578125" style="1524"/>
    <col min="1063" max="1063" width="37" style="1524" customWidth="1"/>
    <col min="1064" max="1295" width="30.42578125" style="1524"/>
    <col min="1296" max="1296" width="34.85546875" style="1524" customWidth="1"/>
    <col min="1297" max="1305" width="10.85546875" style="1524" customWidth="1"/>
    <col min="1306" max="1317" width="11.7109375" style="1524" customWidth="1"/>
    <col min="1318" max="1318" width="30.42578125" style="1524"/>
    <col min="1319" max="1319" width="37" style="1524" customWidth="1"/>
    <col min="1320" max="1551" width="30.42578125" style="1524"/>
    <col min="1552" max="1552" width="34.85546875" style="1524" customWidth="1"/>
    <col min="1553" max="1561" width="10.85546875" style="1524" customWidth="1"/>
    <col min="1562" max="1573" width="11.7109375" style="1524" customWidth="1"/>
    <col min="1574" max="1574" width="30.42578125" style="1524"/>
    <col min="1575" max="1575" width="37" style="1524" customWidth="1"/>
    <col min="1576" max="1807" width="30.42578125" style="1524"/>
    <col min="1808" max="1808" width="34.85546875" style="1524" customWidth="1"/>
    <col min="1809" max="1817" width="10.85546875" style="1524" customWidth="1"/>
    <col min="1818" max="1829" width="11.7109375" style="1524" customWidth="1"/>
    <col min="1830" max="1830" width="30.42578125" style="1524"/>
    <col min="1831" max="1831" width="37" style="1524" customWidth="1"/>
    <col min="1832" max="2063" width="30.42578125" style="1524"/>
    <col min="2064" max="2064" width="34.85546875" style="1524" customWidth="1"/>
    <col min="2065" max="2073" width="10.85546875" style="1524" customWidth="1"/>
    <col min="2074" max="2085" width="11.7109375" style="1524" customWidth="1"/>
    <col min="2086" max="2086" width="30.42578125" style="1524"/>
    <col min="2087" max="2087" width="37" style="1524" customWidth="1"/>
    <col min="2088" max="2319" width="30.42578125" style="1524"/>
    <col min="2320" max="2320" width="34.85546875" style="1524" customWidth="1"/>
    <col min="2321" max="2329" width="10.85546875" style="1524" customWidth="1"/>
    <col min="2330" max="2341" width="11.7109375" style="1524" customWidth="1"/>
    <col min="2342" max="2342" width="30.42578125" style="1524"/>
    <col min="2343" max="2343" width="37" style="1524" customWidth="1"/>
    <col min="2344" max="2575" width="30.42578125" style="1524"/>
    <col min="2576" max="2576" width="34.85546875" style="1524" customWidth="1"/>
    <col min="2577" max="2585" width="10.85546875" style="1524" customWidth="1"/>
    <col min="2586" max="2597" width="11.7109375" style="1524" customWidth="1"/>
    <col min="2598" max="2598" width="30.42578125" style="1524"/>
    <col min="2599" max="2599" width="37" style="1524" customWidth="1"/>
    <col min="2600" max="2831" width="30.42578125" style="1524"/>
    <col min="2832" max="2832" width="34.85546875" style="1524" customWidth="1"/>
    <col min="2833" max="2841" width="10.85546875" style="1524" customWidth="1"/>
    <col min="2842" max="2853" width="11.7109375" style="1524" customWidth="1"/>
    <col min="2854" max="2854" width="30.42578125" style="1524"/>
    <col min="2855" max="2855" width="37" style="1524" customWidth="1"/>
    <col min="2856" max="3087" width="30.42578125" style="1524"/>
    <col min="3088" max="3088" width="34.85546875" style="1524" customWidth="1"/>
    <col min="3089" max="3097" width="10.85546875" style="1524" customWidth="1"/>
    <col min="3098" max="3109" width="11.7109375" style="1524" customWidth="1"/>
    <col min="3110" max="3110" width="30.42578125" style="1524"/>
    <col min="3111" max="3111" width="37" style="1524" customWidth="1"/>
    <col min="3112" max="3343" width="30.42578125" style="1524"/>
    <col min="3344" max="3344" width="34.85546875" style="1524" customWidth="1"/>
    <col min="3345" max="3353" width="10.85546875" style="1524" customWidth="1"/>
    <col min="3354" max="3365" width="11.7109375" style="1524" customWidth="1"/>
    <col min="3366" max="3366" width="30.42578125" style="1524"/>
    <col min="3367" max="3367" width="37" style="1524" customWidth="1"/>
    <col min="3368" max="3599" width="30.42578125" style="1524"/>
    <col min="3600" max="3600" width="34.85546875" style="1524" customWidth="1"/>
    <col min="3601" max="3609" width="10.85546875" style="1524" customWidth="1"/>
    <col min="3610" max="3621" width="11.7109375" style="1524" customWidth="1"/>
    <col min="3622" max="3622" width="30.42578125" style="1524"/>
    <col min="3623" max="3623" width="37" style="1524" customWidth="1"/>
    <col min="3624" max="3855" width="30.42578125" style="1524"/>
    <col min="3856" max="3856" width="34.85546875" style="1524" customWidth="1"/>
    <col min="3857" max="3865" width="10.85546875" style="1524" customWidth="1"/>
    <col min="3866" max="3877" width="11.7109375" style="1524" customWidth="1"/>
    <col min="3878" max="3878" width="30.42578125" style="1524"/>
    <col min="3879" max="3879" width="37" style="1524" customWidth="1"/>
    <col min="3880" max="4111" width="30.42578125" style="1524"/>
    <col min="4112" max="4112" width="34.85546875" style="1524" customWidth="1"/>
    <col min="4113" max="4121" width="10.85546875" style="1524" customWidth="1"/>
    <col min="4122" max="4133" width="11.7109375" style="1524" customWidth="1"/>
    <col min="4134" max="4134" width="30.42578125" style="1524"/>
    <col min="4135" max="4135" width="37" style="1524" customWidth="1"/>
    <col min="4136" max="4367" width="30.42578125" style="1524"/>
    <col min="4368" max="4368" width="34.85546875" style="1524" customWidth="1"/>
    <col min="4369" max="4377" width="10.85546875" style="1524" customWidth="1"/>
    <col min="4378" max="4389" width="11.7109375" style="1524" customWidth="1"/>
    <col min="4390" max="4390" width="30.42578125" style="1524"/>
    <col min="4391" max="4391" width="37" style="1524" customWidth="1"/>
    <col min="4392" max="4623" width="30.42578125" style="1524"/>
    <col min="4624" max="4624" width="34.85546875" style="1524" customWidth="1"/>
    <col min="4625" max="4633" width="10.85546875" style="1524" customWidth="1"/>
    <col min="4634" max="4645" width="11.7109375" style="1524" customWidth="1"/>
    <col min="4646" max="4646" width="30.42578125" style="1524"/>
    <col min="4647" max="4647" width="37" style="1524" customWidth="1"/>
    <col min="4648" max="4879" width="30.42578125" style="1524"/>
    <col min="4880" max="4880" width="34.85546875" style="1524" customWidth="1"/>
    <col min="4881" max="4889" width="10.85546875" style="1524" customWidth="1"/>
    <col min="4890" max="4901" width="11.7109375" style="1524" customWidth="1"/>
    <col min="4902" max="4902" width="30.42578125" style="1524"/>
    <col min="4903" max="4903" width="37" style="1524" customWidth="1"/>
    <col min="4904" max="5135" width="30.42578125" style="1524"/>
    <col min="5136" max="5136" width="34.85546875" style="1524" customWidth="1"/>
    <col min="5137" max="5145" width="10.85546875" style="1524" customWidth="1"/>
    <col min="5146" max="5157" width="11.7109375" style="1524" customWidth="1"/>
    <col min="5158" max="5158" width="30.42578125" style="1524"/>
    <col min="5159" max="5159" width="37" style="1524" customWidth="1"/>
    <col min="5160" max="5391" width="30.42578125" style="1524"/>
    <col min="5392" max="5392" width="34.85546875" style="1524" customWidth="1"/>
    <col min="5393" max="5401" width="10.85546875" style="1524" customWidth="1"/>
    <col min="5402" max="5413" width="11.7109375" style="1524" customWidth="1"/>
    <col min="5414" max="5414" width="30.42578125" style="1524"/>
    <col min="5415" max="5415" width="37" style="1524" customWidth="1"/>
    <col min="5416" max="5647" width="30.42578125" style="1524"/>
    <col min="5648" max="5648" width="34.85546875" style="1524" customWidth="1"/>
    <col min="5649" max="5657" width="10.85546875" style="1524" customWidth="1"/>
    <col min="5658" max="5669" width="11.7109375" style="1524" customWidth="1"/>
    <col min="5670" max="5670" width="30.42578125" style="1524"/>
    <col min="5671" max="5671" width="37" style="1524" customWidth="1"/>
    <col min="5672" max="5903" width="30.42578125" style="1524"/>
    <col min="5904" max="5904" width="34.85546875" style="1524" customWidth="1"/>
    <col min="5905" max="5913" width="10.85546875" style="1524" customWidth="1"/>
    <col min="5914" max="5925" width="11.7109375" style="1524" customWidth="1"/>
    <col min="5926" max="5926" width="30.42578125" style="1524"/>
    <col min="5927" max="5927" width="37" style="1524" customWidth="1"/>
    <col min="5928" max="6159" width="30.42578125" style="1524"/>
    <col min="6160" max="6160" width="34.85546875" style="1524" customWidth="1"/>
    <col min="6161" max="6169" width="10.85546875" style="1524" customWidth="1"/>
    <col min="6170" max="6181" width="11.7109375" style="1524" customWidth="1"/>
    <col min="6182" max="6182" width="30.42578125" style="1524"/>
    <col min="6183" max="6183" width="37" style="1524" customWidth="1"/>
    <col min="6184" max="6415" width="30.42578125" style="1524"/>
    <col min="6416" max="6416" width="34.85546875" style="1524" customWidth="1"/>
    <col min="6417" max="6425" width="10.85546875" style="1524" customWidth="1"/>
    <col min="6426" max="6437" width="11.7109375" style="1524" customWidth="1"/>
    <col min="6438" max="6438" width="30.42578125" style="1524"/>
    <col min="6439" max="6439" width="37" style="1524" customWidth="1"/>
    <col min="6440" max="6671" width="30.42578125" style="1524"/>
    <col min="6672" max="6672" width="34.85546875" style="1524" customWidth="1"/>
    <col min="6673" max="6681" width="10.85546875" style="1524" customWidth="1"/>
    <col min="6682" max="6693" width="11.7109375" style="1524" customWidth="1"/>
    <col min="6694" max="6694" width="30.42578125" style="1524"/>
    <col min="6695" max="6695" width="37" style="1524" customWidth="1"/>
    <col min="6696" max="6927" width="30.42578125" style="1524"/>
    <col min="6928" max="6928" width="34.85546875" style="1524" customWidth="1"/>
    <col min="6929" max="6937" width="10.85546875" style="1524" customWidth="1"/>
    <col min="6938" max="6949" width="11.7109375" style="1524" customWidth="1"/>
    <col min="6950" max="6950" width="30.42578125" style="1524"/>
    <col min="6951" max="6951" width="37" style="1524" customWidth="1"/>
    <col min="6952" max="7183" width="30.42578125" style="1524"/>
    <col min="7184" max="7184" width="34.85546875" style="1524" customWidth="1"/>
    <col min="7185" max="7193" width="10.85546875" style="1524" customWidth="1"/>
    <col min="7194" max="7205" width="11.7109375" style="1524" customWidth="1"/>
    <col min="7206" max="7206" width="30.42578125" style="1524"/>
    <col min="7207" max="7207" width="37" style="1524" customWidth="1"/>
    <col min="7208" max="7439" width="30.42578125" style="1524"/>
    <col min="7440" max="7440" width="34.85546875" style="1524" customWidth="1"/>
    <col min="7441" max="7449" width="10.85546875" style="1524" customWidth="1"/>
    <col min="7450" max="7461" width="11.7109375" style="1524" customWidth="1"/>
    <col min="7462" max="7462" width="30.42578125" style="1524"/>
    <col min="7463" max="7463" width="37" style="1524" customWidth="1"/>
    <col min="7464" max="7695" width="30.42578125" style="1524"/>
    <col min="7696" max="7696" width="34.85546875" style="1524" customWidth="1"/>
    <col min="7697" max="7705" width="10.85546875" style="1524" customWidth="1"/>
    <col min="7706" max="7717" width="11.7109375" style="1524" customWidth="1"/>
    <col min="7718" max="7718" width="30.42578125" style="1524"/>
    <col min="7719" max="7719" width="37" style="1524" customWidth="1"/>
    <col min="7720" max="7951" width="30.42578125" style="1524"/>
    <col min="7952" max="7952" width="34.85546875" style="1524" customWidth="1"/>
    <col min="7953" max="7961" width="10.85546875" style="1524" customWidth="1"/>
    <col min="7962" max="7973" width="11.7109375" style="1524" customWidth="1"/>
    <col min="7974" max="7974" width="30.42578125" style="1524"/>
    <col min="7975" max="7975" width="37" style="1524" customWidth="1"/>
    <col min="7976" max="8207" width="30.42578125" style="1524"/>
    <col min="8208" max="8208" width="34.85546875" style="1524" customWidth="1"/>
    <col min="8209" max="8217" width="10.85546875" style="1524" customWidth="1"/>
    <col min="8218" max="8229" width="11.7109375" style="1524" customWidth="1"/>
    <col min="8230" max="8230" width="30.42578125" style="1524"/>
    <col min="8231" max="8231" width="37" style="1524" customWidth="1"/>
    <col min="8232" max="8463" width="30.42578125" style="1524"/>
    <col min="8464" max="8464" width="34.85546875" style="1524" customWidth="1"/>
    <col min="8465" max="8473" width="10.85546875" style="1524" customWidth="1"/>
    <col min="8474" max="8485" width="11.7109375" style="1524" customWidth="1"/>
    <col min="8486" max="8486" width="30.42578125" style="1524"/>
    <col min="8487" max="8487" width="37" style="1524" customWidth="1"/>
    <col min="8488" max="8719" width="30.42578125" style="1524"/>
    <col min="8720" max="8720" width="34.85546875" style="1524" customWidth="1"/>
    <col min="8721" max="8729" width="10.85546875" style="1524" customWidth="1"/>
    <col min="8730" max="8741" width="11.7109375" style="1524" customWidth="1"/>
    <col min="8742" max="8742" width="30.42578125" style="1524"/>
    <col min="8743" max="8743" width="37" style="1524" customWidth="1"/>
    <col min="8744" max="8975" width="30.42578125" style="1524"/>
    <col min="8976" max="8976" width="34.85546875" style="1524" customWidth="1"/>
    <col min="8977" max="8985" width="10.85546875" style="1524" customWidth="1"/>
    <col min="8986" max="8997" width="11.7109375" style="1524" customWidth="1"/>
    <col min="8998" max="8998" width="30.42578125" style="1524"/>
    <col min="8999" max="8999" width="37" style="1524" customWidth="1"/>
    <col min="9000" max="9231" width="30.42578125" style="1524"/>
    <col min="9232" max="9232" width="34.85546875" style="1524" customWidth="1"/>
    <col min="9233" max="9241" width="10.85546875" style="1524" customWidth="1"/>
    <col min="9242" max="9253" width="11.7109375" style="1524" customWidth="1"/>
    <col min="9254" max="9254" width="30.42578125" style="1524"/>
    <col min="9255" max="9255" width="37" style="1524" customWidth="1"/>
    <col min="9256" max="9487" width="30.42578125" style="1524"/>
    <col min="9488" max="9488" width="34.85546875" style="1524" customWidth="1"/>
    <col min="9489" max="9497" width="10.85546875" style="1524" customWidth="1"/>
    <col min="9498" max="9509" width="11.7109375" style="1524" customWidth="1"/>
    <col min="9510" max="9510" width="30.42578125" style="1524"/>
    <col min="9511" max="9511" width="37" style="1524" customWidth="1"/>
    <col min="9512" max="9743" width="30.42578125" style="1524"/>
    <col min="9744" max="9744" width="34.85546875" style="1524" customWidth="1"/>
    <col min="9745" max="9753" width="10.85546875" style="1524" customWidth="1"/>
    <col min="9754" max="9765" width="11.7109375" style="1524" customWidth="1"/>
    <col min="9766" max="9766" width="30.42578125" style="1524"/>
    <col min="9767" max="9767" width="37" style="1524" customWidth="1"/>
    <col min="9768" max="9999" width="30.42578125" style="1524"/>
    <col min="10000" max="10000" width="34.85546875" style="1524" customWidth="1"/>
    <col min="10001" max="10009" width="10.85546875" style="1524" customWidth="1"/>
    <col min="10010" max="10021" width="11.7109375" style="1524" customWidth="1"/>
    <col min="10022" max="10022" width="30.42578125" style="1524"/>
    <col min="10023" max="10023" width="37" style="1524" customWidth="1"/>
    <col min="10024" max="10255" width="30.42578125" style="1524"/>
    <col min="10256" max="10256" width="34.85546875" style="1524" customWidth="1"/>
    <col min="10257" max="10265" width="10.85546875" style="1524" customWidth="1"/>
    <col min="10266" max="10277" width="11.7109375" style="1524" customWidth="1"/>
    <col min="10278" max="10278" width="30.42578125" style="1524"/>
    <col min="10279" max="10279" width="37" style="1524" customWidth="1"/>
    <col min="10280" max="10511" width="30.42578125" style="1524"/>
    <col min="10512" max="10512" width="34.85546875" style="1524" customWidth="1"/>
    <col min="10513" max="10521" width="10.85546875" style="1524" customWidth="1"/>
    <col min="10522" max="10533" width="11.7109375" style="1524" customWidth="1"/>
    <col min="10534" max="10534" width="30.42578125" style="1524"/>
    <col min="10535" max="10535" width="37" style="1524" customWidth="1"/>
    <col min="10536" max="10767" width="30.42578125" style="1524"/>
    <col min="10768" max="10768" width="34.85546875" style="1524" customWidth="1"/>
    <col min="10769" max="10777" width="10.85546875" style="1524" customWidth="1"/>
    <col min="10778" max="10789" width="11.7109375" style="1524" customWidth="1"/>
    <col min="10790" max="10790" width="30.42578125" style="1524"/>
    <col min="10791" max="10791" width="37" style="1524" customWidth="1"/>
    <col min="10792" max="11023" width="30.42578125" style="1524"/>
    <col min="11024" max="11024" width="34.85546875" style="1524" customWidth="1"/>
    <col min="11025" max="11033" width="10.85546875" style="1524" customWidth="1"/>
    <col min="11034" max="11045" width="11.7109375" style="1524" customWidth="1"/>
    <col min="11046" max="11046" width="30.42578125" style="1524"/>
    <col min="11047" max="11047" width="37" style="1524" customWidth="1"/>
    <col min="11048" max="11279" width="30.42578125" style="1524"/>
    <col min="11280" max="11280" width="34.85546875" style="1524" customWidth="1"/>
    <col min="11281" max="11289" width="10.85546875" style="1524" customWidth="1"/>
    <col min="11290" max="11301" width="11.7109375" style="1524" customWidth="1"/>
    <col min="11302" max="11302" width="30.42578125" style="1524"/>
    <col min="11303" max="11303" width="37" style="1524" customWidth="1"/>
    <col min="11304" max="11535" width="30.42578125" style="1524"/>
    <col min="11536" max="11536" width="34.85546875" style="1524" customWidth="1"/>
    <col min="11537" max="11545" width="10.85546875" style="1524" customWidth="1"/>
    <col min="11546" max="11557" width="11.7109375" style="1524" customWidth="1"/>
    <col min="11558" max="11558" width="30.42578125" style="1524"/>
    <col min="11559" max="11559" width="37" style="1524" customWidth="1"/>
    <col min="11560" max="11791" width="30.42578125" style="1524"/>
    <col min="11792" max="11792" width="34.85546875" style="1524" customWidth="1"/>
    <col min="11793" max="11801" width="10.85546875" style="1524" customWidth="1"/>
    <col min="11802" max="11813" width="11.7109375" style="1524" customWidth="1"/>
    <col min="11814" max="11814" width="30.42578125" style="1524"/>
    <col min="11815" max="11815" width="37" style="1524" customWidth="1"/>
    <col min="11816" max="12047" width="30.42578125" style="1524"/>
    <col min="12048" max="12048" width="34.85546875" style="1524" customWidth="1"/>
    <col min="12049" max="12057" width="10.85546875" style="1524" customWidth="1"/>
    <col min="12058" max="12069" width="11.7109375" style="1524" customWidth="1"/>
    <col min="12070" max="12070" width="30.42578125" style="1524"/>
    <col min="12071" max="12071" width="37" style="1524" customWidth="1"/>
    <col min="12072" max="12303" width="30.42578125" style="1524"/>
    <col min="12304" max="12304" width="34.85546875" style="1524" customWidth="1"/>
    <col min="12305" max="12313" width="10.85546875" style="1524" customWidth="1"/>
    <col min="12314" max="12325" width="11.7109375" style="1524" customWidth="1"/>
    <col min="12326" max="12326" width="30.42578125" style="1524"/>
    <col min="12327" max="12327" width="37" style="1524" customWidth="1"/>
    <col min="12328" max="12559" width="30.42578125" style="1524"/>
    <col min="12560" max="12560" width="34.85546875" style="1524" customWidth="1"/>
    <col min="12561" max="12569" width="10.85546875" style="1524" customWidth="1"/>
    <col min="12570" max="12581" width="11.7109375" style="1524" customWidth="1"/>
    <col min="12582" max="12582" width="30.42578125" style="1524"/>
    <col min="12583" max="12583" width="37" style="1524" customWidth="1"/>
    <col min="12584" max="12815" width="30.42578125" style="1524"/>
    <col min="12816" max="12816" width="34.85546875" style="1524" customWidth="1"/>
    <col min="12817" max="12825" width="10.85546875" style="1524" customWidth="1"/>
    <col min="12826" max="12837" width="11.7109375" style="1524" customWidth="1"/>
    <col min="12838" max="12838" width="30.42578125" style="1524"/>
    <col min="12839" max="12839" width="37" style="1524" customWidth="1"/>
    <col min="12840" max="13071" width="30.42578125" style="1524"/>
    <col min="13072" max="13072" width="34.85546875" style="1524" customWidth="1"/>
    <col min="13073" max="13081" width="10.85546875" style="1524" customWidth="1"/>
    <col min="13082" max="13093" width="11.7109375" style="1524" customWidth="1"/>
    <col min="13094" max="13094" width="30.42578125" style="1524"/>
    <col min="13095" max="13095" width="37" style="1524" customWidth="1"/>
    <col min="13096" max="13327" width="30.42578125" style="1524"/>
    <col min="13328" max="13328" width="34.85546875" style="1524" customWidth="1"/>
    <col min="13329" max="13337" width="10.85546875" style="1524" customWidth="1"/>
    <col min="13338" max="13349" width="11.7109375" style="1524" customWidth="1"/>
    <col min="13350" max="13350" width="30.42578125" style="1524"/>
    <col min="13351" max="13351" width="37" style="1524" customWidth="1"/>
    <col min="13352" max="13583" width="30.42578125" style="1524"/>
    <col min="13584" max="13584" width="34.85546875" style="1524" customWidth="1"/>
    <col min="13585" max="13593" width="10.85546875" style="1524" customWidth="1"/>
    <col min="13594" max="13605" width="11.7109375" style="1524" customWidth="1"/>
    <col min="13606" max="13606" width="30.42578125" style="1524"/>
    <col min="13607" max="13607" width="37" style="1524" customWidth="1"/>
    <col min="13608" max="13839" width="30.42578125" style="1524"/>
    <col min="13840" max="13840" width="34.85546875" style="1524" customWidth="1"/>
    <col min="13841" max="13849" width="10.85546875" style="1524" customWidth="1"/>
    <col min="13850" max="13861" width="11.7109375" style="1524" customWidth="1"/>
    <col min="13862" max="13862" width="30.42578125" style="1524"/>
    <col min="13863" max="13863" width="37" style="1524" customWidth="1"/>
    <col min="13864" max="14095" width="30.42578125" style="1524"/>
    <col min="14096" max="14096" width="34.85546875" style="1524" customWidth="1"/>
    <col min="14097" max="14105" width="10.85546875" style="1524" customWidth="1"/>
    <col min="14106" max="14117" width="11.7109375" style="1524" customWidth="1"/>
    <col min="14118" max="14118" width="30.42578125" style="1524"/>
    <col min="14119" max="14119" width="37" style="1524" customWidth="1"/>
    <col min="14120" max="14351" width="30.42578125" style="1524"/>
    <col min="14352" max="14352" width="34.85546875" style="1524" customWidth="1"/>
    <col min="14353" max="14361" width="10.85546875" style="1524" customWidth="1"/>
    <col min="14362" max="14373" width="11.7109375" style="1524" customWidth="1"/>
    <col min="14374" max="14374" width="30.42578125" style="1524"/>
    <col min="14375" max="14375" width="37" style="1524" customWidth="1"/>
    <col min="14376" max="14607" width="30.42578125" style="1524"/>
    <col min="14608" max="14608" width="34.85546875" style="1524" customWidth="1"/>
    <col min="14609" max="14617" width="10.85546875" style="1524" customWidth="1"/>
    <col min="14618" max="14629" width="11.7109375" style="1524" customWidth="1"/>
    <col min="14630" max="14630" width="30.42578125" style="1524"/>
    <col min="14631" max="14631" width="37" style="1524" customWidth="1"/>
    <col min="14632" max="14863" width="30.42578125" style="1524"/>
    <col min="14864" max="14864" width="34.85546875" style="1524" customWidth="1"/>
    <col min="14865" max="14873" width="10.85546875" style="1524" customWidth="1"/>
    <col min="14874" max="14885" width="11.7109375" style="1524" customWidth="1"/>
    <col min="14886" max="14886" width="30.42578125" style="1524"/>
    <col min="14887" max="14887" width="37" style="1524" customWidth="1"/>
    <col min="14888" max="15119" width="30.42578125" style="1524"/>
    <col min="15120" max="15120" width="34.85546875" style="1524" customWidth="1"/>
    <col min="15121" max="15129" width="10.85546875" style="1524" customWidth="1"/>
    <col min="15130" max="15141" width="11.7109375" style="1524" customWidth="1"/>
    <col min="15142" max="15142" width="30.42578125" style="1524"/>
    <col min="15143" max="15143" width="37" style="1524" customWidth="1"/>
    <col min="15144" max="15375" width="30.42578125" style="1524"/>
    <col min="15376" max="15376" width="34.85546875" style="1524" customWidth="1"/>
    <col min="15377" max="15385" width="10.85546875" style="1524" customWidth="1"/>
    <col min="15386" max="15397" width="11.7109375" style="1524" customWidth="1"/>
    <col min="15398" max="15398" width="30.42578125" style="1524"/>
    <col min="15399" max="15399" width="37" style="1524" customWidth="1"/>
    <col min="15400" max="15631" width="30.42578125" style="1524"/>
    <col min="15632" max="15632" width="34.85546875" style="1524" customWidth="1"/>
    <col min="15633" max="15641" width="10.85546875" style="1524" customWidth="1"/>
    <col min="15642" max="15653" width="11.7109375" style="1524" customWidth="1"/>
    <col min="15654" max="15654" width="30.42578125" style="1524"/>
    <col min="15655" max="15655" width="37" style="1524" customWidth="1"/>
    <col min="15656" max="15887" width="30.42578125" style="1524"/>
    <col min="15888" max="15888" width="34.85546875" style="1524" customWidth="1"/>
    <col min="15889" max="15897" width="10.85546875" style="1524" customWidth="1"/>
    <col min="15898" max="15909" width="11.7109375" style="1524" customWidth="1"/>
    <col min="15910" max="15910" width="30.42578125" style="1524"/>
    <col min="15911" max="15911" width="37" style="1524" customWidth="1"/>
    <col min="15912" max="16143" width="30.42578125" style="1524"/>
    <col min="16144" max="16144" width="34.85546875" style="1524" customWidth="1"/>
    <col min="16145" max="16153" width="10.85546875" style="1524" customWidth="1"/>
    <col min="16154" max="16165" width="11.7109375" style="1524" customWidth="1"/>
    <col min="16166" max="16166" width="30.42578125" style="1524"/>
    <col min="16167" max="16167" width="37" style="1524" customWidth="1"/>
    <col min="16168" max="16384" width="30.42578125" style="1524"/>
  </cols>
  <sheetData>
    <row r="1" spans="1:88" s="1523" customFormat="1" ht="26.25" x14ac:dyDescent="0.35">
      <c r="A1" s="3226" t="s">
        <v>5743</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c r="AR1" s="1521"/>
      <c r="AS1" s="1521"/>
      <c r="AT1" s="1521"/>
      <c r="AU1" s="1521"/>
      <c r="AV1" s="1521"/>
      <c r="AW1" s="1521"/>
      <c r="AX1" s="1521"/>
      <c r="AY1" s="1521"/>
      <c r="AZ1" s="1521"/>
      <c r="BA1" s="1521"/>
      <c r="BB1" s="1521"/>
      <c r="BC1" s="1521"/>
      <c r="BD1" s="1521"/>
      <c r="BE1" s="1521"/>
      <c r="BF1" s="1521"/>
      <c r="BG1" s="1521"/>
      <c r="BH1" s="1521"/>
      <c r="BI1" s="1521"/>
      <c r="BJ1" s="1521"/>
      <c r="BK1" s="1521"/>
      <c r="BL1" s="1521"/>
      <c r="BM1" s="1521"/>
      <c r="BN1" s="1521"/>
      <c r="BO1" s="1521"/>
      <c r="BP1" s="1521"/>
      <c r="BQ1" s="1521"/>
      <c r="BR1" s="1521"/>
      <c r="BS1" s="1521"/>
      <c r="BT1" s="1521"/>
      <c r="BU1" s="1521"/>
      <c r="BV1" s="1521"/>
      <c r="BW1" s="3170"/>
      <c r="BX1" s="3170"/>
      <c r="BY1" s="3170"/>
      <c r="BZ1" s="3170"/>
      <c r="CA1" s="3170"/>
      <c r="CB1" s="3170"/>
      <c r="CC1" s="3170"/>
      <c r="CD1" s="3170"/>
      <c r="CE1" s="3170"/>
      <c r="CF1" s="3171"/>
      <c r="CG1" s="3172"/>
      <c r="CH1" s="3172"/>
      <c r="CI1" s="3172"/>
    </row>
    <row r="2" spans="1:88" ht="7.5" customHeight="1" thickBot="1" x14ac:dyDescent="0.3">
      <c r="AU2" s="1525"/>
      <c r="AV2" s="1525"/>
      <c r="AW2" s="1525"/>
      <c r="AX2" s="1525"/>
      <c r="AY2" s="1525"/>
      <c r="AZ2" s="1525"/>
      <c r="BA2" s="1525"/>
      <c r="BB2" s="1525"/>
      <c r="BC2" s="1525"/>
      <c r="BD2" s="1525"/>
      <c r="BE2" s="1525"/>
      <c r="BF2" s="1525"/>
      <c r="BG2" s="1525"/>
      <c r="BH2" s="1525"/>
      <c r="BI2" s="1525"/>
      <c r="BJ2" s="1525"/>
      <c r="BK2" s="1525"/>
      <c r="BL2" s="1525"/>
      <c r="BM2" s="1525"/>
      <c r="BN2" s="1525"/>
      <c r="BO2" s="1525"/>
      <c r="BP2" s="1525"/>
      <c r="BQ2" s="1525"/>
      <c r="BR2" s="1525"/>
      <c r="BS2" s="1525"/>
      <c r="BT2" s="1526"/>
      <c r="BU2" s="1526"/>
      <c r="BV2" s="1526"/>
      <c r="BW2" s="3173"/>
      <c r="BX2" s="3173"/>
      <c r="BY2" s="3173"/>
    </row>
    <row r="3" spans="1:88" s="3231" customFormat="1" ht="21.75" thickTop="1" thickBot="1" x14ac:dyDescent="0.3">
      <c r="A3" s="3232"/>
      <c r="B3" s="3168">
        <v>40910</v>
      </c>
      <c r="C3" s="3168">
        <v>40941</v>
      </c>
      <c r="D3" s="3168">
        <v>40971</v>
      </c>
      <c r="E3" s="3168">
        <v>41003</v>
      </c>
      <c r="F3" s="3168">
        <v>41034</v>
      </c>
      <c r="G3" s="3168">
        <v>41066</v>
      </c>
      <c r="H3" s="3168">
        <v>41097</v>
      </c>
      <c r="I3" s="3168">
        <v>41129</v>
      </c>
      <c r="J3" s="3168">
        <v>41161</v>
      </c>
      <c r="K3" s="3168">
        <v>41192</v>
      </c>
      <c r="L3" s="3168">
        <v>41224</v>
      </c>
      <c r="M3" s="3168">
        <v>41255</v>
      </c>
      <c r="N3" s="3168">
        <v>41275</v>
      </c>
      <c r="O3" s="3168">
        <v>41307</v>
      </c>
      <c r="P3" s="3168">
        <v>41336</v>
      </c>
      <c r="Q3" s="3168">
        <v>41399</v>
      </c>
      <c r="R3" s="3168">
        <v>41431</v>
      </c>
      <c r="S3" s="3168">
        <v>41462</v>
      </c>
      <c r="T3" s="3168">
        <v>41494</v>
      </c>
      <c r="U3" s="3168">
        <v>41526</v>
      </c>
      <c r="V3" s="3168">
        <v>41557</v>
      </c>
      <c r="W3" s="3168">
        <v>41588</v>
      </c>
      <c r="X3" s="3168">
        <v>41619</v>
      </c>
      <c r="Y3" s="3168">
        <v>41640</v>
      </c>
      <c r="Z3" s="3168">
        <v>41671</v>
      </c>
      <c r="AA3" s="3168">
        <v>41700</v>
      </c>
      <c r="AB3" s="3168">
        <v>41732</v>
      </c>
      <c r="AC3" s="3168">
        <v>41762</v>
      </c>
      <c r="AD3" s="3168">
        <v>41794</v>
      </c>
      <c r="AE3" s="3168">
        <v>41825</v>
      </c>
      <c r="AF3" s="3168">
        <v>41857</v>
      </c>
      <c r="AG3" s="3168">
        <v>41889</v>
      </c>
      <c r="AH3" s="3168">
        <v>41919</v>
      </c>
      <c r="AI3" s="3168">
        <v>41950</v>
      </c>
      <c r="AJ3" s="3168">
        <v>41980</v>
      </c>
      <c r="AK3" s="3168">
        <v>42012</v>
      </c>
      <c r="AL3" s="3168">
        <v>42037</v>
      </c>
      <c r="AM3" s="3168">
        <v>42064</v>
      </c>
      <c r="AN3" s="3168">
        <v>42096</v>
      </c>
      <c r="AO3" s="3168">
        <v>42127</v>
      </c>
      <c r="AP3" s="3168">
        <v>42159</v>
      </c>
      <c r="AQ3" s="3168">
        <v>42189</v>
      </c>
      <c r="AR3" s="3168">
        <v>42220</v>
      </c>
      <c r="AS3" s="3168">
        <v>42252</v>
      </c>
      <c r="AT3" s="3168">
        <v>42282</v>
      </c>
      <c r="AU3" s="3168">
        <v>42313</v>
      </c>
      <c r="AV3" s="3168">
        <v>42343</v>
      </c>
      <c r="AW3" s="3168">
        <v>42375</v>
      </c>
      <c r="AX3" s="3168">
        <v>42407</v>
      </c>
      <c r="AY3" s="3168">
        <v>42436</v>
      </c>
      <c r="AZ3" s="3168">
        <v>42461</v>
      </c>
      <c r="BA3" s="3168">
        <v>42491</v>
      </c>
      <c r="BB3" s="3168">
        <v>42523</v>
      </c>
      <c r="BC3" s="3168">
        <v>42553</v>
      </c>
      <c r="BD3" s="3168">
        <v>42584</v>
      </c>
      <c r="BE3" s="3168">
        <v>42615</v>
      </c>
      <c r="BF3" s="3168">
        <v>42646</v>
      </c>
      <c r="BG3" s="3168">
        <v>42677</v>
      </c>
      <c r="BH3" s="3168">
        <v>42708</v>
      </c>
      <c r="BI3" s="3168">
        <v>42739</v>
      </c>
      <c r="BJ3" s="3168">
        <v>42771</v>
      </c>
      <c r="BK3" s="3168">
        <v>42799</v>
      </c>
      <c r="BL3" s="3168">
        <v>42830</v>
      </c>
      <c r="BM3" s="3168">
        <v>42860</v>
      </c>
      <c r="BN3" s="3168">
        <v>42891</v>
      </c>
      <c r="BO3" s="3168">
        <v>42921</v>
      </c>
      <c r="BP3" s="3168">
        <v>42953</v>
      </c>
      <c r="BQ3" s="3168">
        <v>42984</v>
      </c>
      <c r="BR3" s="3168">
        <v>43014</v>
      </c>
      <c r="BS3" s="3168">
        <v>43045</v>
      </c>
      <c r="BT3" s="3168">
        <v>43075</v>
      </c>
      <c r="BU3" s="3168">
        <v>43106</v>
      </c>
      <c r="BV3" s="3168">
        <v>43137</v>
      </c>
      <c r="BW3" s="3168">
        <v>43165</v>
      </c>
      <c r="BX3" s="3168">
        <v>43196</v>
      </c>
      <c r="BY3" s="3168">
        <v>43226</v>
      </c>
      <c r="BZ3" s="3168">
        <v>43258</v>
      </c>
      <c r="CA3" s="3168">
        <v>43288</v>
      </c>
      <c r="CB3" s="3168">
        <v>43321</v>
      </c>
      <c r="CC3" s="3168">
        <v>43352</v>
      </c>
      <c r="CD3" s="3169">
        <v>43382</v>
      </c>
      <c r="CE3" s="3169">
        <v>43414</v>
      </c>
      <c r="CF3" s="3241">
        <v>43445</v>
      </c>
      <c r="CG3" s="3248">
        <v>43476</v>
      </c>
      <c r="CH3" s="3169">
        <v>43507</v>
      </c>
      <c r="CI3" s="3169">
        <v>43535</v>
      </c>
    </row>
    <row r="4" spans="1:88" s="1533" customFormat="1" ht="20.25" x14ac:dyDescent="0.25">
      <c r="A4" s="3227" t="s">
        <v>3942</v>
      </c>
      <c r="B4" s="1527">
        <v>430</v>
      </c>
      <c r="C4" s="1527">
        <v>430</v>
      </c>
      <c r="D4" s="1527">
        <v>432</v>
      </c>
      <c r="E4" s="1527">
        <v>431</v>
      </c>
      <c r="F4" s="1527">
        <v>431</v>
      </c>
      <c r="G4" s="1527">
        <v>430</v>
      </c>
      <c r="H4" s="1527">
        <v>432</v>
      </c>
      <c r="I4" s="1527">
        <v>433</v>
      </c>
      <c r="J4" s="1527">
        <v>436</v>
      </c>
      <c r="K4" s="1527">
        <v>437</v>
      </c>
      <c r="L4" s="1527">
        <v>438</v>
      </c>
      <c r="M4" s="1527">
        <v>441</v>
      </c>
      <c r="N4" s="1527">
        <v>442</v>
      </c>
      <c r="O4" s="1527">
        <v>443</v>
      </c>
      <c r="P4" s="1527">
        <v>446</v>
      </c>
      <c r="Q4" s="1527">
        <v>447</v>
      </c>
      <c r="R4" s="1527">
        <v>450</v>
      </c>
      <c r="S4" s="1527">
        <v>448</v>
      </c>
      <c r="T4" s="1527">
        <v>448</v>
      </c>
      <c r="U4" s="1527">
        <v>449</v>
      </c>
      <c r="V4" s="1527">
        <v>448</v>
      </c>
      <c r="W4" s="1527">
        <v>449</v>
      </c>
      <c r="X4" s="1527">
        <v>450</v>
      </c>
      <c r="Y4" s="1527">
        <v>450</v>
      </c>
      <c r="Z4" s="1527">
        <v>449</v>
      </c>
      <c r="AA4" s="1527">
        <v>451</v>
      </c>
      <c r="AB4" s="1527">
        <v>451</v>
      </c>
      <c r="AC4" s="1527">
        <v>452</v>
      </c>
      <c r="AD4" s="1527">
        <v>454</v>
      </c>
      <c r="AE4" s="1527">
        <v>453</v>
      </c>
      <c r="AF4" s="1527">
        <v>453</v>
      </c>
      <c r="AG4" s="1527">
        <v>453</v>
      </c>
      <c r="AH4" s="1527">
        <v>453</v>
      </c>
      <c r="AI4" s="1527">
        <v>453</v>
      </c>
      <c r="AJ4" s="1527">
        <v>455</v>
      </c>
      <c r="AK4" s="1527">
        <v>456</v>
      </c>
      <c r="AL4" s="1527">
        <v>454</v>
      </c>
      <c r="AM4" s="1527">
        <v>459</v>
      </c>
      <c r="AN4" s="1527">
        <v>461</v>
      </c>
      <c r="AO4" s="1527">
        <v>462</v>
      </c>
      <c r="AP4" s="1527">
        <v>460</v>
      </c>
      <c r="AQ4" s="1527">
        <v>460</v>
      </c>
      <c r="AR4" s="1528">
        <v>460</v>
      </c>
      <c r="AS4" s="1528">
        <v>461</v>
      </c>
      <c r="AT4" s="1528">
        <v>460</v>
      </c>
      <c r="AU4" s="1528">
        <v>459</v>
      </c>
      <c r="AV4" s="1528">
        <v>464</v>
      </c>
      <c r="AW4" s="1528">
        <v>464</v>
      </c>
      <c r="AX4" s="1528">
        <v>465</v>
      </c>
      <c r="AY4" s="1528">
        <v>465</v>
      </c>
      <c r="AZ4" s="1529">
        <v>465</v>
      </c>
      <c r="BA4" s="1529">
        <v>463</v>
      </c>
      <c r="BB4" s="1529">
        <v>461</v>
      </c>
      <c r="BC4" s="1529">
        <v>463</v>
      </c>
      <c r="BD4" s="1529">
        <v>461</v>
      </c>
      <c r="BE4" s="1529">
        <v>458</v>
      </c>
      <c r="BF4" s="1530">
        <v>455</v>
      </c>
      <c r="BG4" s="1529">
        <v>454</v>
      </c>
      <c r="BH4" s="1529">
        <v>456</v>
      </c>
      <c r="BI4" s="1529">
        <v>453</v>
      </c>
      <c r="BJ4" s="1529">
        <v>453</v>
      </c>
      <c r="BK4" s="1529">
        <v>452</v>
      </c>
      <c r="BL4" s="1529">
        <v>453</v>
      </c>
      <c r="BM4" s="1529">
        <v>453</v>
      </c>
      <c r="BN4" s="1529">
        <v>454</v>
      </c>
      <c r="BO4" s="1529">
        <v>455</v>
      </c>
      <c r="BP4" s="1529">
        <v>452</v>
      </c>
      <c r="BQ4" s="1529">
        <v>451</v>
      </c>
      <c r="BR4" s="1529">
        <v>450</v>
      </c>
      <c r="BS4" s="1529">
        <v>449</v>
      </c>
      <c r="BT4" s="1531">
        <v>449</v>
      </c>
      <c r="BU4" s="1531">
        <v>447</v>
      </c>
      <c r="BV4" s="1531">
        <v>444</v>
      </c>
      <c r="BW4" s="3175">
        <v>445</v>
      </c>
      <c r="BX4" s="3175">
        <v>445</v>
      </c>
      <c r="BY4" s="3175">
        <v>446</v>
      </c>
      <c r="BZ4" s="3175">
        <v>445</v>
      </c>
      <c r="CA4" s="3175">
        <v>447</v>
      </c>
      <c r="CB4" s="3175">
        <v>448</v>
      </c>
      <c r="CC4" s="3175">
        <v>448</v>
      </c>
      <c r="CD4" s="3176">
        <v>449</v>
      </c>
      <c r="CE4" s="3176">
        <v>449</v>
      </c>
      <c r="CF4" s="3219">
        <v>449</v>
      </c>
      <c r="CG4" s="3211">
        <v>449</v>
      </c>
      <c r="CH4" s="3176">
        <v>449</v>
      </c>
      <c r="CI4" s="3176">
        <v>448</v>
      </c>
      <c r="CJ4" s="1532"/>
    </row>
    <row r="5" spans="1:88" s="1539" customFormat="1" ht="21" thickBot="1" x14ac:dyDescent="0.3">
      <c r="A5" s="3228"/>
      <c r="B5" s="1534"/>
      <c r="C5" s="1534"/>
      <c r="D5" s="1534"/>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1534"/>
      <c r="AG5" s="1534"/>
      <c r="AH5" s="1534"/>
      <c r="AI5" s="1534"/>
      <c r="AJ5" s="1534"/>
      <c r="AK5" s="1534"/>
      <c r="AL5" s="1534"/>
      <c r="AM5" s="1534"/>
      <c r="AN5" s="1534"/>
      <c r="AO5" s="1534"/>
      <c r="AP5" s="1534"/>
      <c r="AQ5" s="1534"/>
      <c r="AR5" s="1535"/>
      <c r="AS5" s="1535"/>
      <c r="AT5" s="1535"/>
      <c r="AU5" s="1535"/>
      <c r="AV5" s="1535"/>
      <c r="AW5" s="1535"/>
      <c r="AX5" s="1535"/>
      <c r="AY5" s="1535"/>
      <c r="AZ5" s="1536"/>
      <c r="BA5" s="1536"/>
      <c r="BB5" s="1536"/>
      <c r="BC5" s="1536"/>
      <c r="BD5" s="1536"/>
      <c r="BE5" s="1536"/>
      <c r="BF5" s="1536"/>
      <c r="BG5" s="1535"/>
      <c r="BH5" s="1537"/>
      <c r="BI5" s="1537"/>
      <c r="BJ5" s="1537"/>
      <c r="BK5" s="1537"/>
      <c r="BL5" s="1537"/>
      <c r="BM5" s="1537"/>
      <c r="BN5" s="1537"/>
      <c r="BO5" s="1537"/>
      <c r="BP5" s="1537"/>
      <c r="BQ5" s="1537"/>
      <c r="BR5" s="1535"/>
      <c r="BS5" s="1535"/>
      <c r="BT5" s="1538"/>
      <c r="BU5" s="1538"/>
      <c r="BV5" s="1538"/>
      <c r="BW5" s="3177"/>
      <c r="BX5" s="3177"/>
      <c r="BY5" s="3177"/>
      <c r="BZ5" s="3177"/>
      <c r="CA5" s="3178"/>
      <c r="CB5" s="3177"/>
      <c r="CC5" s="3177"/>
      <c r="CD5" s="3179"/>
      <c r="CE5" s="3179"/>
      <c r="CF5" s="3220"/>
      <c r="CG5" s="3212"/>
      <c r="CH5" s="3179"/>
      <c r="CI5" s="3179"/>
    </row>
    <row r="6" spans="1:88" s="1533" customFormat="1" ht="23.25" thickTop="1" x14ac:dyDescent="0.25">
      <c r="A6" s="3227" t="s">
        <v>5744</v>
      </c>
      <c r="B6" s="1527">
        <v>4736872</v>
      </c>
      <c r="C6" s="1527">
        <v>4319467</v>
      </c>
      <c r="D6" s="1527">
        <v>4841422</v>
      </c>
      <c r="E6" s="1527">
        <v>4758541</v>
      </c>
      <c r="F6" s="1527">
        <v>4845776</v>
      </c>
      <c r="G6" s="1527">
        <v>4496701</v>
      </c>
      <c r="H6" s="1527">
        <v>4733299</v>
      </c>
      <c r="I6" s="1527">
        <v>4753864</v>
      </c>
      <c r="J6" s="1527">
        <v>4589854</v>
      </c>
      <c r="K6" s="1527">
        <v>5016549</v>
      </c>
      <c r="L6" s="1527">
        <v>4831238</v>
      </c>
      <c r="M6" s="1527">
        <v>6407067</v>
      </c>
      <c r="N6" s="1527">
        <v>4875444</v>
      </c>
      <c r="O6" s="1527">
        <v>4576070</v>
      </c>
      <c r="P6" s="1527">
        <v>5159362</v>
      </c>
      <c r="Q6" s="1527">
        <v>5247975</v>
      </c>
      <c r="R6" s="1527">
        <v>4677566</v>
      </c>
      <c r="S6" s="1527">
        <v>5215652</v>
      </c>
      <c r="T6" s="1527">
        <v>5146740</v>
      </c>
      <c r="U6" s="1527">
        <v>4946438</v>
      </c>
      <c r="V6" s="1527">
        <v>5139787</v>
      </c>
      <c r="W6" s="1527">
        <v>5093468</v>
      </c>
      <c r="X6" s="1527">
        <v>6796552</v>
      </c>
      <c r="Y6" s="1527">
        <v>5089885</v>
      </c>
      <c r="Z6" s="1527">
        <v>4795824</v>
      </c>
      <c r="AA6" s="1527">
        <v>5439117</v>
      </c>
      <c r="AB6" s="1527">
        <v>5556138</v>
      </c>
      <c r="AC6" s="1527">
        <v>5635041</v>
      </c>
      <c r="AD6" s="1527">
        <v>5320280</v>
      </c>
      <c r="AE6" s="1527">
        <v>5507836</v>
      </c>
      <c r="AF6" s="1527">
        <v>5233474</v>
      </c>
      <c r="AG6" s="1527">
        <v>5283765</v>
      </c>
      <c r="AH6" s="1527">
        <v>5542287</v>
      </c>
      <c r="AI6" s="1527">
        <v>5430649</v>
      </c>
      <c r="AJ6" s="1527">
        <v>7185702</v>
      </c>
      <c r="AK6" s="1527">
        <v>5576038</v>
      </c>
      <c r="AL6" s="1527">
        <v>5217581</v>
      </c>
      <c r="AM6" s="1527">
        <v>5980306</v>
      </c>
      <c r="AN6" s="1527">
        <v>5385116</v>
      </c>
      <c r="AO6" s="1527">
        <v>5476327</v>
      </c>
      <c r="AP6" s="1527">
        <v>5381144</v>
      </c>
      <c r="AQ6" s="1527">
        <v>5583771</v>
      </c>
      <c r="AR6" s="1528">
        <v>5722712</v>
      </c>
      <c r="AS6" s="1528">
        <v>5278224</v>
      </c>
      <c r="AT6" s="1528">
        <v>5641964</v>
      </c>
      <c r="AU6" s="1528">
        <v>5639078</v>
      </c>
      <c r="AV6" s="1528">
        <v>7340347</v>
      </c>
      <c r="AW6" s="1528">
        <v>5541738</v>
      </c>
      <c r="AX6" s="1528">
        <v>5436047</v>
      </c>
      <c r="AY6" s="1528">
        <v>5734387</v>
      </c>
      <c r="AZ6" s="1529">
        <v>5520603</v>
      </c>
      <c r="BA6" s="1529">
        <v>6001113</v>
      </c>
      <c r="BB6" s="1529">
        <v>5408488</v>
      </c>
      <c r="BC6" s="1529">
        <v>5762671</v>
      </c>
      <c r="BD6" s="1529">
        <v>6034651</v>
      </c>
      <c r="BE6" s="1529">
        <v>5574065</v>
      </c>
      <c r="BF6" s="1529">
        <v>6189540</v>
      </c>
      <c r="BG6" s="1529">
        <v>5990000</v>
      </c>
      <c r="BH6" s="1528">
        <v>8031505</v>
      </c>
      <c r="BI6" s="1528">
        <v>6197949</v>
      </c>
      <c r="BJ6" s="1528">
        <v>5467258</v>
      </c>
      <c r="BK6" s="1528">
        <v>6180864</v>
      </c>
      <c r="BL6" s="1528">
        <v>5874355</v>
      </c>
      <c r="BM6" s="1528">
        <v>6477234</v>
      </c>
      <c r="BN6" s="1528">
        <v>5857453</v>
      </c>
      <c r="BO6" s="1528">
        <v>6305140</v>
      </c>
      <c r="BP6" s="1528">
        <f>6311254+66962</f>
        <v>6378216</v>
      </c>
      <c r="BQ6" s="1528">
        <f>5993041+63646</f>
        <v>6056687</v>
      </c>
      <c r="BR6" s="1540">
        <f>6686559+67856</f>
        <v>6754415</v>
      </c>
      <c r="BS6" s="1540">
        <f>6303813+64631</f>
        <v>6368444</v>
      </c>
      <c r="BT6" s="1541">
        <f>8120753+61058</f>
        <v>8181811</v>
      </c>
      <c r="BU6" s="1541">
        <f>6325431+57694</f>
        <v>6383125</v>
      </c>
      <c r="BV6" s="1541">
        <f>6052667+56966</f>
        <v>6109633</v>
      </c>
      <c r="BW6" s="3180">
        <f>6916473+63218</f>
        <v>6979691</v>
      </c>
      <c r="BX6" s="3180">
        <f>6719069+62125</f>
        <v>6781194</v>
      </c>
      <c r="BY6" s="3180">
        <f>7105494+64660</f>
        <v>7170154</v>
      </c>
      <c r="BZ6" s="3180">
        <f>6197143+59202</f>
        <v>6256345</v>
      </c>
      <c r="CA6" s="3181">
        <f>7027972+64483</f>
        <v>7092455</v>
      </c>
      <c r="CB6" s="3180">
        <v>6979838</v>
      </c>
      <c r="CC6" s="3182">
        <v>6511710</v>
      </c>
      <c r="CD6" s="3183">
        <v>7300253</v>
      </c>
      <c r="CE6" s="3183">
        <v>6950183</v>
      </c>
      <c r="CF6" s="3221">
        <v>8741586</v>
      </c>
      <c r="CG6" s="3213">
        <v>6933706</v>
      </c>
      <c r="CH6" s="3183">
        <v>6547750</v>
      </c>
      <c r="CI6" s="3183">
        <v>7382070</v>
      </c>
      <c r="CJ6" s="1542"/>
    </row>
    <row r="7" spans="1:88" s="1547" customFormat="1" ht="22.5" x14ac:dyDescent="0.25">
      <c r="A7" s="3227" t="s">
        <v>5745</v>
      </c>
      <c r="B7" s="1543">
        <v>9717.9310000000005</v>
      </c>
      <c r="C7" s="1543">
        <v>8695.5310000000009</v>
      </c>
      <c r="D7" s="1543">
        <v>9537</v>
      </c>
      <c r="E7" s="1543">
        <v>9328.3799999999992</v>
      </c>
      <c r="F7" s="1543">
        <v>9365.3790000000008</v>
      </c>
      <c r="G7" s="1543">
        <v>8566.6859999999997</v>
      </c>
      <c r="H7" s="1543">
        <v>9187.1509999999998</v>
      </c>
      <c r="I7" s="1543">
        <v>9327.4629999999997</v>
      </c>
      <c r="J7" s="1543">
        <v>8899.0619999999999</v>
      </c>
      <c r="K7" s="1543">
        <v>10019.85</v>
      </c>
      <c r="L7" s="1543">
        <v>9953.0740000000005</v>
      </c>
      <c r="M7" s="1543">
        <v>14412.458000000001</v>
      </c>
      <c r="N7" s="1543">
        <v>10301.35</v>
      </c>
      <c r="O7" s="1543">
        <v>9300.4850000000006</v>
      </c>
      <c r="P7" s="1543">
        <v>10679.24</v>
      </c>
      <c r="Q7" s="1543">
        <v>11267.702789999999</v>
      </c>
      <c r="R7" s="1543">
        <v>9276.9660000000003</v>
      </c>
      <c r="S7" s="1543">
        <v>10612.598168220002</v>
      </c>
      <c r="T7" s="1543">
        <v>10549.572</v>
      </c>
      <c r="U7" s="1543">
        <v>9942</v>
      </c>
      <c r="V7" s="1543">
        <v>10729.645</v>
      </c>
      <c r="W7" s="1543">
        <v>10840.106</v>
      </c>
      <c r="X7" s="1543">
        <v>15747.023999999999</v>
      </c>
      <c r="Y7" s="1543">
        <v>11116.937</v>
      </c>
      <c r="Z7" s="1543">
        <v>12597.385472538999</v>
      </c>
      <c r="AA7" s="1543">
        <v>11425</v>
      </c>
      <c r="AB7" s="1543">
        <v>11616.532999999999</v>
      </c>
      <c r="AC7" s="1543">
        <v>11411.8463010512</v>
      </c>
      <c r="AD7" s="1543">
        <v>10729.509122245256</v>
      </c>
      <c r="AE7" s="1543">
        <v>11263.006257917899</v>
      </c>
      <c r="AF7" s="1543">
        <v>10996.251</v>
      </c>
      <c r="AG7" s="1543">
        <v>10655</v>
      </c>
      <c r="AH7" s="1543">
        <v>11325.603999999999</v>
      </c>
      <c r="AI7" s="1543">
        <v>11628.968000000001</v>
      </c>
      <c r="AJ7" s="1543">
        <v>17038.289164287296</v>
      </c>
      <c r="AK7" s="1543">
        <v>11990.63</v>
      </c>
      <c r="AL7" s="1543">
        <v>11039</v>
      </c>
      <c r="AM7" s="1543">
        <v>12689.204079463199</v>
      </c>
      <c r="AN7" s="1543">
        <v>11416</v>
      </c>
      <c r="AO7" s="1543">
        <v>11568.88887716</v>
      </c>
      <c r="AP7" s="1543">
        <v>11032.510690999999</v>
      </c>
      <c r="AQ7" s="1543">
        <v>11767</v>
      </c>
      <c r="AR7" s="1528">
        <v>12212</v>
      </c>
      <c r="AS7" s="1528">
        <v>10979.015160000001</v>
      </c>
      <c r="AT7" s="1528">
        <v>12170</v>
      </c>
      <c r="AU7" s="1528">
        <v>12319</v>
      </c>
      <c r="AV7" s="1528">
        <v>17686.962684089995</v>
      </c>
      <c r="AW7" s="1528">
        <v>12299.68105725</v>
      </c>
      <c r="AX7" s="1528">
        <v>11863</v>
      </c>
      <c r="AY7" s="1528">
        <v>12300</v>
      </c>
      <c r="AZ7" s="1529">
        <v>12047</v>
      </c>
      <c r="BA7" s="1529">
        <v>12894.22292939</v>
      </c>
      <c r="BB7" s="1529">
        <v>11442</v>
      </c>
      <c r="BC7" s="1529">
        <v>12705.697960490001</v>
      </c>
      <c r="BD7" s="1529">
        <v>13047</v>
      </c>
      <c r="BE7" s="1529">
        <v>11945</v>
      </c>
      <c r="BF7" s="1529">
        <v>13772.597298999999</v>
      </c>
      <c r="BG7" s="1529">
        <v>13412</v>
      </c>
      <c r="BH7" s="1528">
        <v>19581.846663389999</v>
      </c>
      <c r="BI7" s="1528">
        <v>13905</v>
      </c>
      <c r="BJ7" s="1528">
        <v>12044.143946</v>
      </c>
      <c r="BK7" s="1528">
        <v>13521</v>
      </c>
      <c r="BL7" s="1528">
        <v>12691.390219000001</v>
      </c>
      <c r="BM7" s="1528">
        <v>13828</v>
      </c>
      <c r="BN7" s="1528">
        <v>12433.66978</v>
      </c>
      <c r="BO7" s="1528">
        <v>13739</v>
      </c>
      <c r="BP7" s="1528">
        <f>13727+105</f>
        <v>13832</v>
      </c>
      <c r="BQ7" s="1528">
        <f>12820+108</f>
        <v>12928</v>
      </c>
      <c r="BR7" s="1528">
        <f>14708+111</f>
        <v>14819</v>
      </c>
      <c r="BS7" s="1528">
        <f>14231+106</f>
        <v>14337</v>
      </c>
      <c r="BT7" s="1531">
        <f>19548+112</f>
        <v>19660</v>
      </c>
      <c r="BU7" s="1531">
        <f>13990+95</f>
        <v>14085</v>
      </c>
      <c r="BV7" s="1531">
        <f>13355+98</f>
        <v>13453</v>
      </c>
      <c r="BW7" s="3175">
        <f>15237+109</f>
        <v>15346</v>
      </c>
      <c r="BX7" s="3175">
        <f>14669+107</f>
        <v>14776</v>
      </c>
      <c r="BY7" s="3175">
        <f>15065+111</f>
        <v>15176</v>
      </c>
      <c r="BZ7" s="3184">
        <f>13173+113</f>
        <v>13286</v>
      </c>
      <c r="CA7" s="3175">
        <f>15250+101</f>
        <v>15351</v>
      </c>
      <c r="CB7" s="3175">
        <v>15464</v>
      </c>
      <c r="CC7" s="3185">
        <v>13939.955345520002</v>
      </c>
      <c r="CD7" s="3186">
        <v>16100.230820569999</v>
      </c>
      <c r="CE7" s="3186">
        <v>15625.218124000001</v>
      </c>
      <c r="CF7" s="3222">
        <v>20245.2136058</v>
      </c>
      <c r="CG7" s="3214">
        <v>14985.75747522</v>
      </c>
      <c r="CH7" s="3186">
        <v>14321.07014962</v>
      </c>
      <c r="CI7" s="3186">
        <v>15859.207719</v>
      </c>
      <c r="CJ7" s="1546"/>
    </row>
    <row r="8" spans="1:88" s="1547" customFormat="1" ht="21" thickBot="1" x14ac:dyDescent="0.3">
      <c r="A8" s="3227"/>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28"/>
      <c r="AS8" s="1528"/>
      <c r="AT8" s="1528"/>
      <c r="AU8" s="1528"/>
      <c r="AV8" s="1528"/>
      <c r="AW8" s="1528"/>
      <c r="AX8" s="1528"/>
      <c r="AY8" s="1528"/>
      <c r="AZ8" s="1529"/>
      <c r="BA8" s="1529"/>
      <c r="BB8" s="1529"/>
      <c r="BC8" s="1529"/>
      <c r="BD8" s="1529"/>
      <c r="BE8" s="1529"/>
      <c r="BF8" s="1529"/>
      <c r="BG8" s="1529"/>
      <c r="BH8" s="1548"/>
      <c r="BI8" s="1548"/>
      <c r="BJ8" s="1548"/>
      <c r="BK8" s="1548"/>
      <c r="BL8" s="1548"/>
      <c r="BM8" s="1548"/>
      <c r="BN8" s="1548"/>
      <c r="BO8" s="1548"/>
      <c r="BP8" s="1548"/>
      <c r="BQ8" s="1548"/>
      <c r="BR8" s="1549"/>
      <c r="BS8" s="1549"/>
      <c r="BT8" s="1550"/>
      <c r="BU8" s="1550"/>
      <c r="BV8" s="1550"/>
      <c r="BW8" s="3187"/>
      <c r="BX8" s="3187"/>
      <c r="BY8" s="3187"/>
      <c r="BZ8" s="3187"/>
      <c r="CA8" s="3188"/>
      <c r="CB8" s="3187"/>
      <c r="CC8" s="3187"/>
      <c r="CD8" s="3189"/>
      <c r="CE8" s="3189"/>
      <c r="CF8" s="3223"/>
      <c r="CG8" s="3215"/>
      <c r="CH8" s="3189"/>
      <c r="CI8" s="3189"/>
    </row>
    <row r="9" spans="1:88" s="1533" customFormat="1" ht="21" thickTop="1" x14ac:dyDescent="0.25">
      <c r="A9" s="3227" t="s">
        <v>3943</v>
      </c>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27"/>
      <c r="AR9" s="1528"/>
      <c r="AS9" s="1528"/>
      <c r="AT9" s="1528"/>
      <c r="AU9" s="1528"/>
      <c r="AV9" s="1528"/>
      <c r="AW9" s="1528"/>
      <c r="AX9" s="1528"/>
      <c r="AY9" s="1528"/>
      <c r="AZ9" s="1529"/>
      <c r="BA9" s="1529"/>
      <c r="BB9" s="1529"/>
      <c r="BC9" s="1529"/>
      <c r="BD9" s="1529"/>
      <c r="BE9" s="1529"/>
      <c r="BF9" s="1529"/>
      <c r="BG9" s="1529"/>
      <c r="BH9" s="1528"/>
      <c r="BI9" s="1528"/>
      <c r="BJ9" s="1528"/>
      <c r="BK9" s="1528"/>
      <c r="BL9" s="1528"/>
      <c r="BM9" s="1528"/>
      <c r="BN9" s="1528"/>
      <c r="BO9" s="1528"/>
      <c r="BP9" s="1528"/>
      <c r="BQ9" s="1528"/>
      <c r="BR9" s="1528"/>
      <c r="BS9" s="1528"/>
      <c r="BT9" s="1531"/>
      <c r="BU9" s="1531"/>
      <c r="BV9" s="1531"/>
      <c r="BW9" s="3175"/>
      <c r="BX9" s="3175"/>
      <c r="BY9" s="3175"/>
      <c r="BZ9" s="3175"/>
      <c r="CA9" s="3175"/>
      <c r="CB9" s="3175"/>
      <c r="CC9" s="3175"/>
      <c r="CD9" s="3176"/>
      <c r="CE9" s="3176"/>
      <c r="CF9" s="3219"/>
      <c r="CG9" s="3211"/>
      <c r="CH9" s="3176"/>
      <c r="CI9" s="3176"/>
    </row>
    <row r="10" spans="1:88" s="1547" customFormat="1" ht="22.5" x14ac:dyDescent="0.25">
      <c r="A10" s="3227" t="s">
        <v>5746</v>
      </c>
      <c r="B10" s="1543">
        <v>217833</v>
      </c>
      <c r="C10" s="1543">
        <v>218440</v>
      </c>
      <c r="D10" s="1543">
        <v>220363</v>
      </c>
      <c r="E10" s="1543">
        <v>222289</v>
      </c>
      <c r="F10" s="1543">
        <v>223633</v>
      </c>
      <c r="G10" s="1543">
        <v>226293</v>
      </c>
      <c r="H10" s="1543">
        <v>228062</v>
      </c>
      <c r="I10" s="1543">
        <v>230520</v>
      </c>
      <c r="J10" s="1543">
        <v>232313</v>
      </c>
      <c r="K10" s="1543">
        <v>234282</v>
      </c>
      <c r="L10" s="1543">
        <v>236503</v>
      </c>
      <c r="M10" s="1543">
        <v>237812</v>
      </c>
      <c r="N10" s="1543">
        <v>239431</v>
      </c>
      <c r="O10" s="1543">
        <v>240890</v>
      </c>
      <c r="P10" s="1543">
        <v>243148</v>
      </c>
      <c r="Q10" s="1543">
        <v>247861</v>
      </c>
      <c r="R10" s="1543">
        <v>249000</v>
      </c>
      <c r="S10" s="1543">
        <v>248770</v>
      </c>
      <c r="T10" s="1543">
        <v>249862</v>
      </c>
      <c r="U10" s="1543">
        <v>249642</v>
      </c>
      <c r="V10" s="1543">
        <v>250272</v>
      </c>
      <c r="W10" s="1543">
        <v>257682</v>
      </c>
      <c r="X10" s="1543">
        <v>252165</v>
      </c>
      <c r="Y10" s="1543">
        <v>252070</v>
      </c>
      <c r="Z10" s="1543">
        <v>252161</v>
      </c>
      <c r="AA10" s="1543">
        <v>252895</v>
      </c>
      <c r="AB10" s="1543">
        <v>252541</v>
      </c>
      <c r="AC10" s="1543">
        <v>252930</v>
      </c>
      <c r="AD10" s="1543">
        <v>253033</v>
      </c>
      <c r="AE10" s="1543">
        <v>253289</v>
      </c>
      <c r="AF10" s="1543">
        <v>252512</v>
      </c>
      <c r="AG10" s="1543">
        <v>252682</v>
      </c>
      <c r="AH10" s="1543">
        <v>252812</v>
      </c>
      <c r="AI10" s="1543">
        <v>252541</v>
      </c>
      <c r="AJ10" s="1543">
        <v>250726</v>
      </c>
      <c r="AK10" s="1543">
        <v>265937</v>
      </c>
      <c r="AL10" s="1543">
        <v>266358</v>
      </c>
      <c r="AM10" s="1543">
        <v>266642</v>
      </c>
      <c r="AN10" s="1543">
        <v>266410</v>
      </c>
      <c r="AO10" s="1543">
        <v>268626</v>
      </c>
      <c r="AP10" s="1543">
        <v>267241</v>
      </c>
      <c r="AQ10" s="1543">
        <v>268192</v>
      </c>
      <c r="AR10" s="1528">
        <v>269386</v>
      </c>
      <c r="AS10" s="1528">
        <v>268893</v>
      </c>
      <c r="AT10" s="1528">
        <v>265119</v>
      </c>
      <c r="AU10" s="1528">
        <v>265161</v>
      </c>
      <c r="AV10" s="1528">
        <v>268819</v>
      </c>
      <c r="AW10" s="1528">
        <v>265463</v>
      </c>
      <c r="AX10" s="1528">
        <v>265728</v>
      </c>
      <c r="AY10" s="1528">
        <v>266566</v>
      </c>
      <c r="AZ10" s="1529">
        <v>256809</v>
      </c>
      <c r="BA10" s="1529">
        <v>258179</v>
      </c>
      <c r="BB10" s="1529">
        <v>257767</v>
      </c>
      <c r="BC10" s="1529">
        <v>257823</v>
      </c>
      <c r="BD10" s="1529">
        <v>258048</v>
      </c>
      <c r="BE10" s="1529">
        <v>258048</v>
      </c>
      <c r="BF10" s="1529">
        <v>258162</v>
      </c>
      <c r="BG10" s="1529">
        <v>257569</v>
      </c>
      <c r="BH10" s="1528">
        <v>257866</v>
      </c>
      <c r="BI10" s="1528">
        <v>257845</v>
      </c>
      <c r="BJ10" s="1528">
        <v>257514</v>
      </c>
      <c r="BK10" s="1528">
        <v>257969</v>
      </c>
      <c r="BL10" s="1528">
        <v>257460</v>
      </c>
      <c r="BM10" s="1528">
        <v>259008</v>
      </c>
      <c r="BN10" s="1528">
        <v>257833</v>
      </c>
      <c r="BO10" s="1528">
        <v>258194</v>
      </c>
      <c r="BP10" s="1528">
        <f>257036+49609</f>
        <v>306645</v>
      </c>
      <c r="BQ10" s="1528">
        <f>256544+48940</f>
        <v>305484</v>
      </c>
      <c r="BR10" s="1528">
        <f>256745+48383</f>
        <v>305128</v>
      </c>
      <c r="BS10" s="1528">
        <f>256160+47756</f>
        <v>303916</v>
      </c>
      <c r="BT10" s="1531">
        <f>255778+47079</f>
        <v>302857</v>
      </c>
      <c r="BU10" s="1531">
        <f>253668+46487</f>
        <v>300155</v>
      </c>
      <c r="BV10" s="1531">
        <f>255385+46126</f>
        <v>301511</v>
      </c>
      <c r="BW10" s="3175">
        <f>255892+45412</f>
        <v>301304</v>
      </c>
      <c r="BX10" s="3175">
        <f>256179+44943</f>
        <v>301122</v>
      </c>
      <c r="BY10" s="3175">
        <f>256656+44560</f>
        <v>301216</v>
      </c>
      <c r="BZ10" s="3175">
        <f>258056+44133</f>
        <v>302189</v>
      </c>
      <c r="CA10" s="3184">
        <f>259816+43374</f>
        <v>303190</v>
      </c>
      <c r="CB10" s="3175">
        <v>302654</v>
      </c>
      <c r="CC10" s="3185">
        <v>303052</v>
      </c>
      <c r="CD10" s="3186">
        <v>302009</v>
      </c>
      <c r="CE10" s="3186">
        <v>295741</v>
      </c>
      <c r="CF10" s="3222">
        <v>296795</v>
      </c>
      <c r="CG10" s="3214">
        <v>296235</v>
      </c>
      <c r="CH10" s="3186">
        <v>299978</v>
      </c>
      <c r="CI10" s="3186">
        <v>300165</v>
      </c>
      <c r="CJ10" s="1546"/>
    </row>
    <row r="11" spans="1:88" s="1533" customFormat="1" ht="20.25" x14ac:dyDescent="0.25">
      <c r="A11" s="3227" t="s">
        <v>3944</v>
      </c>
      <c r="B11" s="1527">
        <v>1125462</v>
      </c>
      <c r="C11" s="1527">
        <v>1123191</v>
      </c>
      <c r="D11" s="1527">
        <v>1131773</v>
      </c>
      <c r="E11" s="1527">
        <v>1137796</v>
      </c>
      <c r="F11" s="1527">
        <v>1145652</v>
      </c>
      <c r="G11" s="1527">
        <v>1152561</v>
      </c>
      <c r="H11" s="1527">
        <v>1158333</v>
      </c>
      <c r="I11" s="1527">
        <v>1156033</v>
      </c>
      <c r="J11" s="1527">
        <v>1160146</v>
      </c>
      <c r="K11" s="1527">
        <v>1166886</v>
      </c>
      <c r="L11" s="1527">
        <v>1173671</v>
      </c>
      <c r="M11" s="1527">
        <v>1172152</v>
      </c>
      <c r="N11" s="1527">
        <v>1179490</v>
      </c>
      <c r="O11" s="1527">
        <v>1183780</v>
      </c>
      <c r="P11" s="1527">
        <v>1182678</v>
      </c>
      <c r="Q11" s="1527">
        <v>1183040</v>
      </c>
      <c r="R11" s="1527">
        <v>1190074</v>
      </c>
      <c r="S11" s="1527">
        <v>1195802</v>
      </c>
      <c r="T11" s="1527">
        <v>1180108</v>
      </c>
      <c r="U11" s="1527">
        <v>1187521</v>
      </c>
      <c r="V11" s="1527">
        <v>1191561</v>
      </c>
      <c r="W11" s="1527">
        <v>1201494</v>
      </c>
      <c r="X11" s="1527">
        <f>1175622+37972</f>
        <v>1213594</v>
      </c>
      <c r="Y11" s="1527">
        <f>1184810+38424</f>
        <v>1223234</v>
      </c>
      <c r="Z11" s="1527">
        <v>1226926</v>
      </c>
      <c r="AA11" s="1527">
        <v>1236622</v>
      </c>
      <c r="AB11" s="1527">
        <v>1248579</v>
      </c>
      <c r="AC11" s="1527">
        <v>1259241</v>
      </c>
      <c r="AD11" s="1527">
        <v>1271746</v>
      </c>
      <c r="AE11" s="1527">
        <v>1280600</v>
      </c>
      <c r="AF11" s="1527">
        <v>1292888</v>
      </c>
      <c r="AG11" s="1527">
        <v>1303518</v>
      </c>
      <c r="AH11" s="1527">
        <v>1303973</v>
      </c>
      <c r="AI11" s="1527">
        <v>1307517</v>
      </c>
      <c r="AJ11" s="1527">
        <v>1311014</v>
      </c>
      <c r="AK11" s="1527">
        <v>1317748</v>
      </c>
      <c r="AL11" s="1527">
        <v>1306992</v>
      </c>
      <c r="AM11" s="1527">
        <v>1317885</v>
      </c>
      <c r="AN11" s="1527">
        <v>1321883</v>
      </c>
      <c r="AO11" s="1527">
        <v>1332786</v>
      </c>
      <c r="AP11" s="1527">
        <f>1238424+98349</f>
        <v>1336773</v>
      </c>
      <c r="AQ11" s="1527">
        <v>1350469</v>
      </c>
      <c r="AR11" s="1528">
        <v>1350319</v>
      </c>
      <c r="AS11" s="1528">
        <v>1370899</v>
      </c>
      <c r="AT11" s="1528">
        <v>1384618</v>
      </c>
      <c r="AU11" s="1528">
        <v>1395334</v>
      </c>
      <c r="AV11" s="1528">
        <v>1401132</v>
      </c>
      <c r="AW11" s="1528">
        <v>1413190</v>
      </c>
      <c r="AX11" s="1528">
        <v>1429076</v>
      </c>
      <c r="AY11" s="1528">
        <v>1428073</v>
      </c>
      <c r="AZ11" s="1529">
        <v>1400973</v>
      </c>
      <c r="BA11" s="1529">
        <v>1417480</v>
      </c>
      <c r="BB11" s="1529">
        <v>1430146</v>
      </c>
      <c r="BC11" s="1529">
        <v>1436010</v>
      </c>
      <c r="BD11" s="1529">
        <v>1449564</v>
      </c>
      <c r="BE11" s="1529">
        <v>1410072</v>
      </c>
      <c r="BF11" s="1529">
        <v>1416629</v>
      </c>
      <c r="BG11" s="1529">
        <v>1427165</v>
      </c>
      <c r="BH11" s="1528">
        <v>1436119</v>
      </c>
      <c r="BI11" s="1528">
        <v>1446329</v>
      </c>
      <c r="BJ11" s="1528">
        <v>1545809</v>
      </c>
      <c r="BK11" s="1528">
        <v>1549002</v>
      </c>
      <c r="BL11" s="1528">
        <v>1554356</v>
      </c>
      <c r="BM11" s="1528">
        <v>1569785</v>
      </c>
      <c r="BN11" s="1528">
        <v>1560301</v>
      </c>
      <c r="BO11" s="1528">
        <v>1593696</v>
      </c>
      <c r="BP11" s="1551">
        <v>1454997</v>
      </c>
      <c r="BQ11" s="1551">
        <v>1452658</v>
      </c>
      <c r="BR11" s="1551">
        <v>1465265</v>
      </c>
      <c r="BS11" s="1551">
        <v>1448285</v>
      </c>
      <c r="BT11" s="1545">
        <v>1444482</v>
      </c>
      <c r="BU11" s="1545">
        <v>1444867</v>
      </c>
      <c r="BV11" s="1531">
        <v>1439143</v>
      </c>
      <c r="BW11" s="3185">
        <v>1439324</v>
      </c>
      <c r="BX11" s="3185">
        <v>1439132</v>
      </c>
      <c r="BY11" s="3185">
        <v>1448316</v>
      </c>
      <c r="BZ11" s="3175">
        <v>1434389</v>
      </c>
      <c r="CA11" s="3185">
        <v>1437998</v>
      </c>
      <c r="CB11" s="3175">
        <v>1439280</v>
      </c>
      <c r="CC11" s="3185">
        <v>1437030</v>
      </c>
      <c r="CD11" s="3186">
        <v>1442721</v>
      </c>
      <c r="CE11" s="3186">
        <v>1444812</v>
      </c>
      <c r="CF11" s="3222">
        <v>1445700</v>
      </c>
      <c r="CG11" s="3214">
        <v>1415581</v>
      </c>
      <c r="CH11" s="3186">
        <v>1388703</v>
      </c>
      <c r="CI11" s="3186">
        <v>1355320</v>
      </c>
    </row>
    <row r="12" spans="1:88" s="1533" customFormat="1" ht="20.25" x14ac:dyDescent="0.25">
      <c r="A12" s="3227" t="s">
        <v>292</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c r="AM12" s="1527"/>
      <c r="AN12" s="1527"/>
      <c r="AO12" s="1527"/>
      <c r="AP12" s="1527"/>
      <c r="AQ12" s="1527"/>
      <c r="AR12" s="1528"/>
      <c r="AS12" s="1528"/>
      <c r="AT12" s="1528"/>
      <c r="AU12" s="1528"/>
      <c r="AV12" s="1528"/>
      <c r="AW12" s="1528"/>
      <c r="AX12" s="1528"/>
      <c r="AY12" s="1528"/>
      <c r="AZ12" s="1529"/>
      <c r="BA12" s="1529"/>
      <c r="BB12" s="1529"/>
      <c r="BC12" s="1529"/>
      <c r="BD12" s="1529"/>
      <c r="BE12" s="1529"/>
      <c r="BF12" s="1529"/>
      <c r="BG12" s="1529"/>
      <c r="BH12" s="1528"/>
      <c r="BI12" s="1528"/>
      <c r="BJ12" s="1528"/>
      <c r="BK12" s="1528"/>
      <c r="BL12" s="1528"/>
      <c r="BM12" s="1528"/>
      <c r="BN12" s="1528"/>
      <c r="BO12" s="1528"/>
      <c r="BP12" s="1551">
        <v>162495</v>
      </c>
      <c r="BQ12" s="1551">
        <v>164522</v>
      </c>
      <c r="BR12" s="1551">
        <v>166226</v>
      </c>
      <c r="BS12" s="1551">
        <v>167610</v>
      </c>
      <c r="BT12" s="1545">
        <v>169656</v>
      </c>
      <c r="BU12" s="1545">
        <v>170435</v>
      </c>
      <c r="BV12" s="1531">
        <v>173754</v>
      </c>
      <c r="BW12" s="3185">
        <v>174552</v>
      </c>
      <c r="BX12" s="3185">
        <v>176426</v>
      </c>
      <c r="BY12" s="3185">
        <v>178112</v>
      </c>
      <c r="BZ12" s="3175">
        <v>177586</v>
      </c>
      <c r="CA12" s="3185">
        <v>179710</v>
      </c>
      <c r="CB12" s="3175">
        <v>179554</v>
      </c>
      <c r="CC12" s="3185">
        <v>173699</v>
      </c>
      <c r="CD12" s="3186">
        <v>174865</v>
      </c>
      <c r="CE12" s="3186">
        <v>177205</v>
      </c>
      <c r="CF12" s="3222">
        <v>180111</v>
      </c>
      <c r="CG12" s="3214">
        <v>181804</v>
      </c>
      <c r="CH12" s="3186">
        <v>182453</v>
      </c>
      <c r="CI12" s="3186">
        <v>184220</v>
      </c>
    </row>
    <row r="13" spans="1:88" s="1547" customFormat="1" ht="22.5" x14ac:dyDescent="0.25">
      <c r="A13" s="3227" t="s">
        <v>5747</v>
      </c>
      <c r="B13" s="1543">
        <v>1343295</v>
      </c>
      <c r="C13" s="1543">
        <v>1341631</v>
      </c>
      <c r="D13" s="1543">
        <v>1352136</v>
      </c>
      <c r="E13" s="1543">
        <v>1360085</v>
      </c>
      <c r="F13" s="1543">
        <v>1369285</v>
      </c>
      <c r="G13" s="1543">
        <v>1378854</v>
      </c>
      <c r="H13" s="1543">
        <v>1386395</v>
      </c>
      <c r="I13" s="1543">
        <v>1386553</v>
      </c>
      <c r="J13" s="1543">
        <v>1392459</v>
      </c>
      <c r="K13" s="1543">
        <v>1401168</v>
      </c>
      <c r="L13" s="1543">
        <v>1410174</v>
      </c>
      <c r="M13" s="1543">
        <v>1409964</v>
      </c>
      <c r="N13" s="1543">
        <v>1418921</v>
      </c>
      <c r="O13" s="1543">
        <v>1424670</v>
      </c>
      <c r="P13" s="1543">
        <v>1425826</v>
      </c>
      <c r="Q13" s="1543">
        <v>1430901</v>
      </c>
      <c r="R13" s="1543">
        <v>1439074</v>
      </c>
      <c r="S13" s="1543">
        <v>1444572</v>
      </c>
      <c r="T13" s="1543">
        <v>1429970</v>
      </c>
      <c r="U13" s="1543">
        <v>1437163</v>
      </c>
      <c r="V13" s="1543">
        <v>1441833</v>
      </c>
      <c r="W13" s="1543">
        <v>1459176</v>
      </c>
      <c r="X13" s="1543">
        <f>X10+X11</f>
        <v>1465759</v>
      </c>
      <c r="Y13" s="1543">
        <f>Y10+Y11</f>
        <v>1475304</v>
      </c>
      <c r="Z13" s="1543">
        <v>1479087</v>
      </c>
      <c r="AA13" s="1543">
        <v>1489517</v>
      </c>
      <c r="AB13" s="1543">
        <v>1501120</v>
      </c>
      <c r="AC13" s="1543">
        <v>1512171</v>
      </c>
      <c r="AD13" s="1543">
        <v>1524779</v>
      </c>
      <c r="AE13" s="1543">
        <v>1533889</v>
      </c>
      <c r="AF13" s="1543">
        <v>1545400</v>
      </c>
      <c r="AG13" s="1543">
        <v>1556200</v>
      </c>
      <c r="AH13" s="1543">
        <v>1556785</v>
      </c>
      <c r="AI13" s="1543">
        <v>1560058</v>
      </c>
      <c r="AJ13" s="1543">
        <v>1561740</v>
      </c>
      <c r="AK13" s="1543">
        <v>1583685</v>
      </c>
      <c r="AL13" s="1543">
        <v>1573350</v>
      </c>
      <c r="AM13" s="1543">
        <v>1584527</v>
      </c>
      <c r="AN13" s="1543">
        <v>1588293</v>
      </c>
      <c r="AO13" s="1543">
        <v>1601412</v>
      </c>
      <c r="AP13" s="1543">
        <f>AP10+AP11</f>
        <v>1604014</v>
      </c>
      <c r="AQ13" s="1543">
        <v>1618661</v>
      </c>
      <c r="AR13" s="1528">
        <v>1619705</v>
      </c>
      <c r="AS13" s="1528">
        <v>1639792</v>
      </c>
      <c r="AT13" s="1528">
        <v>1649737</v>
      </c>
      <c r="AU13" s="1528">
        <v>1660495</v>
      </c>
      <c r="AV13" s="1528">
        <v>1669951</v>
      </c>
      <c r="AW13" s="1528">
        <v>1678653</v>
      </c>
      <c r="AX13" s="1528">
        <v>1694804</v>
      </c>
      <c r="AY13" s="1528">
        <v>1694639</v>
      </c>
      <c r="AZ13" s="1529">
        <v>1657782</v>
      </c>
      <c r="BA13" s="1529">
        <v>1675659</v>
      </c>
      <c r="BB13" s="1529">
        <v>1687913</v>
      </c>
      <c r="BC13" s="1529">
        <v>1693833</v>
      </c>
      <c r="BD13" s="1529">
        <v>1707612</v>
      </c>
      <c r="BE13" s="1529">
        <v>1668120</v>
      </c>
      <c r="BF13" s="1529">
        <v>1674791</v>
      </c>
      <c r="BG13" s="1529">
        <v>1684734</v>
      </c>
      <c r="BH13" s="1528">
        <v>1693985</v>
      </c>
      <c r="BI13" s="1528">
        <v>1704174</v>
      </c>
      <c r="BJ13" s="1528">
        <f>BJ10+BJ11</f>
        <v>1803323</v>
      </c>
      <c r="BK13" s="1528">
        <v>1806971</v>
      </c>
      <c r="BL13" s="1528">
        <v>1811816</v>
      </c>
      <c r="BM13" s="1528">
        <v>1828793</v>
      </c>
      <c r="BN13" s="1528">
        <v>1818134</v>
      </c>
      <c r="BO13" s="1528">
        <v>1851890</v>
      </c>
      <c r="BP13" s="1528">
        <f>1874528+49609</f>
        <v>1924137</v>
      </c>
      <c r="BQ13" s="1528">
        <f>1873724+48940</f>
        <v>1922664</v>
      </c>
      <c r="BR13" s="1528">
        <f>1888236+48383</f>
        <v>1936619</v>
      </c>
      <c r="BS13" s="1528">
        <f>1872055+47756</f>
        <v>1919811</v>
      </c>
      <c r="BT13" s="1531">
        <f>1869916+47079</f>
        <v>1916995</v>
      </c>
      <c r="BU13" s="1531">
        <f>1868970+46487</f>
        <v>1915457</v>
      </c>
      <c r="BV13" s="1531">
        <f>1868282+46126</f>
        <v>1914408</v>
      </c>
      <c r="BW13" s="3175">
        <f>1869768+45412</f>
        <v>1915180</v>
      </c>
      <c r="BX13" s="3175">
        <f>1871737+44943</f>
        <v>1916680</v>
      </c>
      <c r="BY13" s="3175">
        <f>1883084+44560</f>
        <v>1927644</v>
      </c>
      <c r="BZ13" s="3175">
        <v>1914164</v>
      </c>
      <c r="CA13" s="3184">
        <v>1920898</v>
      </c>
      <c r="CB13" s="3175">
        <v>1921488</v>
      </c>
      <c r="CC13" s="3185">
        <v>1913781</v>
      </c>
      <c r="CD13" s="3186">
        <v>1919595</v>
      </c>
      <c r="CE13" s="3186">
        <v>1917758</v>
      </c>
      <c r="CF13" s="3222">
        <v>1922606</v>
      </c>
      <c r="CG13" s="3214">
        <v>1893620</v>
      </c>
      <c r="CH13" s="3186">
        <v>1871134</v>
      </c>
      <c r="CI13" s="3186">
        <v>1839705</v>
      </c>
      <c r="CJ13" s="1546"/>
    </row>
    <row r="14" spans="1:88" s="1533" customFormat="1" ht="20.25" x14ac:dyDescent="0.25">
      <c r="A14" s="3229"/>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8"/>
      <c r="AS14" s="1528"/>
      <c r="AT14" s="1528"/>
      <c r="AU14" s="1528"/>
      <c r="AV14" s="1528"/>
      <c r="AW14" s="1528"/>
      <c r="AX14" s="1528"/>
      <c r="AY14" s="1528"/>
      <c r="AZ14" s="1529"/>
      <c r="BA14" s="1529"/>
      <c r="BB14" s="1529"/>
      <c r="BC14" s="1529"/>
      <c r="BD14" s="1529"/>
      <c r="BE14" s="1529"/>
      <c r="BF14" s="1530"/>
      <c r="BG14" s="1529"/>
      <c r="BH14" s="1528"/>
      <c r="BI14" s="1528"/>
      <c r="BJ14" s="1528"/>
      <c r="BK14" s="1528"/>
      <c r="BL14" s="1528"/>
      <c r="BM14" s="1528"/>
      <c r="BN14" s="1528"/>
      <c r="BO14" s="1528"/>
      <c r="BP14" s="1528"/>
      <c r="BQ14" s="1528"/>
      <c r="BR14" s="1528"/>
      <c r="BS14" s="1528"/>
      <c r="BT14" s="1531"/>
      <c r="BU14" s="1531"/>
      <c r="BV14" s="1531"/>
      <c r="BW14" s="3175"/>
      <c r="BX14" s="3175"/>
      <c r="BY14" s="3175"/>
      <c r="BZ14" s="3175"/>
      <c r="CA14" s="3175"/>
      <c r="CB14" s="3175"/>
      <c r="CC14" s="3175"/>
      <c r="CD14" s="3176"/>
      <c r="CE14" s="3176"/>
      <c r="CF14" s="3222"/>
      <c r="CG14" s="3214"/>
      <c r="CH14" s="3186"/>
      <c r="CI14" s="3186"/>
    </row>
    <row r="15" spans="1:88" s="1547" customFormat="1" ht="22.5" x14ac:dyDescent="0.25">
      <c r="A15" s="3227" t="s">
        <v>5748</v>
      </c>
      <c r="B15" s="1543">
        <v>1777.4069999999999</v>
      </c>
      <c r="C15" s="1543">
        <v>1936.1579999999999</v>
      </c>
      <c r="D15" s="1543">
        <v>1783.1</v>
      </c>
      <c r="E15" s="1543">
        <v>1826.7139999999999</v>
      </c>
      <c r="F15" s="1543">
        <v>1802.921</v>
      </c>
      <c r="G15" s="1543">
        <v>2058.0140000000001</v>
      </c>
      <c r="H15" s="1543">
        <v>1840.4</v>
      </c>
      <c r="I15" s="1543">
        <v>1876.7748510900001</v>
      </c>
      <c r="J15" s="1543">
        <v>2145.3510000000001</v>
      </c>
      <c r="K15" s="1543">
        <v>1888.6757088499999</v>
      </c>
      <c r="L15" s="1543">
        <v>1936.9884865000001</v>
      </c>
      <c r="M15" s="1543">
        <v>2030.9</v>
      </c>
      <c r="N15" s="1543">
        <v>1944.5847732499999</v>
      </c>
      <c r="O15" s="1543">
        <v>2204.8490000000002</v>
      </c>
      <c r="P15" s="1543">
        <v>2184</v>
      </c>
      <c r="Q15" s="1543">
        <v>1998.104</v>
      </c>
      <c r="R15" s="1543">
        <v>2287.8440000000001</v>
      </c>
      <c r="S15" s="1543">
        <v>2010.63382864</v>
      </c>
      <c r="T15" s="1543">
        <v>2051.136</v>
      </c>
      <c r="U15" s="1543">
        <v>2096.4110000000001</v>
      </c>
      <c r="V15" s="1543">
        <v>2069.3939999999998</v>
      </c>
      <c r="W15" s="1543">
        <v>2360.2869999999998</v>
      </c>
      <c r="X15" s="1543">
        <v>2150.1</v>
      </c>
      <c r="Y15" s="1543">
        <v>2083.1619999999998</v>
      </c>
      <c r="Z15" s="1543">
        <v>2375.2124715299997</v>
      </c>
      <c r="AA15" s="1543">
        <v>2762.3</v>
      </c>
      <c r="AB15" s="1543">
        <v>2128.5</v>
      </c>
      <c r="AC15" s="1543">
        <v>2127.5531944978407</v>
      </c>
      <c r="AD15" s="1543">
        <v>2183.9802014154002</v>
      </c>
      <c r="AE15" s="1543">
        <v>2170.4123403595731</v>
      </c>
      <c r="AF15" s="1543">
        <v>2511.826</v>
      </c>
      <c r="AG15" s="1543">
        <v>2502.8000000000002</v>
      </c>
      <c r="AH15" s="1543">
        <v>2205.2550000000001</v>
      </c>
      <c r="AI15" s="1543">
        <v>2592.556</v>
      </c>
      <c r="AJ15" s="1543">
        <v>2289.9284545</v>
      </c>
      <c r="AK15" s="1543">
        <v>2207.8710000000001</v>
      </c>
      <c r="AL15" s="1543">
        <v>2604.3139999999999</v>
      </c>
      <c r="AM15" s="1543">
        <v>2217.2256069599998</v>
      </c>
      <c r="AN15" s="1543">
        <v>2234.4</v>
      </c>
      <c r="AO15" s="1543">
        <v>2571.6</v>
      </c>
      <c r="AP15" s="1543">
        <v>2239.1999999999998</v>
      </c>
      <c r="AQ15" s="1543">
        <v>2221.5</v>
      </c>
      <c r="AR15" s="1528">
        <v>2595.4</v>
      </c>
      <c r="AS15" s="1528">
        <v>2286.6660000000002</v>
      </c>
      <c r="AT15" s="1528">
        <v>2282.6999999999998</v>
      </c>
      <c r="AU15" s="1528">
        <v>2340.1999999999998</v>
      </c>
      <c r="AV15" s="1528">
        <v>2392.2612589599999</v>
      </c>
      <c r="AW15" s="1528">
        <v>2750.5519697300001</v>
      </c>
      <c r="AX15" s="1528">
        <v>2666.4</v>
      </c>
      <c r="AY15" s="1528">
        <v>2280.1999999999998</v>
      </c>
      <c r="AZ15" s="1529">
        <v>2735.3</v>
      </c>
      <c r="BA15" s="1529">
        <v>2314.1048989700002</v>
      </c>
      <c r="BB15" s="1529">
        <v>2280</v>
      </c>
      <c r="BC15" s="1529">
        <v>2581.5</v>
      </c>
      <c r="BD15" s="1529">
        <v>2308.8000000000002</v>
      </c>
      <c r="BE15" s="1529">
        <v>2321.5</v>
      </c>
      <c r="BF15" s="1529">
        <v>2358.1169850000001</v>
      </c>
      <c r="BG15" s="1529">
        <v>2449.8000000000002</v>
      </c>
      <c r="BH15" s="1528">
        <v>2485.6527569999998</v>
      </c>
      <c r="BI15" s="1528">
        <v>2396</v>
      </c>
      <c r="BJ15" s="1528">
        <v>2764.0099570000002</v>
      </c>
      <c r="BK15" s="1528">
        <v>2372.6371899999999</v>
      </c>
      <c r="BL15" s="1528">
        <v>2706.1488840000002</v>
      </c>
      <c r="BM15" s="1528">
        <v>2449.113409</v>
      </c>
      <c r="BN15" s="1528">
        <v>2420.4845799999998</v>
      </c>
      <c r="BO15" s="1528">
        <v>2455.3000000000002</v>
      </c>
      <c r="BP15" s="1528">
        <f>2471.9+450</f>
        <v>2921.9</v>
      </c>
      <c r="BQ15" s="1528">
        <f>2773.9+454</f>
        <v>3227.9</v>
      </c>
      <c r="BR15" s="1528">
        <f>2498.08+450</f>
        <v>2948.08</v>
      </c>
      <c r="BS15" s="1528">
        <f>2541.659+454</f>
        <v>2995.6590000000001</v>
      </c>
      <c r="BT15" s="1531">
        <f>2900.8+437</f>
        <v>3337.8</v>
      </c>
      <c r="BU15" s="1531">
        <f>2534+434</f>
        <v>2968</v>
      </c>
      <c r="BV15" s="1544">
        <f>2808+437</f>
        <v>3245</v>
      </c>
      <c r="BW15" s="3175">
        <f>2495+426</f>
        <v>2921</v>
      </c>
      <c r="BX15" s="3175">
        <f>2546+424</f>
        <v>2970</v>
      </c>
      <c r="BY15" s="3184">
        <f>2529+420</f>
        <v>2949</v>
      </c>
      <c r="BZ15" s="3175">
        <f>2821+416</f>
        <v>3237</v>
      </c>
      <c r="CA15" s="3184">
        <v>2930</v>
      </c>
      <c r="CB15" s="3184">
        <v>2944</v>
      </c>
      <c r="CC15" s="3185">
        <v>3301</v>
      </c>
      <c r="CD15" s="3186">
        <v>3007.3960704299998</v>
      </c>
      <c r="CE15" s="3186">
        <v>3055.2706020000001</v>
      </c>
      <c r="CF15" s="3222">
        <v>3014.6622389899999</v>
      </c>
      <c r="CG15" s="3216">
        <v>2959.2752959999998</v>
      </c>
      <c r="CH15" s="3190">
        <v>3259.6727390000001</v>
      </c>
      <c r="CI15" s="3190">
        <v>3295.8086929999999</v>
      </c>
      <c r="CJ15" s="1546"/>
    </row>
    <row r="16" spans="1:88" s="1547" customFormat="1" ht="22.5" x14ac:dyDescent="0.25">
      <c r="A16" s="3227" t="s">
        <v>5749</v>
      </c>
      <c r="B16" s="1543"/>
      <c r="C16" s="1543"/>
      <c r="D16" s="1543">
        <v>95</v>
      </c>
      <c r="E16" s="1543"/>
      <c r="F16" s="1543"/>
      <c r="G16" s="1543">
        <v>78.242999999999995</v>
      </c>
      <c r="H16" s="1543"/>
      <c r="I16" s="1543"/>
      <c r="J16" s="1543">
        <v>83.507603654000008</v>
      </c>
      <c r="K16" s="1543"/>
      <c r="L16" s="1543"/>
      <c r="M16" s="1543">
        <v>87.3</v>
      </c>
      <c r="N16" s="1543"/>
      <c r="O16" s="1543"/>
      <c r="P16" s="1543">
        <v>89.837412358800009</v>
      </c>
      <c r="Q16" s="1543"/>
      <c r="R16" s="1543">
        <v>115.1</v>
      </c>
      <c r="S16" s="1543"/>
      <c r="T16" s="1543"/>
      <c r="U16" s="1543">
        <v>117.9</v>
      </c>
      <c r="V16" s="1543"/>
      <c r="W16" s="1543"/>
      <c r="X16" s="1543">
        <v>124.21299999999999</v>
      </c>
      <c r="Y16" s="1543"/>
      <c r="Z16" s="1543"/>
      <c r="AA16" s="1543">
        <v>139.63999999999999</v>
      </c>
      <c r="AB16" s="1543"/>
      <c r="AC16" s="1543"/>
      <c r="AD16" s="1543">
        <v>150.70099999999999</v>
      </c>
      <c r="AE16" s="1543"/>
      <c r="AF16" s="1543"/>
      <c r="AG16" s="1543">
        <v>158.79</v>
      </c>
      <c r="AH16" s="1543"/>
      <c r="AI16" s="1543"/>
      <c r="AJ16" s="1543">
        <v>180.48079826594008</v>
      </c>
      <c r="AK16" s="1543"/>
      <c r="AL16" s="1543"/>
      <c r="AM16" s="1543">
        <v>198.345</v>
      </c>
      <c r="AN16" s="1543"/>
      <c r="AO16" s="1543"/>
      <c r="AP16" s="1543">
        <v>198.8</v>
      </c>
      <c r="AQ16" s="1543"/>
      <c r="AR16" s="1528"/>
      <c r="AS16" s="1528">
        <v>175.7</v>
      </c>
      <c r="AT16" s="1528"/>
      <c r="AU16" s="1528"/>
      <c r="AV16" s="1528">
        <v>202.73486250069999</v>
      </c>
      <c r="AW16" s="1528"/>
      <c r="AX16" s="1528"/>
      <c r="AY16" s="1528">
        <v>207.7</v>
      </c>
      <c r="AZ16" s="1529"/>
      <c r="BA16" s="1529"/>
      <c r="BB16" s="1529">
        <v>204.64500000000001</v>
      </c>
      <c r="BC16" s="1529"/>
      <c r="BD16" s="1529"/>
      <c r="BE16" s="1529">
        <v>214.02099999999999</v>
      </c>
      <c r="BF16" s="1529"/>
      <c r="BG16" s="1529"/>
      <c r="BH16" s="1528">
        <v>193.3</v>
      </c>
      <c r="BI16" s="1528"/>
      <c r="BJ16" s="1528"/>
      <c r="BK16" s="1528">
        <v>201.47935059</v>
      </c>
      <c r="BL16" s="1528"/>
      <c r="BM16" s="1528"/>
      <c r="BN16" s="1528">
        <v>174.6</v>
      </c>
      <c r="BO16" s="1528"/>
      <c r="BP16" s="1528"/>
      <c r="BQ16" s="1528">
        <f>192.552+35</f>
        <v>227.55199999999999</v>
      </c>
      <c r="BR16" s="1528"/>
      <c r="BS16" s="1528"/>
      <c r="BT16" s="1531">
        <f>160+37</f>
        <v>197</v>
      </c>
      <c r="BU16" s="1531"/>
      <c r="BV16" s="1531"/>
      <c r="BW16" s="3175">
        <f>150+39</f>
        <v>189</v>
      </c>
      <c r="BX16" s="3175"/>
      <c r="BY16" s="3175"/>
      <c r="BZ16" s="3191">
        <f>((172+33)*1000000)/1000000</f>
        <v>205</v>
      </c>
      <c r="CA16" s="3175"/>
      <c r="CB16" s="3175"/>
      <c r="CC16" s="3185">
        <f>((202+25)*1000000)/1000000</f>
        <v>227</v>
      </c>
      <c r="CD16" s="3192"/>
      <c r="CE16" s="3192"/>
      <c r="CF16" s="3224">
        <f>((225+38)*1000000)/1000000</f>
        <v>263</v>
      </c>
      <c r="CG16" s="3217"/>
      <c r="CH16" s="3192"/>
      <c r="CI16" s="3192"/>
    </row>
    <row r="17" spans="1:87" s="1539" customFormat="1" ht="21" thickBot="1" x14ac:dyDescent="0.3">
      <c r="A17" s="3230"/>
      <c r="B17" s="1553"/>
      <c r="C17" s="1553"/>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4"/>
      <c r="BU17" s="1554"/>
      <c r="BV17" s="1554"/>
      <c r="BW17" s="3193"/>
      <c r="BX17" s="3193"/>
      <c r="BY17" s="3193"/>
      <c r="BZ17" s="3193"/>
      <c r="CA17" s="3193"/>
      <c r="CB17" s="3193"/>
      <c r="CC17" s="3193"/>
      <c r="CD17" s="3194"/>
      <c r="CE17" s="3194"/>
      <c r="CF17" s="3225"/>
      <c r="CG17" s="3218"/>
      <c r="CH17" s="3194"/>
      <c r="CI17" s="3194"/>
    </row>
    <row r="18" spans="1:87" s="1557" customFormat="1" ht="18" thickTop="1" x14ac:dyDescent="0.25">
      <c r="A18" s="1557" t="s">
        <v>5752</v>
      </c>
      <c r="BX18" s="1557" t="s">
        <v>5750</v>
      </c>
    </row>
    <row r="19" spans="1:87" s="1557" customFormat="1" ht="17.25" x14ac:dyDescent="0.25">
      <c r="A19" s="1557" t="s">
        <v>5753</v>
      </c>
      <c r="BX19" s="1557" t="s">
        <v>5751</v>
      </c>
    </row>
    <row r="20" spans="1:87" s="1556" customFormat="1" x14ac:dyDescent="0.25">
      <c r="B20" s="1555"/>
      <c r="C20" s="1555"/>
      <c r="D20" s="1555"/>
      <c r="E20" s="1555"/>
      <c r="F20" s="1555"/>
      <c r="G20" s="1555"/>
      <c r="H20" s="1555"/>
      <c r="I20" s="1555"/>
      <c r="J20" s="1555"/>
      <c r="K20" s="1555"/>
      <c r="L20" s="1555"/>
      <c r="M20" s="1555"/>
      <c r="N20" s="1555"/>
      <c r="O20" s="1555"/>
      <c r="P20" s="1555"/>
      <c r="Q20" s="1555"/>
      <c r="R20" s="1555"/>
      <c r="S20" s="1555"/>
      <c r="T20" s="1555"/>
      <c r="U20" s="1555"/>
      <c r="V20" s="1555"/>
      <c r="W20" s="1555"/>
      <c r="X20" s="1555"/>
      <c r="Y20" s="1555"/>
      <c r="Z20" s="1555"/>
      <c r="AA20" s="1555"/>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5"/>
      <c r="AX20" s="1555"/>
      <c r="AY20" s="1555"/>
      <c r="AZ20" s="1555"/>
      <c r="BA20" s="1555"/>
      <c r="BB20" s="1555"/>
      <c r="BC20" s="1555"/>
      <c r="BD20" s="1555"/>
      <c r="BE20" s="1555"/>
      <c r="BF20" s="1555"/>
      <c r="BG20" s="1555"/>
      <c r="BH20" s="1555"/>
      <c r="BI20" s="1555"/>
      <c r="BJ20" s="1555"/>
      <c r="BK20" s="1555"/>
      <c r="BL20" s="1555"/>
      <c r="BM20" s="1555"/>
      <c r="BN20" s="1555"/>
      <c r="BO20" s="1555"/>
      <c r="BP20" s="1555"/>
      <c r="BQ20" s="1555"/>
      <c r="BR20" s="1555"/>
      <c r="BS20" s="1555"/>
      <c r="BT20" s="1555"/>
      <c r="BU20" s="1557"/>
      <c r="BV20" s="1557"/>
      <c r="BW20" s="3195"/>
      <c r="BX20" s="3195"/>
      <c r="BY20" s="3195"/>
      <c r="BZ20" s="3195"/>
      <c r="CA20" s="3195"/>
      <c r="CB20" s="3195"/>
      <c r="CC20" s="3195"/>
      <c r="CD20" s="3195"/>
      <c r="CE20" s="3195"/>
      <c r="CF20" s="3196"/>
      <c r="CG20" s="3196"/>
      <c r="CH20" s="3196"/>
      <c r="CI20" s="3196"/>
    </row>
    <row r="21" spans="1:87" s="1555" customFormat="1" x14ac:dyDescent="0.35">
      <c r="B21" s="1557"/>
      <c r="C21" s="1557"/>
      <c r="D21" s="1557"/>
      <c r="E21" s="1557"/>
      <c r="F21" s="1557"/>
      <c r="G21" s="1557"/>
      <c r="H21" s="1557"/>
      <c r="I21" s="1557"/>
      <c r="J21" s="1557"/>
      <c r="K21" s="1557"/>
      <c r="L21" s="1557"/>
      <c r="M21" s="1557"/>
      <c r="N21" s="1557"/>
      <c r="O21" s="1557"/>
      <c r="P21" s="1557"/>
      <c r="Q21" s="1557"/>
      <c r="R21" s="1557"/>
      <c r="BT21" s="1524"/>
      <c r="BU21" s="1524"/>
      <c r="BV21" s="1524"/>
      <c r="BW21" s="3174"/>
      <c r="BX21" s="3174"/>
      <c r="BY21" s="3174"/>
      <c r="BZ21" s="3195"/>
      <c r="CA21" s="3195"/>
      <c r="CB21" s="3171"/>
      <c r="CC21" s="3171"/>
      <c r="CD21" s="3195"/>
      <c r="CE21" s="3195"/>
      <c r="CF21" s="3196"/>
      <c r="CG21" s="3195"/>
      <c r="CH21" s="3195"/>
      <c r="CI21" s="3195"/>
    </row>
    <row r="22" spans="1:87" s="1523" customFormat="1" ht="25.5" x14ac:dyDescent="0.35">
      <c r="A22" s="3226" t="s">
        <v>3945</v>
      </c>
      <c r="B22" s="1521"/>
      <c r="C22" s="1521"/>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521"/>
      <c r="AM22" s="1521"/>
      <c r="AN22" s="1521"/>
      <c r="AO22" s="1521"/>
      <c r="AP22" s="1521"/>
      <c r="AQ22" s="1521"/>
      <c r="AR22" s="1521"/>
      <c r="AS22" s="1521"/>
      <c r="AT22" s="1521"/>
      <c r="AU22" s="1521"/>
      <c r="AV22" s="1521"/>
      <c r="AW22" s="1521"/>
      <c r="AX22" s="1521"/>
      <c r="AY22" s="1521"/>
      <c r="AZ22" s="1521"/>
      <c r="BA22" s="1521"/>
      <c r="BB22" s="1521"/>
      <c r="BC22" s="1521"/>
      <c r="BD22" s="1521"/>
      <c r="BE22" s="1521"/>
      <c r="BF22" s="1521"/>
      <c r="BG22" s="1521"/>
      <c r="BH22" s="1521"/>
      <c r="BI22" s="1521"/>
      <c r="BJ22" s="1521"/>
      <c r="BK22" s="1521"/>
      <c r="BL22" s="1521"/>
      <c r="BM22" s="1521"/>
      <c r="BN22" s="1521"/>
      <c r="BO22" s="1521"/>
      <c r="BP22" s="1521"/>
      <c r="BQ22" s="1521"/>
      <c r="BR22" s="1521"/>
      <c r="BS22" s="1521"/>
      <c r="BT22" s="1521"/>
      <c r="BU22" s="1521"/>
      <c r="BV22" s="1521"/>
      <c r="BW22" s="3170"/>
      <c r="BX22" s="3170"/>
      <c r="BY22" s="3170"/>
      <c r="BZ22" s="3171"/>
      <c r="CA22" s="3171"/>
      <c r="CB22" s="3171"/>
      <c r="CC22" s="3171"/>
      <c r="CD22" s="3171"/>
      <c r="CE22" s="3171"/>
      <c r="CF22" s="3172"/>
      <c r="CG22" s="3171"/>
      <c r="CH22" s="3171"/>
      <c r="CI22" s="3171"/>
    </row>
    <row r="23" spans="1:87" s="1558" customFormat="1" ht="7.5" customHeight="1" thickBot="1" x14ac:dyDescent="0.4">
      <c r="B23" s="1522"/>
      <c r="C23" s="1522"/>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22"/>
      <c r="AM23" s="1522"/>
      <c r="AN23" s="1522"/>
      <c r="AO23" s="1522"/>
      <c r="AP23" s="1522"/>
      <c r="AQ23" s="1522"/>
      <c r="AR23" s="1522"/>
      <c r="AS23" s="1522"/>
      <c r="AT23" s="1522"/>
      <c r="AU23" s="1522"/>
      <c r="AV23" s="1522"/>
      <c r="AW23" s="1522"/>
      <c r="AX23" s="1522"/>
      <c r="AY23" s="1522"/>
      <c r="AZ23" s="1522"/>
      <c r="BA23" s="1522"/>
      <c r="BB23" s="1522"/>
      <c r="BC23" s="1522"/>
      <c r="BD23" s="1522"/>
      <c r="BE23" s="1522"/>
      <c r="BF23" s="1522"/>
      <c r="BG23" s="1522"/>
      <c r="BH23" s="1522"/>
      <c r="BI23" s="1522"/>
      <c r="BJ23" s="1522"/>
      <c r="BK23" s="1522"/>
      <c r="BL23" s="1522"/>
      <c r="BM23" s="1522"/>
      <c r="BN23" s="1522"/>
      <c r="BO23" s="1522"/>
      <c r="BP23" s="1522"/>
      <c r="BQ23" s="1522"/>
      <c r="BR23" s="1522"/>
      <c r="BS23" s="1522"/>
      <c r="BT23" s="1522"/>
      <c r="BU23" s="1522"/>
      <c r="BV23" s="1522"/>
      <c r="BW23" s="3170"/>
      <c r="BX23" s="3170"/>
      <c r="BY23" s="3170"/>
      <c r="BZ23" s="3171"/>
      <c r="CA23" s="3171"/>
      <c r="CB23" s="3171"/>
      <c r="CC23" s="3171"/>
      <c r="CD23" s="3171"/>
      <c r="CE23" s="3171"/>
      <c r="CF23" s="3171"/>
      <c r="CG23" s="3171"/>
      <c r="CH23" s="3171"/>
      <c r="CI23" s="3171"/>
    </row>
    <row r="24" spans="1:87" s="3234" customFormat="1" ht="21.75" thickTop="1" thickBot="1" x14ac:dyDescent="0.3">
      <c r="A24" s="3232"/>
      <c r="B24" s="3233">
        <v>40910</v>
      </c>
      <c r="C24" s="3233">
        <v>40941</v>
      </c>
      <c r="D24" s="3233">
        <v>40971</v>
      </c>
      <c r="E24" s="3233">
        <v>41003</v>
      </c>
      <c r="F24" s="3233">
        <v>41034</v>
      </c>
      <c r="G24" s="3233">
        <v>41066</v>
      </c>
      <c r="H24" s="3233">
        <v>41097</v>
      </c>
      <c r="I24" s="3233">
        <v>41129</v>
      </c>
      <c r="J24" s="3233">
        <v>41161</v>
      </c>
      <c r="K24" s="3233">
        <v>41192</v>
      </c>
      <c r="L24" s="3233">
        <v>41224</v>
      </c>
      <c r="M24" s="3233">
        <v>41255</v>
      </c>
      <c r="N24" s="3233">
        <v>41275</v>
      </c>
      <c r="O24" s="3233">
        <v>41307</v>
      </c>
      <c r="P24" s="3233">
        <v>41336</v>
      </c>
      <c r="Q24" s="3233">
        <f t="shared" ref="Q24:AL24" si="0">Q3</f>
        <v>41399</v>
      </c>
      <c r="R24" s="3233">
        <f t="shared" si="0"/>
        <v>41431</v>
      </c>
      <c r="S24" s="3233">
        <f t="shared" si="0"/>
        <v>41462</v>
      </c>
      <c r="T24" s="3233">
        <f t="shared" si="0"/>
        <v>41494</v>
      </c>
      <c r="U24" s="3233">
        <f t="shared" si="0"/>
        <v>41526</v>
      </c>
      <c r="V24" s="3233">
        <f t="shared" si="0"/>
        <v>41557</v>
      </c>
      <c r="W24" s="3233">
        <f t="shared" si="0"/>
        <v>41588</v>
      </c>
      <c r="X24" s="3233">
        <f t="shared" si="0"/>
        <v>41619</v>
      </c>
      <c r="Y24" s="3233">
        <f t="shared" si="0"/>
        <v>41640</v>
      </c>
      <c r="Z24" s="3233">
        <f t="shared" si="0"/>
        <v>41671</v>
      </c>
      <c r="AA24" s="3233">
        <f t="shared" si="0"/>
        <v>41700</v>
      </c>
      <c r="AB24" s="3233">
        <f t="shared" si="0"/>
        <v>41732</v>
      </c>
      <c r="AC24" s="3233">
        <f t="shared" si="0"/>
        <v>41762</v>
      </c>
      <c r="AD24" s="3233">
        <f t="shared" si="0"/>
        <v>41794</v>
      </c>
      <c r="AE24" s="3233">
        <f t="shared" si="0"/>
        <v>41825</v>
      </c>
      <c r="AF24" s="3233">
        <f t="shared" si="0"/>
        <v>41857</v>
      </c>
      <c r="AG24" s="3233">
        <f t="shared" si="0"/>
        <v>41889</v>
      </c>
      <c r="AH24" s="3233">
        <f t="shared" si="0"/>
        <v>41919</v>
      </c>
      <c r="AI24" s="3233">
        <f t="shared" si="0"/>
        <v>41950</v>
      </c>
      <c r="AJ24" s="3233">
        <f t="shared" si="0"/>
        <v>41980</v>
      </c>
      <c r="AK24" s="3233">
        <f t="shared" si="0"/>
        <v>42012</v>
      </c>
      <c r="AL24" s="3233">
        <f t="shared" si="0"/>
        <v>42037</v>
      </c>
      <c r="AM24" s="3233">
        <v>42064</v>
      </c>
      <c r="AN24" s="3233">
        <v>42096</v>
      </c>
      <c r="AO24" s="3233">
        <f t="shared" ref="AO24:AT24" si="1">AO3</f>
        <v>42127</v>
      </c>
      <c r="AP24" s="3233">
        <f t="shared" si="1"/>
        <v>42159</v>
      </c>
      <c r="AQ24" s="3233">
        <f t="shared" si="1"/>
        <v>42189</v>
      </c>
      <c r="AR24" s="3233">
        <f t="shared" si="1"/>
        <v>42220</v>
      </c>
      <c r="AS24" s="3233">
        <f t="shared" si="1"/>
        <v>42252</v>
      </c>
      <c r="AT24" s="3233">
        <f t="shared" si="1"/>
        <v>42282</v>
      </c>
      <c r="AU24" s="3233">
        <v>42313</v>
      </c>
      <c r="AV24" s="3233">
        <v>42343</v>
      </c>
      <c r="AW24" s="3233">
        <v>42375</v>
      </c>
      <c r="AX24" s="3233">
        <v>42401</v>
      </c>
      <c r="AY24" s="3233">
        <v>42430</v>
      </c>
      <c r="AZ24" s="3233">
        <v>42461</v>
      </c>
      <c r="BA24" s="3233">
        <v>42491</v>
      </c>
      <c r="BB24" s="3233">
        <v>42522</v>
      </c>
      <c r="BC24" s="3233">
        <v>42552</v>
      </c>
      <c r="BD24" s="3233">
        <v>42584</v>
      </c>
      <c r="BE24" s="3168">
        <v>42615</v>
      </c>
      <c r="BF24" s="3168">
        <v>42645</v>
      </c>
      <c r="BG24" s="3168">
        <v>42677</v>
      </c>
      <c r="BH24" s="3168">
        <f t="shared" ref="BH24:CD24" si="2">BH3</f>
        <v>42708</v>
      </c>
      <c r="BI24" s="3168">
        <f t="shared" si="2"/>
        <v>42739</v>
      </c>
      <c r="BJ24" s="3168">
        <f t="shared" si="2"/>
        <v>42771</v>
      </c>
      <c r="BK24" s="3168">
        <f t="shared" si="2"/>
        <v>42799</v>
      </c>
      <c r="BL24" s="3168">
        <f t="shared" si="2"/>
        <v>42830</v>
      </c>
      <c r="BM24" s="3168">
        <f t="shared" si="2"/>
        <v>42860</v>
      </c>
      <c r="BN24" s="3168">
        <f t="shared" si="2"/>
        <v>42891</v>
      </c>
      <c r="BO24" s="3168">
        <f t="shared" si="2"/>
        <v>42921</v>
      </c>
      <c r="BP24" s="3168">
        <f t="shared" si="2"/>
        <v>42953</v>
      </c>
      <c r="BQ24" s="3168">
        <f t="shared" si="2"/>
        <v>42984</v>
      </c>
      <c r="BR24" s="3168">
        <f t="shared" si="2"/>
        <v>43014</v>
      </c>
      <c r="BS24" s="3168">
        <f t="shared" si="2"/>
        <v>43045</v>
      </c>
      <c r="BT24" s="3168">
        <f t="shared" si="2"/>
        <v>43075</v>
      </c>
      <c r="BU24" s="3168">
        <f t="shared" si="2"/>
        <v>43106</v>
      </c>
      <c r="BV24" s="3168">
        <f t="shared" si="2"/>
        <v>43137</v>
      </c>
      <c r="BW24" s="3168">
        <f t="shared" si="2"/>
        <v>43165</v>
      </c>
      <c r="BX24" s="3168">
        <f t="shared" si="2"/>
        <v>43196</v>
      </c>
      <c r="BY24" s="3168">
        <f t="shared" si="2"/>
        <v>43226</v>
      </c>
      <c r="BZ24" s="3168">
        <f t="shared" si="2"/>
        <v>43258</v>
      </c>
      <c r="CA24" s="3168">
        <f t="shared" si="2"/>
        <v>43288</v>
      </c>
      <c r="CB24" s="3168">
        <f t="shared" si="2"/>
        <v>43321</v>
      </c>
      <c r="CC24" s="3168">
        <f t="shared" si="2"/>
        <v>43352</v>
      </c>
      <c r="CD24" s="3169">
        <f t="shared" si="2"/>
        <v>43382</v>
      </c>
      <c r="CE24" s="3169">
        <v>43414</v>
      </c>
      <c r="CF24" s="3169">
        <v>43445</v>
      </c>
      <c r="CG24" s="3169">
        <v>43476</v>
      </c>
      <c r="CH24" s="3169">
        <v>43507</v>
      </c>
      <c r="CI24" s="3241">
        <v>43535</v>
      </c>
    </row>
    <row r="25" spans="1:87" s="1562" customFormat="1" ht="20.25" x14ac:dyDescent="0.25">
      <c r="A25" s="3238"/>
      <c r="B25" s="1559"/>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c r="AN25" s="1559"/>
      <c r="AO25" s="1559"/>
      <c r="AP25" s="1559"/>
      <c r="AQ25" s="1560"/>
      <c r="AR25" s="1560"/>
      <c r="AS25" s="1560"/>
      <c r="AT25" s="1560"/>
      <c r="AU25" s="1560"/>
      <c r="AV25" s="1560"/>
      <c r="AW25" s="1560"/>
      <c r="AX25" s="1560"/>
      <c r="AY25" s="1560"/>
      <c r="AZ25" s="1560"/>
      <c r="BA25" s="1560"/>
      <c r="BB25" s="1560"/>
      <c r="BC25" s="1560"/>
      <c r="BD25" s="1560"/>
      <c r="BE25" s="1560"/>
      <c r="BF25" s="1560"/>
      <c r="BG25" s="1560"/>
      <c r="BH25" s="1561"/>
      <c r="BI25" s="1561"/>
      <c r="BJ25" s="1561"/>
      <c r="BK25" s="1561"/>
      <c r="BL25" s="1561"/>
      <c r="BM25" s="1561"/>
      <c r="BN25" s="1561"/>
      <c r="BO25" s="1561"/>
      <c r="BP25" s="1561"/>
      <c r="BQ25" s="1561"/>
      <c r="BR25" s="1561"/>
      <c r="BS25" s="1561"/>
      <c r="BT25" s="1561"/>
      <c r="BU25" s="1561"/>
      <c r="BV25" s="1561"/>
      <c r="BW25" s="3197"/>
      <c r="BX25" s="3197"/>
      <c r="BY25" s="3197"/>
      <c r="BZ25" s="3197"/>
      <c r="CA25" s="3197"/>
      <c r="CB25" s="3197"/>
      <c r="CC25" s="3197"/>
      <c r="CD25" s="3198"/>
      <c r="CE25" s="3198"/>
      <c r="CF25" s="3198"/>
      <c r="CG25" s="3198"/>
      <c r="CH25" s="3198"/>
      <c r="CI25" s="3246"/>
    </row>
    <row r="26" spans="1:87" s="1533" customFormat="1" ht="20.25" x14ac:dyDescent="0.25">
      <c r="A26" s="3227" t="s">
        <v>3946</v>
      </c>
      <c r="B26" s="1527">
        <v>218504</v>
      </c>
      <c r="C26" s="1527">
        <v>224119</v>
      </c>
      <c r="D26" s="1527">
        <v>228136</v>
      </c>
      <c r="E26" s="1527">
        <v>226594</v>
      </c>
      <c r="F26" s="1527">
        <v>231147</v>
      </c>
      <c r="G26" s="1527">
        <v>235129</v>
      </c>
      <c r="H26" s="1527">
        <v>239464</v>
      </c>
      <c r="I26" s="1527">
        <v>218381</v>
      </c>
      <c r="J26" s="1527">
        <v>220362</v>
      </c>
      <c r="K26" s="1527">
        <v>197884</v>
      </c>
      <c r="L26" s="1527">
        <v>196323</v>
      </c>
      <c r="M26" s="1527">
        <v>200345</v>
      </c>
      <c r="N26" s="1527">
        <v>204835</v>
      </c>
      <c r="O26" s="1527">
        <v>211679</v>
      </c>
      <c r="P26" s="1527">
        <v>216738</v>
      </c>
      <c r="Q26" s="1527">
        <v>225759</v>
      </c>
      <c r="R26" s="1527">
        <v>229500</v>
      </c>
      <c r="S26" s="1527">
        <v>234910</v>
      </c>
      <c r="T26" s="1527">
        <v>235346</v>
      </c>
      <c r="U26" s="1527">
        <v>234435</v>
      </c>
      <c r="V26" s="1527">
        <v>234949</v>
      </c>
      <c r="W26" s="1527">
        <v>237508</v>
      </c>
      <c r="X26" s="1527">
        <v>240808</v>
      </c>
      <c r="Y26" s="1527">
        <v>240601</v>
      </c>
      <c r="Z26" s="1527">
        <v>243965</v>
      </c>
      <c r="AA26" s="1527">
        <v>235627</v>
      </c>
      <c r="AB26" s="1527">
        <v>252507</v>
      </c>
      <c r="AC26" s="1527">
        <v>257288</v>
      </c>
      <c r="AD26" s="1527">
        <v>260171</v>
      </c>
      <c r="AE26" s="1527">
        <v>264655</v>
      </c>
      <c r="AF26" s="1527">
        <v>269188</v>
      </c>
      <c r="AG26" s="1527">
        <v>266521</v>
      </c>
      <c r="AH26" s="1527">
        <v>276104</v>
      </c>
      <c r="AI26" s="1527">
        <v>280712</v>
      </c>
      <c r="AJ26" s="1527">
        <v>285085</v>
      </c>
      <c r="AK26" s="1527">
        <v>288922</v>
      </c>
      <c r="AL26" s="1527">
        <v>294619</v>
      </c>
      <c r="AM26" s="1527">
        <v>299638</v>
      </c>
      <c r="AN26" s="1527">
        <v>217817</v>
      </c>
      <c r="AO26" s="1527">
        <v>300581</v>
      </c>
      <c r="AP26" s="1527">
        <v>278541</v>
      </c>
      <c r="AQ26" s="1527">
        <v>313550</v>
      </c>
      <c r="AR26" s="1528">
        <v>316850</v>
      </c>
      <c r="AS26" s="1528">
        <v>321076</v>
      </c>
      <c r="AT26" s="1528">
        <v>327319</v>
      </c>
      <c r="AU26" s="1528">
        <v>329258</v>
      </c>
      <c r="AV26" s="1528">
        <v>332711</v>
      </c>
      <c r="AW26" s="1528">
        <v>336839</v>
      </c>
      <c r="AX26" s="1528">
        <v>341151</v>
      </c>
      <c r="AY26" s="1528">
        <v>346276</v>
      </c>
      <c r="AZ26" s="1529">
        <v>350329</v>
      </c>
      <c r="BA26" s="1529">
        <v>350941</v>
      </c>
      <c r="BB26" s="1529">
        <v>356070</v>
      </c>
      <c r="BC26" s="1529">
        <v>361477</v>
      </c>
      <c r="BD26" s="1529">
        <v>368884</v>
      </c>
      <c r="BE26" s="1529">
        <v>366412</v>
      </c>
      <c r="BF26" s="1530">
        <v>345876</v>
      </c>
      <c r="BG26" s="1529">
        <v>349620</v>
      </c>
      <c r="BH26" s="1529">
        <v>355463</v>
      </c>
      <c r="BI26" s="1529">
        <v>360778</v>
      </c>
      <c r="BJ26" s="1529">
        <v>365140</v>
      </c>
      <c r="BK26" s="1529">
        <v>370891</v>
      </c>
      <c r="BL26" s="1529">
        <v>373385</v>
      </c>
      <c r="BM26" s="1529">
        <v>376192</v>
      </c>
      <c r="BN26" s="1529">
        <v>378131</v>
      </c>
      <c r="BO26" s="1529">
        <v>380447</v>
      </c>
      <c r="BP26" s="1529">
        <v>382733</v>
      </c>
      <c r="BQ26" s="1529">
        <v>384117</v>
      </c>
      <c r="BR26" s="1529">
        <v>385524</v>
      </c>
      <c r="BS26" s="1529">
        <v>387670</v>
      </c>
      <c r="BT26" s="1531">
        <v>389512</v>
      </c>
      <c r="BU26" s="1531">
        <v>390991</v>
      </c>
      <c r="BV26" s="1531">
        <v>396041</v>
      </c>
      <c r="BW26" s="3175">
        <v>400948</v>
      </c>
      <c r="BX26" s="3175">
        <v>408151</v>
      </c>
      <c r="BY26" s="3175">
        <f>415657+0</f>
        <v>415657</v>
      </c>
      <c r="BZ26" s="3175">
        <f>423453+150</f>
        <v>423603</v>
      </c>
      <c r="CA26" s="3175">
        <f>429831+162</f>
        <v>429993</v>
      </c>
      <c r="CB26" s="3175">
        <f>435931+167</f>
        <v>436098</v>
      </c>
      <c r="CC26" s="3185">
        <v>441213</v>
      </c>
      <c r="CD26" s="3186">
        <v>446245</v>
      </c>
      <c r="CE26" s="3186">
        <v>451203</v>
      </c>
      <c r="CF26" s="3186">
        <v>455689</v>
      </c>
      <c r="CG26" s="3186">
        <v>461502</v>
      </c>
      <c r="CH26" s="3186">
        <v>466635</v>
      </c>
      <c r="CI26" s="3222">
        <v>470190</v>
      </c>
    </row>
    <row r="27" spans="1:87" s="1562" customFormat="1" ht="21" thickBot="1" x14ac:dyDescent="0.3">
      <c r="A27" s="3239"/>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c r="AD27" s="1563"/>
      <c r="AE27" s="1563"/>
      <c r="AF27" s="1563"/>
      <c r="AG27" s="1563"/>
      <c r="AH27" s="1563"/>
      <c r="AI27" s="1563"/>
      <c r="AJ27" s="1563"/>
      <c r="AK27" s="1563"/>
      <c r="AL27" s="1563"/>
      <c r="AM27" s="1563"/>
      <c r="AN27" s="1563"/>
      <c r="AO27" s="1563"/>
      <c r="AP27" s="1563"/>
      <c r="AQ27" s="1543"/>
      <c r="AR27" s="1543"/>
      <c r="AS27" s="1543"/>
      <c r="AT27" s="1543"/>
      <c r="AU27" s="1543"/>
      <c r="AV27" s="1543"/>
      <c r="AW27" s="1543"/>
      <c r="AX27" s="1543"/>
      <c r="AY27" s="1543"/>
      <c r="AZ27" s="1543"/>
      <c r="BA27" s="1543"/>
      <c r="BB27" s="1543"/>
      <c r="BC27" s="1543"/>
      <c r="BD27" s="1543"/>
      <c r="BE27" s="1543"/>
      <c r="BF27" s="1543"/>
      <c r="BG27" s="1543"/>
      <c r="BH27" s="1564"/>
      <c r="BI27" s="1564"/>
      <c r="BJ27" s="1564"/>
      <c r="BK27" s="1564"/>
      <c r="BL27" s="1564"/>
      <c r="BM27" s="1564"/>
      <c r="BN27" s="1564"/>
      <c r="BO27" s="1564"/>
      <c r="BP27" s="1564"/>
      <c r="BQ27" s="1564"/>
      <c r="BR27" s="1543"/>
      <c r="BS27" s="1543"/>
      <c r="BT27" s="1543"/>
      <c r="BU27" s="1543"/>
      <c r="BV27" s="1543"/>
      <c r="BW27" s="3199"/>
      <c r="BX27" s="3199"/>
      <c r="BY27" s="3199"/>
      <c r="BZ27" s="3199"/>
      <c r="CA27" s="3199"/>
      <c r="CB27" s="3199"/>
      <c r="CC27" s="3199"/>
      <c r="CD27" s="3200"/>
      <c r="CE27" s="3200"/>
      <c r="CF27" s="3200"/>
      <c r="CG27" s="3200"/>
      <c r="CH27" s="3200"/>
      <c r="CI27" s="3243"/>
    </row>
    <row r="28" spans="1:87" s="1562" customFormat="1" ht="21" thickTop="1" x14ac:dyDescent="0.25">
      <c r="A28" s="3239" t="s">
        <v>3930</v>
      </c>
      <c r="B28" s="1565">
        <v>238413</v>
      </c>
      <c r="C28" s="1565">
        <v>238093</v>
      </c>
      <c r="D28" s="1565">
        <v>261162</v>
      </c>
      <c r="E28" s="1565">
        <v>277292</v>
      </c>
      <c r="F28" s="1565">
        <v>283585</v>
      </c>
      <c r="G28" s="1565">
        <v>266059</v>
      </c>
      <c r="H28" s="1565">
        <v>290958</v>
      </c>
      <c r="I28" s="1565">
        <v>283367</v>
      </c>
      <c r="J28" s="1565">
        <v>264927</v>
      </c>
      <c r="K28" s="1565">
        <v>315412</v>
      </c>
      <c r="L28" s="1565">
        <v>295863</v>
      </c>
      <c r="M28" s="1565">
        <v>392058</v>
      </c>
      <c r="N28" s="1565">
        <v>351065</v>
      </c>
      <c r="O28" s="1565">
        <v>327122</v>
      </c>
      <c r="P28" s="1565">
        <v>380181</v>
      </c>
      <c r="Q28" s="1565">
        <v>385013</v>
      </c>
      <c r="R28" s="1565">
        <v>366954</v>
      </c>
      <c r="S28" s="1565">
        <v>406022</v>
      </c>
      <c r="T28" s="1565">
        <v>392209</v>
      </c>
      <c r="U28" s="1565">
        <v>375620</v>
      </c>
      <c r="V28" s="1565">
        <v>410190</v>
      </c>
      <c r="W28" s="1565">
        <v>398849</v>
      </c>
      <c r="X28" s="1565">
        <v>525624</v>
      </c>
      <c r="Y28" s="1565">
        <v>402112</v>
      </c>
      <c r="Z28" s="1565">
        <v>375413</v>
      </c>
      <c r="AA28" s="1565">
        <v>422037</v>
      </c>
      <c r="AB28" s="1565">
        <v>435923</v>
      </c>
      <c r="AC28" s="1565">
        <v>441066</v>
      </c>
      <c r="AD28" s="1565">
        <v>420177</v>
      </c>
      <c r="AE28" s="1565">
        <v>454337</v>
      </c>
      <c r="AF28" s="1565">
        <v>481938</v>
      </c>
      <c r="AG28" s="1565">
        <v>466579</v>
      </c>
      <c r="AH28" s="1565">
        <v>504400</v>
      </c>
      <c r="AI28" s="1565">
        <v>500404</v>
      </c>
      <c r="AJ28" s="1565">
        <v>614221</v>
      </c>
      <c r="AK28" s="1565">
        <v>506560</v>
      </c>
      <c r="AL28" s="1565">
        <v>482473</v>
      </c>
      <c r="AM28" s="1565">
        <v>540918</v>
      </c>
      <c r="AN28" s="1565">
        <v>534150</v>
      </c>
      <c r="AO28" s="1565">
        <v>545998</v>
      </c>
      <c r="AP28" s="1565">
        <v>533719</v>
      </c>
      <c r="AQ28" s="1543">
        <v>559970</v>
      </c>
      <c r="AR28" s="1543">
        <v>538596</v>
      </c>
      <c r="AS28" s="1543">
        <v>542153</v>
      </c>
      <c r="AT28" s="1543">
        <v>605573</v>
      </c>
      <c r="AU28" s="1543">
        <v>513673</v>
      </c>
      <c r="AV28" s="1543">
        <v>752770</v>
      </c>
      <c r="AW28" s="1543">
        <v>566194</v>
      </c>
      <c r="AX28" s="1543">
        <v>550438</v>
      </c>
      <c r="AY28" s="1543">
        <v>588246</v>
      </c>
      <c r="AZ28" s="1543">
        <v>580411</v>
      </c>
      <c r="BA28" s="1543">
        <v>601131</v>
      </c>
      <c r="BB28" s="1543">
        <v>582876</v>
      </c>
      <c r="BC28" s="1543">
        <v>626682</v>
      </c>
      <c r="BD28" s="1543">
        <v>584459</v>
      </c>
      <c r="BE28" s="1543">
        <v>573380</v>
      </c>
      <c r="BF28" s="1543">
        <v>604324</v>
      </c>
      <c r="BG28" s="1543">
        <v>607626</v>
      </c>
      <c r="BH28" s="1543">
        <v>830011</v>
      </c>
      <c r="BI28" s="1543">
        <v>605621</v>
      </c>
      <c r="BJ28" s="1543">
        <v>569487</v>
      </c>
      <c r="BK28" s="1543">
        <v>670574</v>
      </c>
      <c r="BL28" s="1543">
        <v>266338</v>
      </c>
      <c r="BM28" s="1543">
        <v>318235</v>
      </c>
      <c r="BN28" s="1543">
        <v>303887</v>
      </c>
      <c r="BO28" s="1543">
        <v>314580</v>
      </c>
      <c r="BP28" s="1543">
        <v>326762</v>
      </c>
      <c r="BQ28" s="1543">
        <v>316572</v>
      </c>
      <c r="BR28" s="1566">
        <v>361881</v>
      </c>
      <c r="BS28" s="1566">
        <v>331503</v>
      </c>
      <c r="BT28" s="1566">
        <v>381939</v>
      </c>
      <c r="BU28" s="1566">
        <v>310069</v>
      </c>
      <c r="BV28" s="1566">
        <v>315736</v>
      </c>
      <c r="BW28" s="3201">
        <v>410150</v>
      </c>
      <c r="BX28" s="3201">
        <v>343213</v>
      </c>
      <c r="BY28" s="3201">
        <f>364022+59</f>
        <v>364081</v>
      </c>
      <c r="BZ28" s="3201">
        <f>346906+46</f>
        <v>346952</v>
      </c>
      <c r="CA28" s="3201">
        <f>384232+61</f>
        <v>384293</v>
      </c>
      <c r="CB28" s="3201">
        <f>382381+45</f>
        <v>382426</v>
      </c>
      <c r="CC28" s="3201">
        <v>347187</v>
      </c>
      <c r="CD28" s="3202">
        <v>434379</v>
      </c>
      <c r="CE28" s="3202">
        <v>392034</v>
      </c>
      <c r="CF28" s="3202">
        <v>471570</v>
      </c>
      <c r="CG28" s="3202">
        <v>382403</v>
      </c>
      <c r="CH28" s="3202">
        <v>359646</v>
      </c>
      <c r="CI28" s="3244">
        <v>401041</v>
      </c>
    </row>
    <row r="29" spans="1:87" s="1562" customFormat="1" ht="20.25" x14ac:dyDescent="0.25">
      <c r="A29" s="3239" t="s">
        <v>3947</v>
      </c>
      <c r="B29" s="1543">
        <v>43475.962768999998</v>
      </c>
      <c r="C29" s="1543">
        <v>53599.680598999999</v>
      </c>
      <c r="D29" s="1543">
        <v>50754</v>
      </c>
      <c r="E29" s="1543">
        <v>44273.632428999998</v>
      </c>
      <c r="F29" s="1543">
        <v>56415.093000000001</v>
      </c>
      <c r="G29" s="1543">
        <v>69886.773830000006</v>
      </c>
      <c r="H29" s="1543">
        <v>95686.427930000005</v>
      </c>
      <c r="I29" s="1543">
        <v>99053.420203000001</v>
      </c>
      <c r="J29" s="1543">
        <v>109788.97238200001</v>
      </c>
      <c r="K29" s="1543">
        <v>94589.501147999996</v>
      </c>
      <c r="L29" s="1543">
        <v>111014.214874</v>
      </c>
      <c r="M29" s="1543">
        <v>135896.03765000001</v>
      </c>
      <c r="N29" s="1543">
        <v>91072.939985999998</v>
      </c>
      <c r="O29" s="1543">
        <v>105733.91310200001</v>
      </c>
      <c r="P29" s="1543">
        <v>156737.17344799999</v>
      </c>
      <c r="Q29" s="1543">
        <v>88654.171180000005</v>
      </c>
      <c r="R29" s="1543">
        <v>123315.401</v>
      </c>
      <c r="S29" s="1543">
        <v>110439.07325723401</v>
      </c>
      <c r="T29" s="1543">
        <v>83870.612330999997</v>
      </c>
      <c r="U29" s="1543">
        <v>131569.13808400001</v>
      </c>
      <c r="V29" s="1543">
        <v>105040.50852712478</v>
      </c>
      <c r="W29" s="1543">
        <v>84908.775735624222</v>
      </c>
      <c r="X29" s="1543">
        <v>187514.1931471756</v>
      </c>
      <c r="Y29" s="1543">
        <v>117692.056832556</v>
      </c>
      <c r="Z29" s="1543">
        <v>82396.713636</v>
      </c>
      <c r="AA29" s="1543">
        <v>104323</v>
      </c>
      <c r="AB29" s="1543">
        <v>97269</v>
      </c>
      <c r="AC29" s="1543">
        <v>126271.62020400001</v>
      </c>
      <c r="AD29" s="1543">
        <v>179424.24770530299</v>
      </c>
      <c r="AE29" s="1543">
        <v>143778.00127400001</v>
      </c>
      <c r="AF29" s="1543">
        <v>126622.30538200001</v>
      </c>
      <c r="AG29" s="1543">
        <v>146464.13355699999</v>
      </c>
      <c r="AH29" s="1543">
        <v>159790.540978</v>
      </c>
      <c r="AI29" s="1543">
        <v>201645.420835</v>
      </c>
      <c r="AJ29" s="1543">
        <v>268652.59542799997</v>
      </c>
      <c r="AK29" s="1543">
        <v>177035.007265758</v>
      </c>
      <c r="AL29" s="1543">
        <v>213554.44691599999</v>
      </c>
      <c r="AM29" s="1543">
        <f>254231630497.023/1000000</f>
        <v>254231.630497023</v>
      </c>
      <c r="AN29" s="1543">
        <v>212520</v>
      </c>
      <c r="AO29" s="1543">
        <v>170706.24584941001</v>
      </c>
      <c r="AP29" s="1543">
        <v>267765.77055000002</v>
      </c>
      <c r="AQ29" s="1543">
        <v>229795</v>
      </c>
      <c r="AR29" s="1543">
        <v>208017</v>
      </c>
      <c r="AS29" s="1543">
        <v>214494.343333</v>
      </c>
      <c r="AT29" s="1543">
        <v>190866</v>
      </c>
      <c r="AU29" s="1543">
        <v>203633</v>
      </c>
      <c r="AV29" s="1543">
        <v>351154.71471042</v>
      </c>
      <c r="AW29" s="1543">
        <v>181541.17812525001</v>
      </c>
      <c r="AX29" s="1543">
        <v>170732</v>
      </c>
      <c r="AY29" s="1543">
        <v>231749</v>
      </c>
      <c r="AZ29" s="1543">
        <v>168293</v>
      </c>
      <c r="BA29" s="1543">
        <v>234637.17565963001</v>
      </c>
      <c r="BB29" s="1543">
        <v>369827</v>
      </c>
      <c r="BC29" s="1543">
        <v>223513.18693299999</v>
      </c>
      <c r="BD29" s="1543">
        <v>245973</v>
      </c>
      <c r="BE29" s="1543">
        <v>287574</v>
      </c>
      <c r="BF29" s="1543">
        <v>249802.531403</v>
      </c>
      <c r="BG29" s="1543">
        <v>218255</v>
      </c>
      <c r="BH29" s="1543">
        <v>311998.57844089001</v>
      </c>
      <c r="BI29" s="1543">
        <v>231406</v>
      </c>
      <c r="BJ29" s="1543">
        <v>222901.55628799999</v>
      </c>
      <c r="BK29" s="1543">
        <v>471003</v>
      </c>
      <c r="BL29" s="1543">
        <v>284167.12</v>
      </c>
      <c r="BM29" s="1543">
        <v>296991</v>
      </c>
      <c r="BN29" s="1543">
        <v>380672.972014</v>
      </c>
      <c r="BO29" s="1543">
        <v>300937</v>
      </c>
      <c r="BP29" s="1543">
        <v>259888</v>
      </c>
      <c r="BQ29" s="1543">
        <v>313890</v>
      </c>
      <c r="BR29" s="1543">
        <v>296575</v>
      </c>
      <c r="BS29" s="1543">
        <v>398609</v>
      </c>
      <c r="BT29" s="1543">
        <v>401639</v>
      </c>
      <c r="BU29" s="1543">
        <v>289071</v>
      </c>
      <c r="BV29" s="1543">
        <v>270262</v>
      </c>
      <c r="BW29" s="3199">
        <v>388353</v>
      </c>
      <c r="BX29" s="3199">
        <v>292056</v>
      </c>
      <c r="BY29" s="3199">
        <f>311292+2</f>
        <v>311294</v>
      </c>
      <c r="BZ29" s="3199">
        <f>373884+2</f>
        <v>373886</v>
      </c>
      <c r="CA29" s="3199">
        <f>298804+2</f>
        <v>298806</v>
      </c>
      <c r="CB29" s="3199">
        <f>339210+2</f>
        <v>339212</v>
      </c>
      <c r="CC29" s="3199">
        <v>321597.18747480999</v>
      </c>
      <c r="CD29" s="3200">
        <v>329309.60892481002</v>
      </c>
      <c r="CE29" s="3200">
        <v>365251.01750399999</v>
      </c>
      <c r="CF29" s="3200">
        <v>354528.76387930999</v>
      </c>
      <c r="CG29" s="3200">
        <v>291526.25022301002</v>
      </c>
      <c r="CH29" s="3200">
        <v>237998.66055085001</v>
      </c>
      <c r="CI29" s="3243">
        <v>372384.59347870998</v>
      </c>
    </row>
    <row r="30" spans="1:87" s="1562" customFormat="1" ht="23.25" thickBot="1" x14ac:dyDescent="0.3">
      <c r="A30" s="3240" t="s">
        <v>5756</v>
      </c>
      <c r="B30" s="1567">
        <v>43475.962</v>
      </c>
      <c r="C30" s="1567">
        <v>48537.821684000002</v>
      </c>
      <c r="D30" s="1567">
        <v>49277</v>
      </c>
      <c r="E30" s="1567">
        <v>48025.854202000002</v>
      </c>
      <c r="F30" s="1567">
        <v>49703.701975999997</v>
      </c>
      <c r="G30" s="1567">
        <v>53067.547285000001</v>
      </c>
      <c r="H30" s="1567">
        <v>59155.958806000002</v>
      </c>
      <c r="I30" s="1567">
        <v>64143.141479999998</v>
      </c>
      <c r="J30" s="1567">
        <v>69214.900469</v>
      </c>
      <c r="K30" s="1567">
        <v>71752.360537</v>
      </c>
      <c r="L30" s="1567">
        <v>75321.620022000003</v>
      </c>
      <c r="M30" s="1567">
        <v>80369.488157999993</v>
      </c>
      <c r="N30" s="1567">
        <v>91072.939985999998</v>
      </c>
      <c r="O30" s="1567">
        <v>98403.426544000002</v>
      </c>
      <c r="P30" s="1567">
        <v>117848.008845</v>
      </c>
      <c r="Q30" s="1567">
        <v>115113.088988</v>
      </c>
      <c r="R30" s="1567">
        <v>116480.074398</v>
      </c>
      <c r="S30" s="1567">
        <v>115617.07399999999</v>
      </c>
      <c r="T30" s="1567">
        <v>111648.766497</v>
      </c>
      <c r="U30" s="1567">
        <v>113862.141118</v>
      </c>
      <c r="V30" s="1567">
        <v>112979.97785884212</v>
      </c>
      <c r="W30" s="1567">
        <v>110428.05039309504</v>
      </c>
      <c r="X30" s="1567">
        <v>116851.89562260175</v>
      </c>
      <c r="Y30" s="1567">
        <v>117692.05683255615</v>
      </c>
      <c r="Z30" s="1567">
        <v>100044.38523428794</v>
      </c>
      <c r="AA30" s="1567">
        <v>101471</v>
      </c>
      <c r="AB30" s="1567">
        <v>100420</v>
      </c>
      <c r="AC30" s="1567">
        <v>105590.64532</v>
      </c>
      <c r="AD30" s="1567">
        <v>117896.24571768557</v>
      </c>
      <c r="AE30" s="1567">
        <v>121593.60000000001</v>
      </c>
      <c r="AF30" s="1567">
        <v>122222.22262</v>
      </c>
      <c r="AG30" s="1567">
        <v>124915.768279893</v>
      </c>
      <c r="AH30" s="1567">
        <v>128403.24555000001</v>
      </c>
      <c r="AI30" s="1567">
        <v>135061.62512099999</v>
      </c>
      <c r="AJ30" s="1567">
        <v>146194.20597995099</v>
      </c>
      <c r="AK30" s="1567">
        <v>177035.007265758</v>
      </c>
      <c r="AL30" s="1567">
        <v>195294.72709080801</v>
      </c>
      <c r="AM30" s="1567">
        <v>214940</v>
      </c>
      <c r="AN30" s="1567">
        <v>214335</v>
      </c>
      <c r="AO30" s="1567">
        <v>205609</v>
      </c>
      <c r="AP30" s="1567">
        <v>215968.851</v>
      </c>
      <c r="AQ30" s="1567">
        <v>217944</v>
      </c>
      <c r="AR30" s="1567">
        <v>216703</v>
      </c>
      <c r="AS30" s="1567">
        <v>216457.7</v>
      </c>
      <c r="AT30" s="1567">
        <v>213899</v>
      </c>
      <c r="AU30" s="1567">
        <v>212965</v>
      </c>
      <c r="AV30" s="1567">
        <v>224481.08805775986</v>
      </c>
      <c r="AW30" s="1567">
        <v>181541.17812525001</v>
      </c>
      <c r="AX30" s="1567">
        <v>176137</v>
      </c>
      <c r="AY30" s="1567">
        <v>194674</v>
      </c>
      <c r="AZ30" s="1567">
        <v>188079</v>
      </c>
      <c r="BA30" s="1567">
        <v>197391</v>
      </c>
      <c r="BB30" s="1567">
        <v>226130</v>
      </c>
      <c r="BC30" s="1567">
        <v>225756.2</v>
      </c>
      <c r="BD30" s="1567">
        <v>228283</v>
      </c>
      <c r="BE30" s="1567">
        <v>234871</v>
      </c>
      <c r="BF30" s="1567">
        <v>236364.23817</v>
      </c>
      <c r="BG30" s="1567">
        <v>234718</v>
      </c>
      <c r="BH30" s="1567">
        <v>241157.990483</v>
      </c>
      <c r="BI30" s="1567">
        <v>231406</v>
      </c>
      <c r="BJ30" s="1567">
        <v>227153</v>
      </c>
      <c r="BK30" s="1567">
        <v>308437</v>
      </c>
      <c r="BL30" s="1567">
        <v>302369.43099999998</v>
      </c>
      <c r="BM30" s="1567">
        <v>301293.80719001801</v>
      </c>
      <c r="BN30" s="1567">
        <v>314523.66799400002</v>
      </c>
      <c r="BO30" s="1567">
        <v>312583</v>
      </c>
      <c r="BP30" s="1567">
        <v>305996</v>
      </c>
      <c r="BQ30" s="1567">
        <v>306873</v>
      </c>
      <c r="BR30" s="1567">
        <v>305843.20000000001</v>
      </c>
      <c r="BS30" s="1567">
        <v>314276</v>
      </c>
      <c r="BT30" s="1568">
        <v>321557</v>
      </c>
      <c r="BU30" s="1568">
        <v>289071</v>
      </c>
      <c r="BV30" s="1568">
        <v>279667</v>
      </c>
      <c r="BW30" s="3203">
        <v>315896</v>
      </c>
      <c r="BX30" s="3203">
        <v>309936</v>
      </c>
      <c r="BY30" s="3204">
        <v>310207.41610210802</v>
      </c>
      <c r="BZ30" s="3204">
        <v>320820.54713720502</v>
      </c>
      <c r="CA30" s="3204">
        <v>317675.62236045714</v>
      </c>
      <c r="CB30" s="3204">
        <v>320367.69940505625</v>
      </c>
      <c r="CC30" s="3203">
        <v>320503</v>
      </c>
      <c r="CD30" s="3205">
        <v>321384.83916400699</v>
      </c>
      <c r="CE30" s="3205">
        <v>325372.67355854198</v>
      </c>
      <c r="CF30" s="3205">
        <v>327802.34775193903</v>
      </c>
      <c r="CG30" s="3205">
        <v>291526.25022301002</v>
      </c>
      <c r="CH30" s="3206">
        <v>264762.45538692997</v>
      </c>
      <c r="CI30" s="3247">
        <v>300636.50141752302</v>
      </c>
    </row>
    <row r="31" spans="1:87" s="1556" customFormat="1" ht="19.5" thickTop="1" x14ac:dyDescent="0.25">
      <c r="A31" s="1557" t="s">
        <v>5754</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1557"/>
      <c r="AO31" s="1557"/>
      <c r="AP31" s="1557"/>
      <c r="AQ31" s="1557"/>
      <c r="AR31" s="1557"/>
      <c r="AS31" s="1557"/>
      <c r="AT31" s="1557"/>
      <c r="AU31" s="1557"/>
      <c r="AV31" s="1557"/>
      <c r="AW31" s="1557"/>
      <c r="AX31" s="1557"/>
      <c r="AY31" s="1557"/>
      <c r="AZ31" s="1557"/>
      <c r="BA31" s="1557"/>
      <c r="BB31" s="1557"/>
      <c r="BC31" s="1557"/>
      <c r="BD31" s="1557"/>
      <c r="BE31" s="1557"/>
      <c r="BF31" s="1557"/>
      <c r="BG31" s="1557"/>
      <c r="BH31" s="1557"/>
      <c r="BI31" s="1557"/>
      <c r="BJ31" s="1557"/>
      <c r="BK31" s="1557"/>
      <c r="BL31" s="1557"/>
      <c r="BM31" s="1557"/>
      <c r="BN31" s="1557"/>
      <c r="BO31" s="1557"/>
      <c r="BP31" s="1557"/>
      <c r="BQ31" s="1557"/>
      <c r="BT31" s="1557"/>
      <c r="BU31" s="1557"/>
      <c r="BV31" s="1557"/>
      <c r="BW31" s="3195"/>
      <c r="BX31" s="3195"/>
      <c r="BY31" s="3195"/>
      <c r="BZ31" s="3195"/>
      <c r="CA31" s="3195"/>
      <c r="CB31" s="3195"/>
      <c r="CC31" s="3195"/>
      <c r="CD31" s="3195"/>
      <c r="CE31" s="3195"/>
      <c r="CF31" s="3195"/>
      <c r="CG31" s="3195"/>
      <c r="CH31" s="3195"/>
      <c r="CI31" s="3195"/>
    </row>
    <row r="32" spans="1:87" s="1556" customFormat="1" x14ac:dyDescent="0.25">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1557"/>
      <c r="AO32" s="1557"/>
      <c r="AP32" s="1557"/>
      <c r="AQ32" s="1557"/>
      <c r="AR32" s="1557"/>
      <c r="AS32" s="1557"/>
      <c r="AT32" s="1557"/>
      <c r="AU32" s="1557"/>
      <c r="AV32" s="1557"/>
      <c r="AW32" s="1557"/>
      <c r="AX32" s="1557"/>
      <c r="AY32" s="1557"/>
      <c r="AZ32" s="1557"/>
      <c r="BA32" s="1557"/>
      <c r="BB32" s="1557"/>
      <c r="BC32" s="1557"/>
      <c r="BD32" s="1557"/>
      <c r="BE32" s="1557"/>
      <c r="BF32" s="1557"/>
      <c r="BG32" s="1557"/>
      <c r="BH32" s="1557"/>
      <c r="BI32" s="1557"/>
      <c r="BJ32" s="1557"/>
      <c r="BK32" s="1557"/>
      <c r="BL32" s="1557"/>
      <c r="BM32" s="1557"/>
      <c r="BN32" s="1557"/>
      <c r="BO32" s="1557"/>
      <c r="BP32" s="1557"/>
      <c r="BQ32" s="1557"/>
      <c r="BT32" s="1557"/>
      <c r="BU32" s="1557"/>
      <c r="BV32" s="1557"/>
      <c r="BW32" s="3195"/>
      <c r="BX32" s="3195"/>
      <c r="BY32" s="3195"/>
      <c r="BZ32" s="3195"/>
      <c r="CA32" s="3195"/>
      <c r="CB32" s="3195"/>
      <c r="CC32" s="3195"/>
      <c r="CD32" s="3195"/>
      <c r="CE32" s="3195"/>
      <c r="CF32" s="3195"/>
      <c r="CG32" s="3195"/>
      <c r="CH32" s="3195"/>
      <c r="CI32" s="3195"/>
    </row>
    <row r="33" spans="1:87" x14ac:dyDescent="0.35">
      <c r="BO33" s="1570"/>
      <c r="CB33" s="3171"/>
      <c r="CC33" s="3171"/>
    </row>
    <row r="34" spans="1:87" s="1523" customFormat="1" ht="26.25" x14ac:dyDescent="0.35">
      <c r="A34" s="3226" t="s">
        <v>5757</v>
      </c>
      <c r="B34" s="1521"/>
      <c r="C34" s="1521"/>
      <c r="D34" s="1521"/>
      <c r="E34" s="1521"/>
      <c r="F34" s="1521"/>
      <c r="G34" s="1521"/>
      <c r="H34" s="1521"/>
      <c r="I34" s="1521"/>
      <c r="J34" s="1521"/>
      <c r="K34" s="1521"/>
      <c r="L34" s="1521"/>
      <c r="M34" s="1521"/>
      <c r="N34" s="1521"/>
      <c r="O34" s="1521"/>
      <c r="P34" s="1521"/>
      <c r="Q34" s="1521"/>
      <c r="R34" s="1521"/>
      <c r="S34" s="1521"/>
      <c r="T34" s="1521"/>
      <c r="U34" s="1521"/>
      <c r="V34" s="1521"/>
      <c r="W34" s="1521"/>
      <c r="X34" s="1521"/>
      <c r="Y34" s="1521"/>
      <c r="Z34" s="1521"/>
      <c r="AA34" s="1521"/>
      <c r="AB34" s="1521"/>
      <c r="AC34" s="1521"/>
      <c r="AD34" s="1521"/>
      <c r="AE34" s="1521"/>
      <c r="AF34" s="1521"/>
      <c r="AG34" s="1521"/>
      <c r="AH34" s="1521"/>
      <c r="AI34" s="1521"/>
      <c r="AJ34" s="1521"/>
      <c r="AK34" s="1521"/>
      <c r="AL34" s="1521"/>
      <c r="AM34" s="1521"/>
      <c r="AN34" s="1521"/>
      <c r="AO34" s="1521"/>
      <c r="AP34" s="1521"/>
      <c r="AQ34" s="1521"/>
      <c r="AR34" s="1521"/>
      <c r="AS34" s="1521"/>
      <c r="AT34" s="1521"/>
      <c r="AU34" s="1521"/>
      <c r="AV34" s="1521"/>
      <c r="AW34" s="1521"/>
      <c r="AX34" s="1521"/>
      <c r="AY34" s="1521"/>
      <c r="AZ34" s="1521"/>
      <c r="BA34" s="1521"/>
      <c r="BB34" s="1521"/>
      <c r="BC34" s="1521"/>
      <c r="BD34" s="1521"/>
      <c r="BE34" s="1521"/>
      <c r="BF34" s="1521"/>
      <c r="BG34" s="1521"/>
      <c r="BH34" s="1521"/>
      <c r="BI34" s="1521"/>
      <c r="BJ34" s="1521"/>
      <c r="BK34" s="1521"/>
      <c r="BL34" s="1521"/>
      <c r="BM34" s="1521"/>
      <c r="BN34" s="1521"/>
      <c r="BO34" s="1521"/>
      <c r="BP34" s="1521"/>
      <c r="BQ34" s="1521"/>
      <c r="BR34" s="1521"/>
      <c r="BS34" s="1521"/>
      <c r="BT34" s="1521"/>
      <c r="BU34" s="1521"/>
      <c r="BV34" s="1521"/>
      <c r="BW34" s="3170"/>
      <c r="BX34" s="3170"/>
      <c r="BY34" s="3170"/>
      <c r="BZ34" s="3171"/>
      <c r="CA34" s="3171"/>
      <c r="CB34" s="3171"/>
      <c r="CC34" s="3171"/>
      <c r="CD34" s="3171"/>
      <c r="CE34" s="3171"/>
      <c r="CF34" s="3171"/>
      <c r="CG34" s="3171"/>
      <c r="CH34" s="3171"/>
      <c r="CI34" s="3171"/>
    </row>
    <row r="35" spans="1:87" s="1558" customFormat="1" ht="7.5" customHeight="1" thickBot="1" x14ac:dyDescent="0.4">
      <c r="B35" s="1522"/>
      <c r="C35" s="1522"/>
      <c r="D35" s="1522"/>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1522"/>
      <c r="AB35" s="1522"/>
      <c r="AC35" s="1522"/>
      <c r="AD35" s="1522"/>
      <c r="AE35" s="1522"/>
      <c r="AF35" s="1522"/>
      <c r="AG35" s="1522"/>
      <c r="AH35" s="1522"/>
      <c r="AI35" s="1522"/>
      <c r="AJ35" s="1522"/>
      <c r="AK35" s="1522"/>
      <c r="AL35" s="1522"/>
      <c r="AM35" s="1522"/>
      <c r="AN35" s="1522"/>
      <c r="AO35" s="1522"/>
      <c r="AP35" s="1522"/>
      <c r="AQ35" s="1522"/>
      <c r="AR35" s="1522"/>
      <c r="AS35" s="1522"/>
      <c r="AT35" s="1522"/>
      <c r="AU35" s="1522"/>
      <c r="AV35" s="1522"/>
      <c r="AW35" s="1522"/>
      <c r="AX35" s="1522"/>
      <c r="AY35" s="1522"/>
      <c r="AZ35" s="1522"/>
      <c r="BA35" s="1522"/>
      <c r="BB35" s="1522"/>
      <c r="BC35" s="1522"/>
      <c r="BD35" s="1522"/>
      <c r="BE35" s="1522"/>
      <c r="BF35" s="1522"/>
      <c r="BG35" s="1522"/>
      <c r="BH35" s="1522"/>
      <c r="BI35" s="1522"/>
      <c r="BJ35" s="1522"/>
      <c r="BK35" s="1522"/>
      <c r="BL35" s="1522"/>
      <c r="BM35" s="1522"/>
      <c r="BN35" s="1522"/>
      <c r="BO35" s="1522"/>
      <c r="BP35" s="1522"/>
      <c r="BQ35" s="1522"/>
      <c r="BR35" s="1522"/>
      <c r="BS35" s="1522"/>
      <c r="BT35" s="1522"/>
      <c r="BU35" s="1522"/>
      <c r="BV35" s="1522"/>
      <c r="BW35" s="3170"/>
      <c r="BX35" s="3170"/>
      <c r="BY35" s="3170"/>
      <c r="BZ35" s="3171"/>
      <c r="CA35" s="3171"/>
      <c r="CB35" s="3171"/>
      <c r="CC35" s="3171"/>
      <c r="CD35" s="3171"/>
      <c r="CE35" s="3171"/>
      <c r="CF35" s="3171"/>
      <c r="CG35" s="3171"/>
      <c r="CH35" s="3171"/>
      <c r="CI35" s="3171"/>
    </row>
    <row r="36" spans="1:87" s="3234" customFormat="1" ht="21.75" thickTop="1" thickBot="1" x14ac:dyDescent="0.3">
      <c r="A36" s="3232"/>
      <c r="B36" s="3235">
        <v>40910</v>
      </c>
      <c r="C36" s="3236">
        <v>40941</v>
      </c>
      <c r="D36" s="3236">
        <v>40971</v>
      </c>
      <c r="E36" s="3236">
        <v>41003</v>
      </c>
      <c r="F36" s="3236">
        <v>41034</v>
      </c>
      <c r="G36" s="3236">
        <v>41066</v>
      </c>
      <c r="H36" s="3236">
        <v>41097</v>
      </c>
      <c r="I36" s="3236">
        <v>41129</v>
      </c>
      <c r="J36" s="3236">
        <v>41161</v>
      </c>
      <c r="K36" s="3236">
        <v>41192</v>
      </c>
      <c r="L36" s="3236">
        <v>41224</v>
      </c>
      <c r="M36" s="3236">
        <v>41255</v>
      </c>
      <c r="N36" s="3236">
        <v>41275</v>
      </c>
      <c r="O36" s="3236">
        <v>41307</v>
      </c>
      <c r="P36" s="3236">
        <v>41336</v>
      </c>
      <c r="Q36" s="3236">
        <f t="shared" ref="Q36:AL36" si="3">Q16</f>
        <v>0</v>
      </c>
      <c r="R36" s="3236">
        <f t="shared" si="3"/>
        <v>115.1</v>
      </c>
      <c r="S36" s="3236">
        <f t="shared" si="3"/>
        <v>0</v>
      </c>
      <c r="T36" s="3236">
        <f t="shared" si="3"/>
        <v>0</v>
      </c>
      <c r="U36" s="3236">
        <f t="shared" si="3"/>
        <v>117.9</v>
      </c>
      <c r="V36" s="3236">
        <f t="shared" si="3"/>
        <v>0</v>
      </c>
      <c r="W36" s="3236">
        <f t="shared" si="3"/>
        <v>0</v>
      </c>
      <c r="X36" s="3236">
        <f t="shared" si="3"/>
        <v>124.21299999999999</v>
      </c>
      <c r="Y36" s="3236">
        <f t="shared" si="3"/>
        <v>0</v>
      </c>
      <c r="Z36" s="3236">
        <f t="shared" si="3"/>
        <v>0</v>
      </c>
      <c r="AA36" s="3236">
        <f t="shared" si="3"/>
        <v>139.63999999999999</v>
      </c>
      <c r="AB36" s="3236">
        <f t="shared" si="3"/>
        <v>0</v>
      </c>
      <c r="AC36" s="3236">
        <f t="shared" si="3"/>
        <v>0</v>
      </c>
      <c r="AD36" s="3236">
        <f t="shared" si="3"/>
        <v>150.70099999999999</v>
      </c>
      <c r="AE36" s="3236">
        <f t="shared" si="3"/>
        <v>0</v>
      </c>
      <c r="AF36" s="3236">
        <f t="shared" si="3"/>
        <v>0</v>
      </c>
      <c r="AG36" s="3236">
        <f t="shared" si="3"/>
        <v>158.79</v>
      </c>
      <c r="AH36" s="3236">
        <f t="shared" si="3"/>
        <v>0</v>
      </c>
      <c r="AI36" s="3236">
        <f t="shared" si="3"/>
        <v>0</v>
      </c>
      <c r="AJ36" s="3236">
        <f t="shared" si="3"/>
        <v>180.48079826594008</v>
      </c>
      <c r="AK36" s="3236">
        <f t="shared" si="3"/>
        <v>0</v>
      </c>
      <c r="AL36" s="3236">
        <f t="shared" si="3"/>
        <v>0</v>
      </c>
      <c r="AM36" s="3236">
        <v>42064</v>
      </c>
      <c r="AN36" s="3236">
        <v>42096</v>
      </c>
      <c r="AO36" s="3236">
        <f t="shared" ref="AO36" si="4">AO16</f>
        <v>0</v>
      </c>
      <c r="AP36" s="3236">
        <v>42185</v>
      </c>
      <c r="AQ36" s="3236">
        <v>42186</v>
      </c>
      <c r="AR36" s="3236">
        <v>42218</v>
      </c>
      <c r="AS36" s="3236">
        <v>42250</v>
      </c>
      <c r="AT36" s="3236">
        <v>42281</v>
      </c>
      <c r="AU36" s="3236">
        <v>42313</v>
      </c>
      <c r="AV36" s="3236">
        <v>42343</v>
      </c>
      <c r="AW36" s="3236">
        <v>42375</v>
      </c>
      <c r="AX36" s="3236">
        <v>42401</v>
      </c>
      <c r="AY36" s="3236">
        <v>42430</v>
      </c>
      <c r="AZ36" s="3236">
        <v>42461</v>
      </c>
      <c r="BA36" s="3236">
        <v>42491</v>
      </c>
      <c r="BB36" s="3236">
        <v>42522</v>
      </c>
      <c r="BC36" s="3236">
        <v>42552</v>
      </c>
      <c r="BD36" s="3236">
        <v>42583</v>
      </c>
      <c r="BE36" s="3168">
        <v>42615</v>
      </c>
      <c r="BF36" s="3168">
        <v>42645</v>
      </c>
      <c r="BG36" s="3168">
        <v>42677</v>
      </c>
      <c r="BH36" s="3168">
        <f t="shared" ref="BH36:CA36" si="5">BH3</f>
        <v>42708</v>
      </c>
      <c r="BI36" s="3168">
        <f t="shared" si="5"/>
        <v>42739</v>
      </c>
      <c r="BJ36" s="3168">
        <f t="shared" si="5"/>
        <v>42771</v>
      </c>
      <c r="BK36" s="3168">
        <f t="shared" si="5"/>
        <v>42799</v>
      </c>
      <c r="BL36" s="3168">
        <f t="shared" si="5"/>
        <v>42830</v>
      </c>
      <c r="BM36" s="3168">
        <f t="shared" si="5"/>
        <v>42860</v>
      </c>
      <c r="BN36" s="3168">
        <f t="shared" si="5"/>
        <v>42891</v>
      </c>
      <c r="BO36" s="3168">
        <f t="shared" si="5"/>
        <v>42921</v>
      </c>
      <c r="BP36" s="3168">
        <f t="shared" si="5"/>
        <v>42953</v>
      </c>
      <c r="BQ36" s="3237">
        <f t="shared" si="5"/>
        <v>42984</v>
      </c>
      <c r="BR36" s="3168">
        <f t="shared" si="5"/>
        <v>43014</v>
      </c>
      <c r="BS36" s="3168">
        <f t="shared" si="5"/>
        <v>43045</v>
      </c>
      <c r="BT36" s="3168">
        <f t="shared" si="5"/>
        <v>43075</v>
      </c>
      <c r="BU36" s="3168">
        <f t="shared" si="5"/>
        <v>43106</v>
      </c>
      <c r="BV36" s="3168">
        <f t="shared" si="5"/>
        <v>43137</v>
      </c>
      <c r="BW36" s="3168">
        <f t="shared" si="5"/>
        <v>43165</v>
      </c>
      <c r="BX36" s="3168">
        <f t="shared" si="5"/>
        <v>43196</v>
      </c>
      <c r="BY36" s="3168">
        <f t="shared" si="5"/>
        <v>43226</v>
      </c>
      <c r="BZ36" s="3168">
        <f t="shared" si="5"/>
        <v>43258</v>
      </c>
      <c r="CA36" s="3168">
        <f t="shared" si="5"/>
        <v>43288</v>
      </c>
      <c r="CB36" s="3168">
        <f>CB3</f>
        <v>43321</v>
      </c>
      <c r="CC36" s="3168">
        <f>CC3</f>
        <v>43352</v>
      </c>
      <c r="CD36" s="3169">
        <f>CD3</f>
        <v>43382</v>
      </c>
      <c r="CE36" s="3169">
        <v>43414</v>
      </c>
      <c r="CF36" s="3169">
        <v>43445</v>
      </c>
      <c r="CG36" s="3169">
        <v>43476</v>
      </c>
      <c r="CH36" s="3169">
        <v>43507</v>
      </c>
      <c r="CI36" s="3241">
        <v>43535</v>
      </c>
    </row>
    <row r="37" spans="1:87" s="1562" customFormat="1" ht="20.25" x14ac:dyDescent="0.25">
      <c r="A37" s="3238"/>
      <c r="B37" s="1571"/>
      <c r="C37" s="1571"/>
      <c r="D37" s="1571"/>
      <c r="E37" s="1571"/>
      <c r="F37" s="1571"/>
      <c r="G37" s="1571"/>
      <c r="H37" s="1571"/>
      <c r="I37" s="1571"/>
      <c r="J37" s="1571"/>
      <c r="K37" s="1571"/>
      <c r="L37" s="1571"/>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c r="AN37" s="1571"/>
      <c r="AO37" s="1571"/>
      <c r="AP37" s="1571"/>
      <c r="AQ37" s="1572"/>
      <c r="AR37" s="1572"/>
      <c r="AS37" s="1572"/>
      <c r="AT37" s="1572"/>
      <c r="AU37" s="1572"/>
      <c r="AV37" s="1572"/>
      <c r="AW37" s="1572"/>
      <c r="AX37" s="1572"/>
      <c r="AY37" s="1572"/>
      <c r="AZ37" s="1572"/>
      <c r="BA37" s="1572"/>
      <c r="BB37" s="1572"/>
      <c r="BC37" s="1572"/>
      <c r="BD37" s="1572"/>
      <c r="BE37" s="1572"/>
      <c r="BF37" s="1572"/>
      <c r="BG37" s="1572"/>
      <c r="BH37" s="1572"/>
      <c r="BI37" s="1572"/>
      <c r="BJ37" s="1572"/>
      <c r="BK37" s="1572"/>
      <c r="BL37" s="1572"/>
      <c r="BM37" s="1572"/>
      <c r="BN37" s="1572"/>
      <c r="BO37" s="1572"/>
      <c r="BP37" s="1572"/>
      <c r="BQ37" s="1573"/>
      <c r="BR37" s="1560"/>
      <c r="BS37" s="1560"/>
      <c r="BT37" s="1574"/>
      <c r="BU37" s="1574"/>
      <c r="BV37" s="1574"/>
      <c r="BW37" s="3207"/>
      <c r="BX37" s="3207"/>
      <c r="BY37" s="3207"/>
      <c r="BZ37" s="3207"/>
      <c r="CA37" s="3207"/>
      <c r="CB37" s="3207"/>
      <c r="CC37" s="3207"/>
      <c r="CD37" s="3208"/>
      <c r="CE37" s="3208"/>
      <c r="CF37" s="3208"/>
      <c r="CG37" s="3208"/>
      <c r="CH37" s="3208"/>
      <c r="CI37" s="3242"/>
    </row>
    <row r="38" spans="1:87" s="1562" customFormat="1" ht="20.25" x14ac:dyDescent="0.25">
      <c r="A38" s="3227" t="s">
        <v>3948</v>
      </c>
      <c r="B38" s="1575">
        <v>218504</v>
      </c>
      <c r="C38" s="1575">
        <v>224119</v>
      </c>
      <c r="D38" s="1575">
        <v>228136</v>
      </c>
      <c r="E38" s="1575">
        <v>226594</v>
      </c>
      <c r="F38" s="1575">
        <v>231147</v>
      </c>
      <c r="G38" s="1575">
        <v>235129</v>
      </c>
      <c r="H38" s="1575">
        <v>239464</v>
      </c>
      <c r="I38" s="1575">
        <v>218381</v>
      </c>
      <c r="J38" s="1575">
        <v>220362</v>
      </c>
      <c r="K38" s="1575">
        <v>197884</v>
      </c>
      <c r="L38" s="1575">
        <v>196323</v>
      </c>
      <c r="M38" s="1575">
        <v>200345</v>
      </c>
      <c r="N38" s="1575">
        <v>204835</v>
      </c>
      <c r="O38" s="1575">
        <v>211679</v>
      </c>
      <c r="P38" s="1575">
        <v>216738</v>
      </c>
      <c r="Q38" s="1575">
        <v>225759</v>
      </c>
      <c r="R38" s="1575">
        <v>229500</v>
      </c>
      <c r="S38" s="1575">
        <v>234910</v>
      </c>
      <c r="T38" s="1575">
        <v>235346</v>
      </c>
      <c r="U38" s="1575">
        <v>234435</v>
      </c>
      <c r="V38" s="1575">
        <v>234949</v>
      </c>
      <c r="W38" s="1575">
        <v>237508</v>
      </c>
      <c r="X38" s="1575">
        <v>240808</v>
      </c>
      <c r="Y38" s="1575">
        <v>240601</v>
      </c>
      <c r="Z38" s="1575">
        <v>243965</v>
      </c>
      <c r="AA38" s="1575">
        <v>235627</v>
      </c>
      <c r="AB38" s="1575">
        <v>252507</v>
      </c>
      <c r="AC38" s="1575">
        <v>257288</v>
      </c>
      <c r="AD38" s="1575">
        <v>260171</v>
      </c>
      <c r="AE38" s="1575">
        <v>264655</v>
      </c>
      <c r="AF38" s="1575">
        <v>269188</v>
      </c>
      <c r="AG38" s="1575">
        <v>266521</v>
      </c>
      <c r="AH38" s="1575">
        <v>276104</v>
      </c>
      <c r="AI38" s="1575">
        <v>280712</v>
      </c>
      <c r="AJ38" s="1575">
        <v>285085</v>
      </c>
      <c r="AK38" s="1575">
        <v>288922</v>
      </c>
      <c r="AL38" s="1575">
        <v>294619</v>
      </c>
      <c r="AM38" s="1575">
        <v>299638</v>
      </c>
      <c r="AN38" s="1575">
        <v>217817</v>
      </c>
      <c r="AO38" s="1575">
        <v>300581</v>
      </c>
      <c r="AP38" s="1575"/>
      <c r="AQ38" s="1575"/>
      <c r="AR38" s="1575"/>
      <c r="AS38" s="1575"/>
      <c r="AT38" s="1575"/>
      <c r="AU38" s="1575"/>
      <c r="AV38" s="1575"/>
      <c r="AW38" s="1575">
        <v>672570</v>
      </c>
      <c r="AX38" s="1575">
        <v>679467</v>
      </c>
      <c r="AY38" s="1575">
        <v>687041</v>
      </c>
      <c r="AZ38" s="1575">
        <v>693664</v>
      </c>
      <c r="BA38" s="1575">
        <v>702420</v>
      </c>
      <c r="BB38" s="1575">
        <v>710824</v>
      </c>
      <c r="BC38" s="1575">
        <v>719508</v>
      </c>
      <c r="BD38" s="1575">
        <v>731005</v>
      </c>
      <c r="BE38" s="1575">
        <v>758476</v>
      </c>
      <c r="BF38" s="1575">
        <v>832915</v>
      </c>
      <c r="BG38" s="1575">
        <v>858067</v>
      </c>
      <c r="BH38" s="1575">
        <v>879560</v>
      </c>
      <c r="BI38" s="1575">
        <v>889071</v>
      </c>
      <c r="BJ38" s="1575">
        <v>908689</v>
      </c>
      <c r="BK38" s="1575">
        <v>919742</v>
      </c>
      <c r="BL38" s="1575">
        <v>925848</v>
      </c>
      <c r="BM38" s="1575">
        <v>935242</v>
      </c>
      <c r="BN38" s="1575">
        <v>925194</v>
      </c>
      <c r="BO38" s="1575">
        <v>933381</v>
      </c>
      <c r="BP38" s="1575">
        <v>942015</v>
      </c>
      <c r="BQ38" s="1576">
        <v>940854</v>
      </c>
      <c r="BR38" s="1543">
        <v>949490</v>
      </c>
      <c r="BS38" s="1543">
        <v>955043</v>
      </c>
      <c r="BT38" s="1543">
        <v>941619</v>
      </c>
      <c r="BU38" s="1543">
        <v>948229</v>
      </c>
      <c r="BV38" s="1543">
        <v>948516</v>
      </c>
      <c r="BW38" s="3199">
        <v>964530</v>
      </c>
      <c r="BX38" s="3199">
        <v>970935</v>
      </c>
      <c r="BY38" s="3199">
        <v>951686</v>
      </c>
      <c r="BZ38" s="3199">
        <v>955733</v>
      </c>
      <c r="CA38" s="3199">
        <v>961636</v>
      </c>
      <c r="CB38" s="3199">
        <v>971144</v>
      </c>
      <c r="CC38" s="3199">
        <v>1020313</v>
      </c>
      <c r="CD38" s="3200">
        <v>1054427</v>
      </c>
      <c r="CE38" s="3200">
        <v>1063554</v>
      </c>
      <c r="CF38" s="3200">
        <v>1082866</v>
      </c>
      <c r="CG38" s="3200">
        <v>1099053</v>
      </c>
      <c r="CH38" s="3200">
        <v>1096488</v>
      </c>
      <c r="CI38" s="3243">
        <v>1103074</v>
      </c>
    </row>
    <row r="39" spans="1:87" s="1562" customFormat="1" ht="21" thickBot="1" x14ac:dyDescent="0.3">
      <c r="A39" s="3239" t="s">
        <v>3949</v>
      </c>
      <c r="B39" s="1577"/>
      <c r="C39" s="1577"/>
      <c r="D39" s="1577"/>
      <c r="E39" s="1577"/>
      <c r="F39" s="1577"/>
      <c r="G39" s="1577"/>
      <c r="H39" s="1577"/>
      <c r="I39" s="1577"/>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c r="AN39" s="1577"/>
      <c r="AO39" s="1577"/>
      <c r="AP39" s="1577"/>
      <c r="AQ39" s="1575"/>
      <c r="AR39" s="1575"/>
      <c r="AS39" s="1575"/>
      <c r="AT39" s="1575"/>
      <c r="AU39" s="1575"/>
      <c r="AV39" s="1575"/>
      <c r="AW39" s="1575">
        <v>513</v>
      </c>
      <c r="AX39" s="1575">
        <v>529</v>
      </c>
      <c r="AY39" s="1575">
        <v>536</v>
      </c>
      <c r="AZ39" s="1575">
        <v>545</v>
      </c>
      <c r="BA39" s="1575">
        <v>581</v>
      </c>
      <c r="BB39" s="1575">
        <v>564</v>
      </c>
      <c r="BC39" s="1575">
        <v>579</v>
      </c>
      <c r="BD39" s="1575">
        <v>366</v>
      </c>
      <c r="BE39" s="1575">
        <v>349</v>
      </c>
      <c r="BF39" s="1575">
        <v>373</v>
      </c>
      <c r="BG39" s="1575">
        <v>381</v>
      </c>
      <c r="BH39" s="1575">
        <v>446</v>
      </c>
      <c r="BI39" s="1575">
        <v>383</v>
      </c>
      <c r="BJ39" s="1575">
        <v>371</v>
      </c>
      <c r="BK39" s="1575">
        <v>394</v>
      </c>
      <c r="BL39" s="1575">
        <v>412</v>
      </c>
      <c r="BM39" s="1575">
        <v>447</v>
      </c>
      <c r="BN39" s="1575">
        <v>414</v>
      </c>
      <c r="BO39" s="1575">
        <v>428</v>
      </c>
      <c r="BP39" s="1575">
        <v>435</v>
      </c>
      <c r="BQ39" s="1576">
        <v>426</v>
      </c>
      <c r="BR39" s="1543">
        <v>349</v>
      </c>
      <c r="BS39" s="1543">
        <v>352</v>
      </c>
      <c r="BT39" s="1543">
        <v>456</v>
      </c>
      <c r="BU39" s="1543">
        <v>366</v>
      </c>
      <c r="BV39" s="1543">
        <v>393</v>
      </c>
      <c r="BW39" s="3199">
        <v>257</v>
      </c>
      <c r="BX39" s="3199">
        <v>424</v>
      </c>
      <c r="BY39" s="3199">
        <v>476</v>
      </c>
      <c r="BZ39" s="3199">
        <v>452</v>
      </c>
      <c r="CA39" s="3199">
        <v>465</v>
      </c>
      <c r="CB39" s="3199">
        <v>453</v>
      </c>
      <c r="CC39" s="3199">
        <v>479</v>
      </c>
      <c r="CD39" s="3200">
        <v>501</v>
      </c>
      <c r="CE39" s="3200">
        <v>501</v>
      </c>
      <c r="CF39" s="3200">
        <v>594</v>
      </c>
      <c r="CG39" s="3200">
        <v>516</v>
      </c>
      <c r="CH39" s="3200">
        <v>516</v>
      </c>
      <c r="CI39" s="3243">
        <v>601</v>
      </c>
    </row>
    <row r="40" spans="1:87" s="1562" customFormat="1" ht="21" thickBot="1" x14ac:dyDescent="0.3">
      <c r="A40" s="3239"/>
      <c r="B40" s="1575"/>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c r="AN40" s="1575"/>
      <c r="AO40" s="1575"/>
      <c r="AP40" s="1575"/>
      <c r="AQ40" s="1576"/>
      <c r="AR40" s="1575"/>
      <c r="AS40" s="1575"/>
      <c r="AT40" s="1575"/>
      <c r="AU40" s="1575"/>
      <c r="AV40" s="1575"/>
      <c r="AW40" s="1575"/>
      <c r="AX40" s="1575"/>
      <c r="AY40" s="1575"/>
      <c r="AZ40" s="1575"/>
      <c r="BA40" s="1575"/>
      <c r="BB40" s="1575"/>
      <c r="BC40" s="1575"/>
      <c r="BD40" s="1575"/>
      <c r="BE40" s="1575"/>
      <c r="BF40" s="1575"/>
      <c r="BG40" s="1575"/>
      <c r="BH40" s="1578"/>
      <c r="BI40" s="1579"/>
      <c r="BJ40" s="1579"/>
      <c r="BK40" s="1579"/>
      <c r="BL40" s="1579"/>
      <c r="BM40" s="1579"/>
      <c r="BN40" s="1579"/>
      <c r="BO40" s="1579"/>
      <c r="BP40" s="1579"/>
      <c r="BQ40" s="1580"/>
      <c r="BR40" s="1543"/>
      <c r="BS40" s="1543"/>
      <c r="BT40" s="1543"/>
      <c r="BU40" s="1543"/>
      <c r="BV40" s="1543"/>
      <c r="BW40" s="3199"/>
      <c r="BX40" s="3199"/>
      <c r="BY40" s="3199"/>
      <c r="BZ40" s="3199"/>
      <c r="CA40" s="3199"/>
      <c r="CB40" s="3199"/>
      <c r="CC40" s="3199"/>
      <c r="CD40" s="3200"/>
      <c r="CE40" s="3200"/>
      <c r="CF40" s="3200"/>
      <c r="CG40" s="3200"/>
      <c r="CH40" s="3200"/>
      <c r="CI40" s="3243"/>
    </row>
    <row r="41" spans="1:87" s="1562" customFormat="1" ht="21" thickTop="1" x14ac:dyDescent="0.25">
      <c r="A41" s="3239" t="s">
        <v>3950</v>
      </c>
      <c r="B41" s="1581">
        <v>238413</v>
      </c>
      <c r="C41" s="1581">
        <v>238093</v>
      </c>
      <c r="D41" s="1581">
        <v>261162</v>
      </c>
      <c r="E41" s="1581">
        <v>277292</v>
      </c>
      <c r="F41" s="1581">
        <v>283585</v>
      </c>
      <c r="G41" s="1581">
        <v>266059</v>
      </c>
      <c r="H41" s="1581">
        <v>290958</v>
      </c>
      <c r="I41" s="1581">
        <v>283367</v>
      </c>
      <c r="J41" s="1581">
        <v>264927</v>
      </c>
      <c r="K41" s="1581">
        <v>315412</v>
      </c>
      <c r="L41" s="1581">
        <v>295863</v>
      </c>
      <c r="M41" s="1581">
        <v>392058</v>
      </c>
      <c r="N41" s="1581">
        <v>351065</v>
      </c>
      <c r="O41" s="1581">
        <v>327122</v>
      </c>
      <c r="P41" s="1581">
        <v>380181</v>
      </c>
      <c r="Q41" s="1581">
        <v>385013</v>
      </c>
      <c r="R41" s="1581">
        <v>366954</v>
      </c>
      <c r="S41" s="1581">
        <v>406022</v>
      </c>
      <c r="T41" s="1581">
        <v>392209</v>
      </c>
      <c r="U41" s="1581">
        <v>375620</v>
      </c>
      <c r="V41" s="1581">
        <v>410190</v>
      </c>
      <c r="W41" s="1581">
        <v>398849</v>
      </c>
      <c r="X41" s="1581">
        <v>525624</v>
      </c>
      <c r="Y41" s="1581">
        <v>402112</v>
      </c>
      <c r="Z41" s="1581">
        <v>375413</v>
      </c>
      <c r="AA41" s="1581">
        <v>422037</v>
      </c>
      <c r="AB41" s="1581">
        <v>435923</v>
      </c>
      <c r="AC41" s="1581">
        <v>441066</v>
      </c>
      <c r="AD41" s="1581">
        <v>420177</v>
      </c>
      <c r="AE41" s="1581">
        <v>454337</v>
      </c>
      <c r="AF41" s="1581">
        <v>481938</v>
      </c>
      <c r="AG41" s="1581">
        <v>466579</v>
      </c>
      <c r="AH41" s="1581">
        <v>504400</v>
      </c>
      <c r="AI41" s="1581">
        <v>500404</v>
      </c>
      <c r="AJ41" s="1581">
        <v>614221</v>
      </c>
      <c r="AK41" s="1581">
        <v>506560</v>
      </c>
      <c r="AL41" s="1581">
        <v>482473</v>
      </c>
      <c r="AM41" s="1581">
        <v>540918</v>
      </c>
      <c r="AN41" s="1581">
        <v>534150</v>
      </c>
      <c r="AO41" s="1581">
        <v>545998</v>
      </c>
      <c r="AP41" s="1581"/>
      <c r="AQ41" s="1576"/>
      <c r="AR41" s="1582"/>
      <c r="AS41" s="1582"/>
      <c r="AT41" s="1582"/>
      <c r="AU41" s="1582"/>
      <c r="AV41" s="1582"/>
      <c r="AW41" s="1582">
        <v>484014</v>
      </c>
      <c r="AX41" s="1582">
        <v>441607</v>
      </c>
      <c r="AY41" s="1582">
        <v>478285</v>
      </c>
      <c r="AZ41" s="1582">
        <v>472079</v>
      </c>
      <c r="BA41" s="1582">
        <v>492814</v>
      </c>
      <c r="BB41" s="1582">
        <v>464036</v>
      </c>
      <c r="BC41" s="1582">
        <v>509329</v>
      </c>
      <c r="BD41" s="1582">
        <v>516251</v>
      </c>
      <c r="BE41" s="1582">
        <v>510762</v>
      </c>
      <c r="BF41" s="1582">
        <v>557220</v>
      </c>
      <c r="BG41" s="1582">
        <v>552943</v>
      </c>
      <c r="BH41" s="1582">
        <v>689013</v>
      </c>
      <c r="BI41" s="1582">
        <v>618500</v>
      </c>
      <c r="BJ41" s="1582">
        <v>574868</v>
      </c>
      <c r="BK41" s="1582">
        <v>655362</v>
      </c>
      <c r="BL41" s="1582">
        <v>653193</v>
      </c>
      <c r="BM41" s="1582">
        <v>706131</v>
      </c>
      <c r="BN41" s="1582">
        <v>665428</v>
      </c>
      <c r="BO41" s="1582">
        <v>715621</v>
      </c>
      <c r="BP41" s="1582">
        <v>722923</v>
      </c>
      <c r="BQ41" s="1583">
        <v>700193</v>
      </c>
      <c r="BR41" s="1566">
        <v>763127</v>
      </c>
      <c r="BS41" s="1566">
        <v>754532</v>
      </c>
      <c r="BT41" s="1566">
        <v>928264</v>
      </c>
      <c r="BU41" s="1566">
        <v>802564</v>
      </c>
      <c r="BV41" s="1566">
        <v>758901</v>
      </c>
      <c r="BW41" s="3201">
        <v>876852</v>
      </c>
      <c r="BX41" s="3201">
        <v>862030</v>
      </c>
      <c r="BY41" s="3201">
        <v>913581</v>
      </c>
      <c r="BZ41" s="3201">
        <v>874714</v>
      </c>
      <c r="CA41" s="3201">
        <v>949522</v>
      </c>
      <c r="CB41" s="3201">
        <v>948363</v>
      </c>
      <c r="CC41" s="3201">
        <v>926335</v>
      </c>
      <c r="CD41" s="3202">
        <v>1015480</v>
      </c>
      <c r="CE41" s="3202">
        <v>1004407</v>
      </c>
      <c r="CF41" s="3202">
        <v>1244147</v>
      </c>
      <c r="CG41" s="3202">
        <v>1067960</v>
      </c>
      <c r="CH41" s="3202">
        <v>1028234</v>
      </c>
      <c r="CI41" s="3244">
        <v>1095154</v>
      </c>
    </row>
    <row r="42" spans="1:87" s="1562" customFormat="1" ht="20.25" x14ac:dyDescent="0.25">
      <c r="A42" s="3239" t="s">
        <v>3951</v>
      </c>
      <c r="B42" s="1575">
        <v>43475.962768999998</v>
      </c>
      <c r="C42" s="1575">
        <v>53599.680598999999</v>
      </c>
      <c r="D42" s="1575">
        <v>50754</v>
      </c>
      <c r="E42" s="1575">
        <v>44273.632428999998</v>
      </c>
      <c r="F42" s="1575">
        <v>56415.093000000001</v>
      </c>
      <c r="G42" s="1575">
        <v>69886.773830000006</v>
      </c>
      <c r="H42" s="1575">
        <v>95686.427930000005</v>
      </c>
      <c r="I42" s="1575">
        <v>99053.420203000001</v>
      </c>
      <c r="J42" s="1575">
        <v>109788.97238200001</v>
      </c>
      <c r="K42" s="1575">
        <v>94589.501147999996</v>
      </c>
      <c r="L42" s="1575">
        <v>111014.214874</v>
      </c>
      <c r="M42" s="1575">
        <v>135896.03765000001</v>
      </c>
      <c r="N42" s="1575">
        <v>91072.939985999998</v>
      </c>
      <c r="O42" s="1575">
        <v>105733.91310200001</v>
      </c>
      <c r="P42" s="1575">
        <v>156737.17344799999</v>
      </c>
      <c r="Q42" s="1575">
        <v>88654.171180000005</v>
      </c>
      <c r="R42" s="1575">
        <v>123315.401</v>
      </c>
      <c r="S42" s="1575">
        <v>110439.07325723401</v>
      </c>
      <c r="T42" s="1575">
        <v>83870.612330999997</v>
      </c>
      <c r="U42" s="1575">
        <v>131569.13808400001</v>
      </c>
      <c r="V42" s="1575">
        <v>105040.50852712478</v>
      </c>
      <c r="W42" s="1575">
        <v>84908.775735624222</v>
      </c>
      <c r="X42" s="1575">
        <v>187514.1931471756</v>
      </c>
      <c r="Y42" s="1575">
        <v>117692.056832556</v>
      </c>
      <c r="Z42" s="1575">
        <v>82396.713636</v>
      </c>
      <c r="AA42" s="1575">
        <v>104323</v>
      </c>
      <c r="AB42" s="1575">
        <v>97269</v>
      </c>
      <c r="AC42" s="1575">
        <v>126271.62020400001</v>
      </c>
      <c r="AD42" s="1575">
        <v>179424.24770530299</v>
      </c>
      <c r="AE42" s="1575">
        <v>143778.00127400001</v>
      </c>
      <c r="AF42" s="1575">
        <v>126622.30538200001</v>
      </c>
      <c r="AG42" s="1575">
        <v>146464.13355699999</v>
      </c>
      <c r="AH42" s="1575">
        <v>159790.540978</v>
      </c>
      <c r="AI42" s="1575">
        <v>201645.420835</v>
      </c>
      <c r="AJ42" s="1575">
        <v>268652.59542799997</v>
      </c>
      <c r="AK42" s="1575">
        <v>177035.007265758</v>
      </c>
      <c r="AL42" s="1575">
        <v>213554.44691599999</v>
      </c>
      <c r="AM42" s="1575">
        <f>254231630497.023/1000000</f>
        <v>254231.630497023</v>
      </c>
      <c r="AN42" s="1575">
        <v>212520</v>
      </c>
      <c r="AO42" s="1575">
        <v>170706.24584941001</v>
      </c>
      <c r="AP42" s="1575"/>
      <c r="AQ42" s="1583"/>
      <c r="AR42" s="1582"/>
      <c r="AS42" s="1582"/>
      <c r="AT42" s="1582"/>
      <c r="AU42" s="1582"/>
      <c r="AV42" s="1582"/>
      <c r="AW42" s="1582">
        <v>144.076719</v>
      </c>
      <c r="AX42" s="1582">
        <v>139.514498</v>
      </c>
      <c r="AY42" s="1582">
        <v>151.15639999999999</v>
      </c>
      <c r="AZ42" s="1582">
        <v>152.35351800000001</v>
      </c>
      <c r="BA42" s="1582">
        <v>171.221</v>
      </c>
      <c r="BB42" s="1582">
        <v>165.06743270000001</v>
      </c>
      <c r="BC42" s="1582">
        <v>191.357879</v>
      </c>
      <c r="BD42" s="1582">
        <v>198</v>
      </c>
      <c r="BE42" s="1582">
        <v>209</v>
      </c>
      <c r="BF42" s="1582">
        <v>240.162262</v>
      </c>
      <c r="BG42" s="1582">
        <v>254</v>
      </c>
      <c r="BH42" s="1582">
        <v>356.887002</v>
      </c>
      <c r="BI42" s="1582">
        <v>261</v>
      </c>
      <c r="BJ42" s="1582">
        <v>264.89435500000002</v>
      </c>
      <c r="BK42" s="1582">
        <v>319.31384800000001</v>
      </c>
      <c r="BL42" s="1582">
        <v>318.80098099999998</v>
      </c>
      <c r="BM42" s="1582">
        <v>371</v>
      </c>
      <c r="BN42" s="1582">
        <v>359.79</v>
      </c>
      <c r="BO42" s="1582">
        <v>387</v>
      </c>
      <c r="BP42" s="1582">
        <v>411</v>
      </c>
      <c r="BQ42" s="1583">
        <v>414</v>
      </c>
      <c r="BR42" s="1543">
        <v>462</v>
      </c>
      <c r="BS42" s="1543">
        <v>494</v>
      </c>
      <c r="BT42" s="1543">
        <v>683</v>
      </c>
      <c r="BU42" s="1543">
        <v>445</v>
      </c>
      <c r="BV42" s="1543">
        <v>498</v>
      </c>
      <c r="BW42" s="3199">
        <v>628</v>
      </c>
      <c r="BX42" s="3199">
        <v>598</v>
      </c>
      <c r="BY42" s="3199">
        <v>685</v>
      </c>
      <c r="BZ42" s="3199">
        <v>658</v>
      </c>
      <c r="CA42" s="3199">
        <v>740</v>
      </c>
      <c r="CB42" s="3199">
        <v>746</v>
      </c>
      <c r="CC42" s="3199">
        <v>750</v>
      </c>
      <c r="CD42" s="3200">
        <v>883.54638162000003</v>
      </c>
      <c r="CE42" s="3200">
        <v>892.819615</v>
      </c>
      <c r="CF42" s="3200">
        <v>1259.60703582</v>
      </c>
      <c r="CG42" s="3200">
        <v>912.87033027999996</v>
      </c>
      <c r="CH42" s="3200">
        <v>942.25861424000004</v>
      </c>
      <c r="CI42" s="3243">
        <v>1131.9104803</v>
      </c>
    </row>
    <row r="43" spans="1:87" s="1562" customFormat="1" ht="21" thickBot="1" x14ac:dyDescent="0.3">
      <c r="A43" s="3240"/>
      <c r="B43" s="1584"/>
      <c r="C43" s="1584"/>
      <c r="D43" s="1584"/>
      <c r="E43" s="1584"/>
      <c r="F43" s="1584"/>
      <c r="G43" s="1584"/>
      <c r="H43" s="1584"/>
      <c r="I43" s="1584"/>
      <c r="J43" s="1584"/>
      <c r="K43" s="1584"/>
      <c r="L43" s="1584"/>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4"/>
      <c r="AQ43" s="1585"/>
      <c r="AR43" s="1586"/>
      <c r="AS43" s="1586"/>
      <c r="AT43" s="1586"/>
      <c r="AU43" s="1586"/>
      <c r="AV43" s="1586"/>
      <c r="AW43" s="1586"/>
      <c r="AX43" s="1586"/>
      <c r="AY43" s="1586"/>
      <c r="AZ43" s="1586"/>
      <c r="BA43" s="1586"/>
      <c r="BB43" s="1586"/>
      <c r="BC43" s="1586"/>
      <c r="BD43" s="1586"/>
      <c r="BE43" s="1586"/>
      <c r="BF43" s="1586"/>
      <c r="BG43" s="1586"/>
      <c r="BH43" s="1586"/>
      <c r="BI43" s="1586"/>
      <c r="BJ43" s="1586"/>
      <c r="BK43" s="1586"/>
      <c r="BL43" s="1586"/>
      <c r="BM43" s="1586"/>
      <c r="BN43" s="1586"/>
      <c r="BO43" s="1586"/>
      <c r="BP43" s="1586"/>
      <c r="BQ43" s="1585"/>
      <c r="BR43" s="1567"/>
      <c r="BS43" s="1567"/>
      <c r="BT43" s="1567"/>
      <c r="BU43" s="1568"/>
      <c r="BV43" s="1567"/>
      <c r="BW43" s="3209"/>
      <c r="BX43" s="3209"/>
      <c r="BY43" s="3209"/>
      <c r="BZ43" s="3209"/>
      <c r="CA43" s="3209"/>
      <c r="CB43" s="3209"/>
      <c r="CC43" s="3209"/>
      <c r="CD43" s="3210"/>
      <c r="CE43" s="3210"/>
      <c r="CF43" s="3210"/>
      <c r="CG43" s="3210"/>
      <c r="CH43" s="3210"/>
      <c r="CI43" s="3245"/>
    </row>
    <row r="44" spans="1:87" s="1556" customFormat="1" ht="19.5" thickTop="1" x14ac:dyDescent="0.25">
      <c r="A44" s="1557" t="s">
        <v>5755</v>
      </c>
      <c r="B44" s="1557"/>
      <c r="C44" s="1557"/>
      <c r="D44" s="1557"/>
      <c r="E44" s="1557"/>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557"/>
      <c r="AM44" s="1557"/>
      <c r="AN44" s="1557"/>
      <c r="AO44" s="1557"/>
      <c r="AP44" s="1557"/>
      <c r="AQ44" s="1557"/>
      <c r="AR44" s="1557"/>
      <c r="AS44" s="1557"/>
      <c r="AT44" s="1557"/>
      <c r="AU44" s="1557"/>
      <c r="AV44" s="1557"/>
      <c r="AW44" s="1557"/>
      <c r="AX44" s="1557"/>
      <c r="AY44" s="1557"/>
      <c r="AZ44" s="1557"/>
      <c r="BA44" s="1557"/>
      <c r="BB44" s="1557"/>
      <c r="BC44" s="1557"/>
      <c r="BD44" s="1557"/>
      <c r="BE44" s="1557"/>
      <c r="BF44" s="1557"/>
      <c r="BG44" s="1557"/>
      <c r="BH44" s="1557" t="s">
        <v>3952</v>
      </c>
      <c r="BI44" s="1557"/>
      <c r="BJ44" s="1557"/>
      <c r="BK44" s="1557"/>
      <c r="BL44" s="1557"/>
      <c r="BM44" s="1557"/>
      <c r="BN44" s="1557"/>
      <c r="BO44" s="1557"/>
      <c r="BP44" s="1557"/>
      <c r="BQ44" s="1557"/>
      <c r="BT44" s="1557"/>
      <c r="BU44" s="1557"/>
      <c r="BV44" s="1557"/>
      <c r="BW44" s="3195"/>
      <c r="BX44" s="3195"/>
      <c r="BY44" s="3195"/>
      <c r="BZ44" s="3195"/>
      <c r="CA44" s="3195"/>
      <c r="CB44" s="3195"/>
      <c r="CC44" s="3195"/>
      <c r="CD44" s="3195"/>
      <c r="CE44" s="3195"/>
      <c r="CF44" s="3195"/>
      <c r="CG44" s="3195"/>
      <c r="CH44" s="3195"/>
      <c r="CI44" s="3195"/>
    </row>
    <row r="45" spans="1:87" s="1556" customFormat="1" x14ac:dyDescent="0.25">
      <c r="A45" s="1557" t="s">
        <v>3953</v>
      </c>
      <c r="B45" s="1557"/>
      <c r="C45" s="1557"/>
      <c r="D45" s="1557"/>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c r="AI45" s="1557"/>
      <c r="AJ45" s="1557"/>
      <c r="AK45" s="1557"/>
      <c r="AL45" s="1557"/>
      <c r="AM45" s="1557"/>
      <c r="AN45" s="1557"/>
      <c r="AO45" s="1557"/>
      <c r="AP45" s="1557"/>
      <c r="AQ45" s="1557"/>
      <c r="AR45" s="1557"/>
      <c r="AS45" s="1557"/>
      <c r="AT45" s="1557"/>
      <c r="AU45" s="1557"/>
      <c r="AV45" s="1557"/>
      <c r="AW45" s="1557"/>
      <c r="AX45" s="1557"/>
      <c r="AY45" s="1557"/>
      <c r="AZ45" s="1557"/>
      <c r="BA45" s="1557"/>
      <c r="BB45" s="1557"/>
      <c r="BC45" s="1557"/>
      <c r="BD45" s="1557"/>
      <c r="BE45" s="1557"/>
      <c r="BF45" s="1557"/>
      <c r="BG45" s="1557"/>
      <c r="BH45" s="1557"/>
      <c r="BI45" s="1557"/>
      <c r="BJ45" s="1557"/>
      <c r="BK45" s="1557"/>
      <c r="BL45" s="1557"/>
      <c r="BM45" s="1557"/>
      <c r="BN45" s="1557"/>
      <c r="BO45" s="1557"/>
      <c r="BP45" s="1557"/>
      <c r="BQ45" s="1557"/>
      <c r="BT45" s="1557"/>
      <c r="BU45" s="1557"/>
      <c r="BV45" s="1557"/>
      <c r="BW45" s="3195"/>
      <c r="BX45" s="3195"/>
      <c r="BY45" s="3195"/>
      <c r="BZ45" s="3195"/>
      <c r="CA45" s="3195"/>
      <c r="CB45" s="3195"/>
      <c r="CC45" s="3195"/>
      <c r="CD45" s="3195"/>
      <c r="CE45" s="3195"/>
      <c r="CF45" s="3195"/>
      <c r="CG45" s="3196"/>
      <c r="CH45" s="3196"/>
      <c r="CI45" s="3196"/>
    </row>
    <row r="46" spans="1:87" s="1555" customFormat="1" x14ac:dyDescent="0.25">
      <c r="BW46" s="3195"/>
      <c r="BX46" s="3195"/>
      <c r="BY46" s="3195"/>
      <c r="BZ46" s="3195"/>
      <c r="CA46" s="3195"/>
      <c r="CB46" s="3195"/>
      <c r="CC46" s="3195"/>
      <c r="CD46" s="3195"/>
      <c r="CE46" s="3195"/>
      <c r="CF46" s="3195"/>
      <c r="CG46" s="3195"/>
      <c r="CH46" s="3195"/>
      <c r="CI46" s="3195"/>
    </row>
  </sheetData>
  <pageMargins left="0.7" right="0.7" top="0.75" bottom="0.75" header="0.3" footer="0.3"/>
  <pageSetup paperSize="9" scale="5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CG29"/>
  <sheetViews>
    <sheetView workbookViewId="0">
      <pane xSplit="69" ySplit="3" topLeftCell="BW7" activePane="bottomRight" state="frozen"/>
      <selection pane="topRight" activeCell="BR1" sqref="BR1"/>
      <selection pane="bottomLeft" activeCell="A4" sqref="A4"/>
      <selection pane="bottomRight" activeCell="CG2" sqref="CG2"/>
    </sheetView>
  </sheetViews>
  <sheetFormatPr defaultColWidth="9.140625" defaultRowHeight="12.75" x14ac:dyDescent="0.2"/>
  <cols>
    <col min="1" max="1" width="38.85546875" style="1589" customWidth="1"/>
    <col min="2" max="32" width="13.42578125" style="1589" hidden="1" customWidth="1"/>
    <col min="33" max="33" width="3" style="1589" hidden="1" customWidth="1"/>
    <col min="34" max="49" width="13.42578125" style="1589" hidden="1" customWidth="1"/>
    <col min="50" max="50" width="10.42578125" style="1589" hidden="1" customWidth="1"/>
    <col min="51" max="51" width="9.140625" style="1589" hidden="1" customWidth="1"/>
    <col min="52" max="54" width="13.85546875" style="1589" hidden="1" customWidth="1"/>
    <col min="55" max="57" width="11.5703125" style="1589" hidden="1" customWidth="1"/>
    <col min="58" max="58" width="15.42578125" style="1589" hidden="1" customWidth="1"/>
    <col min="59" max="59" width="15.140625" style="1589" hidden="1" customWidth="1"/>
    <col min="60" max="60" width="15.42578125" style="1589" hidden="1" customWidth="1"/>
    <col min="61" max="61" width="14.85546875" style="1589" hidden="1" customWidth="1"/>
    <col min="62" max="62" width="15.42578125" style="1589" hidden="1" customWidth="1"/>
    <col min="63" max="64" width="15.140625" style="1589" hidden="1" customWidth="1"/>
    <col min="65" max="67" width="15.42578125" style="1589" hidden="1" customWidth="1"/>
    <col min="68" max="68" width="14.85546875" style="1589" hidden="1" customWidth="1"/>
    <col min="69" max="70" width="14.5703125" style="1589" hidden="1" customWidth="1"/>
    <col min="71" max="71" width="14.85546875" style="1589" hidden="1" customWidth="1"/>
    <col min="72" max="73" width="14.5703125" style="1589" hidden="1" customWidth="1"/>
    <col min="74" max="76" width="14.5703125" style="1589" customWidth="1"/>
    <col min="77" max="78" width="12.42578125" style="1589" bestFit="1" customWidth="1"/>
    <col min="79" max="79" width="12.140625" style="1589" bestFit="1" customWidth="1"/>
    <col min="80" max="84" width="12.140625" style="1589" customWidth="1"/>
    <col min="85" max="85" width="12.140625" style="1589" bestFit="1" customWidth="1"/>
    <col min="86" max="16384" width="9.140625" style="1589"/>
  </cols>
  <sheetData>
    <row r="1" spans="1:85" ht="18.75" x14ac:dyDescent="0.3">
      <c r="A1" s="1587" t="s">
        <v>3954</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c r="AR1" s="1588"/>
      <c r="AS1" s="1588"/>
      <c r="AT1" s="1588"/>
      <c r="AU1" s="1588"/>
      <c r="AV1" s="1588"/>
      <c r="AW1" s="1588"/>
      <c r="AX1" s="1588"/>
      <c r="AY1" s="1588"/>
      <c r="AZ1" s="1588"/>
      <c r="BA1" s="1588"/>
      <c r="BB1" s="1588"/>
      <c r="BC1" s="1588"/>
      <c r="BD1" s="1588"/>
      <c r="BE1" s="1588"/>
      <c r="BF1" s="1588"/>
      <c r="BG1" s="1588"/>
      <c r="BH1" s="1588"/>
      <c r="BI1" s="1588"/>
      <c r="BJ1" s="1588"/>
      <c r="BK1" s="1588"/>
      <c r="BL1" s="1588"/>
      <c r="BM1" s="1588"/>
      <c r="BN1" s="1588"/>
      <c r="BO1" s="1588"/>
      <c r="BP1" s="1588"/>
      <c r="BQ1" s="1588"/>
      <c r="BR1" s="1588"/>
      <c r="BS1" s="1588"/>
      <c r="BT1" s="1588"/>
      <c r="BU1" s="1588"/>
      <c r="BV1" s="1588"/>
      <c r="BW1" s="1588"/>
      <c r="BX1" s="1588"/>
    </row>
    <row r="2" spans="1:85" ht="17.25" thickBot="1" x14ac:dyDescent="0.35">
      <c r="A2" s="1590"/>
      <c r="B2" s="1591"/>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88"/>
      <c r="AR2" s="1591"/>
      <c r="AS2" s="1591"/>
      <c r="AT2" s="1588"/>
      <c r="AU2" s="1588"/>
      <c r="AV2" s="1591"/>
      <c r="AW2" s="1591"/>
      <c r="AX2" s="1588"/>
      <c r="AY2" s="1591"/>
      <c r="AZ2" s="1592"/>
      <c r="BA2" s="1592"/>
      <c r="BB2" s="1592"/>
      <c r="BC2" s="1588"/>
      <c r="BD2" s="1588"/>
      <c r="BE2" s="1588"/>
      <c r="BF2" s="1588"/>
      <c r="BG2" s="1588"/>
      <c r="BH2" s="1588"/>
      <c r="BI2" s="1592"/>
      <c r="BJ2" s="1592"/>
      <c r="BK2" s="1592"/>
      <c r="BL2" s="1593"/>
      <c r="BM2" s="1593"/>
      <c r="BN2" s="1593"/>
      <c r="BO2" s="1593"/>
      <c r="BP2" s="1593"/>
      <c r="BQ2" s="1593"/>
      <c r="BR2" s="1593"/>
      <c r="BS2" s="1593"/>
      <c r="BT2" s="1593"/>
      <c r="BU2" s="1593"/>
      <c r="BV2" s="1593"/>
      <c r="BX2" s="1593"/>
      <c r="CG2" s="3260" t="s">
        <v>7</v>
      </c>
    </row>
    <row r="3" spans="1:85" s="3301" customFormat="1" ht="17.25" thickBot="1" x14ac:dyDescent="0.35">
      <c r="A3" s="3295" t="s">
        <v>409</v>
      </c>
      <c r="B3" s="3296">
        <v>40940</v>
      </c>
      <c r="C3" s="3297">
        <v>40969</v>
      </c>
      <c r="D3" s="3297">
        <v>41000</v>
      </c>
      <c r="E3" s="3297">
        <v>41030</v>
      </c>
      <c r="F3" s="3297">
        <v>41061</v>
      </c>
      <c r="G3" s="3297">
        <v>41091</v>
      </c>
      <c r="H3" s="3297">
        <v>41122</v>
      </c>
      <c r="I3" s="3297">
        <v>41153</v>
      </c>
      <c r="J3" s="3297">
        <v>41183</v>
      </c>
      <c r="K3" s="3297">
        <v>41214</v>
      </c>
      <c r="L3" s="3297">
        <v>41244</v>
      </c>
      <c r="M3" s="3297">
        <v>41275</v>
      </c>
      <c r="N3" s="3297">
        <v>41306</v>
      </c>
      <c r="O3" s="3297">
        <v>41334</v>
      </c>
      <c r="P3" s="3297">
        <v>41365</v>
      </c>
      <c r="Q3" s="3297">
        <v>41395</v>
      </c>
      <c r="R3" s="3297">
        <v>41426</v>
      </c>
      <c r="S3" s="3297">
        <v>41456</v>
      </c>
      <c r="T3" s="3297">
        <v>41487</v>
      </c>
      <c r="U3" s="3297">
        <v>41518</v>
      </c>
      <c r="V3" s="3297">
        <v>41548</v>
      </c>
      <c r="W3" s="3297">
        <v>41579</v>
      </c>
      <c r="X3" s="3297">
        <v>41609</v>
      </c>
      <c r="Y3" s="3297">
        <v>41640</v>
      </c>
      <c r="Z3" s="3297">
        <v>41671</v>
      </c>
      <c r="AA3" s="3297">
        <v>41699</v>
      </c>
      <c r="AB3" s="3297">
        <v>41730</v>
      </c>
      <c r="AC3" s="3297">
        <v>41760</v>
      </c>
      <c r="AD3" s="3297">
        <v>41791</v>
      </c>
      <c r="AE3" s="3297">
        <v>41821</v>
      </c>
      <c r="AF3" s="3297">
        <v>41852</v>
      </c>
      <c r="AG3" s="3297">
        <v>41883</v>
      </c>
      <c r="AH3" s="3297">
        <v>41913</v>
      </c>
      <c r="AI3" s="3297">
        <v>41944</v>
      </c>
      <c r="AJ3" s="3297">
        <v>41974</v>
      </c>
      <c r="AK3" s="3297">
        <v>42005</v>
      </c>
      <c r="AL3" s="3297">
        <v>42036</v>
      </c>
      <c r="AM3" s="3297">
        <v>42064</v>
      </c>
      <c r="AN3" s="3297">
        <v>42095</v>
      </c>
      <c r="AO3" s="3297">
        <v>42125</v>
      </c>
      <c r="AP3" s="3297">
        <v>42156</v>
      </c>
      <c r="AQ3" s="3297">
        <v>42186</v>
      </c>
      <c r="AR3" s="3297">
        <v>42217</v>
      </c>
      <c r="AS3" s="3297">
        <v>42248</v>
      </c>
      <c r="AT3" s="3297">
        <v>42278</v>
      </c>
      <c r="AU3" s="3297">
        <v>42309</v>
      </c>
      <c r="AV3" s="3297">
        <v>42339</v>
      </c>
      <c r="AW3" s="3297">
        <v>42370</v>
      </c>
      <c r="AX3" s="3297">
        <v>42401</v>
      </c>
      <c r="AY3" s="3297">
        <v>42430</v>
      </c>
      <c r="AZ3" s="3297">
        <v>42461</v>
      </c>
      <c r="BA3" s="3297">
        <v>42491</v>
      </c>
      <c r="BB3" s="3297">
        <v>42522</v>
      </c>
      <c r="BC3" s="3297">
        <v>42552</v>
      </c>
      <c r="BD3" s="3297">
        <v>42583</v>
      </c>
      <c r="BE3" s="3297">
        <v>42644</v>
      </c>
      <c r="BF3" s="3297">
        <v>42675</v>
      </c>
      <c r="BG3" s="3297">
        <v>42705</v>
      </c>
      <c r="BH3" s="3297">
        <v>42736</v>
      </c>
      <c r="BI3" s="3297">
        <v>42767</v>
      </c>
      <c r="BJ3" s="3297">
        <v>42795</v>
      </c>
      <c r="BK3" s="3297">
        <v>42826</v>
      </c>
      <c r="BL3" s="3297">
        <v>42856</v>
      </c>
      <c r="BM3" s="3297">
        <v>42887</v>
      </c>
      <c r="BN3" s="3297">
        <v>42917</v>
      </c>
      <c r="BO3" s="3297">
        <v>42948</v>
      </c>
      <c r="BP3" s="3297">
        <v>42979</v>
      </c>
      <c r="BQ3" s="3297">
        <v>43009</v>
      </c>
      <c r="BR3" s="3297">
        <v>43040</v>
      </c>
      <c r="BS3" s="3297">
        <v>43070</v>
      </c>
      <c r="BT3" s="3297">
        <v>43101</v>
      </c>
      <c r="BU3" s="3298">
        <v>43132</v>
      </c>
      <c r="BV3" s="3299">
        <v>43160</v>
      </c>
      <c r="BW3" s="3296">
        <v>43191</v>
      </c>
      <c r="BX3" s="3297">
        <v>43221</v>
      </c>
      <c r="BY3" s="3297">
        <v>43252</v>
      </c>
      <c r="BZ3" s="3297">
        <v>43282</v>
      </c>
      <c r="CA3" s="3297">
        <v>43313</v>
      </c>
      <c r="CB3" s="3297">
        <v>43344</v>
      </c>
      <c r="CC3" s="3297">
        <v>43374</v>
      </c>
      <c r="CD3" s="3297">
        <v>43405</v>
      </c>
      <c r="CE3" s="3297">
        <v>43435</v>
      </c>
      <c r="CF3" s="3297">
        <v>43466</v>
      </c>
      <c r="CG3" s="3300">
        <v>43497</v>
      </c>
    </row>
    <row r="4" spans="1:85" s="3252" customFormat="1" ht="16.5" x14ac:dyDescent="0.3">
      <c r="A4" s="3264" t="s">
        <v>3955</v>
      </c>
      <c r="B4" s="3261">
        <v>3784.9486335699999</v>
      </c>
      <c r="C4" s="3249">
        <v>4146.7953958849994</v>
      </c>
      <c r="D4" s="3249">
        <v>4022.084003985</v>
      </c>
      <c r="E4" s="3249">
        <v>3584.497060485</v>
      </c>
      <c r="F4" s="3249">
        <v>3225.2424225109999</v>
      </c>
      <c r="G4" s="3249">
        <v>3388.0164518410006</v>
      </c>
      <c r="H4" s="3249">
        <v>3213.4017549810055</v>
      </c>
      <c r="I4" s="3249">
        <v>3294.4372535110065</v>
      </c>
      <c r="J4" s="3249">
        <v>3154.4285983910063</v>
      </c>
      <c r="K4" s="3249">
        <v>3148.0892080410067</v>
      </c>
      <c r="L4" s="3249">
        <v>3345.1358636110058</v>
      </c>
      <c r="M4" s="3249">
        <v>3128.3774049100002</v>
      </c>
      <c r="N4" s="3249">
        <v>3203.3190910810063</v>
      </c>
      <c r="O4" s="3249">
        <v>3322.5468090010063</v>
      </c>
      <c r="P4" s="3249">
        <v>3313.392617461006</v>
      </c>
      <c r="Q4" s="3249">
        <v>3325.3249562447063</v>
      </c>
      <c r="R4" s="3249">
        <v>3428.9582647047064</v>
      </c>
      <c r="S4" s="3249">
        <v>3200.2595633639089</v>
      </c>
      <c r="T4" s="3249">
        <v>3427.7854060795316</v>
      </c>
      <c r="U4" s="3249">
        <v>3675.1366027608988</v>
      </c>
      <c r="V4" s="3249">
        <v>3458.5248819868975</v>
      </c>
      <c r="W4" s="3249">
        <v>3286.6199989168977</v>
      </c>
      <c r="X4" s="3249">
        <v>3316.0467721327036</v>
      </c>
      <c r="Y4" s="3249">
        <v>3201.0535848027043</v>
      </c>
      <c r="Z4" s="3249">
        <v>3244.2693786322957</v>
      </c>
      <c r="AA4" s="3249">
        <v>3209.5673300822955</v>
      </c>
      <c r="AB4" s="3249">
        <v>3372.8599289422968</v>
      </c>
      <c r="AC4" s="3249">
        <v>3262.1931688182876</v>
      </c>
      <c r="AD4" s="3249">
        <v>3357.269089338251</v>
      </c>
      <c r="AE4" s="3249">
        <v>3454.970170245861</v>
      </c>
      <c r="AF4" s="3249">
        <v>3199.8626864938701</v>
      </c>
      <c r="AG4" s="3249">
        <v>3611.2009549747509</v>
      </c>
      <c r="AH4" s="3249">
        <v>3738.534652824751</v>
      </c>
      <c r="AI4" s="3249">
        <v>3669.9878765200015</v>
      </c>
      <c r="AJ4" s="3249">
        <v>3829.0192880300006</v>
      </c>
      <c r="AK4" s="3249">
        <v>3696.6955143384366</v>
      </c>
      <c r="AL4" s="3249">
        <v>3877.2012400383878</v>
      </c>
      <c r="AM4" s="3249">
        <v>4057.4989944483882</v>
      </c>
      <c r="AN4" s="3249">
        <v>3787.1285439083886</v>
      </c>
      <c r="AO4" s="3249">
        <v>3805.8541573683879</v>
      </c>
      <c r="AP4" s="3249">
        <v>4098.195514651612</v>
      </c>
      <c r="AQ4" s="3249">
        <v>3667.253724035113</v>
      </c>
      <c r="AR4" s="3249">
        <v>3618.0046117023244</v>
      </c>
      <c r="AS4" s="3249">
        <v>3759.7951593273237</v>
      </c>
      <c r="AT4" s="3249">
        <v>3443.2439499577231</v>
      </c>
      <c r="AU4" s="3249">
        <v>3699.9854227800001</v>
      </c>
      <c r="AV4" s="3249">
        <v>3589.3408642577242</v>
      </c>
      <c r="AW4" s="3249">
        <v>3539.1884541786817</v>
      </c>
      <c r="AX4" s="3250">
        <v>3434.3436062520545</v>
      </c>
      <c r="AY4" s="3250">
        <v>3436.3616314499141</v>
      </c>
      <c r="AZ4" s="3250">
        <v>3330.2070528821923</v>
      </c>
      <c r="BA4" s="3250">
        <v>3342.136397937531</v>
      </c>
      <c r="BB4" s="3250">
        <v>3255.9114061509599</v>
      </c>
      <c r="BC4" s="3250">
        <v>3231.9418372969235</v>
      </c>
      <c r="BD4" s="3250">
        <v>3305.8552276699997</v>
      </c>
      <c r="BE4" s="3250">
        <v>3221.5421643699992</v>
      </c>
      <c r="BF4" s="3251">
        <v>3382.4812056800001</v>
      </c>
      <c r="BG4" s="3251">
        <v>3566.3286025253437</v>
      </c>
      <c r="BH4" s="3251">
        <v>3580.7706822065197</v>
      </c>
      <c r="BI4" s="3251">
        <v>3418.2423842825847</v>
      </c>
      <c r="BJ4" s="3251">
        <v>3346.9676388092034</v>
      </c>
      <c r="BK4" s="3251">
        <v>3290.9979959106026</v>
      </c>
      <c r="BL4" s="3251">
        <v>3481.8736139576454</v>
      </c>
      <c r="BM4" s="3251">
        <v>3372.4845592000429</v>
      </c>
      <c r="BN4" s="3251">
        <v>3193.7501008400004</v>
      </c>
      <c r="BO4" s="3251">
        <v>3183.0088155795152</v>
      </c>
      <c r="BP4" s="3251">
        <v>3255.9923272794731</v>
      </c>
      <c r="BQ4" s="3251">
        <v>3457.1440935294727</v>
      </c>
      <c r="BR4" s="3251">
        <v>3303.5069186194714</v>
      </c>
      <c r="BS4" s="3251">
        <v>3412.5936237753435</v>
      </c>
      <c r="BT4" s="3251">
        <v>3486.0294211585842</v>
      </c>
      <c r="BU4" s="3266">
        <v>3535.175439468585</v>
      </c>
      <c r="BV4" s="3271">
        <v>3433.8636157149781</v>
      </c>
      <c r="BW4" s="3269">
        <v>3388.134565612771</v>
      </c>
      <c r="BX4" s="3251">
        <v>3331.923867919978</v>
      </c>
      <c r="BY4" s="3251">
        <v>3237.1330915855106</v>
      </c>
      <c r="BZ4" s="3251">
        <v>3534.4659213856103</v>
      </c>
      <c r="CA4" s="3251">
        <v>3217.5155723172534</v>
      </c>
      <c r="CB4" s="3251">
        <v>3347.5619971200003</v>
      </c>
      <c r="CC4" s="3251">
        <v>2954.4473322599993</v>
      </c>
      <c r="CD4" s="3251">
        <v>2924.5198030900001</v>
      </c>
      <c r="CE4" s="3251">
        <v>2904.8976847799991</v>
      </c>
      <c r="CF4" s="3251">
        <v>3002.7589270400008</v>
      </c>
      <c r="CG4" s="3272">
        <v>2890.9727017300002</v>
      </c>
    </row>
    <row r="5" spans="1:85" s="3252" customFormat="1" ht="16.5" x14ac:dyDescent="0.3">
      <c r="A5" s="3264" t="s">
        <v>3956</v>
      </c>
      <c r="B5" s="3262">
        <v>9316.2234302199995</v>
      </c>
      <c r="C5" s="3253">
        <v>9415.8096210905005</v>
      </c>
      <c r="D5" s="3253">
        <v>9535.3307578904987</v>
      </c>
      <c r="E5" s="3253">
        <v>7634.3834235704999</v>
      </c>
      <c r="F5" s="3253">
        <v>7685.6638522344992</v>
      </c>
      <c r="G5" s="3253">
        <v>7769.0335341344999</v>
      </c>
      <c r="H5" s="3253">
        <v>7781.6829723244946</v>
      </c>
      <c r="I5" s="3253">
        <v>7825.2223860644945</v>
      </c>
      <c r="J5" s="3253">
        <v>7905.8672250044929</v>
      </c>
      <c r="K5" s="3253">
        <v>7949.0957587237699</v>
      </c>
      <c r="L5" s="3253">
        <v>8093.0274049682712</v>
      </c>
      <c r="M5" s="3253">
        <v>8105.9256304500004</v>
      </c>
      <c r="N5" s="3253">
        <v>8122.4054758394614</v>
      </c>
      <c r="O5" s="3253">
        <v>8173.5077580255911</v>
      </c>
      <c r="P5" s="3253">
        <v>8181.4418704855907</v>
      </c>
      <c r="Q5" s="3253">
        <v>8248.0292083418917</v>
      </c>
      <c r="R5" s="3253">
        <v>8327.257198237392</v>
      </c>
      <c r="S5" s="3253">
        <v>8362.6018428981879</v>
      </c>
      <c r="T5" s="3253">
        <v>8616.3561014105671</v>
      </c>
      <c r="U5" s="3253">
        <v>8540.2080518612001</v>
      </c>
      <c r="V5" s="3253">
        <v>8725.4808364296132</v>
      </c>
      <c r="W5" s="3253">
        <v>8992.3185840638089</v>
      </c>
      <c r="X5" s="3253">
        <v>9146.039682133809</v>
      </c>
      <c r="Y5" s="3253">
        <v>9175.2192890207971</v>
      </c>
      <c r="Z5" s="3253">
        <v>9165.592346084215</v>
      </c>
      <c r="AA5" s="3253">
        <v>9268.3452642042157</v>
      </c>
      <c r="AB5" s="3253">
        <v>9265.6731395319603</v>
      </c>
      <c r="AC5" s="3253">
        <v>9443.9182049919418</v>
      </c>
      <c r="AD5" s="3253">
        <v>9436.8506816582358</v>
      </c>
      <c r="AE5" s="3253">
        <v>9484.7520766305843</v>
      </c>
      <c r="AF5" s="3253">
        <v>9672.0489355405734</v>
      </c>
      <c r="AG5" s="3253">
        <v>9624.0057615456135</v>
      </c>
      <c r="AH5" s="3253">
        <v>9714.1897551355596</v>
      </c>
      <c r="AI5" s="3253">
        <v>9831.3831511399912</v>
      </c>
      <c r="AJ5" s="3253">
        <v>9827.8521064000015</v>
      </c>
      <c r="AK5" s="3253">
        <v>9877.0160043965298</v>
      </c>
      <c r="AL5" s="3253">
        <v>9829.7011622365717</v>
      </c>
      <c r="AM5" s="3253">
        <v>9871.1268300740157</v>
      </c>
      <c r="AN5" s="3253">
        <v>9952.575729425751</v>
      </c>
      <c r="AO5" s="3253">
        <v>9997.967484201452</v>
      </c>
      <c r="AP5" s="3253">
        <v>10008.43832362624</v>
      </c>
      <c r="AQ5" s="3249">
        <v>10011.175122769673</v>
      </c>
      <c r="AR5" s="3249">
        <v>10098.517125396067</v>
      </c>
      <c r="AS5" s="3249">
        <v>10207.617707772424</v>
      </c>
      <c r="AT5" s="3249">
        <v>10276.030584333654</v>
      </c>
      <c r="AU5" s="3249">
        <v>10275.747553329642</v>
      </c>
      <c r="AV5" s="3253">
        <v>10416.145620100175</v>
      </c>
      <c r="AW5" s="3253">
        <v>10420.027987303169</v>
      </c>
      <c r="AX5" s="3254">
        <v>10446.55052447</v>
      </c>
      <c r="AY5" s="3254">
        <v>10267.802319351869</v>
      </c>
      <c r="AZ5" s="3254">
        <v>10295.257761591469</v>
      </c>
      <c r="BA5" s="3254">
        <v>10406.18839023574</v>
      </c>
      <c r="BB5" s="3254">
        <v>10420.132125957958</v>
      </c>
      <c r="BC5" s="3254">
        <v>10486.575870950001</v>
      </c>
      <c r="BD5" s="3254">
        <v>10404.078447350003</v>
      </c>
      <c r="BE5" s="3254">
        <v>10455.245300459999</v>
      </c>
      <c r="BF5" s="3251">
        <v>10487.004091872937</v>
      </c>
      <c r="BG5" s="3251">
        <v>10595.847004370002</v>
      </c>
      <c r="BH5" s="3251">
        <v>10555.723294758551</v>
      </c>
      <c r="BI5" s="3251">
        <v>10564.848610890002</v>
      </c>
      <c r="BJ5" s="3251">
        <v>10585.225225872317</v>
      </c>
      <c r="BK5" s="3251">
        <v>10696.128538712366</v>
      </c>
      <c r="BL5" s="3251">
        <v>10693.562981864117</v>
      </c>
      <c r="BM5" s="3251">
        <v>10793.652550687009</v>
      </c>
      <c r="BN5" s="3251">
        <v>10821.048894110001</v>
      </c>
      <c r="BO5" s="3251">
        <v>10990.127980758189</v>
      </c>
      <c r="BP5" s="3251">
        <v>11161.601316493718</v>
      </c>
      <c r="BQ5" s="3251">
        <v>11086.740416211544</v>
      </c>
      <c r="BR5" s="3251">
        <v>11049.012123037299</v>
      </c>
      <c r="BS5" s="3251">
        <v>11130.687904006198</v>
      </c>
      <c r="BT5" s="3251">
        <v>10986.460070315505</v>
      </c>
      <c r="BU5" s="3266">
        <v>10928.236304384853</v>
      </c>
      <c r="BV5" s="3271">
        <v>10885.062431834207</v>
      </c>
      <c r="BW5" s="3269">
        <v>10804.267953934148</v>
      </c>
      <c r="BX5" s="3251">
        <v>10823.030231112705</v>
      </c>
      <c r="BY5" s="3251">
        <v>10891.283317666115</v>
      </c>
      <c r="BZ5" s="3251">
        <v>10753.64870686372</v>
      </c>
      <c r="CA5" s="3251">
        <v>10035.742398616119</v>
      </c>
      <c r="CB5" s="3251">
        <v>10128.934947061927</v>
      </c>
      <c r="CC5" s="3251">
        <v>10741.174664139999</v>
      </c>
      <c r="CD5" s="3251">
        <v>10784.08233904</v>
      </c>
      <c r="CE5" s="3251">
        <v>10880.33550273</v>
      </c>
      <c r="CF5" s="3251">
        <v>10845.40741473</v>
      </c>
      <c r="CG5" s="3272">
        <v>10841.094995360001</v>
      </c>
    </row>
    <row r="6" spans="1:85" s="3252" customFormat="1" ht="16.5" x14ac:dyDescent="0.3">
      <c r="A6" s="3264" t="s">
        <v>3957</v>
      </c>
      <c r="B6" s="3261">
        <v>1290.6051660000001</v>
      </c>
      <c r="C6" s="3249">
        <v>1277.0112658987998</v>
      </c>
      <c r="D6" s="3249">
        <v>1278.857266</v>
      </c>
      <c r="E6" s="3249">
        <v>1051.3130000000001</v>
      </c>
      <c r="F6" s="3249">
        <v>1106.2239999999999</v>
      </c>
      <c r="G6" s="3249">
        <v>1106.097</v>
      </c>
      <c r="H6" s="3249">
        <v>1105.9380000000001</v>
      </c>
      <c r="I6" s="3249">
        <v>1106.499</v>
      </c>
      <c r="J6" s="3249">
        <v>1186.9690000000001</v>
      </c>
      <c r="K6" s="3249">
        <v>1211.5940000000001</v>
      </c>
      <c r="L6" s="3249">
        <v>1212.627</v>
      </c>
      <c r="M6" s="3249">
        <v>1398.2760000000001</v>
      </c>
      <c r="N6" s="3249">
        <v>1399.2170000000001</v>
      </c>
      <c r="O6" s="3249">
        <v>1399.761</v>
      </c>
      <c r="P6" s="3249">
        <v>1193.356</v>
      </c>
      <c r="Q6" s="3249">
        <v>1130.297</v>
      </c>
      <c r="R6" s="3249">
        <v>1101.19</v>
      </c>
      <c r="S6" s="3249">
        <v>1057.5060000000001</v>
      </c>
      <c r="T6" s="3249">
        <v>1058.1569999999999</v>
      </c>
      <c r="U6" s="3249">
        <v>1110.588</v>
      </c>
      <c r="V6" s="3249">
        <v>1061.039</v>
      </c>
      <c r="W6" s="3249">
        <v>1061.634</v>
      </c>
      <c r="X6" s="3249">
        <v>1061.9880000000001</v>
      </c>
      <c r="Y6" s="3249">
        <v>957.51099999999997</v>
      </c>
      <c r="Z6" s="3249">
        <v>1007.919</v>
      </c>
      <c r="AA6" s="3249">
        <v>1110.106</v>
      </c>
      <c r="AB6" s="3249">
        <v>1135.75</v>
      </c>
      <c r="AC6" s="3249">
        <v>1168.5239999999999</v>
      </c>
      <c r="AD6" s="3249">
        <v>1173.8989999999999</v>
      </c>
      <c r="AE6" s="3249">
        <v>1173.9290000000001</v>
      </c>
      <c r="AF6" s="3249">
        <v>1128.962</v>
      </c>
      <c r="AG6" s="3249">
        <v>1153.1197500000001</v>
      </c>
      <c r="AH6" s="3249">
        <v>1099.771</v>
      </c>
      <c r="AI6" s="3249">
        <v>1093.9359999999999</v>
      </c>
      <c r="AJ6" s="3249">
        <v>1094.367</v>
      </c>
      <c r="AK6" s="3249">
        <v>1015.933</v>
      </c>
      <c r="AL6" s="3249">
        <v>939.09500000000003</v>
      </c>
      <c r="AM6" s="3249">
        <v>982.322</v>
      </c>
      <c r="AN6" s="3249">
        <v>1027.1479999999999</v>
      </c>
      <c r="AO6" s="3249">
        <v>838.95699999999999</v>
      </c>
      <c r="AP6" s="3249">
        <v>787.16300000000001</v>
      </c>
      <c r="AQ6" s="3249">
        <v>827.42700000000002</v>
      </c>
      <c r="AR6" s="3249">
        <v>826.66099999999994</v>
      </c>
      <c r="AS6" s="3249">
        <v>817.45899999999995</v>
      </c>
      <c r="AT6" s="3249">
        <v>819.81299999999999</v>
      </c>
      <c r="AU6" s="3249">
        <v>831.47699999999998</v>
      </c>
      <c r="AV6" s="3249">
        <v>831.27599999999995</v>
      </c>
      <c r="AW6" s="3249">
        <v>829.80799999999999</v>
      </c>
      <c r="AX6" s="3250">
        <v>832.09500000000003</v>
      </c>
      <c r="AY6" s="3250">
        <v>836.91200000000003</v>
      </c>
      <c r="AZ6" s="3250">
        <v>835.41600000000005</v>
      </c>
      <c r="BA6" s="3250">
        <v>815.03308300000003</v>
      </c>
      <c r="BB6" s="3250">
        <v>858.86400000000003</v>
      </c>
      <c r="BC6" s="3250">
        <v>859.16800000000001</v>
      </c>
      <c r="BD6" s="3250">
        <v>859.18100000000004</v>
      </c>
      <c r="BE6" s="3250">
        <v>860.077</v>
      </c>
      <c r="BF6" s="3251">
        <v>860.46299999999997</v>
      </c>
      <c r="BG6" s="3251">
        <v>860.46199999999999</v>
      </c>
      <c r="BH6" s="3251">
        <v>861.11</v>
      </c>
      <c r="BI6" s="3251">
        <v>861.55899999999997</v>
      </c>
      <c r="BJ6" s="3251">
        <v>861.86400000000003</v>
      </c>
      <c r="BK6" s="3251">
        <v>881.48500000000001</v>
      </c>
      <c r="BL6" s="3251">
        <v>850.40499999999997</v>
      </c>
      <c r="BM6" s="3251">
        <v>810.14</v>
      </c>
      <c r="BN6" s="3251">
        <v>809.48699999999997</v>
      </c>
      <c r="BO6" s="3251">
        <v>809.52</v>
      </c>
      <c r="BP6" s="3251">
        <v>809.47299999999996</v>
      </c>
      <c r="BQ6" s="3251">
        <v>729.78399999999999</v>
      </c>
      <c r="BR6" s="3251">
        <v>731.16200000000003</v>
      </c>
      <c r="BS6" s="3251">
        <v>731.67</v>
      </c>
      <c r="BT6" s="3251">
        <v>732.577</v>
      </c>
      <c r="BU6" s="3266">
        <v>732.44200000000001</v>
      </c>
      <c r="BV6" s="3271">
        <v>731.65599999999995</v>
      </c>
      <c r="BW6" s="3269">
        <v>679.86699999999996</v>
      </c>
      <c r="BX6" s="3251">
        <v>679.15099999999995</v>
      </c>
      <c r="BY6" s="3251">
        <v>598.44200000000001</v>
      </c>
      <c r="BZ6" s="3251">
        <v>556.83000000000004</v>
      </c>
      <c r="CA6" s="3251">
        <v>556.84500000000003</v>
      </c>
      <c r="CB6" s="3251">
        <v>34.301259999999999</v>
      </c>
      <c r="CC6" s="3251">
        <v>35.474803000000001</v>
      </c>
      <c r="CD6" s="3251">
        <v>34.104927000000004</v>
      </c>
      <c r="CE6" s="3251">
        <v>33.114283</v>
      </c>
      <c r="CF6" s="3251">
        <v>34.170343000000003</v>
      </c>
      <c r="CG6" s="3272">
        <v>34.697569000000001</v>
      </c>
    </row>
    <row r="7" spans="1:85" s="3252" customFormat="1" ht="16.5" x14ac:dyDescent="0.3">
      <c r="A7" s="3264" t="s">
        <v>458</v>
      </c>
      <c r="B7" s="3262">
        <v>1049.5340839299993</v>
      </c>
      <c r="C7" s="3253">
        <v>1035.4049702700015</v>
      </c>
      <c r="D7" s="3253">
        <v>1040.5369035600033</v>
      </c>
      <c r="E7" s="3253">
        <v>1017.7621709900027</v>
      </c>
      <c r="F7" s="3253">
        <v>1053.8905977500001</v>
      </c>
      <c r="G7" s="3253">
        <v>1026.8778699199981</v>
      </c>
      <c r="H7" s="3253">
        <v>1029.0696868600005</v>
      </c>
      <c r="I7" s="3253">
        <v>1066.4551997700005</v>
      </c>
      <c r="J7" s="3253">
        <v>1035.9338482200012</v>
      </c>
      <c r="K7" s="3253">
        <v>1101.7836990000019</v>
      </c>
      <c r="L7" s="3253">
        <v>1101.4117712299994</v>
      </c>
      <c r="M7" s="3253">
        <v>1059.8975900900002</v>
      </c>
      <c r="N7" s="3253">
        <v>1144.7319792299995</v>
      </c>
      <c r="O7" s="3253">
        <v>1145.6658957799989</v>
      </c>
      <c r="P7" s="3253">
        <v>1034.1520761699983</v>
      </c>
      <c r="Q7" s="3253">
        <v>1024.829464619999</v>
      </c>
      <c r="R7" s="3253">
        <v>1116.2583365200005</v>
      </c>
      <c r="S7" s="3253">
        <v>1038.7184114700012</v>
      </c>
      <c r="T7" s="3253">
        <v>1128.2178182700004</v>
      </c>
      <c r="U7" s="3253">
        <v>1022.4848672200012</v>
      </c>
      <c r="V7" s="3253">
        <v>959.63591970000073</v>
      </c>
      <c r="W7" s="3253">
        <v>982.01230300999828</v>
      </c>
      <c r="X7" s="3253">
        <v>939.57567293000034</v>
      </c>
      <c r="Y7" s="3253">
        <v>939.52300000000002</v>
      </c>
      <c r="Z7" s="3253">
        <v>949.51946127000429</v>
      </c>
      <c r="AA7" s="3253">
        <v>944.67310577999501</v>
      </c>
      <c r="AB7" s="3253">
        <v>922.92985149999618</v>
      </c>
      <c r="AC7" s="3253">
        <v>925.58467952999501</v>
      </c>
      <c r="AD7" s="3253">
        <v>929.61111616999813</v>
      </c>
      <c r="AE7" s="3253">
        <v>927.90292083999634</v>
      </c>
      <c r="AF7" s="3253">
        <v>950.25936095999907</v>
      </c>
      <c r="AG7" s="3253">
        <v>947.22736095999903</v>
      </c>
      <c r="AH7" s="3253">
        <v>405.63400000000001</v>
      </c>
      <c r="AI7" s="3253">
        <v>973.7171097900009</v>
      </c>
      <c r="AJ7" s="3253">
        <v>2915.3857860599974</v>
      </c>
      <c r="AK7" s="3253">
        <v>914.95158881999964</v>
      </c>
      <c r="AL7" s="3253">
        <v>940.64749199000164</v>
      </c>
      <c r="AM7" s="3253">
        <v>898.06081856999776</v>
      </c>
      <c r="AN7" s="3253">
        <v>904.00015748000044</v>
      </c>
      <c r="AO7" s="3253">
        <v>923.54817405000017</v>
      </c>
      <c r="AP7" s="3253">
        <v>900.22477961999994</v>
      </c>
      <c r="AQ7" s="3249">
        <v>893.62689414000317</v>
      </c>
      <c r="AR7" s="3249">
        <v>889.35303468999575</v>
      </c>
      <c r="AS7" s="3249">
        <v>888.45204606999971</v>
      </c>
      <c r="AT7" s="3249">
        <v>886.67939750000187</v>
      </c>
      <c r="AU7" s="3249">
        <v>882.29426043999581</v>
      </c>
      <c r="AV7" s="3253">
        <v>867.77306620999627</v>
      </c>
      <c r="AW7" s="3253">
        <v>890.79272574999618</v>
      </c>
      <c r="AX7" s="3254">
        <v>865.89003259000015</v>
      </c>
      <c r="AY7" s="3254">
        <v>862.42203259000303</v>
      </c>
      <c r="AZ7" s="3254">
        <v>864.14684803000546</v>
      </c>
      <c r="BA7" s="3254">
        <v>832.32920728000545</v>
      </c>
      <c r="BB7" s="3254">
        <v>821.41062785000042</v>
      </c>
      <c r="BC7" s="3254">
        <v>809.73011337000366</v>
      </c>
      <c r="BD7" s="3254">
        <v>809.34795873999599</v>
      </c>
      <c r="BE7" s="3254">
        <v>805.44527805000405</v>
      </c>
      <c r="BF7" s="3251">
        <v>796.79824873999496</v>
      </c>
      <c r="BG7" s="3251">
        <v>784.50463398000522</v>
      </c>
      <c r="BH7" s="3251">
        <v>777.34836773000336</v>
      </c>
      <c r="BI7" s="3251">
        <v>806.32457499000077</v>
      </c>
      <c r="BJ7" s="3251">
        <v>759.17105713999933</v>
      </c>
      <c r="BK7" s="3251">
        <v>761.57717086000162</v>
      </c>
      <c r="BL7" s="3251">
        <v>753.41104232999896</v>
      </c>
      <c r="BM7" s="3251">
        <v>754.83266102999971</v>
      </c>
      <c r="BN7" s="3251">
        <v>743.80834210999967</v>
      </c>
      <c r="BO7" s="3251">
        <v>736.88053032000062</v>
      </c>
      <c r="BP7" s="3251">
        <v>736.79850226999565</v>
      </c>
      <c r="BQ7" s="3251">
        <v>728.58022912000558</v>
      </c>
      <c r="BR7" s="3251">
        <v>729.12772949999908</v>
      </c>
      <c r="BS7" s="3251">
        <v>708.40426999000169</v>
      </c>
      <c r="BT7" s="3251">
        <v>700.73462714000323</v>
      </c>
      <c r="BU7" s="3266">
        <v>699.36815859000012</v>
      </c>
      <c r="BV7" s="3271">
        <v>684.57219224999619</v>
      </c>
      <c r="BW7" s="3269">
        <v>678.17628963999846</v>
      </c>
      <c r="BX7" s="3251">
        <v>670.31701698999495</v>
      </c>
      <c r="BY7" s="3251">
        <v>661.88812798999686</v>
      </c>
      <c r="BZ7" s="3251">
        <v>643.95422869000345</v>
      </c>
      <c r="CA7" s="3251">
        <v>8758.9444633199982</v>
      </c>
      <c r="CB7" s="3251">
        <v>8931.7593750799988</v>
      </c>
      <c r="CC7" s="3251">
        <v>8359.4482119999993</v>
      </c>
      <c r="CD7" s="3251">
        <v>8649.1316550699994</v>
      </c>
      <c r="CE7" s="3251">
        <v>9435.271027069999</v>
      </c>
      <c r="CF7" s="3251">
        <v>9593.4583346700019</v>
      </c>
      <c r="CG7" s="3272">
        <v>9589.4959349599994</v>
      </c>
    </row>
    <row r="8" spans="1:85" s="3252" customFormat="1" ht="16.5" x14ac:dyDescent="0.3">
      <c r="A8" s="3264" t="s">
        <v>3958</v>
      </c>
      <c r="B8" s="3261">
        <v>1753.9680650199998</v>
      </c>
      <c r="C8" s="3249">
        <v>1774.1520941600004</v>
      </c>
      <c r="D8" s="3249">
        <v>1787.8331137299999</v>
      </c>
      <c r="E8" s="3249">
        <v>1395.2307854299997</v>
      </c>
      <c r="F8" s="3249">
        <v>1472.85677018</v>
      </c>
      <c r="G8" s="3249">
        <v>1475.1329524554644</v>
      </c>
      <c r="H8" s="3249">
        <v>1467.34213931</v>
      </c>
      <c r="I8" s="3249">
        <v>1470.5541987900001</v>
      </c>
      <c r="J8" s="3249">
        <v>1491.4065421199998</v>
      </c>
      <c r="K8" s="3249">
        <v>1518.9228208700001</v>
      </c>
      <c r="L8" s="3249">
        <v>1594.0724050400001</v>
      </c>
      <c r="M8" s="3249">
        <v>1606.2662365599999</v>
      </c>
      <c r="N8" s="3249">
        <v>1605.2700167499995</v>
      </c>
      <c r="O8" s="3249">
        <v>1585.0209128299998</v>
      </c>
      <c r="P8" s="3249">
        <v>1581.5227964000001</v>
      </c>
      <c r="Q8" s="3249">
        <v>1594.7889929200001</v>
      </c>
      <c r="R8" s="3249">
        <v>1633.2042625899996</v>
      </c>
      <c r="S8" s="3249">
        <v>1628.5791776099998</v>
      </c>
      <c r="T8" s="3249">
        <v>1607.4693381700001</v>
      </c>
      <c r="U8" s="3249">
        <v>1580.6486043600003</v>
      </c>
      <c r="V8" s="3249">
        <v>1608.4649095600003</v>
      </c>
      <c r="W8" s="3249">
        <v>1604.9155631599999</v>
      </c>
      <c r="X8" s="3249">
        <v>1595.2074937100001</v>
      </c>
      <c r="Y8" s="3249">
        <v>1586.6967480300002</v>
      </c>
      <c r="Z8" s="3249">
        <v>1576.4994108699998</v>
      </c>
      <c r="AA8" s="3249">
        <v>1587.5429659400004</v>
      </c>
      <c r="AB8" s="3249">
        <v>1582.2983194999997</v>
      </c>
      <c r="AC8" s="3249">
        <v>1610.9319729000001</v>
      </c>
      <c r="AD8" s="3249">
        <v>1633.3828057500002</v>
      </c>
      <c r="AE8" s="3249">
        <v>1636.210760430793</v>
      </c>
      <c r="AF8" s="3249">
        <v>1689.0061177341456</v>
      </c>
      <c r="AG8" s="3249">
        <v>1683.9681872263866</v>
      </c>
      <c r="AH8" s="3249">
        <v>1728.4101491355852</v>
      </c>
      <c r="AI8" s="3249">
        <v>1749.15051756</v>
      </c>
      <c r="AJ8" s="3249">
        <v>1784.8334949700002</v>
      </c>
      <c r="AK8" s="3249">
        <v>1746.4247669700007</v>
      </c>
      <c r="AL8" s="3249">
        <v>1723.7254569800004</v>
      </c>
      <c r="AM8" s="3249">
        <v>1703.6596541400013</v>
      </c>
      <c r="AN8" s="3249">
        <v>1772.4242830200019</v>
      </c>
      <c r="AO8" s="3249">
        <v>1734.3680079200019</v>
      </c>
      <c r="AP8" s="3249">
        <v>1732.5763233996006</v>
      </c>
      <c r="AQ8" s="3249">
        <v>1738.1832551200009</v>
      </c>
      <c r="AR8" s="3249">
        <v>1759.5888913400015</v>
      </c>
      <c r="AS8" s="3249">
        <v>1767.1726364899998</v>
      </c>
      <c r="AT8" s="3249">
        <v>1785.8085636100016</v>
      </c>
      <c r="AU8" s="3249">
        <v>1771.8237305300022</v>
      </c>
      <c r="AV8" s="3249">
        <v>1774.7141900800025</v>
      </c>
      <c r="AW8" s="3249">
        <v>1750.6291802500009</v>
      </c>
      <c r="AX8" s="3250">
        <v>1765.3181984400001</v>
      </c>
      <c r="AY8" s="3250">
        <v>1778.51572848</v>
      </c>
      <c r="AZ8" s="3250">
        <v>1779.0533431599999</v>
      </c>
      <c r="BA8" s="3250">
        <v>1767.1911027200003</v>
      </c>
      <c r="BB8" s="3250">
        <v>1770.6957691399996</v>
      </c>
      <c r="BC8" s="3250">
        <v>1850.1265258600004</v>
      </c>
      <c r="BD8" s="3250">
        <v>1907.9891711700004</v>
      </c>
      <c r="BE8" s="3250">
        <v>1965.7905880699993</v>
      </c>
      <c r="BF8" s="3251">
        <v>1969.7836855899995</v>
      </c>
      <c r="BG8" s="3251">
        <v>2020.07404434</v>
      </c>
      <c r="BH8" s="3251">
        <v>2033.9373661200002</v>
      </c>
      <c r="BI8" s="3251">
        <v>2021.4640648399998</v>
      </c>
      <c r="BJ8" s="3251">
        <v>2051.7948176799996</v>
      </c>
      <c r="BK8" s="3251">
        <v>2040.7888594000003</v>
      </c>
      <c r="BL8" s="3251">
        <v>2053.5333177099997</v>
      </c>
      <c r="BM8" s="3251">
        <v>2097.8477168999998</v>
      </c>
      <c r="BN8" s="3251">
        <v>1963.8983324200001</v>
      </c>
      <c r="BO8" s="3251">
        <v>1953.9416905599996</v>
      </c>
      <c r="BP8" s="3251">
        <v>2107.2825110299996</v>
      </c>
      <c r="BQ8" s="3251">
        <v>1929.1298746099992</v>
      </c>
      <c r="BR8" s="3251">
        <v>1951.9851741</v>
      </c>
      <c r="BS8" s="3251">
        <v>1988.2734670100003</v>
      </c>
      <c r="BT8" s="3251">
        <v>2009.1717503879865</v>
      </c>
      <c r="BU8" s="3266">
        <v>2000.0690951354125</v>
      </c>
      <c r="BV8" s="3271">
        <v>1967.921119195413</v>
      </c>
      <c r="BW8" s="3269">
        <v>1969.9923339354114</v>
      </c>
      <c r="BX8" s="3251">
        <v>1972.5862931954121</v>
      </c>
      <c r="BY8" s="3251">
        <v>1988.853291895412</v>
      </c>
      <c r="BZ8" s="3251">
        <v>2037.8929519334995</v>
      </c>
      <c r="CA8" s="3251">
        <v>2093.6818314200004</v>
      </c>
      <c r="CB8" s="3251">
        <v>2102.3850738292358</v>
      </c>
      <c r="CC8" s="3251">
        <v>2085.2485445000002</v>
      </c>
      <c r="CD8" s="3251">
        <v>2079.3270957899999</v>
      </c>
      <c r="CE8" s="3251">
        <v>2121.1740398700003</v>
      </c>
      <c r="CF8" s="3251">
        <v>2114.5340962600003</v>
      </c>
      <c r="CG8" s="3272">
        <v>2110.9854613900002</v>
      </c>
    </row>
    <row r="9" spans="1:85" s="3252" customFormat="1" ht="16.5" x14ac:dyDescent="0.3">
      <c r="A9" s="3264" t="s">
        <v>420</v>
      </c>
      <c r="B9" s="3261">
        <v>3615.5609109199995</v>
      </c>
      <c r="C9" s="3249">
        <v>3591.6548253400001</v>
      </c>
      <c r="D9" s="3249">
        <v>3469.77614696</v>
      </c>
      <c r="E9" s="3249">
        <v>2711.2755812099999</v>
      </c>
      <c r="F9" s="3249">
        <v>2822.6144497200007</v>
      </c>
      <c r="G9" s="3249">
        <v>2681.4932744534253</v>
      </c>
      <c r="H9" s="3249">
        <v>2726.8820131899997</v>
      </c>
      <c r="I9" s="3249">
        <v>2798.1972356799997</v>
      </c>
      <c r="J9" s="3249">
        <v>2723.2698446399995</v>
      </c>
      <c r="K9" s="3249">
        <v>2718.6264536499998</v>
      </c>
      <c r="L9" s="3249">
        <v>2999.4531696499989</v>
      </c>
      <c r="M9" s="3249">
        <v>3074.4410800299988</v>
      </c>
      <c r="N9" s="3249">
        <v>3047.1624065300002</v>
      </c>
      <c r="O9" s="3249">
        <v>3136.2570574599995</v>
      </c>
      <c r="P9" s="3249">
        <v>3092.3309591300003</v>
      </c>
      <c r="Q9" s="3249">
        <v>3105.6022608900003</v>
      </c>
      <c r="R9" s="3249">
        <v>3188.7636856999998</v>
      </c>
      <c r="S9" s="3249">
        <v>3189.1649630400011</v>
      </c>
      <c r="T9" s="3249">
        <v>3188.2292967999992</v>
      </c>
      <c r="U9" s="3249">
        <v>3216.6004821800002</v>
      </c>
      <c r="V9" s="3249">
        <v>3217.7280058900005</v>
      </c>
      <c r="W9" s="3249">
        <v>3258.1434047400003</v>
      </c>
      <c r="X9" s="3249">
        <v>3448.6695504000004</v>
      </c>
      <c r="Y9" s="3249">
        <v>3562.8312456199988</v>
      </c>
      <c r="Z9" s="3249">
        <v>3494.8946900800001</v>
      </c>
      <c r="AA9" s="3249">
        <v>3446.7721609599998</v>
      </c>
      <c r="AB9" s="3249">
        <v>3386.3477944199999</v>
      </c>
      <c r="AC9" s="3249">
        <v>3332.902685234656</v>
      </c>
      <c r="AD9" s="3249">
        <v>3373.7901256299992</v>
      </c>
      <c r="AE9" s="3249">
        <v>3338.8892463825368</v>
      </c>
      <c r="AF9" s="3249">
        <v>3538.4120660798635</v>
      </c>
      <c r="AG9" s="3249">
        <v>3459.2873462780199</v>
      </c>
      <c r="AH9" s="3249">
        <v>3960.929102158429</v>
      </c>
      <c r="AI9" s="3249">
        <v>3676.5465251399992</v>
      </c>
      <c r="AJ9" s="3249">
        <v>1918.3702627100001</v>
      </c>
      <c r="AK9" s="3249">
        <v>4101.9822124599987</v>
      </c>
      <c r="AL9" s="3249">
        <v>3974.5677442600004</v>
      </c>
      <c r="AM9" s="3249">
        <v>3907.3169374400004</v>
      </c>
      <c r="AN9" s="3249">
        <v>3932.8893692599986</v>
      </c>
      <c r="AO9" s="3249">
        <v>4071.0051506499985</v>
      </c>
      <c r="AP9" s="3249">
        <v>3970.4546269400007</v>
      </c>
      <c r="AQ9" s="3249">
        <v>3792.8778268299998</v>
      </c>
      <c r="AR9" s="3249">
        <v>3905.8351481799987</v>
      </c>
      <c r="AS9" s="3249">
        <v>4102.1663902500004</v>
      </c>
      <c r="AT9" s="3249">
        <v>4309.1927375200003</v>
      </c>
      <c r="AU9" s="3249">
        <v>4409.7743337169986</v>
      </c>
      <c r="AV9" s="3249">
        <v>5040.55307825</v>
      </c>
      <c r="AW9" s="3249">
        <v>5257.3123353199999</v>
      </c>
      <c r="AX9" s="3250">
        <v>5404.6482547279456</v>
      </c>
      <c r="AY9" s="3250">
        <v>5517.1750307478087</v>
      </c>
      <c r="AZ9" s="3250">
        <v>5794.3018848178081</v>
      </c>
      <c r="BA9" s="3250">
        <v>5799.6647953700012</v>
      </c>
      <c r="BB9" s="3250">
        <v>6049.0979057590403</v>
      </c>
      <c r="BC9" s="3250">
        <v>6235.9105228057606</v>
      </c>
      <c r="BD9" s="3250">
        <v>5854.078689500001</v>
      </c>
      <c r="BE9" s="3250">
        <v>6096.3414357699994</v>
      </c>
      <c r="BF9" s="3250">
        <v>6242.0639767800003</v>
      </c>
      <c r="BG9" s="3250">
        <v>6959.9584637746584</v>
      </c>
      <c r="BH9" s="3250">
        <v>6990.2804771100009</v>
      </c>
      <c r="BI9" s="3250">
        <v>6945.4745610999998</v>
      </c>
      <c r="BJ9" s="3250">
        <v>7018.6468945046627</v>
      </c>
      <c r="BK9" s="3250">
        <v>7205.4743059000039</v>
      </c>
      <c r="BL9" s="3250">
        <v>7215.9122242600024</v>
      </c>
      <c r="BM9" s="3250">
        <v>7240.9308674599997</v>
      </c>
      <c r="BN9" s="3250">
        <v>7340.3482645699987</v>
      </c>
      <c r="BO9" s="3250">
        <v>7313.0490872499986</v>
      </c>
      <c r="BP9" s="3250">
        <v>7036.4660422000006</v>
      </c>
      <c r="BQ9" s="3250">
        <v>7180.533444040002</v>
      </c>
      <c r="BR9" s="3250">
        <v>7340.0354730299996</v>
      </c>
      <c r="BS9" s="3250">
        <v>8036.3584187899969</v>
      </c>
      <c r="BT9" s="3250">
        <v>8010.254095250003</v>
      </c>
      <c r="BU9" s="3267">
        <v>7882.1737642000035</v>
      </c>
      <c r="BV9" s="3273">
        <v>7934.8145341399995</v>
      </c>
      <c r="BW9" s="3270">
        <v>7992.4139697523779</v>
      </c>
      <c r="BX9" s="3250">
        <v>8019.9271820499998</v>
      </c>
      <c r="BY9" s="3250">
        <v>8299.6088669300061</v>
      </c>
      <c r="BZ9" s="3250">
        <v>8131.7831726184786</v>
      </c>
      <c r="CA9" s="3250">
        <v>768.15630477999969</v>
      </c>
      <c r="CB9" s="3250">
        <v>957.1301575171999</v>
      </c>
      <c r="CC9" s="3250">
        <v>1353.0431392999999</v>
      </c>
      <c r="CD9" s="3250">
        <v>1366.08720842</v>
      </c>
      <c r="CE9" s="3250">
        <v>1410.8095556999999</v>
      </c>
      <c r="CF9" s="3250">
        <v>1358.3498900500001</v>
      </c>
      <c r="CG9" s="3274">
        <v>1344.1976070800001</v>
      </c>
    </row>
    <row r="10" spans="1:85" ht="16.5" thickBot="1" x14ac:dyDescent="0.35">
      <c r="A10" s="3265" t="s">
        <v>421</v>
      </c>
      <c r="B10" s="3263">
        <v>20810.840289659995</v>
      </c>
      <c r="C10" s="1594">
        <v>21240.828172644302</v>
      </c>
      <c r="D10" s="1594">
        <v>21134.4181921255</v>
      </c>
      <c r="E10" s="1594">
        <v>17394.462021685504</v>
      </c>
      <c r="F10" s="1594">
        <v>17366.4920923955</v>
      </c>
      <c r="G10" s="1594">
        <v>17446.651082804387</v>
      </c>
      <c r="H10" s="1594">
        <v>17324.316566665497</v>
      </c>
      <c r="I10" s="1594">
        <v>17561.3652738155</v>
      </c>
      <c r="J10" s="1594">
        <v>17497.875058375503</v>
      </c>
      <c r="K10" s="1594">
        <v>17648.11194028478</v>
      </c>
      <c r="L10" s="1594">
        <v>18345.727614499276</v>
      </c>
      <c r="M10" s="1595">
        <v>18373.183942039999</v>
      </c>
      <c r="N10" s="1595">
        <v>18522.105969430468</v>
      </c>
      <c r="O10" s="1595">
        <v>18762.759433096595</v>
      </c>
      <c r="P10" s="1595">
        <v>18396.196319646595</v>
      </c>
      <c r="Q10" s="1595">
        <v>18428.871883016596</v>
      </c>
      <c r="R10" s="1595">
        <v>18795.631747752101</v>
      </c>
      <c r="S10" s="1595">
        <v>18476.829958382099</v>
      </c>
      <c r="T10" s="1595">
        <v>19026.214960730096</v>
      </c>
      <c r="U10" s="1595">
        <v>19145.6666083821</v>
      </c>
      <c r="V10" s="1595">
        <v>19030.873553566511</v>
      </c>
      <c r="W10" s="1595">
        <v>19185.643853890706</v>
      </c>
      <c r="X10" s="1595">
        <v>19507.527171306516</v>
      </c>
      <c r="Y10" s="1595">
        <v>19422.834867473503</v>
      </c>
      <c r="Z10" s="1595">
        <v>19438.694286936516</v>
      </c>
      <c r="AA10" s="1595">
        <v>19567.006826966506</v>
      </c>
      <c r="AB10" s="1595">
        <v>19665.859033894252</v>
      </c>
      <c r="AC10" s="1595">
        <v>19744.054711474877</v>
      </c>
      <c r="AD10" s="1595">
        <v>19904.802818546483</v>
      </c>
      <c r="AE10" s="1595">
        <v>20016.654174529769</v>
      </c>
      <c r="AF10" s="1595">
        <v>20178.551166808451</v>
      </c>
      <c r="AG10" s="1595">
        <v>20478.809360984771</v>
      </c>
      <c r="AH10" s="1595">
        <v>20647.468659254326</v>
      </c>
      <c r="AI10" s="1595">
        <v>20994.721180149991</v>
      </c>
      <c r="AJ10" s="1595">
        <v>21369.827938169998</v>
      </c>
      <c r="AK10" s="1595">
        <v>21353.003086984969</v>
      </c>
      <c r="AL10" s="1595">
        <v>21284.93809550496</v>
      </c>
      <c r="AM10" s="1595">
        <v>21419.985234672407</v>
      </c>
      <c r="AN10" s="1595">
        <v>21376.166083094144</v>
      </c>
      <c r="AO10" s="1595">
        <v>21371.69997418984</v>
      </c>
      <c r="AP10" s="1595">
        <v>21497.052568237454</v>
      </c>
      <c r="AQ10" s="1595">
        <v>20930.54382289479</v>
      </c>
      <c r="AR10" s="1595">
        <v>21097.959811308388</v>
      </c>
      <c r="AS10" s="1595">
        <v>21542.662939909751</v>
      </c>
      <c r="AT10" s="1595">
        <v>21520.768232921379</v>
      </c>
      <c r="AU10" s="1595">
        <v>21871.10230079664</v>
      </c>
      <c r="AV10" s="1595">
        <v>22519.802818897897</v>
      </c>
      <c r="AW10" s="1595">
        <v>22687.758682801847</v>
      </c>
      <c r="AX10" s="1596">
        <v>22748.845616479997</v>
      </c>
      <c r="AY10" s="1596">
        <v>22699.188742619597</v>
      </c>
      <c r="AZ10" s="1596">
        <v>22898.382890481473</v>
      </c>
      <c r="BA10" s="1596">
        <v>22962.542976543278</v>
      </c>
      <c r="BB10" s="1596">
        <v>23176.111834857958</v>
      </c>
      <c r="BC10" s="1596">
        <v>23473.452870282686</v>
      </c>
      <c r="BD10" s="1596">
        <v>23140.530494430001</v>
      </c>
      <c r="BE10" s="1596">
        <v>23404.44176672</v>
      </c>
      <c r="BF10" s="1596">
        <v>23738.594208662929</v>
      </c>
      <c r="BG10" s="1596">
        <v>24787.174748990008</v>
      </c>
      <c r="BH10" s="1596">
        <v>24799.170187925076</v>
      </c>
      <c r="BI10" s="1596">
        <v>24617.913196102585</v>
      </c>
      <c r="BJ10" s="1596">
        <v>24623.669634006179</v>
      </c>
      <c r="BK10" s="1596">
        <v>24876.451870782974</v>
      </c>
      <c r="BL10" s="1596">
        <v>25048.698180121763</v>
      </c>
      <c r="BM10" s="1596">
        <v>25069.888355277049</v>
      </c>
      <c r="BN10" s="1596">
        <v>24872.34093405</v>
      </c>
      <c r="BO10" s="1596">
        <v>24986.528104467703</v>
      </c>
      <c r="BP10" s="1596">
        <v>25107.613699273188</v>
      </c>
      <c r="BQ10" s="1596">
        <v>25111.912057511021</v>
      </c>
      <c r="BR10" s="1596">
        <v>25104.829418286768</v>
      </c>
      <c r="BS10" s="1596">
        <v>26007.98768357154</v>
      </c>
      <c r="BT10" s="1596">
        <v>25925.226964252081</v>
      </c>
      <c r="BU10" s="3268">
        <v>25777.464761778854</v>
      </c>
      <c r="BV10" s="3275">
        <v>25637.889893134598</v>
      </c>
      <c r="BW10" s="3276">
        <v>25512.852112874705</v>
      </c>
      <c r="BX10" s="3277">
        <v>25496.935591268088</v>
      </c>
      <c r="BY10" s="3277">
        <v>25677.208696067042</v>
      </c>
      <c r="BZ10" s="3277">
        <v>25658.574981491311</v>
      </c>
      <c r="CA10" s="3277">
        <v>25430.885570453371</v>
      </c>
      <c r="CB10" s="3277">
        <v>25502.072810608362</v>
      </c>
      <c r="CC10" s="3277">
        <v>25528.836695199996</v>
      </c>
      <c r="CD10" s="3277">
        <v>25837.253028409999</v>
      </c>
      <c r="CE10" s="3277">
        <v>26785.602093149999</v>
      </c>
      <c r="CF10" s="3277">
        <v>26948.679005750007</v>
      </c>
      <c r="CG10" s="3278">
        <v>26811.444269520001</v>
      </c>
    </row>
    <row r="11" spans="1:85" ht="15.75" x14ac:dyDescent="0.3">
      <c r="A11" s="1597"/>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c r="BA11" s="1598"/>
      <c r="BB11" s="1598"/>
      <c r="BC11" s="1598"/>
      <c r="BD11" s="1599"/>
      <c r="BE11" s="1599"/>
      <c r="BF11" s="1599"/>
      <c r="BG11" s="1599"/>
      <c r="BH11" s="1599"/>
      <c r="BI11" s="1598"/>
      <c r="BJ11" s="1598"/>
      <c r="BK11" s="1598"/>
      <c r="BL11" s="1598"/>
      <c r="BM11" s="1598"/>
      <c r="BN11" s="1598"/>
      <c r="BO11" s="1598"/>
      <c r="BP11" s="1598"/>
      <c r="BQ11" s="1598"/>
      <c r="BR11" s="1598"/>
      <c r="BS11" s="1598"/>
      <c r="BT11" s="1588"/>
      <c r="BU11" s="1588"/>
      <c r="BV11" s="1588"/>
      <c r="BW11" s="1588"/>
      <c r="BX11" s="1588"/>
    </row>
    <row r="12" spans="1:85" ht="16.5" thickBot="1" x14ac:dyDescent="0.35">
      <c r="A12" s="1600"/>
      <c r="B12" s="1601"/>
      <c r="C12" s="1601"/>
      <c r="D12" s="1601"/>
      <c r="E12" s="1601"/>
      <c r="F12" s="1601"/>
      <c r="G12" s="1601"/>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599"/>
      <c r="AU12" s="1599"/>
      <c r="AV12" s="1601"/>
      <c r="AW12" s="1601"/>
      <c r="AX12" s="1601"/>
      <c r="AY12" s="1601"/>
      <c r="AZ12" s="1601"/>
      <c r="BA12" s="1601"/>
      <c r="BB12" s="1601"/>
      <c r="BC12" s="1599"/>
      <c r="BD12" s="1601"/>
      <c r="BE12" s="1601"/>
      <c r="BF12" s="1601"/>
      <c r="BG12" s="1601"/>
      <c r="BH12" s="1601"/>
      <c r="BI12" s="1601"/>
      <c r="BJ12" s="1601"/>
      <c r="BK12" s="1601"/>
      <c r="BL12" s="1601"/>
      <c r="BM12" s="1601"/>
      <c r="BN12" s="1601"/>
      <c r="BO12" s="1601"/>
      <c r="BP12" s="1601"/>
      <c r="BQ12" s="1601"/>
      <c r="BR12" s="1601"/>
      <c r="BS12" s="1601"/>
      <c r="BT12" s="1601"/>
      <c r="BU12" s="1601"/>
      <c r="BV12" s="1601"/>
      <c r="BX12" s="1601"/>
      <c r="CG12" s="3260" t="s">
        <v>7</v>
      </c>
    </row>
    <row r="13" spans="1:85" s="3301" customFormat="1" ht="17.25" thickBot="1" x14ac:dyDescent="0.35">
      <c r="A13" s="3302" t="s">
        <v>422</v>
      </c>
      <c r="B13" s="3297">
        <v>40940</v>
      </c>
      <c r="C13" s="3297">
        <v>40969</v>
      </c>
      <c r="D13" s="3297">
        <v>41000</v>
      </c>
      <c r="E13" s="3297">
        <v>41030</v>
      </c>
      <c r="F13" s="3297">
        <v>41061</v>
      </c>
      <c r="G13" s="3297">
        <v>41091</v>
      </c>
      <c r="H13" s="3297">
        <v>41122</v>
      </c>
      <c r="I13" s="3297">
        <v>41153</v>
      </c>
      <c r="J13" s="3297">
        <v>41183</v>
      </c>
      <c r="K13" s="3297">
        <v>41214</v>
      </c>
      <c r="L13" s="3297">
        <v>41244</v>
      </c>
      <c r="M13" s="3297">
        <v>41275</v>
      </c>
      <c r="N13" s="3297">
        <v>41306</v>
      </c>
      <c r="O13" s="3297">
        <v>41334</v>
      </c>
      <c r="P13" s="3297">
        <v>41365</v>
      </c>
      <c r="Q13" s="3297">
        <v>41395</v>
      </c>
      <c r="R13" s="3297">
        <v>41426</v>
      </c>
      <c r="S13" s="3297">
        <v>41456</v>
      </c>
      <c r="T13" s="3297">
        <v>41487</v>
      </c>
      <c r="U13" s="3297">
        <v>41518</v>
      </c>
      <c r="V13" s="3297">
        <v>41548</v>
      </c>
      <c r="W13" s="3297">
        <v>41579</v>
      </c>
      <c r="X13" s="3297">
        <v>41609</v>
      </c>
      <c r="Y13" s="3297">
        <v>41640</v>
      </c>
      <c r="Z13" s="3297">
        <v>41671</v>
      </c>
      <c r="AA13" s="3297">
        <v>41699</v>
      </c>
      <c r="AB13" s="3297">
        <v>41730</v>
      </c>
      <c r="AC13" s="3297">
        <v>41760</v>
      </c>
      <c r="AD13" s="3297">
        <v>41791</v>
      </c>
      <c r="AE13" s="3297">
        <v>41821</v>
      </c>
      <c r="AF13" s="3297">
        <v>41852</v>
      </c>
      <c r="AG13" s="3297">
        <v>41883</v>
      </c>
      <c r="AH13" s="3297">
        <v>41913</v>
      </c>
      <c r="AI13" s="3297">
        <v>41944</v>
      </c>
      <c r="AJ13" s="3297">
        <v>41974</v>
      </c>
      <c r="AK13" s="3297">
        <v>42005</v>
      </c>
      <c r="AL13" s="3297">
        <v>42036</v>
      </c>
      <c r="AM13" s="3297">
        <v>42064</v>
      </c>
      <c r="AN13" s="3297">
        <v>42095</v>
      </c>
      <c r="AO13" s="3297">
        <v>42125</v>
      </c>
      <c r="AP13" s="3297">
        <v>42156</v>
      </c>
      <c r="AQ13" s="3297">
        <v>42186</v>
      </c>
      <c r="AR13" s="3297">
        <v>42217</v>
      </c>
      <c r="AS13" s="3297">
        <v>42248</v>
      </c>
      <c r="AT13" s="3297">
        <v>42278</v>
      </c>
      <c r="AU13" s="3297">
        <v>42309</v>
      </c>
      <c r="AV13" s="3297">
        <v>42339</v>
      </c>
      <c r="AW13" s="3297">
        <v>42370</v>
      </c>
      <c r="AX13" s="3297">
        <v>42401</v>
      </c>
      <c r="AY13" s="3297">
        <v>42430</v>
      </c>
      <c r="AZ13" s="3297">
        <v>42461</v>
      </c>
      <c r="BA13" s="3297">
        <v>42491</v>
      </c>
      <c r="BB13" s="3297">
        <v>42522</v>
      </c>
      <c r="BC13" s="3297">
        <v>42552</v>
      </c>
      <c r="BD13" s="3297">
        <v>42583</v>
      </c>
      <c r="BE13" s="3297">
        <v>42644</v>
      </c>
      <c r="BF13" s="3297">
        <v>42675</v>
      </c>
      <c r="BG13" s="3297">
        <v>42705</v>
      </c>
      <c r="BH13" s="3297">
        <v>42736</v>
      </c>
      <c r="BI13" s="3297">
        <v>42767</v>
      </c>
      <c r="BJ13" s="3297">
        <v>42795</v>
      </c>
      <c r="BK13" s="3297">
        <v>42826</v>
      </c>
      <c r="BL13" s="3297">
        <v>42856</v>
      </c>
      <c r="BM13" s="3297">
        <v>42887</v>
      </c>
      <c r="BN13" s="3297">
        <v>42917</v>
      </c>
      <c r="BO13" s="3297">
        <v>42948</v>
      </c>
      <c r="BP13" s="3297">
        <v>42979</v>
      </c>
      <c r="BQ13" s="3297">
        <v>43009</v>
      </c>
      <c r="BR13" s="3297">
        <v>43040</v>
      </c>
      <c r="BS13" s="3297">
        <v>43070</v>
      </c>
      <c r="BT13" s="3297">
        <v>43101</v>
      </c>
      <c r="BU13" s="3297">
        <v>43132</v>
      </c>
      <c r="BV13" s="3297">
        <v>43160</v>
      </c>
      <c r="BW13" s="3297">
        <f>+BW3</f>
        <v>43191</v>
      </c>
      <c r="BX13" s="3297">
        <f t="shared" ref="BX13:CA13" si="0">+BX3</f>
        <v>43221</v>
      </c>
      <c r="BY13" s="3297">
        <f t="shared" si="0"/>
        <v>43252</v>
      </c>
      <c r="BZ13" s="3297">
        <f t="shared" si="0"/>
        <v>43282</v>
      </c>
      <c r="CA13" s="3297">
        <f t="shared" si="0"/>
        <v>43313</v>
      </c>
      <c r="CB13" s="3297">
        <v>43344</v>
      </c>
      <c r="CC13" s="3297">
        <v>43374</v>
      </c>
      <c r="CD13" s="3297">
        <v>43405</v>
      </c>
      <c r="CE13" s="3297">
        <v>43435</v>
      </c>
      <c r="CF13" s="3297">
        <v>43466</v>
      </c>
      <c r="CG13" s="3300">
        <v>43497</v>
      </c>
    </row>
    <row r="14" spans="1:85" s="3252" customFormat="1" ht="16.5" x14ac:dyDescent="0.3">
      <c r="A14" s="3279" t="s">
        <v>3959</v>
      </c>
      <c r="B14" s="3255">
        <v>1746.58243204</v>
      </c>
      <c r="C14" s="3255">
        <v>1746.58243204</v>
      </c>
      <c r="D14" s="3255">
        <v>1746.5824324499997</v>
      </c>
      <c r="E14" s="3255">
        <v>1325.00000004</v>
      </c>
      <c r="F14" s="3255">
        <v>1325.00000004</v>
      </c>
      <c r="G14" s="3255">
        <v>1325.00000004</v>
      </c>
      <c r="H14" s="3255">
        <v>1325.00000004</v>
      </c>
      <c r="I14" s="3255">
        <v>1325.00000004</v>
      </c>
      <c r="J14" s="3255">
        <v>1325.00000004</v>
      </c>
      <c r="K14" s="3255">
        <v>1325.00000004</v>
      </c>
      <c r="L14" s="3255">
        <v>1325.00000004</v>
      </c>
      <c r="M14" s="3255">
        <v>1325.00000004</v>
      </c>
      <c r="N14" s="3255">
        <v>1325.00000004</v>
      </c>
      <c r="O14" s="3255">
        <v>1325.00000004</v>
      </c>
      <c r="P14" s="3255">
        <v>1325.00000004</v>
      </c>
      <c r="Q14" s="3255">
        <v>1325.00000004</v>
      </c>
      <c r="R14" s="3255">
        <v>1325.00000004</v>
      </c>
      <c r="S14" s="3255">
        <v>1325.00000004</v>
      </c>
      <c r="T14" s="3255">
        <v>1325.00000004</v>
      </c>
      <c r="U14" s="3255">
        <v>1325.00000004</v>
      </c>
      <c r="V14" s="3255">
        <v>1325.00000004</v>
      </c>
      <c r="W14" s="3255">
        <v>1325.00000004</v>
      </c>
      <c r="X14" s="3255">
        <v>1325.00000004</v>
      </c>
      <c r="Y14" s="3255">
        <v>1325.00000004</v>
      </c>
      <c r="Z14" s="3255">
        <v>1325.00000004</v>
      </c>
      <c r="AA14" s="3255">
        <v>1325.00000004</v>
      </c>
      <c r="AB14" s="3255">
        <v>1325.00000004</v>
      </c>
      <c r="AC14" s="3255">
        <v>1325.00000004</v>
      </c>
      <c r="AD14" s="3255">
        <v>1325.00000004</v>
      </c>
      <c r="AE14" s="3255">
        <v>1325.00000004</v>
      </c>
      <c r="AF14" s="3255">
        <v>1325.00000004</v>
      </c>
      <c r="AG14" s="3255">
        <v>1325.00000004</v>
      </c>
      <c r="AH14" s="3255">
        <v>1325.00000004</v>
      </c>
      <c r="AI14" s="3255">
        <v>1325.00000004</v>
      </c>
      <c r="AJ14" s="3255">
        <v>1325.00000004</v>
      </c>
      <c r="AK14" s="3255">
        <v>1325.00000004</v>
      </c>
      <c r="AL14" s="3255">
        <v>1475.00000004</v>
      </c>
      <c r="AM14" s="3255">
        <v>1475.00000004</v>
      </c>
      <c r="AN14" s="3255">
        <v>1475.00000004</v>
      </c>
      <c r="AO14" s="3255">
        <v>1475.00000004</v>
      </c>
      <c r="AP14" s="3255">
        <v>1475.00000004</v>
      </c>
      <c r="AQ14" s="3255">
        <v>1475.00000004</v>
      </c>
      <c r="AR14" s="3255">
        <v>1475.00000004</v>
      </c>
      <c r="AS14" s="3255">
        <v>1475.00000004</v>
      </c>
      <c r="AT14" s="3255">
        <v>1475.00000004</v>
      </c>
      <c r="AU14" s="3255">
        <v>1775.00000004</v>
      </c>
      <c r="AV14" s="3255">
        <v>1775.00000004</v>
      </c>
      <c r="AW14" s="3255">
        <v>1775.00000004</v>
      </c>
      <c r="AX14" s="3250">
        <v>1775.00000004</v>
      </c>
      <c r="AY14" s="3250">
        <v>1775.00000004</v>
      </c>
      <c r="AZ14" s="3250">
        <v>1775.00000004</v>
      </c>
      <c r="BA14" s="3250">
        <v>1775</v>
      </c>
      <c r="BB14" s="3250">
        <v>1825</v>
      </c>
      <c r="BC14" s="3250">
        <v>1825.00000004</v>
      </c>
      <c r="BD14" s="3250">
        <v>1825.00000004</v>
      </c>
      <c r="BE14" s="3250">
        <v>1825.00000004</v>
      </c>
      <c r="BF14" s="3251">
        <v>1825.00000004</v>
      </c>
      <c r="BG14" s="3251">
        <v>1975.00000004</v>
      </c>
      <c r="BH14" s="3251">
        <v>1975.00000004</v>
      </c>
      <c r="BI14" s="3251">
        <v>1975.00000004</v>
      </c>
      <c r="BJ14" s="3251">
        <v>1975.00000004</v>
      </c>
      <c r="BK14" s="3251">
        <v>1975.00000004</v>
      </c>
      <c r="BL14" s="3251">
        <v>1975.00000004</v>
      </c>
      <c r="BM14" s="3251">
        <v>1975.00000004</v>
      </c>
      <c r="BN14" s="3251">
        <v>1975.00000004</v>
      </c>
      <c r="BO14" s="3251">
        <v>1975.00000004</v>
      </c>
      <c r="BP14" s="3251">
        <v>2150.00000004</v>
      </c>
      <c r="BQ14" s="3251">
        <v>2150.00000004</v>
      </c>
      <c r="BR14" s="3251">
        <v>2150.00000004</v>
      </c>
      <c r="BS14" s="3251">
        <v>2150.00000004</v>
      </c>
      <c r="BT14" s="3251">
        <v>2150.00000004</v>
      </c>
      <c r="BU14" s="3251">
        <v>2150.00000004</v>
      </c>
      <c r="BV14" s="3251">
        <v>2150.00000004</v>
      </c>
      <c r="BW14" s="3251">
        <v>2150.00000004</v>
      </c>
      <c r="BX14" s="3251">
        <v>2150.00000004</v>
      </c>
      <c r="BY14" s="3251">
        <v>2350.00000004</v>
      </c>
      <c r="BZ14" s="3251">
        <v>2350.00000004</v>
      </c>
      <c r="CA14" s="3251">
        <v>2350.00000004</v>
      </c>
      <c r="CB14" s="3251">
        <v>2350.00000004</v>
      </c>
      <c r="CC14" s="3251">
        <v>2349.9867880000002</v>
      </c>
      <c r="CD14" s="3251">
        <v>2350.00000004</v>
      </c>
      <c r="CE14" s="3251">
        <v>2550.00000004</v>
      </c>
      <c r="CF14" s="3251">
        <v>2550.00000004</v>
      </c>
      <c r="CG14" s="3272">
        <v>2550.00000004</v>
      </c>
    </row>
    <row r="15" spans="1:85" s="3252" customFormat="1" ht="16.5" x14ac:dyDescent="0.3">
      <c r="A15" s="3279" t="s">
        <v>3960</v>
      </c>
      <c r="B15" s="3255">
        <v>599.53232722149994</v>
      </c>
      <c r="C15" s="3255">
        <v>597.48768222150011</v>
      </c>
      <c r="D15" s="3255">
        <v>585.08768969800064</v>
      </c>
      <c r="E15" s="3255">
        <v>550.85495347150015</v>
      </c>
      <c r="F15" s="3255">
        <v>550.85495377149937</v>
      </c>
      <c r="G15" s="3255">
        <v>645.15164702100037</v>
      </c>
      <c r="H15" s="3255">
        <v>646.24856795400092</v>
      </c>
      <c r="I15" s="3255">
        <v>672.13719595400096</v>
      </c>
      <c r="J15" s="3255">
        <v>719.21607130400037</v>
      </c>
      <c r="K15" s="3255">
        <v>719.21607129400115</v>
      </c>
      <c r="L15" s="3255">
        <v>694.21606729400105</v>
      </c>
      <c r="M15" s="3255">
        <v>670.71247913400077</v>
      </c>
      <c r="N15" s="3255">
        <v>670.71248195892997</v>
      </c>
      <c r="O15" s="3255">
        <v>670.71248957391742</v>
      </c>
      <c r="P15" s="3255">
        <v>670.71248505391691</v>
      </c>
      <c r="Q15" s="3255">
        <v>660.71248457391744</v>
      </c>
      <c r="R15" s="3255">
        <v>610.71248834191704</v>
      </c>
      <c r="S15" s="3255">
        <v>734.33972089841654</v>
      </c>
      <c r="T15" s="3255">
        <v>733.24190232691672</v>
      </c>
      <c r="U15" s="3255">
        <v>733.7838401344161</v>
      </c>
      <c r="V15" s="3255">
        <v>782.94232321041534</v>
      </c>
      <c r="W15" s="3255">
        <v>782.85444522441719</v>
      </c>
      <c r="X15" s="3255">
        <v>752.85457930648761</v>
      </c>
      <c r="Y15" s="3255">
        <v>763.24215569149976</v>
      </c>
      <c r="Z15" s="3255">
        <v>763.24215869149975</v>
      </c>
      <c r="AA15" s="3255">
        <v>763.24215869149975</v>
      </c>
      <c r="AB15" s="3255">
        <v>748.24215869149975</v>
      </c>
      <c r="AC15" s="3255">
        <v>748.32769254350285</v>
      </c>
      <c r="AD15" s="3255">
        <v>747.54909254350275</v>
      </c>
      <c r="AE15" s="3255">
        <v>773.27414996748257</v>
      </c>
      <c r="AF15" s="3255">
        <v>795.52384592534258</v>
      </c>
      <c r="AG15" s="3255">
        <v>793.82143868338437</v>
      </c>
      <c r="AH15" s="3255">
        <v>860.00679545936248</v>
      </c>
      <c r="AI15" s="3255">
        <v>866.69740693486267</v>
      </c>
      <c r="AJ15" s="3255">
        <v>832.47084905478573</v>
      </c>
      <c r="AK15" s="3255">
        <v>833.7203840475006</v>
      </c>
      <c r="AL15" s="3255">
        <v>832.06366670750049</v>
      </c>
      <c r="AM15" s="3255">
        <v>832.4695897075004</v>
      </c>
      <c r="AN15" s="3255">
        <v>832.06366825008206</v>
      </c>
      <c r="AO15" s="3255">
        <v>832.06366843008232</v>
      </c>
      <c r="AP15" s="3255">
        <v>833.32054886750029</v>
      </c>
      <c r="AQ15" s="3255">
        <v>771.86210399964807</v>
      </c>
      <c r="AR15" s="3255">
        <v>785.97295392969988</v>
      </c>
      <c r="AS15" s="3255">
        <v>770.83561280299853</v>
      </c>
      <c r="AT15" s="3255">
        <v>814.82260084253028</v>
      </c>
      <c r="AU15" s="3255">
        <v>809.20022965300086</v>
      </c>
      <c r="AV15" s="3255">
        <v>808.7943096896505</v>
      </c>
      <c r="AW15" s="3255">
        <v>831.23117294492624</v>
      </c>
      <c r="AX15" s="3250">
        <v>831.23116803964899</v>
      </c>
      <c r="AY15" s="3250">
        <v>831.23116803965002</v>
      </c>
      <c r="AZ15" s="3250">
        <v>831.23116816365052</v>
      </c>
      <c r="BA15" s="3250">
        <v>819.23116751314922</v>
      </c>
      <c r="BB15" s="3250">
        <v>819.23116751314922</v>
      </c>
      <c r="BC15" s="3250">
        <v>847.19829774964808</v>
      </c>
      <c r="BD15" s="3250">
        <v>634.12934612630363</v>
      </c>
      <c r="BE15" s="3250">
        <v>659.80150435696885</v>
      </c>
      <c r="BF15" s="3251">
        <v>659.80147525396637</v>
      </c>
      <c r="BG15" s="3251">
        <v>659.80147510061363</v>
      </c>
      <c r="BH15" s="3251">
        <v>671.07288027696802</v>
      </c>
      <c r="BI15" s="3251">
        <v>668.57317798975748</v>
      </c>
      <c r="BJ15" s="3251">
        <v>668.57317774810792</v>
      </c>
      <c r="BK15" s="3251">
        <v>668.57317774810792</v>
      </c>
      <c r="BL15" s="3251">
        <v>668.57519103810785</v>
      </c>
      <c r="BM15" s="3251">
        <v>667.74699060810849</v>
      </c>
      <c r="BN15" s="3251">
        <v>627.73927389179801</v>
      </c>
      <c r="BO15" s="3251">
        <v>623.63595936744684</v>
      </c>
      <c r="BP15" s="3251">
        <v>646.160986537447</v>
      </c>
      <c r="BQ15" s="3251">
        <v>645.51458674544904</v>
      </c>
      <c r="BR15" s="3251">
        <v>645.97069004545017</v>
      </c>
      <c r="BS15" s="3251">
        <v>736.02729373544889</v>
      </c>
      <c r="BT15" s="3251">
        <v>741.86641447545242</v>
      </c>
      <c r="BU15" s="3251">
        <v>742.28299121699524</v>
      </c>
      <c r="BV15" s="3251">
        <v>742.3659997070198</v>
      </c>
      <c r="BW15" s="3251">
        <v>742.37109340658947</v>
      </c>
      <c r="BX15" s="3251">
        <v>743.00982729658892</v>
      </c>
      <c r="BY15" s="3251">
        <v>743.00982592658806</v>
      </c>
      <c r="BZ15" s="3251">
        <v>725.28222232658766</v>
      </c>
      <c r="CA15" s="3251">
        <v>729.46949401523023</v>
      </c>
      <c r="CB15" s="3251">
        <v>745.4181760313644</v>
      </c>
      <c r="CC15" s="3251">
        <v>684.04040308999822</v>
      </c>
      <c r="CD15" s="3251">
        <v>934.8544641299992</v>
      </c>
      <c r="CE15" s="3251">
        <v>889.03632279999738</v>
      </c>
      <c r="CF15" s="3251">
        <v>906.98005563999561</v>
      </c>
      <c r="CG15" s="3272">
        <v>894.10478247999959</v>
      </c>
    </row>
    <row r="16" spans="1:85" s="3252" customFormat="1" ht="18" x14ac:dyDescent="0.3">
      <c r="A16" s="3279" t="s">
        <v>3961</v>
      </c>
      <c r="B16" s="3255">
        <v>0</v>
      </c>
      <c r="C16" s="3255">
        <v>0</v>
      </c>
      <c r="D16" s="3255">
        <v>0</v>
      </c>
      <c r="E16" s="3255">
        <v>0</v>
      </c>
      <c r="F16" s="3255">
        <v>0</v>
      </c>
      <c r="G16" s="3255">
        <v>0</v>
      </c>
      <c r="H16" s="3255">
        <v>0</v>
      </c>
      <c r="I16" s="3255">
        <v>0</v>
      </c>
      <c r="J16" s="3255">
        <v>0</v>
      </c>
      <c r="K16" s="3255">
        <v>0</v>
      </c>
      <c r="L16" s="3255">
        <v>0</v>
      </c>
      <c r="M16" s="3255">
        <v>0</v>
      </c>
      <c r="N16" s="3255">
        <v>0</v>
      </c>
      <c r="O16" s="3255">
        <v>0</v>
      </c>
      <c r="P16" s="3255">
        <v>0</v>
      </c>
      <c r="Q16" s="3255">
        <v>0</v>
      </c>
      <c r="R16" s="3255">
        <v>0</v>
      </c>
      <c r="S16" s="3255">
        <v>0</v>
      </c>
      <c r="T16" s="3255">
        <v>0</v>
      </c>
      <c r="U16" s="3255">
        <v>0</v>
      </c>
      <c r="V16" s="3255">
        <v>0</v>
      </c>
      <c r="W16" s="3255">
        <v>0</v>
      </c>
      <c r="X16" s="3255">
        <v>0</v>
      </c>
      <c r="Y16" s="3255">
        <v>0</v>
      </c>
      <c r="Z16" s="3255">
        <v>0</v>
      </c>
      <c r="AA16" s="3255">
        <v>0</v>
      </c>
      <c r="AB16" s="3255">
        <v>0</v>
      </c>
      <c r="AC16" s="3255">
        <v>0</v>
      </c>
      <c r="AD16" s="3255">
        <v>0</v>
      </c>
      <c r="AE16" s="3255">
        <v>0</v>
      </c>
      <c r="AF16" s="3255">
        <v>0</v>
      </c>
      <c r="AG16" s="3255">
        <v>0</v>
      </c>
      <c r="AH16" s="3255">
        <v>0</v>
      </c>
      <c r="AI16" s="3255">
        <v>0</v>
      </c>
      <c r="AJ16" s="3255">
        <v>0</v>
      </c>
      <c r="AK16" s="3255">
        <v>0</v>
      </c>
      <c r="AL16" s="3255">
        <v>0</v>
      </c>
      <c r="AM16" s="3255">
        <v>0</v>
      </c>
      <c r="AN16" s="3255">
        <v>0</v>
      </c>
      <c r="AO16" s="3255">
        <v>0</v>
      </c>
      <c r="AP16" s="3255">
        <v>0</v>
      </c>
      <c r="AQ16" s="3255">
        <v>0</v>
      </c>
      <c r="AR16" s="3255">
        <v>0</v>
      </c>
      <c r="AS16" s="3255">
        <v>0</v>
      </c>
      <c r="AT16" s="3255">
        <v>0</v>
      </c>
      <c r="AU16" s="3255">
        <v>0</v>
      </c>
      <c r="AV16" s="3255">
        <v>0</v>
      </c>
      <c r="AW16" s="3255">
        <v>0</v>
      </c>
      <c r="AX16" s="3250">
        <v>0</v>
      </c>
      <c r="AY16" s="3250">
        <v>0</v>
      </c>
      <c r="AZ16" s="3250">
        <v>0</v>
      </c>
      <c r="BA16" s="3250">
        <v>0</v>
      </c>
      <c r="BB16" s="3250">
        <v>0</v>
      </c>
      <c r="BC16" s="3250">
        <v>0</v>
      </c>
      <c r="BD16" s="3250">
        <v>0</v>
      </c>
      <c r="BE16" s="3250">
        <v>0</v>
      </c>
      <c r="BF16" s="3251">
        <v>0</v>
      </c>
      <c r="BG16" s="3251">
        <v>0</v>
      </c>
      <c r="BH16" s="3251">
        <v>0</v>
      </c>
      <c r="BI16" s="3251">
        <v>0</v>
      </c>
      <c r="BJ16" s="3251">
        <v>0</v>
      </c>
      <c r="BK16" s="3251">
        <v>0</v>
      </c>
      <c r="BL16" s="3251">
        <v>0</v>
      </c>
      <c r="BM16" s="3251">
        <v>0</v>
      </c>
      <c r="BN16" s="3251">
        <v>0</v>
      </c>
      <c r="BO16" s="3251">
        <v>0</v>
      </c>
      <c r="BP16" s="3251">
        <v>0</v>
      </c>
      <c r="BQ16" s="3251">
        <v>0</v>
      </c>
      <c r="BR16" s="3251">
        <v>0</v>
      </c>
      <c r="BS16" s="3251">
        <v>0</v>
      </c>
      <c r="BT16" s="3251">
        <v>0</v>
      </c>
      <c r="BU16" s="3251">
        <v>0</v>
      </c>
      <c r="BV16" s="3251">
        <v>0</v>
      </c>
      <c r="BW16" s="3251">
        <v>0</v>
      </c>
      <c r="BX16" s="3251">
        <v>0</v>
      </c>
      <c r="BY16" s="3251">
        <v>0</v>
      </c>
      <c r="BZ16" s="3251">
        <v>0</v>
      </c>
      <c r="CA16" s="3251">
        <v>0</v>
      </c>
      <c r="CB16" s="3251">
        <v>0</v>
      </c>
      <c r="CC16" s="3256" t="s">
        <v>5758</v>
      </c>
      <c r="CD16" s="3256">
        <v>1397</v>
      </c>
      <c r="CE16" s="3256">
        <v>1396</v>
      </c>
      <c r="CF16" s="3256">
        <v>2264</v>
      </c>
      <c r="CG16" s="3272">
        <v>2234</v>
      </c>
    </row>
    <row r="17" spans="1:85" s="3252" customFormat="1" ht="16.5" x14ac:dyDescent="0.3">
      <c r="A17" s="3279" t="s">
        <v>3962</v>
      </c>
      <c r="B17" s="3255">
        <v>174.68465315537588</v>
      </c>
      <c r="C17" s="3255">
        <v>138.83161136000064</v>
      </c>
      <c r="D17" s="3255">
        <v>166.05437092823649</v>
      </c>
      <c r="E17" s="3255">
        <v>184.09390129199969</v>
      </c>
      <c r="F17" s="3255">
        <v>214.51573574299965</v>
      </c>
      <c r="G17" s="3255">
        <v>152.83371287038995</v>
      </c>
      <c r="H17" s="3255">
        <v>183.68492711000061</v>
      </c>
      <c r="I17" s="3255">
        <v>97.722879887501534</v>
      </c>
      <c r="J17" s="3255">
        <v>78.951812543999964</v>
      </c>
      <c r="K17" s="3255">
        <v>106.59191788399994</v>
      </c>
      <c r="L17" s="3255">
        <v>129.06181087241649</v>
      </c>
      <c r="M17" s="3255">
        <v>138.63510564942897</v>
      </c>
      <c r="N17" s="3255">
        <v>174.03551509249951</v>
      </c>
      <c r="O17" s="3255">
        <v>138.81410591500051</v>
      </c>
      <c r="P17" s="3255">
        <v>166.94650340549961</v>
      </c>
      <c r="Q17" s="3255">
        <v>202.46809445749884</v>
      </c>
      <c r="R17" s="3255">
        <v>238.49052996700198</v>
      </c>
      <c r="S17" s="3255">
        <v>168.69020238549959</v>
      </c>
      <c r="T17" s="3255">
        <v>195.02616721850077</v>
      </c>
      <c r="U17" s="3255">
        <v>92.981908756502534</v>
      </c>
      <c r="V17" s="3255">
        <v>80.497340199501778</v>
      </c>
      <c r="W17" s="3255">
        <v>110.35300234900004</v>
      </c>
      <c r="X17" s="3255">
        <v>132.31135786501284</v>
      </c>
      <c r="Y17" s="3255">
        <v>154.90767153200554</v>
      </c>
      <c r="Z17" s="3255">
        <v>191.2673920019993</v>
      </c>
      <c r="AA17" s="3255">
        <v>134.18046513999943</v>
      </c>
      <c r="AB17" s="3255">
        <v>169.56187140749978</v>
      </c>
      <c r="AC17" s="3255">
        <v>204.00408966017156</v>
      </c>
      <c r="AD17" s="3255">
        <v>162.03582013999878</v>
      </c>
      <c r="AE17" s="3255">
        <v>181.02625737277651</v>
      </c>
      <c r="AF17" s="3255">
        <v>169.9038893095867</v>
      </c>
      <c r="AG17" s="3255">
        <v>186.86123331597574</v>
      </c>
      <c r="AH17" s="3255">
        <v>90.006159540000084</v>
      </c>
      <c r="AI17" s="3255">
        <v>102.00333708000016</v>
      </c>
      <c r="AJ17" s="3255">
        <v>150.19311207821463</v>
      </c>
      <c r="AK17" s="3255">
        <v>-216.06557044155002</v>
      </c>
      <c r="AL17" s="3255">
        <v>209.65880384789824</v>
      </c>
      <c r="AM17" s="3255">
        <v>150.29535886365224</v>
      </c>
      <c r="AN17" s="3255">
        <v>158.84471261826491</v>
      </c>
      <c r="AO17" s="3255">
        <v>194.65759772665669</v>
      </c>
      <c r="AP17" s="3255">
        <v>239.42893458454776</v>
      </c>
      <c r="AQ17" s="3255">
        <v>172.04503190000008</v>
      </c>
      <c r="AR17" s="3255">
        <v>169.00169310994983</v>
      </c>
      <c r="AS17" s="3255">
        <v>85.847129245998914</v>
      </c>
      <c r="AT17" s="3255">
        <v>70.68240364646995</v>
      </c>
      <c r="AU17" s="3255">
        <v>107.70849731405603</v>
      </c>
      <c r="AV17" s="3255">
        <v>134.06343513600004</v>
      </c>
      <c r="AW17" s="3255">
        <v>139.82272541743328</v>
      </c>
      <c r="AX17" s="3250">
        <v>165.65544617525006</v>
      </c>
      <c r="AY17" s="3250">
        <v>106.80229341558814</v>
      </c>
      <c r="AZ17" s="3250">
        <v>138.557794619622</v>
      </c>
      <c r="BA17" s="3250">
        <v>170.65712077381801</v>
      </c>
      <c r="BB17" s="3250">
        <v>202.02155803649973</v>
      </c>
      <c r="BC17" s="3250">
        <v>185.60365223580055</v>
      </c>
      <c r="BD17" s="3250">
        <v>213.32282774911232</v>
      </c>
      <c r="BE17" s="3250">
        <v>76.283308970000022</v>
      </c>
      <c r="BF17" s="3251">
        <v>110.54931157376718</v>
      </c>
      <c r="BG17" s="3251">
        <v>167.09030305206204</v>
      </c>
      <c r="BH17" s="3251">
        <v>164.47564709906888</v>
      </c>
      <c r="BI17" s="3251">
        <v>194.79945758999634</v>
      </c>
      <c r="BJ17" s="3251">
        <v>209.29435350919366</v>
      </c>
      <c r="BK17" s="3251">
        <v>248.62936686845492</v>
      </c>
      <c r="BL17" s="3251">
        <v>280.82475814068653</v>
      </c>
      <c r="BM17" s="3251">
        <v>291.21956197858856</v>
      </c>
      <c r="BN17" s="3251">
        <v>252.50854629277066</v>
      </c>
      <c r="BO17" s="3251">
        <v>283.36200757933454</v>
      </c>
      <c r="BP17" s="3251">
        <v>128.7036083100102</v>
      </c>
      <c r="BQ17" s="3251">
        <v>150.70864823000281</v>
      </c>
      <c r="BR17" s="3251">
        <v>180.80212667599844</v>
      </c>
      <c r="BS17" s="3251">
        <v>116.48133193643523</v>
      </c>
      <c r="BT17" s="3251">
        <v>137.1555063735546</v>
      </c>
      <c r="BU17" s="3251">
        <v>171.93324952029562</v>
      </c>
      <c r="BV17" s="3251">
        <v>208.82559758646107</v>
      </c>
      <c r="BW17" s="3251">
        <v>241.33477175041176</v>
      </c>
      <c r="BX17" s="3251">
        <v>268.03565540246035</v>
      </c>
      <c r="BY17" s="3251">
        <v>302.25995946770337</v>
      </c>
      <c r="BZ17" s="3251">
        <v>279.87000616121685</v>
      </c>
      <c r="CA17" s="3251">
        <v>312.43621396634239</v>
      </c>
      <c r="CB17" s="3251">
        <v>290.55729616229615</v>
      </c>
      <c r="CC17" s="3251">
        <v>328.83564994999995</v>
      </c>
      <c r="CD17" s="3251">
        <v>112.24536213999998</v>
      </c>
      <c r="CE17" s="3251">
        <v>-47.166363429999947</v>
      </c>
      <c r="CF17" s="3251">
        <v>-27.400076799999951</v>
      </c>
      <c r="CG17" s="3272">
        <v>14.091280479999901</v>
      </c>
    </row>
    <row r="18" spans="1:85" s="3252" customFormat="1" ht="16.5" x14ac:dyDescent="0.3">
      <c r="A18" s="3279" t="s">
        <v>3963</v>
      </c>
      <c r="B18" s="3255">
        <v>14673.987694020007</v>
      </c>
      <c r="C18" s="3255">
        <v>15022.280191680002</v>
      </c>
      <c r="D18" s="3255">
        <v>14950.51709168</v>
      </c>
      <c r="E18" s="3255">
        <v>12226.293971069999</v>
      </c>
      <c r="F18" s="3255">
        <v>11892.032891719997</v>
      </c>
      <c r="G18" s="3255">
        <v>12056.502985439998</v>
      </c>
      <c r="H18" s="3255">
        <v>12136.8419505</v>
      </c>
      <c r="I18" s="3255">
        <v>12195.952606729999</v>
      </c>
      <c r="J18" s="3255">
        <v>12297.28802287</v>
      </c>
      <c r="K18" s="3255">
        <v>12244.178058209996</v>
      </c>
      <c r="L18" s="3255">
        <v>12481.682409219993</v>
      </c>
      <c r="M18" s="3255">
        <v>12805.170594069996</v>
      </c>
      <c r="N18" s="3255">
        <v>12881.226528809995</v>
      </c>
      <c r="O18" s="3255">
        <v>13034.154719470002</v>
      </c>
      <c r="P18" s="3255">
        <v>12777.125437519997</v>
      </c>
      <c r="Q18" s="3255">
        <v>12855.538266410002</v>
      </c>
      <c r="R18" s="3255">
        <v>12936.980305380001</v>
      </c>
      <c r="S18" s="3255">
        <v>12753.110069369999</v>
      </c>
      <c r="T18" s="3255">
        <v>12769.440596630004</v>
      </c>
      <c r="U18" s="3255">
        <v>12859.20819573</v>
      </c>
      <c r="V18" s="3255">
        <v>12841.551802059997</v>
      </c>
      <c r="W18" s="3255">
        <v>12847.820847959993</v>
      </c>
      <c r="X18" s="3255">
        <v>12681.677415169997</v>
      </c>
      <c r="Y18" s="3255">
        <v>12598.589176169999</v>
      </c>
      <c r="Z18" s="3255">
        <v>12606.652558670003</v>
      </c>
      <c r="AA18" s="3255">
        <v>12516.867773700002</v>
      </c>
      <c r="AB18" s="3255">
        <v>12728.165184020003</v>
      </c>
      <c r="AC18" s="3255">
        <v>12619.011896249995</v>
      </c>
      <c r="AD18" s="3255">
        <v>12670.801787809994</v>
      </c>
      <c r="AE18" s="3255">
        <v>12746.752611029999</v>
      </c>
      <c r="AF18" s="3255">
        <v>12640.080890633646</v>
      </c>
      <c r="AG18" s="3255">
        <v>12886.816174719101</v>
      </c>
      <c r="AH18" s="3255">
        <v>12980.330780480786</v>
      </c>
      <c r="AI18" s="3255">
        <v>12986.737583169997</v>
      </c>
      <c r="AJ18" s="3255">
        <v>13046.342853210004</v>
      </c>
      <c r="AK18" s="3255">
        <v>12912.732273344805</v>
      </c>
      <c r="AL18" s="3255">
        <v>12792.471171226414</v>
      </c>
      <c r="AM18" s="3255">
        <v>12875.36210425326</v>
      </c>
      <c r="AN18" s="3255">
        <v>13219.451940166635</v>
      </c>
      <c r="AO18" s="3255">
        <v>13105.709520297352</v>
      </c>
      <c r="AP18" s="3255">
        <v>13265.866946603664</v>
      </c>
      <c r="AQ18" s="3255">
        <v>13048.951064894271</v>
      </c>
      <c r="AR18" s="3255">
        <v>12982.570250911642</v>
      </c>
      <c r="AS18" s="3255">
        <v>13009.324764056431</v>
      </c>
      <c r="AT18" s="3255">
        <v>13221.405926468185</v>
      </c>
      <c r="AU18" s="3255">
        <v>13242.494205370045</v>
      </c>
      <c r="AV18" s="3255">
        <v>13263.809498084305</v>
      </c>
      <c r="AW18" s="3255">
        <v>13256.534100927116</v>
      </c>
      <c r="AX18" s="3250">
        <v>13256.360152814792</v>
      </c>
      <c r="AY18" s="3250">
        <v>13288.908411514871</v>
      </c>
      <c r="AZ18" s="3250">
        <v>16875.40673020258</v>
      </c>
      <c r="BA18" s="3250">
        <v>16765.248431349995</v>
      </c>
      <c r="BB18" s="3250">
        <v>17137.679123249982</v>
      </c>
      <c r="BC18" s="3250">
        <v>17376.099993186908</v>
      </c>
      <c r="BD18" s="3250">
        <v>17428.407302862764</v>
      </c>
      <c r="BE18" s="3250">
        <v>17738.381566440814</v>
      </c>
      <c r="BF18" s="3251">
        <v>17946.484293900001</v>
      </c>
      <c r="BG18" s="3251">
        <v>18285.0117527652</v>
      </c>
      <c r="BH18" s="3251">
        <v>18783.867083362984</v>
      </c>
      <c r="BI18" s="3251">
        <v>18611.171095912996</v>
      </c>
      <c r="BJ18" s="3251">
        <v>18739.13105871269</v>
      </c>
      <c r="BK18" s="3251">
        <v>18979.902545366847</v>
      </c>
      <c r="BL18" s="3251">
        <v>19422.48212747624</v>
      </c>
      <c r="BM18" s="3251">
        <v>19255.956116455152</v>
      </c>
      <c r="BN18" s="3251">
        <v>19478.635069266849</v>
      </c>
      <c r="BO18" s="3251">
        <v>19654.114805928912</v>
      </c>
      <c r="BP18" s="3251">
        <v>19720.579716469994</v>
      </c>
      <c r="BQ18" s="3251">
        <v>19595.554687976426</v>
      </c>
      <c r="BR18" s="3251">
        <v>19595.345502093642</v>
      </c>
      <c r="BS18" s="3251">
        <v>19698.614263014544</v>
      </c>
      <c r="BT18" s="3251">
        <v>20097.099789499138</v>
      </c>
      <c r="BU18" s="3251">
        <v>20015.516292392971</v>
      </c>
      <c r="BV18" s="3251">
        <v>20067.93109543555</v>
      </c>
      <c r="BW18" s="3251">
        <v>19791.407510068606</v>
      </c>
      <c r="BX18" s="3251">
        <v>19737.624061193732</v>
      </c>
      <c r="BY18" s="3251">
        <v>19616.509121218231</v>
      </c>
      <c r="BZ18" s="3251">
        <v>19714.675410455322</v>
      </c>
      <c r="CA18" s="3251">
        <v>19501.64549568266</v>
      </c>
      <c r="CB18" s="3251">
        <v>18986.31109443316</v>
      </c>
      <c r="CC18" s="3251">
        <v>18134.248618940008</v>
      </c>
      <c r="CD18" s="3251">
        <v>18069.70585432</v>
      </c>
      <c r="CE18" s="3251">
        <v>18233.509130710005</v>
      </c>
      <c r="CF18" s="3251">
        <v>18005.402947099996</v>
      </c>
      <c r="CG18" s="3272">
        <v>17996.918063909998</v>
      </c>
    </row>
    <row r="19" spans="1:85" s="3252" customFormat="1" ht="16.5" x14ac:dyDescent="0.3">
      <c r="A19" s="3280" t="s">
        <v>3964</v>
      </c>
      <c r="B19" s="3257">
        <v>14551.555964250007</v>
      </c>
      <c r="C19" s="3257">
        <v>14902.643488680002</v>
      </c>
      <c r="D19" s="3257">
        <v>14831.144394680001</v>
      </c>
      <c r="E19" s="3257">
        <v>12109.832539069999</v>
      </c>
      <c r="F19" s="3257">
        <v>11778.019082239998</v>
      </c>
      <c r="G19" s="3257">
        <v>11949.233858439999</v>
      </c>
      <c r="H19" s="3257">
        <v>12026.675456499999</v>
      </c>
      <c r="I19" s="3257">
        <v>12076.429211659999</v>
      </c>
      <c r="J19" s="3257">
        <v>12177.216458729999</v>
      </c>
      <c r="K19" s="3257">
        <v>12127.075089559998</v>
      </c>
      <c r="L19" s="3257">
        <v>12370.895662509995</v>
      </c>
      <c r="M19" s="3257">
        <v>12696.615796389995</v>
      </c>
      <c r="N19" s="3257">
        <v>12774.912824429997</v>
      </c>
      <c r="O19" s="3257">
        <v>12930.049730080002</v>
      </c>
      <c r="P19" s="3257">
        <v>12675.321549519997</v>
      </c>
      <c r="Q19" s="3257">
        <v>12755.96350263</v>
      </c>
      <c r="R19" s="3257">
        <v>12794.52027936</v>
      </c>
      <c r="S19" s="3257">
        <v>12588.450738419999</v>
      </c>
      <c r="T19" s="3257">
        <v>12593.328752050003</v>
      </c>
      <c r="U19" s="3257">
        <v>12687.318257049999</v>
      </c>
      <c r="V19" s="3257">
        <v>12673.612646059997</v>
      </c>
      <c r="W19" s="3257">
        <v>12678.074341059993</v>
      </c>
      <c r="X19" s="3257">
        <v>12495.064819719997</v>
      </c>
      <c r="Y19" s="3257">
        <v>12416.832218329999</v>
      </c>
      <c r="Z19" s="3257">
        <v>12416.327303240001</v>
      </c>
      <c r="AA19" s="3257">
        <v>12398.51194604</v>
      </c>
      <c r="AB19" s="3257">
        <v>12612.756203890003</v>
      </c>
      <c r="AC19" s="3257">
        <v>12506.284809149995</v>
      </c>
      <c r="AD19" s="3257">
        <v>12560.846690849994</v>
      </c>
      <c r="AE19" s="3257">
        <v>12619.01920137</v>
      </c>
      <c r="AF19" s="3257">
        <v>12515.133505893646</v>
      </c>
      <c r="AG19" s="3257">
        <v>12762.893653859101</v>
      </c>
      <c r="AH19" s="3257">
        <v>12856.408259620786</v>
      </c>
      <c r="AI19" s="3257">
        <v>12846.057671599998</v>
      </c>
      <c r="AJ19" s="3257">
        <v>12898.127239020005</v>
      </c>
      <c r="AK19" s="3257">
        <v>12775.631758314805</v>
      </c>
      <c r="AL19" s="3257">
        <v>12655.370656226414</v>
      </c>
      <c r="AM19" s="3257">
        <v>12738.261589223259</v>
      </c>
      <c r="AN19" s="3257">
        <v>13043.080241426636</v>
      </c>
      <c r="AO19" s="3257">
        <v>12932.628574297352</v>
      </c>
      <c r="AP19" s="3257">
        <v>13100.456734923664</v>
      </c>
      <c r="AQ19" s="3255">
        <v>12861.953987354271</v>
      </c>
      <c r="AR19" s="3255">
        <v>12802.991847871643</v>
      </c>
      <c r="AS19" s="3255">
        <v>12833.000492556432</v>
      </c>
      <c r="AT19" s="3255">
        <v>13047.897504268185</v>
      </c>
      <c r="AU19" s="3255">
        <v>13076.869333600045</v>
      </c>
      <c r="AV19" s="3257">
        <v>13101.419448314304</v>
      </c>
      <c r="AW19" s="3257">
        <v>13095.686274477115</v>
      </c>
      <c r="AX19" s="3258">
        <v>13103.118408104794</v>
      </c>
      <c r="AY19" s="3258">
        <v>13138.767070704873</v>
      </c>
      <c r="AZ19" s="3258">
        <v>13196.305067102581</v>
      </c>
      <c r="BA19" s="3258">
        <v>13080.319003549996</v>
      </c>
      <c r="BB19" s="3258">
        <v>13466.830935869984</v>
      </c>
      <c r="BC19" s="3258">
        <v>13642.682349716908</v>
      </c>
      <c r="BD19" s="3258">
        <v>13753.828811512767</v>
      </c>
      <c r="BE19" s="3258">
        <v>13796.306534330814</v>
      </c>
      <c r="BF19" s="3259">
        <v>13970.039204050003</v>
      </c>
      <c r="BG19" s="3259">
        <v>14043.5684854552</v>
      </c>
      <c r="BH19" s="3259">
        <v>14093.767107802982</v>
      </c>
      <c r="BI19" s="3259">
        <v>14063.318879082992</v>
      </c>
      <c r="BJ19" s="3259">
        <v>14080.719229781658</v>
      </c>
      <c r="BK19" s="3259">
        <v>14267.990155636848</v>
      </c>
      <c r="BL19" s="3259">
        <v>14401.093353559501</v>
      </c>
      <c r="BM19" s="3259">
        <v>14153.43733946051</v>
      </c>
      <c r="BN19" s="3259">
        <v>14361.434246488636</v>
      </c>
      <c r="BO19" s="3259">
        <v>14493.219530117947</v>
      </c>
      <c r="BP19" s="3259">
        <v>14508.222435969994</v>
      </c>
      <c r="BQ19" s="3259">
        <v>14492.574901636444</v>
      </c>
      <c r="BR19" s="3259">
        <v>14480.520392113644</v>
      </c>
      <c r="BS19" s="3259">
        <v>14603.007379394547</v>
      </c>
      <c r="BT19" s="3259">
        <v>14622.110016742759</v>
      </c>
      <c r="BU19" s="3259">
        <v>14647.56082974289</v>
      </c>
      <c r="BV19" s="3259">
        <v>14524.018021467758</v>
      </c>
      <c r="BW19" s="3259">
        <v>14293.914609431813</v>
      </c>
      <c r="BX19" s="3259">
        <v>14104.649268106255</v>
      </c>
      <c r="BY19" s="3259">
        <v>13914.33140980873</v>
      </c>
      <c r="BZ19" s="3259">
        <v>13655.45052684982</v>
      </c>
      <c r="CA19" s="3259">
        <v>13570.384336272658</v>
      </c>
      <c r="CB19" s="3259">
        <v>13315.642535143157</v>
      </c>
      <c r="CC19" s="3259">
        <v>13540.276955940006</v>
      </c>
      <c r="CD19" s="3259">
        <v>13497.6459593</v>
      </c>
      <c r="CE19" s="3259">
        <v>13439.656781300004</v>
      </c>
      <c r="CF19" s="3259">
        <v>13496.106846619996</v>
      </c>
      <c r="CG19" s="3281">
        <v>13232.221416189996</v>
      </c>
    </row>
    <row r="20" spans="1:85" s="3252" customFormat="1" ht="16.5" x14ac:dyDescent="0.3">
      <c r="A20" s="3279" t="s">
        <v>3965</v>
      </c>
      <c r="B20" s="3255">
        <v>1816.2484834300003</v>
      </c>
      <c r="C20" s="3255">
        <v>1871.3934472400003</v>
      </c>
      <c r="D20" s="3255">
        <v>1823.9683416599994</v>
      </c>
      <c r="E20" s="3255">
        <v>1415.7926568399998</v>
      </c>
      <c r="F20" s="3255">
        <v>1740.0558439700003</v>
      </c>
      <c r="G20" s="3255">
        <v>1573.7345048299999</v>
      </c>
      <c r="H20" s="3255">
        <v>1401.1215261600003</v>
      </c>
      <c r="I20" s="3255">
        <v>1583.2044379400002</v>
      </c>
      <c r="J20" s="3255">
        <v>1385.15929467</v>
      </c>
      <c r="K20" s="3255">
        <v>1459.4611832399996</v>
      </c>
      <c r="L20" s="3255">
        <v>1770.0614025900002</v>
      </c>
      <c r="M20" s="3255">
        <v>1850.4168175099996</v>
      </c>
      <c r="N20" s="3255">
        <v>1810.5282499099999</v>
      </c>
      <c r="O20" s="3255">
        <v>1949.0623081799997</v>
      </c>
      <c r="P20" s="3255">
        <v>1804.3358888600001</v>
      </c>
      <c r="Q20" s="3255">
        <v>1640.3018918900004</v>
      </c>
      <c r="R20" s="3255">
        <v>1865.9683750199999</v>
      </c>
      <c r="S20" s="3255">
        <v>1545.2656388999997</v>
      </c>
      <c r="T20" s="3255">
        <v>1910.7907514600001</v>
      </c>
      <c r="U20" s="3255">
        <v>2070.54935471</v>
      </c>
      <c r="V20" s="3255">
        <v>2120.6724401199999</v>
      </c>
      <c r="W20" s="3255">
        <v>2192.7014391800003</v>
      </c>
      <c r="X20" s="3255">
        <v>2396.9668014700001</v>
      </c>
      <c r="Y20" s="3255">
        <v>2595.5052623199995</v>
      </c>
      <c r="Z20" s="3255">
        <v>2580.2813334799998</v>
      </c>
      <c r="AA20" s="3255">
        <v>2899.7717887999997</v>
      </c>
      <c r="AB20" s="3255">
        <v>2793.1222935299993</v>
      </c>
      <c r="AC20" s="3255">
        <v>2960.8303499099993</v>
      </c>
      <c r="AD20" s="3255">
        <v>3078.3956087700003</v>
      </c>
      <c r="AE20" s="3255">
        <v>3025.6830691499995</v>
      </c>
      <c r="AF20" s="3255">
        <v>3254.0411064189998</v>
      </c>
      <c r="AG20" s="3255">
        <v>3301.8126503000003</v>
      </c>
      <c r="AH20" s="3255">
        <v>3477.2955768400002</v>
      </c>
      <c r="AI20" s="3255">
        <v>3575.1337587800008</v>
      </c>
      <c r="AJ20" s="3255">
        <v>3625.4098094999999</v>
      </c>
      <c r="AK20" s="3255">
        <v>3451.3163360500002</v>
      </c>
      <c r="AL20" s="3255">
        <v>4002.4317127300001</v>
      </c>
      <c r="AM20" s="3255">
        <v>4099.3227502899999</v>
      </c>
      <c r="AN20" s="3255">
        <v>3668.6098897894985</v>
      </c>
      <c r="AO20" s="3255">
        <v>3559.3600213699997</v>
      </c>
      <c r="AP20" s="3255">
        <v>3687.7407699099999</v>
      </c>
      <c r="AQ20" s="3255">
        <v>3517.0215815446663</v>
      </c>
      <c r="AR20" s="3255">
        <v>3661.6867347200005</v>
      </c>
      <c r="AS20" s="3255">
        <v>4000.0865004936004</v>
      </c>
      <c r="AT20" s="3255">
        <v>3541.0446523508986</v>
      </c>
      <c r="AU20" s="3255">
        <v>3606.1145415144665</v>
      </c>
      <c r="AV20" s="3255">
        <v>3835.5236469627248</v>
      </c>
      <c r="AW20" s="3255">
        <v>4389.8431062571372</v>
      </c>
      <c r="AX20" s="3250">
        <v>4365.9022720600005</v>
      </c>
      <c r="AY20" s="3250">
        <v>4434.2311773900001</v>
      </c>
      <c r="AZ20" s="3250">
        <v>1023.4398458400002</v>
      </c>
      <c r="BA20" s="3250">
        <v>974.06662237</v>
      </c>
      <c r="BB20" s="3250">
        <v>933.80490799000006</v>
      </c>
      <c r="BC20" s="3250">
        <v>946.5549568199998</v>
      </c>
      <c r="BD20" s="3250">
        <v>942.84598686999993</v>
      </c>
      <c r="BE20" s="3250">
        <v>803.54577884999992</v>
      </c>
      <c r="BF20" s="3251">
        <v>847.59292643000026</v>
      </c>
      <c r="BG20" s="3251">
        <v>843.35158961000013</v>
      </c>
      <c r="BH20" s="3251">
        <v>869.21577429999991</v>
      </c>
      <c r="BI20" s="3251">
        <v>928.78164730000015</v>
      </c>
      <c r="BJ20" s="3251">
        <v>805.91581670999994</v>
      </c>
      <c r="BK20" s="3251">
        <v>772.23062445999994</v>
      </c>
      <c r="BL20" s="3251">
        <v>232.99213406999993</v>
      </c>
      <c r="BM20" s="3251">
        <v>351.58679354000009</v>
      </c>
      <c r="BN20" s="3251">
        <v>124.15683064000005</v>
      </c>
      <c r="BO20" s="3251">
        <v>114.48455827000009</v>
      </c>
      <c r="BP20" s="3251">
        <v>174.86522035000007</v>
      </c>
      <c r="BQ20" s="3251">
        <v>247.86141871999985</v>
      </c>
      <c r="BR20" s="3251">
        <v>85.678532419999954</v>
      </c>
      <c r="BS20" s="3251">
        <v>225.11379834999997</v>
      </c>
      <c r="BT20" s="3251">
        <v>183.21921305000001</v>
      </c>
      <c r="BU20" s="3251">
        <v>160.13195795999991</v>
      </c>
      <c r="BV20" s="3251">
        <v>60.235424429999945</v>
      </c>
      <c r="BW20" s="3251">
        <v>214.33766721000001</v>
      </c>
      <c r="BX20" s="3251">
        <v>55.77295925</v>
      </c>
      <c r="BY20" s="3251">
        <v>181.95448250999999</v>
      </c>
      <c r="BZ20" s="3251">
        <v>52.407413439999999</v>
      </c>
      <c r="CA20" s="3251">
        <v>0</v>
      </c>
      <c r="CB20" s="3251">
        <v>465.06986664000004</v>
      </c>
      <c r="CC20" s="3251">
        <v>295.25656327000047</v>
      </c>
      <c r="CD20" s="3251">
        <v>323.15296814999959</v>
      </c>
      <c r="CE20" s="3251">
        <v>416.67540065999987</v>
      </c>
      <c r="CF20" s="3251">
        <v>400.23098097000025</v>
      </c>
      <c r="CG20" s="3272">
        <v>307.44968061999987</v>
      </c>
    </row>
    <row r="21" spans="1:85" s="3252" customFormat="1" ht="16.5" x14ac:dyDescent="0.3">
      <c r="A21" s="3279" t="s">
        <v>432</v>
      </c>
      <c r="B21" s="3255">
        <v>1799.8046994554986</v>
      </c>
      <c r="C21" s="3255">
        <v>1864.2528078224993</v>
      </c>
      <c r="D21" s="3255">
        <v>1862.2082661299992</v>
      </c>
      <c r="E21" s="3255">
        <v>1692.4265391454996</v>
      </c>
      <c r="F21" s="3255">
        <v>1644.0326673576606</v>
      </c>
      <c r="G21" s="3255">
        <v>1693.4282335971793</v>
      </c>
      <c r="H21" s="3255">
        <v>1631.4195957471791</v>
      </c>
      <c r="I21" s="3255">
        <v>1687.3481527838196</v>
      </c>
      <c r="J21" s="3255">
        <v>1692.2598568708188</v>
      </c>
      <c r="K21" s="3255">
        <v>1793.6647095710955</v>
      </c>
      <c r="L21" s="3255">
        <v>1945.7059241178026</v>
      </c>
      <c r="M21" s="3255">
        <v>1583.2489452885827</v>
      </c>
      <c r="N21" s="3255">
        <v>1660.603190898051</v>
      </c>
      <c r="O21" s="3255">
        <v>1645.0158121701809</v>
      </c>
      <c r="P21" s="3255">
        <v>1652.0760039620964</v>
      </c>
      <c r="Q21" s="3255">
        <v>1744.851146639181</v>
      </c>
      <c r="R21" s="3255">
        <v>1818.4800479889018</v>
      </c>
      <c r="S21" s="3255">
        <v>1950.424325898819</v>
      </c>
      <c r="T21" s="3255">
        <v>2092.7155430588191</v>
      </c>
      <c r="U21" s="3255">
        <v>2064.1435028648857</v>
      </c>
      <c r="V21" s="3255">
        <v>1880.2096480220112</v>
      </c>
      <c r="W21" s="3255">
        <v>1926.9139964014933</v>
      </c>
      <c r="X21" s="3255">
        <v>2218.7168944220116</v>
      </c>
      <c r="Y21" s="3255">
        <v>1985.5904765195039</v>
      </c>
      <c r="Z21" s="3255">
        <v>1972.2507203140117</v>
      </c>
      <c r="AA21" s="3255">
        <v>1927.9445168920113</v>
      </c>
      <c r="AB21" s="3255">
        <v>1901.7674149797515</v>
      </c>
      <c r="AC21" s="3255">
        <v>1886.8805592166605</v>
      </c>
      <c r="AD21" s="3255">
        <v>1921.0224354300935</v>
      </c>
      <c r="AE21" s="3255">
        <v>1964.920014049894</v>
      </c>
      <c r="AF21" s="3255">
        <v>1994.0033608783267</v>
      </c>
      <c r="AG21" s="3255">
        <v>1984.4977902220121</v>
      </c>
      <c r="AH21" s="3255">
        <v>1914.8292231520109</v>
      </c>
      <c r="AI21" s="3255">
        <v>2139.14897036</v>
      </c>
      <c r="AJ21" s="3255">
        <v>2390.4111904900005</v>
      </c>
      <c r="AK21" s="3255">
        <v>3046.2996005074833</v>
      </c>
      <c r="AL21" s="3255">
        <v>1973.312739295822</v>
      </c>
      <c r="AM21" s="3255">
        <v>1987.5354303920108</v>
      </c>
      <c r="AN21" s="3255">
        <v>2022.1958714371826</v>
      </c>
      <c r="AO21" s="3255">
        <v>2204.9091645160111</v>
      </c>
      <c r="AP21" s="3255">
        <v>1995.6953669103707</v>
      </c>
      <c r="AQ21" s="3255">
        <v>1945.6640394770111</v>
      </c>
      <c r="AR21" s="3255">
        <v>2023.7281758620102</v>
      </c>
      <c r="AS21" s="3255">
        <v>2201.5689331232115</v>
      </c>
      <c r="AT21" s="3255">
        <v>2397.8126471387277</v>
      </c>
      <c r="AU21" s="3255">
        <v>2330.5848261245992</v>
      </c>
      <c r="AV21" s="3255">
        <v>2702.6119290699999</v>
      </c>
      <c r="AW21" s="3255">
        <v>2295.3275763679453</v>
      </c>
      <c r="AX21" s="3250">
        <v>2354.6965760959711</v>
      </c>
      <c r="AY21" s="3250">
        <v>2263.0156921693228</v>
      </c>
      <c r="AZ21" s="3250">
        <v>2254.747353292119</v>
      </c>
      <c r="BA21" s="3250">
        <v>2458.3396344982448</v>
      </c>
      <c r="BB21" s="3250">
        <v>2258.3750768500004</v>
      </c>
      <c r="BC21" s="3250">
        <v>2292.995968752999</v>
      </c>
      <c r="BD21" s="3250">
        <v>2096.8250312299992</v>
      </c>
      <c r="BE21" s="3250">
        <v>2301.4296075299999</v>
      </c>
      <c r="BF21" s="3251">
        <v>2349.1662012700003</v>
      </c>
      <c r="BG21" s="3251">
        <v>2856.9196301800002</v>
      </c>
      <c r="BH21" s="3251">
        <v>2335.5388014096661</v>
      </c>
      <c r="BI21" s="3251">
        <v>2239.5878153600679</v>
      </c>
      <c r="BJ21" s="3251">
        <v>2225.755809337013</v>
      </c>
      <c r="BK21" s="3251">
        <v>2232.1164126844119</v>
      </c>
      <c r="BL21" s="3251">
        <v>2468.823968792758</v>
      </c>
      <c r="BM21" s="3251">
        <v>2528.3813496002363</v>
      </c>
      <c r="BN21" s="3251">
        <v>2414.3012149571473</v>
      </c>
      <c r="BO21" s="3251">
        <v>2335.9307743360346</v>
      </c>
      <c r="BP21" s="3251">
        <v>2287.3041683760366</v>
      </c>
      <c r="BQ21" s="3251">
        <v>2322.2727170301641</v>
      </c>
      <c r="BR21" s="3251">
        <v>2447.0325683601636</v>
      </c>
      <c r="BS21" s="3251">
        <v>3081.7509952360351</v>
      </c>
      <c r="BT21" s="3251">
        <v>2615.8860403160361</v>
      </c>
      <c r="BU21" s="3251">
        <v>2537.6002708696424</v>
      </c>
      <c r="BV21" s="3251">
        <v>2408.5317776354759</v>
      </c>
      <c r="BW21" s="3251">
        <v>2373.4010716632329</v>
      </c>
      <c r="BX21" s="3251">
        <v>2542.4930889532357</v>
      </c>
      <c r="BY21" s="3251">
        <v>2483.4753081454041</v>
      </c>
      <c r="BZ21" s="3251">
        <v>2536.3399269157626</v>
      </c>
      <c r="CA21" s="3251">
        <v>2537.3343583177648</v>
      </c>
      <c r="CB21" s="3251">
        <v>2664.7170697805786</v>
      </c>
      <c r="CC21" s="3251">
        <v>2517.3925789500004</v>
      </c>
      <c r="CD21" s="3251">
        <v>2650.2943796300005</v>
      </c>
      <c r="CE21" s="3251">
        <v>3347.5476023699998</v>
      </c>
      <c r="CF21" s="3251">
        <v>2849.4650987999985</v>
      </c>
      <c r="CG21" s="3272">
        <v>2814.8804619899984</v>
      </c>
    </row>
    <row r="22" spans="1:85" ht="16.5" thickBot="1" x14ac:dyDescent="0.35">
      <c r="A22" s="3282" t="s">
        <v>433</v>
      </c>
      <c r="B22" s="3283">
        <v>20810.840289322379</v>
      </c>
      <c r="C22" s="3283">
        <v>21240.828172364003</v>
      </c>
      <c r="D22" s="3283">
        <v>21134.418192546233</v>
      </c>
      <c r="E22" s="3283">
        <v>17394.462021858999</v>
      </c>
      <c r="F22" s="3283">
        <v>17366.492092602155</v>
      </c>
      <c r="G22" s="3283">
        <v>17446.651083798566</v>
      </c>
      <c r="H22" s="3283">
        <v>17324.316567511185</v>
      </c>
      <c r="I22" s="3283">
        <v>17561.365273335323</v>
      </c>
      <c r="J22" s="3283">
        <v>17497.875058298818</v>
      </c>
      <c r="K22" s="3283">
        <v>17648.11194023909</v>
      </c>
      <c r="L22" s="3283">
        <v>18345.727614134215</v>
      </c>
      <c r="M22" s="3284">
        <v>18373.183941692008</v>
      </c>
      <c r="N22" s="3284">
        <v>18522.105966709474</v>
      </c>
      <c r="O22" s="3284">
        <v>18762.7594353491</v>
      </c>
      <c r="P22" s="3284">
        <v>18396.19631884151</v>
      </c>
      <c r="Q22" s="3284">
        <v>18428.871884010601</v>
      </c>
      <c r="R22" s="3284">
        <v>18795.631746737821</v>
      </c>
      <c r="S22" s="3284">
        <v>18476.829957492737</v>
      </c>
      <c r="T22" s="3284">
        <v>19026.214960734244</v>
      </c>
      <c r="U22" s="3284">
        <v>19145.666802235803</v>
      </c>
      <c r="V22" s="3284">
        <v>19030.873553651923</v>
      </c>
      <c r="W22" s="3284">
        <v>19185.643731154905</v>
      </c>
      <c r="X22" s="3284">
        <v>19507.527048273507</v>
      </c>
      <c r="Y22" s="3284">
        <v>19422.834742273008</v>
      </c>
      <c r="Z22" s="3284">
        <v>19438.694163197513</v>
      </c>
      <c r="AA22" s="3284">
        <v>19567.006703263512</v>
      </c>
      <c r="AB22" s="3284">
        <v>19665.858922668755</v>
      </c>
      <c r="AC22" s="3284">
        <v>19744.054587620329</v>
      </c>
      <c r="AD22" s="3284">
        <v>19904.804744733592</v>
      </c>
      <c r="AE22" s="3284">
        <v>20016.656101610151</v>
      </c>
      <c r="AF22" s="3284">
        <v>20178.553093205905</v>
      </c>
      <c r="AG22" s="3284">
        <v>20478.809287280474</v>
      </c>
      <c r="AH22" s="3284">
        <v>20647.468535512158</v>
      </c>
      <c r="AI22" s="3284">
        <v>20994.721056364862</v>
      </c>
      <c r="AJ22" s="3284">
        <v>21369.827814373006</v>
      </c>
      <c r="AK22" s="3284">
        <v>21353.003023548241</v>
      </c>
      <c r="AL22" s="3284">
        <v>21284.938093847635</v>
      </c>
      <c r="AM22" s="3284">
        <v>21419.985233546424</v>
      </c>
      <c r="AN22" s="3284">
        <v>21376.166082301665</v>
      </c>
      <c r="AO22" s="3284">
        <v>21371.699972380102</v>
      </c>
      <c r="AP22" s="3284">
        <v>21497.052566916085</v>
      </c>
      <c r="AQ22" s="3284">
        <v>20930.543821855597</v>
      </c>
      <c r="AR22" s="3284">
        <v>21097.959808573301</v>
      </c>
      <c r="AS22" s="3284">
        <v>21542.662939762246</v>
      </c>
      <c r="AT22" s="3284">
        <v>21520.768230486814</v>
      </c>
      <c r="AU22" s="3284">
        <v>21871.102300016169</v>
      </c>
      <c r="AV22" s="3284">
        <v>22519.80281898268</v>
      </c>
      <c r="AW22" s="3284">
        <v>22687.758681954558</v>
      </c>
      <c r="AX22" s="3277">
        <v>22748.845615225662</v>
      </c>
      <c r="AY22" s="3277">
        <v>22699.188742569433</v>
      </c>
      <c r="AZ22" s="3277">
        <v>22898.38289215797</v>
      </c>
      <c r="BA22" s="3277">
        <v>22962.542976505203</v>
      </c>
      <c r="BB22" s="3277">
        <v>23176.111833639632</v>
      </c>
      <c r="BC22" s="3277">
        <v>23473.452868785356</v>
      </c>
      <c r="BD22" s="3277">
        <v>23140.530494878181</v>
      </c>
      <c r="BE22" s="3277">
        <v>23404.441766187781</v>
      </c>
      <c r="BF22" s="3285">
        <v>23738.594208467734</v>
      </c>
      <c r="BG22" s="3285">
        <v>24787.174750747876</v>
      </c>
      <c r="BH22" s="3285">
        <v>24799.170186488685</v>
      </c>
      <c r="BI22" s="3285">
        <v>24617.913194192817</v>
      </c>
      <c r="BJ22" s="3285">
        <v>24623.670216057006</v>
      </c>
      <c r="BK22" s="3285">
        <v>24876.452127167824</v>
      </c>
      <c r="BL22" s="3285">
        <v>25048.698179557789</v>
      </c>
      <c r="BM22" s="3285">
        <v>25069.890812222086</v>
      </c>
      <c r="BN22" s="3285">
        <v>24872.340935088567</v>
      </c>
      <c r="BO22" s="3285">
        <v>24986.528105521727</v>
      </c>
      <c r="BP22" s="3285">
        <v>25107.613700083486</v>
      </c>
      <c r="BQ22" s="3285">
        <v>25111.91205874204</v>
      </c>
      <c r="BR22" s="3285">
        <v>25104.829419635251</v>
      </c>
      <c r="BS22" s="3285">
        <v>26007.987682312465</v>
      </c>
      <c r="BT22" s="3285">
        <v>25925.226963754183</v>
      </c>
      <c r="BU22" s="3285">
        <v>25777.464761999905</v>
      </c>
      <c r="BV22" s="3285">
        <v>25637.889894834505</v>
      </c>
      <c r="BW22" s="3285">
        <v>25512.852114138837</v>
      </c>
      <c r="BX22" s="3285">
        <v>25496.935592136018</v>
      </c>
      <c r="BY22" s="3285">
        <v>25677.208697307924</v>
      </c>
      <c r="BZ22" s="3285">
        <v>25658.57497933889</v>
      </c>
      <c r="CA22" s="3285">
        <v>25430.885562021998</v>
      </c>
      <c r="CB22" s="3285">
        <v>25502.073503087398</v>
      </c>
      <c r="CC22" s="3285">
        <v>25528.836695200007</v>
      </c>
      <c r="CD22" s="3285">
        <v>25837.253028410003</v>
      </c>
      <c r="CE22" s="3285">
        <v>26785.602093150006</v>
      </c>
      <c r="CF22" s="3285">
        <v>26948.679005749997</v>
      </c>
      <c r="CG22" s="3286">
        <v>26811.44426951999</v>
      </c>
    </row>
    <row r="23" spans="1:85" s="1605" customFormat="1" ht="15.75" x14ac:dyDescent="0.25">
      <c r="A23" s="3287" t="s">
        <v>520</v>
      </c>
      <c r="B23" s="1602"/>
      <c r="C23" s="1602"/>
      <c r="D23" s="1602"/>
      <c r="E23" s="1602"/>
      <c r="F23" s="1602"/>
      <c r="G23" s="1602"/>
      <c r="H23" s="1602"/>
      <c r="I23" s="1602"/>
      <c r="J23" s="1602"/>
      <c r="K23" s="1602"/>
      <c r="L23" s="1602"/>
      <c r="M23" s="1602"/>
      <c r="N23" s="1602"/>
      <c r="O23" s="1602"/>
      <c r="P23" s="1602"/>
      <c r="Q23" s="1602"/>
      <c r="R23" s="1602"/>
      <c r="S23" s="1602"/>
      <c r="T23" s="1602"/>
      <c r="U23" s="1602"/>
      <c r="V23" s="1602"/>
      <c r="W23" s="1602"/>
      <c r="X23" s="1602"/>
      <c r="Y23" s="1602"/>
      <c r="Z23" s="1602"/>
      <c r="AA23" s="1602"/>
      <c r="AB23" s="1602"/>
      <c r="AC23" s="1602"/>
      <c r="AD23" s="1602"/>
      <c r="AE23" s="1602"/>
      <c r="AF23" s="1602"/>
      <c r="AG23" s="1602"/>
      <c r="AH23" s="1602"/>
      <c r="AI23" s="1602"/>
      <c r="AJ23" s="1602"/>
      <c r="AK23" s="1602"/>
      <c r="AL23" s="1602"/>
      <c r="AM23" s="1602"/>
      <c r="AN23" s="1602"/>
      <c r="AO23" s="1602"/>
      <c r="AP23" s="1602"/>
      <c r="AQ23" s="1602"/>
      <c r="AR23" s="1602"/>
      <c r="AS23" s="1602"/>
      <c r="AT23" s="1602"/>
      <c r="AU23" s="1602"/>
      <c r="AV23" s="1602"/>
      <c r="AW23" s="1602"/>
      <c r="AX23" s="1602"/>
      <c r="AY23" s="1602"/>
      <c r="AZ23" s="1602"/>
      <c r="BA23" s="1602"/>
      <c r="BB23" s="1602"/>
      <c r="BC23" s="1602"/>
      <c r="BD23" s="1603"/>
      <c r="BE23" s="1603"/>
      <c r="BF23" s="1603"/>
      <c r="BG23" s="1603"/>
      <c r="BH23" s="1603"/>
      <c r="BI23" s="1603"/>
      <c r="BJ23" s="1603"/>
      <c r="BK23" s="1603"/>
      <c r="BL23" s="1603"/>
      <c r="BM23" s="1603"/>
      <c r="BN23" s="1604"/>
      <c r="BO23" s="1604"/>
      <c r="BP23" s="1604"/>
      <c r="BQ23" s="1604"/>
      <c r="BR23" s="1604"/>
      <c r="BS23" s="1604"/>
      <c r="BT23" s="1604"/>
      <c r="BU23" s="1604"/>
      <c r="BV23" s="1604"/>
      <c r="BW23" s="1604"/>
      <c r="BX23" s="1604"/>
    </row>
    <row r="24" spans="1:85" s="1605" customFormat="1" ht="17.25" x14ac:dyDescent="0.25">
      <c r="A24" s="3288" t="s">
        <v>5759</v>
      </c>
      <c r="B24" s="1602"/>
      <c r="C24" s="1602"/>
      <c r="D24" s="1602"/>
      <c r="E24" s="1602"/>
      <c r="F24" s="1602"/>
      <c r="G24" s="1602"/>
      <c r="H24" s="1602"/>
      <c r="I24" s="1602"/>
      <c r="J24" s="1602"/>
      <c r="K24" s="1602"/>
      <c r="L24" s="1602"/>
      <c r="M24" s="1602"/>
      <c r="N24" s="1602"/>
      <c r="O24" s="1602"/>
      <c r="P24" s="1602"/>
      <c r="Q24" s="1602"/>
      <c r="R24" s="1602"/>
      <c r="S24" s="1602"/>
      <c r="T24" s="1602"/>
      <c r="U24" s="1602"/>
      <c r="V24" s="1602"/>
      <c r="W24" s="1602"/>
      <c r="X24" s="1602"/>
      <c r="Y24" s="1602"/>
      <c r="Z24" s="1602"/>
      <c r="AA24" s="1602"/>
      <c r="AB24" s="1602"/>
      <c r="AC24" s="1602"/>
      <c r="AD24" s="1602">
        <v>0.75129096898639425</v>
      </c>
      <c r="AE24" s="1602"/>
      <c r="AF24" s="1602"/>
      <c r="AG24" s="1602"/>
      <c r="AH24" s="1602"/>
      <c r="AI24" s="1602"/>
      <c r="AJ24" s="1602"/>
      <c r="AK24" s="1602"/>
      <c r="AL24" s="1602"/>
      <c r="AM24" s="1602"/>
      <c r="AN24" s="1602"/>
      <c r="AO24" s="1602"/>
      <c r="AP24" s="1602"/>
      <c r="AQ24" s="1602"/>
      <c r="AR24" s="1602"/>
      <c r="AS24" s="1602"/>
      <c r="AT24" s="1602"/>
      <c r="AU24" s="1602"/>
      <c r="AV24" s="1602"/>
      <c r="AW24" s="1602"/>
      <c r="AX24" s="1602"/>
      <c r="AY24" s="1602"/>
      <c r="AZ24" s="1602"/>
      <c r="BA24" s="1602"/>
      <c r="BB24" s="1602"/>
      <c r="BC24" s="1602"/>
      <c r="BD24" s="1603"/>
      <c r="BE24" s="1603"/>
      <c r="BF24" s="1603"/>
      <c r="BG24" s="1603"/>
      <c r="BH24" s="1603"/>
      <c r="BI24" s="1603"/>
      <c r="BJ24" s="1603"/>
      <c r="BK24" s="1603"/>
      <c r="BL24" s="1603"/>
      <c r="BM24" s="1603"/>
      <c r="BN24" s="1606"/>
      <c r="BO24" s="1606"/>
      <c r="BP24" s="1606"/>
      <c r="BQ24" s="1606"/>
      <c r="BR24" s="1606"/>
      <c r="BS24" s="1606"/>
      <c r="BT24" s="1604"/>
      <c r="BU24" s="1604"/>
      <c r="BV24" s="1604"/>
      <c r="BW24" s="1604"/>
      <c r="BX24" s="1604"/>
    </row>
    <row r="25" spans="1:85" s="1605" customFormat="1" ht="17.25" x14ac:dyDescent="0.25">
      <c r="A25" s="3288" t="s">
        <v>5760</v>
      </c>
      <c r="B25" s="1602"/>
      <c r="C25" s="1602"/>
      <c r="D25" s="1602"/>
      <c r="E25" s="1602"/>
      <c r="F25" s="1602"/>
      <c r="G25" s="1602"/>
      <c r="H25" s="1602"/>
      <c r="I25" s="1602"/>
      <c r="J25" s="1602"/>
      <c r="K25" s="1602"/>
      <c r="L25" s="1602"/>
      <c r="M25" s="1602"/>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2"/>
      <c r="AL25" s="1602"/>
      <c r="AM25" s="1602"/>
      <c r="AN25" s="1602"/>
      <c r="AO25" s="1602"/>
      <c r="AP25" s="1602"/>
      <c r="AQ25" s="1602"/>
      <c r="AR25" s="1602"/>
      <c r="AS25" s="1602"/>
      <c r="AT25" s="1602"/>
      <c r="AU25" s="1602"/>
      <c r="AV25" s="1602"/>
      <c r="AW25" s="1602"/>
      <c r="AX25" s="1602"/>
      <c r="AY25" s="1602"/>
      <c r="AZ25" s="1602"/>
      <c r="BA25" s="1602"/>
      <c r="BB25" s="1602"/>
      <c r="BC25" s="1602"/>
      <c r="BD25" s="1603"/>
      <c r="BE25" s="1603"/>
      <c r="BF25" s="1603"/>
      <c r="BG25" s="1603"/>
      <c r="BH25" s="1603"/>
      <c r="BI25" s="1603"/>
      <c r="BJ25" s="1603"/>
      <c r="BK25" s="1603"/>
      <c r="BL25" s="1603"/>
      <c r="BM25" s="1603"/>
      <c r="BN25" s="1606"/>
      <c r="BO25" s="1606"/>
      <c r="BP25" s="1606"/>
      <c r="BQ25" s="1606"/>
      <c r="BR25" s="1606"/>
      <c r="BS25" s="1606"/>
      <c r="BT25" s="1604"/>
      <c r="BU25" s="1604"/>
      <c r="BV25" s="1604"/>
      <c r="BW25" s="1604"/>
      <c r="BX25" s="1604"/>
    </row>
    <row r="26" spans="1:85" s="3294" customFormat="1" ht="39" customHeight="1" x14ac:dyDescent="0.3">
      <c r="A26" s="3289" t="s">
        <v>3953</v>
      </c>
      <c r="B26" s="3290"/>
      <c r="C26" s="3290"/>
      <c r="D26" s="3290"/>
      <c r="E26" s="3290"/>
      <c r="F26" s="3290"/>
      <c r="G26" s="3290"/>
      <c r="H26" s="3290"/>
      <c r="I26" s="3290"/>
      <c r="J26" s="3290"/>
      <c r="K26" s="3290"/>
      <c r="L26" s="3290"/>
      <c r="M26" s="3290"/>
      <c r="N26" s="3290"/>
      <c r="O26" s="3290"/>
      <c r="P26" s="3290"/>
      <c r="Q26" s="3290"/>
      <c r="R26" s="3290"/>
      <c r="S26" s="3290"/>
      <c r="T26" s="3290"/>
      <c r="U26" s="3290"/>
      <c r="V26" s="3290"/>
      <c r="W26" s="3290"/>
      <c r="X26" s="3290"/>
      <c r="Y26" s="3290"/>
      <c r="Z26" s="3290"/>
      <c r="AA26" s="3290"/>
      <c r="AB26" s="3290"/>
      <c r="AC26" s="3290"/>
      <c r="AD26" s="3290"/>
      <c r="AE26" s="3290"/>
      <c r="AF26" s="3290"/>
      <c r="AG26" s="3290"/>
      <c r="AH26" s="3290"/>
      <c r="AI26" s="3290"/>
      <c r="AJ26" s="3290"/>
      <c r="AK26" s="3290"/>
      <c r="AL26" s="3290"/>
      <c r="AM26" s="3290"/>
      <c r="AN26" s="3290"/>
      <c r="AO26" s="3290"/>
      <c r="AP26" s="3290"/>
      <c r="AQ26" s="3290"/>
      <c r="AR26" s="3290"/>
      <c r="AS26" s="3290"/>
      <c r="AT26" s="3290"/>
      <c r="AU26" s="3290"/>
      <c r="AV26" s="3290"/>
      <c r="AW26" s="3290"/>
      <c r="AX26" s="3290"/>
      <c r="AY26" s="3290"/>
      <c r="AZ26" s="3290"/>
      <c r="BA26" s="3290"/>
      <c r="BB26" s="3290"/>
      <c r="BC26" s="3290"/>
      <c r="BD26" s="3291"/>
      <c r="BE26" s="3291"/>
      <c r="BF26" s="3291"/>
      <c r="BG26" s="3291"/>
      <c r="BH26" s="3291"/>
      <c r="BI26" s="3291"/>
      <c r="BJ26" s="3291"/>
      <c r="BK26" s="3291"/>
      <c r="BL26" s="3291"/>
      <c r="BM26" s="3291"/>
      <c r="BN26" s="3292"/>
      <c r="BO26" s="3292"/>
      <c r="BP26" s="3292"/>
      <c r="BQ26" s="3292"/>
      <c r="BR26" s="3292"/>
      <c r="BS26" s="3292"/>
      <c r="BT26" s="3293"/>
      <c r="BU26" s="3293"/>
      <c r="BV26" s="3293"/>
      <c r="BW26" s="3293"/>
      <c r="BX26" s="3293"/>
    </row>
    <row r="27" spans="1:85" ht="15.75" x14ac:dyDescent="0.25">
      <c r="A27" s="1590"/>
      <c r="B27" s="1607"/>
      <c r="C27" s="1607"/>
      <c r="D27" s="1607"/>
      <c r="E27" s="1607"/>
      <c r="F27" s="1607"/>
      <c r="G27" s="1607"/>
      <c r="H27" s="1607"/>
      <c r="I27" s="1607"/>
      <c r="J27" s="1607"/>
      <c r="K27" s="1607"/>
      <c r="L27" s="1607"/>
      <c r="M27" s="1607"/>
      <c r="N27" s="1607"/>
      <c r="O27" s="1607"/>
      <c r="P27" s="1607"/>
      <c r="Q27" s="1607"/>
      <c r="R27" s="1607"/>
      <c r="S27" s="1607"/>
      <c r="T27" s="1607"/>
      <c r="U27" s="1607"/>
      <c r="V27" s="1607"/>
      <c r="W27" s="1607"/>
      <c r="X27" s="1607"/>
      <c r="Y27" s="1607"/>
      <c r="Z27" s="1607"/>
      <c r="AA27" s="1607"/>
      <c r="AB27" s="1607"/>
      <c r="AC27" s="1607"/>
      <c r="AD27" s="1607"/>
      <c r="AE27" s="1607"/>
      <c r="AF27" s="1607"/>
      <c r="AG27" s="1607"/>
      <c r="AH27" s="1607"/>
      <c r="AI27" s="1607"/>
      <c r="AJ27" s="1607"/>
      <c r="AK27" s="1607"/>
      <c r="AL27" s="1607"/>
      <c r="AM27" s="1607"/>
      <c r="AN27" s="1607"/>
      <c r="AO27" s="1607"/>
      <c r="AP27" s="1607"/>
      <c r="AQ27" s="1607"/>
      <c r="AR27" s="1607"/>
      <c r="AS27" s="1607"/>
      <c r="AT27" s="1607"/>
      <c r="AU27" s="1607"/>
      <c r="AV27" s="1607"/>
      <c r="AW27" s="1607"/>
      <c r="AX27" s="1607"/>
      <c r="AY27" s="1607"/>
      <c r="AZ27" s="1607"/>
      <c r="BA27" s="1607"/>
      <c r="BB27" s="1607"/>
      <c r="BC27" s="1607"/>
      <c r="BD27" s="1588"/>
      <c r="BE27" s="1588"/>
      <c r="BF27" s="1588"/>
      <c r="BG27" s="1588"/>
      <c r="BH27" s="1588"/>
      <c r="BI27" s="1588"/>
      <c r="BJ27" s="1588"/>
      <c r="BK27" s="1588"/>
      <c r="BL27" s="1588"/>
      <c r="BM27" s="1588"/>
      <c r="BN27" s="1588"/>
      <c r="BO27" s="1588"/>
      <c r="BP27" s="1588"/>
      <c r="BQ27" s="1588"/>
      <c r="BR27" s="1588"/>
      <c r="BS27" s="1588"/>
      <c r="BT27" s="1588"/>
      <c r="BU27" s="1588"/>
      <c r="BV27" s="1588"/>
      <c r="BW27" s="1588"/>
      <c r="BX27" s="1588"/>
    </row>
    <row r="28" spans="1:85" ht="15.75" x14ac:dyDescent="0.25">
      <c r="A28" s="1590"/>
      <c r="B28" s="1608"/>
      <c r="C28" s="1608"/>
      <c r="D28" s="1608"/>
      <c r="E28" s="1608"/>
      <c r="F28" s="1608"/>
      <c r="G28" s="1608"/>
      <c r="H28" s="1608"/>
      <c r="I28" s="1608"/>
      <c r="J28" s="1608"/>
      <c r="K28" s="1608"/>
      <c r="L28" s="1608"/>
      <c r="M28" s="1608"/>
      <c r="N28" s="1608"/>
      <c r="O28" s="1608"/>
      <c r="P28" s="1608"/>
      <c r="Q28" s="1608"/>
      <c r="R28" s="1609"/>
      <c r="S28" s="1608"/>
      <c r="T28" s="1608"/>
      <c r="U28" s="1608"/>
      <c r="V28" s="1608"/>
      <c r="W28" s="1608"/>
      <c r="X28" s="1608"/>
      <c r="Y28" s="1608"/>
      <c r="Z28" s="1608"/>
      <c r="AA28" s="1608"/>
      <c r="AB28" s="1608"/>
      <c r="AC28" s="1609"/>
      <c r="AD28" s="1609"/>
      <c r="AE28" s="1609"/>
      <c r="AF28" s="1609"/>
      <c r="AG28" s="1609"/>
      <c r="AH28" s="1609"/>
      <c r="AI28" s="1609"/>
      <c r="AJ28" s="1609"/>
      <c r="AK28" s="1609"/>
      <c r="AL28" s="1609"/>
      <c r="AM28" s="1609"/>
      <c r="AN28" s="1609"/>
      <c r="AO28" s="1609"/>
      <c r="AP28" s="1609"/>
      <c r="AQ28" s="1609"/>
      <c r="AR28" s="1609"/>
      <c r="AS28" s="1609"/>
      <c r="AT28" s="1607"/>
      <c r="AU28" s="1607"/>
      <c r="AV28" s="1607"/>
      <c r="AW28" s="1607"/>
      <c r="AX28" s="1607"/>
      <c r="AY28" s="1607"/>
      <c r="AZ28" s="1609"/>
      <c r="BA28" s="1609"/>
      <c r="BB28" s="1609"/>
      <c r="BC28" s="1609"/>
      <c r="BD28" s="1588"/>
      <c r="BE28" s="1588"/>
      <c r="BF28" s="1588"/>
      <c r="BG28" s="1588"/>
      <c r="BH28" s="1588"/>
      <c r="BI28" s="1588"/>
      <c r="BJ28" s="1588"/>
      <c r="BK28" s="1588"/>
      <c r="BL28" s="1588"/>
      <c r="BM28" s="1588"/>
      <c r="BN28" s="1588"/>
      <c r="BO28" s="1588"/>
      <c r="BP28" s="1588"/>
      <c r="BQ28" s="1588"/>
      <c r="BR28" s="1588"/>
      <c r="BS28" s="1588"/>
      <c r="BT28" s="1588"/>
      <c r="BU28" s="1588"/>
      <c r="BV28" s="1588"/>
      <c r="BW28" s="1588"/>
      <c r="BX28" s="1588"/>
    </row>
    <row r="29" spans="1:85" ht="15.75" x14ac:dyDescent="0.25">
      <c r="A29" s="1590"/>
      <c r="B29" s="1607"/>
      <c r="C29" s="1607"/>
      <c r="D29" s="1607"/>
      <c r="E29" s="1607"/>
      <c r="F29" s="1607"/>
      <c r="G29" s="1607"/>
      <c r="H29" s="1607"/>
      <c r="I29" s="1607"/>
      <c r="J29" s="1607"/>
      <c r="K29" s="1607"/>
      <c r="L29" s="1607"/>
      <c r="M29" s="1607"/>
      <c r="N29" s="1607"/>
      <c r="O29" s="1607"/>
      <c r="P29" s="1607"/>
      <c r="Q29" s="1607"/>
      <c r="R29" s="1607"/>
      <c r="S29" s="1607"/>
      <c r="T29" s="1607"/>
      <c r="U29" s="1607"/>
      <c r="V29" s="1607"/>
      <c r="W29" s="1607"/>
      <c r="X29" s="1607"/>
      <c r="Y29" s="1607"/>
      <c r="Z29" s="1607"/>
      <c r="AA29" s="1607"/>
      <c r="AB29" s="1607"/>
      <c r="AC29" s="1607"/>
      <c r="AD29" s="1607"/>
      <c r="AE29" s="1607"/>
      <c r="AF29" s="1607"/>
      <c r="AG29" s="1607"/>
      <c r="AH29" s="1607"/>
      <c r="AI29" s="1607"/>
      <c r="AJ29" s="1607"/>
      <c r="AK29" s="1607"/>
      <c r="AL29" s="1607"/>
      <c r="AM29" s="1607"/>
      <c r="AN29" s="1607"/>
      <c r="AO29" s="1607"/>
      <c r="AP29" s="1607"/>
      <c r="AQ29" s="1607"/>
      <c r="AR29" s="1607"/>
      <c r="AS29" s="1607"/>
      <c r="AT29" s="1607"/>
      <c r="AU29" s="1607"/>
      <c r="AV29" s="1607"/>
      <c r="AW29" s="1607"/>
      <c r="AX29" s="1607"/>
      <c r="AY29" s="1607"/>
      <c r="AZ29" s="1607"/>
      <c r="BA29" s="1607"/>
      <c r="BB29" s="1607"/>
      <c r="BC29" s="1607"/>
      <c r="BD29" s="1588"/>
      <c r="BE29" s="1588"/>
      <c r="BF29" s="1588"/>
      <c r="BG29" s="1588"/>
      <c r="BH29" s="1588"/>
      <c r="BI29" s="1588"/>
      <c r="BJ29" s="1588"/>
      <c r="BK29" s="1588"/>
      <c r="BL29" s="1588"/>
      <c r="BM29" s="1588"/>
      <c r="BN29" s="1588"/>
      <c r="BO29" s="1588"/>
      <c r="BP29" s="1588"/>
      <c r="BQ29" s="1588"/>
      <c r="BR29" s="1588"/>
      <c r="BS29" s="1588"/>
      <c r="BT29" s="1588"/>
      <c r="BU29" s="1588"/>
      <c r="BV29" s="1588"/>
      <c r="BW29" s="1588"/>
      <c r="BX29" s="1588"/>
    </row>
  </sheetData>
  <pageMargins left="0.7" right="0.7" top="0.75" bottom="0.75" header="0.3" footer="0.3"/>
  <pageSetup paperSize="9"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7"/>
  <sheetViews>
    <sheetView zoomScale="95" zoomScaleNormal="95" zoomScaleSheetLayoutView="85" workbookViewId="0">
      <pane xSplit="1" ySplit="6" topLeftCell="B46" activePane="bottomRight" state="frozen"/>
      <selection activeCell="K11" sqref="K11"/>
      <selection pane="topRight" activeCell="K11" sqref="K11"/>
      <selection pane="bottomLeft" activeCell="K11" sqref="K11"/>
      <selection pane="bottomRight" activeCell="E58" sqref="E58"/>
    </sheetView>
  </sheetViews>
  <sheetFormatPr defaultColWidth="9.140625" defaultRowHeight="15.75" x14ac:dyDescent="0.3"/>
  <cols>
    <col min="1" max="1" width="12.28515625" style="241" customWidth="1"/>
    <col min="2" max="2" width="11.28515625" style="241" bestFit="1" customWidth="1"/>
    <col min="3" max="3" width="9.85546875" style="241" customWidth="1"/>
    <col min="4" max="5" width="15" style="241" bestFit="1" customWidth="1"/>
    <col min="6" max="6" width="9.28515625" style="241" customWidth="1"/>
    <col min="7" max="7" width="20.5703125" style="241" bestFit="1" customWidth="1"/>
    <col min="8" max="8" width="16.28515625" style="241" bestFit="1" customWidth="1"/>
    <col min="9" max="9" width="15.42578125" style="241" customWidth="1"/>
    <col min="10" max="10" width="16.140625" style="241" customWidth="1"/>
    <col min="11" max="12" width="12.7109375" style="241" customWidth="1"/>
    <col min="13" max="13" width="3.7109375" style="241" customWidth="1"/>
    <col min="14" max="16384" width="9.140625" style="241"/>
  </cols>
  <sheetData>
    <row r="1" spans="1:12" s="200" customFormat="1" ht="23.25" customHeight="1" x14ac:dyDescent="0.3">
      <c r="A1" s="165" t="s">
        <v>225</v>
      </c>
      <c r="B1" s="199"/>
      <c r="C1" s="199"/>
      <c r="D1" s="199"/>
      <c r="E1" s="199"/>
      <c r="F1" s="199"/>
    </row>
    <row r="2" spans="1:12" s="200" customFormat="1" ht="13.5" customHeight="1" thickBot="1" x14ac:dyDescent="0.35">
      <c r="A2" s="165"/>
      <c r="B2" s="199"/>
      <c r="C2" s="199"/>
      <c r="D2" s="199"/>
      <c r="E2" s="199"/>
      <c r="F2" s="199"/>
      <c r="L2" s="201"/>
    </row>
    <row r="3" spans="1:12" s="95" customFormat="1" ht="24" customHeight="1" thickTop="1" thickBot="1" x14ac:dyDescent="0.35">
      <c r="A3" s="4157" t="s">
        <v>0</v>
      </c>
      <c r="B3" s="4159" t="s">
        <v>226</v>
      </c>
      <c r="C3" s="4159"/>
      <c r="D3" s="4159"/>
      <c r="E3" s="4159"/>
      <c r="F3" s="4159"/>
      <c r="G3" s="4159"/>
      <c r="H3" s="4159"/>
      <c r="I3" s="4159"/>
      <c r="J3" s="4159"/>
      <c r="K3" s="4159"/>
      <c r="L3" s="4151"/>
    </row>
    <row r="4" spans="1:12" s="95" customFormat="1" ht="17.25" thickBot="1" x14ac:dyDescent="0.35">
      <c r="A4" s="4158"/>
      <c r="B4" s="4160" t="s">
        <v>227</v>
      </c>
      <c r="C4" s="4162" t="s">
        <v>228</v>
      </c>
      <c r="D4" s="4162"/>
      <c r="E4" s="4162"/>
      <c r="F4" s="4162"/>
      <c r="G4" s="4162"/>
      <c r="H4" s="4162"/>
      <c r="I4" s="4162"/>
      <c r="J4" s="4162"/>
      <c r="K4" s="4163" t="s">
        <v>229</v>
      </c>
      <c r="L4" s="4164"/>
    </row>
    <row r="5" spans="1:12" s="95" customFormat="1" ht="25.5" customHeight="1" thickBot="1" x14ac:dyDescent="0.35">
      <c r="A5" s="4158"/>
      <c r="B5" s="4161"/>
      <c r="C5" s="4165" t="s">
        <v>230</v>
      </c>
      <c r="D5" s="4166"/>
      <c r="E5" s="4167"/>
      <c r="F5" s="4168" t="s">
        <v>231</v>
      </c>
      <c r="G5" s="4169"/>
      <c r="H5" s="4170"/>
      <c r="I5" s="4171" t="s">
        <v>232</v>
      </c>
      <c r="J5" s="4173" t="s">
        <v>233</v>
      </c>
      <c r="K5" s="4173" t="s">
        <v>234</v>
      </c>
      <c r="L5" s="4152" t="s">
        <v>235</v>
      </c>
    </row>
    <row r="6" spans="1:12" s="95" customFormat="1" ht="45.75" customHeight="1" thickBot="1" x14ac:dyDescent="0.35">
      <c r="A6" s="4158"/>
      <c r="B6" s="202"/>
      <c r="C6" s="203" t="s">
        <v>227</v>
      </c>
      <c r="D6" s="204" t="s">
        <v>236</v>
      </c>
      <c r="E6" s="205" t="s">
        <v>237</v>
      </c>
      <c r="F6" s="206" t="s">
        <v>227</v>
      </c>
      <c r="G6" s="207" t="s">
        <v>238</v>
      </c>
      <c r="H6" s="205" t="s">
        <v>239</v>
      </c>
      <c r="I6" s="4172"/>
      <c r="J6" s="4174"/>
      <c r="K6" s="4174"/>
      <c r="L6" s="4153"/>
    </row>
    <row r="7" spans="1:12" s="211" customFormat="1" ht="16.5" x14ac:dyDescent="0.3">
      <c r="A7" s="100">
        <v>2013</v>
      </c>
      <c r="B7" s="208">
        <v>372397</v>
      </c>
      <c r="C7" s="209">
        <v>330896</v>
      </c>
      <c r="D7" s="209">
        <v>276507</v>
      </c>
      <c r="E7" s="209">
        <v>54388</v>
      </c>
      <c r="F7" s="209">
        <v>77618</v>
      </c>
      <c r="G7" s="209">
        <v>50111.245028985504</v>
      </c>
      <c r="H7" s="209">
        <v>27507</v>
      </c>
      <c r="I7" s="209">
        <v>4429</v>
      </c>
      <c r="J7" s="209">
        <v>8367</v>
      </c>
      <c r="K7" s="209">
        <v>180305</v>
      </c>
      <c r="L7" s="210">
        <v>229219</v>
      </c>
    </row>
    <row r="8" spans="1:12" s="211" customFormat="1" ht="16.5" x14ac:dyDescent="0.3">
      <c r="A8" s="104">
        <v>2014</v>
      </c>
      <c r="B8" s="212">
        <v>392062</v>
      </c>
      <c r="C8" s="213">
        <v>350457</v>
      </c>
      <c r="D8" s="213">
        <v>292343</v>
      </c>
      <c r="E8" s="213">
        <v>58114</v>
      </c>
      <c r="F8" s="213">
        <v>73989</v>
      </c>
      <c r="G8" s="213">
        <v>47016.002028985509</v>
      </c>
      <c r="H8" s="213">
        <v>26973.047999999999</v>
      </c>
      <c r="I8" s="213">
        <v>3152</v>
      </c>
      <c r="J8" s="213">
        <v>5421</v>
      </c>
      <c r="K8" s="213">
        <v>191507</v>
      </c>
      <c r="L8" s="214">
        <v>232464</v>
      </c>
    </row>
    <row r="9" spans="1:12" s="211" customFormat="1" ht="16.5" x14ac:dyDescent="0.3">
      <c r="A9" s="104">
        <v>2015</v>
      </c>
      <c r="B9" s="212">
        <v>409893</v>
      </c>
      <c r="C9" s="213">
        <v>367417</v>
      </c>
      <c r="D9" s="213">
        <v>306206</v>
      </c>
      <c r="E9" s="213">
        <v>61211</v>
      </c>
      <c r="F9" s="213">
        <v>71155</v>
      </c>
      <c r="G9" s="213">
        <v>45717</v>
      </c>
      <c r="H9" s="213">
        <v>25438</v>
      </c>
      <c r="I9" s="213">
        <v>2999</v>
      </c>
      <c r="J9" s="213">
        <v>6381</v>
      </c>
      <c r="K9" s="213">
        <v>196184</v>
      </c>
      <c r="L9" s="214">
        <v>234243</v>
      </c>
    </row>
    <row r="10" spans="1:12" s="211" customFormat="1" ht="16.5" x14ac:dyDescent="0.3">
      <c r="A10" s="106">
        <v>2016</v>
      </c>
      <c r="B10" s="212">
        <v>434765</v>
      </c>
      <c r="C10" s="213">
        <v>386956</v>
      </c>
      <c r="D10" s="213">
        <v>319809</v>
      </c>
      <c r="E10" s="213">
        <v>67147</v>
      </c>
      <c r="F10" s="213">
        <v>74990</v>
      </c>
      <c r="G10" s="213">
        <v>46408</v>
      </c>
      <c r="H10" s="213">
        <v>28582</v>
      </c>
      <c r="I10" s="215">
        <v>2837</v>
      </c>
      <c r="J10" s="215">
        <v>11219</v>
      </c>
      <c r="K10" s="213">
        <v>192385</v>
      </c>
      <c r="L10" s="214">
        <v>233622</v>
      </c>
    </row>
    <row r="11" spans="1:12" s="211" customFormat="1" ht="17.25" x14ac:dyDescent="0.3">
      <c r="A11" s="106" t="s">
        <v>240</v>
      </c>
      <c r="B11" s="212">
        <v>457201</v>
      </c>
      <c r="C11" s="213">
        <v>411463</v>
      </c>
      <c r="D11" s="213">
        <v>342146</v>
      </c>
      <c r="E11" s="213">
        <v>69317</v>
      </c>
      <c r="F11" s="213">
        <v>79499</v>
      </c>
      <c r="G11" s="213">
        <v>49977</v>
      </c>
      <c r="H11" s="213">
        <v>29522</v>
      </c>
      <c r="I11" s="215">
        <v>4055</v>
      </c>
      <c r="J11" s="215">
        <v>20204</v>
      </c>
      <c r="K11" s="213">
        <v>194089</v>
      </c>
      <c r="L11" s="214">
        <v>252109</v>
      </c>
    </row>
    <row r="12" spans="1:12" s="211" customFormat="1" ht="17.25" x14ac:dyDescent="0.3">
      <c r="A12" s="106" t="s">
        <v>241</v>
      </c>
      <c r="B12" s="212">
        <v>482559</v>
      </c>
      <c r="C12" s="213">
        <v>438686</v>
      </c>
      <c r="D12" s="213">
        <v>364972</v>
      </c>
      <c r="E12" s="213">
        <v>73714</v>
      </c>
      <c r="F12" s="213">
        <v>90322</v>
      </c>
      <c r="G12" s="213">
        <v>56908</v>
      </c>
      <c r="H12" s="213">
        <v>33414</v>
      </c>
      <c r="I12" s="215">
        <v>1950</v>
      </c>
      <c r="J12" s="215">
        <v>16860</v>
      </c>
      <c r="K12" s="213">
        <v>196232</v>
      </c>
      <c r="L12" s="214">
        <v>261492</v>
      </c>
    </row>
    <row r="13" spans="1:12" s="211" customFormat="1" ht="18" thickBot="1" x14ac:dyDescent="0.35">
      <c r="A13" s="107" t="s">
        <v>242</v>
      </c>
      <c r="B13" s="216">
        <v>508963</v>
      </c>
      <c r="C13" s="217">
        <v>459644</v>
      </c>
      <c r="D13" s="217">
        <v>382670</v>
      </c>
      <c r="E13" s="217">
        <v>76974</v>
      </c>
      <c r="F13" s="217">
        <v>104365</v>
      </c>
      <c r="G13" s="217">
        <v>63674</v>
      </c>
      <c r="H13" s="217">
        <v>40691</v>
      </c>
      <c r="I13" s="218">
        <v>500</v>
      </c>
      <c r="J13" s="218">
        <v>20559</v>
      </c>
      <c r="K13" s="217">
        <v>202656</v>
      </c>
      <c r="L13" s="219">
        <v>278761</v>
      </c>
    </row>
    <row r="14" spans="1:12" s="211" customFormat="1" ht="16.5" x14ac:dyDescent="0.3">
      <c r="A14" s="220" t="s">
        <v>146</v>
      </c>
      <c r="B14" s="208">
        <v>90515</v>
      </c>
      <c r="C14" s="209">
        <v>80899</v>
      </c>
      <c r="D14" s="209">
        <v>67240</v>
      </c>
      <c r="E14" s="209">
        <v>13659</v>
      </c>
      <c r="F14" s="209">
        <v>17419</v>
      </c>
      <c r="G14" s="209">
        <v>11760</v>
      </c>
      <c r="H14" s="209">
        <v>5659</v>
      </c>
      <c r="I14" s="209">
        <v>363</v>
      </c>
      <c r="J14" s="209">
        <v>-319</v>
      </c>
      <c r="K14" s="209">
        <v>42969</v>
      </c>
      <c r="L14" s="210">
        <v>50816</v>
      </c>
    </row>
    <row r="15" spans="1:12" s="211" customFormat="1" ht="16.5" x14ac:dyDescent="0.3">
      <c r="A15" s="220" t="s">
        <v>143</v>
      </c>
      <c r="B15" s="212">
        <v>96802</v>
      </c>
      <c r="C15" s="213">
        <v>84439</v>
      </c>
      <c r="D15" s="213">
        <v>69871</v>
      </c>
      <c r="E15" s="213">
        <v>14568</v>
      </c>
      <c r="F15" s="213">
        <v>17857</v>
      </c>
      <c r="G15" s="213">
        <v>11667</v>
      </c>
      <c r="H15" s="213">
        <v>6190</v>
      </c>
      <c r="I15" s="221">
        <v>915</v>
      </c>
      <c r="J15" s="221">
        <v>2582</v>
      </c>
      <c r="K15" s="213">
        <v>47575</v>
      </c>
      <c r="L15" s="214">
        <v>56566</v>
      </c>
    </row>
    <row r="16" spans="1:12" s="211" customFormat="1" ht="16.5" x14ac:dyDescent="0.3">
      <c r="A16" s="220" t="s">
        <v>144</v>
      </c>
      <c r="B16" s="212">
        <v>97155</v>
      </c>
      <c r="C16" s="213">
        <v>87508</v>
      </c>
      <c r="D16" s="213">
        <v>73232</v>
      </c>
      <c r="E16" s="213">
        <v>14276</v>
      </c>
      <c r="F16" s="213">
        <v>17925</v>
      </c>
      <c r="G16" s="213">
        <v>11788</v>
      </c>
      <c r="H16" s="213">
        <v>6137</v>
      </c>
      <c r="I16" s="221">
        <v>978</v>
      </c>
      <c r="J16" s="221">
        <v>2333</v>
      </c>
      <c r="K16" s="213">
        <v>48824</v>
      </c>
      <c r="L16" s="214">
        <v>60413</v>
      </c>
    </row>
    <row r="17" spans="1:12" s="211" customFormat="1" ht="16.5" x14ac:dyDescent="0.3">
      <c r="A17" s="220" t="s">
        <v>145</v>
      </c>
      <c r="B17" s="212">
        <v>107590</v>
      </c>
      <c r="C17" s="213">
        <v>97611</v>
      </c>
      <c r="D17" s="213">
        <v>82000</v>
      </c>
      <c r="E17" s="213">
        <v>15611</v>
      </c>
      <c r="F17" s="213">
        <v>20790</v>
      </c>
      <c r="G17" s="213">
        <v>11803</v>
      </c>
      <c r="H17" s="213">
        <v>8987</v>
      </c>
      <c r="I17" s="221">
        <v>895</v>
      </c>
      <c r="J17" s="221">
        <v>823</v>
      </c>
      <c r="K17" s="213">
        <v>52140</v>
      </c>
      <c r="L17" s="214">
        <v>64670</v>
      </c>
    </row>
    <row r="18" spans="1:12" s="211" customFormat="1" ht="16.5" x14ac:dyDescent="0.3">
      <c r="A18" s="220" t="s">
        <v>147</v>
      </c>
      <c r="B18" s="212">
        <v>95623</v>
      </c>
      <c r="C18" s="213">
        <v>85171</v>
      </c>
      <c r="D18" s="213">
        <v>70717</v>
      </c>
      <c r="E18" s="213">
        <v>14454</v>
      </c>
      <c r="F18" s="213">
        <v>17518</v>
      </c>
      <c r="G18" s="213">
        <v>11146</v>
      </c>
      <c r="H18" s="213">
        <v>6372</v>
      </c>
      <c r="I18" s="221">
        <v>486</v>
      </c>
      <c r="J18" s="221">
        <v>-864</v>
      </c>
      <c r="K18" s="213">
        <v>47683</v>
      </c>
      <c r="L18" s="214">
        <v>54370</v>
      </c>
    </row>
    <row r="19" spans="1:12" s="211" customFormat="1" ht="16.5" x14ac:dyDescent="0.3">
      <c r="A19" s="220" t="s">
        <v>148</v>
      </c>
      <c r="B19" s="212">
        <v>100197</v>
      </c>
      <c r="C19" s="213">
        <v>89270</v>
      </c>
      <c r="D19" s="213">
        <v>73493</v>
      </c>
      <c r="E19" s="213">
        <v>15777</v>
      </c>
      <c r="F19" s="213">
        <v>17769</v>
      </c>
      <c r="G19" s="213">
        <v>11350</v>
      </c>
      <c r="H19" s="213">
        <v>6420</v>
      </c>
      <c r="I19" s="221">
        <v>1683</v>
      </c>
      <c r="J19" s="221">
        <v>598</v>
      </c>
      <c r="K19" s="213">
        <v>48922</v>
      </c>
      <c r="L19" s="214">
        <v>58045</v>
      </c>
    </row>
    <row r="20" spans="1:12" s="211" customFormat="1" ht="16.5" x14ac:dyDescent="0.3">
      <c r="A20" s="220" t="s">
        <v>149</v>
      </c>
      <c r="B20" s="212">
        <v>102148</v>
      </c>
      <c r="C20" s="213">
        <v>93078</v>
      </c>
      <c r="D20" s="213">
        <v>77790</v>
      </c>
      <c r="E20" s="213">
        <v>15287</v>
      </c>
      <c r="F20" s="213">
        <v>17724</v>
      </c>
      <c r="G20" s="213">
        <v>11542</v>
      </c>
      <c r="H20" s="213">
        <v>6182</v>
      </c>
      <c r="I20" s="221">
        <v>260</v>
      </c>
      <c r="J20" s="221">
        <v>2265</v>
      </c>
      <c r="K20" s="213">
        <v>48148</v>
      </c>
      <c r="L20" s="214">
        <v>59326</v>
      </c>
    </row>
    <row r="21" spans="1:12" s="211" customFormat="1" ht="16.5" x14ac:dyDescent="0.3">
      <c r="A21" s="220" t="s">
        <v>150</v>
      </c>
      <c r="B21" s="212">
        <v>111924</v>
      </c>
      <c r="C21" s="213">
        <v>99898</v>
      </c>
      <c r="D21" s="213">
        <v>84206</v>
      </c>
      <c r="E21" s="213">
        <v>15693</v>
      </c>
      <c r="F21" s="213">
        <v>18144</v>
      </c>
      <c r="G21" s="213">
        <v>11680</v>
      </c>
      <c r="H21" s="213">
        <v>6464</v>
      </c>
      <c r="I21" s="221">
        <v>571</v>
      </c>
      <c r="J21" s="221">
        <v>4382</v>
      </c>
      <c r="K21" s="213">
        <v>51432</v>
      </c>
      <c r="L21" s="214">
        <v>62502</v>
      </c>
    </row>
    <row r="22" spans="1:12" s="211" customFormat="1" ht="16.5" x14ac:dyDescent="0.3">
      <c r="A22" s="220" t="s">
        <v>151</v>
      </c>
      <c r="B22" s="212">
        <v>101639</v>
      </c>
      <c r="C22" s="213">
        <v>89552</v>
      </c>
      <c r="D22" s="213">
        <v>73741</v>
      </c>
      <c r="E22" s="213">
        <v>15812</v>
      </c>
      <c r="F22" s="213">
        <v>18477</v>
      </c>
      <c r="G22" s="213">
        <v>10745</v>
      </c>
      <c r="H22" s="213">
        <v>7732</v>
      </c>
      <c r="I22" s="221">
        <v>1440</v>
      </c>
      <c r="J22" s="221">
        <v>-2985</v>
      </c>
      <c r="K22" s="213">
        <v>49323</v>
      </c>
      <c r="L22" s="214">
        <v>54169</v>
      </c>
    </row>
    <row r="23" spans="1:12" s="211" customFormat="1" ht="16.5" x14ac:dyDescent="0.3">
      <c r="A23" s="220" t="s">
        <v>148</v>
      </c>
      <c r="B23" s="212">
        <v>106372</v>
      </c>
      <c r="C23" s="213">
        <v>93906</v>
      </c>
      <c r="D23" s="213">
        <v>76363</v>
      </c>
      <c r="E23" s="213">
        <v>17543</v>
      </c>
      <c r="F23" s="213">
        <v>17667</v>
      </c>
      <c r="G23" s="213">
        <v>10621</v>
      </c>
      <c r="H23" s="213">
        <v>7046</v>
      </c>
      <c r="I23" s="221">
        <v>475</v>
      </c>
      <c r="J23" s="221">
        <v>5149</v>
      </c>
      <c r="K23" s="213">
        <v>45631</v>
      </c>
      <c r="L23" s="214">
        <v>56455</v>
      </c>
    </row>
    <row r="24" spans="1:12" s="211" customFormat="1" ht="16.5" x14ac:dyDescent="0.3">
      <c r="A24" s="220" t="s">
        <v>149</v>
      </c>
      <c r="B24" s="212">
        <v>108007</v>
      </c>
      <c r="C24" s="213">
        <v>97247</v>
      </c>
      <c r="D24" s="213">
        <v>80689</v>
      </c>
      <c r="E24" s="213">
        <v>16559</v>
      </c>
      <c r="F24" s="213">
        <v>19769</v>
      </c>
      <c r="G24" s="213">
        <v>12602</v>
      </c>
      <c r="H24" s="213">
        <v>7167</v>
      </c>
      <c r="I24" s="221">
        <v>981</v>
      </c>
      <c r="J24" s="221">
        <v>3517</v>
      </c>
      <c r="K24" s="213">
        <v>46235</v>
      </c>
      <c r="L24" s="214">
        <v>59741</v>
      </c>
    </row>
    <row r="25" spans="1:12" s="211" customFormat="1" ht="16.5" x14ac:dyDescent="0.3">
      <c r="A25" s="220" t="s">
        <v>150</v>
      </c>
      <c r="B25" s="212">
        <v>118747</v>
      </c>
      <c r="C25" s="213">
        <v>106251</v>
      </c>
      <c r="D25" s="213">
        <v>89017</v>
      </c>
      <c r="E25" s="213">
        <v>17234</v>
      </c>
      <c r="F25" s="213">
        <v>19077</v>
      </c>
      <c r="G25" s="213">
        <v>12440</v>
      </c>
      <c r="H25" s="213">
        <v>6637</v>
      </c>
      <c r="I25" s="221">
        <v>-59</v>
      </c>
      <c r="J25" s="221">
        <v>5538</v>
      </c>
      <c r="K25" s="213">
        <v>51196</v>
      </c>
      <c r="L25" s="214">
        <v>63257</v>
      </c>
    </row>
    <row r="26" spans="1:12" s="211" customFormat="1" ht="17.25" x14ac:dyDescent="0.3">
      <c r="A26" s="220" t="s">
        <v>243</v>
      </c>
      <c r="B26" s="212">
        <v>106751</v>
      </c>
      <c r="C26" s="213">
        <v>94929</v>
      </c>
      <c r="D26" s="213">
        <v>78351</v>
      </c>
      <c r="E26" s="213">
        <v>16577</v>
      </c>
      <c r="F26" s="213">
        <v>18735</v>
      </c>
      <c r="G26" s="213">
        <v>11415</v>
      </c>
      <c r="H26" s="213">
        <v>7320</v>
      </c>
      <c r="I26" s="221">
        <v>1125</v>
      </c>
      <c r="J26" s="221">
        <v>2743</v>
      </c>
      <c r="K26" s="213">
        <v>48025</v>
      </c>
      <c r="L26" s="214">
        <v>58806</v>
      </c>
    </row>
    <row r="27" spans="1:12" s="211" customFormat="1" ht="17.25" x14ac:dyDescent="0.3">
      <c r="A27" s="220" t="s">
        <v>244</v>
      </c>
      <c r="B27" s="212">
        <v>112896</v>
      </c>
      <c r="C27" s="213">
        <v>100296</v>
      </c>
      <c r="D27" s="213">
        <v>81944</v>
      </c>
      <c r="E27" s="213">
        <v>18352</v>
      </c>
      <c r="F27" s="213">
        <v>19380</v>
      </c>
      <c r="G27" s="213">
        <v>11537</v>
      </c>
      <c r="H27" s="213">
        <v>7843</v>
      </c>
      <c r="I27" s="221">
        <v>225</v>
      </c>
      <c r="J27" s="221">
        <v>7286</v>
      </c>
      <c r="K27" s="213">
        <v>47301</v>
      </c>
      <c r="L27" s="214">
        <v>61591</v>
      </c>
    </row>
    <row r="28" spans="1:12" s="211" customFormat="1" ht="17.25" x14ac:dyDescent="0.3">
      <c r="A28" s="220" t="s">
        <v>245</v>
      </c>
      <c r="B28" s="212">
        <v>112745</v>
      </c>
      <c r="C28" s="213">
        <v>103959</v>
      </c>
      <c r="D28" s="213">
        <v>87076</v>
      </c>
      <c r="E28" s="213">
        <v>16883</v>
      </c>
      <c r="F28" s="213">
        <v>21231</v>
      </c>
      <c r="G28" s="213">
        <v>13672</v>
      </c>
      <c r="H28" s="213">
        <v>7559</v>
      </c>
      <c r="I28" s="221">
        <v>1319</v>
      </c>
      <c r="J28" s="221">
        <v>518</v>
      </c>
      <c r="K28" s="213">
        <v>47515</v>
      </c>
      <c r="L28" s="214">
        <v>61796</v>
      </c>
    </row>
    <row r="29" spans="1:12" s="211" customFormat="1" ht="17.25" x14ac:dyDescent="0.3">
      <c r="A29" s="220" t="s">
        <v>246</v>
      </c>
      <c r="B29" s="212">
        <v>124809</v>
      </c>
      <c r="C29" s="213">
        <v>112279</v>
      </c>
      <c r="D29" s="213">
        <v>94775</v>
      </c>
      <c r="E29" s="213">
        <v>17505</v>
      </c>
      <c r="F29" s="213">
        <v>20154</v>
      </c>
      <c r="G29" s="213">
        <v>13354</v>
      </c>
      <c r="H29" s="213">
        <v>6800</v>
      </c>
      <c r="I29" s="221">
        <v>1386</v>
      </c>
      <c r="J29" s="221">
        <v>9657</v>
      </c>
      <c r="K29" s="213">
        <v>51249</v>
      </c>
      <c r="L29" s="214">
        <v>69916</v>
      </c>
    </row>
    <row r="30" spans="1:12" s="211" customFormat="1" ht="17.25" x14ac:dyDescent="0.3">
      <c r="A30" s="220" t="s">
        <v>247</v>
      </c>
      <c r="B30" s="212">
        <v>112443</v>
      </c>
      <c r="C30" s="213">
        <v>101166</v>
      </c>
      <c r="D30" s="213">
        <v>83579</v>
      </c>
      <c r="E30" s="213">
        <v>17588</v>
      </c>
      <c r="F30" s="213">
        <v>19579</v>
      </c>
      <c r="G30" s="213">
        <v>12912</v>
      </c>
      <c r="H30" s="213">
        <v>6668</v>
      </c>
      <c r="I30" s="221">
        <v>-270</v>
      </c>
      <c r="J30" s="221">
        <v>415</v>
      </c>
      <c r="K30" s="213">
        <v>48293</v>
      </c>
      <c r="L30" s="214">
        <v>56741</v>
      </c>
    </row>
    <row r="31" spans="1:12" s="211" customFormat="1" ht="17.25" x14ac:dyDescent="0.3">
      <c r="A31" s="220" t="s">
        <v>248</v>
      </c>
      <c r="B31" s="212">
        <v>120238</v>
      </c>
      <c r="C31" s="213">
        <v>106924</v>
      </c>
      <c r="D31" s="213">
        <v>87228</v>
      </c>
      <c r="E31" s="213">
        <v>19696</v>
      </c>
      <c r="F31" s="213">
        <v>22222</v>
      </c>
      <c r="G31" s="213">
        <v>13302</v>
      </c>
      <c r="H31" s="213">
        <v>8920</v>
      </c>
      <c r="I31" s="221">
        <v>952</v>
      </c>
      <c r="J31" s="221">
        <v>7180</v>
      </c>
      <c r="K31" s="213">
        <v>47541</v>
      </c>
      <c r="L31" s="214">
        <v>64581</v>
      </c>
    </row>
    <row r="32" spans="1:12" s="211" customFormat="1" ht="17.25" x14ac:dyDescent="0.3">
      <c r="A32" s="220" t="s">
        <v>245</v>
      </c>
      <c r="B32" s="212">
        <v>118418</v>
      </c>
      <c r="C32" s="213">
        <v>110711</v>
      </c>
      <c r="D32" s="213">
        <v>92885</v>
      </c>
      <c r="E32" s="213">
        <v>17826</v>
      </c>
      <c r="F32" s="213">
        <v>24042</v>
      </c>
      <c r="G32" s="213">
        <v>15379</v>
      </c>
      <c r="H32" s="213">
        <v>8663</v>
      </c>
      <c r="I32" s="221">
        <v>784</v>
      </c>
      <c r="J32" s="221">
        <v>3063</v>
      </c>
      <c r="K32" s="213">
        <v>46829</v>
      </c>
      <c r="L32" s="214">
        <v>67012</v>
      </c>
    </row>
    <row r="33" spans="1:15" s="211" customFormat="1" ht="18" thickBot="1" x14ac:dyDescent="0.35">
      <c r="A33" s="222" t="s">
        <v>249</v>
      </c>
      <c r="B33" s="216">
        <v>131461</v>
      </c>
      <c r="C33" s="217">
        <v>119885</v>
      </c>
      <c r="D33" s="217">
        <v>101280</v>
      </c>
      <c r="E33" s="217">
        <v>18605</v>
      </c>
      <c r="F33" s="217">
        <v>24479</v>
      </c>
      <c r="G33" s="217">
        <v>15315</v>
      </c>
      <c r="H33" s="217">
        <v>9164</v>
      </c>
      <c r="I33" s="223">
        <v>484</v>
      </c>
      <c r="J33" s="223">
        <v>6203</v>
      </c>
      <c r="K33" s="217">
        <v>53569</v>
      </c>
      <c r="L33" s="219">
        <v>73158</v>
      </c>
    </row>
    <row r="34" spans="1:15" s="95" customFormat="1" ht="17.25" thickBot="1" x14ac:dyDescent="0.35">
      <c r="A34" s="224"/>
      <c r="B34" s="4154" t="s">
        <v>250</v>
      </c>
      <c r="C34" s="4155"/>
      <c r="D34" s="4155"/>
      <c r="E34" s="4155"/>
      <c r="F34" s="4155"/>
      <c r="G34" s="4155"/>
      <c r="H34" s="4155"/>
      <c r="I34" s="4155"/>
      <c r="J34" s="4155"/>
      <c r="K34" s="4155"/>
      <c r="L34" s="4156"/>
    </row>
    <row r="35" spans="1:15" s="211" customFormat="1" ht="16.5" x14ac:dyDescent="0.3">
      <c r="A35" s="225" t="s">
        <v>146</v>
      </c>
      <c r="B35" s="226">
        <v>3.6</v>
      </c>
      <c r="C35" s="227">
        <v>1.6</v>
      </c>
      <c r="D35" s="227">
        <v>1.6</v>
      </c>
      <c r="E35" s="227">
        <v>1.8</v>
      </c>
      <c r="F35" s="227">
        <v>-3.3</v>
      </c>
      <c r="G35" s="227">
        <v>-5.0999999999999996</v>
      </c>
      <c r="H35" s="227">
        <v>0.1</v>
      </c>
      <c r="I35" s="227"/>
      <c r="J35" s="227"/>
      <c r="K35" s="227">
        <v>-2.7</v>
      </c>
      <c r="L35" s="228">
        <v>-2.8</v>
      </c>
    </row>
    <row r="36" spans="1:15" s="211" customFormat="1" ht="16.5" x14ac:dyDescent="0.3">
      <c r="A36" s="229" t="s">
        <v>143</v>
      </c>
      <c r="B36" s="230">
        <v>4.9000000000000004</v>
      </c>
      <c r="C36" s="231">
        <v>3.5</v>
      </c>
      <c r="D36" s="231">
        <v>2.9</v>
      </c>
      <c r="E36" s="231">
        <v>6.6</v>
      </c>
      <c r="F36" s="231">
        <v>-4.5</v>
      </c>
      <c r="G36" s="231">
        <v>-8.9</v>
      </c>
      <c r="H36" s="231">
        <v>4.5999999999999996</v>
      </c>
      <c r="I36" s="231"/>
      <c r="J36" s="231"/>
      <c r="K36" s="231">
        <v>11.8</v>
      </c>
      <c r="L36" s="232">
        <v>4.2</v>
      </c>
    </row>
    <row r="37" spans="1:15" s="211" customFormat="1" ht="16.5" x14ac:dyDescent="0.3">
      <c r="A37" s="229" t="s">
        <v>144</v>
      </c>
      <c r="B37" s="230">
        <v>4.5</v>
      </c>
      <c r="C37" s="231">
        <v>3.1</v>
      </c>
      <c r="D37" s="231">
        <v>3.1</v>
      </c>
      <c r="E37" s="231">
        <v>3.1</v>
      </c>
      <c r="F37" s="231">
        <v>-11.4</v>
      </c>
      <c r="G37" s="231">
        <v>-8.4</v>
      </c>
      <c r="H37" s="231">
        <v>-16.5</v>
      </c>
      <c r="I37" s="231"/>
      <c r="J37" s="231"/>
      <c r="K37" s="231">
        <v>14.4</v>
      </c>
      <c r="L37" s="232">
        <v>3.7</v>
      </c>
    </row>
    <row r="38" spans="1:15" s="211" customFormat="1" ht="16.5" x14ac:dyDescent="0.3">
      <c r="A38" s="229" t="s">
        <v>145</v>
      </c>
      <c r="B38" s="230">
        <v>2.2999999999999998</v>
      </c>
      <c r="C38" s="231">
        <v>3.4</v>
      </c>
      <c r="D38" s="231">
        <v>2.9</v>
      </c>
      <c r="E38" s="231">
        <v>6.5</v>
      </c>
      <c r="F38" s="231">
        <v>-4.2</v>
      </c>
      <c r="G38" s="231">
        <v>-7.1</v>
      </c>
      <c r="H38" s="231">
        <v>0.3</v>
      </c>
      <c r="I38" s="231"/>
      <c r="J38" s="231"/>
      <c r="K38" s="231">
        <v>2.2000000000000002</v>
      </c>
      <c r="L38" s="232">
        <v>9.1</v>
      </c>
    </row>
    <row r="39" spans="1:15" s="211" customFormat="1" ht="16.5" x14ac:dyDescent="0.3">
      <c r="A39" s="229" t="s">
        <v>147</v>
      </c>
      <c r="B39" s="230">
        <v>4.0999999999999996</v>
      </c>
      <c r="C39" s="231">
        <v>2.7</v>
      </c>
      <c r="D39" s="231">
        <v>2.5</v>
      </c>
      <c r="E39" s="231">
        <v>3.8</v>
      </c>
      <c r="F39" s="231">
        <v>-0.8</v>
      </c>
      <c r="G39" s="231">
        <v>-6.2</v>
      </c>
      <c r="H39" s="231">
        <v>10.1</v>
      </c>
      <c r="I39" s="231"/>
      <c r="J39" s="231"/>
      <c r="K39" s="231">
        <v>13.4</v>
      </c>
      <c r="L39" s="232">
        <v>15.8</v>
      </c>
    </row>
    <row r="40" spans="1:15" s="211" customFormat="1" ht="16.5" x14ac:dyDescent="0.3">
      <c r="A40" s="229" t="s">
        <v>148</v>
      </c>
      <c r="B40" s="230">
        <v>2.2000000000000002</v>
      </c>
      <c r="C40" s="231">
        <v>3.4</v>
      </c>
      <c r="D40" s="231">
        <v>2.9</v>
      </c>
      <c r="E40" s="231">
        <v>5.7</v>
      </c>
      <c r="F40" s="231">
        <v>-2.1</v>
      </c>
      <c r="G40" s="231">
        <v>-4</v>
      </c>
      <c r="H40" s="231">
        <v>1.4</v>
      </c>
      <c r="I40" s="231"/>
      <c r="J40" s="231"/>
      <c r="K40" s="231">
        <v>0</v>
      </c>
      <c r="L40" s="232">
        <v>12.1</v>
      </c>
    </row>
    <row r="41" spans="1:15" s="211" customFormat="1" ht="16.5" x14ac:dyDescent="0.3">
      <c r="A41" s="229" t="s">
        <v>149</v>
      </c>
      <c r="B41" s="230">
        <v>3.5</v>
      </c>
      <c r="C41" s="231">
        <v>3.5</v>
      </c>
      <c r="D41" s="231">
        <v>3.2</v>
      </c>
      <c r="E41" s="231">
        <v>4.8</v>
      </c>
      <c r="F41" s="231">
        <v>-2.9</v>
      </c>
      <c r="G41" s="231">
        <v>-3.7</v>
      </c>
      <c r="H41" s="231">
        <v>-1.5</v>
      </c>
      <c r="I41" s="231"/>
      <c r="J41" s="231"/>
      <c r="K41" s="231">
        <v>-2.5</v>
      </c>
      <c r="L41" s="232">
        <v>8</v>
      </c>
      <c r="O41" s="233"/>
    </row>
    <row r="42" spans="1:15" s="211" customFormat="1" ht="16.5" x14ac:dyDescent="0.3">
      <c r="A42" s="229" t="s">
        <v>150</v>
      </c>
      <c r="B42" s="230">
        <v>4.3</v>
      </c>
      <c r="C42" s="231">
        <v>2.2999999999999998</v>
      </c>
      <c r="D42" s="231">
        <v>3</v>
      </c>
      <c r="E42" s="231">
        <v>-1.6</v>
      </c>
      <c r="F42" s="231">
        <v>-14.4</v>
      </c>
      <c r="G42" s="231">
        <v>-2.5</v>
      </c>
      <c r="H42" s="231">
        <v>-30.3</v>
      </c>
      <c r="I42" s="231"/>
      <c r="J42" s="231"/>
      <c r="K42" s="231">
        <v>-2.5</v>
      </c>
      <c r="L42" s="232">
        <v>0.7</v>
      </c>
    </row>
    <row r="43" spans="1:15" s="211" customFormat="1" ht="16.5" x14ac:dyDescent="0.3">
      <c r="A43" s="229" t="s">
        <v>151</v>
      </c>
      <c r="B43" s="230">
        <v>4</v>
      </c>
      <c r="C43" s="231">
        <v>2.6</v>
      </c>
      <c r="D43" s="231">
        <v>2.6</v>
      </c>
      <c r="E43" s="231">
        <v>2.4</v>
      </c>
      <c r="F43" s="231">
        <v>3.5</v>
      </c>
      <c r="G43" s="231">
        <v>-3.8</v>
      </c>
      <c r="H43" s="231">
        <v>16.100000000000001</v>
      </c>
      <c r="I43" s="231"/>
      <c r="J43" s="231"/>
      <c r="K43" s="231">
        <v>-2.6</v>
      </c>
      <c r="L43" s="232">
        <v>10.4</v>
      </c>
    </row>
    <row r="44" spans="1:15" s="211" customFormat="1" ht="16.5" x14ac:dyDescent="0.3">
      <c r="A44" s="229" t="s">
        <v>148</v>
      </c>
      <c r="B44" s="230">
        <v>3.8</v>
      </c>
      <c r="C44" s="231">
        <v>3.2</v>
      </c>
      <c r="D44" s="231">
        <v>2.8</v>
      </c>
      <c r="E44" s="231">
        <v>5.0999999999999996</v>
      </c>
      <c r="F44" s="231">
        <v>-2.2999999999999998</v>
      </c>
      <c r="G44" s="231">
        <v>-6.3</v>
      </c>
      <c r="H44" s="231">
        <v>4.7</v>
      </c>
      <c r="I44" s="231"/>
      <c r="J44" s="231"/>
      <c r="K44" s="231">
        <v>-8.9</v>
      </c>
      <c r="L44" s="232">
        <v>0.7</v>
      </c>
    </row>
    <row r="45" spans="1:15" s="211" customFormat="1" ht="16.5" x14ac:dyDescent="0.3">
      <c r="A45" s="229" t="s">
        <v>149</v>
      </c>
      <c r="B45" s="230">
        <v>3.5</v>
      </c>
      <c r="C45" s="231">
        <v>2.7</v>
      </c>
      <c r="D45" s="231">
        <v>2.9</v>
      </c>
      <c r="E45" s="231">
        <v>1.5</v>
      </c>
      <c r="F45" s="231">
        <v>9.8000000000000007</v>
      </c>
      <c r="G45" s="231">
        <v>9.3000000000000007</v>
      </c>
      <c r="H45" s="231">
        <v>10.7</v>
      </c>
      <c r="I45" s="231"/>
      <c r="J45" s="231"/>
      <c r="K45" s="231">
        <v>-4.4000000000000004</v>
      </c>
      <c r="L45" s="232">
        <v>3.7</v>
      </c>
    </row>
    <row r="46" spans="1:15" s="211" customFormat="1" ht="16.5" x14ac:dyDescent="0.3">
      <c r="A46" s="229" t="s">
        <v>150</v>
      </c>
      <c r="B46" s="230">
        <v>4</v>
      </c>
      <c r="C46" s="231">
        <v>3.2</v>
      </c>
      <c r="D46" s="231">
        <v>3.4</v>
      </c>
      <c r="E46" s="231">
        <v>2.2999999999999998</v>
      </c>
      <c r="F46" s="231">
        <v>3.8</v>
      </c>
      <c r="G46" s="231">
        <v>6.4</v>
      </c>
      <c r="H46" s="231">
        <v>-1</v>
      </c>
      <c r="I46" s="231"/>
      <c r="J46" s="231"/>
      <c r="K46" s="231">
        <v>1.6</v>
      </c>
      <c r="L46" s="232">
        <v>-2.6</v>
      </c>
    </row>
    <row r="47" spans="1:15" s="211" customFormat="1" ht="17.25" x14ac:dyDescent="0.3">
      <c r="A47" s="229" t="s">
        <v>243</v>
      </c>
      <c r="B47" s="230">
        <v>3.7</v>
      </c>
      <c r="C47" s="231">
        <v>3.4</v>
      </c>
      <c r="D47" s="231">
        <v>3.4</v>
      </c>
      <c r="E47" s="231">
        <v>3.3</v>
      </c>
      <c r="F47" s="231">
        <v>0.1</v>
      </c>
      <c r="G47" s="231">
        <v>5.7</v>
      </c>
      <c r="H47" s="231">
        <v>-8.1</v>
      </c>
      <c r="I47" s="231"/>
      <c r="J47" s="231"/>
      <c r="K47" s="231">
        <v>0.4</v>
      </c>
      <c r="L47" s="232">
        <v>-5.2</v>
      </c>
    </row>
    <row r="48" spans="1:15" s="211" customFormat="1" ht="17.25" x14ac:dyDescent="0.3">
      <c r="A48" s="229" t="s">
        <v>244</v>
      </c>
      <c r="B48" s="230">
        <v>4.4000000000000004</v>
      </c>
      <c r="C48" s="231">
        <v>3</v>
      </c>
      <c r="D48" s="231">
        <v>3.2</v>
      </c>
      <c r="E48" s="231">
        <v>2.1</v>
      </c>
      <c r="F48" s="231">
        <v>8.1</v>
      </c>
      <c r="G48" s="231">
        <v>7.9</v>
      </c>
      <c r="H48" s="231">
        <v>8.1999999999999993</v>
      </c>
      <c r="I48" s="231"/>
      <c r="J48" s="231"/>
      <c r="K48" s="231">
        <v>2.7</v>
      </c>
      <c r="L48" s="232">
        <v>6.6</v>
      </c>
    </row>
    <row r="49" spans="1:12" s="211" customFormat="1" ht="17.25" x14ac:dyDescent="0.3">
      <c r="A49" s="229" t="s">
        <v>245</v>
      </c>
      <c r="B49" s="230">
        <v>3.5</v>
      </c>
      <c r="C49" s="231">
        <v>2.7</v>
      </c>
      <c r="D49" s="231">
        <v>3.1</v>
      </c>
      <c r="E49" s="231">
        <v>0.5</v>
      </c>
      <c r="F49" s="231">
        <v>6.4</v>
      </c>
      <c r="G49" s="231">
        <v>7.8</v>
      </c>
      <c r="H49" s="231">
        <v>4.2</v>
      </c>
      <c r="I49" s="231"/>
      <c r="J49" s="231"/>
      <c r="K49" s="231">
        <v>-3.4</v>
      </c>
      <c r="L49" s="232">
        <v>-0.3</v>
      </c>
    </row>
    <row r="50" spans="1:12" s="211" customFormat="1" ht="17.25" x14ac:dyDescent="0.3">
      <c r="A50" s="229" t="s">
        <v>246</v>
      </c>
      <c r="B50" s="230">
        <v>3.8</v>
      </c>
      <c r="C50" s="231">
        <v>2.8</v>
      </c>
      <c r="D50" s="231">
        <v>3.2</v>
      </c>
      <c r="E50" s="231">
        <v>0.4</v>
      </c>
      <c r="F50" s="231">
        <v>3.8</v>
      </c>
      <c r="G50" s="231">
        <v>5.8</v>
      </c>
      <c r="H50" s="231">
        <v>0.5</v>
      </c>
      <c r="I50" s="231"/>
      <c r="J50" s="231"/>
      <c r="K50" s="231">
        <v>-3.6</v>
      </c>
      <c r="L50" s="232">
        <v>9</v>
      </c>
    </row>
    <row r="51" spans="1:12" s="211" customFormat="1" ht="17.25" x14ac:dyDescent="0.3">
      <c r="A51" s="220" t="s">
        <v>247</v>
      </c>
      <c r="B51" s="230">
        <v>4.0999999999999996</v>
      </c>
      <c r="C51" s="231">
        <v>3.4</v>
      </c>
      <c r="D51" s="231">
        <v>3.4</v>
      </c>
      <c r="E51" s="231">
        <v>3.6</v>
      </c>
      <c r="F51" s="231">
        <v>2.2000000000000002</v>
      </c>
      <c r="G51" s="231">
        <v>9.8000000000000007</v>
      </c>
      <c r="H51" s="231">
        <v>-9.6999999999999993</v>
      </c>
      <c r="I51" s="231"/>
      <c r="J51" s="231"/>
      <c r="K51" s="231">
        <v>-3.2</v>
      </c>
      <c r="L51" s="232">
        <v>-3.1</v>
      </c>
    </row>
    <row r="52" spans="1:12" s="211" customFormat="1" ht="17.25" x14ac:dyDescent="0.3">
      <c r="A52" s="220" t="s">
        <v>248</v>
      </c>
      <c r="B52" s="230">
        <v>3.6</v>
      </c>
      <c r="C52" s="231">
        <v>3.7</v>
      </c>
      <c r="D52" s="231">
        <v>3.3</v>
      </c>
      <c r="E52" s="231">
        <v>5.6</v>
      </c>
      <c r="F52" s="231">
        <v>12.2</v>
      </c>
      <c r="G52" s="231">
        <v>11.1</v>
      </c>
      <c r="H52" s="231">
        <v>13.3</v>
      </c>
      <c r="I52" s="231"/>
      <c r="J52" s="231"/>
      <c r="K52" s="231">
        <v>-3.3</v>
      </c>
      <c r="L52" s="232">
        <v>-2.1</v>
      </c>
    </row>
    <row r="53" spans="1:12" s="211" customFormat="1" ht="17.25" x14ac:dyDescent="0.3">
      <c r="A53" s="220" t="s">
        <v>245</v>
      </c>
      <c r="B53" s="230">
        <v>3.3</v>
      </c>
      <c r="C53" s="231">
        <v>3.4</v>
      </c>
      <c r="D53" s="231">
        <v>3.3</v>
      </c>
      <c r="E53" s="231">
        <v>3.5</v>
      </c>
      <c r="F53" s="231">
        <v>10.4</v>
      </c>
      <c r="G53" s="231">
        <v>8.6</v>
      </c>
      <c r="H53" s="231">
        <v>13.9</v>
      </c>
      <c r="I53" s="231"/>
      <c r="J53" s="231"/>
      <c r="K53" s="231">
        <v>0.2</v>
      </c>
      <c r="L53" s="232">
        <v>1</v>
      </c>
    </row>
    <row r="54" spans="1:12" s="211" customFormat="1" ht="18" thickBot="1" x14ac:dyDescent="0.35">
      <c r="A54" s="222" t="s">
        <v>249</v>
      </c>
      <c r="B54" s="234">
        <v>4.0999999999999996</v>
      </c>
      <c r="C54" s="235">
        <v>3.4</v>
      </c>
      <c r="D54" s="235">
        <v>3.3</v>
      </c>
      <c r="E54" s="235">
        <v>4</v>
      </c>
      <c r="F54" s="235">
        <v>19</v>
      </c>
      <c r="G54" s="235">
        <v>11.7</v>
      </c>
      <c r="H54" s="235">
        <v>33.799999999999997</v>
      </c>
      <c r="I54" s="235"/>
      <c r="J54" s="235"/>
      <c r="K54" s="235">
        <v>5.0999999999999996</v>
      </c>
      <c r="L54" s="236">
        <v>2.2999999999999998</v>
      </c>
    </row>
    <row r="55" spans="1:12" s="239" customFormat="1" x14ac:dyDescent="0.25">
      <c r="A55" s="130" t="s">
        <v>251</v>
      </c>
      <c r="B55" s="237"/>
      <c r="C55" s="237"/>
      <c r="D55" s="237"/>
      <c r="E55" s="237"/>
      <c r="F55" s="237"/>
      <c r="G55" s="237"/>
      <c r="H55" s="237"/>
      <c r="I55" s="237"/>
      <c r="J55" s="237"/>
      <c r="K55" s="237"/>
      <c r="L55" s="238"/>
    </row>
    <row r="56" spans="1:12" s="240" customFormat="1" ht="14.25" x14ac:dyDescent="0.25">
      <c r="A56" s="131" t="s">
        <v>252</v>
      </c>
    </row>
    <row r="57" spans="1:12" ht="9.75" customHeight="1" x14ac:dyDescent="0.3"/>
  </sheetData>
  <mergeCells count="12">
    <mergeCell ref="L5:L6"/>
    <mergeCell ref="B34:L34"/>
    <mergeCell ref="A3:A6"/>
    <mergeCell ref="B3:L3"/>
    <mergeCell ref="B4:B5"/>
    <mergeCell ref="C4:J4"/>
    <mergeCell ref="K4:L4"/>
    <mergeCell ref="C5:E5"/>
    <mergeCell ref="F5:H5"/>
    <mergeCell ref="I5:I6"/>
    <mergeCell ref="J5:J6"/>
    <mergeCell ref="K5:K6"/>
  </mergeCells>
  <printOptions horizontalCentered="1"/>
  <pageMargins left="0.25" right="0.25" top="0.75" bottom="0.75" header="0.3" footer="0.3"/>
  <pageSetup paperSize="9" scale="4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I133"/>
  <sheetViews>
    <sheetView zoomScaleNormal="100" workbookViewId="0">
      <pane xSplit="14" ySplit="3" topLeftCell="AB24" activePane="bottomRight" state="frozen"/>
      <selection activeCell="AB89" sqref="AB89"/>
      <selection pane="topRight" activeCell="AB89" sqref="AB89"/>
      <selection pane="bottomLeft" activeCell="AB89" sqref="AB89"/>
      <selection pane="bottomRight" activeCell="A29" sqref="A29"/>
    </sheetView>
  </sheetViews>
  <sheetFormatPr defaultColWidth="9.140625" defaultRowHeight="16.5" x14ac:dyDescent="0.3"/>
  <cols>
    <col min="1" max="1" width="73.42578125" style="349" customWidth="1"/>
    <col min="2" max="2" width="10.5703125" style="349" hidden="1" customWidth="1"/>
    <col min="3" max="3" width="11.85546875" style="349" hidden="1" customWidth="1"/>
    <col min="4" max="4" width="9.85546875" style="349" hidden="1" customWidth="1"/>
    <col min="5" max="5" width="10.42578125" style="349" hidden="1" customWidth="1"/>
    <col min="6" max="8" width="10.85546875" style="349" hidden="1" customWidth="1"/>
    <col min="9" max="10" width="10.7109375" style="349" hidden="1" customWidth="1"/>
    <col min="11" max="11" width="7.7109375" style="349" hidden="1" customWidth="1"/>
    <col min="12" max="12" width="8" style="349" hidden="1" customWidth="1"/>
    <col min="13" max="13" width="7.28515625" style="349" hidden="1" customWidth="1"/>
    <col min="14" max="15" width="7.7109375" style="349" hidden="1" customWidth="1"/>
    <col min="16" max="16" width="8" style="349" hidden="1" customWidth="1"/>
    <col min="17" max="17" width="7.28515625" style="349" hidden="1" customWidth="1"/>
    <col min="18" max="18" width="7.7109375" style="349" hidden="1" customWidth="1"/>
    <col min="19" max="35" width="13.28515625" style="349" customWidth="1"/>
    <col min="36" max="16384" width="9.140625" style="349"/>
  </cols>
  <sheetData>
    <row r="1" spans="1:35" s="574" customFormat="1" ht="26.25" x14ac:dyDescent="0.3">
      <c r="A1" s="3317" t="s">
        <v>5761</v>
      </c>
      <c r="B1" s="347"/>
      <c r="C1" s="347"/>
      <c r="D1" s="347"/>
      <c r="E1" s="347"/>
      <c r="F1" s="347"/>
      <c r="G1" s="347"/>
      <c r="H1" s="347"/>
      <c r="I1" s="347"/>
      <c r="J1" s="347"/>
      <c r="K1" s="347"/>
      <c r="L1" s="347"/>
      <c r="M1" s="347"/>
      <c r="N1" s="347"/>
      <c r="O1" s="347"/>
      <c r="P1" s="347"/>
      <c r="Q1" s="347"/>
      <c r="R1" s="347"/>
      <c r="S1" s="347"/>
      <c r="T1" s="347"/>
      <c r="U1" s="347"/>
    </row>
    <row r="2" spans="1:35" ht="18" thickBot="1" x14ac:dyDescent="0.35">
      <c r="A2" s="898"/>
      <c r="B2" s="898"/>
      <c r="C2" s="898"/>
      <c r="E2" s="896"/>
      <c r="F2" s="896"/>
      <c r="G2" s="896"/>
      <c r="H2" s="896"/>
      <c r="Y2" s="609"/>
      <c r="Z2" s="609"/>
      <c r="AA2" s="609"/>
      <c r="AB2" s="609"/>
      <c r="AC2" s="609"/>
      <c r="AD2" s="609"/>
      <c r="AE2" s="609"/>
      <c r="AF2" s="609"/>
      <c r="AG2" s="609"/>
      <c r="AH2" s="609"/>
      <c r="AI2" s="3316" t="s">
        <v>7</v>
      </c>
    </row>
    <row r="3" spans="1:35" s="1236" customFormat="1" ht="27" thickTop="1" thickBot="1" x14ac:dyDescent="0.55000000000000004">
      <c r="A3" s="3303"/>
      <c r="B3" s="3304">
        <v>40451</v>
      </c>
      <c r="C3" s="3305">
        <v>40543</v>
      </c>
      <c r="D3" s="3305">
        <v>40633</v>
      </c>
      <c r="E3" s="3305">
        <v>40724</v>
      </c>
      <c r="F3" s="3305">
        <v>40816</v>
      </c>
      <c r="G3" s="3305">
        <v>40907</v>
      </c>
      <c r="H3" s="3305">
        <v>40969</v>
      </c>
      <c r="I3" s="3305">
        <v>41061</v>
      </c>
      <c r="J3" s="3305">
        <v>41153</v>
      </c>
      <c r="K3" s="3305">
        <v>41244</v>
      </c>
      <c r="L3" s="3305">
        <v>41334</v>
      </c>
      <c r="M3" s="3305">
        <v>41426</v>
      </c>
      <c r="N3" s="3305">
        <v>41518</v>
      </c>
      <c r="O3" s="3305">
        <v>41609</v>
      </c>
      <c r="P3" s="3305">
        <v>41699</v>
      </c>
      <c r="Q3" s="3305">
        <v>41791</v>
      </c>
      <c r="R3" s="3305">
        <v>41883</v>
      </c>
      <c r="S3" s="3305">
        <v>41974</v>
      </c>
      <c r="T3" s="3305">
        <v>42064</v>
      </c>
      <c r="U3" s="3305">
        <v>42156</v>
      </c>
      <c r="V3" s="3305">
        <v>42248</v>
      </c>
      <c r="W3" s="3305">
        <v>42339</v>
      </c>
      <c r="X3" s="3305">
        <v>42430</v>
      </c>
      <c r="Y3" s="3305">
        <v>42522</v>
      </c>
      <c r="Z3" s="3305">
        <v>42614</v>
      </c>
      <c r="AA3" s="3305">
        <v>42705</v>
      </c>
      <c r="AB3" s="3305">
        <v>42795</v>
      </c>
      <c r="AC3" s="3305">
        <v>42887</v>
      </c>
      <c r="AD3" s="3305">
        <v>42979</v>
      </c>
      <c r="AE3" s="3305">
        <v>43070</v>
      </c>
      <c r="AF3" s="3305">
        <v>43160</v>
      </c>
      <c r="AG3" s="3305">
        <v>43252</v>
      </c>
      <c r="AH3" s="3305">
        <v>43344</v>
      </c>
      <c r="AI3" s="3305">
        <v>43435</v>
      </c>
    </row>
    <row r="4" spans="1:35" ht="23.25" customHeight="1" thickTop="1" x14ac:dyDescent="0.5">
      <c r="A4" s="3306" t="s">
        <v>3966</v>
      </c>
      <c r="B4" s="3307">
        <v>472.36257554000002</v>
      </c>
      <c r="C4" s="3308">
        <v>510</v>
      </c>
      <c r="D4" s="3308">
        <v>491</v>
      </c>
      <c r="E4" s="3308">
        <v>498</v>
      </c>
      <c r="F4" s="3308">
        <v>497</v>
      </c>
      <c r="G4" s="3308">
        <v>476</v>
      </c>
      <c r="H4" s="3308">
        <v>491</v>
      </c>
      <c r="I4" s="3308">
        <v>422</v>
      </c>
      <c r="J4" s="3308">
        <v>408.45183361999989</v>
      </c>
      <c r="K4" s="3308">
        <v>408</v>
      </c>
      <c r="L4" s="3308">
        <v>415</v>
      </c>
      <c r="M4" s="3308">
        <v>400</v>
      </c>
      <c r="N4" s="3308">
        <v>408</v>
      </c>
      <c r="O4" s="3308">
        <v>399</v>
      </c>
      <c r="P4" s="3308">
        <v>405</v>
      </c>
      <c r="Q4" s="3308">
        <v>412</v>
      </c>
      <c r="R4" s="3308">
        <v>400</v>
      </c>
      <c r="S4" s="3308">
        <v>398</v>
      </c>
      <c r="T4" s="3308">
        <v>414</v>
      </c>
      <c r="U4" s="3308">
        <v>406</v>
      </c>
      <c r="V4" s="3308">
        <v>401.86626766947501</v>
      </c>
      <c r="W4" s="3308">
        <v>395.52858592927186</v>
      </c>
      <c r="X4" s="3308">
        <v>418</v>
      </c>
      <c r="Y4" s="3308">
        <v>433</v>
      </c>
      <c r="Z4" s="3308">
        <v>434</v>
      </c>
      <c r="AA4" s="3308">
        <v>444</v>
      </c>
      <c r="AB4" s="3308">
        <v>462</v>
      </c>
      <c r="AC4" s="3308">
        <v>480</v>
      </c>
      <c r="AD4" s="3308">
        <v>529</v>
      </c>
      <c r="AE4" s="3308">
        <v>480</v>
      </c>
      <c r="AF4" s="3308">
        <v>483</v>
      </c>
      <c r="AG4" s="3308">
        <v>505</v>
      </c>
      <c r="AH4" s="3308">
        <v>509.74441149</v>
      </c>
      <c r="AI4" s="3308">
        <v>596.64842377999992</v>
      </c>
    </row>
    <row r="5" spans="1:35" ht="25.5" x14ac:dyDescent="0.5">
      <c r="A5" s="3306" t="s">
        <v>3967</v>
      </c>
      <c r="B5" s="3307">
        <v>335.91336057999996</v>
      </c>
      <c r="C5" s="3308">
        <v>357</v>
      </c>
      <c r="D5" s="3308">
        <v>319</v>
      </c>
      <c r="E5" s="3308">
        <v>321</v>
      </c>
      <c r="F5" s="3308">
        <v>324</v>
      </c>
      <c r="G5" s="3308">
        <v>304</v>
      </c>
      <c r="H5" s="3308">
        <v>304</v>
      </c>
      <c r="I5" s="3308">
        <v>241</v>
      </c>
      <c r="J5" s="3308">
        <v>235.49498532999999</v>
      </c>
      <c r="K5" s="3308">
        <v>234</v>
      </c>
      <c r="L5" s="3308">
        <v>228</v>
      </c>
      <c r="M5" s="3308">
        <v>235</v>
      </c>
      <c r="N5" s="3308">
        <v>231</v>
      </c>
      <c r="O5" s="3308">
        <v>229</v>
      </c>
      <c r="P5" s="3308">
        <v>223</v>
      </c>
      <c r="Q5" s="3308">
        <v>224</v>
      </c>
      <c r="R5" s="3308">
        <v>224</v>
      </c>
      <c r="S5" s="3308">
        <v>219</v>
      </c>
      <c r="T5" s="3308">
        <v>241</v>
      </c>
      <c r="U5" s="3308">
        <v>231</v>
      </c>
      <c r="V5" s="3308">
        <v>224.83341470972292</v>
      </c>
      <c r="W5" s="3308">
        <v>229.86400646224232</v>
      </c>
      <c r="X5" s="3308">
        <v>229</v>
      </c>
      <c r="Y5" s="3308">
        <v>229</v>
      </c>
      <c r="Z5" s="3308">
        <v>235</v>
      </c>
      <c r="AA5" s="3308">
        <v>235</v>
      </c>
      <c r="AB5" s="3308">
        <v>233</v>
      </c>
      <c r="AC5" s="3308">
        <v>232</v>
      </c>
      <c r="AD5" s="3308">
        <v>235</v>
      </c>
      <c r="AE5" s="3308">
        <v>233</v>
      </c>
      <c r="AF5" s="3308">
        <v>225</v>
      </c>
      <c r="AG5" s="3308">
        <v>222</v>
      </c>
      <c r="AH5" s="3308">
        <v>216.54254553999999</v>
      </c>
      <c r="AI5" s="3308">
        <v>260.03473246000004</v>
      </c>
    </row>
    <row r="6" spans="1:35" ht="25.5" x14ac:dyDescent="0.5">
      <c r="A6" s="3309" t="s">
        <v>3968</v>
      </c>
      <c r="B6" s="3310">
        <v>136.44921496000006</v>
      </c>
      <c r="C6" s="3311">
        <v>153</v>
      </c>
      <c r="D6" s="3311">
        <v>172</v>
      </c>
      <c r="E6" s="3311">
        <v>177</v>
      </c>
      <c r="F6" s="3311">
        <v>173</v>
      </c>
      <c r="G6" s="3311">
        <v>172</v>
      </c>
      <c r="H6" s="3311">
        <v>187</v>
      </c>
      <c r="I6" s="3311">
        <v>181</v>
      </c>
      <c r="J6" s="3311">
        <v>172.9568482899999</v>
      </c>
      <c r="K6" s="3311">
        <v>174</v>
      </c>
      <c r="L6" s="3311">
        <v>187</v>
      </c>
      <c r="M6" s="3311">
        <v>165</v>
      </c>
      <c r="N6" s="3311">
        <v>177</v>
      </c>
      <c r="O6" s="3311">
        <v>170</v>
      </c>
      <c r="P6" s="3311">
        <v>182</v>
      </c>
      <c r="Q6" s="3311">
        <v>188</v>
      </c>
      <c r="R6" s="3311">
        <v>176</v>
      </c>
      <c r="S6" s="3311">
        <v>179</v>
      </c>
      <c r="T6" s="3311">
        <v>173</v>
      </c>
      <c r="U6" s="3311">
        <v>175</v>
      </c>
      <c r="V6" s="3311">
        <v>177.03285295975209</v>
      </c>
      <c r="W6" s="3311">
        <v>165.66457946702954</v>
      </c>
      <c r="X6" s="3311">
        <v>189</v>
      </c>
      <c r="Y6" s="3311">
        <v>204</v>
      </c>
      <c r="Z6" s="3311">
        <v>199</v>
      </c>
      <c r="AA6" s="3311">
        <v>209</v>
      </c>
      <c r="AB6" s="3311">
        <v>229</v>
      </c>
      <c r="AC6" s="3311">
        <v>248</v>
      </c>
      <c r="AD6" s="3311">
        <v>294</v>
      </c>
      <c r="AE6" s="3311">
        <v>247</v>
      </c>
      <c r="AF6" s="3311">
        <v>258</v>
      </c>
      <c r="AG6" s="3311">
        <v>283</v>
      </c>
      <c r="AH6" s="3311">
        <v>293.20186595000001</v>
      </c>
      <c r="AI6" s="3311">
        <v>336.61369131999999</v>
      </c>
    </row>
    <row r="7" spans="1:35" ht="25.5" x14ac:dyDescent="0.5">
      <c r="A7" s="3306"/>
      <c r="B7" s="3307"/>
      <c r="C7" s="3308"/>
      <c r="D7" s="3308"/>
      <c r="E7" s="3308"/>
      <c r="F7" s="3308"/>
      <c r="G7" s="3308"/>
      <c r="H7" s="3308"/>
      <c r="I7" s="3308"/>
      <c r="J7" s="3308"/>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row>
    <row r="8" spans="1:35" ht="25.5" x14ac:dyDescent="0.5">
      <c r="A8" s="3309" t="s">
        <v>3969</v>
      </c>
      <c r="B8" s="3310">
        <v>184.51846550000002</v>
      </c>
      <c r="C8" s="3311">
        <v>202</v>
      </c>
      <c r="D8" s="3311">
        <v>168.01905119000003</v>
      </c>
      <c r="E8" s="3311">
        <v>175</v>
      </c>
      <c r="F8" s="3311">
        <v>185</v>
      </c>
      <c r="G8" s="3311">
        <v>184</v>
      </c>
      <c r="H8" s="3311">
        <v>189</v>
      </c>
      <c r="I8" s="3311">
        <v>167</v>
      </c>
      <c r="J8" s="3311">
        <v>177.96196124999997</v>
      </c>
      <c r="K8" s="3311">
        <v>185</v>
      </c>
      <c r="L8" s="3311">
        <v>182</v>
      </c>
      <c r="M8" s="3311">
        <v>198</v>
      </c>
      <c r="N8" s="3311">
        <v>193</v>
      </c>
      <c r="O8" s="3311">
        <v>202</v>
      </c>
      <c r="P8" s="3311">
        <v>191</v>
      </c>
      <c r="Q8" s="3311">
        <v>194</v>
      </c>
      <c r="R8" s="3311">
        <v>197</v>
      </c>
      <c r="S8" s="3311">
        <v>214</v>
      </c>
      <c r="T8" s="3311">
        <v>197</v>
      </c>
      <c r="U8" s="3311">
        <v>210</v>
      </c>
      <c r="V8" s="3311">
        <v>222.59457931750001</v>
      </c>
      <c r="W8" s="3311">
        <v>229.45092545999995</v>
      </c>
      <c r="X8" s="3311">
        <v>234</v>
      </c>
      <c r="Y8" s="3311">
        <v>247</v>
      </c>
      <c r="Z8" s="3311">
        <v>237</v>
      </c>
      <c r="AA8" s="3311">
        <v>262</v>
      </c>
      <c r="AB8" s="3311">
        <v>242</v>
      </c>
      <c r="AC8" s="3311">
        <v>263</v>
      </c>
      <c r="AD8" s="3311">
        <v>194</v>
      </c>
      <c r="AE8" s="3311">
        <v>238</v>
      </c>
      <c r="AF8" s="3311">
        <v>258</v>
      </c>
      <c r="AG8" s="3311">
        <v>219</v>
      </c>
      <c r="AH8" s="3311">
        <v>210.96831672000002</v>
      </c>
      <c r="AI8" s="3311">
        <v>271.08882468000002</v>
      </c>
    </row>
    <row r="9" spans="1:35" ht="25.5" x14ac:dyDescent="0.5">
      <c r="A9" s="3306" t="s">
        <v>3970</v>
      </c>
      <c r="B9" s="3307">
        <v>55.894596980000038</v>
      </c>
      <c r="C9" s="3308">
        <v>65</v>
      </c>
      <c r="D9" s="3308">
        <v>58.019051190000013</v>
      </c>
      <c r="E9" s="3308">
        <v>65</v>
      </c>
      <c r="F9" s="3308">
        <v>67</v>
      </c>
      <c r="G9" s="3308">
        <v>67</v>
      </c>
      <c r="H9" s="3308">
        <v>66</v>
      </c>
      <c r="I9" s="3308">
        <v>67</v>
      </c>
      <c r="J9" s="3308">
        <v>70.554284209999977</v>
      </c>
      <c r="K9" s="3308">
        <v>72</v>
      </c>
      <c r="L9" s="3308">
        <v>70</v>
      </c>
      <c r="M9" s="3308">
        <v>78</v>
      </c>
      <c r="N9" s="3308">
        <v>79</v>
      </c>
      <c r="O9" s="3308">
        <v>79</v>
      </c>
      <c r="P9" s="3308">
        <v>73</v>
      </c>
      <c r="Q9" s="3308">
        <v>81</v>
      </c>
      <c r="R9" s="3308">
        <v>81</v>
      </c>
      <c r="S9" s="3308">
        <v>97</v>
      </c>
      <c r="T9" s="3308">
        <v>83</v>
      </c>
      <c r="U9" s="3308">
        <v>91</v>
      </c>
      <c r="V9" s="3308">
        <v>89.594579317500006</v>
      </c>
      <c r="W9" s="3308">
        <v>110.45092545999997</v>
      </c>
      <c r="X9" s="3308">
        <v>115</v>
      </c>
      <c r="Y9" s="3308">
        <v>118</v>
      </c>
      <c r="Z9" s="3308">
        <v>106</v>
      </c>
      <c r="AA9" s="3308">
        <v>112</v>
      </c>
      <c r="AB9" s="3308">
        <v>112</v>
      </c>
      <c r="AC9" s="3308">
        <v>109</v>
      </c>
      <c r="AD9" s="3308">
        <v>97</v>
      </c>
      <c r="AE9" s="3308">
        <v>104</v>
      </c>
      <c r="AF9" s="3308">
        <v>98</v>
      </c>
      <c r="AG9" s="3308">
        <v>99</v>
      </c>
      <c r="AH9" s="3308">
        <v>92.566607439999999</v>
      </c>
      <c r="AI9" s="3308">
        <v>102.39047675</v>
      </c>
    </row>
    <row r="10" spans="1:35" ht="25.5" x14ac:dyDescent="0.5">
      <c r="A10" s="3306" t="s">
        <v>3971</v>
      </c>
      <c r="B10" s="3307">
        <v>128.62386851999997</v>
      </c>
      <c r="C10" s="3308">
        <v>137</v>
      </c>
      <c r="D10" s="3308">
        <v>110</v>
      </c>
      <c r="E10" s="3308">
        <v>110</v>
      </c>
      <c r="F10" s="3308">
        <v>118</v>
      </c>
      <c r="G10" s="3308">
        <v>117</v>
      </c>
      <c r="H10" s="3308">
        <v>123</v>
      </c>
      <c r="I10" s="3308">
        <v>100</v>
      </c>
      <c r="J10" s="3308">
        <v>107.40767704</v>
      </c>
      <c r="K10" s="3308">
        <v>113</v>
      </c>
      <c r="L10" s="3308">
        <v>112</v>
      </c>
      <c r="M10" s="3308">
        <v>120</v>
      </c>
      <c r="N10" s="3308">
        <v>114</v>
      </c>
      <c r="O10" s="3308">
        <v>123</v>
      </c>
      <c r="P10" s="3308">
        <v>118</v>
      </c>
      <c r="Q10" s="3308">
        <v>113</v>
      </c>
      <c r="R10" s="3308">
        <v>116</v>
      </c>
      <c r="S10" s="3308">
        <v>117</v>
      </c>
      <c r="T10" s="3308">
        <v>114</v>
      </c>
      <c r="U10" s="3308">
        <v>119</v>
      </c>
      <c r="V10" s="3308">
        <v>133</v>
      </c>
      <c r="W10" s="3308">
        <v>119</v>
      </c>
      <c r="X10" s="3308">
        <v>119</v>
      </c>
      <c r="Y10" s="3308">
        <v>129</v>
      </c>
      <c r="Z10" s="3308">
        <v>131</v>
      </c>
      <c r="AA10" s="3308">
        <v>150</v>
      </c>
      <c r="AB10" s="3308">
        <v>130</v>
      </c>
      <c r="AC10" s="3308">
        <v>154</v>
      </c>
      <c r="AD10" s="3308">
        <v>97</v>
      </c>
      <c r="AE10" s="3308">
        <v>134</v>
      </c>
      <c r="AF10" s="3308">
        <v>160</v>
      </c>
      <c r="AG10" s="3308">
        <v>120</v>
      </c>
      <c r="AH10" s="3308">
        <v>118.40170928000001</v>
      </c>
      <c r="AI10" s="3308">
        <v>168.69834793000001</v>
      </c>
    </row>
    <row r="11" spans="1:35" ht="25.5" x14ac:dyDescent="0.5">
      <c r="A11" s="3306"/>
      <c r="B11" s="3307"/>
      <c r="C11" s="3308"/>
      <c r="D11" s="3308"/>
      <c r="E11" s="3308"/>
      <c r="F11" s="3308"/>
      <c r="G11" s="3308"/>
      <c r="H11" s="3308"/>
      <c r="I11" s="3308"/>
      <c r="J11" s="3308"/>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row>
    <row r="12" spans="1:35" ht="25.5" x14ac:dyDescent="0.5">
      <c r="A12" s="3309" t="s">
        <v>3972</v>
      </c>
      <c r="B12" s="3310">
        <v>320.96768046000011</v>
      </c>
      <c r="C12" s="3311">
        <v>355</v>
      </c>
      <c r="D12" s="3311">
        <v>340.01905119000003</v>
      </c>
      <c r="E12" s="3311">
        <v>352</v>
      </c>
      <c r="F12" s="3311">
        <v>358</v>
      </c>
      <c r="G12" s="3311">
        <v>356</v>
      </c>
      <c r="H12" s="3311">
        <v>376</v>
      </c>
      <c r="I12" s="3311">
        <v>348</v>
      </c>
      <c r="J12" s="3311">
        <v>350.91880953999987</v>
      </c>
      <c r="K12" s="3311">
        <v>359</v>
      </c>
      <c r="L12" s="3311">
        <v>369</v>
      </c>
      <c r="M12" s="3311">
        <v>363</v>
      </c>
      <c r="N12" s="3311">
        <v>370</v>
      </c>
      <c r="O12" s="3311">
        <v>372</v>
      </c>
      <c r="P12" s="3311">
        <v>373</v>
      </c>
      <c r="Q12" s="3311">
        <v>382</v>
      </c>
      <c r="R12" s="3311">
        <v>373</v>
      </c>
      <c r="S12" s="3311">
        <v>393</v>
      </c>
      <c r="T12" s="3311">
        <v>370</v>
      </c>
      <c r="U12" s="3311">
        <v>385</v>
      </c>
      <c r="V12" s="3311">
        <v>399.62743227725207</v>
      </c>
      <c r="W12" s="3311">
        <v>395.11550492702952</v>
      </c>
      <c r="X12" s="3311">
        <v>423</v>
      </c>
      <c r="Y12" s="3311">
        <v>451</v>
      </c>
      <c r="Z12" s="3311">
        <v>436</v>
      </c>
      <c r="AA12" s="3311">
        <v>471</v>
      </c>
      <c r="AB12" s="3311">
        <v>471</v>
      </c>
      <c r="AC12" s="3311">
        <v>511</v>
      </c>
      <c r="AD12" s="3311">
        <v>488</v>
      </c>
      <c r="AE12" s="3311">
        <v>485</v>
      </c>
      <c r="AF12" s="3311">
        <v>516</v>
      </c>
      <c r="AG12" s="3311">
        <v>502</v>
      </c>
      <c r="AH12" s="3311">
        <v>504.17018267000003</v>
      </c>
      <c r="AI12" s="3311">
        <v>607.70251600000006</v>
      </c>
    </row>
    <row r="13" spans="1:35" ht="25.5" x14ac:dyDescent="0.5">
      <c r="A13" s="3309"/>
      <c r="B13" s="3307"/>
      <c r="C13" s="3308"/>
      <c r="D13" s="3308"/>
      <c r="E13" s="3308"/>
      <c r="F13" s="3308"/>
      <c r="G13" s="3308"/>
      <c r="H13" s="3308"/>
      <c r="I13" s="3308"/>
      <c r="J13" s="3308"/>
      <c r="K13" s="3308"/>
      <c r="L13" s="3308"/>
      <c r="M13" s="3308"/>
      <c r="N13" s="3308"/>
      <c r="O13" s="3308"/>
      <c r="P13" s="3308"/>
      <c r="Q13" s="3308"/>
      <c r="R13" s="3308"/>
      <c r="S13" s="3308"/>
      <c r="T13" s="3308"/>
      <c r="U13" s="3308"/>
      <c r="V13" s="3308"/>
      <c r="W13" s="3308"/>
      <c r="X13" s="3308"/>
      <c r="Y13" s="3308"/>
      <c r="Z13" s="3308"/>
      <c r="AA13" s="3308"/>
      <c r="AB13" s="3308"/>
      <c r="AC13" s="3308"/>
      <c r="AD13" s="3308"/>
      <c r="AE13" s="3308"/>
      <c r="AF13" s="3308"/>
      <c r="AG13" s="3308"/>
      <c r="AH13" s="3308"/>
      <c r="AI13" s="3308"/>
    </row>
    <row r="14" spans="1:35" ht="25.5" x14ac:dyDescent="0.5">
      <c r="A14" s="3309" t="s">
        <v>3973</v>
      </c>
      <c r="B14" s="3310">
        <v>209.14297093000002</v>
      </c>
      <c r="C14" s="3311">
        <v>244</v>
      </c>
      <c r="D14" s="3311">
        <v>231</v>
      </c>
      <c r="E14" s="3311">
        <v>241</v>
      </c>
      <c r="F14" s="3311">
        <v>251</v>
      </c>
      <c r="G14" s="3311">
        <v>240</v>
      </c>
      <c r="H14" s="3311">
        <v>246</v>
      </c>
      <c r="I14" s="3311">
        <v>225</v>
      </c>
      <c r="J14" s="3311">
        <v>223.43907991</v>
      </c>
      <c r="K14" s="3311">
        <v>240</v>
      </c>
      <c r="L14" s="3311">
        <v>243</v>
      </c>
      <c r="M14" s="3311">
        <v>220</v>
      </c>
      <c r="N14" s="3311">
        <v>246</v>
      </c>
      <c r="O14" s="3311">
        <v>239</v>
      </c>
      <c r="P14" s="3311">
        <v>246</v>
      </c>
      <c r="Q14" s="3311">
        <v>248</v>
      </c>
      <c r="R14" s="3311">
        <v>247</v>
      </c>
      <c r="S14" s="3311">
        <v>265</v>
      </c>
      <c r="T14" s="3311">
        <v>273</v>
      </c>
      <c r="U14" s="3311">
        <v>277</v>
      </c>
      <c r="V14" s="3311">
        <v>310.5876818328307</v>
      </c>
      <c r="W14" s="3311">
        <v>263</v>
      </c>
      <c r="X14" s="3311">
        <v>289</v>
      </c>
      <c r="Y14" s="3311">
        <v>291</v>
      </c>
      <c r="Z14" s="3311">
        <v>304</v>
      </c>
      <c r="AA14" s="3311">
        <v>305</v>
      </c>
      <c r="AB14" s="3311">
        <v>341</v>
      </c>
      <c r="AC14" s="3311">
        <v>315</v>
      </c>
      <c r="AD14" s="3311">
        <v>327</v>
      </c>
      <c r="AE14" s="3311">
        <v>322</v>
      </c>
      <c r="AF14" s="3311">
        <v>331</v>
      </c>
      <c r="AG14" s="3311">
        <v>328</v>
      </c>
      <c r="AH14" s="3311">
        <v>344</v>
      </c>
      <c r="AI14" s="3311">
        <v>405.90323859</v>
      </c>
    </row>
    <row r="15" spans="1:35" ht="25.5" x14ac:dyDescent="0.5">
      <c r="A15" s="3306" t="s">
        <v>3974</v>
      </c>
      <c r="B15" s="3307">
        <v>61.287354260000001</v>
      </c>
      <c r="C15" s="3308">
        <v>66</v>
      </c>
      <c r="D15" s="3308">
        <v>64</v>
      </c>
      <c r="E15" s="3308">
        <v>67</v>
      </c>
      <c r="F15" s="3308">
        <v>73</v>
      </c>
      <c r="G15" s="3308">
        <v>68</v>
      </c>
      <c r="H15" s="3308">
        <v>71</v>
      </c>
      <c r="I15" s="3308">
        <v>59</v>
      </c>
      <c r="J15" s="3308">
        <v>56.377752529999903</v>
      </c>
      <c r="K15" s="3308">
        <v>64</v>
      </c>
      <c r="L15" s="3308">
        <v>65</v>
      </c>
      <c r="M15" s="3308">
        <v>64</v>
      </c>
      <c r="N15" s="3308">
        <v>61</v>
      </c>
      <c r="O15" s="3308">
        <v>65</v>
      </c>
      <c r="P15" s="3308">
        <v>68</v>
      </c>
      <c r="Q15" s="3308">
        <v>66</v>
      </c>
      <c r="R15" s="3308">
        <v>70</v>
      </c>
      <c r="S15" s="3308">
        <v>71</v>
      </c>
      <c r="T15" s="3308">
        <v>91</v>
      </c>
      <c r="U15" s="3308">
        <v>88</v>
      </c>
      <c r="V15" s="3308">
        <v>74.79489670000001</v>
      </c>
      <c r="W15" s="3308">
        <v>66</v>
      </c>
      <c r="X15" s="3308">
        <v>82</v>
      </c>
      <c r="Y15" s="3308">
        <v>85</v>
      </c>
      <c r="Z15" s="3308">
        <v>90</v>
      </c>
      <c r="AA15" s="3308">
        <v>91</v>
      </c>
      <c r="AB15" s="3308">
        <v>101</v>
      </c>
      <c r="AC15" s="3308">
        <v>97</v>
      </c>
      <c r="AD15" s="3308">
        <v>99</v>
      </c>
      <c r="AE15" s="3308">
        <v>102</v>
      </c>
      <c r="AF15" s="3308">
        <v>110</v>
      </c>
      <c r="AG15" s="3308">
        <v>123</v>
      </c>
      <c r="AH15" s="3308">
        <v>131</v>
      </c>
      <c r="AI15" s="3308">
        <v>138.60010142000002</v>
      </c>
    </row>
    <row r="16" spans="1:35" ht="25.5" x14ac:dyDescent="0.5">
      <c r="A16" s="3306" t="s">
        <v>3975</v>
      </c>
      <c r="B16" s="3307">
        <v>147.85561667000002</v>
      </c>
      <c r="C16" s="3308">
        <v>178</v>
      </c>
      <c r="D16" s="3308">
        <v>167</v>
      </c>
      <c r="E16" s="3308">
        <v>174</v>
      </c>
      <c r="F16" s="3308">
        <v>178</v>
      </c>
      <c r="G16" s="3308">
        <v>172</v>
      </c>
      <c r="H16" s="3308">
        <v>175</v>
      </c>
      <c r="I16" s="3308">
        <v>166</v>
      </c>
      <c r="J16" s="3308">
        <v>167.06132738000011</v>
      </c>
      <c r="K16" s="3308">
        <v>176</v>
      </c>
      <c r="L16" s="3308">
        <v>178</v>
      </c>
      <c r="M16" s="3308">
        <v>156</v>
      </c>
      <c r="N16" s="3308">
        <v>185</v>
      </c>
      <c r="O16" s="3308">
        <v>174</v>
      </c>
      <c r="P16" s="3308">
        <v>178</v>
      </c>
      <c r="Q16" s="3308">
        <v>182</v>
      </c>
      <c r="R16" s="3308">
        <v>177</v>
      </c>
      <c r="S16" s="3308">
        <v>194</v>
      </c>
      <c r="T16" s="3308">
        <v>182</v>
      </c>
      <c r="U16" s="3308">
        <v>189</v>
      </c>
      <c r="V16" s="3308">
        <v>235.79278513283069</v>
      </c>
      <c r="W16" s="3308">
        <v>196.98818191637574</v>
      </c>
      <c r="X16" s="3308">
        <v>207</v>
      </c>
      <c r="Y16" s="3308">
        <v>206</v>
      </c>
      <c r="Z16" s="3308">
        <v>214</v>
      </c>
      <c r="AA16" s="3308">
        <v>214</v>
      </c>
      <c r="AB16" s="3308">
        <v>240</v>
      </c>
      <c r="AC16" s="3308">
        <v>218</v>
      </c>
      <c r="AD16" s="3308">
        <v>228</v>
      </c>
      <c r="AE16" s="3308">
        <v>220</v>
      </c>
      <c r="AF16" s="3308">
        <v>221</v>
      </c>
      <c r="AG16" s="3308">
        <v>205</v>
      </c>
      <c r="AH16" s="3308">
        <v>213</v>
      </c>
      <c r="AI16" s="3308">
        <v>267.30313717000001</v>
      </c>
    </row>
    <row r="17" spans="1:35" ht="25.5" x14ac:dyDescent="0.5">
      <c r="A17" s="3306"/>
      <c r="B17" s="3307"/>
      <c r="C17" s="3308"/>
      <c r="D17" s="3308"/>
      <c r="E17" s="3308"/>
      <c r="F17" s="3308"/>
      <c r="G17" s="3308"/>
      <c r="H17" s="3308"/>
      <c r="I17" s="3308"/>
      <c r="J17" s="3308"/>
      <c r="K17" s="3308"/>
      <c r="L17" s="3308"/>
      <c r="M17" s="3308"/>
      <c r="N17" s="3308"/>
      <c r="O17" s="3308"/>
      <c r="P17" s="3308"/>
      <c r="Q17" s="3308"/>
      <c r="R17" s="3308"/>
      <c r="S17" s="3308"/>
      <c r="T17" s="3308"/>
      <c r="U17" s="3308"/>
      <c r="V17" s="3308"/>
      <c r="W17" s="3308"/>
      <c r="X17" s="3308"/>
      <c r="Y17" s="3308"/>
      <c r="Z17" s="3308"/>
      <c r="AA17" s="3308"/>
      <c r="AB17" s="3308"/>
      <c r="AC17" s="3308"/>
      <c r="AD17" s="3308"/>
      <c r="AE17" s="3308"/>
      <c r="AF17" s="3308"/>
      <c r="AG17" s="3308"/>
      <c r="AH17" s="3308"/>
      <c r="AI17" s="3308"/>
    </row>
    <row r="18" spans="1:35" ht="25.5" x14ac:dyDescent="0.5">
      <c r="A18" s="3309" t="s">
        <v>3976</v>
      </c>
      <c r="B18" s="3310">
        <v>111.82470953000009</v>
      </c>
      <c r="C18" s="3311">
        <v>111</v>
      </c>
      <c r="D18" s="3311">
        <v>109.01905119000003</v>
      </c>
      <c r="E18" s="3311">
        <v>111</v>
      </c>
      <c r="F18" s="3311">
        <v>107</v>
      </c>
      <c r="G18" s="3311">
        <v>116</v>
      </c>
      <c r="H18" s="3311">
        <v>130</v>
      </c>
      <c r="I18" s="3311">
        <v>123</v>
      </c>
      <c r="J18" s="3311">
        <v>128</v>
      </c>
      <c r="K18" s="3311">
        <v>119</v>
      </c>
      <c r="L18" s="3311">
        <v>126</v>
      </c>
      <c r="M18" s="3311">
        <v>143</v>
      </c>
      <c r="N18" s="3311">
        <v>124</v>
      </c>
      <c r="O18" s="3311">
        <v>133</v>
      </c>
      <c r="P18" s="3311">
        <v>127</v>
      </c>
      <c r="Q18" s="3311">
        <v>134</v>
      </c>
      <c r="R18" s="3311">
        <v>126</v>
      </c>
      <c r="S18" s="3311">
        <v>128</v>
      </c>
      <c r="T18" s="3311">
        <v>97</v>
      </c>
      <c r="U18" s="3311">
        <v>108</v>
      </c>
      <c r="V18" s="3311">
        <v>89.039750444421372</v>
      </c>
      <c r="W18" s="3311">
        <v>131.50715414465378</v>
      </c>
      <c r="X18" s="3311">
        <v>134</v>
      </c>
      <c r="Y18" s="3311">
        <v>160</v>
      </c>
      <c r="Z18" s="3311">
        <v>132</v>
      </c>
      <c r="AA18" s="3311">
        <v>166</v>
      </c>
      <c r="AB18" s="3311">
        <v>130</v>
      </c>
      <c r="AC18" s="3311">
        <v>196</v>
      </c>
      <c r="AD18" s="3311">
        <v>161</v>
      </c>
      <c r="AE18" s="3311">
        <v>163</v>
      </c>
      <c r="AF18" s="3311">
        <v>185</v>
      </c>
      <c r="AG18" s="3311">
        <v>174</v>
      </c>
      <c r="AH18" s="3311">
        <v>160.17018267000003</v>
      </c>
      <c r="AI18" s="3311">
        <v>201.79927741000006</v>
      </c>
    </row>
    <row r="19" spans="1:35" ht="25.5" x14ac:dyDescent="0.5">
      <c r="A19" s="3306"/>
      <c r="B19" s="3307"/>
      <c r="C19" s="3308"/>
      <c r="D19" s="3308"/>
      <c r="E19" s="3308"/>
      <c r="F19" s="3308"/>
      <c r="G19" s="3308"/>
      <c r="H19" s="3308"/>
      <c r="I19" s="3308"/>
      <c r="J19" s="3308"/>
      <c r="K19" s="3308"/>
      <c r="L19" s="3308"/>
      <c r="M19" s="3308"/>
      <c r="N19" s="3308"/>
      <c r="O19" s="3308"/>
      <c r="P19" s="3308"/>
      <c r="Q19" s="3308"/>
      <c r="R19" s="3308"/>
      <c r="S19" s="3308"/>
      <c r="T19" s="3308"/>
      <c r="U19" s="3308"/>
      <c r="V19" s="3308"/>
      <c r="W19" s="3308"/>
      <c r="X19" s="3308"/>
      <c r="Y19" s="3308"/>
      <c r="Z19" s="3308"/>
      <c r="AA19" s="3308"/>
      <c r="AB19" s="3308"/>
      <c r="AC19" s="3308"/>
      <c r="AD19" s="3308"/>
      <c r="AE19" s="3308"/>
      <c r="AF19" s="3308"/>
      <c r="AG19" s="3308"/>
      <c r="AH19" s="3308"/>
      <c r="AI19" s="3308"/>
    </row>
    <row r="20" spans="1:35" ht="25.5" x14ac:dyDescent="0.5">
      <c r="A20" s="3306" t="s">
        <v>3977</v>
      </c>
      <c r="B20" s="3307">
        <v>26.476855660000002</v>
      </c>
      <c r="C20" s="3308">
        <v>34</v>
      </c>
      <c r="D20" s="3308">
        <v>14</v>
      </c>
      <c r="E20" s="3308">
        <v>50</v>
      </c>
      <c r="F20" s="3308">
        <v>22</v>
      </c>
      <c r="G20" s="3308">
        <v>13</v>
      </c>
      <c r="H20" s="3308">
        <v>17</v>
      </c>
      <c r="I20" s="3308">
        <v>17</v>
      </c>
      <c r="J20" s="3308">
        <v>13.67015</v>
      </c>
      <c r="K20" s="3308">
        <v>22</v>
      </c>
      <c r="L20" s="3308">
        <v>17</v>
      </c>
      <c r="M20" s="3308">
        <v>17</v>
      </c>
      <c r="N20" s="3308">
        <v>12</v>
      </c>
      <c r="O20" s="3308">
        <v>31</v>
      </c>
      <c r="P20" s="3308">
        <v>17</v>
      </c>
      <c r="Q20" s="3308">
        <v>7</v>
      </c>
      <c r="R20" s="3312">
        <v>0.4</v>
      </c>
      <c r="S20" s="3308">
        <v>10</v>
      </c>
      <c r="T20" s="3308">
        <v>30</v>
      </c>
      <c r="U20" s="3308">
        <v>5</v>
      </c>
      <c r="V20" s="3308">
        <v>-21.500401710000002</v>
      </c>
      <c r="W20" s="3308">
        <v>62.864840700000002</v>
      </c>
      <c r="X20" s="3308">
        <v>115</v>
      </c>
      <c r="Y20" s="3308">
        <v>73</v>
      </c>
      <c r="Z20" s="3308">
        <v>59</v>
      </c>
      <c r="AA20" s="3308">
        <v>56</v>
      </c>
      <c r="AB20" s="3308">
        <v>56</v>
      </c>
      <c r="AC20" s="3308">
        <v>74</v>
      </c>
      <c r="AD20" s="3308">
        <v>72</v>
      </c>
      <c r="AE20" s="3308">
        <v>81</v>
      </c>
      <c r="AF20" s="3308">
        <v>84</v>
      </c>
      <c r="AG20" s="3308">
        <v>53</v>
      </c>
      <c r="AH20" s="3308">
        <v>47</v>
      </c>
      <c r="AI20" s="3308">
        <v>61.826489909999999</v>
      </c>
    </row>
    <row r="21" spans="1:35" ht="25.5" x14ac:dyDescent="0.5">
      <c r="A21" s="3306"/>
      <c r="B21" s="3307"/>
      <c r="C21" s="3308"/>
      <c r="D21" s="3308"/>
      <c r="E21" s="3308"/>
      <c r="F21" s="3308"/>
      <c r="G21" s="3308"/>
      <c r="H21" s="3308"/>
      <c r="I21" s="3308"/>
      <c r="J21" s="3308"/>
      <c r="K21" s="3308"/>
      <c r="L21" s="3308"/>
      <c r="M21" s="3308"/>
      <c r="N21" s="3308"/>
      <c r="O21" s="3308"/>
      <c r="P21" s="3308"/>
      <c r="Q21" s="3308"/>
      <c r="R21" s="3308"/>
      <c r="S21" s="3308"/>
      <c r="T21" s="3308"/>
      <c r="U21" s="3308"/>
      <c r="V21" s="3308"/>
      <c r="W21" s="3308"/>
      <c r="X21" s="3308"/>
      <c r="Y21" s="3308"/>
      <c r="Z21" s="3308"/>
      <c r="AA21" s="3308"/>
      <c r="AB21" s="3308"/>
      <c r="AC21" s="3308"/>
      <c r="AD21" s="3308"/>
      <c r="AE21" s="3308"/>
      <c r="AF21" s="3308"/>
      <c r="AG21" s="3308"/>
      <c r="AH21" s="3308"/>
      <c r="AI21" s="3308"/>
    </row>
    <row r="22" spans="1:35" ht="25.5" x14ac:dyDescent="0.5">
      <c r="A22" s="3309" t="s">
        <v>3978</v>
      </c>
      <c r="B22" s="3310">
        <v>86</v>
      </c>
      <c r="C22" s="3311">
        <v>77</v>
      </c>
      <c r="D22" s="3311">
        <v>95.019051190000027</v>
      </c>
      <c r="E22" s="3311">
        <v>61</v>
      </c>
      <c r="F22" s="3311">
        <v>85</v>
      </c>
      <c r="G22" s="3311">
        <v>103</v>
      </c>
      <c r="H22" s="3311">
        <v>113</v>
      </c>
      <c r="I22" s="3311">
        <v>106</v>
      </c>
      <c r="J22" s="3311">
        <v>114.32984999999999</v>
      </c>
      <c r="K22" s="3311">
        <v>97</v>
      </c>
      <c r="L22" s="3311">
        <v>109</v>
      </c>
      <c r="M22" s="3311">
        <v>126</v>
      </c>
      <c r="N22" s="3311">
        <v>112</v>
      </c>
      <c r="O22" s="3311">
        <v>102</v>
      </c>
      <c r="P22" s="3311">
        <v>110</v>
      </c>
      <c r="Q22" s="3311">
        <v>127</v>
      </c>
      <c r="R22" s="3311">
        <v>125.6</v>
      </c>
      <c r="S22" s="3311">
        <v>118</v>
      </c>
      <c r="T22" s="3311">
        <v>67</v>
      </c>
      <c r="U22" s="3311">
        <v>103</v>
      </c>
      <c r="V22" s="3311">
        <v>110.54015215442138</v>
      </c>
      <c r="W22" s="3311">
        <v>68.64231344465378</v>
      </c>
      <c r="X22" s="3311">
        <v>20</v>
      </c>
      <c r="Y22" s="3311">
        <v>87</v>
      </c>
      <c r="Z22" s="3311">
        <v>73</v>
      </c>
      <c r="AA22" s="3311">
        <v>110</v>
      </c>
      <c r="AB22" s="3311">
        <v>74</v>
      </c>
      <c r="AC22" s="3311">
        <v>122</v>
      </c>
      <c r="AD22" s="3311">
        <v>89</v>
      </c>
      <c r="AE22" s="3311">
        <v>82</v>
      </c>
      <c r="AF22" s="3311">
        <v>101</v>
      </c>
      <c r="AG22" s="3311">
        <v>121</v>
      </c>
      <c r="AH22" s="3311">
        <v>113.17018267000003</v>
      </c>
      <c r="AI22" s="3311">
        <v>139.97278750000007</v>
      </c>
    </row>
    <row r="23" spans="1:35" ht="25.5" x14ac:dyDescent="0.5">
      <c r="A23" s="3306"/>
      <c r="B23" s="3307"/>
      <c r="C23" s="3308"/>
      <c r="D23" s="3308"/>
      <c r="E23" s="3308"/>
      <c r="F23" s="3308"/>
      <c r="G23" s="3308"/>
      <c r="H23" s="3308"/>
      <c r="I23" s="3308"/>
      <c r="J23" s="3308"/>
      <c r="K23" s="3308"/>
      <c r="L23" s="3308"/>
      <c r="M23" s="3308"/>
      <c r="N23" s="3308"/>
      <c r="O23" s="3308"/>
      <c r="P23" s="3308"/>
      <c r="Q23" s="3308"/>
      <c r="R23" s="3308"/>
      <c r="S23" s="3308"/>
      <c r="T23" s="3308"/>
      <c r="U23" s="3308"/>
      <c r="V23" s="3308"/>
      <c r="W23" s="3308"/>
      <c r="X23" s="3308"/>
      <c r="Y23" s="3308"/>
      <c r="Z23" s="3308"/>
      <c r="AA23" s="3308"/>
      <c r="AB23" s="3308"/>
      <c r="AC23" s="3308"/>
      <c r="AD23" s="3308"/>
      <c r="AE23" s="3308"/>
      <c r="AF23" s="3308"/>
      <c r="AG23" s="3308"/>
      <c r="AH23" s="3308"/>
      <c r="AI23" s="3308"/>
    </row>
    <row r="24" spans="1:35" ht="25.5" x14ac:dyDescent="0.5">
      <c r="A24" s="3306" t="s">
        <v>3979</v>
      </c>
      <c r="B24" s="3307">
        <v>13.971818000000001</v>
      </c>
      <c r="C24" s="3308">
        <v>12</v>
      </c>
      <c r="D24" s="3308">
        <v>13</v>
      </c>
      <c r="E24" s="3308">
        <v>17</v>
      </c>
      <c r="F24" s="3308">
        <v>14</v>
      </c>
      <c r="G24" s="3308">
        <v>17</v>
      </c>
      <c r="H24" s="3308">
        <v>17</v>
      </c>
      <c r="I24" s="3308">
        <v>18</v>
      </c>
      <c r="J24" s="3308">
        <v>18.839625000000002</v>
      </c>
      <c r="K24" s="3308">
        <v>18</v>
      </c>
      <c r="L24" s="3308">
        <v>18</v>
      </c>
      <c r="M24" s="3308">
        <v>22</v>
      </c>
      <c r="N24" s="3308">
        <v>18</v>
      </c>
      <c r="O24" s="3308">
        <v>18</v>
      </c>
      <c r="P24" s="3308">
        <v>20</v>
      </c>
      <c r="Q24" s="3308">
        <v>12</v>
      </c>
      <c r="R24" s="3308">
        <v>18</v>
      </c>
      <c r="S24" s="3308">
        <v>19</v>
      </c>
      <c r="T24" s="3308">
        <v>21</v>
      </c>
      <c r="U24" s="3308">
        <v>20</v>
      </c>
      <c r="V24" s="3308">
        <v>14.644615752414341</v>
      </c>
      <c r="W24" s="3308">
        <v>18.636109964079402</v>
      </c>
      <c r="X24" s="3308">
        <v>22</v>
      </c>
      <c r="Y24" s="3308">
        <v>21</v>
      </c>
      <c r="Z24" s="3308">
        <v>12</v>
      </c>
      <c r="AA24" s="3308">
        <v>25</v>
      </c>
      <c r="AB24" s="3308">
        <v>21</v>
      </c>
      <c r="AC24" s="3308">
        <v>32</v>
      </c>
      <c r="AD24" s="3308">
        <v>-1</v>
      </c>
      <c r="AE24" s="3308">
        <v>13</v>
      </c>
      <c r="AF24" s="3308">
        <v>19</v>
      </c>
      <c r="AG24" s="3308">
        <v>15</v>
      </c>
      <c r="AH24" s="3308">
        <v>18</v>
      </c>
      <c r="AI24" s="3308">
        <v>19.671657530000001</v>
      </c>
    </row>
    <row r="25" spans="1:35" ht="25.5" x14ac:dyDescent="0.5">
      <c r="A25" s="3306"/>
      <c r="B25" s="3307"/>
      <c r="C25" s="3308"/>
      <c r="D25" s="3308"/>
      <c r="E25" s="3308"/>
      <c r="F25" s="3308"/>
      <c r="G25" s="3308"/>
      <c r="H25" s="3308"/>
      <c r="I25" s="3308"/>
      <c r="J25" s="3308"/>
      <c r="K25" s="3308"/>
      <c r="L25" s="3308"/>
      <c r="M25" s="3308"/>
      <c r="N25" s="3308"/>
      <c r="O25" s="3308"/>
      <c r="P25" s="3308"/>
      <c r="Q25" s="3308"/>
      <c r="R25" s="3308"/>
      <c r="S25" s="3308"/>
      <c r="T25" s="3308"/>
      <c r="U25" s="3308"/>
      <c r="V25" s="3308"/>
      <c r="W25" s="3308"/>
      <c r="X25" s="3308"/>
      <c r="Y25" s="3308"/>
      <c r="Z25" s="3308"/>
      <c r="AA25" s="3308"/>
      <c r="AB25" s="3308"/>
      <c r="AC25" s="3308"/>
      <c r="AD25" s="3308"/>
      <c r="AE25" s="3308"/>
      <c r="AF25" s="3308"/>
      <c r="AG25" s="3308"/>
      <c r="AH25" s="3308"/>
      <c r="AI25" s="3308"/>
    </row>
    <row r="26" spans="1:35" ht="26.25" thickBot="1" x14ac:dyDescent="0.55000000000000004">
      <c r="A26" s="3313" t="s">
        <v>3980</v>
      </c>
      <c r="B26" s="3314">
        <v>72.028182000000001</v>
      </c>
      <c r="C26" s="3315">
        <v>65</v>
      </c>
      <c r="D26" s="3315">
        <v>82.019051190000027</v>
      </c>
      <c r="E26" s="3315">
        <v>44</v>
      </c>
      <c r="F26" s="3315">
        <v>71</v>
      </c>
      <c r="G26" s="3315">
        <v>86</v>
      </c>
      <c r="H26" s="3315">
        <v>96</v>
      </c>
      <c r="I26" s="3315">
        <v>88</v>
      </c>
      <c r="J26" s="3315">
        <v>95.490224999999995</v>
      </c>
      <c r="K26" s="3315">
        <v>79</v>
      </c>
      <c r="L26" s="3315">
        <v>91</v>
      </c>
      <c r="M26" s="3315">
        <v>104</v>
      </c>
      <c r="N26" s="3315">
        <v>94</v>
      </c>
      <c r="O26" s="3315">
        <v>84</v>
      </c>
      <c r="P26" s="3315">
        <v>90</v>
      </c>
      <c r="Q26" s="3315">
        <v>115</v>
      </c>
      <c r="R26" s="3315">
        <v>107.6</v>
      </c>
      <c r="S26" s="3315">
        <v>99</v>
      </c>
      <c r="T26" s="3315">
        <v>46</v>
      </c>
      <c r="U26" s="3315">
        <v>83</v>
      </c>
      <c r="V26" s="3315">
        <v>95.895536402007039</v>
      </c>
      <c r="W26" s="3315">
        <v>50.006203480574378</v>
      </c>
      <c r="X26" s="3315">
        <v>-2</v>
      </c>
      <c r="Y26" s="3315">
        <v>66</v>
      </c>
      <c r="Z26" s="3315">
        <v>61</v>
      </c>
      <c r="AA26" s="3315">
        <v>85</v>
      </c>
      <c r="AB26" s="3315">
        <v>53</v>
      </c>
      <c r="AC26" s="3315">
        <v>90</v>
      </c>
      <c r="AD26" s="3315">
        <v>90</v>
      </c>
      <c r="AE26" s="3315">
        <v>69</v>
      </c>
      <c r="AF26" s="3315">
        <v>82</v>
      </c>
      <c r="AG26" s="3315">
        <v>106</v>
      </c>
      <c r="AH26" s="3315">
        <v>95.170182670000031</v>
      </c>
      <c r="AI26" s="3315">
        <v>120.30112997000006</v>
      </c>
    </row>
    <row r="27" spans="1:35" s="949" customFormat="1" ht="30" customHeight="1" thickTop="1" x14ac:dyDescent="0.35">
      <c r="A27" s="4007" t="s">
        <v>5762</v>
      </c>
      <c r="B27" s="4008"/>
      <c r="C27" s="4008"/>
      <c r="D27" s="4008"/>
      <c r="E27" s="4008"/>
      <c r="F27" s="4008"/>
      <c r="G27" s="4008"/>
      <c r="H27" s="4008"/>
      <c r="I27" s="4008"/>
      <c r="J27" s="4008"/>
      <c r="K27" s="4008"/>
      <c r="L27" s="4008"/>
      <c r="M27" s="4008"/>
      <c r="N27" s="4008"/>
      <c r="O27" s="4008"/>
      <c r="P27" s="4008"/>
      <c r="Q27" s="4008"/>
      <c r="R27" s="1268"/>
      <c r="S27" s="1268"/>
      <c r="T27" s="1268"/>
      <c r="U27" s="1268"/>
      <c r="V27" s="1268"/>
      <c r="W27" s="1268"/>
      <c r="X27" s="1268"/>
      <c r="Y27" s="1268"/>
      <c r="Z27" s="1268"/>
      <c r="AA27" s="1268"/>
      <c r="AB27" s="1268"/>
      <c r="AC27" s="1268"/>
      <c r="AD27" s="1268"/>
      <c r="AE27" s="1268"/>
      <c r="AF27" s="1268"/>
      <c r="AG27" s="1268"/>
      <c r="AH27" s="1268"/>
      <c r="AI27" s="1268"/>
    </row>
    <row r="28" spans="1:35" s="949" customFormat="1" ht="18.75" customHeight="1" x14ac:dyDescent="0.35">
      <c r="A28" s="4009" t="s">
        <v>3981</v>
      </c>
    </row>
    <row r="33" ht="16.5" customHeight="1" x14ac:dyDescent="0.3"/>
    <row r="118" ht="16.5" customHeight="1" x14ac:dyDescent="0.3"/>
    <row r="128" ht="16.5" customHeight="1" x14ac:dyDescent="0.3"/>
    <row r="133" ht="16.5" customHeight="1" x14ac:dyDescent="0.3"/>
  </sheetData>
  <pageMargins left="0.7" right="0.7" top="0.75" bottom="0.75" header="0.3" footer="0.3"/>
  <pageSetup paperSize="9" scale="4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G83"/>
  <sheetViews>
    <sheetView topLeftCell="A2" zoomScale="70" zoomScaleNormal="70" workbookViewId="0">
      <selection activeCell="E8" sqref="E8"/>
    </sheetView>
  </sheetViews>
  <sheetFormatPr defaultRowHeight="30.75" x14ac:dyDescent="0.55000000000000004"/>
  <cols>
    <col min="1" max="1" width="96.42578125" style="2870" customWidth="1"/>
    <col min="2" max="2" width="20" style="1619" customWidth="1"/>
    <col min="3" max="3" width="23.42578125" style="1619" customWidth="1"/>
    <col min="4" max="5" width="23" style="1619" customWidth="1"/>
    <col min="6" max="6" width="18.28515625" style="1619" customWidth="1"/>
    <col min="7" max="7" width="20.5703125" style="1619" customWidth="1"/>
    <col min="8" max="8" width="19.5703125" style="1619" customWidth="1"/>
    <col min="9" max="9" width="21.7109375" style="1619" customWidth="1"/>
    <col min="10" max="10" width="23" style="1619" customWidth="1"/>
    <col min="11" max="11" width="9.140625" style="1611"/>
    <col min="12" max="12" width="9.140625" style="1611" customWidth="1"/>
    <col min="13" max="59" width="9.140625" style="1611"/>
    <col min="60" max="255" width="9.140625" style="1619"/>
    <col min="256" max="256" width="38.140625" style="1619" customWidth="1"/>
    <col min="257" max="257" width="10.140625" style="1619" customWidth="1"/>
    <col min="258" max="258" width="12.85546875" style="1619" customWidth="1"/>
    <col min="259" max="259" width="11.7109375" style="1619" customWidth="1"/>
    <col min="260" max="260" width="11.42578125" style="1619" customWidth="1"/>
    <col min="261" max="261" width="11.28515625" style="1619" customWidth="1"/>
    <col min="262" max="262" width="13.5703125" style="1619" customWidth="1"/>
    <col min="263" max="263" width="10.5703125" style="1619" customWidth="1"/>
    <col min="264" max="264" width="11.7109375" style="1619" customWidth="1"/>
    <col min="265" max="265" width="13.7109375" style="1619" customWidth="1"/>
    <col min="266" max="511" width="9.140625" style="1619"/>
    <col min="512" max="512" width="38.140625" style="1619" customWidth="1"/>
    <col min="513" max="513" width="10.140625" style="1619" customWidth="1"/>
    <col min="514" max="514" width="12.85546875" style="1619" customWidth="1"/>
    <col min="515" max="515" width="11.7109375" style="1619" customWidth="1"/>
    <col min="516" max="516" width="11.42578125" style="1619" customWidth="1"/>
    <col min="517" max="517" width="11.28515625" style="1619" customWidth="1"/>
    <col min="518" max="518" width="13.5703125" style="1619" customWidth="1"/>
    <col min="519" max="519" width="10.5703125" style="1619" customWidth="1"/>
    <col min="520" max="520" width="11.7109375" style="1619" customWidth="1"/>
    <col min="521" max="521" width="13.7109375" style="1619" customWidth="1"/>
    <col min="522" max="767" width="9.140625" style="1619"/>
    <col min="768" max="768" width="38.140625" style="1619" customWidth="1"/>
    <col min="769" max="769" width="10.140625" style="1619" customWidth="1"/>
    <col min="770" max="770" width="12.85546875" style="1619" customWidth="1"/>
    <col min="771" max="771" width="11.7109375" style="1619" customWidth="1"/>
    <col min="772" max="772" width="11.42578125" style="1619" customWidth="1"/>
    <col min="773" max="773" width="11.28515625" style="1619" customWidth="1"/>
    <col min="774" max="774" width="13.5703125" style="1619" customWidth="1"/>
    <col min="775" max="775" width="10.5703125" style="1619" customWidth="1"/>
    <col min="776" max="776" width="11.7109375" style="1619" customWidth="1"/>
    <col min="777" max="777" width="13.7109375" style="1619" customWidth="1"/>
    <col min="778" max="1023" width="9.140625" style="1619"/>
    <col min="1024" max="1024" width="38.140625" style="1619" customWidth="1"/>
    <col min="1025" max="1025" width="10.140625" style="1619" customWidth="1"/>
    <col min="1026" max="1026" width="12.85546875" style="1619" customWidth="1"/>
    <col min="1027" max="1027" width="11.7109375" style="1619" customWidth="1"/>
    <col min="1028" max="1028" width="11.42578125" style="1619" customWidth="1"/>
    <col min="1029" max="1029" width="11.28515625" style="1619" customWidth="1"/>
    <col min="1030" max="1030" width="13.5703125" style="1619" customWidth="1"/>
    <col min="1031" max="1031" width="10.5703125" style="1619" customWidth="1"/>
    <col min="1032" max="1032" width="11.7109375" style="1619" customWidth="1"/>
    <col min="1033" max="1033" width="13.7109375" style="1619" customWidth="1"/>
    <col min="1034" max="1279" width="9.140625" style="1619"/>
    <col min="1280" max="1280" width="38.140625" style="1619" customWidth="1"/>
    <col min="1281" max="1281" width="10.140625" style="1619" customWidth="1"/>
    <col min="1282" max="1282" width="12.85546875" style="1619" customWidth="1"/>
    <col min="1283" max="1283" width="11.7109375" style="1619" customWidth="1"/>
    <col min="1284" max="1284" width="11.42578125" style="1619" customWidth="1"/>
    <col min="1285" max="1285" width="11.28515625" style="1619" customWidth="1"/>
    <col min="1286" max="1286" width="13.5703125" style="1619" customWidth="1"/>
    <col min="1287" max="1287" width="10.5703125" style="1619" customWidth="1"/>
    <col min="1288" max="1288" width="11.7109375" style="1619" customWidth="1"/>
    <col min="1289" max="1289" width="13.7109375" style="1619" customWidth="1"/>
    <col min="1290" max="1535" width="9.140625" style="1619"/>
    <col min="1536" max="1536" width="38.140625" style="1619" customWidth="1"/>
    <col min="1537" max="1537" width="10.140625" style="1619" customWidth="1"/>
    <col min="1538" max="1538" width="12.85546875" style="1619" customWidth="1"/>
    <col min="1539" max="1539" width="11.7109375" style="1619" customWidth="1"/>
    <col min="1540" max="1540" width="11.42578125" style="1619" customWidth="1"/>
    <col min="1541" max="1541" width="11.28515625" style="1619" customWidth="1"/>
    <col min="1542" max="1542" width="13.5703125" style="1619" customWidth="1"/>
    <col min="1543" max="1543" width="10.5703125" style="1619" customWidth="1"/>
    <col min="1544" max="1544" width="11.7109375" style="1619" customWidth="1"/>
    <col min="1545" max="1545" width="13.7109375" style="1619" customWidth="1"/>
    <col min="1546" max="1791" width="9.140625" style="1619"/>
    <col min="1792" max="1792" width="38.140625" style="1619" customWidth="1"/>
    <col min="1793" max="1793" width="10.140625" style="1619" customWidth="1"/>
    <col min="1794" max="1794" width="12.85546875" style="1619" customWidth="1"/>
    <col min="1795" max="1795" width="11.7109375" style="1619" customWidth="1"/>
    <col min="1796" max="1796" width="11.42578125" style="1619" customWidth="1"/>
    <col min="1797" max="1797" width="11.28515625" style="1619" customWidth="1"/>
    <col min="1798" max="1798" width="13.5703125" style="1619" customWidth="1"/>
    <col min="1799" max="1799" width="10.5703125" style="1619" customWidth="1"/>
    <col min="1800" max="1800" width="11.7109375" style="1619" customWidth="1"/>
    <col min="1801" max="1801" width="13.7109375" style="1619" customWidth="1"/>
    <col min="1802" max="2047" width="9.140625" style="1619"/>
    <col min="2048" max="2048" width="38.140625" style="1619" customWidth="1"/>
    <col min="2049" max="2049" width="10.140625" style="1619" customWidth="1"/>
    <col min="2050" max="2050" width="12.85546875" style="1619" customWidth="1"/>
    <col min="2051" max="2051" width="11.7109375" style="1619" customWidth="1"/>
    <col min="2052" max="2052" width="11.42578125" style="1619" customWidth="1"/>
    <col min="2053" max="2053" width="11.28515625" style="1619" customWidth="1"/>
    <col min="2054" max="2054" width="13.5703125" style="1619" customWidth="1"/>
    <col min="2055" max="2055" width="10.5703125" style="1619" customWidth="1"/>
    <col min="2056" max="2056" width="11.7109375" style="1619" customWidth="1"/>
    <col min="2057" max="2057" width="13.7109375" style="1619" customWidth="1"/>
    <col min="2058" max="2303" width="9.140625" style="1619"/>
    <col min="2304" max="2304" width="38.140625" style="1619" customWidth="1"/>
    <col min="2305" max="2305" width="10.140625" style="1619" customWidth="1"/>
    <col min="2306" max="2306" width="12.85546875" style="1619" customWidth="1"/>
    <col min="2307" max="2307" width="11.7109375" style="1619" customWidth="1"/>
    <col min="2308" max="2308" width="11.42578125" style="1619" customWidth="1"/>
    <col min="2309" max="2309" width="11.28515625" style="1619" customWidth="1"/>
    <col min="2310" max="2310" width="13.5703125" style="1619" customWidth="1"/>
    <col min="2311" max="2311" width="10.5703125" style="1619" customWidth="1"/>
    <col min="2312" max="2312" width="11.7109375" style="1619" customWidth="1"/>
    <col min="2313" max="2313" width="13.7109375" style="1619" customWidth="1"/>
    <col min="2314" max="2559" width="9.140625" style="1619"/>
    <col min="2560" max="2560" width="38.140625" style="1619" customWidth="1"/>
    <col min="2561" max="2561" width="10.140625" style="1619" customWidth="1"/>
    <col min="2562" max="2562" width="12.85546875" style="1619" customWidth="1"/>
    <col min="2563" max="2563" width="11.7109375" style="1619" customWidth="1"/>
    <col min="2564" max="2564" width="11.42578125" style="1619" customWidth="1"/>
    <col min="2565" max="2565" width="11.28515625" style="1619" customWidth="1"/>
    <col min="2566" max="2566" width="13.5703125" style="1619" customWidth="1"/>
    <col min="2567" max="2567" width="10.5703125" style="1619" customWidth="1"/>
    <col min="2568" max="2568" width="11.7109375" style="1619" customWidth="1"/>
    <col min="2569" max="2569" width="13.7109375" style="1619" customWidth="1"/>
    <col min="2570" max="2815" width="9.140625" style="1619"/>
    <col min="2816" max="2816" width="38.140625" style="1619" customWidth="1"/>
    <col min="2817" max="2817" width="10.140625" style="1619" customWidth="1"/>
    <col min="2818" max="2818" width="12.85546875" style="1619" customWidth="1"/>
    <col min="2819" max="2819" width="11.7109375" style="1619" customWidth="1"/>
    <col min="2820" max="2820" width="11.42578125" style="1619" customWidth="1"/>
    <col min="2821" max="2821" width="11.28515625" style="1619" customWidth="1"/>
    <col min="2822" max="2822" width="13.5703125" style="1619" customWidth="1"/>
    <col min="2823" max="2823" width="10.5703125" style="1619" customWidth="1"/>
    <col min="2824" max="2824" width="11.7109375" style="1619" customWidth="1"/>
    <col min="2825" max="2825" width="13.7109375" style="1619" customWidth="1"/>
    <col min="2826" max="3071" width="9.140625" style="1619"/>
    <col min="3072" max="3072" width="38.140625" style="1619" customWidth="1"/>
    <col min="3073" max="3073" width="10.140625" style="1619" customWidth="1"/>
    <col min="3074" max="3074" width="12.85546875" style="1619" customWidth="1"/>
    <col min="3075" max="3075" width="11.7109375" style="1619" customWidth="1"/>
    <col min="3076" max="3076" width="11.42578125" style="1619" customWidth="1"/>
    <col min="3077" max="3077" width="11.28515625" style="1619" customWidth="1"/>
    <col min="3078" max="3078" width="13.5703125" style="1619" customWidth="1"/>
    <col min="3079" max="3079" width="10.5703125" style="1619" customWidth="1"/>
    <col min="3080" max="3080" width="11.7109375" style="1619" customWidth="1"/>
    <col min="3081" max="3081" width="13.7109375" style="1619" customWidth="1"/>
    <col min="3082" max="3327" width="9.140625" style="1619"/>
    <col min="3328" max="3328" width="38.140625" style="1619" customWidth="1"/>
    <col min="3329" max="3329" width="10.140625" style="1619" customWidth="1"/>
    <col min="3330" max="3330" width="12.85546875" style="1619" customWidth="1"/>
    <col min="3331" max="3331" width="11.7109375" style="1619" customWidth="1"/>
    <col min="3332" max="3332" width="11.42578125" style="1619" customWidth="1"/>
    <col min="3333" max="3333" width="11.28515625" style="1619" customWidth="1"/>
    <col min="3334" max="3334" width="13.5703125" style="1619" customWidth="1"/>
    <col min="3335" max="3335" width="10.5703125" style="1619" customWidth="1"/>
    <col min="3336" max="3336" width="11.7109375" style="1619" customWidth="1"/>
    <col min="3337" max="3337" width="13.7109375" style="1619" customWidth="1"/>
    <col min="3338" max="3583" width="9.140625" style="1619"/>
    <col min="3584" max="3584" width="38.140625" style="1619" customWidth="1"/>
    <col min="3585" max="3585" width="10.140625" style="1619" customWidth="1"/>
    <col min="3586" max="3586" width="12.85546875" style="1619" customWidth="1"/>
    <col min="3587" max="3587" width="11.7109375" style="1619" customWidth="1"/>
    <col min="3588" max="3588" width="11.42578125" style="1619" customWidth="1"/>
    <col min="3589" max="3589" width="11.28515625" style="1619" customWidth="1"/>
    <col min="3590" max="3590" width="13.5703125" style="1619" customWidth="1"/>
    <col min="3591" max="3591" width="10.5703125" style="1619" customWidth="1"/>
    <col min="3592" max="3592" width="11.7109375" style="1619" customWidth="1"/>
    <col min="3593" max="3593" width="13.7109375" style="1619" customWidth="1"/>
    <col min="3594" max="3839" width="9.140625" style="1619"/>
    <col min="3840" max="3840" width="38.140625" style="1619" customWidth="1"/>
    <col min="3841" max="3841" width="10.140625" style="1619" customWidth="1"/>
    <col min="3842" max="3842" width="12.85546875" style="1619" customWidth="1"/>
    <col min="3843" max="3843" width="11.7109375" style="1619" customWidth="1"/>
    <col min="3844" max="3844" width="11.42578125" style="1619" customWidth="1"/>
    <col min="3845" max="3845" width="11.28515625" style="1619" customWidth="1"/>
    <col min="3846" max="3846" width="13.5703125" style="1619" customWidth="1"/>
    <col min="3847" max="3847" width="10.5703125" style="1619" customWidth="1"/>
    <col min="3848" max="3848" width="11.7109375" style="1619" customWidth="1"/>
    <col min="3849" max="3849" width="13.7109375" style="1619" customWidth="1"/>
    <col min="3850" max="4095" width="9.140625" style="1619"/>
    <col min="4096" max="4096" width="38.140625" style="1619" customWidth="1"/>
    <col min="4097" max="4097" width="10.140625" style="1619" customWidth="1"/>
    <col min="4098" max="4098" width="12.85546875" style="1619" customWidth="1"/>
    <col min="4099" max="4099" width="11.7109375" style="1619" customWidth="1"/>
    <col min="4100" max="4100" width="11.42578125" style="1619" customWidth="1"/>
    <col min="4101" max="4101" width="11.28515625" style="1619" customWidth="1"/>
    <col min="4102" max="4102" width="13.5703125" style="1619" customWidth="1"/>
    <col min="4103" max="4103" width="10.5703125" style="1619" customWidth="1"/>
    <col min="4104" max="4104" width="11.7109375" style="1619" customWidth="1"/>
    <col min="4105" max="4105" width="13.7109375" style="1619" customWidth="1"/>
    <col min="4106" max="4351" width="9.140625" style="1619"/>
    <col min="4352" max="4352" width="38.140625" style="1619" customWidth="1"/>
    <col min="4353" max="4353" width="10.140625" style="1619" customWidth="1"/>
    <col min="4354" max="4354" width="12.85546875" style="1619" customWidth="1"/>
    <col min="4355" max="4355" width="11.7109375" style="1619" customWidth="1"/>
    <col min="4356" max="4356" width="11.42578125" style="1619" customWidth="1"/>
    <col min="4357" max="4357" width="11.28515625" style="1619" customWidth="1"/>
    <col min="4358" max="4358" width="13.5703125" style="1619" customWidth="1"/>
    <col min="4359" max="4359" width="10.5703125" style="1619" customWidth="1"/>
    <col min="4360" max="4360" width="11.7109375" style="1619" customWidth="1"/>
    <col min="4361" max="4361" width="13.7109375" style="1619" customWidth="1"/>
    <col min="4362" max="4607" width="9.140625" style="1619"/>
    <col min="4608" max="4608" width="38.140625" style="1619" customWidth="1"/>
    <col min="4609" max="4609" width="10.140625" style="1619" customWidth="1"/>
    <col min="4610" max="4610" width="12.85546875" style="1619" customWidth="1"/>
    <col min="4611" max="4611" width="11.7109375" style="1619" customWidth="1"/>
    <col min="4612" max="4612" width="11.42578125" style="1619" customWidth="1"/>
    <col min="4613" max="4613" width="11.28515625" style="1619" customWidth="1"/>
    <col min="4614" max="4614" width="13.5703125" style="1619" customWidth="1"/>
    <col min="4615" max="4615" width="10.5703125" style="1619" customWidth="1"/>
    <col min="4616" max="4616" width="11.7109375" style="1619" customWidth="1"/>
    <col min="4617" max="4617" width="13.7109375" style="1619" customWidth="1"/>
    <col min="4618" max="4863" width="9.140625" style="1619"/>
    <col min="4864" max="4864" width="38.140625" style="1619" customWidth="1"/>
    <col min="4865" max="4865" width="10.140625" style="1619" customWidth="1"/>
    <col min="4866" max="4866" width="12.85546875" style="1619" customWidth="1"/>
    <col min="4867" max="4867" width="11.7109375" style="1619" customWidth="1"/>
    <col min="4868" max="4868" width="11.42578125" style="1619" customWidth="1"/>
    <col min="4869" max="4869" width="11.28515625" style="1619" customWidth="1"/>
    <col min="4870" max="4870" width="13.5703125" style="1619" customWidth="1"/>
    <col min="4871" max="4871" width="10.5703125" style="1619" customWidth="1"/>
    <col min="4872" max="4872" width="11.7109375" style="1619" customWidth="1"/>
    <col min="4873" max="4873" width="13.7109375" style="1619" customWidth="1"/>
    <col min="4874" max="5119" width="9.140625" style="1619"/>
    <col min="5120" max="5120" width="38.140625" style="1619" customWidth="1"/>
    <col min="5121" max="5121" width="10.140625" style="1619" customWidth="1"/>
    <col min="5122" max="5122" width="12.85546875" style="1619" customWidth="1"/>
    <col min="5123" max="5123" width="11.7109375" style="1619" customWidth="1"/>
    <col min="5124" max="5124" width="11.42578125" style="1619" customWidth="1"/>
    <col min="5125" max="5125" width="11.28515625" style="1619" customWidth="1"/>
    <col min="5126" max="5126" width="13.5703125" style="1619" customWidth="1"/>
    <col min="5127" max="5127" width="10.5703125" style="1619" customWidth="1"/>
    <col min="5128" max="5128" width="11.7109375" style="1619" customWidth="1"/>
    <col min="5129" max="5129" width="13.7109375" style="1619" customWidth="1"/>
    <col min="5130" max="5375" width="9.140625" style="1619"/>
    <col min="5376" max="5376" width="38.140625" style="1619" customWidth="1"/>
    <col min="5377" max="5377" width="10.140625" style="1619" customWidth="1"/>
    <col min="5378" max="5378" width="12.85546875" style="1619" customWidth="1"/>
    <col min="5379" max="5379" width="11.7109375" style="1619" customWidth="1"/>
    <col min="5380" max="5380" width="11.42578125" style="1619" customWidth="1"/>
    <col min="5381" max="5381" width="11.28515625" style="1619" customWidth="1"/>
    <col min="5382" max="5382" width="13.5703125" style="1619" customWidth="1"/>
    <col min="5383" max="5383" width="10.5703125" style="1619" customWidth="1"/>
    <col min="5384" max="5384" width="11.7109375" style="1619" customWidth="1"/>
    <col min="5385" max="5385" width="13.7109375" style="1619" customWidth="1"/>
    <col min="5386" max="5631" width="9.140625" style="1619"/>
    <col min="5632" max="5632" width="38.140625" style="1619" customWidth="1"/>
    <col min="5633" max="5633" width="10.140625" style="1619" customWidth="1"/>
    <col min="5634" max="5634" width="12.85546875" style="1619" customWidth="1"/>
    <col min="5635" max="5635" width="11.7109375" style="1619" customWidth="1"/>
    <col min="5636" max="5636" width="11.42578125" style="1619" customWidth="1"/>
    <col min="5637" max="5637" width="11.28515625" style="1619" customWidth="1"/>
    <col min="5638" max="5638" width="13.5703125" style="1619" customWidth="1"/>
    <col min="5639" max="5639" width="10.5703125" style="1619" customWidth="1"/>
    <col min="5640" max="5640" width="11.7109375" style="1619" customWidth="1"/>
    <col min="5641" max="5641" width="13.7109375" style="1619" customWidth="1"/>
    <col min="5642" max="5887" width="9.140625" style="1619"/>
    <col min="5888" max="5888" width="38.140625" style="1619" customWidth="1"/>
    <col min="5889" max="5889" width="10.140625" style="1619" customWidth="1"/>
    <col min="5890" max="5890" width="12.85546875" style="1619" customWidth="1"/>
    <col min="5891" max="5891" width="11.7109375" style="1619" customWidth="1"/>
    <col min="5892" max="5892" width="11.42578125" style="1619" customWidth="1"/>
    <col min="5893" max="5893" width="11.28515625" style="1619" customWidth="1"/>
    <col min="5894" max="5894" width="13.5703125" style="1619" customWidth="1"/>
    <col min="5895" max="5895" width="10.5703125" style="1619" customWidth="1"/>
    <col min="5896" max="5896" width="11.7109375" style="1619" customWidth="1"/>
    <col min="5897" max="5897" width="13.7109375" style="1619" customWidth="1"/>
    <col min="5898" max="6143" width="9.140625" style="1619"/>
    <col min="6144" max="6144" width="38.140625" style="1619" customWidth="1"/>
    <col min="6145" max="6145" width="10.140625" style="1619" customWidth="1"/>
    <col min="6146" max="6146" width="12.85546875" style="1619" customWidth="1"/>
    <col min="6147" max="6147" width="11.7109375" style="1619" customWidth="1"/>
    <col min="6148" max="6148" width="11.42578125" style="1619" customWidth="1"/>
    <col min="6149" max="6149" width="11.28515625" style="1619" customWidth="1"/>
    <col min="6150" max="6150" width="13.5703125" style="1619" customWidth="1"/>
    <col min="6151" max="6151" width="10.5703125" style="1619" customWidth="1"/>
    <col min="6152" max="6152" width="11.7109375" style="1619" customWidth="1"/>
    <col min="6153" max="6153" width="13.7109375" style="1619" customWidth="1"/>
    <col min="6154" max="6399" width="9.140625" style="1619"/>
    <col min="6400" max="6400" width="38.140625" style="1619" customWidth="1"/>
    <col min="6401" max="6401" width="10.140625" style="1619" customWidth="1"/>
    <col min="6402" max="6402" width="12.85546875" style="1619" customWidth="1"/>
    <col min="6403" max="6403" width="11.7109375" style="1619" customWidth="1"/>
    <col min="6404" max="6404" width="11.42578125" style="1619" customWidth="1"/>
    <col min="6405" max="6405" width="11.28515625" style="1619" customWidth="1"/>
    <col min="6406" max="6406" width="13.5703125" style="1619" customWidth="1"/>
    <col min="6407" max="6407" width="10.5703125" style="1619" customWidth="1"/>
    <col min="6408" max="6408" width="11.7109375" style="1619" customWidth="1"/>
    <col min="6409" max="6409" width="13.7109375" style="1619" customWidth="1"/>
    <col min="6410" max="6655" width="9.140625" style="1619"/>
    <col min="6656" max="6656" width="38.140625" style="1619" customWidth="1"/>
    <col min="6657" max="6657" width="10.140625" style="1619" customWidth="1"/>
    <col min="6658" max="6658" width="12.85546875" style="1619" customWidth="1"/>
    <col min="6659" max="6659" width="11.7109375" style="1619" customWidth="1"/>
    <col min="6660" max="6660" width="11.42578125" style="1619" customWidth="1"/>
    <col min="6661" max="6661" width="11.28515625" style="1619" customWidth="1"/>
    <col min="6662" max="6662" width="13.5703125" style="1619" customWidth="1"/>
    <col min="6663" max="6663" width="10.5703125" style="1619" customWidth="1"/>
    <col min="6664" max="6664" width="11.7109375" style="1619" customWidth="1"/>
    <col min="6665" max="6665" width="13.7109375" style="1619" customWidth="1"/>
    <col min="6666" max="6911" width="9.140625" style="1619"/>
    <col min="6912" max="6912" width="38.140625" style="1619" customWidth="1"/>
    <col min="6913" max="6913" width="10.140625" style="1619" customWidth="1"/>
    <col min="6914" max="6914" width="12.85546875" style="1619" customWidth="1"/>
    <col min="6915" max="6915" width="11.7109375" style="1619" customWidth="1"/>
    <col min="6916" max="6916" width="11.42578125" style="1619" customWidth="1"/>
    <col min="6917" max="6917" width="11.28515625" style="1619" customWidth="1"/>
    <col min="6918" max="6918" width="13.5703125" style="1619" customWidth="1"/>
    <col min="6919" max="6919" width="10.5703125" style="1619" customWidth="1"/>
    <col min="6920" max="6920" width="11.7109375" style="1619" customWidth="1"/>
    <col min="6921" max="6921" width="13.7109375" style="1619" customWidth="1"/>
    <col min="6922" max="7167" width="9.140625" style="1619"/>
    <col min="7168" max="7168" width="38.140625" style="1619" customWidth="1"/>
    <col min="7169" max="7169" width="10.140625" style="1619" customWidth="1"/>
    <col min="7170" max="7170" width="12.85546875" style="1619" customWidth="1"/>
    <col min="7171" max="7171" width="11.7109375" style="1619" customWidth="1"/>
    <col min="7172" max="7172" width="11.42578125" style="1619" customWidth="1"/>
    <col min="7173" max="7173" width="11.28515625" style="1619" customWidth="1"/>
    <col min="7174" max="7174" width="13.5703125" style="1619" customWidth="1"/>
    <col min="7175" max="7175" width="10.5703125" style="1619" customWidth="1"/>
    <col min="7176" max="7176" width="11.7109375" style="1619" customWidth="1"/>
    <col min="7177" max="7177" width="13.7109375" style="1619" customWidth="1"/>
    <col min="7178" max="7423" width="9.140625" style="1619"/>
    <col min="7424" max="7424" width="38.140625" style="1619" customWidth="1"/>
    <col min="7425" max="7425" width="10.140625" style="1619" customWidth="1"/>
    <col min="7426" max="7426" width="12.85546875" style="1619" customWidth="1"/>
    <col min="7427" max="7427" width="11.7109375" style="1619" customWidth="1"/>
    <col min="7428" max="7428" width="11.42578125" style="1619" customWidth="1"/>
    <col min="7429" max="7429" width="11.28515625" style="1619" customWidth="1"/>
    <col min="7430" max="7430" width="13.5703125" style="1619" customWidth="1"/>
    <col min="7431" max="7431" width="10.5703125" style="1619" customWidth="1"/>
    <col min="7432" max="7432" width="11.7109375" style="1619" customWidth="1"/>
    <col min="7433" max="7433" width="13.7109375" style="1619" customWidth="1"/>
    <col min="7434" max="7679" width="9.140625" style="1619"/>
    <col min="7680" max="7680" width="38.140625" style="1619" customWidth="1"/>
    <col min="7681" max="7681" width="10.140625" style="1619" customWidth="1"/>
    <col min="7682" max="7682" width="12.85546875" style="1619" customWidth="1"/>
    <col min="7683" max="7683" width="11.7109375" style="1619" customWidth="1"/>
    <col min="7684" max="7684" width="11.42578125" style="1619" customWidth="1"/>
    <col min="7685" max="7685" width="11.28515625" style="1619" customWidth="1"/>
    <col min="7686" max="7686" width="13.5703125" style="1619" customWidth="1"/>
    <col min="7687" max="7687" width="10.5703125" style="1619" customWidth="1"/>
    <col min="7688" max="7688" width="11.7109375" style="1619" customWidth="1"/>
    <col min="7689" max="7689" width="13.7109375" style="1619" customWidth="1"/>
    <col min="7690" max="7935" width="9.140625" style="1619"/>
    <col min="7936" max="7936" width="38.140625" style="1619" customWidth="1"/>
    <col min="7937" max="7937" width="10.140625" style="1619" customWidth="1"/>
    <col min="7938" max="7938" width="12.85546875" style="1619" customWidth="1"/>
    <col min="7939" max="7939" width="11.7109375" style="1619" customWidth="1"/>
    <col min="7940" max="7940" width="11.42578125" style="1619" customWidth="1"/>
    <col min="7941" max="7941" width="11.28515625" style="1619" customWidth="1"/>
    <col min="7942" max="7942" width="13.5703125" style="1619" customWidth="1"/>
    <col min="7943" max="7943" width="10.5703125" style="1619" customWidth="1"/>
    <col min="7944" max="7944" width="11.7109375" style="1619" customWidth="1"/>
    <col min="7945" max="7945" width="13.7109375" style="1619" customWidth="1"/>
    <col min="7946" max="8191" width="9.140625" style="1619"/>
    <col min="8192" max="8192" width="38.140625" style="1619" customWidth="1"/>
    <col min="8193" max="8193" width="10.140625" style="1619" customWidth="1"/>
    <col min="8194" max="8194" width="12.85546875" style="1619" customWidth="1"/>
    <col min="8195" max="8195" width="11.7109375" style="1619" customWidth="1"/>
    <col min="8196" max="8196" width="11.42578125" style="1619" customWidth="1"/>
    <col min="8197" max="8197" width="11.28515625" style="1619" customWidth="1"/>
    <col min="8198" max="8198" width="13.5703125" style="1619" customWidth="1"/>
    <col min="8199" max="8199" width="10.5703125" style="1619" customWidth="1"/>
    <col min="8200" max="8200" width="11.7109375" style="1619" customWidth="1"/>
    <col min="8201" max="8201" width="13.7109375" style="1619" customWidth="1"/>
    <col min="8202" max="8447" width="9.140625" style="1619"/>
    <col min="8448" max="8448" width="38.140625" style="1619" customWidth="1"/>
    <col min="8449" max="8449" width="10.140625" style="1619" customWidth="1"/>
    <col min="8450" max="8450" width="12.85546875" style="1619" customWidth="1"/>
    <col min="8451" max="8451" width="11.7109375" style="1619" customWidth="1"/>
    <col min="8452" max="8452" width="11.42578125" style="1619" customWidth="1"/>
    <col min="8453" max="8453" width="11.28515625" style="1619" customWidth="1"/>
    <col min="8454" max="8454" width="13.5703125" style="1619" customWidth="1"/>
    <col min="8455" max="8455" width="10.5703125" style="1619" customWidth="1"/>
    <col min="8456" max="8456" width="11.7109375" style="1619" customWidth="1"/>
    <col min="8457" max="8457" width="13.7109375" style="1619" customWidth="1"/>
    <col min="8458" max="8703" width="9.140625" style="1619"/>
    <col min="8704" max="8704" width="38.140625" style="1619" customWidth="1"/>
    <col min="8705" max="8705" width="10.140625" style="1619" customWidth="1"/>
    <col min="8706" max="8706" width="12.85546875" style="1619" customWidth="1"/>
    <col min="8707" max="8707" width="11.7109375" style="1619" customWidth="1"/>
    <col min="8708" max="8708" width="11.42578125" style="1619" customWidth="1"/>
    <col min="8709" max="8709" width="11.28515625" style="1619" customWidth="1"/>
    <col min="8710" max="8710" width="13.5703125" style="1619" customWidth="1"/>
    <col min="8711" max="8711" width="10.5703125" style="1619" customWidth="1"/>
    <col min="8712" max="8712" width="11.7109375" style="1619" customWidth="1"/>
    <col min="8713" max="8713" width="13.7109375" style="1619" customWidth="1"/>
    <col min="8714" max="8959" width="9.140625" style="1619"/>
    <col min="8960" max="8960" width="38.140625" style="1619" customWidth="1"/>
    <col min="8961" max="8961" width="10.140625" style="1619" customWidth="1"/>
    <col min="8962" max="8962" width="12.85546875" style="1619" customWidth="1"/>
    <col min="8963" max="8963" width="11.7109375" style="1619" customWidth="1"/>
    <col min="8964" max="8964" width="11.42578125" style="1619" customWidth="1"/>
    <col min="8965" max="8965" width="11.28515625" style="1619" customWidth="1"/>
    <col min="8966" max="8966" width="13.5703125" style="1619" customWidth="1"/>
    <col min="8967" max="8967" width="10.5703125" style="1619" customWidth="1"/>
    <col min="8968" max="8968" width="11.7109375" style="1619" customWidth="1"/>
    <col min="8969" max="8969" width="13.7109375" style="1619" customWidth="1"/>
    <col min="8970" max="9215" width="9.140625" style="1619"/>
    <col min="9216" max="9216" width="38.140625" style="1619" customWidth="1"/>
    <col min="9217" max="9217" width="10.140625" style="1619" customWidth="1"/>
    <col min="9218" max="9218" width="12.85546875" style="1619" customWidth="1"/>
    <col min="9219" max="9219" width="11.7109375" style="1619" customWidth="1"/>
    <col min="9220" max="9220" width="11.42578125" style="1619" customWidth="1"/>
    <col min="9221" max="9221" width="11.28515625" style="1619" customWidth="1"/>
    <col min="9222" max="9222" width="13.5703125" style="1619" customWidth="1"/>
    <col min="9223" max="9223" width="10.5703125" style="1619" customWidth="1"/>
    <col min="9224" max="9224" width="11.7109375" style="1619" customWidth="1"/>
    <col min="9225" max="9225" width="13.7109375" style="1619" customWidth="1"/>
    <col min="9226" max="9471" width="9.140625" style="1619"/>
    <col min="9472" max="9472" width="38.140625" style="1619" customWidth="1"/>
    <col min="9473" max="9473" width="10.140625" style="1619" customWidth="1"/>
    <col min="9474" max="9474" width="12.85546875" style="1619" customWidth="1"/>
    <col min="9475" max="9475" width="11.7109375" style="1619" customWidth="1"/>
    <col min="9476" max="9476" width="11.42578125" style="1619" customWidth="1"/>
    <col min="9477" max="9477" width="11.28515625" style="1619" customWidth="1"/>
    <col min="9478" max="9478" width="13.5703125" style="1619" customWidth="1"/>
    <col min="9479" max="9479" width="10.5703125" style="1619" customWidth="1"/>
    <col min="9480" max="9480" width="11.7109375" style="1619" customWidth="1"/>
    <col min="9481" max="9481" width="13.7109375" style="1619" customWidth="1"/>
    <col min="9482" max="9727" width="9.140625" style="1619"/>
    <col min="9728" max="9728" width="38.140625" style="1619" customWidth="1"/>
    <col min="9729" max="9729" width="10.140625" style="1619" customWidth="1"/>
    <col min="9730" max="9730" width="12.85546875" style="1619" customWidth="1"/>
    <col min="9731" max="9731" width="11.7109375" style="1619" customWidth="1"/>
    <col min="9732" max="9732" width="11.42578125" style="1619" customWidth="1"/>
    <col min="9733" max="9733" width="11.28515625" style="1619" customWidth="1"/>
    <col min="9734" max="9734" width="13.5703125" style="1619" customWidth="1"/>
    <col min="9735" max="9735" width="10.5703125" style="1619" customWidth="1"/>
    <col min="9736" max="9736" width="11.7109375" style="1619" customWidth="1"/>
    <col min="9737" max="9737" width="13.7109375" style="1619" customWidth="1"/>
    <col min="9738" max="9983" width="9.140625" style="1619"/>
    <col min="9984" max="9984" width="38.140625" style="1619" customWidth="1"/>
    <col min="9985" max="9985" width="10.140625" style="1619" customWidth="1"/>
    <col min="9986" max="9986" width="12.85546875" style="1619" customWidth="1"/>
    <col min="9987" max="9987" width="11.7109375" style="1619" customWidth="1"/>
    <col min="9988" max="9988" width="11.42578125" style="1619" customWidth="1"/>
    <col min="9989" max="9989" width="11.28515625" style="1619" customWidth="1"/>
    <col min="9990" max="9990" width="13.5703125" style="1619" customWidth="1"/>
    <col min="9991" max="9991" width="10.5703125" style="1619" customWidth="1"/>
    <col min="9992" max="9992" width="11.7109375" style="1619" customWidth="1"/>
    <col min="9993" max="9993" width="13.7109375" style="1619" customWidth="1"/>
    <col min="9994" max="10239" width="9.140625" style="1619"/>
    <col min="10240" max="10240" width="38.140625" style="1619" customWidth="1"/>
    <col min="10241" max="10241" width="10.140625" style="1619" customWidth="1"/>
    <col min="10242" max="10242" width="12.85546875" style="1619" customWidth="1"/>
    <col min="10243" max="10243" width="11.7109375" style="1619" customWidth="1"/>
    <col min="10244" max="10244" width="11.42578125" style="1619" customWidth="1"/>
    <col min="10245" max="10245" width="11.28515625" style="1619" customWidth="1"/>
    <col min="10246" max="10246" width="13.5703125" style="1619" customWidth="1"/>
    <col min="10247" max="10247" width="10.5703125" style="1619" customWidth="1"/>
    <col min="10248" max="10248" width="11.7109375" style="1619" customWidth="1"/>
    <col min="10249" max="10249" width="13.7109375" style="1619" customWidth="1"/>
    <col min="10250" max="10495" width="9.140625" style="1619"/>
    <col min="10496" max="10496" width="38.140625" style="1619" customWidth="1"/>
    <col min="10497" max="10497" width="10.140625" style="1619" customWidth="1"/>
    <col min="10498" max="10498" width="12.85546875" style="1619" customWidth="1"/>
    <col min="10499" max="10499" width="11.7109375" style="1619" customWidth="1"/>
    <col min="10500" max="10500" width="11.42578125" style="1619" customWidth="1"/>
    <col min="10501" max="10501" width="11.28515625" style="1619" customWidth="1"/>
    <col min="10502" max="10502" width="13.5703125" style="1619" customWidth="1"/>
    <col min="10503" max="10503" width="10.5703125" style="1619" customWidth="1"/>
    <col min="10504" max="10504" width="11.7109375" style="1619" customWidth="1"/>
    <col min="10505" max="10505" width="13.7109375" style="1619" customWidth="1"/>
    <col min="10506" max="10751" width="9.140625" style="1619"/>
    <col min="10752" max="10752" width="38.140625" style="1619" customWidth="1"/>
    <col min="10753" max="10753" width="10.140625" style="1619" customWidth="1"/>
    <col min="10754" max="10754" width="12.85546875" style="1619" customWidth="1"/>
    <col min="10755" max="10755" width="11.7109375" style="1619" customWidth="1"/>
    <col min="10756" max="10756" width="11.42578125" style="1619" customWidth="1"/>
    <col min="10757" max="10757" width="11.28515625" style="1619" customWidth="1"/>
    <col min="10758" max="10758" width="13.5703125" style="1619" customWidth="1"/>
    <col min="10759" max="10759" width="10.5703125" style="1619" customWidth="1"/>
    <col min="10760" max="10760" width="11.7109375" style="1619" customWidth="1"/>
    <col min="10761" max="10761" width="13.7109375" style="1619" customWidth="1"/>
    <col min="10762" max="11007" width="9.140625" style="1619"/>
    <col min="11008" max="11008" width="38.140625" style="1619" customWidth="1"/>
    <col min="11009" max="11009" width="10.140625" style="1619" customWidth="1"/>
    <col min="11010" max="11010" width="12.85546875" style="1619" customWidth="1"/>
    <col min="11011" max="11011" width="11.7109375" style="1619" customWidth="1"/>
    <col min="11012" max="11012" width="11.42578125" style="1619" customWidth="1"/>
    <col min="11013" max="11013" width="11.28515625" style="1619" customWidth="1"/>
    <col min="11014" max="11014" width="13.5703125" style="1619" customWidth="1"/>
    <col min="11015" max="11015" width="10.5703125" style="1619" customWidth="1"/>
    <col min="11016" max="11016" width="11.7109375" style="1619" customWidth="1"/>
    <col min="11017" max="11017" width="13.7109375" style="1619" customWidth="1"/>
    <col min="11018" max="11263" width="9.140625" style="1619"/>
    <col min="11264" max="11264" width="38.140625" style="1619" customWidth="1"/>
    <col min="11265" max="11265" width="10.140625" style="1619" customWidth="1"/>
    <col min="11266" max="11266" width="12.85546875" style="1619" customWidth="1"/>
    <col min="11267" max="11267" width="11.7109375" style="1619" customWidth="1"/>
    <col min="11268" max="11268" width="11.42578125" style="1619" customWidth="1"/>
    <col min="11269" max="11269" width="11.28515625" style="1619" customWidth="1"/>
    <col min="11270" max="11270" width="13.5703125" style="1619" customWidth="1"/>
    <col min="11271" max="11271" width="10.5703125" style="1619" customWidth="1"/>
    <col min="11272" max="11272" width="11.7109375" style="1619" customWidth="1"/>
    <col min="11273" max="11273" width="13.7109375" style="1619" customWidth="1"/>
    <col min="11274" max="11519" width="9.140625" style="1619"/>
    <col min="11520" max="11520" width="38.140625" style="1619" customWidth="1"/>
    <col min="11521" max="11521" width="10.140625" style="1619" customWidth="1"/>
    <col min="11522" max="11522" width="12.85546875" style="1619" customWidth="1"/>
    <col min="11523" max="11523" width="11.7109375" style="1619" customWidth="1"/>
    <col min="11524" max="11524" width="11.42578125" style="1619" customWidth="1"/>
    <col min="11525" max="11525" width="11.28515625" style="1619" customWidth="1"/>
    <col min="11526" max="11526" width="13.5703125" style="1619" customWidth="1"/>
    <col min="11527" max="11527" width="10.5703125" style="1619" customWidth="1"/>
    <col min="11528" max="11528" width="11.7109375" style="1619" customWidth="1"/>
    <col min="11529" max="11529" width="13.7109375" style="1619" customWidth="1"/>
    <col min="11530" max="11775" width="9.140625" style="1619"/>
    <col min="11776" max="11776" width="38.140625" style="1619" customWidth="1"/>
    <col min="11777" max="11777" width="10.140625" style="1619" customWidth="1"/>
    <col min="11778" max="11778" width="12.85546875" style="1619" customWidth="1"/>
    <col min="11779" max="11779" width="11.7109375" style="1619" customWidth="1"/>
    <col min="11780" max="11780" width="11.42578125" style="1619" customWidth="1"/>
    <col min="11781" max="11781" width="11.28515625" style="1619" customWidth="1"/>
    <col min="11782" max="11782" width="13.5703125" style="1619" customWidth="1"/>
    <col min="11783" max="11783" width="10.5703125" style="1619" customWidth="1"/>
    <col min="11784" max="11784" width="11.7109375" style="1619" customWidth="1"/>
    <col min="11785" max="11785" width="13.7109375" style="1619" customWidth="1"/>
    <col min="11786" max="12031" width="9.140625" style="1619"/>
    <col min="12032" max="12032" width="38.140625" style="1619" customWidth="1"/>
    <col min="12033" max="12033" width="10.140625" style="1619" customWidth="1"/>
    <col min="12034" max="12034" width="12.85546875" style="1619" customWidth="1"/>
    <col min="12035" max="12035" width="11.7109375" style="1619" customWidth="1"/>
    <col min="12036" max="12036" width="11.42578125" style="1619" customWidth="1"/>
    <col min="12037" max="12037" width="11.28515625" style="1619" customWidth="1"/>
    <col min="12038" max="12038" width="13.5703125" style="1619" customWidth="1"/>
    <col min="12039" max="12039" width="10.5703125" style="1619" customWidth="1"/>
    <col min="12040" max="12040" width="11.7109375" style="1619" customWidth="1"/>
    <col min="12041" max="12041" width="13.7109375" style="1619" customWidth="1"/>
    <col min="12042" max="12287" width="9.140625" style="1619"/>
    <col min="12288" max="12288" width="38.140625" style="1619" customWidth="1"/>
    <col min="12289" max="12289" width="10.140625" style="1619" customWidth="1"/>
    <col min="12290" max="12290" width="12.85546875" style="1619" customWidth="1"/>
    <col min="12291" max="12291" width="11.7109375" style="1619" customWidth="1"/>
    <col min="12292" max="12292" width="11.42578125" style="1619" customWidth="1"/>
    <col min="12293" max="12293" width="11.28515625" style="1619" customWidth="1"/>
    <col min="12294" max="12294" width="13.5703125" style="1619" customWidth="1"/>
    <col min="12295" max="12295" width="10.5703125" style="1619" customWidth="1"/>
    <col min="12296" max="12296" width="11.7109375" style="1619" customWidth="1"/>
    <col min="12297" max="12297" width="13.7109375" style="1619" customWidth="1"/>
    <col min="12298" max="12543" width="9.140625" style="1619"/>
    <col min="12544" max="12544" width="38.140625" style="1619" customWidth="1"/>
    <col min="12545" max="12545" width="10.140625" style="1619" customWidth="1"/>
    <col min="12546" max="12546" width="12.85546875" style="1619" customWidth="1"/>
    <col min="12547" max="12547" width="11.7109375" style="1619" customWidth="1"/>
    <col min="12548" max="12548" width="11.42578125" style="1619" customWidth="1"/>
    <col min="12549" max="12549" width="11.28515625" style="1619" customWidth="1"/>
    <col min="12550" max="12550" width="13.5703125" style="1619" customWidth="1"/>
    <col min="12551" max="12551" width="10.5703125" style="1619" customWidth="1"/>
    <col min="12552" max="12552" width="11.7109375" style="1619" customWidth="1"/>
    <col min="12553" max="12553" width="13.7109375" style="1619" customWidth="1"/>
    <col min="12554" max="12799" width="9.140625" style="1619"/>
    <col min="12800" max="12800" width="38.140625" style="1619" customWidth="1"/>
    <col min="12801" max="12801" width="10.140625" style="1619" customWidth="1"/>
    <col min="12802" max="12802" width="12.85546875" style="1619" customWidth="1"/>
    <col min="12803" max="12803" width="11.7109375" style="1619" customWidth="1"/>
    <col min="12804" max="12804" width="11.42578125" style="1619" customWidth="1"/>
    <col min="12805" max="12805" width="11.28515625" style="1619" customWidth="1"/>
    <col min="12806" max="12806" width="13.5703125" style="1619" customWidth="1"/>
    <col min="12807" max="12807" width="10.5703125" style="1619" customWidth="1"/>
    <col min="12808" max="12808" width="11.7109375" style="1619" customWidth="1"/>
    <col min="12809" max="12809" width="13.7109375" style="1619" customWidth="1"/>
    <col min="12810" max="13055" width="9.140625" style="1619"/>
    <col min="13056" max="13056" width="38.140625" style="1619" customWidth="1"/>
    <col min="13057" max="13057" width="10.140625" style="1619" customWidth="1"/>
    <col min="13058" max="13058" width="12.85546875" style="1619" customWidth="1"/>
    <col min="13059" max="13059" width="11.7109375" style="1619" customWidth="1"/>
    <col min="13060" max="13060" width="11.42578125" style="1619" customWidth="1"/>
    <col min="13061" max="13061" width="11.28515625" style="1619" customWidth="1"/>
    <col min="13062" max="13062" width="13.5703125" style="1619" customWidth="1"/>
    <col min="13063" max="13063" width="10.5703125" style="1619" customWidth="1"/>
    <col min="13064" max="13064" width="11.7109375" style="1619" customWidth="1"/>
    <col min="13065" max="13065" width="13.7109375" style="1619" customWidth="1"/>
    <col min="13066" max="13311" width="9.140625" style="1619"/>
    <col min="13312" max="13312" width="38.140625" style="1619" customWidth="1"/>
    <col min="13313" max="13313" width="10.140625" style="1619" customWidth="1"/>
    <col min="13314" max="13314" width="12.85546875" style="1619" customWidth="1"/>
    <col min="13315" max="13315" width="11.7109375" style="1619" customWidth="1"/>
    <col min="13316" max="13316" width="11.42578125" style="1619" customWidth="1"/>
    <col min="13317" max="13317" width="11.28515625" style="1619" customWidth="1"/>
    <col min="13318" max="13318" width="13.5703125" style="1619" customWidth="1"/>
    <col min="13319" max="13319" width="10.5703125" style="1619" customWidth="1"/>
    <col min="13320" max="13320" width="11.7109375" style="1619" customWidth="1"/>
    <col min="13321" max="13321" width="13.7109375" style="1619" customWidth="1"/>
    <col min="13322" max="13567" width="9.140625" style="1619"/>
    <col min="13568" max="13568" width="38.140625" style="1619" customWidth="1"/>
    <col min="13569" max="13569" width="10.140625" style="1619" customWidth="1"/>
    <col min="13570" max="13570" width="12.85546875" style="1619" customWidth="1"/>
    <col min="13571" max="13571" width="11.7109375" style="1619" customWidth="1"/>
    <col min="13572" max="13572" width="11.42578125" style="1619" customWidth="1"/>
    <col min="13573" max="13573" width="11.28515625" style="1619" customWidth="1"/>
    <col min="13574" max="13574" width="13.5703125" style="1619" customWidth="1"/>
    <col min="13575" max="13575" width="10.5703125" style="1619" customWidth="1"/>
    <col min="13576" max="13576" width="11.7109375" style="1619" customWidth="1"/>
    <col min="13577" max="13577" width="13.7109375" style="1619" customWidth="1"/>
    <col min="13578" max="13823" width="9.140625" style="1619"/>
    <col min="13824" max="13824" width="38.140625" style="1619" customWidth="1"/>
    <col min="13825" max="13825" width="10.140625" style="1619" customWidth="1"/>
    <col min="13826" max="13826" width="12.85546875" style="1619" customWidth="1"/>
    <col min="13827" max="13827" width="11.7109375" style="1619" customWidth="1"/>
    <col min="13828" max="13828" width="11.42578125" style="1619" customWidth="1"/>
    <col min="13829" max="13829" width="11.28515625" style="1619" customWidth="1"/>
    <col min="13830" max="13830" width="13.5703125" style="1619" customWidth="1"/>
    <col min="13831" max="13831" width="10.5703125" style="1619" customWidth="1"/>
    <col min="13832" max="13832" width="11.7109375" style="1619" customWidth="1"/>
    <col min="13833" max="13833" width="13.7109375" style="1619" customWidth="1"/>
    <col min="13834" max="14079" width="9.140625" style="1619"/>
    <col min="14080" max="14080" width="38.140625" style="1619" customWidth="1"/>
    <col min="14081" max="14081" width="10.140625" style="1619" customWidth="1"/>
    <col min="14082" max="14082" width="12.85546875" style="1619" customWidth="1"/>
    <col min="14083" max="14083" width="11.7109375" style="1619" customWidth="1"/>
    <col min="14084" max="14084" width="11.42578125" style="1619" customWidth="1"/>
    <col min="14085" max="14085" width="11.28515625" style="1619" customWidth="1"/>
    <col min="14086" max="14086" width="13.5703125" style="1619" customWidth="1"/>
    <col min="14087" max="14087" width="10.5703125" style="1619" customWidth="1"/>
    <col min="14088" max="14088" width="11.7109375" style="1619" customWidth="1"/>
    <col min="14089" max="14089" width="13.7109375" style="1619" customWidth="1"/>
    <col min="14090" max="14335" width="9.140625" style="1619"/>
    <col min="14336" max="14336" width="38.140625" style="1619" customWidth="1"/>
    <col min="14337" max="14337" width="10.140625" style="1619" customWidth="1"/>
    <col min="14338" max="14338" width="12.85546875" style="1619" customWidth="1"/>
    <col min="14339" max="14339" width="11.7109375" style="1619" customWidth="1"/>
    <col min="14340" max="14340" width="11.42578125" style="1619" customWidth="1"/>
    <col min="14341" max="14341" width="11.28515625" style="1619" customWidth="1"/>
    <col min="14342" max="14342" width="13.5703125" style="1619" customWidth="1"/>
    <col min="14343" max="14343" width="10.5703125" style="1619" customWidth="1"/>
    <col min="14344" max="14344" width="11.7109375" style="1619" customWidth="1"/>
    <col min="14345" max="14345" width="13.7109375" style="1619" customWidth="1"/>
    <col min="14346" max="14591" width="9.140625" style="1619"/>
    <col min="14592" max="14592" width="38.140625" style="1619" customWidth="1"/>
    <col min="14593" max="14593" width="10.140625" style="1619" customWidth="1"/>
    <col min="14594" max="14594" width="12.85546875" style="1619" customWidth="1"/>
    <col min="14595" max="14595" width="11.7109375" style="1619" customWidth="1"/>
    <col min="14596" max="14596" width="11.42578125" style="1619" customWidth="1"/>
    <col min="14597" max="14597" width="11.28515625" style="1619" customWidth="1"/>
    <col min="14598" max="14598" width="13.5703125" style="1619" customWidth="1"/>
    <col min="14599" max="14599" width="10.5703125" style="1619" customWidth="1"/>
    <col min="14600" max="14600" width="11.7109375" style="1619" customWidth="1"/>
    <col min="14601" max="14601" width="13.7109375" style="1619" customWidth="1"/>
    <col min="14602" max="14847" width="9.140625" style="1619"/>
    <col min="14848" max="14848" width="38.140625" style="1619" customWidth="1"/>
    <col min="14849" max="14849" width="10.140625" style="1619" customWidth="1"/>
    <col min="14850" max="14850" width="12.85546875" style="1619" customWidth="1"/>
    <col min="14851" max="14851" width="11.7109375" style="1619" customWidth="1"/>
    <col min="14852" max="14852" width="11.42578125" style="1619" customWidth="1"/>
    <col min="14853" max="14853" width="11.28515625" style="1619" customWidth="1"/>
    <col min="14854" max="14854" width="13.5703125" style="1619" customWidth="1"/>
    <col min="14855" max="14855" width="10.5703125" style="1619" customWidth="1"/>
    <col min="14856" max="14856" width="11.7109375" style="1619" customWidth="1"/>
    <col min="14857" max="14857" width="13.7109375" style="1619" customWidth="1"/>
    <col min="14858" max="15103" width="9.140625" style="1619"/>
    <col min="15104" max="15104" width="38.140625" style="1619" customWidth="1"/>
    <col min="15105" max="15105" width="10.140625" style="1619" customWidth="1"/>
    <col min="15106" max="15106" width="12.85546875" style="1619" customWidth="1"/>
    <col min="15107" max="15107" width="11.7109375" style="1619" customWidth="1"/>
    <col min="15108" max="15108" width="11.42578125" style="1619" customWidth="1"/>
    <col min="15109" max="15109" width="11.28515625" style="1619" customWidth="1"/>
    <col min="15110" max="15110" width="13.5703125" style="1619" customWidth="1"/>
    <col min="15111" max="15111" width="10.5703125" style="1619" customWidth="1"/>
    <col min="15112" max="15112" width="11.7109375" style="1619" customWidth="1"/>
    <col min="15113" max="15113" width="13.7109375" style="1619" customWidth="1"/>
    <col min="15114" max="15359" width="9.140625" style="1619"/>
    <col min="15360" max="15360" width="38.140625" style="1619" customWidth="1"/>
    <col min="15361" max="15361" width="10.140625" style="1619" customWidth="1"/>
    <col min="15362" max="15362" width="12.85546875" style="1619" customWidth="1"/>
    <col min="15363" max="15363" width="11.7109375" style="1619" customWidth="1"/>
    <col min="15364" max="15364" width="11.42578125" style="1619" customWidth="1"/>
    <col min="15365" max="15365" width="11.28515625" style="1619" customWidth="1"/>
    <col min="15366" max="15366" width="13.5703125" style="1619" customWidth="1"/>
    <col min="15367" max="15367" width="10.5703125" style="1619" customWidth="1"/>
    <col min="15368" max="15368" width="11.7109375" style="1619" customWidth="1"/>
    <col min="15369" max="15369" width="13.7109375" style="1619" customWidth="1"/>
    <col min="15370" max="15615" width="9.140625" style="1619"/>
    <col min="15616" max="15616" width="38.140625" style="1619" customWidth="1"/>
    <col min="15617" max="15617" width="10.140625" style="1619" customWidth="1"/>
    <col min="15618" max="15618" width="12.85546875" style="1619" customWidth="1"/>
    <col min="15619" max="15619" width="11.7109375" style="1619" customWidth="1"/>
    <col min="15620" max="15620" width="11.42578125" style="1619" customWidth="1"/>
    <col min="15621" max="15621" width="11.28515625" style="1619" customWidth="1"/>
    <col min="15622" max="15622" width="13.5703125" style="1619" customWidth="1"/>
    <col min="15623" max="15623" width="10.5703125" style="1619" customWidth="1"/>
    <col min="15624" max="15624" width="11.7109375" style="1619" customWidth="1"/>
    <col min="15625" max="15625" width="13.7109375" style="1619" customWidth="1"/>
    <col min="15626" max="15871" width="9.140625" style="1619"/>
    <col min="15872" max="15872" width="38.140625" style="1619" customWidth="1"/>
    <col min="15873" max="15873" width="10.140625" style="1619" customWidth="1"/>
    <col min="15874" max="15874" width="12.85546875" style="1619" customWidth="1"/>
    <col min="15875" max="15875" width="11.7109375" style="1619" customWidth="1"/>
    <col min="15876" max="15876" width="11.42578125" style="1619" customWidth="1"/>
    <col min="15877" max="15877" width="11.28515625" style="1619" customWidth="1"/>
    <col min="15878" max="15878" width="13.5703125" style="1619" customWidth="1"/>
    <col min="15879" max="15879" width="10.5703125" style="1619" customWidth="1"/>
    <col min="15880" max="15880" width="11.7109375" style="1619" customWidth="1"/>
    <col min="15881" max="15881" width="13.7109375" style="1619" customWidth="1"/>
    <col min="15882" max="16127" width="9.140625" style="1619"/>
    <col min="16128" max="16128" width="38.140625" style="1619" customWidth="1"/>
    <col min="16129" max="16129" width="10.140625" style="1619" customWidth="1"/>
    <col min="16130" max="16130" width="12.85546875" style="1619" customWidth="1"/>
    <col min="16131" max="16131" width="11.7109375" style="1619" customWidth="1"/>
    <col min="16132" max="16132" width="11.42578125" style="1619" customWidth="1"/>
    <col min="16133" max="16133" width="11.28515625" style="1619" customWidth="1"/>
    <col min="16134" max="16134" width="13.5703125" style="1619" customWidth="1"/>
    <col min="16135" max="16135" width="10.5703125" style="1619" customWidth="1"/>
    <col min="16136" max="16136" width="11.7109375" style="1619" customWidth="1"/>
    <col min="16137" max="16137" width="13.7109375" style="1619" customWidth="1"/>
    <col min="16138" max="16384" width="9.140625" style="1619"/>
  </cols>
  <sheetData>
    <row r="1" spans="1:59" s="1611" customFormat="1" ht="33" x14ac:dyDescent="0.6">
      <c r="A1" s="3320" t="s">
        <v>3982</v>
      </c>
      <c r="B1" s="1610"/>
      <c r="C1" s="1610"/>
      <c r="D1" s="1610"/>
      <c r="E1" s="1610"/>
    </row>
    <row r="2" spans="1:59" s="1611" customFormat="1" x14ac:dyDescent="0.55000000000000004">
      <c r="A2" s="2860"/>
    </row>
    <row r="3" spans="1:59" s="1611" customFormat="1" ht="31.5" thickBot="1" x14ac:dyDescent="0.6">
      <c r="A3" s="2861"/>
      <c r="B3" s="1612"/>
      <c r="C3" s="1612"/>
      <c r="D3" s="1612"/>
      <c r="E3" s="1612"/>
      <c r="F3" s="1613"/>
      <c r="G3" s="1613"/>
      <c r="H3" s="1613"/>
      <c r="I3" s="1613"/>
      <c r="J3" s="3321" t="s">
        <v>7</v>
      </c>
      <c r="L3" s="1612"/>
    </row>
    <row r="4" spans="1:59" s="1616" customFormat="1" ht="33.75" customHeight="1" thickTop="1" thickBot="1" x14ac:dyDescent="0.3">
      <c r="A4" s="4307" t="s">
        <v>772</v>
      </c>
      <c r="B4" s="4310" t="s">
        <v>3983</v>
      </c>
      <c r="C4" s="4310" t="s">
        <v>458</v>
      </c>
      <c r="D4" s="4310" t="s">
        <v>3984</v>
      </c>
      <c r="E4" s="4310" t="s">
        <v>3985</v>
      </c>
      <c r="F4" s="4313" t="s">
        <v>3986</v>
      </c>
      <c r="G4" s="4314"/>
      <c r="H4" s="4314"/>
      <c r="I4" s="4315"/>
      <c r="J4" s="4316" t="s">
        <v>654</v>
      </c>
      <c r="K4" s="1614"/>
      <c r="L4" s="1615"/>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14"/>
      <c r="BB4" s="1614"/>
      <c r="BC4" s="1614"/>
      <c r="BD4" s="1614"/>
      <c r="BE4" s="1614"/>
      <c r="BF4" s="1614"/>
      <c r="BG4" s="1614"/>
    </row>
    <row r="5" spans="1:59" s="1616" customFormat="1" ht="17.25" customHeight="1" x14ac:dyDescent="0.25">
      <c r="A5" s="4308"/>
      <c r="B5" s="4311"/>
      <c r="C5" s="4311"/>
      <c r="D5" s="4311"/>
      <c r="E5" s="4311"/>
      <c r="F5" s="4319" t="s">
        <v>3987</v>
      </c>
      <c r="G5" s="4319" t="s">
        <v>3988</v>
      </c>
      <c r="H5" s="4319" t="s">
        <v>3989</v>
      </c>
      <c r="I5" s="4319" t="s">
        <v>3990</v>
      </c>
      <c r="J5" s="4317"/>
      <c r="K5" s="1614"/>
      <c r="L5" s="1617"/>
      <c r="M5" s="1614"/>
      <c r="N5" s="1614"/>
      <c r="O5" s="1614"/>
      <c r="P5" s="1614"/>
      <c r="Q5" s="1614"/>
      <c r="R5" s="1614"/>
      <c r="S5" s="1614"/>
      <c r="T5" s="1614"/>
      <c r="U5" s="1614"/>
      <c r="V5" s="1614"/>
      <c r="W5" s="1614"/>
      <c r="X5" s="1614"/>
      <c r="Y5" s="1614"/>
      <c r="Z5" s="1614"/>
      <c r="AA5" s="1614"/>
      <c r="AB5" s="1614"/>
      <c r="AC5" s="1614"/>
      <c r="AD5" s="1614"/>
      <c r="AE5" s="1614"/>
      <c r="AF5" s="1614"/>
      <c r="AG5" s="1614"/>
      <c r="AH5" s="1614"/>
      <c r="AI5" s="1614"/>
      <c r="AJ5" s="1614"/>
      <c r="AK5" s="1614"/>
      <c r="AL5" s="1614"/>
      <c r="AM5" s="1614"/>
      <c r="AN5" s="1614"/>
      <c r="AO5" s="1614"/>
      <c r="AP5" s="1614"/>
      <c r="AQ5" s="1614"/>
      <c r="AR5" s="1614"/>
      <c r="AS5" s="1614"/>
      <c r="AT5" s="1614"/>
      <c r="AU5" s="1614"/>
      <c r="AV5" s="1614"/>
      <c r="AW5" s="1614"/>
      <c r="AX5" s="1614"/>
      <c r="AY5" s="1614"/>
      <c r="AZ5" s="1614"/>
      <c r="BA5" s="1614"/>
      <c r="BB5" s="1614"/>
      <c r="BC5" s="1614"/>
      <c r="BD5" s="1614"/>
      <c r="BE5" s="1614"/>
      <c r="BF5" s="1614"/>
      <c r="BG5" s="1614"/>
    </row>
    <row r="6" spans="1:59" s="1616" customFormat="1" ht="35.25" customHeight="1" thickBot="1" x14ac:dyDescent="0.3">
      <c r="A6" s="4309"/>
      <c r="B6" s="4312"/>
      <c r="C6" s="4312"/>
      <c r="D6" s="4312"/>
      <c r="E6" s="4312"/>
      <c r="F6" s="4320"/>
      <c r="G6" s="4320"/>
      <c r="H6" s="4320"/>
      <c r="I6" s="4320"/>
      <c r="J6" s="4318"/>
      <c r="K6" s="1614"/>
      <c r="L6" s="1617"/>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row>
    <row r="7" spans="1:59" ht="45" customHeight="1" x14ac:dyDescent="0.55000000000000004">
      <c r="A7" s="2862" t="s">
        <v>3991</v>
      </c>
      <c r="B7" s="3318">
        <v>563.00588092999999</v>
      </c>
      <c r="C7" s="3318">
        <v>3050.5914417654499</v>
      </c>
      <c r="D7" s="3318">
        <v>47.325795069999998</v>
      </c>
      <c r="E7" s="3318">
        <v>0</v>
      </c>
      <c r="F7" s="3318">
        <v>0</v>
      </c>
      <c r="G7" s="3318">
        <v>0</v>
      </c>
      <c r="H7" s="3318">
        <v>0</v>
      </c>
      <c r="I7" s="3318">
        <v>0</v>
      </c>
      <c r="J7" s="3319">
        <v>3660.9231177654497</v>
      </c>
      <c r="L7" s="1618"/>
    </row>
    <row r="8" spans="1:59" ht="32.1" customHeight="1" x14ac:dyDescent="0.55000000000000004">
      <c r="A8" s="2862" t="s">
        <v>3992</v>
      </c>
      <c r="B8" s="3318">
        <v>4.448166732139E-2</v>
      </c>
      <c r="C8" s="3318">
        <v>4011.8681110086291</v>
      </c>
      <c r="D8" s="3318">
        <v>228.43718599000002</v>
      </c>
      <c r="E8" s="3318">
        <v>0</v>
      </c>
      <c r="F8" s="3318">
        <v>8.8114639612000001E-2</v>
      </c>
      <c r="G8" s="3318">
        <v>0</v>
      </c>
      <c r="H8" s="3318">
        <v>0</v>
      </c>
      <c r="I8" s="3318">
        <v>0</v>
      </c>
      <c r="J8" s="3319">
        <v>4240.4378933055623</v>
      </c>
      <c r="L8" s="1618"/>
    </row>
    <row r="9" spans="1:59" ht="32.1" customHeight="1" x14ac:dyDescent="0.55000000000000004">
      <c r="A9" s="2862" t="s">
        <v>256</v>
      </c>
      <c r="B9" s="3318">
        <v>86.594366833947305</v>
      </c>
      <c r="C9" s="3318">
        <v>51332.114686591958</v>
      </c>
      <c r="D9" s="3318">
        <v>0</v>
      </c>
      <c r="E9" s="3318">
        <v>2834.9683668419498</v>
      </c>
      <c r="F9" s="3318">
        <v>7.15261440443604</v>
      </c>
      <c r="G9" s="3318">
        <v>0</v>
      </c>
      <c r="H9" s="3318">
        <v>1275.47101477878</v>
      </c>
      <c r="I9" s="3318">
        <v>0</v>
      </c>
      <c r="J9" s="3319">
        <v>55536.301049451067</v>
      </c>
      <c r="L9" s="1618"/>
    </row>
    <row r="10" spans="1:59" ht="32.1" customHeight="1" x14ac:dyDescent="0.55000000000000004">
      <c r="A10" s="2862" t="s">
        <v>3993</v>
      </c>
      <c r="B10" s="3318">
        <v>2.0311019999999999E-2</v>
      </c>
      <c r="C10" s="3318">
        <v>5884.3254105526294</v>
      </c>
      <c r="D10" s="3318">
        <v>424.14647406</v>
      </c>
      <c r="E10" s="3318">
        <v>609.47185594683401</v>
      </c>
      <c r="F10" s="3318">
        <v>7.6999999999999996E-4</v>
      </c>
      <c r="G10" s="3318">
        <v>0</v>
      </c>
      <c r="H10" s="3318">
        <v>282.25524202999998</v>
      </c>
      <c r="I10" s="3318">
        <v>26.55742648</v>
      </c>
      <c r="J10" s="3319">
        <v>7226.7774900894628</v>
      </c>
      <c r="L10" s="1618"/>
    </row>
    <row r="11" spans="1:59" ht="32.1" customHeight="1" x14ac:dyDescent="0.55000000000000004">
      <c r="A11" s="2863" t="s">
        <v>3994</v>
      </c>
      <c r="B11" s="3318">
        <v>0</v>
      </c>
      <c r="C11" s="3318">
        <v>69.84</v>
      </c>
      <c r="D11" s="3318">
        <v>0</v>
      </c>
      <c r="E11" s="3318">
        <v>0</v>
      </c>
      <c r="F11" s="3318">
        <v>0</v>
      </c>
      <c r="G11" s="3318">
        <v>0</v>
      </c>
      <c r="H11" s="3318">
        <v>0</v>
      </c>
      <c r="I11" s="3318">
        <v>0</v>
      </c>
      <c r="J11" s="3319">
        <v>69.84</v>
      </c>
      <c r="L11" s="1618"/>
    </row>
    <row r="12" spans="1:59" ht="32.1" customHeight="1" x14ac:dyDescent="0.55000000000000004">
      <c r="A12" s="2862" t="s">
        <v>257</v>
      </c>
      <c r="B12" s="3318">
        <v>17.42916048</v>
      </c>
      <c r="C12" s="3318">
        <v>5904.6490110160612</v>
      </c>
      <c r="D12" s="3318">
        <v>0</v>
      </c>
      <c r="E12" s="3318">
        <v>0</v>
      </c>
      <c r="F12" s="3318">
        <v>0</v>
      </c>
      <c r="G12" s="3318">
        <v>0</v>
      </c>
      <c r="H12" s="3318">
        <v>39.280544169999999</v>
      </c>
      <c r="I12" s="3318">
        <v>0</v>
      </c>
      <c r="J12" s="3319">
        <v>5961.3587156660615</v>
      </c>
      <c r="L12" s="1618"/>
    </row>
    <row r="13" spans="1:59" ht="32.1" customHeight="1" x14ac:dyDescent="0.55000000000000004">
      <c r="A13" s="2863" t="s">
        <v>3995</v>
      </c>
      <c r="B13" s="3318">
        <v>2366.5392892830901</v>
      </c>
      <c r="C13" s="3318">
        <v>30723.737819825412</v>
      </c>
      <c r="D13" s="3318">
        <v>2937.0232464699998</v>
      </c>
      <c r="E13" s="3318">
        <v>13333.2263735901</v>
      </c>
      <c r="F13" s="3318">
        <v>0</v>
      </c>
      <c r="G13" s="3318">
        <v>0</v>
      </c>
      <c r="H13" s="3318">
        <v>0</v>
      </c>
      <c r="I13" s="3318">
        <v>0</v>
      </c>
      <c r="J13" s="3319">
        <v>49360.526729168603</v>
      </c>
      <c r="L13" s="1618"/>
    </row>
    <row r="14" spans="1:59" ht="32.1" customHeight="1" x14ac:dyDescent="0.55000000000000004">
      <c r="A14" s="2862" t="s">
        <v>3996</v>
      </c>
      <c r="B14" s="3318">
        <v>115.87418898868499</v>
      </c>
      <c r="C14" s="3318">
        <v>11098.335325822514</v>
      </c>
      <c r="D14" s="3318">
        <v>0</v>
      </c>
      <c r="E14" s="3318">
        <v>35.058027430000003</v>
      </c>
      <c r="F14" s="3318">
        <v>5.8329999999999999E-5</v>
      </c>
      <c r="G14" s="3318">
        <v>0</v>
      </c>
      <c r="H14" s="3318">
        <v>53.40461517</v>
      </c>
      <c r="I14" s="3318">
        <v>0</v>
      </c>
      <c r="J14" s="3319">
        <v>11302.672215741199</v>
      </c>
      <c r="L14" s="1618"/>
    </row>
    <row r="15" spans="1:59" ht="32.1" customHeight="1" x14ac:dyDescent="0.55000000000000004">
      <c r="A15" s="2862" t="s">
        <v>3997</v>
      </c>
      <c r="B15" s="3318">
        <v>603.18195424999999</v>
      </c>
      <c r="C15" s="3318">
        <v>8396.9901141529099</v>
      </c>
      <c r="D15" s="3318">
        <v>0</v>
      </c>
      <c r="E15" s="3318">
        <v>0</v>
      </c>
      <c r="F15" s="3318">
        <v>0</v>
      </c>
      <c r="G15" s="3318">
        <v>0</v>
      </c>
      <c r="H15" s="3318">
        <v>0</v>
      </c>
      <c r="I15" s="3318">
        <v>0</v>
      </c>
      <c r="J15" s="3319">
        <v>9000.1720684029096</v>
      </c>
      <c r="L15" s="1618"/>
    </row>
    <row r="16" spans="1:59" ht="32.1" customHeight="1" x14ac:dyDescent="0.55000000000000004">
      <c r="A16" s="2862" t="s">
        <v>3998</v>
      </c>
      <c r="B16" s="3318">
        <v>267.27462294415</v>
      </c>
      <c r="C16" s="3318">
        <v>9124.7585180331589</v>
      </c>
      <c r="D16" s="3318">
        <v>443.40822270291102</v>
      </c>
      <c r="E16" s="3318">
        <v>1685.29532954</v>
      </c>
      <c r="F16" s="3318">
        <v>0</v>
      </c>
      <c r="G16" s="3318">
        <v>0</v>
      </c>
      <c r="H16" s="3318">
        <v>6230.6392507805303</v>
      </c>
      <c r="I16" s="3318">
        <v>0</v>
      </c>
      <c r="J16" s="3319">
        <v>17751.375944000749</v>
      </c>
      <c r="L16" s="1618"/>
    </row>
    <row r="17" spans="1:59" ht="32.1" customHeight="1" x14ac:dyDescent="0.55000000000000004">
      <c r="A17" s="2862" t="s">
        <v>263</v>
      </c>
      <c r="B17" s="3318">
        <v>1.1681245060723502</v>
      </c>
      <c r="C17" s="3318">
        <v>8357.8663149111781</v>
      </c>
      <c r="D17" s="3318">
        <v>0</v>
      </c>
      <c r="E17" s="3318">
        <v>0</v>
      </c>
      <c r="F17" s="3318">
        <v>0</v>
      </c>
      <c r="G17" s="3318">
        <v>0</v>
      </c>
      <c r="H17" s="3318">
        <v>2521.9727586254103</v>
      </c>
      <c r="I17" s="3318">
        <v>0</v>
      </c>
      <c r="J17" s="3319">
        <v>10881.00719804266</v>
      </c>
      <c r="L17" s="1618"/>
    </row>
    <row r="18" spans="1:59" ht="32.1" customHeight="1" x14ac:dyDescent="0.55000000000000004">
      <c r="A18" s="2862" t="s">
        <v>3999</v>
      </c>
      <c r="B18" s="3318">
        <v>3.49198479446504</v>
      </c>
      <c r="C18" s="3318">
        <v>9156.7592413669572</v>
      </c>
      <c r="D18" s="3318">
        <v>0</v>
      </c>
      <c r="E18" s="3318">
        <v>0</v>
      </c>
      <c r="F18" s="3318">
        <v>0</v>
      </c>
      <c r="G18" s="3318">
        <v>0</v>
      </c>
      <c r="H18" s="3318">
        <v>0</v>
      </c>
      <c r="I18" s="3318">
        <v>0</v>
      </c>
      <c r="J18" s="3319">
        <v>9160.2512261614229</v>
      </c>
      <c r="L18" s="1618"/>
    </row>
    <row r="19" spans="1:59" ht="32.1" customHeight="1" x14ac:dyDescent="0.55000000000000004">
      <c r="A19" s="2862" t="s">
        <v>4000</v>
      </c>
      <c r="B19" s="3318">
        <v>5.0998564200000001</v>
      </c>
      <c r="C19" s="3318">
        <v>15016.356103200002</v>
      </c>
      <c r="D19" s="3318">
        <v>0</v>
      </c>
      <c r="E19" s="3318">
        <v>6481.32825882</v>
      </c>
      <c r="F19" s="3318">
        <v>0</v>
      </c>
      <c r="G19" s="3318">
        <v>0</v>
      </c>
      <c r="H19" s="3318">
        <v>670.67001321999999</v>
      </c>
      <c r="I19" s="3318">
        <v>0</v>
      </c>
      <c r="J19" s="3319">
        <v>22173.454231659998</v>
      </c>
      <c r="L19" s="1618"/>
    </row>
    <row r="20" spans="1:59" ht="32.1" customHeight="1" x14ac:dyDescent="0.55000000000000004">
      <c r="A20" s="2862" t="s">
        <v>880</v>
      </c>
      <c r="B20" s="3318">
        <v>2.8058100000000002E-3</v>
      </c>
      <c r="C20" s="3318">
        <v>3.9139999999999873E-5</v>
      </c>
      <c r="D20" s="3318">
        <v>0</v>
      </c>
      <c r="E20" s="3318">
        <v>0</v>
      </c>
      <c r="F20" s="3318">
        <v>0</v>
      </c>
      <c r="G20" s="3318">
        <v>0</v>
      </c>
      <c r="H20" s="3318">
        <v>0</v>
      </c>
      <c r="I20" s="3318">
        <v>0</v>
      </c>
      <c r="J20" s="3319">
        <v>2.8449500000000002E-3</v>
      </c>
      <c r="L20" s="1618"/>
    </row>
    <row r="21" spans="1:59" ht="32.1" customHeight="1" x14ac:dyDescent="0.55000000000000004">
      <c r="A21" s="2862" t="s">
        <v>4001</v>
      </c>
      <c r="B21" s="3318">
        <v>0</v>
      </c>
      <c r="C21" s="3318">
        <v>2735.4183308900501</v>
      </c>
      <c r="D21" s="3318">
        <v>0</v>
      </c>
      <c r="E21" s="3318">
        <v>0</v>
      </c>
      <c r="F21" s="3318">
        <v>0</v>
      </c>
      <c r="G21" s="3318">
        <v>0</v>
      </c>
      <c r="H21" s="3318">
        <v>0</v>
      </c>
      <c r="I21" s="3318">
        <v>0</v>
      </c>
      <c r="J21" s="3319">
        <v>2735.4183308900501</v>
      </c>
      <c r="L21" s="1618"/>
    </row>
    <row r="22" spans="1:59" ht="32.1" customHeight="1" x14ac:dyDescent="0.55000000000000004">
      <c r="A22" s="2862" t="s">
        <v>4002</v>
      </c>
      <c r="B22" s="3318">
        <v>0</v>
      </c>
      <c r="C22" s="3318">
        <v>0</v>
      </c>
      <c r="D22" s="3318">
        <v>0</v>
      </c>
      <c r="E22" s="3318">
        <v>0</v>
      </c>
      <c r="F22" s="3318">
        <v>0</v>
      </c>
      <c r="G22" s="3318">
        <v>0</v>
      </c>
      <c r="H22" s="3318">
        <v>0</v>
      </c>
      <c r="I22" s="3318">
        <v>0</v>
      </c>
      <c r="J22" s="3319">
        <v>0</v>
      </c>
      <c r="L22" s="1618"/>
    </row>
    <row r="23" spans="1:59" ht="32.1" customHeight="1" x14ac:dyDescent="0.55000000000000004">
      <c r="A23" s="2862" t="s">
        <v>4003</v>
      </c>
      <c r="B23" s="3318">
        <v>9.9740457665047497</v>
      </c>
      <c r="C23" s="3318">
        <v>0</v>
      </c>
      <c r="D23" s="3318">
        <v>0</v>
      </c>
      <c r="E23" s="3318">
        <v>0</v>
      </c>
      <c r="F23" s="3318">
        <v>0</v>
      </c>
      <c r="G23" s="3318">
        <v>0</v>
      </c>
      <c r="H23" s="3318">
        <v>0</v>
      </c>
      <c r="I23" s="3318">
        <v>36.172201999999999</v>
      </c>
      <c r="J23" s="3319">
        <v>46.14624776650475</v>
      </c>
      <c r="L23" s="1618"/>
    </row>
    <row r="24" spans="1:59" ht="32.1" customHeight="1" x14ac:dyDescent="0.55000000000000004">
      <c r="A24" s="2862" t="s">
        <v>4004</v>
      </c>
      <c r="B24" s="3318">
        <v>326.00191474017595</v>
      </c>
      <c r="C24" s="3318">
        <v>6077.938675161754</v>
      </c>
      <c r="D24" s="3318">
        <v>0.68147564999999999</v>
      </c>
      <c r="E24" s="3318">
        <v>0</v>
      </c>
      <c r="F24" s="3318">
        <v>0</v>
      </c>
      <c r="G24" s="3318">
        <v>0</v>
      </c>
      <c r="H24" s="3318">
        <v>0</v>
      </c>
      <c r="I24" s="3318">
        <v>0</v>
      </c>
      <c r="J24" s="3319">
        <v>6404.6220655519301</v>
      </c>
      <c r="L24" s="1618"/>
    </row>
    <row r="25" spans="1:59" s="1616" customFormat="1" ht="45" customHeight="1" thickBot="1" x14ac:dyDescent="0.3">
      <c r="A25" s="4010" t="s">
        <v>4005</v>
      </c>
      <c r="B25" s="4011">
        <v>40.413554185665703</v>
      </c>
      <c r="C25" s="4011">
        <v>77449.992601514736</v>
      </c>
      <c r="D25" s="4011">
        <v>15567.064081278</v>
      </c>
      <c r="E25" s="4011">
        <v>2862.76528195531</v>
      </c>
      <c r="F25" s="4011">
        <v>7673.10772760487</v>
      </c>
      <c r="G25" s="4011">
        <v>0</v>
      </c>
      <c r="H25" s="4011">
        <v>17516.340058560669</v>
      </c>
      <c r="I25" s="4011">
        <v>93610.414859021155</v>
      </c>
      <c r="J25" s="4012">
        <v>214720.0981641204</v>
      </c>
      <c r="K25" s="1614"/>
      <c r="L25" s="4013"/>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c r="AR25" s="1614"/>
      <c r="AS25" s="1614"/>
      <c r="AT25" s="1614"/>
      <c r="AU25" s="1614"/>
      <c r="AV25" s="1614"/>
      <c r="AW25" s="1614"/>
      <c r="AX25" s="1614"/>
      <c r="AY25" s="1614"/>
      <c r="AZ25" s="1614"/>
      <c r="BA25" s="1614"/>
      <c r="BB25" s="1614"/>
      <c r="BC25" s="1614"/>
      <c r="BD25" s="1614"/>
      <c r="BE25" s="1614"/>
      <c r="BF25" s="1614"/>
      <c r="BG25" s="1614"/>
    </row>
    <row r="26" spans="1:59" ht="31.5" thickBot="1" x14ac:dyDescent="0.6">
      <c r="A26" s="2864" t="s">
        <v>654</v>
      </c>
      <c r="B26" s="4014">
        <v>4406.1165426200778</v>
      </c>
      <c r="C26" s="4014">
        <v>248391.54174495337</v>
      </c>
      <c r="D26" s="4014">
        <v>19648.086481220911</v>
      </c>
      <c r="E26" s="4014">
        <v>27842.113494124198</v>
      </c>
      <c r="F26" s="4014">
        <v>7680.3492849789181</v>
      </c>
      <c r="G26" s="4014">
        <v>0</v>
      </c>
      <c r="H26" s="4014">
        <v>28590.033497335389</v>
      </c>
      <c r="I26" s="4014">
        <v>93673.144487501151</v>
      </c>
      <c r="J26" s="4014">
        <v>430231.38553273404</v>
      </c>
      <c r="L26" s="1618"/>
    </row>
    <row r="27" spans="1:59" s="1611" customFormat="1" ht="18" customHeight="1" thickTop="1" x14ac:dyDescent="0.55000000000000004">
      <c r="A27" s="2865"/>
      <c r="B27" s="1620"/>
      <c r="C27" s="1620"/>
      <c r="D27" s="1620"/>
      <c r="E27" s="1620"/>
    </row>
    <row r="28" spans="1:59" s="138" customFormat="1" ht="39" customHeight="1" x14ac:dyDescent="0.3">
      <c r="A28" s="4306" t="s">
        <v>4006</v>
      </c>
      <c r="B28" s="4306"/>
      <c r="C28" s="4306"/>
      <c r="D28" s="4306"/>
      <c r="E28" s="4306"/>
      <c r="F28" s="4306"/>
      <c r="G28" s="4306"/>
      <c r="H28" s="4306"/>
      <c r="I28" s="4306"/>
      <c r="J28" s="4306"/>
    </row>
    <row r="29" spans="1:59" s="2872" customFormat="1" ht="35.25" customHeight="1" x14ac:dyDescent="0.5">
      <c r="A29" s="2871" t="s">
        <v>520</v>
      </c>
      <c r="B29" s="2871"/>
      <c r="C29" s="2871"/>
      <c r="D29" s="2871"/>
      <c r="E29" s="2871"/>
    </row>
    <row r="30" spans="1:59" s="2872" customFormat="1" ht="33" customHeight="1" x14ac:dyDescent="0.5">
      <c r="A30" s="2873" t="s">
        <v>3953</v>
      </c>
      <c r="B30" s="2874"/>
      <c r="C30" s="2874"/>
      <c r="D30" s="2874"/>
      <c r="E30" s="2874"/>
      <c r="F30" s="2875"/>
      <c r="G30" s="2875"/>
      <c r="H30" s="2875"/>
      <c r="I30" s="2875"/>
      <c r="J30" s="2875"/>
    </row>
    <row r="31" spans="1:59" s="1611" customFormat="1" x14ac:dyDescent="0.55000000000000004">
      <c r="A31" s="2866"/>
      <c r="B31" s="1621"/>
      <c r="C31" s="1621"/>
      <c r="D31" s="1621"/>
      <c r="E31" s="1621"/>
      <c r="F31" s="1622"/>
      <c r="G31" s="1622"/>
      <c r="H31" s="885"/>
      <c r="I31" s="885"/>
    </row>
    <row r="32" spans="1:59" s="1611" customFormat="1" x14ac:dyDescent="0.55000000000000004">
      <c r="A32" s="2861"/>
      <c r="B32" s="1623"/>
      <c r="C32" s="1623"/>
      <c r="D32" s="1623"/>
      <c r="E32" s="1623"/>
      <c r="F32" s="1622"/>
      <c r="G32" s="1622"/>
      <c r="H32" s="885"/>
      <c r="I32" s="885"/>
    </row>
    <row r="33" spans="1:9" s="1611" customFormat="1" x14ac:dyDescent="0.55000000000000004">
      <c r="A33" s="2861"/>
      <c r="B33" s="1623"/>
      <c r="C33" s="1623"/>
      <c r="D33" s="1623"/>
      <c r="E33" s="1623"/>
      <c r="F33" s="1622"/>
      <c r="G33" s="1622"/>
      <c r="H33" s="885"/>
      <c r="I33" s="885"/>
    </row>
    <row r="34" spans="1:9" s="1611" customFormat="1" x14ac:dyDescent="0.55000000000000004">
      <c r="A34" s="2867"/>
      <c r="B34" s="1623"/>
      <c r="C34" s="1623"/>
      <c r="D34" s="1623"/>
      <c r="E34" s="1623"/>
      <c r="F34" s="1622"/>
      <c r="G34" s="1622"/>
      <c r="H34" s="885"/>
      <c r="I34" s="885"/>
    </row>
    <row r="35" spans="1:9" s="1611" customFormat="1" x14ac:dyDescent="0.55000000000000004">
      <c r="A35" s="2861"/>
      <c r="B35" s="1623"/>
      <c r="C35" s="1623"/>
      <c r="D35" s="1623"/>
      <c r="E35" s="1623"/>
      <c r="F35" s="1622"/>
      <c r="G35" s="1622"/>
      <c r="H35" s="885"/>
      <c r="I35" s="885"/>
    </row>
    <row r="36" spans="1:9" s="1611" customFormat="1" x14ac:dyDescent="0.55000000000000004">
      <c r="A36" s="2861"/>
      <c r="B36" s="1623"/>
      <c r="C36" s="1623"/>
      <c r="D36" s="1623"/>
      <c r="E36" s="1623"/>
      <c r="F36" s="1622"/>
      <c r="G36" s="1622"/>
      <c r="H36" s="885"/>
      <c r="I36" s="885"/>
    </row>
    <row r="37" spans="1:9" s="1611" customFormat="1" x14ac:dyDescent="0.55000000000000004">
      <c r="A37" s="2861"/>
      <c r="B37" s="1623"/>
      <c r="C37" s="1623"/>
      <c r="D37" s="1623"/>
      <c r="E37" s="1623"/>
      <c r="F37" s="1622"/>
      <c r="G37" s="1622"/>
      <c r="H37" s="885"/>
      <c r="I37" s="885"/>
    </row>
    <row r="38" spans="1:9" s="1611" customFormat="1" x14ac:dyDescent="0.55000000000000004">
      <c r="A38" s="2861"/>
      <c r="B38" s="1623"/>
      <c r="C38" s="1623"/>
      <c r="D38" s="1623"/>
      <c r="E38" s="1623"/>
      <c r="F38" s="1622"/>
      <c r="G38" s="1622"/>
      <c r="H38" s="885"/>
      <c r="I38" s="885"/>
    </row>
    <row r="39" spans="1:9" s="1611" customFormat="1" x14ac:dyDescent="0.55000000000000004">
      <c r="A39" s="2861"/>
      <c r="B39" s="1623"/>
      <c r="C39" s="1623"/>
      <c r="D39" s="1623"/>
      <c r="E39" s="1623"/>
      <c r="F39" s="1622"/>
      <c r="G39" s="1622"/>
      <c r="H39" s="885"/>
      <c r="I39" s="885"/>
    </row>
    <row r="40" spans="1:9" s="1611" customFormat="1" x14ac:dyDescent="0.55000000000000004">
      <c r="A40" s="2861"/>
      <c r="B40" s="1623"/>
      <c r="C40" s="1623"/>
      <c r="D40" s="1623"/>
      <c r="E40" s="1623"/>
      <c r="F40" s="1622"/>
      <c r="G40" s="1622"/>
      <c r="H40" s="885"/>
      <c r="I40" s="885"/>
    </row>
    <row r="41" spans="1:9" s="1611" customFormat="1" x14ac:dyDescent="0.55000000000000004">
      <c r="A41" s="2861"/>
      <c r="B41" s="1623"/>
      <c r="C41" s="1623"/>
      <c r="D41" s="1623"/>
      <c r="E41" s="1623"/>
    </row>
    <row r="42" spans="1:9" s="1611" customFormat="1" x14ac:dyDescent="0.55000000000000004">
      <c r="A42" s="2861"/>
      <c r="B42" s="1623"/>
      <c r="C42" s="1623"/>
      <c r="D42" s="1623"/>
      <c r="E42" s="1623"/>
    </row>
    <row r="43" spans="1:9" s="1611" customFormat="1" x14ac:dyDescent="0.55000000000000004">
      <c r="A43" s="2861"/>
      <c r="B43" s="1623"/>
      <c r="C43" s="1623"/>
      <c r="D43" s="1623"/>
      <c r="E43" s="1623"/>
    </row>
    <row r="44" spans="1:9" s="1611" customFormat="1" x14ac:dyDescent="0.55000000000000004">
      <c r="A44" s="2861"/>
      <c r="B44" s="1623"/>
      <c r="C44" s="1623"/>
      <c r="D44" s="1623"/>
      <c r="E44" s="1623"/>
    </row>
    <row r="45" spans="1:9" s="1611" customFormat="1" x14ac:dyDescent="0.55000000000000004">
      <c r="A45" s="2861"/>
      <c r="B45" s="1623"/>
      <c r="C45" s="1623"/>
      <c r="D45" s="1623"/>
      <c r="E45" s="1623"/>
    </row>
    <row r="46" spans="1:9" s="1611" customFormat="1" x14ac:dyDescent="0.55000000000000004">
      <c r="A46" s="2861"/>
      <c r="B46" s="1623"/>
      <c r="C46" s="1623"/>
      <c r="D46" s="1623"/>
      <c r="E46" s="1623"/>
    </row>
    <row r="47" spans="1:9" s="1611" customFormat="1" x14ac:dyDescent="0.55000000000000004">
      <c r="A47" s="2861"/>
      <c r="B47" s="1623"/>
      <c r="C47" s="1623"/>
      <c r="D47" s="1623"/>
      <c r="E47" s="1623"/>
    </row>
    <row r="48" spans="1:9" s="1611" customFormat="1" x14ac:dyDescent="0.55000000000000004">
      <c r="A48" s="2861"/>
      <c r="B48" s="1623"/>
      <c r="C48" s="1623"/>
      <c r="D48" s="1623"/>
      <c r="E48" s="1623"/>
    </row>
    <row r="49" spans="1:5" s="1611" customFormat="1" x14ac:dyDescent="0.55000000000000004">
      <c r="A49" s="2861"/>
      <c r="B49" s="1623"/>
      <c r="C49" s="1623"/>
      <c r="D49" s="1623"/>
      <c r="E49" s="1623"/>
    </row>
    <row r="50" spans="1:5" s="1611" customFormat="1" x14ac:dyDescent="0.55000000000000004">
      <c r="A50" s="2861"/>
      <c r="B50" s="1623"/>
      <c r="C50" s="1623"/>
      <c r="D50" s="1623"/>
      <c r="E50" s="1623"/>
    </row>
    <row r="51" spans="1:5" s="1611" customFormat="1" x14ac:dyDescent="0.55000000000000004">
      <c r="A51" s="2861"/>
      <c r="B51" s="1623"/>
      <c r="C51" s="1623"/>
      <c r="D51" s="1623"/>
      <c r="E51" s="1623"/>
    </row>
    <row r="52" spans="1:5" s="1611" customFormat="1" x14ac:dyDescent="0.55000000000000004">
      <c r="A52" s="2861"/>
      <c r="B52" s="1623"/>
      <c r="C52" s="1623"/>
      <c r="D52" s="1623"/>
      <c r="E52" s="1623"/>
    </row>
    <row r="53" spans="1:5" s="1611" customFormat="1" x14ac:dyDescent="0.55000000000000004">
      <c r="A53" s="2861"/>
      <c r="B53" s="1623"/>
      <c r="C53" s="1623"/>
      <c r="D53" s="1623"/>
      <c r="E53" s="1623"/>
    </row>
    <row r="54" spans="1:5" s="1611" customFormat="1" x14ac:dyDescent="0.55000000000000004">
      <c r="A54" s="2861"/>
      <c r="B54" s="1623"/>
      <c r="C54" s="1623"/>
      <c r="D54" s="1623"/>
      <c r="E54" s="1623"/>
    </row>
    <row r="55" spans="1:5" s="1611" customFormat="1" x14ac:dyDescent="0.55000000000000004">
      <c r="A55" s="2861"/>
      <c r="B55" s="1623"/>
      <c r="C55" s="1623"/>
      <c r="D55" s="1623"/>
      <c r="E55" s="1623"/>
    </row>
    <row r="56" spans="1:5" s="1611" customFormat="1" x14ac:dyDescent="0.55000000000000004">
      <c r="A56" s="2861"/>
      <c r="B56" s="1623"/>
      <c r="C56" s="1623"/>
      <c r="D56" s="1623"/>
      <c r="E56" s="1623"/>
    </row>
    <row r="57" spans="1:5" s="1611" customFormat="1" x14ac:dyDescent="0.55000000000000004">
      <c r="A57" s="2861"/>
      <c r="B57" s="1623"/>
      <c r="C57" s="1623"/>
      <c r="D57" s="1623"/>
      <c r="E57" s="1623"/>
    </row>
    <row r="58" spans="1:5" s="1611" customFormat="1" x14ac:dyDescent="0.55000000000000004">
      <c r="A58" s="2861"/>
      <c r="B58" s="1623"/>
      <c r="C58" s="1623"/>
      <c r="D58" s="1623"/>
      <c r="E58" s="1623"/>
    </row>
    <row r="59" spans="1:5" s="1611" customFormat="1" x14ac:dyDescent="0.55000000000000004">
      <c r="A59" s="2861"/>
      <c r="B59" s="1623"/>
      <c r="C59" s="1623"/>
      <c r="D59" s="1623"/>
      <c r="E59" s="1623"/>
    </row>
    <row r="60" spans="1:5" s="1611" customFormat="1" x14ac:dyDescent="0.55000000000000004">
      <c r="A60" s="2861"/>
      <c r="B60" s="1623"/>
      <c r="C60" s="1623"/>
      <c r="D60" s="1623"/>
      <c r="E60" s="1623"/>
    </row>
    <row r="61" spans="1:5" s="1611" customFormat="1" x14ac:dyDescent="0.55000000000000004">
      <c r="A61" s="2861"/>
      <c r="B61" s="1623"/>
      <c r="C61" s="1623"/>
      <c r="D61" s="1623"/>
      <c r="E61" s="1623"/>
    </row>
    <row r="62" spans="1:5" s="1611" customFormat="1" x14ac:dyDescent="0.55000000000000004">
      <c r="A62" s="2861"/>
      <c r="B62" s="1623"/>
      <c r="C62" s="1623"/>
      <c r="D62" s="1623"/>
      <c r="E62" s="1623"/>
    </row>
    <row r="63" spans="1:5" s="1611" customFormat="1" x14ac:dyDescent="0.55000000000000004">
      <c r="A63" s="2861"/>
      <c r="B63" s="1623"/>
      <c r="C63" s="1623"/>
      <c r="D63" s="1623"/>
      <c r="E63" s="1623"/>
    </row>
    <row r="64" spans="1:5" x14ac:dyDescent="0.55000000000000004">
      <c r="A64" s="2868"/>
      <c r="B64" s="1624"/>
      <c r="C64" s="1624"/>
      <c r="D64" s="1624"/>
      <c r="E64" s="1624"/>
    </row>
    <row r="65" spans="1:5" x14ac:dyDescent="0.55000000000000004">
      <c r="A65" s="2868"/>
      <c r="B65" s="1624"/>
      <c r="C65" s="1624"/>
      <c r="D65" s="1624"/>
      <c r="E65" s="1624"/>
    </row>
    <row r="66" spans="1:5" x14ac:dyDescent="0.55000000000000004">
      <c r="A66" s="2868"/>
      <c r="B66" s="1624"/>
      <c r="C66" s="1624"/>
      <c r="D66" s="1624"/>
      <c r="E66" s="1624"/>
    </row>
    <row r="67" spans="1:5" x14ac:dyDescent="0.55000000000000004">
      <c r="A67" s="2868"/>
      <c r="B67" s="1624"/>
      <c r="C67" s="1624"/>
      <c r="D67" s="1624"/>
      <c r="E67" s="1624"/>
    </row>
    <row r="68" spans="1:5" x14ac:dyDescent="0.55000000000000004">
      <c r="A68" s="2868"/>
      <c r="B68" s="1624"/>
      <c r="C68" s="1624"/>
      <c r="D68" s="1624"/>
      <c r="E68" s="1624"/>
    </row>
    <row r="69" spans="1:5" x14ac:dyDescent="0.55000000000000004">
      <c r="A69" s="2869"/>
      <c r="B69" s="1625"/>
      <c r="C69" s="1625"/>
      <c r="D69" s="1625"/>
      <c r="E69" s="1625"/>
    </row>
    <row r="70" spans="1:5" x14ac:dyDescent="0.55000000000000004">
      <c r="A70" s="2869"/>
      <c r="B70" s="1625"/>
      <c r="C70" s="1625"/>
      <c r="D70" s="1625"/>
      <c r="E70" s="1625"/>
    </row>
    <row r="71" spans="1:5" x14ac:dyDescent="0.55000000000000004">
      <c r="A71" s="2869"/>
      <c r="B71" s="1625"/>
      <c r="C71" s="1625"/>
      <c r="D71" s="1625"/>
      <c r="E71" s="1625"/>
    </row>
    <row r="72" spans="1:5" x14ac:dyDescent="0.55000000000000004">
      <c r="A72" s="2869"/>
      <c r="B72" s="1625"/>
      <c r="C72" s="1625"/>
      <c r="D72" s="1625"/>
      <c r="E72" s="1625"/>
    </row>
    <row r="73" spans="1:5" x14ac:dyDescent="0.55000000000000004">
      <c r="A73" s="2869"/>
      <c r="B73" s="1625"/>
      <c r="C73" s="1625"/>
      <c r="D73" s="1625"/>
      <c r="E73" s="1625"/>
    </row>
    <row r="74" spans="1:5" x14ac:dyDescent="0.55000000000000004">
      <c r="A74" s="2869"/>
      <c r="B74" s="1625"/>
      <c r="C74" s="1625"/>
      <c r="D74" s="1625"/>
      <c r="E74" s="1625"/>
    </row>
    <row r="75" spans="1:5" x14ac:dyDescent="0.55000000000000004">
      <c r="A75" s="2869"/>
      <c r="B75" s="1625"/>
      <c r="C75" s="1625"/>
      <c r="D75" s="1625"/>
      <c r="E75" s="1625"/>
    </row>
    <row r="76" spans="1:5" x14ac:dyDescent="0.55000000000000004">
      <c r="A76" s="2869"/>
      <c r="B76" s="1625"/>
      <c r="C76" s="1625"/>
      <c r="D76" s="1625"/>
      <c r="E76" s="1625"/>
    </row>
    <row r="77" spans="1:5" x14ac:dyDescent="0.55000000000000004">
      <c r="A77" s="2869"/>
      <c r="B77" s="1625"/>
      <c r="C77" s="1625"/>
      <c r="D77" s="1625"/>
      <c r="E77" s="1625"/>
    </row>
    <row r="78" spans="1:5" x14ac:dyDescent="0.55000000000000004">
      <c r="A78" s="2869"/>
      <c r="B78" s="1625"/>
      <c r="C78" s="1625"/>
      <c r="D78" s="1625"/>
      <c r="E78" s="1625"/>
    </row>
    <row r="79" spans="1:5" x14ac:dyDescent="0.55000000000000004">
      <c r="A79" s="2869"/>
      <c r="B79" s="1625"/>
      <c r="C79" s="1625"/>
      <c r="D79" s="1625"/>
      <c r="E79" s="1625"/>
    </row>
    <row r="80" spans="1:5" x14ac:dyDescent="0.55000000000000004">
      <c r="A80" s="2869"/>
      <c r="B80" s="1625"/>
      <c r="C80" s="1625"/>
      <c r="D80" s="1625"/>
      <c r="E80" s="1625"/>
    </row>
    <row r="81" spans="1:5" x14ac:dyDescent="0.55000000000000004">
      <c r="A81" s="2869"/>
      <c r="B81" s="1625"/>
      <c r="C81" s="1625"/>
      <c r="D81" s="1625"/>
      <c r="E81" s="1625"/>
    </row>
    <row r="82" spans="1:5" x14ac:dyDescent="0.55000000000000004">
      <c r="A82" s="2869"/>
      <c r="B82" s="1625"/>
      <c r="C82" s="1625"/>
      <c r="D82" s="1625"/>
      <c r="E82" s="1625"/>
    </row>
    <row r="83" spans="1:5" x14ac:dyDescent="0.55000000000000004">
      <c r="A83" s="2869"/>
      <c r="B83" s="1625"/>
      <c r="C83" s="1625"/>
      <c r="D83" s="1625"/>
      <c r="E83" s="1625"/>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17" orientation="landscape"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1:R62"/>
  <sheetViews>
    <sheetView topLeftCell="A16" zoomScaleNormal="100" zoomScaleSheetLayoutView="70" workbookViewId="0">
      <selection activeCell="H32" sqref="H32"/>
    </sheetView>
  </sheetViews>
  <sheetFormatPr defaultRowHeight="15" x14ac:dyDescent="0.25"/>
  <cols>
    <col min="1" max="1" width="4.85546875" customWidth="1"/>
    <col min="2" max="2" width="31.5703125" customWidth="1"/>
    <col min="3" max="10" width="11.85546875" customWidth="1"/>
    <col min="11" max="12" width="12.42578125" customWidth="1"/>
    <col min="13" max="13" width="11.7109375" customWidth="1"/>
    <col min="14" max="14" width="11.42578125" customWidth="1"/>
    <col min="15" max="15" width="10.42578125" customWidth="1"/>
  </cols>
  <sheetData>
    <row r="1" spans="1:18" ht="17.25" x14ac:dyDescent="0.25">
      <c r="A1" s="1626" t="s">
        <v>4007</v>
      </c>
      <c r="B1" s="1626"/>
      <c r="C1" s="1627"/>
      <c r="D1" s="1626"/>
      <c r="E1" s="1626"/>
      <c r="F1" s="1627"/>
      <c r="G1" s="1627"/>
      <c r="H1" s="1626"/>
      <c r="I1" s="1626"/>
      <c r="J1" s="1626"/>
      <c r="K1" s="1628"/>
      <c r="L1" s="1629"/>
      <c r="M1" s="1629"/>
      <c r="N1" s="1629"/>
      <c r="O1" s="1629"/>
      <c r="P1" s="1726"/>
      <c r="Q1" s="1726"/>
      <c r="R1" s="1726"/>
    </row>
    <row r="2" spans="1:18" ht="16.5" thickBot="1" x14ac:dyDescent="0.35">
      <c r="A2" s="1630"/>
      <c r="B2" s="1630"/>
      <c r="C2" s="1631"/>
      <c r="D2" s="1631"/>
      <c r="E2" s="1631"/>
      <c r="F2" s="1631"/>
      <c r="H2" s="1631" t="s">
        <v>4008</v>
      </c>
      <c r="I2" s="1632"/>
      <c r="J2" s="1632"/>
      <c r="K2" s="1632"/>
      <c r="L2" s="1633"/>
      <c r="M2" s="4114"/>
      <c r="N2" s="1634"/>
      <c r="O2" s="1634"/>
      <c r="P2" s="1726"/>
      <c r="Q2" s="1726"/>
      <c r="R2" s="1726"/>
    </row>
    <row r="3" spans="1:18" ht="17.25" thickBot="1" x14ac:dyDescent="0.3">
      <c r="A3" s="4321"/>
      <c r="B3" s="4322"/>
      <c r="C3" s="4323" t="s">
        <v>4009</v>
      </c>
      <c r="D3" s="4324"/>
      <c r="E3" s="4324"/>
      <c r="F3" s="4325"/>
      <c r="G3" s="1635" t="s">
        <v>227</v>
      </c>
      <c r="H3" s="1636" t="s">
        <v>227</v>
      </c>
      <c r="I3" s="1726"/>
      <c r="J3" s="1726"/>
      <c r="K3" s="1726"/>
      <c r="L3" s="1726"/>
      <c r="M3" s="1726"/>
      <c r="N3" s="1726"/>
      <c r="O3" s="1726"/>
      <c r="P3" s="1726"/>
      <c r="Q3" s="1726"/>
      <c r="R3" s="1726"/>
    </row>
    <row r="4" spans="1:18" ht="17.25" thickBot="1" x14ac:dyDescent="0.3">
      <c r="A4" s="1637"/>
      <c r="B4" s="1638"/>
      <c r="C4" s="1639">
        <v>43560</v>
      </c>
      <c r="D4" s="1639">
        <v>43567</v>
      </c>
      <c r="E4" s="1639">
        <v>43574</v>
      </c>
      <c r="F4" s="1639">
        <v>43581</v>
      </c>
      <c r="G4" s="1640">
        <v>43525</v>
      </c>
      <c r="H4" s="1641">
        <v>43556</v>
      </c>
      <c r="I4" s="1726"/>
      <c r="J4" s="1726"/>
      <c r="K4" s="1726"/>
      <c r="L4" s="1726"/>
      <c r="M4" s="1726"/>
      <c r="N4" s="1726"/>
      <c r="O4" s="1726"/>
      <c r="P4" s="1726"/>
      <c r="Q4" s="1726"/>
      <c r="R4" s="1726"/>
    </row>
    <row r="5" spans="1:18" ht="16.5" x14ac:dyDescent="0.25">
      <c r="A5" s="1642"/>
      <c r="B5" s="1643"/>
      <c r="C5" s="1644" t="s">
        <v>3927</v>
      </c>
      <c r="D5" s="1644"/>
      <c r="E5" s="1644"/>
      <c r="F5" s="1644"/>
      <c r="G5" s="1645"/>
      <c r="H5" s="1646"/>
      <c r="I5" s="1726"/>
      <c r="J5" s="1726"/>
      <c r="K5" s="1726"/>
      <c r="L5" s="1726"/>
      <c r="M5" s="1726"/>
      <c r="N5" s="1726"/>
      <c r="O5" s="1726"/>
      <c r="P5" s="1726"/>
      <c r="Q5" s="1726"/>
      <c r="R5" s="1726"/>
    </row>
    <row r="6" spans="1:18" ht="16.5" x14ac:dyDescent="0.25">
      <c r="A6" s="1647">
        <v>1</v>
      </c>
      <c r="B6" s="1648" t="s">
        <v>4010</v>
      </c>
      <c r="C6" s="1649">
        <v>1000</v>
      </c>
      <c r="D6" s="1649">
        <v>1100</v>
      </c>
      <c r="E6" s="1649">
        <v>1000</v>
      </c>
      <c r="F6" s="1649">
        <v>1000</v>
      </c>
      <c r="G6" s="1650">
        <v>5000</v>
      </c>
      <c r="H6" s="1649">
        <f>SUM(C6:F6)</f>
        <v>4100</v>
      </c>
      <c r="I6" s="1726"/>
      <c r="J6" s="1726"/>
      <c r="K6" s="1726"/>
      <c r="L6" s="1726"/>
      <c r="M6" s="1726"/>
      <c r="N6" s="1726"/>
      <c r="O6" s="1726"/>
      <c r="P6" s="1726"/>
      <c r="Q6" s="1726"/>
      <c r="R6" s="1726"/>
    </row>
    <row r="7" spans="1:18" ht="16.5" x14ac:dyDescent="0.25">
      <c r="A7" s="1647">
        <v>2</v>
      </c>
      <c r="B7" s="1648" t="s">
        <v>4011</v>
      </c>
      <c r="C7" s="1649">
        <v>2200</v>
      </c>
      <c r="D7" s="1649">
        <v>2080</v>
      </c>
      <c r="E7" s="1649">
        <v>2300</v>
      </c>
      <c r="F7" s="1649">
        <v>1900</v>
      </c>
      <c r="G7" s="1650">
        <v>12750</v>
      </c>
      <c r="H7" s="1649">
        <f t="shared" ref="H7:H10" si="0">SUM(C7:F7)</f>
        <v>8480</v>
      </c>
      <c r="I7" s="1726"/>
      <c r="J7" s="1726"/>
      <c r="K7" s="1726"/>
      <c r="L7" s="1726"/>
      <c r="M7" s="1726"/>
      <c r="N7" s="1726"/>
      <c r="O7" s="1726"/>
      <c r="P7" s="1726"/>
      <c r="Q7" s="1726"/>
      <c r="R7" s="1726"/>
    </row>
    <row r="8" spans="1:18" ht="16.5" x14ac:dyDescent="0.25">
      <c r="A8" s="1647">
        <v>3</v>
      </c>
      <c r="B8" s="1651" t="s">
        <v>4012</v>
      </c>
      <c r="C8" s="1649">
        <v>1200</v>
      </c>
      <c r="D8" s="1649">
        <v>1100</v>
      </c>
      <c r="E8" s="1649">
        <v>1000</v>
      </c>
      <c r="F8" s="1649">
        <v>1000</v>
      </c>
      <c r="G8" s="1650">
        <v>5000</v>
      </c>
      <c r="H8" s="1649">
        <f t="shared" si="0"/>
        <v>4300</v>
      </c>
      <c r="I8" s="1726"/>
      <c r="J8" s="1726"/>
      <c r="K8" s="1726"/>
      <c r="L8" s="1726"/>
      <c r="M8" s="1726"/>
      <c r="N8" s="1726"/>
      <c r="O8" s="1726"/>
      <c r="P8" s="1726"/>
      <c r="Q8" s="1726"/>
      <c r="R8" s="1726"/>
    </row>
    <row r="9" spans="1:18" ht="16.5" x14ac:dyDescent="0.25">
      <c r="A9" s="1647">
        <v>4</v>
      </c>
      <c r="B9" s="1648" t="s">
        <v>4013</v>
      </c>
      <c r="C9" s="1649">
        <v>1000</v>
      </c>
      <c r="D9" s="1649">
        <v>800</v>
      </c>
      <c r="E9" s="1649">
        <v>850</v>
      </c>
      <c r="F9" s="1649">
        <v>0</v>
      </c>
      <c r="G9" s="1650">
        <v>3600</v>
      </c>
      <c r="H9" s="1649">
        <f t="shared" si="0"/>
        <v>2650</v>
      </c>
      <c r="I9" s="1726"/>
      <c r="J9" s="1726"/>
      <c r="K9" s="1726"/>
      <c r="L9" s="1726"/>
      <c r="M9" s="1726"/>
      <c r="N9" s="1726"/>
      <c r="O9" s="1726"/>
      <c r="P9" s="1726"/>
      <c r="Q9" s="1726"/>
      <c r="R9" s="1726"/>
    </row>
    <row r="10" spans="1:18" ht="16.5" x14ac:dyDescent="0.25">
      <c r="A10" s="1647">
        <v>5</v>
      </c>
      <c r="B10" s="1648" t="s">
        <v>4014</v>
      </c>
      <c r="C10" s="1649">
        <f t="shared" ref="C10:F10" si="1">C8-C9</f>
        <v>200</v>
      </c>
      <c r="D10" s="1649">
        <f t="shared" si="1"/>
        <v>300</v>
      </c>
      <c r="E10" s="1649">
        <f t="shared" si="1"/>
        <v>150</v>
      </c>
      <c r="F10" s="1649">
        <f t="shared" si="1"/>
        <v>1000</v>
      </c>
      <c r="G10" s="1650">
        <v>1400</v>
      </c>
      <c r="H10" s="1649">
        <f t="shared" si="0"/>
        <v>1650</v>
      </c>
      <c r="I10" s="1726"/>
      <c r="J10" s="1726"/>
      <c r="K10" s="1726"/>
      <c r="L10" s="1726"/>
      <c r="M10" s="1726"/>
      <c r="N10" s="1726"/>
      <c r="O10" s="1726"/>
      <c r="P10" s="1726"/>
      <c r="Q10" s="1726"/>
      <c r="R10" s="1726"/>
    </row>
    <row r="11" spans="1:18" ht="17.25" thickBot="1" x14ac:dyDescent="0.3">
      <c r="A11" s="1652"/>
      <c r="B11" s="1653"/>
      <c r="C11" s="1654"/>
      <c r="D11" s="1654"/>
      <c r="E11" s="1654"/>
      <c r="F11" s="1654"/>
      <c r="G11" s="1655"/>
      <c r="H11" s="1655"/>
      <c r="I11" s="1726"/>
      <c r="J11" s="1726"/>
      <c r="K11" s="1726"/>
      <c r="L11" s="1726"/>
      <c r="M11" s="1726"/>
      <c r="N11" s="1726"/>
      <c r="O11" s="1726"/>
      <c r="P11" s="1726"/>
      <c r="Q11" s="1726"/>
      <c r="R11" s="1726"/>
    </row>
    <row r="12" spans="1:18" ht="16.5" x14ac:dyDescent="0.25">
      <c r="A12" s="1656" t="s">
        <v>520</v>
      </c>
      <c r="B12" s="1657"/>
      <c r="C12" s="1658"/>
      <c r="D12" s="1658"/>
      <c r="E12" s="1658"/>
      <c r="F12" s="1658"/>
      <c r="G12" s="1658"/>
      <c r="H12" s="1658"/>
      <c r="I12" s="1726"/>
      <c r="J12" s="1726"/>
      <c r="K12" s="1726"/>
      <c r="L12" s="1726"/>
      <c r="M12" s="1726"/>
      <c r="N12" s="1726"/>
      <c r="O12" s="1726"/>
      <c r="P12" s="1726"/>
      <c r="Q12" s="1726"/>
      <c r="R12" s="1726"/>
    </row>
    <row r="13" spans="1:18" ht="16.5" x14ac:dyDescent="0.25">
      <c r="A13" s="1656" t="s">
        <v>4015</v>
      </c>
      <c r="B13" s="1657"/>
      <c r="C13" s="1659"/>
      <c r="D13" s="1659"/>
      <c r="E13" s="1659"/>
      <c r="F13" s="1659"/>
      <c r="G13" s="1659"/>
      <c r="H13" s="1659"/>
      <c r="I13" s="1657"/>
      <c r="J13" s="1657"/>
      <c r="K13" s="1657"/>
      <c r="L13" s="1657"/>
      <c r="M13" s="1657"/>
      <c r="N13" s="1657"/>
      <c r="O13" s="1657"/>
      <c r="P13" s="1726"/>
      <c r="Q13" s="1726"/>
      <c r="R13" s="1726"/>
    </row>
    <row r="14" spans="1:18" ht="16.5" x14ac:dyDescent="0.25">
      <c r="A14" s="1660"/>
      <c r="B14" s="1660"/>
      <c r="C14" s="1661"/>
      <c r="D14" s="1661"/>
      <c r="E14" s="1661"/>
      <c r="F14" s="1661"/>
      <c r="G14" s="1661"/>
      <c r="H14" s="1661"/>
      <c r="I14" s="1661"/>
      <c r="J14" s="1661"/>
      <c r="K14" s="1660"/>
      <c r="L14" s="1660"/>
      <c r="M14" s="1660"/>
      <c r="N14" s="1660"/>
      <c r="O14" s="1660"/>
      <c r="P14" s="1726"/>
      <c r="Q14" s="1726"/>
      <c r="R14" s="1726"/>
    </row>
    <row r="15" spans="1:18" ht="17.25" x14ac:dyDescent="0.25">
      <c r="A15" s="1626" t="s">
        <v>4016</v>
      </c>
      <c r="B15" s="1626"/>
      <c r="C15" s="1627"/>
      <c r="D15" s="1626"/>
      <c r="E15" s="1626"/>
      <c r="F15" s="1627"/>
      <c r="G15" s="1627"/>
      <c r="H15" s="1626"/>
      <c r="I15" s="1626"/>
      <c r="J15" s="1626"/>
      <c r="K15" s="1628"/>
      <c r="L15" s="1629"/>
      <c r="M15" s="1662"/>
      <c r="N15" s="1629"/>
      <c r="O15" s="1629"/>
      <c r="P15" s="1726"/>
      <c r="Q15" s="1726"/>
      <c r="R15" s="1726"/>
    </row>
    <row r="16" spans="1:18" ht="11.25" customHeight="1" thickBot="1" x14ac:dyDescent="0.3">
      <c r="A16" s="1660"/>
      <c r="B16" s="1660"/>
      <c r="C16" s="1661"/>
      <c r="D16" s="1660"/>
      <c r="E16" s="1660"/>
      <c r="F16" s="1661"/>
      <c r="G16" s="1661"/>
      <c r="H16" s="1661"/>
      <c r="I16" s="1660"/>
      <c r="J16" s="1660"/>
      <c r="K16" s="1660"/>
      <c r="L16" s="1660"/>
      <c r="M16" s="1660"/>
      <c r="N16" s="1660"/>
      <c r="O16" s="1660"/>
      <c r="P16" s="1726"/>
      <c r="Q16" s="1726"/>
      <c r="R16" s="1726"/>
    </row>
    <row r="17" spans="1:18" ht="17.25" thickBot="1" x14ac:dyDescent="0.3">
      <c r="A17" s="1663"/>
      <c r="B17" s="1664"/>
      <c r="C17" s="1665">
        <v>43191</v>
      </c>
      <c r="D17" s="1665">
        <v>43221</v>
      </c>
      <c r="E17" s="1665">
        <v>43252</v>
      </c>
      <c r="F17" s="1665">
        <v>43282</v>
      </c>
      <c r="G17" s="1665">
        <v>43313</v>
      </c>
      <c r="H17" s="1665">
        <v>43344</v>
      </c>
      <c r="I17" s="1665">
        <v>43374</v>
      </c>
      <c r="J17" s="1665">
        <v>43405</v>
      </c>
      <c r="K17" s="1665">
        <v>43435</v>
      </c>
      <c r="L17" s="1665">
        <v>43466</v>
      </c>
      <c r="M17" s="1665">
        <v>43497</v>
      </c>
      <c r="N17" s="1665">
        <v>43525</v>
      </c>
      <c r="O17" s="1665">
        <v>43556</v>
      </c>
      <c r="P17" s="1726"/>
      <c r="Q17" s="1726"/>
      <c r="R17" s="1726"/>
    </row>
    <row r="18" spans="1:18" ht="17.25" thickBot="1" x14ac:dyDescent="0.3">
      <c r="A18" s="4326"/>
      <c r="B18" s="4327"/>
      <c r="C18" s="4328" t="s">
        <v>4008</v>
      </c>
      <c r="D18" s="4329"/>
      <c r="E18" s="4329"/>
      <c r="F18" s="4329"/>
      <c r="G18" s="4329"/>
      <c r="H18" s="4329"/>
      <c r="I18" s="4329"/>
      <c r="J18" s="4329"/>
      <c r="K18" s="4329"/>
      <c r="L18" s="4329"/>
      <c r="M18" s="4329"/>
      <c r="N18" s="4329"/>
      <c r="O18" s="4330"/>
      <c r="P18" s="1726"/>
      <c r="Q18" s="1726"/>
      <c r="R18" s="1726"/>
    </row>
    <row r="19" spans="1:18" ht="16.5" x14ac:dyDescent="0.25">
      <c r="A19" s="1666"/>
      <c r="B19" s="1667"/>
      <c r="C19" s="1668"/>
      <c r="D19" s="1668"/>
      <c r="E19" s="1668"/>
      <c r="F19" s="1668"/>
      <c r="G19" s="1668"/>
      <c r="H19" s="1668"/>
      <c r="I19" s="1668"/>
      <c r="J19" s="1668"/>
      <c r="K19" s="1669"/>
      <c r="L19" s="1669"/>
      <c r="M19" s="1669"/>
      <c r="N19" s="1669"/>
      <c r="O19" s="1669"/>
      <c r="P19" s="1726"/>
      <c r="Q19" s="1726"/>
      <c r="R19" s="1726"/>
    </row>
    <row r="20" spans="1:18" ht="16.5" x14ac:dyDescent="0.25">
      <c r="A20" s="1647">
        <v>1</v>
      </c>
      <c r="B20" s="1643" t="s">
        <v>4017</v>
      </c>
      <c r="C20" s="1670">
        <v>3200</v>
      </c>
      <c r="D20" s="1670">
        <v>3400</v>
      </c>
      <c r="E20" s="1670">
        <v>5200</v>
      </c>
      <c r="F20" s="1670">
        <v>3200</v>
      </c>
      <c r="G20" s="1670">
        <v>4800</v>
      </c>
      <c r="H20" s="1670">
        <v>4000</v>
      </c>
      <c r="I20" s="1670">
        <v>4000</v>
      </c>
      <c r="J20" s="1670">
        <v>4400</v>
      </c>
      <c r="K20" s="1649">
        <v>0</v>
      </c>
      <c r="L20" s="1671">
        <v>3600</v>
      </c>
      <c r="M20" s="1671">
        <v>3600</v>
      </c>
      <c r="N20" s="1671">
        <v>5000</v>
      </c>
      <c r="O20" s="1671">
        <v>4100</v>
      </c>
      <c r="P20" s="1726"/>
      <c r="Q20" s="1726"/>
      <c r="R20" s="1726"/>
    </row>
    <row r="21" spans="1:18" ht="16.5" x14ac:dyDescent="0.25">
      <c r="A21" s="1642"/>
      <c r="B21" s="1643"/>
      <c r="C21" s="1672"/>
      <c r="D21" s="1672"/>
      <c r="E21" s="1672"/>
      <c r="F21" s="1672"/>
      <c r="G21" s="1672"/>
      <c r="H21" s="1672"/>
      <c r="I21" s="1672"/>
      <c r="J21" s="1672"/>
      <c r="K21" s="1672"/>
      <c r="L21" s="1672"/>
      <c r="M21" s="1672"/>
      <c r="N21" s="1672"/>
      <c r="O21" s="1672"/>
      <c r="P21" s="1726"/>
      <c r="Q21" s="1726"/>
      <c r="R21" s="1726"/>
    </row>
    <row r="22" spans="1:18" ht="16.5" x14ac:dyDescent="0.25">
      <c r="A22" s="1647">
        <v>2</v>
      </c>
      <c r="B22" s="1643" t="s">
        <v>4018</v>
      </c>
      <c r="C22" s="1673">
        <v>6310</v>
      </c>
      <c r="D22" s="1673">
        <v>5600</v>
      </c>
      <c r="E22" s="1673">
        <v>8635</v>
      </c>
      <c r="F22" s="1673">
        <v>6540</v>
      </c>
      <c r="G22" s="1673">
        <v>8490</v>
      </c>
      <c r="H22" s="1673">
        <v>8800</v>
      </c>
      <c r="I22" s="1673">
        <v>6100</v>
      </c>
      <c r="J22" s="1673">
        <v>8550</v>
      </c>
      <c r="K22" s="1649">
        <v>0</v>
      </c>
      <c r="L22" s="1671">
        <f>SUM(L23:L25)</f>
        <v>8510</v>
      </c>
      <c r="M22" s="1671">
        <f>SUM(M23:M25)</f>
        <v>7040</v>
      </c>
      <c r="N22" s="1671">
        <f>SUM(N23:N25)</f>
        <v>12750</v>
      </c>
      <c r="O22" s="1671">
        <f>SUM(O23:O25)</f>
        <v>8480</v>
      </c>
      <c r="P22" s="1726"/>
      <c r="Q22" s="1726"/>
      <c r="R22" s="1726"/>
    </row>
    <row r="23" spans="1:18" ht="16.5" x14ac:dyDescent="0.25">
      <c r="A23" s="1642"/>
      <c r="B23" s="1674" t="s">
        <v>4019</v>
      </c>
      <c r="C23" s="1675">
        <v>3030</v>
      </c>
      <c r="D23" s="1649">
        <v>0</v>
      </c>
      <c r="E23" s="1675">
        <v>2330</v>
      </c>
      <c r="F23" s="1675">
        <v>1500</v>
      </c>
      <c r="G23" s="1675">
        <v>1800</v>
      </c>
      <c r="H23" s="1649">
        <v>0</v>
      </c>
      <c r="I23" s="1675">
        <v>1400</v>
      </c>
      <c r="J23" s="1649">
        <v>0</v>
      </c>
      <c r="K23" s="1649">
        <v>0</v>
      </c>
      <c r="L23" s="1649">
        <v>0</v>
      </c>
      <c r="M23" s="1649">
        <v>0</v>
      </c>
      <c r="N23" s="1649">
        <v>3550</v>
      </c>
      <c r="O23" s="1649">
        <v>0</v>
      </c>
      <c r="P23" s="1726"/>
      <c r="Q23" s="1726"/>
      <c r="R23" s="1726"/>
    </row>
    <row r="24" spans="1:18" ht="16.5" x14ac:dyDescent="0.25">
      <c r="A24" s="1642"/>
      <c r="B24" s="1643" t="s">
        <v>4020</v>
      </c>
      <c r="C24" s="1675">
        <v>1240</v>
      </c>
      <c r="D24" s="1675">
        <v>3000</v>
      </c>
      <c r="E24" s="1675">
        <v>3500</v>
      </c>
      <c r="F24" s="1675">
        <v>1490</v>
      </c>
      <c r="G24" s="1675">
        <v>3200</v>
      </c>
      <c r="H24" s="1675">
        <v>1900</v>
      </c>
      <c r="I24" s="1675">
        <v>3100</v>
      </c>
      <c r="J24" s="1675">
        <v>3350</v>
      </c>
      <c r="K24" s="1649">
        <v>0</v>
      </c>
      <c r="L24" s="1649">
        <v>4570</v>
      </c>
      <c r="M24" s="1649">
        <v>3670</v>
      </c>
      <c r="N24" s="1649">
        <v>2900</v>
      </c>
      <c r="O24" s="1649">
        <v>4100</v>
      </c>
      <c r="P24" s="1726"/>
      <c r="Q24" s="1726"/>
      <c r="R24" s="1726"/>
    </row>
    <row r="25" spans="1:18" ht="16.5" x14ac:dyDescent="0.25">
      <c r="A25" s="1642"/>
      <c r="B25" s="1643" t="s">
        <v>4021</v>
      </c>
      <c r="C25" s="1675">
        <v>2040</v>
      </c>
      <c r="D25" s="1675">
        <v>2600</v>
      </c>
      <c r="E25" s="1675">
        <v>2805</v>
      </c>
      <c r="F25" s="1675">
        <v>3550</v>
      </c>
      <c r="G25" s="1675">
        <v>3490</v>
      </c>
      <c r="H25" s="1675">
        <v>6900</v>
      </c>
      <c r="I25" s="1675">
        <v>1600</v>
      </c>
      <c r="J25" s="1675">
        <v>5200</v>
      </c>
      <c r="K25" s="1649">
        <v>0</v>
      </c>
      <c r="L25" s="1649">
        <v>3940</v>
      </c>
      <c r="M25" s="1649">
        <v>3370</v>
      </c>
      <c r="N25" s="1649">
        <v>6300</v>
      </c>
      <c r="O25" s="1649">
        <v>4380</v>
      </c>
      <c r="P25" s="1726"/>
      <c r="Q25" s="1726"/>
      <c r="R25" s="1726"/>
    </row>
    <row r="26" spans="1:18" ht="16.5" x14ac:dyDescent="0.25">
      <c r="A26" s="1647">
        <v>3</v>
      </c>
      <c r="B26" s="1674" t="s">
        <v>4022</v>
      </c>
      <c r="C26" s="1673">
        <v>3200</v>
      </c>
      <c r="D26" s="1673">
        <v>2950</v>
      </c>
      <c r="E26" s="1673">
        <v>5400</v>
      </c>
      <c r="F26" s="1673">
        <v>3200</v>
      </c>
      <c r="G26" s="1673">
        <v>4800</v>
      </c>
      <c r="H26" s="1673">
        <v>4000</v>
      </c>
      <c r="I26" s="1673">
        <v>3850</v>
      </c>
      <c r="J26" s="1673">
        <v>3600</v>
      </c>
      <c r="K26" s="1649">
        <v>0</v>
      </c>
      <c r="L26" s="1671">
        <f>SUM(L27:L29)</f>
        <v>3600</v>
      </c>
      <c r="M26" s="1671">
        <f>SUM(M27:M29)</f>
        <v>3600</v>
      </c>
      <c r="N26" s="1671">
        <f>SUM(N27:N29)</f>
        <v>5000</v>
      </c>
      <c r="O26" s="1671">
        <f>SUM(O27:O29)</f>
        <v>4300</v>
      </c>
      <c r="P26" s="1726"/>
      <c r="Q26" s="1726"/>
      <c r="R26" s="1726"/>
    </row>
    <row r="27" spans="1:18" ht="16.5" x14ac:dyDescent="0.25">
      <c r="A27" s="1642"/>
      <c r="B27" s="1674" t="s">
        <v>4019</v>
      </c>
      <c r="C27" s="1675">
        <v>1600</v>
      </c>
      <c r="D27" s="1649">
        <v>0</v>
      </c>
      <c r="E27" s="1675">
        <v>1400</v>
      </c>
      <c r="F27" s="1675">
        <v>800</v>
      </c>
      <c r="G27" s="1675">
        <v>1000</v>
      </c>
      <c r="H27" s="1649">
        <v>0</v>
      </c>
      <c r="I27" s="1675">
        <v>1000</v>
      </c>
      <c r="J27" s="1649">
        <v>0</v>
      </c>
      <c r="K27" s="1649">
        <v>0</v>
      </c>
      <c r="L27" s="1649">
        <v>0</v>
      </c>
      <c r="M27" s="1649">
        <v>0</v>
      </c>
      <c r="N27" s="1649">
        <v>1000</v>
      </c>
      <c r="O27" s="1649">
        <v>0</v>
      </c>
      <c r="P27" s="1726"/>
      <c r="Q27" s="1726"/>
      <c r="R27" s="1726"/>
    </row>
    <row r="28" spans="1:18" ht="16.5" x14ac:dyDescent="0.25">
      <c r="A28" s="1642"/>
      <c r="B28" s="1643" t="s">
        <v>4020</v>
      </c>
      <c r="C28" s="1675">
        <v>800</v>
      </c>
      <c r="D28" s="1675">
        <v>1700</v>
      </c>
      <c r="E28" s="1675">
        <v>2000</v>
      </c>
      <c r="F28" s="1675">
        <v>800</v>
      </c>
      <c r="G28" s="1675">
        <v>2000</v>
      </c>
      <c r="H28" s="1675">
        <v>1000</v>
      </c>
      <c r="I28" s="1675">
        <v>1850</v>
      </c>
      <c r="J28" s="1675">
        <v>1600</v>
      </c>
      <c r="K28" s="1649">
        <v>0</v>
      </c>
      <c r="L28" s="1649">
        <v>1800</v>
      </c>
      <c r="M28" s="1649">
        <v>1800</v>
      </c>
      <c r="N28" s="1649">
        <v>1000</v>
      </c>
      <c r="O28" s="1649">
        <v>2200</v>
      </c>
      <c r="P28" s="1726"/>
      <c r="Q28" s="1726"/>
      <c r="R28" s="1726"/>
    </row>
    <row r="29" spans="1:18" ht="16.5" x14ac:dyDescent="0.25">
      <c r="A29" s="1642"/>
      <c r="B29" s="1643" t="s">
        <v>4021</v>
      </c>
      <c r="C29" s="1675">
        <v>800</v>
      </c>
      <c r="D29" s="1675">
        <v>1250</v>
      </c>
      <c r="E29" s="1675">
        <v>2000</v>
      </c>
      <c r="F29" s="1675">
        <v>1600</v>
      </c>
      <c r="G29" s="1675">
        <v>1800</v>
      </c>
      <c r="H29" s="1675">
        <v>3000</v>
      </c>
      <c r="I29" s="1675">
        <v>1000</v>
      </c>
      <c r="J29" s="1675">
        <v>2000</v>
      </c>
      <c r="K29" s="1649">
        <v>0</v>
      </c>
      <c r="L29" s="1649">
        <v>1800</v>
      </c>
      <c r="M29" s="1649">
        <v>1800</v>
      </c>
      <c r="N29" s="1649">
        <v>3000</v>
      </c>
      <c r="O29" s="1649">
        <v>2100</v>
      </c>
      <c r="P29" s="1726"/>
      <c r="Q29" s="1726"/>
      <c r="R29" s="1726"/>
    </row>
    <row r="30" spans="1:18" ht="17.25" thickBot="1" x14ac:dyDescent="0.3">
      <c r="A30" s="1637"/>
      <c r="B30" s="1638"/>
      <c r="C30" s="1676"/>
      <c r="D30" s="1676"/>
      <c r="E30" s="1676"/>
      <c r="F30" s="1676"/>
      <c r="G30" s="1676"/>
      <c r="H30" s="1676"/>
      <c r="I30" s="1676"/>
      <c r="J30" s="1676"/>
      <c r="K30" s="1677"/>
      <c r="L30" s="1677"/>
      <c r="M30" s="1677"/>
      <c r="N30" s="1677"/>
      <c r="O30" s="1677"/>
      <c r="P30" s="1726"/>
      <c r="Q30" s="1726"/>
      <c r="R30" s="1726"/>
    </row>
    <row r="31" spans="1:18" ht="16.5" x14ac:dyDescent="0.3">
      <c r="A31" s="1656" t="s">
        <v>520</v>
      </c>
      <c r="B31" s="1656"/>
      <c r="C31" s="1678"/>
      <c r="D31" s="1656"/>
      <c r="E31" s="1656"/>
      <c r="F31" s="1678"/>
      <c r="G31" s="1678"/>
      <c r="H31" s="1656"/>
      <c r="I31" s="1656"/>
      <c r="J31" s="1656"/>
      <c r="K31" s="1656"/>
      <c r="L31" s="1679"/>
      <c r="M31" s="1679"/>
      <c r="N31" s="1679"/>
      <c r="O31" s="1679"/>
      <c r="P31" s="1726"/>
      <c r="Q31" s="1726"/>
      <c r="R31" s="1726"/>
    </row>
    <row r="32" spans="1:18" ht="16.5" x14ac:dyDescent="0.3">
      <c r="A32" s="1656" t="s">
        <v>4015</v>
      </c>
      <c r="B32" s="1656"/>
      <c r="C32" s="1678"/>
      <c r="D32" s="1678"/>
      <c r="E32" s="1678"/>
      <c r="F32" s="1678"/>
      <c r="G32" s="1678"/>
      <c r="H32" s="1678"/>
      <c r="I32" s="1656"/>
      <c r="J32" s="1656"/>
      <c r="K32" s="1656"/>
      <c r="L32" s="1679"/>
      <c r="M32" s="1679"/>
      <c r="N32" s="1679"/>
      <c r="O32" s="1679"/>
      <c r="P32" s="1726"/>
      <c r="Q32" s="1726"/>
      <c r="R32" s="1726"/>
    </row>
    <row r="33" spans="1:18" ht="16.5" x14ac:dyDescent="0.3">
      <c r="A33" s="1656" t="s">
        <v>4023</v>
      </c>
      <c r="B33" s="1656"/>
      <c r="C33" s="1678"/>
      <c r="D33" s="1678"/>
      <c r="E33" s="1678"/>
      <c r="F33" s="1678"/>
      <c r="G33" s="1678"/>
      <c r="H33" s="1678"/>
      <c r="I33" s="1656"/>
      <c r="J33" s="1656"/>
      <c r="K33" s="1656"/>
      <c r="L33" s="1679"/>
      <c r="M33" s="1679"/>
      <c r="N33" s="1679"/>
      <c r="O33" s="1679"/>
      <c r="P33" s="1726"/>
      <c r="Q33" s="1726"/>
      <c r="R33" s="1726"/>
    </row>
    <row r="34" spans="1:18" ht="16.5" x14ac:dyDescent="0.3">
      <c r="A34" s="1680"/>
      <c r="B34" s="1680"/>
      <c r="C34" s="1681"/>
      <c r="D34" s="1681"/>
      <c r="E34" s="1681"/>
      <c r="F34" s="1681"/>
      <c r="G34" s="1681"/>
      <c r="H34" s="1681"/>
      <c r="I34" s="1680"/>
      <c r="J34" s="1680"/>
      <c r="K34" s="1680"/>
      <c r="L34" s="1682"/>
      <c r="M34" s="1682"/>
      <c r="N34" s="1682"/>
      <c r="O34" s="1682"/>
      <c r="P34" s="1726"/>
      <c r="Q34" s="1726"/>
      <c r="R34" s="1726"/>
    </row>
    <row r="35" spans="1:18" x14ac:dyDescent="0.25">
      <c r="A35" s="1683"/>
      <c r="B35" s="1683"/>
      <c r="C35" s="1683"/>
      <c r="D35" s="1683"/>
      <c r="E35" s="1683"/>
      <c r="F35" s="1683"/>
      <c r="G35" s="1683"/>
      <c r="H35" s="1683"/>
      <c r="I35" s="1683"/>
      <c r="J35" s="1683"/>
      <c r="K35" s="1683"/>
      <c r="L35" s="1683"/>
      <c r="M35" s="1683"/>
      <c r="N35" s="1683"/>
      <c r="O35" s="1683"/>
      <c r="P35" s="1726"/>
      <c r="Q35" s="1726"/>
      <c r="R35" s="1726"/>
    </row>
    <row r="36" spans="1:18" ht="17.25" x14ac:dyDescent="0.25">
      <c r="A36" s="1626" t="s">
        <v>4024</v>
      </c>
      <c r="B36" s="1626"/>
      <c r="C36" s="1627"/>
      <c r="D36" s="1626"/>
      <c r="E36" s="1626"/>
      <c r="F36" s="1627"/>
      <c r="G36" s="1627"/>
      <c r="H36" s="1626"/>
      <c r="I36" s="1626"/>
      <c r="J36" s="1626"/>
      <c r="K36" s="1628"/>
      <c r="L36" s="1629"/>
      <c r="M36" s="1629"/>
      <c r="N36" s="1629"/>
      <c r="O36" s="1629"/>
      <c r="P36" s="1726"/>
      <c r="Q36" s="1726"/>
      <c r="R36" s="1726"/>
    </row>
    <row r="37" spans="1:18" ht="17.25" thickBot="1" x14ac:dyDescent="0.3">
      <c r="A37" s="1660"/>
      <c r="B37" s="1660"/>
      <c r="C37" s="1661"/>
      <c r="D37" s="1660"/>
      <c r="E37" s="1660"/>
      <c r="F37" s="1661"/>
      <c r="G37" s="1661"/>
      <c r="H37" s="1661"/>
      <c r="I37" s="1660"/>
      <c r="J37" s="1660"/>
      <c r="K37" s="1660"/>
      <c r="L37" s="1660"/>
      <c r="M37" s="1660"/>
      <c r="N37" s="1660"/>
      <c r="O37" s="1660"/>
      <c r="P37" s="1726"/>
      <c r="Q37" s="1726"/>
      <c r="R37" s="1726"/>
    </row>
    <row r="38" spans="1:18" ht="17.25" thickBot="1" x14ac:dyDescent="0.3">
      <c r="A38" s="1663"/>
      <c r="B38" s="1664"/>
      <c r="C38" s="1665">
        <v>43191</v>
      </c>
      <c r="D38" s="1665">
        <v>43221</v>
      </c>
      <c r="E38" s="1665">
        <v>43252</v>
      </c>
      <c r="F38" s="1665">
        <v>43282</v>
      </c>
      <c r="G38" s="1665">
        <v>43313</v>
      </c>
      <c r="H38" s="1665">
        <v>43344</v>
      </c>
      <c r="I38" s="1665">
        <v>43374</v>
      </c>
      <c r="J38" s="1665">
        <v>43405</v>
      </c>
      <c r="K38" s="1665">
        <v>43435</v>
      </c>
      <c r="L38" s="1665">
        <v>43466</v>
      </c>
      <c r="M38" s="1665">
        <v>43497</v>
      </c>
      <c r="N38" s="1665">
        <v>43525</v>
      </c>
      <c r="O38" s="1665">
        <v>43556</v>
      </c>
      <c r="P38" s="1726"/>
      <c r="Q38" s="1726"/>
      <c r="R38" s="1726"/>
    </row>
    <row r="39" spans="1:18" ht="16.5" thickBot="1" x14ac:dyDescent="0.35">
      <c r="A39" s="1684" t="s">
        <v>4025</v>
      </c>
      <c r="B39" s="4331" t="s">
        <v>915</v>
      </c>
      <c r="C39" s="4331"/>
      <c r="D39" s="4331"/>
      <c r="E39" s="4331"/>
      <c r="F39" s="4331"/>
      <c r="G39" s="4331"/>
      <c r="H39" s="4331"/>
      <c r="I39" s="4331"/>
      <c r="J39" s="4331"/>
      <c r="K39" s="4331"/>
      <c r="L39" s="4331"/>
      <c r="M39" s="4331"/>
      <c r="N39" s="4331"/>
      <c r="O39" s="4332"/>
      <c r="P39" s="1726"/>
      <c r="Q39" s="1726"/>
      <c r="R39" s="1726"/>
    </row>
    <row r="40" spans="1:18" ht="16.5" x14ac:dyDescent="0.25">
      <c r="A40" s="1647">
        <v>4</v>
      </c>
      <c r="B40" s="1643" t="s">
        <v>4026</v>
      </c>
      <c r="C40" s="1668"/>
      <c r="D40" s="1668"/>
      <c r="E40" s="1668"/>
      <c r="F40" s="1668"/>
      <c r="G40" s="1668"/>
      <c r="H40" s="1668"/>
      <c r="I40" s="1668"/>
      <c r="J40" s="1669"/>
      <c r="K40" s="1669"/>
      <c r="L40" s="1669"/>
      <c r="M40" s="1669"/>
      <c r="N40" s="1669"/>
      <c r="O40" s="1669"/>
      <c r="P40" s="1726"/>
      <c r="Q40" s="1726"/>
      <c r="R40" s="1726"/>
    </row>
    <row r="41" spans="1:18" ht="16.5" x14ac:dyDescent="0.25">
      <c r="A41" s="1642"/>
      <c r="B41" s="1674" t="s">
        <v>4019</v>
      </c>
      <c r="C41" s="1685">
        <v>3.62</v>
      </c>
      <c r="D41" s="1685">
        <v>3.48</v>
      </c>
      <c r="E41" s="1685">
        <v>3.64</v>
      </c>
      <c r="F41" s="1685">
        <v>3.48</v>
      </c>
      <c r="G41" s="1685">
        <v>3.56</v>
      </c>
      <c r="H41" s="1685">
        <v>3.48</v>
      </c>
      <c r="I41" s="1685">
        <v>3.4329235824699054</v>
      </c>
      <c r="J41" s="1685">
        <v>3.42</v>
      </c>
      <c r="K41" s="1685">
        <v>3.39</v>
      </c>
      <c r="L41" s="1685">
        <v>3.24</v>
      </c>
      <c r="M41" s="1685">
        <v>3.27</v>
      </c>
      <c r="N41" s="1685">
        <v>3.07</v>
      </c>
      <c r="O41" s="1685">
        <v>3.02</v>
      </c>
      <c r="P41" s="1726"/>
      <c r="Q41" s="1726"/>
      <c r="R41" s="1726"/>
    </row>
    <row r="42" spans="1:18" ht="16.5" x14ac:dyDescent="0.25">
      <c r="A42" s="1642"/>
      <c r="B42" s="1643" t="s">
        <v>4020</v>
      </c>
      <c r="C42" s="1686">
        <v>3.71</v>
      </c>
      <c r="D42" s="1686">
        <v>3.54</v>
      </c>
      <c r="E42" s="1686">
        <v>3.66</v>
      </c>
      <c r="F42" s="1686">
        <v>3.52</v>
      </c>
      <c r="G42" s="1686">
        <v>3.62</v>
      </c>
      <c r="H42" s="1686">
        <v>3.63</v>
      </c>
      <c r="I42" s="1686">
        <v>3.5715117181437219</v>
      </c>
      <c r="J42" s="1686">
        <v>3.6</v>
      </c>
      <c r="K42" s="1686">
        <v>3.55</v>
      </c>
      <c r="L42" s="1686">
        <v>3.46</v>
      </c>
      <c r="M42" s="1686">
        <v>3.48</v>
      </c>
      <c r="N42" s="1686">
        <v>3.32</v>
      </c>
      <c r="O42" s="1686">
        <v>3.33</v>
      </c>
      <c r="P42" s="1726"/>
      <c r="Q42" s="1726"/>
      <c r="R42" s="1726"/>
    </row>
    <row r="43" spans="1:18" ht="16.5" x14ac:dyDescent="0.25">
      <c r="A43" s="1642"/>
      <c r="B43" s="1643" t="s">
        <v>4021</v>
      </c>
      <c r="C43" s="1686">
        <v>3.73</v>
      </c>
      <c r="D43" s="1686">
        <v>3.57</v>
      </c>
      <c r="E43" s="1686">
        <v>3.77</v>
      </c>
      <c r="F43" s="1686">
        <v>3.64</v>
      </c>
      <c r="G43" s="1686">
        <v>3.7</v>
      </c>
      <c r="H43" s="1686">
        <v>3.67</v>
      </c>
      <c r="I43" s="1686">
        <v>3.6868445114292889</v>
      </c>
      <c r="J43" s="1686">
        <v>3.72</v>
      </c>
      <c r="K43" s="1686">
        <v>3.69</v>
      </c>
      <c r="L43" s="1686">
        <v>3.6</v>
      </c>
      <c r="M43" s="1686">
        <v>3.63</v>
      </c>
      <c r="N43" s="1686">
        <v>3.52</v>
      </c>
      <c r="O43" s="1686">
        <v>3.52</v>
      </c>
      <c r="P43" s="1726"/>
      <c r="Q43" s="1726"/>
      <c r="R43" s="1726"/>
    </row>
    <row r="44" spans="1:18" ht="16.5" x14ac:dyDescent="0.25">
      <c r="A44" s="1647">
        <v>5</v>
      </c>
      <c r="B44" s="1643" t="s">
        <v>4027</v>
      </c>
      <c r="C44" s="1686">
        <v>3.69</v>
      </c>
      <c r="D44" s="1686">
        <v>3.52</v>
      </c>
      <c r="E44" s="1686">
        <v>3.68</v>
      </c>
      <c r="F44" s="1686">
        <v>3.55</v>
      </c>
      <c r="G44" s="1686">
        <v>3.62</v>
      </c>
      <c r="H44" s="1686">
        <v>3.6</v>
      </c>
      <c r="I44" s="1686">
        <v>3.5471750993377484</v>
      </c>
      <c r="J44" s="1686">
        <v>3.58</v>
      </c>
      <c r="K44" s="1686">
        <v>3.51</v>
      </c>
      <c r="L44" s="1686">
        <v>3.43</v>
      </c>
      <c r="M44" s="1686">
        <v>3.45</v>
      </c>
      <c r="N44" s="1686">
        <v>3.3</v>
      </c>
      <c r="O44" s="1686">
        <v>3.28</v>
      </c>
      <c r="P44" s="1726"/>
      <c r="Q44" s="1726"/>
      <c r="R44" s="1726"/>
    </row>
    <row r="45" spans="1:18" ht="17.25" thickBot="1" x14ac:dyDescent="0.3">
      <c r="A45" s="1637"/>
      <c r="B45" s="1687"/>
      <c r="C45" s="1676"/>
      <c r="D45" s="1676"/>
      <c r="E45" s="1676"/>
      <c r="F45" s="1676"/>
      <c r="G45" s="1676"/>
      <c r="H45" s="1676"/>
      <c r="I45" s="1677"/>
      <c r="J45" s="1677"/>
      <c r="K45" s="1677"/>
      <c r="L45" s="1677"/>
      <c r="M45" s="1677"/>
      <c r="N45" s="1677"/>
      <c r="O45" s="1677"/>
      <c r="P45" s="1726"/>
      <c r="Q45" s="1726"/>
      <c r="R45" s="1726"/>
    </row>
    <row r="46" spans="1:18" ht="16.5" x14ac:dyDescent="0.3">
      <c r="A46" s="1656" t="s">
        <v>520</v>
      </c>
      <c r="B46" s="1656"/>
      <c r="C46" s="1678"/>
      <c r="D46" s="1656"/>
      <c r="E46" s="1656"/>
      <c r="F46" s="1678"/>
      <c r="G46" s="1678"/>
      <c r="H46" s="1656"/>
      <c r="I46" s="1656"/>
      <c r="J46" s="1656"/>
      <c r="K46" s="1656"/>
      <c r="L46" s="1679"/>
      <c r="M46" s="1679"/>
      <c r="N46" s="1679"/>
      <c r="O46" s="1679"/>
      <c r="P46" s="1726"/>
      <c r="Q46" s="1726"/>
      <c r="R46" s="1726"/>
    </row>
    <row r="47" spans="1:18" ht="16.5" x14ac:dyDescent="0.3">
      <c r="A47" s="1656" t="s">
        <v>4015</v>
      </c>
      <c r="B47" s="1656"/>
      <c r="C47" s="1678"/>
      <c r="D47" s="1678"/>
      <c r="E47" s="1678"/>
      <c r="F47" s="1678"/>
      <c r="G47" s="1678"/>
      <c r="H47" s="1678"/>
      <c r="I47" s="1656"/>
      <c r="J47" s="1656"/>
      <c r="K47" s="1656"/>
      <c r="L47" s="1679"/>
      <c r="M47" s="1679"/>
      <c r="N47" s="1679"/>
      <c r="O47" s="1679"/>
      <c r="P47" s="1726"/>
      <c r="Q47" s="1726"/>
      <c r="R47" s="1726"/>
    </row>
    <row r="48" spans="1:18" ht="16.5" x14ac:dyDescent="0.3">
      <c r="A48" s="1656" t="s">
        <v>4023</v>
      </c>
      <c r="B48" s="1656"/>
      <c r="C48" s="1678"/>
      <c r="D48" s="1678"/>
      <c r="E48" s="1678"/>
      <c r="F48" s="1678"/>
      <c r="G48" s="1678"/>
      <c r="H48" s="1678"/>
      <c r="I48" s="1656"/>
      <c r="J48" s="1656"/>
      <c r="K48" s="1656"/>
      <c r="L48" s="1679"/>
      <c r="M48" s="1679"/>
      <c r="N48" s="1679"/>
      <c r="O48" s="1679"/>
      <c r="P48" s="1726"/>
      <c r="Q48" s="1726"/>
      <c r="R48" s="1726"/>
    </row>
    <row r="49" spans="1:18" x14ac:dyDescent="0.25">
      <c r="A49" s="1726"/>
      <c r="B49" s="1726"/>
      <c r="C49" s="1726"/>
      <c r="D49" s="1726"/>
      <c r="E49" s="1726"/>
      <c r="F49" s="1726"/>
      <c r="G49" s="1726"/>
      <c r="H49" s="1726"/>
      <c r="I49" s="1726"/>
      <c r="J49" s="1726"/>
      <c r="K49" s="1726"/>
      <c r="L49" s="1726"/>
      <c r="M49" s="1726"/>
      <c r="N49" s="1726"/>
      <c r="O49" s="1726"/>
      <c r="P49" s="1726"/>
      <c r="Q49" s="1726"/>
      <c r="R49" s="1726"/>
    </row>
    <row r="50" spans="1:18" x14ac:dyDescent="0.25">
      <c r="A50" s="1726"/>
      <c r="B50" s="1726"/>
      <c r="C50" s="1726"/>
      <c r="D50" s="1726"/>
      <c r="E50" s="1726"/>
      <c r="F50" s="1726"/>
      <c r="G50" s="1726"/>
      <c r="H50" s="1726"/>
      <c r="I50" s="1726"/>
      <c r="J50" s="1726"/>
      <c r="K50" s="1726"/>
      <c r="L50" s="1726"/>
      <c r="M50" s="1726"/>
      <c r="N50" s="1726"/>
      <c r="O50" s="1726"/>
      <c r="P50" s="1726"/>
      <c r="Q50" s="1726"/>
      <c r="R50" s="1726"/>
    </row>
    <row r="51" spans="1:18" x14ac:dyDescent="0.25">
      <c r="A51" s="1726"/>
      <c r="B51" s="1726"/>
      <c r="C51" s="1726"/>
      <c r="D51" s="1726"/>
      <c r="E51" s="1726"/>
      <c r="F51" s="1726"/>
      <c r="G51" s="1726"/>
      <c r="H51" s="1726"/>
      <c r="I51" s="1726"/>
      <c r="J51" s="1726"/>
      <c r="K51" s="1726"/>
      <c r="L51" s="1726"/>
      <c r="M51" s="1726"/>
      <c r="N51" s="1726"/>
      <c r="O51" s="1726"/>
      <c r="P51" s="1726"/>
      <c r="Q51" s="1726"/>
      <c r="R51" s="1726"/>
    </row>
    <row r="52" spans="1:18" x14ac:dyDescent="0.25">
      <c r="A52" s="1726"/>
      <c r="B52" s="1726"/>
      <c r="C52" s="1726"/>
      <c r="D52" s="1726"/>
      <c r="E52" s="1726"/>
      <c r="F52" s="1726"/>
      <c r="G52" s="1726"/>
      <c r="H52" s="1726"/>
      <c r="I52" s="1726"/>
      <c r="J52" s="1726"/>
      <c r="K52" s="1726"/>
      <c r="L52" s="1726"/>
      <c r="M52" s="1726"/>
      <c r="N52" s="1726"/>
      <c r="O52" s="1726"/>
      <c r="P52" s="1726"/>
      <c r="Q52" s="1726"/>
      <c r="R52" s="1726"/>
    </row>
    <row r="53" spans="1:18" x14ac:dyDescent="0.25">
      <c r="A53" s="1726"/>
      <c r="B53" s="1726"/>
      <c r="C53" s="1726"/>
      <c r="D53" s="1726"/>
      <c r="E53" s="1726"/>
      <c r="F53" s="1726"/>
      <c r="G53" s="1726"/>
      <c r="H53" s="1726"/>
      <c r="I53" s="1726"/>
      <c r="J53" s="1726"/>
      <c r="K53" s="1726"/>
      <c r="L53" s="1726"/>
      <c r="M53" s="1726"/>
      <c r="N53" s="1726"/>
      <c r="O53" s="1726"/>
      <c r="P53" s="1726"/>
      <c r="Q53" s="1726"/>
      <c r="R53" s="1726"/>
    </row>
    <row r="54" spans="1:18" x14ac:dyDescent="0.25">
      <c r="A54" s="1726"/>
      <c r="B54" s="1726"/>
      <c r="C54" s="1726"/>
      <c r="D54" s="1726"/>
      <c r="E54" s="1726"/>
      <c r="F54" s="1726"/>
      <c r="G54" s="1726"/>
      <c r="H54" s="1726"/>
      <c r="I54" s="1726"/>
      <c r="J54" s="1726"/>
      <c r="K54" s="1726"/>
      <c r="L54" s="1726"/>
      <c r="M54" s="1726"/>
      <c r="N54" s="1726"/>
      <c r="O54" s="1726"/>
      <c r="P54" s="1726"/>
      <c r="Q54" s="1726"/>
      <c r="R54" s="1726"/>
    </row>
    <row r="55" spans="1:18" x14ac:dyDescent="0.25">
      <c r="A55" s="1726"/>
      <c r="B55" s="1726"/>
      <c r="C55" s="1726"/>
      <c r="D55" s="1726"/>
      <c r="E55" s="1726"/>
      <c r="F55" s="1726"/>
      <c r="G55" s="1726"/>
      <c r="H55" s="1726"/>
      <c r="I55" s="1726"/>
      <c r="J55" s="1726"/>
      <c r="K55" s="1726"/>
      <c r="L55" s="1726"/>
      <c r="M55" s="1726"/>
      <c r="N55" s="1726"/>
      <c r="O55" s="1726"/>
      <c r="P55" s="1726"/>
      <c r="Q55" s="1726"/>
      <c r="R55" s="1726"/>
    </row>
    <row r="56" spans="1:18" x14ac:dyDescent="0.25">
      <c r="A56" s="1726"/>
      <c r="B56" s="1726"/>
      <c r="C56" s="1726"/>
      <c r="D56" s="1726"/>
      <c r="E56" s="1726"/>
      <c r="F56" s="1726"/>
      <c r="G56" s="1726"/>
      <c r="H56" s="1726"/>
      <c r="I56" s="1726"/>
      <c r="J56" s="1726"/>
      <c r="K56" s="1726"/>
      <c r="L56" s="1726"/>
      <c r="M56" s="1726"/>
      <c r="N56" s="1726"/>
      <c r="O56" s="1726"/>
      <c r="P56" s="1726"/>
      <c r="Q56" s="1726"/>
      <c r="R56" s="1726"/>
    </row>
    <row r="57" spans="1:18" x14ac:dyDescent="0.25">
      <c r="A57" s="1726"/>
      <c r="B57" s="1726"/>
      <c r="C57" s="1726"/>
      <c r="D57" s="1726"/>
      <c r="E57" s="1726"/>
      <c r="F57" s="1726"/>
      <c r="G57" s="1726"/>
      <c r="H57" s="1726"/>
      <c r="I57" s="1726"/>
      <c r="J57" s="1726"/>
      <c r="K57" s="1726"/>
      <c r="L57" s="1726"/>
      <c r="M57" s="1726"/>
      <c r="N57" s="1726"/>
      <c r="O57" s="1726"/>
      <c r="P57" s="1726"/>
      <c r="Q57" s="1726"/>
      <c r="R57" s="1726"/>
    </row>
    <row r="58" spans="1:18" x14ac:dyDescent="0.25">
      <c r="A58" s="1726"/>
      <c r="B58" s="1726"/>
      <c r="C58" s="1726"/>
      <c r="D58" s="1726"/>
      <c r="E58" s="1726"/>
      <c r="F58" s="1726"/>
      <c r="G58" s="1726"/>
      <c r="H58" s="1726"/>
      <c r="I58" s="1726"/>
      <c r="J58" s="1726"/>
      <c r="K58" s="1726"/>
      <c r="L58" s="1726"/>
      <c r="M58" s="1726"/>
      <c r="N58" s="1726"/>
      <c r="O58" s="1726"/>
      <c r="P58" s="1726"/>
      <c r="Q58" s="1726"/>
      <c r="R58" s="1726"/>
    </row>
    <row r="59" spans="1:18" x14ac:dyDescent="0.25">
      <c r="A59" s="1726"/>
      <c r="B59" s="1726"/>
      <c r="C59" s="1726"/>
      <c r="D59" s="1726"/>
      <c r="E59" s="1726"/>
      <c r="F59" s="1726"/>
      <c r="G59" s="1726"/>
      <c r="H59" s="1726"/>
      <c r="I59" s="1726"/>
      <c r="J59" s="1726"/>
      <c r="K59" s="1726"/>
      <c r="L59" s="1726"/>
      <c r="M59" s="1726"/>
      <c r="N59" s="1726"/>
      <c r="O59" s="1726"/>
      <c r="P59" s="1726"/>
      <c r="Q59" s="1726"/>
      <c r="R59" s="1726"/>
    </row>
    <row r="60" spans="1:18" x14ac:dyDescent="0.25">
      <c r="A60" s="1726"/>
      <c r="B60" s="1726"/>
      <c r="C60" s="1726"/>
      <c r="D60" s="1726"/>
      <c r="E60" s="1726"/>
      <c r="F60" s="1726"/>
      <c r="G60" s="1726"/>
      <c r="H60" s="1726"/>
      <c r="I60" s="1726"/>
      <c r="J60" s="1726"/>
      <c r="K60" s="1726"/>
      <c r="L60" s="1726"/>
      <c r="M60" s="1726"/>
      <c r="N60" s="1726"/>
      <c r="O60" s="1726"/>
      <c r="P60" s="1726"/>
      <c r="Q60" s="1726"/>
      <c r="R60" s="1726"/>
    </row>
    <row r="61" spans="1:18" x14ac:dyDescent="0.25">
      <c r="A61" s="1726"/>
      <c r="B61" s="1726"/>
      <c r="C61" s="1726"/>
      <c r="D61" s="1726"/>
      <c r="E61" s="1726"/>
      <c r="F61" s="1726"/>
      <c r="G61" s="1726"/>
      <c r="H61" s="1726"/>
      <c r="I61" s="1726"/>
      <c r="J61" s="1726"/>
      <c r="K61" s="1726"/>
      <c r="L61" s="1726"/>
      <c r="M61" s="1726"/>
      <c r="N61" s="1726"/>
      <c r="O61" s="1726"/>
      <c r="P61" s="1726"/>
      <c r="Q61" s="1726"/>
      <c r="R61" s="1726"/>
    </row>
    <row r="62" spans="1:18" x14ac:dyDescent="0.25">
      <c r="A62" s="1726"/>
      <c r="B62" s="1726"/>
      <c r="C62" s="1726"/>
      <c r="D62" s="1726"/>
      <c r="E62" s="1726"/>
      <c r="F62" s="1726"/>
      <c r="G62" s="1726"/>
      <c r="H62" s="1726"/>
      <c r="I62" s="1726"/>
      <c r="J62" s="1726"/>
      <c r="K62" s="1726"/>
      <c r="L62" s="1726"/>
      <c r="M62" s="1726"/>
      <c r="N62" s="1726"/>
      <c r="O62" s="1726"/>
      <c r="P62" s="1726"/>
      <c r="Q62" s="1726"/>
      <c r="R62" s="1726"/>
    </row>
  </sheetData>
  <mergeCells count="5">
    <mergeCell ref="A3:B3"/>
    <mergeCell ref="C3:F3"/>
    <mergeCell ref="A18:B18"/>
    <mergeCell ref="C18:O18"/>
    <mergeCell ref="B39:O39"/>
  </mergeCells>
  <printOptions horizontalCentered="1"/>
  <pageMargins left="0" right="0" top="1" bottom="0.25" header="0.3" footer="0.3"/>
  <pageSetup paperSize="9" scale="5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O49"/>
  <sheetViews>
    <sheetView topLeftCell="B18" zoomScaleNormal="100" zoomScaleSheetLayoutView="80" workbookViewId="0">
      <selection activeCell="K10" sqref="K10"/>
    </sheetView>
  </sheetViews>
  <sheetFormatPr defaultColWidth="9.140625" defaultRowHeight="16.5" x14ac:dyDescent="0.3"/>
  <cols>
    <col min="1" max="1" width="5.140625" style="1692" customWidth="1"/>
    <col min="2" max="2" width="32.140625" style="1692" customWidth="1"/>
    <col min="3" max="7" width="12.5703125" style="1692" customWidth="1"/>
    <col min="8" max="15" width="11" style="1692" customWidth="1"/>
    <col min="16" max="16384" width="9.140625" style="1692"/>
  </cols>
  <sheetData>
    <row r="1" spans="1:41" s="1688" customFormat="1" ht="20.25" x14ac:dyDescent="0.3">
      <c r="A1" s="3322" t="s">
        <v>4028</v>
      </c>
      <c r="B1" s="3322"/>
      <c r="C1" s="1627"/>
      <c r="D1" s="1626"/>
      <c r="E1" s="1626"/>
      <c r="F1" s="1627"/>
      <c r="G1" s="1627"/>
      <c r="H1" s="1626"/>
      <c r="I1" s="1626"/>
      <c r="J1" s="1626"/>
      <c r="K1" s="1628"/>
      <c r="L1" s="1628"/>
    </row>
    <row r="2" spans="1:41" s="1690" customFormat="1" thickBot="1" x14ac:dyDescent="0.35">
      <c r="A2" s="1630"/>
      <c r="B2" s="1630"/>
      <c r="C2" s="1631"/>
      <c r="D2" s="1631"/>
      <c r="E2" s="1631"/>
      <c r="F2" s="1631"/>
      <c r="G2" s="1689" t="s">
        <v>4029</v>
      </c>
      <c r="I2" s="1691"/>
    </row>
    <row r="3" spans="1:41" ht="17.25" customHeight="1" thickBot="1" x14ac:dyDescent="0.35">
      <c r="A3" s="4333"/>
      <c r="B3" s="4334"/>
      <c r="C3" s="4335" t="s">
        <v>4009</v>
      </c>
      <c r="D3" s="4336"/>
      <c r="E3" s="4336"/>
      <c r="F3" s="4337"/>
      <c r="G3" s="3332" t="s">
        <v>227</v>
      </c>
    </row>
    <row r="4" spans="1:41" ht="17.25" thickBot="1" x14ac:dyDescent="0.35">
      <c r="A4" s="3333"/>
      <c r="B4" s="1638"/>
      <c r="C4" s="1639">
        <v>43560</v>
      </c>
      <c r="D4" s="1639">
        <v>43567</v>
      </c>
      <c r="E4" s="1639">
        <v>43574</v>
      </c>
      <c r="F4" s="1639">
        <v>43581</v>
      </c>
      <c r="G4" s="3334">
        <v>43556</v>
      </c>
      <c r="R4" s="1661"/>
      <c r="S4" s="1661"/>
      <c r="T4" s="1661"/>
      <c r="U4" s="1661"/>
      <c r="V4" s="1661"/>
      <c r="W4" s="1661"/>
      <c r="X4" s="1661"/>
      <c r="Y4" s="1661"/>
      <c r="Z4" s="1661"/>
      <c r="AA4" s="1661"/>
      <c r="AB4" s="1661"/>
      <c r="AC4" s="1661"/>
    </row>
    <row r="5" spans="1:41" s="1690" customFormat="1" x14ac:dyDescent="0.3">
      <c r="A5" s="3327"/>
      <c r="B5" s="1643"/>
      <c r="C5" s="1644" t="s">
        <v>3927</v>
      </c>
      <c r="D5" s="1644"/>
      <c r="E5" s="1693"/>
      <c r="F5" s="1693"/>
      <c r="G5" s="3335"/>
      <c r="R5" s="1694"/>
      <c r="S5" s="1694"/>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row>
    <row r="6" spans="1:41" s="1690" customFormat="1" x14ac:dyDescent="0.3">
      <c r="A6" s="3326">
        <v>1</v>
      </c>
      <c r="B6" s="1648" t="s">
        <v>4010</v>
      </c>
      <c r="C6" s="1649">
        <v>1800</v>
      </c>
      <c r="D6" s="1649">
        <v>1100</v>
      </c>
      <c r="E6" s="1695">
        <v>2100</v>
      </c>
      <c r="F6" s="1696">
        <v>3500</v>
      </c>
      <c r="G6" s="3336">
        <f>SUM(C6:F6)</f>
        <v>8500</v>
      </c>
    </row>
    <row r="7" spans="1:41" s="1690" customFormat="1" x14ac:dyDescent="0.3">
      <c r="A7" s="3326">
        <v>2</v>
      </c>
      <c r="B7" s="1648" t="s">
        <v>4011</v>
      </c>
      <c r="C7" s="1649">
        <v>4040</v>
      </c>
      <c r="D7" s="1649">
        <v>2080</v>
      </c>
      <c r="E7" s="1695">
        <v>4580</v>
      </c>
      <c r="F7" s="1696">
        <v>6450</v>
      </c>
      <c r="G7" s="3336">
        <f t="shared" ref="G7:G8" si="0">SUM(C7:F7)</f>
        <v>17150</v>
      </c>
    </row>
    <row r="8" spans="1:41" s="1690" customFormat="1" x14ac:dyDescent="0.3">
      <c r="A8" s="3326">
        <v>3</v>
      </c>
      <c r="B8" s="1651" t="s">
        <v>4012</v>
      </c>
      <c r="C8" s="1649">
        <v>1800</v>
      </c>
      <c r="D8" s="1649">
        <v>1100</v>
      </c>
      <c r="E8" s="1695">
        <v>2100</v>
      </c>
      <c r="F8" s="1696">
        <v>3500</v>
      </c>
      <c r="G8" s="3336">
        <f t="shared" si="0"/>
        <v>8500</v>
      </c>
    </row>
    <row r="9" spans="1:41" s="1690" customFormat="1" ht="17.25" thickBot="1" x14ac:dyDescent="0.35">
      <c r="A9" s="3337"/>
      <c r="B9" s="3338"/>
      <c r="C9" s="3339"/>
      <c r="D9" s="3339"/>
      <c r="E9" s="3340"/>
      <c r="F9" s="3340"/>
      <c r="G9" s="3341"/>
    </row>
    <row r="10" spans="1:41" s="1697" customFormat="1" ht="14.25" x14ac:dyDescent="0.25">
      <c r="A10" s="1656" t="s">
        <v>520</v>
      </c>
    </row>
    <row r="11" spans="1:41" s="1697" customFormat="1" ht="14.25" x14ac:dyDescent="0.25">
      <c r="A11" s="1656" t="s">
        <v>4015</v>
      </c>
    </row>
    <row r="13" spans="1:41" s="1688" customFormat="1" ht="20.25" x14ac:dyDescent="0.3">
      <c r="A13" s="3322" t="s">
        <v>4030</v>
      </c>
      <c r="B13" s="3322"/>
      <c r="C13" s="1627"/>
      <c r="D13" s="1626"/>
      <c r="E13" s="1626"/>
      <c r="F13" s="1627"/>
      <c r="G13" s="1627"/>
    </row>
    <row r="14" spans="1:41" ht="9.75" customHeight="1" thickBot="1" x14ac:dyDescent="0.35">
      <c r="M14" s="1690"/>
      <c r="N14" s="1690"/>
      <c r="O14" s="1690"/>
      <c r="P14" s="1690"/>
      <c r="Q14" s="1690"/>
      <c r="R14" s="1690"/>
      <c r="S14" s="1690"/>
      <c r="T14" s="1690"/>
      <c r="U14" s="1690"/>
      <c r="V14" s="1690"/>
      <c r="W14" s="1690"/>
    </row>
    <row r="15" spans="1:41" ht="17.25" thickBot="1" x14ac:dyDescent="0.35">
      <c r="A15" s="4338"/>
      <c r="B15" s="4339"/>
      <c r="C15" s="3323">
        <v>43191</v>
      </c>
      <c r="D15" s="3323">
        <v>43221</v>
      </c>
      <c r="E15" s="3323">
        <v>43252</v>
      </c>
      <c r="F15" s="3323">
        <v>43282</v>
      </c>
      <c r="G15" s="3323">
        <v>43313</v>
      </c>
      <c r="H15" s="3323">
        <v>43344</v>
      </c>
      <c r="I15" s="3323">
        <v>43374</v>
      </c>
      <c r="J15" s="3323">
        <v>43405</v>
      </c>
      <c r="K15" s="3323">
        <v>43435</v>
      </c>
      <c r="L15" s="3323">
        <v>43466</v>
      </c>
      <c r="M15" s="3323">
        <v>43497</v>
      </c>
      <c r="N15" s="3323">
        <v>43525</v>
      </c>
      <c r="O15" s="3323">
        <v>43556</v>
      </c>
      <c r="P15" s="1690"/>
      <c r="Q15" s="1690"/>
      <c r="R15" s="1690"/>
      <c r="S15" s="1690"/>
      <c r="T15" s="1690"/>
      <c r="U15" s="1690"/>
      <c r="V15" s="1690"/>
      <c r="W15" s="1690"/>
    </row>
    <row r="16" spans="1:41" s="1690" customFormat="1" ht="17.25" thickBot="1" x14ac:dyDescent="0.35">
      <c r="A16" s="3324"/>
      <c r="B16" s="1698"/>
      <c r="C16" s="4340" t="s">
        <v>7</v>
      </c>
      <c r="D16" s="4341"/>
      <c r="E16" s="4341"/>
      <c r="F16" s="4341"/>
      <c r="G16" s="4341"/>
      <c r="H16" s="4341"/>
      <c r="I16" s="4341"/>
      <c r="J16" s="4341"/>
      <c r="K16" s="4341"/>
      <c r="L16" s="4341"/>
      <c r="M16" s="4341"/>
      <c r="N16" s="4341"/>
      <c r="O16" s="4342"/>
    </row>
    <row r="17" spans="1:15" s="1690" customFormat="1" x14ac:dyDescent="0.3">
      <c r="A17" s="3325"/>
      <c r="B17" s="1667"/>
      <c r="C17" s="1668"/>
      <c r="D17" s="1668"/>
      <c r="E17" s="1668"/>
      <c r="F17" s="1668"/>
      <c r="G17" s="1668"/>
      <c r="H17" s="1668"/>
      <c r="I17" s="1668"/>
      <c r="J17" s="1668"/>
      <c r="K17" s="1668"/>
      <c r="L17" s="1668"/>
      <c r="M17" s="1668"/>
      <c r="N17" s="1669"/>
      <c r="O17" s="1668"/>
    </row>
    <row r="18" spans="1:15" s="1690" customFormat="1" x14ac:dyDescent="0.3">
      <c r="A18" s="3326">
        <v>1</v>
      </c>
      <c r="B18" s="1643" t="s">
        <v>4017</v>
      </c>
      <c r="C18" s="1699">
        <v>3100</v>
      </c>
      <c r="D18" s="1699">
        <v>7600</v>
      </c>
      <c r="E18" s="1699">
        <v>3500</v>
      </c>
      <c r="F18" s="1699">
        <v>4300</v>
      </c>
      <c r="G18" s="1699">
        <v>7200</v>
      </c>
      <c r="H18" s="1699">
        <v>3700</v>
      </c>
      <c r="I18" s="1699">
        <v>3700</v>
      </c>
      <c r="J18" s="1699">
        <v>3900</v>
      </c>
      <c r="K18" s="1670">
        <v>7000</v>
      </c>
      <c r="L18" s="1670">
        <v>5900</v>
      </c>
      <c r="M18" s="1670">
        <v>8700</v>
      </c>
      <c r="N18" s="1670">
        <v>12000</v>
      </c>
      <c r="O18" s="1699">
        <v>8500</v>
      </c>
    </row>
    <row r="19" spans="1:15" s="1690" customFormat="1" x14ac:dyDescent="0.3">
      <c r="A19" s="3327"/>
      <c r="B19" s="1643"/>
      <c r="C19" s="1700"/>
      <c r="D19" s="1700"/>
      <c r="E19" s="1700"/>
      <c r="F19" s="1700"/>
      <c r="G19" s="1700"/>
      <c r="H19" s="1700"/>
      <c r="I19" s="1700"/>
      <c r="J19" s="1700"/>
      <c r="K19" s="1672"/>
      <c r="L19" s="1672"/>
      <c r="M19" s="1672"/>
      <c r="N19" s="1672"/>
      <c r="O19" s="1700"/>
    </row>
    <row r="20" spans="1:15" s="1690" customFormat="1" x14ac:dyDescent="0.3">
      <c r="A20" s="3326">
        <v>2</v>
      </c>
      <c r="B20" s="1643" t="s">
        <v>4018</v>
      </c>
      <c r="C20" s="1701">
        <v>6630</v>
      </c>
      <c r="D20" s="1701">
        <v>12620</v>
      </c>
      <c r="E20" s="1701">
        <v>6460</v>
      </c>
      <c r="F20" s="1701">
        <v>8840</v>
      </c>
      <c r="G20" s="1701">
        <v>15100</v>
      </c>
      <c r="H20" s="1701">
        <v>10300</v>
      </c>
      <c r="I20" s="1701">
        <v>7640</v>
      </c>
      <c r="J20" s="1701">
        <v>10310</v>
      </c>
      <c r="K20" s="1702">
        <v>13650</v>
      </c>
      <c r="L20" s="1702">
        <v>13820</v>
      </c>
      <c r="M20" s="1702">
        <f>SUM(M21:M23)</f>
        <v>16810</v>
      </c>
      <c r="N20" s="1702">
        <f>SUM(N21:N23)</f>
        <v>26600</v>
      </c>
      <c r="O20" s="1701">
        <f>SUM(O21:O23)</f>
        <v>17150</v>
      </c>
    </row>
    <row r="21" spans="1:15" s="1690" customFormat="1" x14ac:dyDescent="0.3">
      <c r="A21" s="3327"/>
      <c r="B21" s="1674" t="s">
        <v>4019</v>
      </c>
      <c r="C21" s="1703">
        <v>1380</v>
      </c>
      <c r="D21" s="1703">
        <v>7670</v>
      </c>
      <c r="E21" s="1703">
        <v>3560</v>
      </c>
      <c r="F21" s="1703">
        <v>3350</v>
      </c>
      <c r="G21" s="1703">
        <v>8140</v>
      </c>
      <c r="H21" s="1703">
        <v>6650</v>
      </c>
      <c r="I21" s="1703">
        <v>4200</v>
      </c>
      <c r="J21" s="1703">
        <v>6610</v>
      </c>
      <c r="K21" s="1704">
        <v>5750</v>
      </c>
      <c r="L21" s="1704">
        <v>7800</v>
      </c>
      <c r="M21" s="1704">
        <v>8760</v>
      </c>
      <c r="N21" s="1704">
        <v>11100</v>
      </c>
      <c r="O21" s="1703">
        <v>9880</v>
      </c>
    </row>
    <row r="22" spans="1:15" s="1690" customFormat="1" x14ac:dyDescent="0.3">
      <c r="A22" s="3327"/>
      <c r="B22" s="1643" t="s">
        <v>4020</v>
      </c>
      <c r="C22" s="1703">
        <v>2350</v>
      </c>
      <c r="D22" s="1703">
        <v>2100</v>
      </c>
      <c r="E22" s="1703">
        <v>1950</v>
      </c>
      <c r="F22" s="1703">
        <v>3600</v>
      </c>
      <c r="G22" s="1703">
        <v>3550</v>
      </c>
      <c r="H22" s="1703">
        <v>2250</v>
      </c>
      <c r="I22" s="1703">
        <v>1540</v>
      </c>
      <c r="J22" s="1703">
        <v>2350</v>
      </c>
      <c r="K22" s="1704">
        <v>3950</v>
      </c>
      <c r="L22" s="1704">
        <v>2800</v>
      </c>
      <c r="M22" s="1704">
        <v>4100</v>
      </c>
      <c r="N22" s="1704">
        <v>10300</v>
      </c>
      <c r="O22" s="1703">
        <v>2830</v>
      </c>
    </row>
    <row r="23" spans="1:15" s="1690" customFormat="1" x14ac:dyDescent="0.3">
      <c r="A23" s="3327"/>
      <c r="B23" s="1643" t="s">
        <v>4021</v>
      </c>
      <c r="C23" s="1703">
        <v>2900</v>
      </c>
      <c r="D23" s="1703">
        <v>2850</v>
      </c>
      <c r="E23" s="1703">
        <v>950</v>
      </c>
      <c r="F23" s="1703">
        <v>1890</v>
      </c>
      <c r="G23" s="1703">
        <v>3410</v>
      </c>
      <c r="H23" s="1703">
        <v>1400</v>
      </c>
      <c r="I23" s="1703">
        <v>1900</v>
      </c>
      <c r="J23" s="1703">
        <v>1350</v>
      </c>
      <c r="K23" s="1704">
        <v>3950</v>
      </c>
      <c r="L23" s="1704">
        <v>3220</v>
      </c>
      <c r="M23" s="1704">
        <v>3950</v>
      </c>
      <c r="N23" s="1704">
        <v>5200</v>
      </c>
      <c r="O23" s="1703">
        <v>4440</v>
      </c>
    </row>
    <row r="24" spans="1:15" s="1690" customFormat="1" x14ac:dyDescent="0.3">
      <c r="A24" s="3326">
        <v>3</v>
      </c>
      <c r="B24" s="1674" t="s">
        <v>4022</v>
      </c>
      <c r="C24" s="1705">
        <v>3100</v>
      </c>
      <c r="D24" s="1705">
        <v>7600</v>
      </c>
      <c r="E24" s="1705">
        <v>3500</v>
      </c>
      <c r="F24" s="1705">
        <v>4300</v>
      </c>
      <c r="G24" s="1705">
        <v>7200</v>
      </c>
      <c r="H24" s="1705">
        <v>3700</v>
      </c>
      <c r="I24" s="1705">
        <v>3700</v>
      </c>
      <c r="J24" s="1705">
        <v>3899.9999999999995</v>
      </c>
      <c r="K24" s="1673">
        <v>7000</v>
      </c>
      <c r="L24" s="1673">
        <v>5900</v>
      </c>
      <c r="M24" s="1673">
        <f>SUM(M25:M27)</f>
        <v>8700</v>
      </c>
      <c r="N24" s="1673">
        <f>SUM(N25:N27)</f>
        <v>12000.000000000002</v>
      </c>
      <c r="O24" s="1705">
        <f>SUM(O25:O27)</f>
        <v>8500</v>
      </c>
    </row>
    <row r="25" spans="1:15" s="1690" customFormat="1" x14ac:dyDescent="0.3">
      <c r="A25" s="3327"/>
      <c r="B25" s="1674" t="s">
        <v>4019</v>
      </c>
      <c r="C25" s="1703">
        <v>601.1</v>
      </c>
      <c r="D25" s="1703">
        <v>4718.7</v>
      </c>
      <c r="E25" s="1703">
        <v>2029.3</v>
      </c>
      <c r="F25" s="1703">
        <v>1516.7</v>
      </c>
      <c r="G25" s="1703">
        <v>3759.1</v>
      </c>
      <c r="H25" s="1703">
        <v>2430.9</v>
      </c>
      <c r="I25" s="1703">
        <v>1982.3</v>
      </c>
      <c r="J25" s="1703">
        <v>2507.6999999999998</v>
      </c>
      <c r="K25" s="1704">
        <v>3296.4</v>
      </c>
      <c r="L25" s="1704">
        <v>3342.4</v>
      </c>
      <c r="M25" s="1704">
        <v>4537.1000000000004</v>
      </c>
      <c r="N25" s="1704">
        <v>4677.3</v>
      </c>
      <c r="O25" s="1703">
        <v>4911.8999999999996</v>
      </c>
    </row>
    <row r="26" spans="1:15" s="1690" customFormat="1" x14ac:dyDescent="0.3">
      <c r="A26" s="3327"/>
      <c r="B26" s="1643" t="s">
        <v>4020</v>
      </c>
      <c r="C26" s="1703">
        <v>1086.5</v>
      </c>
      <c r="D26" s="1703">
        <v>1293.3</v>
      </c>
      <c r="E26" s="1703">
        <v>1093.4000000000001</v>
      </c>
      <c r="F26" s="1703">
        <v>1749</v>
      </c>
      <c r="G26" s="1703">
        <v>1711.2</v>
      </c>
      <c r="H26" s="1703">
        <v>730.6</v>
      </c>
      <c r="I26" s="1703">
        <v>727.2</v>
      </c>
      <c r="J26" s="1703">
        <v>916.7</v>
      </c>
      <c r="K26" s="1704">
        <v>1866.8</v>
      </c>
      <c r="L26" s="1704">
        <v>1310</v>
      </c>
      <c r="M26" s="1704">
        <v>2171.1999999999998</v>
      </c>
      <c r="N26" s="1704">
        <v>4960.1000000000004</v>
      </c>
      <c r="O26" s="1703">
        <v>1357.4</v>
      </c>
    </row>
    <row r="27" spans="1:15" s="1690" customFormat="1" x14ac:dyDescent="0.3">
      <c r="A27" s="3327"/>
      <c r="B27" s="1643" t="s">
        <v>4021</v>
      </c>
      <c r="C27" s="1703">
        <v>1412.4</v>
      </c>
      <c r="D27" s="1703">
        <v>1588</v>
      </c>
      <c r="E27" s="1703">
        <v>377.3</v>
      </c>
      <c r="F27" s="1703">
        <v>1034.3</v>
      </c>
      <c r="G27" s="1703">
        <v>1729.7</v>
      </c>
      <c r="H27" s="1703">
        <v>538.5</v>
      </c>
      <c r="I27" s="1703">
        <v>990.5</v>
      </c>
      <c r="J27" s="1703">
        <v>475.6</v>
      </c>
      <c r="K27" s="1704">
        <v>1836.8</v>
      </c>
      <c r="L27" s="1704">
        <v>1247.5999999999999</v>
      </c>
      <c r="M27" s="1704">
        <v>1991.7</v>
      </c>
      <c r="N27" s="1704">
        <v>2362.6</v>
      </c>
      <c r="O27" s="1703">
        <v>2230.6999999999998</v>
      </c>
    </row>
    <row r="28" spans="1:15" s="1690" customFormat="1" ht="17.25" thickBot="1" x14ac:dyDescent="0.35">
      <c r="A28" s="3328"/>
      <c r="B28" s="3329"/>
      <c r="C28" s="3330"/>
      <c r="D28" s="3330"/>
      <c r="E28" s="3330"/>
      <c r="F28" s="3330"/>
      <c r="G28" s="3330"/>
      <c r="H28" s="3330"/>
      <c r="I28" s="3330"/>
      <c r="J28" s="3330"/>
      <c r="K28" s="3330"/>
      <c r="L28" s="3330"/>
      <c r="M28" s="3331"/>
      <c r="N28" s="3331"/>
      <c r="O28" s="3330"/>
    </row>
    <row r="29" spans="1:15" s="1706" customFormat="1" ht="14.25" x14ac:dyDescent="0.25">
      <c r="A29" s="1656" t="s">
        <v>520</v>
      </c>
      <c r="B29" s="1656"/>
      <c r="C29" s="1678"/>
      <c r="D29" s="1656"/>
      <c r="E29" s="1656"/>
    </row>
    <row r="30" spans="1:15" s="1706" customFormat="1" ht="14.25" x14ac:dyDescent="0.25">
      <c r="A30" s="1656" t="s">
        <v>4015</v>
      </c>
      <c r="B30" s="1656"/>
      <c r="C30" s="1678"/>
      <c r="D30" s="1678"/>
      <c r="E30" s="1678"/>
    </row>
    <row r="31" spans="1:15" s="1706" customFormat="1" ht="14.25" x14ac:dyDescent="0.25">
      <c r="A31" s="1656" t="s">
        <v>4023</v>
      </c>
      <c r="B31" s="1656"/>
      <c r="C31" s="1678"/>
      <c r="D31" s="1678"/>
      <c r="E31" s="1678"/>
    </row>
    <row r="35" spans="6:10" x14ac:dyDescent="0.3">
      <c r="J35" s="1692" t="s">
        <v>4031</v>
      </c>
    </row>
    <row r="48" spans="6:10" x14ac:dyDescent="0.3">
      <c r="F48" s="1661"/>
      <c r="G48" s="1661"/>
    </row>
    <row r="49" spans="6:7" x14ac:dyDescent="0.3">
      <c r="F49" s="1661"/>
      <c r="G49" s="1661"/>
    </row>
  </sheetData>
  <mergeCells count="4">
    <mergeCell ref="A3:B3"/>
    <mergeCell ref="C3:F3"/>
    <mergeCell ref="A15:B15"/>
    <mergeCell ref="C16:O16"/>
  </mergeCells>
  <printOptions horizontalCentered="1"/>
  <pageMargins left="0.2" right="0" top="1" bottom="0.75" header="0.3" footer="0.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M19"/>
  <sheetViews>
    <sheetView showGridLines="0" zoomScaleNormal="100" zoomScaleSheetLayoutView="90" workbookViewId="0">
      <selection activeCell="G12" sqref="G12"/>
    </sheetView>
  </sheetViews>
  <sheetFormatPr defaultRowHeight="16.5" x14ac:dyDescent="0.25"/>
  <cols>
    <col min="1" max="1" width="4" style="1707" customWidth="1"/>
    <col min="2" max="2" width="34.85546875" style="1707" customWidth="1"/>
    <col min="3" max="7" width="16.42578125" style="1707" customWidth="1"/>
    <col min="8" max="9" width="13.42578125" style="1707" customWidth="1"/>
    <col min="10" max="10" width="12.28515625" style="1707" customWidth="1"/>
    <col min="11" max="11" width="9.140625" style="1707"/>
    <col min="12" max="12" width="9.42578125" style="1707" bestFit="1" customWidth="1"/>
    <col min="13" max="14" width="9.28515625" style="1707" bestFit="1" customWidth="1"/>
    <col min="15" max="17" width="9.28515625" style="1707" customWidth="1"/>
    <col min="18" max="18" width="9.28515625" style="1707" bestFit="1" customWidth="1"/>
    <col min="19" max="254" width="9.140625" style="1707"/>
    <col min="255" max="255" width="3.140625" style="1707" customWidth="1"/>
    <col min="256" max="256" width="47.7109375" style="1707" customWidth="1"/>
    <col min="257" max="257" width="12.28515625" style="1707" customWidth="1"/>
    <col min="258" max="258" width="13.140625" style="1707" customWidth="1"/>
    <col min="259" max="259" width="11.7109375" style="1707" customWidth="1"/>
    <col min="260" max="260" width="12.85546875" style="1707" customWidth="1"/>
    <col min="261" max="261" width="11.5703125" style="1707" customWidth="1"/>
    <col min="262" max="262" width="10.5703125" style="1707" customWidth="1"/>
    <col min="263" max="263" width="11.28515625" style="1707" customWidth="1"/>
    <col min="264" max="265" width="9.85546875" style="1707" customWidth="1"/>
    <col min="266" max="266" width="9.85546875" style="1707" bestFit="1" customWidth="1"/>
    <col min="267" max="267" width="9.140625" style="1707"/>
    <col min="268" max="268" width="9.42578125" style="1707" bestFit="1" customWidth="1"/>
    <col min="269" max="270" width="9.28515625" style="1707" bestFit="1" customWidth="1"/>
    <col min="271" max="273" width="9.28515625" style="1707" customWidth="1"/>
    <col min="274" max="274" width="9.28515625" style="1707" bestFit="1" customWidth="1"/>
    <col min="275" max="510" width="9.140625" style="1707"/>
    <col min="511" max="511" width="3.140625" style="1707" customWidth="1"/>
    <col min="512" max="512" width="47.7109375" style="1707" customWidth="1"/>
    <col min="513" max="513" width="12.28515625" style="1707" customWidth="1"/>
    <col min="514" max="514" width="13.140625" style="1707" customWidth="1"/>
    <col min="515" max="515" width="11.7109375" style="1707" customWidth="1"/>
    <col min="516" max="516" width="12.85546875" style="1707" customWidth="1"/>
    <col min="517" max="517" width="11.5703125" style="1707" customWidth="1"/>
    <col min="518" max="518" width="10.5703125" style="1707" customWidth="1"/>
    <col min="519" max="519" width="11.28515625" style="1707" customWidth="1"/>
    <col min="520" max="521" width="9.85546875" style="1707" customWidth="1"/>
    <col min="522" max="522" width="9.85546875" style="1707" bestFit="1" customWidth="1"/>
    <col min="523" max="523" width="9.140625" style="1707"/>
    <col min="524" max="524" width="9.42578125" style="1707" bestFit="1" customWidth="1"/>
    <col min="525" max="526" width="9.28515625" style="1707" bestFit="1" customWidth="1"/>
    <col min="527" max="529" width="9.28515625" style="1707" customWidth="1"/>
    <col min="530" max="530" width="9.28515625" style="1707" bestFit="1" customWidth="1"/>
    <col min="531" max="766" width="9.140625" style="1707"/>
    <col min="767" max="767" width="3.140625" style="1707" customWidth="1"/>
    <col min="768" max="768" width="47.7109375" style="1707" customWidth="1"/>
    <col min="769" max="769" width="12.28515625" style="1707" customWidth="1"/>
    <col min="770" max="770" width="13.140625" style="1707" customWidth="1"/>
    <col min="771" max="771" width="11.7109375" style="1707" customWidth="1"/>
    <col min="772" max="772" width="12.85546875" style="1707" customWidth="1"/>
    <col min="773" max="773" width="11.5703125" style="1707" customWidth="1"/>
    <col min="774" max="774" width="10.5703125" style="1707" customWidth="1"/>
    <col min="775" max="775" width="11.28515625" style="1707" customWidth="1"/>
    <col min="776" max="777" width="9.85546875" style="1707" customWidth="1"/>
    <col min="778" max="778" width="9.85546875" style="1707" bestFit="1" customWidth="1"/>
    <col min="779" max="779" width="9.140625" style="1707"/>
    <col min="780" max="780" width="9.42578125" style="1707" bestFit="1" customWidth="1"/>
    <col min="781" max="782" width="9.28515625" style="1707" bestFit="1" customWidth="1"/>
    <col min="783" max="785" width="9.28515625" style="1707" customWidth="1"/>
    <col min="786" max="786" width="9.28515625" style="1707" bestFit="1" customWidth="1"/>
    <col min="787" max="1022" width="9.140625" style="1707"/>
    <col min="1023" max="1023" width="3.140625" style="1707" customWidth="1"/>
    <col min="1024" max="1024" width="47.7109375" style="1707" customWidth="1"/>
    <col min="1025" max="1025" width="12.28515625" style="1707" customWidth="1"/>
    <col min="1026" max="1026" width="13.140625" style="1707" customWidth="1"/>
    <col min="1027" max="1027" width="11.7109375" style="1707" customWidth="1"/>
    <col min="1028" max="1028" width="12.85546875" style="1707" customWidth="1"/>
    <col min="1029" max="1029" width="11.5703125" style="1707" customWidth="1"/>
    <col min="1030" max="1030" width="10.5703125" style="1707" customWidth="1"/>
    <col min="1031" max="1031" width="11.28515625" style="1707" customWidth="1"/>
    <col min="1032" max="1033" width="9.85546875" style="1707" customWidth="1"/>
    <col min="1034" max="1034" width="9.85546875" style="1707" bestFit="1" customWidth="1"/>
    <col min="1035" max="1035" width="9.140625" style="1707"/>
    <col min="1036" max="1036" width="9.42578125" style="1707" bestFit="1" customWidth="1"/>
    <col min="1037" max="1038" width="9.28515625" style="1707" bestFit="1" customWidth="1"/>
    <col min="1039" max="1041" width="9.28515625" style="1707" customWidth="1"/>
    <col min="1042" max="1042" width="9.28515625" style="1707" bestFit="1" customWidth="1"/>
    <col min="1043" max="1278" width="9.140625" style="1707"/>
    <col min="1279" max="1279" width="3.140625" style="1707" customWidth="1"/>
    <col min="1280" max="1280" width="47.7109375" style="1707" customWidth="1"/>
    <col min="1281" max="1281" width="12.28515625" style="1707" customWidth="1"/>
    <col min="1282" max="1282" width="13.140625" style="1707" customWidth="1"/>
    <col min="1283" max="1283" width="11.7109375" style="1707" customWidth="1"/>
    <col min="1284" max="1284" width="12.85546875" style="1707" customWidth="1"/>
    <col min="1285" max="1285" width="11.5703125" style="1707" customWidth="1"/>
    <col min="1286" max="1286" width="10.5703125" style="1707" customWidth="1"/>
    <col min="1287" max="1287" width="11.28515625" style="1707" customWidth="1"/>
    <col min="1288" max="1289" width="9.85546875" style="1707" customWidth="1"/>
    <col min="1290" max="1290" width="9.85546875" style="1707" bestFit="1" customWidth="1"/>
    <col min="1291" max="1291" width="9.140625" style="1707"/>
    <col min="1292" max="1292" width="9.42578125" style="1707" bestFit="1" customWidth="1"/>
    <col min="1293" max="1294" width="9.28515625" style="1707" bestFit="1" customWidth="1"/>
    <col min="1295" max="1297" width="9.28515625" style="1707" customWidth="1"/>
    <col min="1298" max="1298" width="9.28515625" style="1707" bestFit="1" customWidth="1"/>
    <col min="1299" max="1534" width="9.140625" style="1707"/>
    <col min="1535" max="1535" width="3.140625" style="1707" customWidth="1"/>
    <col min="1536" max="1536" width="47.7109375" style="1707" customWidth="1"/>
    <col min="1537" max="1537" width="12.28515625" style="1707" customWidth="1"/>
    <col min="1538" max="1538" width="13.140625" style="1707" customWidth="1"/>
    <col min="1539" max="1539" width="11.7109375" style="1707" customWidth="1"/>
    <col min="1540" max="1540" width="12.85546875" style="1707" customWidth="1"/>
    <col min="1541" max="1541" width="11.5703125" style="1707" customWidth="1"/>
    <col min="1542" max="1542" width="10.5703125" style="1707" customWidth="1"/>
    <col min="1543" max="1543" width="11.28515625" style="1707" customWidth="1"/>
    <col min="1544" max="1545" width="9.85546875" style="1707" customWidth="1"/>
    <col min="1546" max="1546" width="9.85546875" style="1707" bestFit="1" customWidth="1"/>
    <col min="1547" max="1547" width="9.140625" style="1707"/>
    <col min="1548" max="1548" width="9.42578125" style="1707" bestFit="1" customWidth="1"/>
    <col min="1549" max="1550" width="9.28515625" style="1707" bestFit="1" customWidth="1"/>
    <col min="1551" max="1553" width="9.28515625" style="1707" customWidth="1"/>
    <col min="1554" max="1554" width="9.28515625" style="1707" bestFit="1" customWidth="1"/>
    <col min="1555" max="1790" width="9.140625" style="1707"/>
    <col min="1791" max="1791" width="3.140625" style="1707" customWidth="1"/>
    <col min="1792" max="1792" width="47.7109375" style="1707" customWidth="1"/>
    <col min="1793" max="1793" width="12.28515625" style="1707" customWidth="1"/>
    <col min="1794" max="1794" width="13.140625" style="1707" customWidth="1"/>
    <col min="1795" max="1795" width="11.7109375" style="1707" customWidth="1"/>
    <col min="1796" max="1796" width="12.85546875" style="1707" customWidth="1"/>
    <col min="1797" max="1797" width="11.5703125" style="1707" customWidth="1"/>
    <col min="1798" max="1798" width="10.5703125" style="1707" customWidth="1"/>
    <col min="1799" max="1799" width="11.28515625" style="1707" customWidth="1"/>
    <col min="1800" max="1801" width="9.85546875" style="1707" customWidth="1"/>
    <col min="1802" max="1802" width="9.85546875" style="1707" bestFit="1" customWidth="1"/>
    <col min="1803" max="1803" width="9.140625" style="1707"/>
    <col min="1804" max="1804" width="9.42578125" style="1707" bestFit="1" customWidth="1"/>
    <col min="1805" max="1806" width="9.28515625" style="1707" bestFit="1" customWidth="1"/>
    <col min="1807" max="1809" width="9.28515625" style="1707" customWidth="1"/>
    <col min="1810" max="1810" width="9.28515625" style="1707" bestFit="1" customWidth="1"/>
    <col min="1811" max="2046" width="9.140625" style="1707"/>
    <col min="2047" max="2047" width="3.140625" style="1707" customWidth="1"/>
    <col min="2048" max="2048" width="47.7109375" style="1707" customWidth="1"/>
    <col min="2049" max="2049" width="12.28515625" style="1707" customWidth="1"/>
    <col min="2050" max="2050" width="13.140625" style="1707" customWidth="1"/>
    <col min="2051" max="2051" width="11.7109375" style="1707" customWidth="1"/>
    <col min="2052" max="2052" width="12.85546875" style="1707" customWidth="1"/>
    <col min="2053" max="2053" width="11.5703125" style="1707" customWidth="1"/>
    <col min="2054" max="2054" width="10.5703125" style="1707" customWidth="1"/>
    <col min="2055" max="2055" width="11.28515625" style="1707" customWidth="1"/>
    <col min="2056" max="2057" width="9.85546875" style="1707" customWidth="1"/>
    <col min="2058" max="2058" width="9.85546875" style="1707" bestFit="1" customWidth="1"/>
    <col min="2059" max="2059" width="9.140625" style="1707"/>
    <col min="2060" max="2060" width="9.42578125" style="1707" bestFit="1" customWidth="1"/>
    <col min="2061" max="2062" width="9.28515625" style="1707" bestFit="1" customWidth="1"/>
    <col min="2063" max="2065" width="9.28515625" style="1707" customWidth="1"/>
    <col min="2066" max="2066" width="9.28515625" style="1707" bestFit="1" customWidth="1"/>
    <col min="2067" max="2302" width="9.140625" style="1707"/>
    <col min="2303" max="2303" width="3.140625" style="1707" customWidth="1"/>
    <col min="2304" max="2304" width="47.7109375" style="1707" customWidth="1"/>
    <col min="2305" max="2305" width="12.28515625" style="1707" customWidth="1"/>
    <col min="2306" max="2306" width="13.140625" style="1707" customWidth="1"/>
    <col min="2307" max="2307" width="11.7109375" style="1707" customWidth="1"/>
    <col min="2308" max="2308" width="12.85546875" style="1707" customWidth="1"/>
    <col min="2309" max="2309" width="11.5703125" style="1707" customWidth="1"/>
    <col min="2310" max="2310" width="10.5703125" style="1707" customWidth="1"/>
    <col min="2311" max="2311" width="11.28515625" style="1707" customWidth="1"/>
    <col min="2312" max="2313" width="9.85546875" style="1707" customWidth="1"/>
    <col min="2314" max="2314" width="9.85546875" style="1707" bestFit="1" customWidth="1"/>
    <col min="2315" max="2315" width="9.140625" style="1707"/>
    <col min="2316" max="2316" width="9.42578125" style="1707" bestFit="1" customWidth="1"/>
    <col min="2317" max="2318" width="9.28515625" style="1707" bestFit="1" customWidth="1"/>
    <col min="2319" max="2321" width="9.28515625" style="1707" customWidth="1"/>
    <col min="2322" max="2322" width="9.28515625" style="1707" bestFit="1" customWidth="1"/>
    <col min="2323" max="2558" width="9.140625" style="1707"/>
    <col min="2559" max="2559" width="3.140625" style="1707" customWidth="1"/>
    <col min="2560" max="2560" width="47.7109375" style="1707" customWidth="1"/>
    <col min="2561" max="2561" width="12.28515625" style="1707" customWidth="1"/>
    <col min="2562" max="2562" width="13.140625" style="1707" customWidth="1"/>
    <col min="2563" max="2563" width="11.7109375" style="1707" customWidth="1"/>
    <col min="2564" max="2564" width="12.85546875" style="1707" customWidth="1"/>
    <col min="2565" max="2565" width="11.5703125" style="1707" customWidth="1"/>
    <col min="2566" max="2566" width="10.5703125" style="1707" customWidth="1"/>
    <col min="2567" max="2567" width="11.28515625" style="1707" customWidth="1"/>
    <col min="2568" max="2569" width="9.85546875" style="1707" customWidth="1"/>
    <col min="2570" max="2570" width="9.85546875" style="1707" bestFit="1" customWidth="1"/>
    <col min="2571" max="2571" width="9.140625" style="1707"/>
    <col min="2572" max="2572" width="9.42578125" style="1707" bestFit="1" customWidth="1"/>
    <col min="2573" max="2574" width="9.28515625" style="1707" bestFit="1" customWidth="1"/>
    <col min="2575" max="2577" width="9.28515625" style="1707" customWidth="1"/>
    <col min="2578" max="2578" width="9.28515625" style="1707" bestFit="1" customWidth="1"/>
    <col min="2579" max="2814" width="9.140625" style="1707"/>
    <col min="2815" max="2815" width="3.140625" style="1707" customWidth="1"/>
    <col min="2816" max="2816" width="47.7109375" style="1707" customWidth="1"/>
    <col min="2817" max="2817" width="12.28515625" style="1707" customWidth="1"/>
    <col min="2818" max="2818" width="13.140625" style="1707" customWidth="1"/>
    <col min="2819" max="2819" width="11.7109375" style="1707" customWidth="1"/>
    <col min="2820" max="2820" width="12.85546875" style="1707" customWidth="1"/>
    <col min="2821" max="2821" width="11.5703125" style="1707" customWidth="1"/>
    <col min="2822" max="2822" width="10.5703125" style="1707" customWidth="1"/>
    <col min="2823" max="2823" width="11.28515625" style="1707" customWidth="1"/>
    <col min="2824" max="2825" width="9.85546875" style="1707" customWidth="1"/>
    <col min="2826" max="2826" width="9.85546875" style="1707" bestFit="1" customWidth="1"/>
    <col min="2827" max="2827" width="9.140625" style="1707"/>
    <col min="2828" max="2828" width="9.42578125" style="1707" bestFit="1" customWidth="1"/>
    <col min="2829" max="2830" width="9.28515625" style="1707" bestFit="1" customWidth="1"/>
    <col min="2831" max="2833" width="9.28515625" style="1707" customWidth="1"/>
    <col min="2834" max="2834" width="9.28515625" style="1707" bestFit="1" customWidth="1"/>
    <col min="2835" max="3070" width="9.140625" style="1707"/>
    <col min="3071" max="3071" width="3.140625" style="1707" customWidth="1"/>
    <col min="3072" max="3072" width="47.7109375" style="1707" customWidth="1"/>
    <col min="3073" max="3073" width="12.28515625" style="1707" customWidth="1"/>
    <col min="3074" max="3074" width="13.140625" style="1707" customWidth="1"/>
    <col min="3075" max="3075" width="11.7109375" style="1707" customWidth="1"/>
    <col min="3076" max="3076" width="12.85546875" style="1707" customWidth="1"/>
    <col min="3077" max="3077" width="11.5703125" style="1707" customWidth="1"/>
    <col min="3078" max="3078" width="10.5703125" style="1707" customWidth="1"/>
    <col min="3079" max="3079" width="11.28515625" style="1707" customWidth="1"/>
    <col min="3080" max="3081" width="9.85546875" style="1707" customWidth="1"/>
    <col min="3082" max="3082" width="9.85546875" style="1707" bestFit="1" customWidth="1"/>
    <col min="3083" max="3083" width="9.140625" style="1707"/>
    <col min="3084" max="3084" width="9.42578125" style="1707" bestFit="1" customWidth="1"/>
    <col min="3085" max="3086" width="9.28515625" style="1707" bestFit="1" customWidth="1"/>
    <col min="3087" max="3089" width="9.28515625" style="1707" customWidth="1"/>
    <col min="3090" max="3090" width="9.28515625" style="1707" bestFit="1" customWidth="1"/>
    <col min="3091" max="3326" width="9.140625" style="1707"/>
    <col min="3327" max="3327" width="3.140625" style="1707" customWidth="1"/>
    <col min="3328" max="3328" width="47.7109375" style="1707" customWidth="1"/>
    <col min="3329" max="3329" width="12.28515625" style="1707" customWidth="1"/>
    <col min="3330" max="3330" width="13.140625" style="1707" customWidth="1"/>
    <col min="3331" max="3331" width="11.7109375" style="1707" customWidth="1"/>
    <col min="3332" max="3332" width="12.85546875" style="1707" customWidth="1"/>
    <col min="3333" max="3333" width="11.5703125" style="1707" customWidth="1"/>
    <col min="3334" max="3334" width="10.5703125" style="1707" customWidth="1"/>
    <col min="3335" max="3335" width="11.28515625" style="1707" customWidth="1"/>
    <col min="3336" max="3337" width="9.85546875" style="1707" customWidth="1"/>
    <col min="3338" max="3338" width="9.85546875" style="1707" bestFit="1" customWidth="1"/>
    <col min="3339" max="3339" width="9.140625" style="1707"/>
    <col min="3340" max="3340" width="9.42578125" style="1707" bestFit="1" customWidth="1"/>
    <col min="3341" max="3342" width="9.28515625" style="1707" bestFit="1" customWidth="1"/>
    <col min="3343" max="3345" width="9.28515625" style="1707" customWidth="1"/>
    <col min="3346" max="3346" width="9.28515625" style="1707" bestFit="1" customWidth="1"/>
    <col min="3347" max="3582" width="9.140625" style="1707"/>
    <col min="3583" max="3583" width="3.140625" style="1707" customWidth="1"/>
    <col min="3584" max="3584" width="47.7109375" style="1707" customWidth="1"/>
    <col min="3585" max="3585" width="12.28515625" style="1707" customWidth="1"/>
    <col min="3586" max="3586" width="13.140625" style="1707" customWidth="1"/>
    <col min="3587" max="3587" width="11.7109375" style="1707" customWidth="1"/>
    <col min="3588" max="3588" width="12.85546875" style="1707" customWidth="1"/>
    <col min="3589" max="3589" width="11.5703125" style="1707" customWidth="1"/>
    <col min="3590" max="3590" width="10.5703125" style="1707" customWidth="1"/>
    <col min="3591" max="3591" width="11.28515625" style="1707" customWidth="1"/>
    <col min="3592" max="3593" width="9.85546875" style="1707" customWidth="1"/>
    <col min="3594" max="3594" width="9.85546875" style="1707" bestFit="1" customWidth="1"/>
    <col min="3595" max="3595" width="9.140625" style="1707"/>
    <col min="3596" max="3596" width="9.42578125" style="1707" bestFit="1" customWidth="1"/>
    <col min="3597" max="3598" width="9.28515625" style="1707" bestFit="1" customWidth="1"/>
    <col min="3599" max="3601" width="9.28515625" style="1707" customWidth="1"/>
    <col min="3602" max="3602" width="9.28515625" style="1707" bestFit="1" customWidth="1"/>
    <col min="3603" max="3838" width="9.140625" style="1707"/>
    <col min="3839" max="3839" width="3.140625" style="1707" customWidth="1"/>
    <col min="3840" max="3840" width="47.7109375" style="1707" customWidth="1"/>
    <col min="3841" max="3841" width="12.28515625" style="1707" customWidth="1"/>
    <col min="3842" max="3842" width="13.140625" style="1707" customWidth="1"/>
    <col min="3843" max="3843" width="11.7109375" style="1707" customWidth="1"/>
    <col min="3844" max="3844" width="12.85546875" style="1707" customWidth="1"/>
    <col min="3845" max="3845" width="11.5703125" style="1707" customWidth="1"/>
    <col min="3846" max="3846" width="10.5703125" style="1707" customWidth="1"/>
    <col min="3847" max="3847" width="11.28515625" style="1707" customWidth="1"/>
    <col min="3848" max="3849" width="9.85546875" style="1707" customWidth="1"/>
    <col min="3850" max="3850" width="9.85546875" style="1707" bestFit="1" customWidth="1"/>
    <col min="3851" max="3851" width="9.140625" style="1707"/>
    <col min="3852" max="3852" width="9.42578125" style="1707" bestFit="1" customWidth="1"/>
    <col min="3853" max="3854" width="9.28515625" style="1707" bestFit="1" customWidth="1"/>
    <col min="3855" max="3857" width="9.28515625" style="1707" customWidth="1"/>
    <col min="3858" max="3858" width="9.28515625" style="1707" bestFit="1" customWidth="1"/>
    <col min="3859" max="4094" width="9.140625" style="1707"/>
    <col min="4095" max="4095" width="3.140625" style="1707" customWidth="1"/>
    <col min="4096" max="4096" width="47.7109375" style="1707" customWidth="1"/>
    <col min="4097" max="4097" width="12.28515625" style="1707" customWidth="1"/>
    <col min="4098" max="4098" width="13.140625" style="1707" customWidth="1"/>
    <col min="4099" max="4099" width="11.7109375" style="1707" customWidth="1"/>
    <col min="4100" max="4100" width="12.85546875" style="1707" customWidth="1"/>
    <col min="4101" max="4101" width="11.5703125" style="1707" customWidth="1"/>
    <col min="4102" max="4102" width="10.5703125" style="1707" customWidth="1"/>
    <col min="4103" max="4103" width="11.28515625" style="1707" customWidth="1"/>
    <col min="4104" max="4105" width="9.85546875" style="1707" customWidth="1"/>
    <col min="4106" max="4106" width="9.85546875" style="1707" bestFit="1" customWidth="1"/>
    <col min="4107" max="4107" width="9.140625" style="1707"/>
    <col min="4108" max="4108" width="9.42578125" style="1707" bestFit="1" customWidth="1"/>
    <col min="4109" max="4110" width="9.28515625" style="1707" bestFit="1" customWidth="1"/>
    <col min="4111" max="4113" width="9.28515625" style="1707" customWidth="1"/>
    <col min="4114" max="4114" width="9.28515625" style="1707" bestFit="1" customWidth="1"/>
    <col min="4115" max="4350" width="9.140625" style="1707"/>
    <col min="4351" max="4351" width="3.140625" style="1707" customWidth="1"/>
    <col min="4352" max="4352" width="47.7109375" style="1707" customWidth="1"/>
    <col min="4353" max="4353" width="12.28515625" style="1707" customWidth="1"/>
    <col min="4354" max="4354" width="13.140625" style="1707" customWidth="1"/>
    <col min="4355" max="4355" width="11.7109375" style="1707" customWidth="1"/>
    <col min="4356" max="4356" width="12.85546875" style="1707" customWidth="1"/>
    <col min="4357" max="4357" width="11.5703125" style="1707" customWidth="1"/>
    <col min="4358" max="4358" width="10.5703125" style="1707" customWidth="1"/>
    <col min="4359" max="4359" width="11.28515625" style="1707" customWidth="1"/>
    <col min="4360" max="4361" width="9.85546875" style="1707" customWidth="1"/>
    <col min="4362" max="4362" width="9.85546875" style="1707" bestFit="1" customWidth="1"/>
    <col min="4363" max="4363" width="9.140625" style="1707"/>
    <col min="4364" max="4364" width="9.42578125" style="1707" bestFit="1" customWidth="1"/>
    <col min="4365" max="4366" width="9.28515625" style="1707" bestFit="1" customWidth="1"/>
    <col min="4367" max="4369" width="9.28515625" style="1707" customWidth="1"/>
    <col min="4370" max="4370" width="9.28515625" style="1707" bestFit="1" customWidth="1"/>
    <col min="4371" max="4606" width="9.140625" style="1707"/>
    <col min="4607" max="4607" width="3.140625" style="1707" customWidth="1"/>
    <col min="4608" max="4608" width="47.7109375" style="1707" customWidth="1"/>
    <col min="4609" max="4609" width="12.28515625" style="1707" customWidth="1"/>
    <col min="4610" max="4610" width="13.140625" style="1707" customWidth="1"/>
    <col min="4611" max="4611" width="11.7109375" style="1707" customWidth="1"/>
    <col min="4612" max="4612" width="12.85546875" style="1707" customWidth="1"/>
    <col min="4613" max="4613" width="11.5703125" style="1707" customWidth="1"/>
    <col min="4614" max="4614" width="10.5703125" style="1707" customWidth="1"/>
    <col min="4615" max="4615" width="11.28515625" style="1707" customWidth="1"/>
    <col min="4616" max="4617" width="9.85546875" style="1707" customWidth="1"/>
    <col min="4618" max="4618" width="9.85546875" style="1707" bestFit="1" customWidth="1"/>
    <col min="4619" max="4619" width="9.140625" style="1707"/>
    <col min="4620" max="4620" width="9.42578125" style="1707" bestFit="1" customWidth="1"/>
    <col min="4621" max="4622" width="9.28515625" style="1707" bestFit="1" customWidth="1"/>
    <col min="4623" max="4625" width="9.28515625" style="1707" customWidth="1"/>
    <col min="4626" max="4626" width="9.28515625" style="1707" bestFit="1" customWidth="1"/>
    <col min="4627" max="4862" width="9.140625" style="1707"/>
    <col min="4863" max="4863" width="3.140625" style="1707" customWidth="1"/>
    <col min="4864" max="4864" width="47.7109375" style="1707" customWidth="1"/>
    <col min="4865" max="4865" width="12.28515625" style="1707" customWidth="1"/>
    <col min="4866" max="4866" width="13.140625" style="1707" customWidth="1"/>
    <col min="4867" max="4867" width="11.7109375" style="1707" customWidth="1"/>
    <col min="4868" max="4868" width="12.85546875" style="1707" customWidth="1"/>
    <col min="4869" max="4869" width="11.5703125" style="1707" customWidth="1"/>
    <col min="4870" max="4870" width="10.5703125" style="1707" customWidth="1"/>
    <col min="4871" max="4871" width="11.28515625" style="1707" customWidth="1"/>
    <col min="4872" max="4873" width="9.85546875" style="1707" customWidth="1"/>
    <col min="4874" max="4874" width="9.85546875" style="1707" bestFit="1" customWidth="1"/>
    <col min="4875" max="4875" width="9.140625" style="1707"/>
    <col min="4876" max="4876" width="9.42578125" style="1707" bestFit="1" customWidth="1"/>
    <col min="4877" max="4878" width="9.28515625" style="1707" bestFit="1" customWidth="1"/>
    <col min="4879" max="4881" width="9.28515625" style="1707" customWidth="1"/>
    <col min="4882" max="4882" width="9.28515625" style="1707" bestFit="1" customWidth="1"/>
    <col min="4883" max="5118" width="9.140625" style="1707"/>
    <col min="5119" max="5119" width="3.140625" style="1707" customWidth="1"/>
    <col min="5120" max="5120" width="47.7109375" style="1707" customWidth="1"/>
    <col min="5121" max="5121" width="12.28515625" style="1707" customWidth="1"/>
    <col min="5122" max="5122" width="13.140625" style="1707" customWidth="1"/>
    <col min="5123" max="5123" width="11.7109375" style="1707" customWidth="1"/>
    <col min="5124" max="5124" width="12.85546875" style="1707" customWidth="1"/>
    <col min="5125" max="5125" width="11.5703125" style="1707" customWidth="1"/>
    <col min="5126" max="5126" width="10.5703125" style="1707" customWidth="1"/>
    <col min="5127" max="5127" width="11.28515625" style="1707" customWidth="1"/>
    <col min="5128" max="5129" width="9.85546875" style="1707" customWidth="1"/>
    <col min="5130" max="5130" width="9.85546875" style="1707" bestFit="1" customWidth="1"/>
    <col min="5131" max="5131" width="9.140625" style="1707"/>
    <col min="5132" max="5132" width="9.42578125" style="1707" bestFit="1" customWidth="1"/>
    <col min="5133" max="5134" width="9.28515625" style="1707" bestFit="1" customWidth="1"/>
    <col min="5135" max="5137" width="9.28515625" style="1707" customWidth="1"/>
    <col min="5138" max="5138" width="9.28515625" style="1707" bestFit="1" customWidth="1"/>
    <col min="5139" max="5374" width="9.140625" style="1707"/>
    <col min="5375" max="5375" width="3.140625" style="1707" customWidth="1"/>
    <col min="5376" max="5376" width="47.7109375" style="1707" customWidth="1"/>
    <col min="5377" max="5377" width="12.28515625" style="1707" customWidth="1"/>
    <col min="5378" max="5378" width="13.140625" style="1707" customWidth="1"/>
    <col min="5379" max="5379" width="11.7109375" style="1707" customWidth="1"/>
    <col min="5380" max="5380" width="12.85546875" style="1707" customWidth="1"/>
    <col min="5381" max="5381" width="11.5703125" style="1707" customWidth="1"/>
    <col min="5382" max="5382" width="10.5703125" style="1707" customWidth="1"/>
    <col min="5383" max="5383" width="11.28515625" style="1707" customWidth="1"/>
    <col min="5384" max="5385" width="9.85546875" style="1707" customWidth="1"/>
    <col min="5386" max="5386" width="9.85546875" style="1707" bestFit="1" customWidth="1"/>
    <col min="5387" max="5387" width="9.140625" style="1707"/>
    <col min="5388" max="5388" width="9.42578125" style="1707" bestFit="1" customWidth="1"/>
    <col min="5389" max="5390" width="9.28515625" style="1707" bestFit="1" customWidth="1"/>
    <col min="5391" max="5393" width="9.28515625" style="1707" customWidth="1"/>
    <col min="5394" max="5394" width="9.28515625" style="1707" bestFit="1" customWidth="1"/>
    <col min="5395" max="5630" width="9.140625" style="1707"/>
    <col min="5631" max="5631" width="3.140625" style="1707" customWidth="1"/>
    <col min="5632" max="5632" width="47.7109375" style="1707" customWidth="1"/>
    <col min="5633" max="5633" width="12.28515625" style="1707" customWidth="1"/>
    <col min="5634" max="5634" width="13.140625" style="1707" customWidth="1"/>
    <col min="5635" max="5635" width="11.7109375" style="1707" customWidth="1"/>
    <col min="5636" max="5636" width="12.85546875" style="1707" customWidth="1"/>
    <col min="5637" max="5637" width="11.5703125" style="1707" customWidth="1"/>
    <col min="5638" max="5638" width="10.5703125" style="1707" customWidth="1"/>
    <col min="5639" max="5639" width="11.28515625" style="1707" customWidth="1"/>
    <col min="5640" max="5641" width="9.85546875" style="1707" customWidth="1"/>
    <col min="5642" max="5642" width="9.85546875" style="1707" bestFit="1" customWidth="1"/>
    <col min="5643" max="5643" width="9.140625" style="1707"/>
    <col min="5644" max="5644" width="9.42578125" style="1707" bestFit="1" customWidth="1"/>
    <col min="5645" max="5646" width="9.28515625" style="1707" bestFit="1" customWidth="1"/>
    <col min="5647" max="5649" width="9.28515625" style="1707" customWidth="1"/>
    <col min="5650" max="5650" width="9.28515625" style="1707" bestFit="1" customWidth="1"/>
    <col min="5651" max="5886" width="9.140625" style="1707"/>
    <col min="5887" max="5887" width="3.140625" style="1707" customWidth="1"/>
    <col min="5888" max="5888" width="47.7109375" style="1707" customWidth="1"/>
    <col min="5889" max="5889" width="12.28515625" style="1707" customWidth="1"/>
    <col min="5890" max="5890" width="13.140625" style="1707" customWidth="1"/>
    <col min="5891" max="5891" width="11.7109375" style="1707" customWidth="1"/>
    <col min="5892" max="5892" width="12.85546875" style="1707" customWidth="1"/>
    <col min="5893" max="5893" width="11.5703125" style="1707" customWidth="1"/>
    <col min="5894" max="5894" width="10.5703125" style="1707" customWidth="1"/>
    <col min="5895" max="5895" width="11.28515625" style="1707" customWidth="1"/>
    <col min="5896" max="5897" width="9.85546875" style="1707" customWidth="1"/>
    <col min="5898" max="5898" width="9.85546875" style="1707" bestFit="1" customWidth="1"/>
    <col min="5899" max="5899" width="9.140625" style="1707"/>
    <col min="5900" max="5900" width="9.42578125" style="1707" bestFit="1" customWidth="1"/>
    <col min="5901" max="5902" width="9.28515625" style="1707" bestFit="1" customWidth="1"/>
    <col min="5903" max="5905" width="9.28515625" style="1707" customWidth="1"/>
    <col min="5906" max="5906" width="9.28515625" style="1707" bestFit="1" customWidth="1"/>
    <col min="5907" max="6142" width="9.140625" style="1707"/>
    <col min="6143" max="6143" width="3.140625" style="1707" customWidth="1"/>
    <col min="6144" max="6144" width="47.7109375" style="1707" customWidth="1"/>
    <col min="6145" max="6145" width="12.28515625" style="1707" customWidth="1"/>
    <col min="6146" max="6146" width="13.140625" style="1707" customWidth="1"/>
    <col min="6147" max="6147" width="11.7109375" style="1707" customWidth="1"/>
    <col min="6148" max="6148" width="12.85546875" style="1707" customWidth="1"/>
    <col min="6149" max="6149" width="11.5703125" style="1707" customWidth="1"/>
    <col min="6150" max="6150" width="10.5703125" style="1707" customWidth="1"/>
    <col min="6151" max="6151" width="11.28515625" style="1707" customWidth="1"/>
    <col min="6152" max="6153" width="9.85546875" style="1707" customWidth="1"/>
    <col min="6154" max="6154" width="9.85546875" style="1707" bestFit="1" customWidth="1"/>
    <col min="6155" max="6155" width="9.140625" style="1707"/>
    <col min="6156" max="6156" width="9.42578125" style="1707" bestFit="1" customWidth="1"/>
    <col min="6157" max="6158" width="9.28515625" style="1707" bestFit="1" customWidth="1"/>
    <col min="6159" max="6161" width="9.28515625" style="1707" customWidth="1"/>
    <col min="6162" max="6162" width="9.28515625" style="1707" bestFit="1" customWidth="1"/>
    <col min="6163" max="6398" width="9.140625" style="1707"/>
    <col min="6399" max="6399" width="3.140625" style="1707" customWidth="1"/>
    <col min="6400" max="6400" width="47.7109375" style="1707" customWidth="1"/>
    <col min="6401" max="6401" width="12.28515625" style="1707" customWidth="1"/>
    <col min="6402" max="6402" width="13.140625" style="1707" customWidth="1"/>
    <col min="6403" max="6403" width="11.7109375" style="1707" customWidth="1"/>
    <col min="6404" max="6404" width="12.85546875" style="1707" customWidth="1"/>
    <col min="6405" max="6405" width="11.5703125" style="1707" customWidth="1"/>
    <col min="6406" max="6406" width="10.5703125" style="1707" customWidth="1"/>
    <col min="6407" max="6407" width="11.28515625" style="1707" customWidth="1"/>
    <col min="6408" max="6409" width="9.85546875" style="1707" customWidth="1"/>
    <col min="6410" max="6410" width="9.85546875" style="1707" bestFit="1" customWidth="1"/>
    <col min="6411" max="6411" width="9.140625" style="1707"/>
    <col min="6412" max="6412" width="9.42578125" style="1707" bestFit="1" customWidth="1"/>
    <col min="6413" max="6414" width="9.28515625" style="1707" bestFit="1" customWidth="1"/>
    <col min="6415" max="6417" width="9.28515625" style="1707" customWidth="1"/>
    <col min="6418" max="6418" width="9.28515625" style="1707" bestFit="1" customWidth="1"/>
    <col min="6419" max="6654" width="9.140625" style="1707"/>
    <col min="6655" max="6655" width="3.140625" style="1707" customWidth="1"/>
    <col min="6656" max="6656" width="47.7109375" style="1707" customWidth="1"/>
    <col min="6657" max="6657" width="12.28515625" style="1707" customWidth="1"/>
    <col min="6658" max="6658" width="13.140625" style="1707" customWidth="1"/>
    <col min="6659" max="6659" width="11.7109375" style="1707" customWidth="1"/>
    <col min="6660" max="6660" width="12.85546875" style="1707" customWidth="1"/>
    <col min="6661" max="6661" width="11.5703125" style="1707" customWidth="1"/>
    <col min="6662" max="6662" width="10.5703125" style="1707" customWidth="1"/>
    <col min="6663" max="6663" width="11.28515625" style="1707" customWidth="1"/>
    <col min="6664" max="6665" width="9.85546875" style="1707" customWidth="1"/>
    <col min="6666" max="6666" width="9.85546875" style="1707" bestFit="1" customWidth="1"/>
    <col min="6667" max="6667" width="9.140625" style="1707"/>
    <col min="6668" max="6668" width="9.42578125" style="1707" bestFit="1" customWidth="1"/>
    <col min="6669" max="6670" width="9.28515625" style="1707" bestFit="1" customWidth="1"/>
    <col min="6671" max="6673" width="9.28515625" style="1707" customWidth="1"/>
    <col min="6674" max="6674" width="9.28515625" style="1707" bestFit="1" customWidth="1"/>
    <col min="6675" max="6910" width="9.140625" style="1707"/>
    <col min="6911" max="6911" width="3.140625" style="1707" customWidth="1"/>
    <col min="6912" max="6912" width="47.7109375" style="1707" customWidth="1"/>
    <col min="6913" max="6913" width="12.28515625" style="1707" customWidth="1"/>
    <col min="6914" max="6914" width="13.140625" style="1707" customWidth="1"/>
    <col min="6915" max="6915" width="11.7109375" style="1707" customWidth="1"/>
    <col min="6916" max="6916" width="12.85546875" style="1707" customWidth="1"/>
    <col min="6917" max="6917" width="11.5703125" style="1707" customWidth="1"/>
    <col min="6918" max="6918" width="10.5703125" style="1707" customWidth="1"/>
    <col min="6919" max="6919" width="11.28515625" style="1707" customWidth="1"/>
    <col min="6920" max="6921" width="9.85546875" style="1707" customWidth="1"/>
    <col min="6922" max="6922" width="9.85546875" style="1707" bestFit="1" customWidth="1"/>
    <col min="6923" max="6923" width="9.140625" style="1707"/>
    <col min="6924" max="6924" width="9.42578125" style="1707" bestFit="1" customWidth="1"/>
    <col min="6925" max="6926" width="9.28515625" style="1707" bestFit="1" customWidth="1"/>
    <col min="6927" max="6929" width="9.28515625" style="1707" customWidth="1"/>
    <col min="6930" max="6930" width="9.28515625" style="1707" bestFit="1" customWidth="1"/>
    <col min="6931" max="7166" width="9.140625" style="1707"/>
    <col min="7167" max="7167" width="3.140625" style="1707" customWidth="1"/>
    <col min="7168" max="7168" width="47.7109375" style="1707" customWidth="1"/>
    <col min="7169" max="7169" width="12.28515625" style="1707" customWidth="1"/>
    <col min="7170" max="7170" width="13.140625" style="1707" customWidth="1"/>
    <col min="7171" max="7171" width="11.7109375" style="1707" customWidth="1"/>
    <col min="7172" max="7172" width="12.85546875" style="1707" customWidth="1"/>
    <col min="7173" max="7173" width="11.5703125" style="1707" customWidth="1"/>
    <col min="7174" max="7174" width="10.5703125" style="1707" customWidth="1"/>
    <col min="7175" max="7175" width="11.28515625" style="1707" customWidth="1"/>
    <col min="7176" max="7177" width="9.85546875" style="1707" customWidth="1"/>
    <col min="7178" max="7178" width="9.85546875" style="1707" bestFit="1" customWidth="1"/>
    <col min="7179" max="7179" width="9.140625" style="1707"/>
    <col min="7180" max="7180" width="9.42578125" style="1707" bestFit="1" customWidth="1"/>
    <col min="7181" max="7182" width="9.28515625" style="1707" bestFit="1" customWidth="1"/>
    <col min="7183" max="7185" width="9.28515625" style="1707" customWidth="1"/>
    <col min="7186" max="7186" width="9.28515625" style="1707" bestFit="1" customWidth="1"/>
    <col min="7187" max="7422" width="9.140625" style="1707"/>
    <col min="7423" max="7423" width="3.140625" style="1707" customWidth="1"/>
    <col min="7424" max="7424" width="47.7109375" style="1707" customWidth="1"/>
    <col min="7425" max="7425" width="12.28515625" style="1707" customWidth="1"/>
    <col min="7426" max="7426" width="13.140625" style="1707" customWidth="1"/>
    <col min="7427" max="7427" width="11.7109375" style="1707" customWidth="1"/>
    <col min="7428" max="7428" width="12.85546875" style="1707" customWidth="1"/>
    <col min="7429" max="7429" width="11.5703125" style="1707" customWidth="1"/>
    <col min="7430" max="7430" width="10.5703125" style="1707" customWidth="1"/>
    <col min="7431" max="7431" width="11.28515625" style="1707" customWidth="1"/>
    <col min="7432" max="7433" width="9.85546875" style="1707" customWidth="1"/>
    <col min="7434" max="7434" width="9.85546875" style="1707" bestFit="1" customWidth="1"/>
    <col min="7435" max="7435" width="9.140625" style="1707"/>
    <col min="7436" max="7436" width="9.42578125" style="1707" bestFit="1" customWidth="1"/>
    <col min="7437" max="7438" width="9.28515625" style="1707" bestFit="1" customWidth="1"/>
    <col min="7439" max="7441" width="9.28515625" style="1707" customWidth="1"/>
    <col min="7442" max="7442" width="9.28515625" style="1707" bestFit="1" customWidth="1"/>
    <col min="7443" max="7678" width="9.140625" style="1707"/>
    <col min="7679" max="7679" width="3.140625" style="1707" customWidth="1"/>
    <col min="7680" max="7680" width="47.7109375" style="1707" customWidth="1"/>
    <col min="7681" max="7681" width="12.28515625" style="1707" customWidth="1"/>
    <col min="7682" max="7682" width="13.140625" style="1707" customWidth="1"/>
    <col min="7683" max="7683" width="11.7109375" style="1707" customWidth="1"/>
    <col min="7684" max="7684" width="12.85546875" style="1707" customWidth="1"/>
    <col min="7685" max="7685" width="11.5703125" style="1707" customWidth="1"/>
    <col min="7686" max="7686" width="10.5703125" style="1707" customWidth="1"/>
    <col min="7687" max="7687" width="11.28515625" style="1707" customWidth="1"/>
    <col min="7688" max="7689" width="9.85546875" style="1707" customWidth="1"/>
    <col min="7690" max="7690" width="9.85546875" style="1707" bestFit="1" customWidth="1"/>
    <col min="7691" max="7691" width="9.140625" style="1707"/>
    <col min="7692" max="7692" width="9.42578125" style="1707" bestFit="1" customWidth="1"/>
    <col min="7693" max="7694" width="9.28515625" style="1707" bestFit="1" customWidth="1"/>
    <col min="7695" max="7697" width="9.28515625" style="1707" customWidth="1"/>
    <col min="7698" max="7698" width="9.28515625" style="1707" bestFit="1" customWidth="1"/>
    <col min="7699" max="7934" width="9.140625" style="1707"/>
    <col min="7935" max="7935" width="3.140625" style="1707" customWidth="1"/>
    <col min="7936" max="7936" width="47.7109375" style="1707" customWidth="1"/>
    <col min="7937" max="7937" width="12.28515625" style="1707" customWidth="1"/>
    <col min="7938" max="7938" width="13.140625" style="1707" customWidth="1"/>
    <col min="7939" max="7939" width="11.7109375" style="1707" customWidth="1"/>
    <col min="7940" max="7940" width="12.85546875" style="1707" customWidth="1"/>
    <col min="7941" max="7941" width="11.5703125" style="1707" customWidth="1"/>
    <col min="7942" max="7942" width="10.5703125" style="1707" customWidth="1"/>
    <col min="7943" max="7943" width="11.28515625" style="1707" customWidth="1"/>
    <col min="7944" max="7945" width="9.85546875" style="1707" customWidth="1"/>
    <col min="7946" max="7946" width="9.85546875" style="1707" bestFit="1" customWidth="1"/>
    <col min="7947" max="7947" width="9.140625" style="1707"/>
    <col min="7948" max="7948" width="9.42578125" style="1707" bestFit="1" customWidth="1"/>
    <col min="7949" max="7950" width="9.28515625" style="1707" bestFit="1" customWidth="1"/>
    <col min="7951" max="7953" width="9.28515625" style="1707" customWidth="1"/>
    <col min="7954" max="7954" width="9.28515625" style="1707" bestFit="1" customWidth="1"/>
    <col min="7955" max="8190" width="9.140625" style="1707"/>
    <col min="8191" max="8191" width="3.140625" style="1707" customWidth="1"/>
    <col min="8192" max="8192" width="47.7109375" style="1707" customWidth="1"/>
    <col min="8193" max="8193" width="12.28515625" style="1707" customWidth="1"/>
    <col min="8194" max="8194" width="13.140625" style="1707" customWidth="1"/>
    <col min="8195" max="8195" width="11.7109375" style="1707" customWidth="1"/>
    <col min="8196" max="8196" width="12.85546875" style="1707" customWidth="1"/>
    <col min="8197" max="8197" width="11.5703125" style="1707" customWidth="1"/>
    <col min="8198" max="8198" width="10.5703125" style="1707" customWidth="1"/>
    <col min="8199" max="8199" width="11.28515625" style="1707" customWidth="1"/>
    <col min="8200" max="8201" width="9.85546875" style="1707" customWidth="1"/>
    <col min="8202" max="8202" width="9.85546875" style="1707" bestFit="1" customWidth="1"/>
    <col min="8203" max="8203" width="9.140625" style="1707"/>
    <col min="8204" max="8204" width="9.42578125" style="1707" bestFit="1" customWidth="1"/>
    <col min="8205" max="8206" width="9.28515625" style="1707" bestFit="1" customWidth="1"/>
    <col min="8207" max="8209" width="9.28515625" style="1707" customWidth="1"/>
    <col min="8210" max="8210" width="9.28515625" style="1707" bestFit="1" customWidth="1"/>
    <col min="8211" max="8446" width="9.140625" style="1707"/>
    <col min="8447" max="8447" width="3.140625" style="1707" customWidth="1"/>
    <col min="8448" max="8448" width="47.7109375" style="1707" customWidth="1"/>
    <col min="8449" max="8449" width="12.28515625" style="1707" customWidth="1"/>
    <col min="8450" max="8450" width="13.140625" style="1707" customWidth="1"/>
    <col min="8451" max="8451" width="11.7109375" style="1707" customWidth="1"/>
    <col min="8452" max="8452" width="12.85546875" style="1707" customWidth="1"/>
    <col min="8453" max="8453" width="11.5703125" style="1707" customWidth="1"/>
    <col min="8454" max="8454" width="10.5703125" style="1707" customWidth="1"/>
    <col min="8455" max="8455" width="11.28515625" style="1707" customWidth="1"/>
    <col min="8456" max="8457" width="9.85546875" style="1707" customWidth="1"/>
    <col min="8458" max="8458" width="9.85546875" style="1707" bestFit="1" customWidth="1"/>
    <col min="8459" max="8459" width="9.140625" style="1707"/>
    <col min="8460" max="8460" width="9.42578125" style="1707" bestFit="1" customWidth="1"/>
    <col min="8461" max="8462" width="9.28515625" style="1707" bestFit="1" customWidth="1"/>
    <col min="8463" max="8465" width="9.28515625" style="1707" customWidth="1"/>
    <col min="8466" max="8466" width="9.28515625" style="1707" bestFit="1" customWidth="1"/>
    <col min="8467" max="8702" width="9.140625" style="1707"/>
    <col min="8703" max="8703" width="3.140625" style="1707" customWidth="1"/>
    <col min="8704" max="8704" width="47.7109375" style="1707" customWidth="1"/>
    <col min="8705" max="8705" width="12.28515625" style="1707" customWidth="1"/>
    <col min="8706" max="8706" width="13.140625" style="1707" customWidth="1"/>
    <col min="8707" max="8707" width="11.7109375" style="1707" customWidth="1"/>
    <col min="8708" max="8708" width="12.85546875" style="1707" customWidth="1"/>
    <col min="8709" max="8709" width="11.5703125" style="1707" customWidth="1"/>
    <col min="8710" max="8710" width="10.5703125" style="1707" customWidth="1"/>
    <col min="8711" max="8711" width="11.28515625" style="1707" customWidth="1"/>
    <col min="8712" max="8713" width="9.85546875" style="1707" customWidth="1"/>
    <col min="8714" max="8714" width="9.85546875" style="1707" bestFit="1" customWidth="1"/>
    <col min="8715" max="8715" width="9.140625" style="1707"/>
    <col min="8716" max="8716" width="9.42578125" style="1707" bestFit="1" customWidth="1"/>
    <col min="8717" max="8718" width="9.28515625" style="1707" bestFit="1" customWidth="1"/>
    <col min="8719" max="8721" width="9.28515625" style="1707" customWidth="1"/>
    <col min="8722" max="8722" width="9.28515625" style="1707" bestFit="1" customWidth="1"/>
    <col min="8723" max="8958" width="9.140625" style="1707"/>
    <col min="8959" max="8959" width="3.140625" style="1707" customWidth="1"/>
    <col min="8960" max="8960" width="47.7109375" style="1707" customWidth="1"/>
    <col min="8961" max="8961" width="12.28515625" style="1707" customWidth="1"/>
    <col min="8962" max="8962" width="13.140625" style="1707" customWidth="1"/>
    <col min="8963" max="8963" width="11.7109375" style="1707" customWidth="1"/>
    <col min="8964" max="8964" width="12.85546875" style="1707" customWidth="1"/>
    <col min="8965" max="8965" width="11.5703125" style="1707" customWidth="1"/>
    <col min="8966" max="8966" width="10.5703125" style="1707" customWidth="1"/>
    <col min="8967" max="8967" width="11.28515625" style="1707" customWidth="1"/>
    <col min="8968" max="8969" width="9.85546875" style="1707" customWidth="1"/>
    <col min="8970" max="8970" width="9.85546875" style="1707" bestFit="1" customWidth="1"/>
    <col min="8971" max="8971" width="9.140625" style="1707"/>
    <col min="8972" max="8972" width="9.42578125" style="1707" bestFit="1" customWidth="1"/>
    <col min="8973" max="8974" width="9.28515625" style="1707" bestFit="1" customWidth="1"/>
    <col min="8975" max="8977" width="9.28515625" style="1707" customWidth="1"/>
    <col min="8978" max="8978" width="9.28515625" style="1707" bestFit="1" customWidth="1"/>
    <col min="8979" max="9214" width="9.140625" style="1707"/>
    <col min="9215" max="9215" width="3.140625" style="1707" customWidth="1"/>
    <col min="9216" max="9216" width="47.7109375" style="1707" customWidth="1"/>
    <col min="9217" max="9217" width="12.28515625" style="1707" customWidth="1"/>
    <col min="9218" max="9218" width="13.140625" style="1707" customWidth="1"/>
    <col min="9219" max="9219" width="11.7109375" style="1707" customWidth="1"/>
    <col min="9220" max="9220" width="12.85546875" style="1707" customWidth="1"/>
    <col min="9221" max="9221" width="11.5703125" style="1707" customWidth="1"/>
    <col min="9222" max="9222" width="10.5703125" style="1707" customWidth="1"/>
    <col min="9223" max="9223" width="11.28515625" style="1707" customWidth="1"/>
    <col min="9224" max="9225" width="9.85546875" style="1707" customWidth="1"/>
    <col min="9226" max="9226" width="9.85546875" style="1707" bestFit="1" customWidth="1"/>
    <col min="9227" max="9227" width="9.140625" style="1707"/>
    <col min="9228" max="9228" width="9.42578125" style="1707" bestFit="1" customWidth="1"/>
    <col min="9229" max="9230" width="9.28515625" style="1707" bestFit="1" customWidth="1"/>
    <col min="9231" max="9233" width="9.28515625" style="1707" customWidth="1"/>
    <col min="9234" max="9234" width="9.28515625" style="1707" bestFit="1" customWidth="1"/>
    <col min="9235" max="9470" width="9.140625" style="1707"/>
    <col min="9471" max="9471" width="3.140625" style="1707" customWidth="1"/>
    <col min="9472" max="9472" width="47.7109375" style="1707" customWidth="1"/>
    <col min="9473" max="9473" width="12.28515625" style="1707" customWidth="1"/>
    <col min="9474" max="9474" width="13.140625" style="1707" customWidth="1"/>
    <col min="9475" max="9475" width="11.7109375" style="1707" customWidth="1"/>
    <col min="9476" max="9476" width="12.85546875" style="1707" customWidth="1"/>
    <col min="9477" max="9477" width="11.5703125" style="1707" customWidth="1"/>
    <col min="9478" max="9478" width="10.5703125" style="1707" customWidth="1"/>
    <col min="9479" max="9479" width="11.28515625" style="1707" customWidth="1"/>
    <col min="9480" max="9481" width="9.85546875" style="1707" customWidth="1"/>
    <col min="9482" max="9482" width="9.85546875" style="1707" bestFit="1" customWidth="1"/>
    <col min="9483" max="9483" width="9.140625" style="1707"/>
    <col min="9484" max="9484" width="9.42578125" style="1707" bestFit="1" customWidth="1"/>
    <col min="9485" max="9486" width="9.28515625" style="1707" bestFit="1" customWidth="1"/>
    <col min="9487" max="9489" width="9.28515625" style="1707" customWidth="1"/>
    <col min="9490" max="9490" width="9.28515625" style="1707" bestFit="1" customWidth="1"/>
    <col min="9491" max="9726" width="9.140625" style="1707"/>
    <col min="9727" max="9727" width="3.140625" style="1707" customWidth="1"/>
    <col min="9728" max="9728" width="47.7109375" style="1707" customWidth="1"/>
    <col min="9729" max="9729" width="12.28515625" style="1707" customWidth="1"/>
    <col min="9730" max="9730" width="13.140625" style="1707" customWidth="1"/>
    <col min="9731" max="9731" width="11.7109375" style="1707" customWidth="1"/>
    <col min="9732" max="9732" width="12.85546875" style="1707" customWidth="1"/>
    <col min="9733" max="9733" width="11.5703125" style="1707" customWidth="1"/>
    <col min="9734" max="9734" width="10.5703125" style="1707" customWidth="1"/>
    <col min="9735" max="9735" width="11.28515625" style="1707" customWidth="1"/>
    <col min="9736" max="9737" width="9.85546875" style="1707" customWidth="1"/>
    <col min="9738" max="9738" width="9.85546875" style="1707" bestFit="1" customWidth="1"/>
    <col min="9739" max="9739" width="9.140625" style="1707"/>
    <col min="9740" max="9740" width="9.42578125" style="1707" bestFit="1" customWidth="1"/>
    <col min="9741" max="9742" width="9.28515625" style="1707" bestFit="1" customWidth="1"/>
    <col min="9743" max="9745" width="9.28515625" style="1707" customWidth="1"/>
    <col min="9746" max="9746" width="9.28515625" style="1707" bestFit="1" customWidth="1"/>
    <col min="9747" max="9982" width="9.140625" style="1707"/>
    <col min="9983" max="9983" width="3.140625" style="1707" customWidth="1"/>
    <col min="9984" max="9984" width="47.7109375" style="1707" customWidth="1"/>
    <col min="9985" max="9985" width="12.28515625" style="1707" customWidth="1"/>
    <col min="9986" max="9986" width="13.140625" style="1707" customWidth="1"/>
    <col min="9987" max="9987" width="11.7109375" style="1707" customWidth="1"/>
    <col min="9988" max="9988" width="12.85546875" style="1707" customWidth="1"/>
    <col min="9989" max="9989" width="11.5703125" style="1707" customWidth="1"/>
    <col min="9990" max="9990" width="10.5703125" style="1707" customWidth="1"/>
    <col min="9991" max="9991" width="11.28515625" style="1707" customWidth="1"/>
    <col min="9992" max="9993" width="9.85546875" style="1707" customWidth="1"/>
    <col min="9994" max="9994" width="9.85546875" style="1707" bestFit="1" customWidth="1"/>
    <col min="9995" max="9995" width="9.140625" style="1707"/>
    <col min="9996" max="9996" width="9.42578125" style="1707" bestFit="1" customWidth="1"/>
    <col min="9997" max="9998" width="9.28515625" style="1707" bestFit="1" customWidth="1"/>
    <col min="9999" max="10001" width="9.28515625" style="1707" customWidth="1"/>
    <col min="10002" max="10002" width="9.28515625" style="1707" bestFit="1" customWidth="1"/>
    <col min="10003" max="10238" width="9.140625" style="1707"/>
    <col min="10239" max="10239" width="3.140625" style="1707" customWidth="1"/>
    <col min="10240" max="10240" width="47.7109375" style="1707" customWidth="1"/>
    <col min="10241" max="10241" width="12.28515625" style="1707" customWidth="1"/>
    <col min="10242" max="10242" width="13.140625" style="1707" customWidth="1"/>
    <col min="10243" max="10243" width="11.7109375" style="1707" customWidth="1"/>
    <col min="10244" max="10244" width="12.85546875" style="1707" customWidth="1"/>
    <col min="10245" max="10245" width="11.5703125" style="1707" customWidth="1"/>
    <col min="10246" max="10246" width="10.5703125" style="1707" customWidth="1"/>
    <col min="10247" max="10247" width="11.28515625" style="1707" customWidth="1"/>
    <col min="10248" max="10249" width="9.85546875" style="1707" customWidth="1"/>
    <col min="10250" max="10250" width="9.85546875" style="1707" bestFit="1" customWidth="1"/>
    <col min="10251" max="10251" width="9.140625" style="1707"/>
    <col min="10252" max="10252" width="9.42578125" style="1707" bestFit="1" customWidth="1"/>
    <col min="10253" max="10254" width="9.28515625" style="1707" bestFit="1" customWidth="1"/>
    <col min="10255" max="10257" width="9.28515625" style="1707" customWidth="1"/>
    <col min="10258" max="10258" width="9.28515625" style="1707" bestFit="1" customWidth="1"/>
    <col min="10259" max="10494" width="9.140625" style="1707"/>
    <col min="10495" max="10495" width="3.140625" style="1707" customWidth="1"/>
    <col min="10496" max="10496" width="47.7109375" style="1707" customWidth="1"/>
    <col min="10497" max="10497" width="12.28515625" style="1707" customWidth="1"/>
    <col min="10498" max="10498" width="13.140625" style="1707" customWidth="1"/>
    <col min="10499" max="10499" width="11.7109375" style="1707" customWidth="1"/>
    <col min="10500" max="10500" width="12.85546875" style="1707" customWidth="1"/>
    <col min="10501" max="10501" width="11.5703125" style="1707" customWidth="1"/>
    <col min="10502" max="10502" width="10.5703125" style="1707" customWidth="1"/>
    <col min="10503" max="10503" width="11.28515625" style="1707" customWidth="1"/>
    <col min="10504" max="10505" width="9.85546875" style="1707" customWidth="1"/>
    <col min="10506" max="10506" width="9.85546875" style="1707" bestFit="1" customWidth="1"/>
    <col min="10507" max="10507" width="9.140625" style="1707"/>
    <col min="10508" max="10508" width="9.42578125" style="1707" bestFit="1" customWidth="1"/>
    <col min="10509" max="10510" width="9.28515625" style="1707" bestFit="1" customWidth="1"/>
    <col min="10511" max="10513" width="9.28515625" style="1707" customWidth="1"/>
    <col min="10514" max="10514" width="9.28515625" style="1707" bestFit="1" customWidth="1"/>
    <col min="10515" max="10750" width="9.140625" style="1707"/>
    <col min="10751" max="10751" width="3.140625" style="1707" customWidth="1"/>
    <col min="10752" max="10752" width="47.7109375" style="1707" customWidth="1"/>
    <col min="10753" max="10753" width="12.28515625" style="1707" customWidth="1"/>
    <col min="10754" max="10754" width="13.140625" style="1707" customWidth="1"/>
    <col min="10755" max="10755" width="11.7109375" style="1707" customWidth="1"/>
    <col min="10756" max="10756" width="12.85546875" style="1707" customWidth="1"/>
    <col min="10757" max="10757" width="11.5703125" style="1707" customWidth="1"/>
    <col min="10758" max="10758" width="10.5703125" style="1707" customWidth="1"/>
    <col min="10759" max="10759" width="11.28515625" style="1707" customWidth="1"/>
    <col min="10760" max="10761" width="9.85546875" style="1707" customWidth="1"/>
    <col min="10762" max="10762" width="9.85546875" style="1707" bestFit="1" customWidth="1"/>
    <col min="10763" max="10763" width="9.140625" style="1707"/>
    <col min="10764" max="10764" width="9.42578125" style="1707" bestFit="1" customWidth="1"/>
    <col min="10765" max="10766" width="9.28515625" style="1707" bestFit="1" customWidth="1"/>
    <col min="10767" max="10769" width="9.28515625" style="1707" customWidth="1"/>
    <col min="10770" max="10770" width="9.28515625" style="1707" bestFit="1" customWidth="1"/>
    <col min="10771" max="11006" width="9.140625" style="1707"/>
    <col min="11007" max="11007" width="3.140625" style="1707" customWidth="1"/>
    <col min="11008" max="11008" width="47.7109375" style="1707" customWidth="1"/>
    <col min="11009" max="11009" width="12.28515625" style="1707" customWidth="1"/>
    <col min="11010" max="11010" width="13.140625" style="1707" customWidth="1"/>
    <col min="11011" max="11011" width="11.7109375" style="1707" customWidth="1"/>
    <col min="11012" max="11012" width="12.85546875" style="1707" customWidth="1"/>
    <col min="11013" max="11013" width="11.5703125" style="1707" customWidth="1"/>
    <col min="11014" max="11014" width="10.5703125" style="1707" customWidth="1"/>
    <col min="11015" max="11015" width="11.28515625" style="1707" customWidth="1"/>
    <col min="11016" max="11017" width="9.85546875" style="1707" customWidth="1"/>
    <col min="11018" max="11018" width="9.85546875" style="1707" bestFit="1" customWidth="1"/>
    <col min="11019" max="11019" width="9.140625" style="1707"/>
    <col min="11020" max="11020" width="9.42578125" style="1707" bestFit="1" customWidth="1"/>
    <col min="11021" max="11022" width="9.28515625" style="1707" bestFit="1" customWidth="1"/>
    <col min="11023" max="11025" width="9.28515625" style="1707" customWidth="1"/>
    <col min="11026" max="11026" width="9.28515625" style="1707" bestFit="1" customWidth="1"/>
    <col min="11027" max="11262" width="9.140625" style="1707"/>
    <col min="11263" max="11263" width="3.140625" style="1707" customWidth="1"/>
    <col min="11264" max="11264" width="47.7109375" style="1707" customWidth="1"/>
    <col min="11265" max="11265" width="12.28515625" style="1707" customWidth="1"/>
    <col min="11266" max="11266" width="13.140625" style="1707" customWidth="1"/>
    <col min="11267" max="11267" width="11.7109375" style="1707" customWidth="1"/>
    <col min="11268" max="11268" width="12.85546875" style="1707" customWidth="1"/>
    <col min="11269" max="11269" width="11.5703125" style="1707" customWidth="1"/>
    <col min="11270" max="11270" width="10.5703125" style="1707" customWidth="1"/>
    <col min="11271" max="11271" width="11.28515625" style="1707" customWidth="1"/>
    <col min="11272" max="11273" width="9.85546875" style="1707" customWidth="1"/>
    <col min="11274" max="11274" width="9.85546875" style="1707" bestFit="1" customWidth="1"/>
    <col min="11275" max="11275" width="9.140625" style="1707"/>
    <col min="11276" max="11276" width="9.42578125" style="1707" bestFit="1" customWidth="1"/>
    <col min="11277" max="11278" width="9.28515625" style="1707" bestFit="1" customWidth="1"/>
    <col min="11279" max="11281" width="9.28515625" style="1707" customWidth="1"/>
    <col min="11282" max="11282" width="9.28515625" style="1707" bestFit="1" customWidth="1"/>
    <col min="11283" max="11518" width="9.140625" style="1707"/>
    <col min="11519" max="11519" width="3.140625" style="1707" customWidth="1"/>
    <col min="11520" max="11520" width="47.7109375" style="1707" customWidth="1"/>
    <col min="11521" max="11521" width="12.28515625" style="1707" customWidth="1"/>
    <col min="11522" max="11522" width="13.140625" style="1707" customWidth="1"/>
    <col min="11523" max="11523" width="11.7109375" style="1707" customWidth="1"/>
    <col min="11524" max="11524" width="12.85546875" style="1707" customWidth="1"/>
    <col min="11525" max="11525" width="11.5703125" style="1707" customWidth="1"/>
    <col min="11526" max="11526" width="10.5703125" style="1707" customWidth="1"/>
    <col min="11527" max="11527" width="11.28515625" style="1707" customWidth="1"/>
    <col min="11528" max="11529" width="9.85546875" style="1707" customWidth="1"/>
    <col min="11530" max="11530" width="9.85546875" style="1707" bestFit="1" customWidth="1"/>
    <col min="11531" max="11531" width="9.140625" style="1707"/>
    <col min="11532" max="11532" width="9.42578125" style="1707" bestFit="1" customWidth="1"/>
    <col min="11533" max="11534" width="9.28515625" style="1707" bestFit="1" customWidth="1"/>
    <col min="11535" max="11537" width="9.28515625" style="1707" customWidth="1"/>
    <col min="11538" max="11538" width="9.28515625" style="1707" bestFit="1" customWidth="1"/>
    <col min="11539" max="11774" width="9.140625" style="1707"/>
    <col min="11775" max="11775" width="3.140625" style="1707" customWidth="1"/>
    <col min="11776" max="11776" width="47.7109375" style="1707" customWidth="1"/>
    <col min="11777" max="11777" width="12.28515625" style="1707" customWidth="1"/>
    <col min="11778" max="11778" width="13.140625" style="1707" customWidth="1"/>
    <col min="11779" max="11779" width="11.7109375" style="1707" customWidth="1"/>
    <col min="11780" max="11780" width="12.85546875" style="1707" customWidth="1"/>
    <col min="11781" max="11781" width="11.5703125" style="1707" customWidth="1"/>
    <col min="11782" max="11782" width="10.5703125" style="1707" customWidth="1"/>
    <col min="11783" max="11783" width="11.28515625" style="1707" customWidth="1"/>
    <col min="11784" max="11785" width="9.85546875" style="1707" customWidth="1"/>
    <col min="11786" max="11786" width="9.85546875" style="1707" bestFit="1" customWidth="1"/>
    <col min="11787" max="11787" width="9.140625" style="1707"/>
    <col min="11788" max="11788" width="9.42578125" style="1707" bestFit="1" customWidth="1"/>
    <col min="11789" max="11790" width="9.28515625" style="1707" bestFit="1" customWidth="1"/>
    <col min="11791" max="11793" width="9.28515625" style="1707" customWidth="1"/>
    <col min="11794" max="11794" width="9.28515625" style="1707" bestFit="1" customWidth="1"/>
    <col min="11795" max="12030" width="9.140625" style="1707"/>
    <col min="12031" max="12031" width="3.140625" style="1707" customWidth="1"/>
    <col min="12032" max="12032" width="47.7109375" style="1707" customWidth="1"/>
    <col min="12033" max="12033" width="12.28515625" style="1707" customWidth="1"/>
    <col min="12034" max="12034" width="13.140625" style="1707" customWidth="1"/>
    <col min="12035" max="12035" width="11.7109375" style="1707" customWidth="1"/>
    <col min="12036" max="12036" width="12.85546875" style="1707" customWidth="1"/>
    <col min="12037" max="12037" width="11.5703125" style="1707" customWidth="1"/>
    <col min="12038" max="12038" width="10.5703125" style="1707" customWidth="1"/>
    <col min="12039" max="12039" width="11.28515625" style="1707" customWidth="1"/>
    <col min="12040" max="12041" width="9.85546875" style="1707" customWidth="1"/>
    <col min="12042" max="12042" width="9.85546875" style="1707" bestFit="1" customWidth="1"/>
    <col min="12043" max="12043" width="9.140625" style="1707"/>
    <col min="12044" max="12044" width="9.42578125" style="1707" bestFit="1" customWidth="1"/>
    <col min="12045" max="12046" width="9.28515625" style="1707" bestFit="1" customWidth="1"/>
    <col min="12047" max="12049" width="9.28515625" style="1707" customWidth="1"/>
    <col min="12050" max="12050" width="9.28515625" style="1707" bestFit="1" customWidth="1"/>
    <col min="12051" max="12286" width="9.140625" style="1707"/>
    <col min="12287" max="12287" width="3.140625" style="1707" customWidth="1"/>
    <col min="12288" max="12288" width="47.7109375" style="1707" customWidth="1"/>
    <col min="12289" max="12289" width="12.28515625" style="1707" customWidth="1"/>
    <col min="12290" max="12290" width="13.140625" style="1707" customWidth="1"/>
    <col min="12291" max="12291" width="11.7109375" style="1707" customWidth="1"/>
    <col min="12292" max="12292" width="12.85546875" style="1707" customWidth="1"/>
    <col min="12293" max="12293" width="11.5703125" style="1707" customWidth="1"/>
    <col min="12294" max="12294" width="10.5703125" style="1707" customWidth="1"/>
    <col min="12295" max="12295" width="11.28515625" style="1707" customWidth="1"/>
    <col min="12296" max="12297" width="9.85546875" style="1707" customWidth="1"/>
    <col min="12298" max="12298" width="9.85546875" style="1707" bestFit="1" customWidth="1"/>
    <col min="12299" max="12299" width="9.140625" style="1707"/>
    <col min="12300" max="12300" width="9.42578125" style="1707" bestFit="1" customWidth="1"/>
    <col min="12301" max="12302" width="9.28515625" style="1707" bestFit="1" customWidth="1"/>
    <col min="12303" max="12305" width="9.28515625" style="1707" customWidth="1"/>
    <col min="12306" max="12306" width="9.28515625" style="1707" bestFit="1" customWidth="1"/>
    <col min="12307" max="12542" width="9.140625" style="1707"/>
    <col min="12543" max="12543" width="3.140625" style="1707" customWidth="1"/>
    <col min="12544" max="12544" width="47.7109375" style="1707" customWidth="1"/>
    <col min="12545" max="12545" width="12.28515625" style="1707" customWidth="1"/>
    <col min="12546" max="12546" width="13.140625" style="1707" customWidth="1"/>
    <col min="12547" max="12547" width="11.7109375" style="1707" customWidth="1"/>
    <col min="12548" max="12548" width="12.85546875" style="1707" customWidth="1"/>
    <col min="12549" max="12549" width="11.5703125" style="1707" customWidth="1"/>
    <col min="12550" max="12550" width="10.5703125" style="1707" customWidth="1"/>
    <col min="12551" max="12551" width="11.28515625" style="1707" customWidth="1"/>
    <col min="12552" max="12553" width="9.85546875" style="1707" customWidth="1"/>
    <col min="12554" max="12554" width="9.85546875" style="1707" bestFit="1" customWidth="1"/>
    <col min="12555" max="12555" width="9.140625" style="1707"/>
    <col min="12556" max="12556" width="9.42578125" style="1707" bestFit="1" customWidth="1"/>
    <col min="12557" max="12558" width="9.28515625" style="1707" bestFit="1" customWidth="1"/>
    <col min="12559" max="12561" width="9.28515625" style="1707" customWidth="1"/>
    <col min="12562" max="12562" width="9.28515625" style="1707" bestFit="1" customWidth="1"/>
    <col min="12563" max="12798" width="9.140625" style="1707"/>
    <col min="12799" max="12799" width="3.140625" style="1707" customWidth="1"/>
    <col min="12800" max="12800" width="47.7109375" style="1707" customWidth="1"/>
    <col min="12801" max="12801" width="12.28515625" style="1707" customWidth="1"/>
    <col min="12802" max="12802" width="13.140625" style="1707" customWidth="1"/>
    <col min="12803" max="12803" width="11.7109375" style="1707" customWidth="1"/>
    <col min="12804" max="12804" width="12.85546875" style="1707" customWidth="1"/>
    <col min="12805" max="12805" width="11.5703125" style="1707" customWidth="1"/>
    <col min="12806" max="12806" width="10.5703125" style="1707" customWidth="1"/>
    <col min="12807" max="12807" width="11.28515625" style="1707" customWidth="1"/>
    <col min="12808" max="12809" width="9.85546875" style="1707" customWidth="1"/>
    <col min="12810" max="12810" width="9.85546875" style="1707" bestFit="1" customWidth="1"/>
    <col min="12811" max="12811" width="9.140625" style="1707"/>
    <col min="12812" max="12812" width="9.42578125" style="1707" bestFit="1" customWidth="1"/>
    <col min="12813" max="12814" width="9.28515625" style="1707" bestFit="1" customWidth="1"/>
    <col min="12815" max="12817" width="9.28515625" style="1707" customWidth="1"/>
    <col min="12818" max="12818" width="9.28515625" style="1707" bestFit="1" customWidth="1"/>
    <col min="12819" max="13054" width="9.140625" style="1707"/>
    <col min="13055" max="13055" width="3.140625" style="1707" customWidth="1"/>
    <col min="13056" max="13056" width="47.7109375" style="1707" customWidth="1"/>
    <col min="13057" max="13057" width="12.28515625" style="1707" customWidth="1"/>
    <col min="13058" max="13058" width="13.140625" style="1707" customWidth="1"/>
    <col min="13059" max="13059" width="11.7109375" style="1707" customWidth="1"/>
    <col min="13060" max="13060" width="12.85546875" style="1707" customWidth="1"/>
    <col min="13061" max="13061" width="11.5703125" style="1707" customWidth="1"/>
    <col min="13062" max="13062" width="10.5703125" style="1707" customWidth="1"/>
    <col min="13063" max="13063" width="11.28515625" style="1707" customWidth="1"/>
    <col min="13064" max="13065" width="9.85546875" style="1707" customWidth="1"/>
    <col min="13066" max="13066" width="9.85546875" style="1707" bestFit="1" customWidth="1"/>
    <col min="13067" max="13067" width="9.140625" style="1707"/>
    <col min="13068" max="13068" width="9.42578125" style="1707" bestFit="1" customWidth="1"/>
    <col min="13069" max="13070" width="9.28515625" style="1707" bestFit="1" customWidth="1"/>
    <col min="13071" max="13073" width="9.28515625" style="1707" customWidth="1"/>
    <col min="13074" max="13074" width="9.28515625" style="1707" bestFit="1" customWidth="1"/>
    <col min="13075" max="13310" width="9.140625" style="1707"/>
    <col min="13311" max="13311" width="3.140625" style="1707" customWidth="1"/>
    <col min="13312" max="13312" width="47.7109375" style="1707" customWidth="1"/>
    <col min="13313" max="13313" width="12.28515625" style="1707" customWidth="1"/>
    <col min="13314" max="13314" width="13.140625" style="1707" customWidth="1"/>
    <col min="13315" max="13315" width="11.7109375" style="1707" customWidth="1"/>
    <col min="13316" max="13316" width="12.85546875" style="1707" customWidth="1"/>
    <col min="13317" max="13317" width="11.5703125" style="1707" customWidth="1"/>
    <col min="13318" max="13318" width="10.5703125" style="1707" customWidth="1"/>
    <col min="13319" max="13319" width="11.28515625" style="1707" customWidth="1"/>
    <col min="13320" max="13321" width="9.85546875" style="1707" customWidth="1"/>
    <col min="13322" max="13322" width="9.85546875" style="1707" bestFit="1" customWidth="1"/>
    <col min="13323" max="13323" width="9.140625" style="1707"/>
    <col min="13324" max="13324" width="9.42578125" style="1707" bestFit="1" customWidth="1"/>
    <col min="13325" max="13326" width="9.28515625" style="1707" bestFit="1" customWidth="1"/>
    <col min="13327" max="13329" width="9.28515625" style="1707" customWidth="1"/>
    <col min="13330" max="13330" width="9.28515625" style="1707" bestFit="1" customWidth="1"/>
    <col min="13331" max="13566" width="9.140625" style="1707"/>
    <col min="13567" max="13567" width="3.140625" style="1707" customWidth="1"/>
    <col min="13568" max="13568" width="47.7109375" style="1707" customWidth="1"/>
    <col min="13569" max="13569" width="12.28515625" style="1707" customWidth="1"/>
    <col min="13570" max="13570" width="13.140625" style="1707" customWidth="1"/>
    <col min="13571" max="13571" width="11.7109375" style="1707" customWidth="1"/>
    <col min="13572" max="13572" width="12.85546875" style="1707" customWidth="1"/>
    <col min="13573" max="13573" width="11.5703125" style="1707" customWidth="1"/>
    <col min="13574" max="13574" width="10.5703125" style="1707" customWidth="1"/>
    <col min="13575" max="13575" width="11.28515625" style="1707" customWidth="1"/>
    <col min="13576" max="13577" width="9.85546875" style="1707" customWidth="1"/>
    <col min="13578" max="13578" width="9.85546875" style="1707" bestFit="1" customWidth="1"/>
    <col min="13579" max="13579" width="9.140625" style="1707"/>
    <col min="13580" max="13580" width="9.42578125" style="1707" bestFit="1" customWidth="1"/>
    <col min="13581" max="13582" width="9.28515625" style="1707" bestFit="1" customWidth="1"/>
    <col min="13583" max="13585" width="9.28515625" style="1707" customWidth="1"/>
    <col min="13586" max="13586" width="9.28515625" style="1707" bestFit="1" customWidth="1"/>
    <col min="13587" max="13822" width="9.140625" style="1707"/>
    <col min="13823" max="13823" width="3.140625" style="1707" customWidth="1"/>
    <col min="13824" max="13824" width="47.7109375" style="1707" customWidth="1"/>
    <col min="13825" max="13825" width="12.28515625" style="1707" customWidth="1"/>
    <col min="13826" max="13826" width="13.140625" style="1707" customWidth="1"/>
    <col min="13827" max="13827" width="11.7109375" style="1707" customWidth="1"/>
    <col min="13828" max="13828" width="12.85546875" style="1707" customWidth="1"/>
    <col min="13829" max="13829" width="11.5703125" style="1707" customWidth="1"/>
    <col min="13830" max="13830" width="10.5703125" style="1707" customWidth="1"/>
    <col min="13831" max="13831" width="11.28515625" style="1707" customWidth="1"/>
    <col min="13832" max="13833" width="9.85546875" style="1707" customWidth="1"/>
    <col min="13834" max="13834" width="9.85546875" style="1707" bestFit="1" customWidth="1"/>
    <col min="13835" max="13835" width="9.140625" style="1707"/>
    <col min="13836" max="13836" width="9.42578125" style="1707" bestFit="1" customWidth="1"/>
    <col min="13837" max="13838" width="9.28515625" style="1707" bestFit="1" customWidth="1"/>
    <col min="13839" max="13841" width="9.28515625" style="1707" customWidth="1"/>
    <col min="13842" max="13842" width="9.28515625" style="1707" bestFit="1" customWidth="1"/>
    <col min="13843" max="14078" width="9.140625" style="1707"/>
    <col min="14079" max="14079" width="3.140625" style="1707" customWidth="1"/>
    <col min="14080" max="14080" width="47.7109375" style="1707" customWidth="1"/>
    <col min="14081" max="14081" width="12.28515625" style="1707" customWidth="1"/>
    <col min="14082" max="14082" width="13.140625" style="1707" customWidth="1"/>
    <col min="14083" max="14083" width="11.7109375" style="1707" customWidth="1"/>
    <col min="14084" max="14084" width="12.85546875" style="1707" customWidth="1"/>
    <col min="14085" max="14085" width="11.5703125" style="1707" customWidth="1"/>
    <col min="14086" max="14086" width="10.5703125" style="1707" customWidth="1"/>
    <col min="14087" max="14087" width="11.28515625" style="1707" customWidth="1"/>
    <col min="14088" max="14089" width="9.85546875" style="1707" customWidth="1"/>
    <col min="14090" max="14090" width="9.85546875" style="1707" bestFit="1" customWidth="1"/>
    <col min="14091" max="14091" width="9.140625" style="1707"/>
    <col min="14092" max="14092" width="9.42578125" style="1707" bestFit="1" customWidth="1"/>
    <col min="14093" max="14094" width="9.28515625" style="1707" bestFit="1" customWidth="1"/>
    <col min="14095" max="14097" width="9.28515625" style="1707" customWidth="1"/>
    <col min="14098" max="14098" width="9.28515625" style="1707" bestFit="1" customWidth="1"/>
    <col min="14099" max="14334" width="9.140625" style="1707"/>
    <col min="14335" max="14335" width="3.140625" style="1707" customWidth="1"/>
    <col min="14336" max="14336" width="47.7109375" style="1707" customWidth="1"/>
    <col min="14337" max="14337" width="12.28515625" style="1707" customWidth="1"/>
    <col min="14338" max="14338" width="13.140625" style="1707" customWidth="1"/>
    <col min="14339" max="14339" width="11.7109375" style="1707" customWidth="1"/>
    <col min="14340" max="14340" width="12.85546875" style="1707" customWidth="1"/>
    <col min="14341" max="14341" width="11.5703125" style="1707" customWidth="1"/>
    <col min="14342" max="14342" width="10.5703125" style="1707" customWidth="1"/>
    <col min="14343" max="14343" width="11.28515625" style="1707" customWidth="1"/>
    <col min="14344" max="14345" width="9.85546875" style="1707" customWidth="1"/>
    <col min="14346" max="14346" width="9.85546875" style="1707" bestFit="1" customWidth="1"/>
    <col min="14347" max="14347" width="9.140625" style="1707"/>
    <col min="14348" max="14348" width="9.42578125" style="1707" bestFit="1" customWidth="1"/>
    <col min="14349" max="14350" width="9.28515625" style="1707" bestFit="1" customWidth="1"/>
    <col min="14351" max="14353" width="9.28515625" style="1707" customWidth="1"/>
    <col min="14354" max="14354" width="9.28515625" style="1707" bestFit="1" customWidth="1"/>
    <col min="14355" max="14590" width="9.140625" style="1707"/>
    <col min="14591" max="14591" width="3.140625" style="1707" customWidth="1"/>
    <col min="14592" max="14592" width="47.7109375" style="1707" customWidth="1"/>
    <col min="14593" max="14593" width="12.28515625" style="1707" customWidth="1"/>
    <col min="14594" max="14594" width="13.140625" style="1707" customWidth="1"/>
    <col min="14595" max="14595" width="11.7109375" style="1707" customWidth="1"/>
    <col min="14596" max="14596" width="12.85546875" style="1707" customWidth="1"/>
    <col min="14597" max="14597" width="11.5703125" style="1707" customWidth="1"/>
    <col min="14598" max="14598" width="10.5703125" style="1707" customWidth="1"/>
    <col min="14599" max="14599" width="11.28515625" style="1707" customWidth="1"/>
    <col min="14600" max="14601" width="9.85546875" style="1707" customWidth="1"/>
    <col min="14602" max="14602" width="9.85546875" style="1707" bestFit="1" customWidth="1"/>
    <col min="14603" max="14603" width="9.140625" style="1707"/>
    <col min="14604" max="14604" width="9.42578125" style="1707" bestFit="1" customWidth="1"/>
    <col min="14605" max="14606" width="9.28515625" style="1707" bestFit="1" customWidth="1"/>
    <col min="14607" max="14609" width="9.28515625" style="1707" customWidth="1"/>
    <col min="14610" max="14610" width="9.28515625" style="1707" bestFit="1" customWidth="1"/>
    <col min="14611" max="14846" width="9.140625" style="1707"/>
    <col min="14847" max="14847" width="3.140625" style="1707" customWidth="1"/>
    <col min="14848" max="14848" width="47.7109375" style="1707" customWidth="1"/>
    <col min="14849" max="14849" width="12.28515625" style="1707" customWidth="1"/>
    <col min="14850" max="14850" width="13.140625" style="1707" customWidth="1"/>
    <col min="14851" max="14851" width="11.7109375" style="1707" customWidth="1"/>
    <col min="14852" max="14852" width="12.85546875" style="1707" customWidth="1"/>
    <col min="14853" max="14853" width="11.5703125" style="1707" customWidth="1"/>
    <col min="14854" max="14854" width="10.5703125" style="1707" customWidth="1"/>
    <col min="14855" max="14855" width="11.28515625" style="1707" customWidth="1"/>
    <col min="14856" max="14857" width="9.85546875" style="1707" customWidth="1"/>
    <col min="14858" max="14858" width="9.85546875" style="1707" bestFit="1" customWidth="1"/>
    <col min="14859" max="14859" width="9.140625" style="1707"/>
    <col min="14860" max="14860" width="9.42578125" style="1707" bestFit="1" customWidth="1"/>
    <col min="14861" max="14862" width="9.28515625" style="1707" bestFit="1" customWidth="1"/>
    <col min="14863" max="14865" width="9.28515625" style="1707" customWidth="1"/>
    <col min="14866" max="14866" width="9.28515625" style="1707" bestFit="1" customWidth="1"/>
    <col min="14867" max="15102" width="9.140625" style="1707"/>
    <col min="15103" max="15103" width="3.140625" style="1707" customWidth="1"/>
    <col min="15104" max="15104" width="47.7109375" style="1707" customWidth="1"/>
    <col min="15105" max="15105" width="12.28515625" style="1707" customWidth="1"/>
    <col min="15106" max="15106" width="13.140625" style="1707" customWidth="1"/>
    <col min="15107" max="15107" width="11.7109375" style="1707" customWidth="1"/>
    <col min="15108" max="15108" width="12.85546875" style="1707" customWidth="1"/>
    <col min="15109" max="15109" width="11.5703125" style="1707" customWidth="1"/>
    <col min="15110" max="15110" width="10.5703125" style="1707" customWidth="1"/>
    <col min="15111" max="15111" width="11.28515625" style="1707" customWidth="1"/>
    <col min="15112" max="15113" width="9.85546875" style="1707" customWidth="1"/>
    <col min="15114" max="15114" width="9.85546875" style="1707" bestFit="1" customWidth="1"/>
    <col min="15115" max="15115" width="9.140625" style="1707"/>
    <col min="15116" max="15116" width="9.42578125" style="1707" bestFit="1" customWidth="1"/>
    <col min="15117" max="15118" width="9.28515625" style="1707" bestFit="1" customWidth="1"/>
    <col min="15119" max="15121" width="9.28515625" style="1707" customWidth="1"/>
    <col min="15122" max="15122" width="9.28515625" style="1707" bestFit="1" customWidth="1"/>
    <col min="15123" max="15358" width="9.140625" style="1707"/>
    <col min="15359" max="15359" width="3.140625" style="1707" customWidth="1"/>
    <col min="15360" max="15360" width="47.7109375" style="1707" customWidth="1"/>
    <col min="15361" max="15361" width="12.28515625" style="1707" customWidth="1"/>
    <col min="15362" max="15362" width="13.140625" style="1707" customWidth="1"/>
    <col min="15363" max="15363" width="11.7109375" style="1707" customWidth="1"/>
    <col min="15364" max="15364" width="12.85546875" style="1707" customWidth="1"/>
    <col min="15365" max="15365" width="11.5703125" style="1707" customWidth="1"/>
    <col min="15366" max="15366" width="10.5703125" style="1707" customWidth="1"/>
    <col min="15367" max="15367" width="11.28515625" style="1707" customWidth="1"/>
    <col min="15368" max="15369" width="9.85546875" style="1707" customWidth="1"/>
    <col min="15370" max="15370" width="9.85546875" style="1707" bestFit="1" customWidth="1"/>
    <col min="15371" max="15371" width="9.140625" style="1707"/>
    <col min="15372" max="15372" width="9.42578125" style="1707" bestFit="1" customWidth="1"/>
    <col min="15373" max="15374" width="9.28515625" style="1707" bestFit="1" customWidth="1"/>
    <col min="15375" max="15377" width="9.28515625" style="1707" customWidth="1"/>
    <col min="15378" max="15378" width="9.28515625" style="1707" bestFit="1" customWidth="1"/>
    <col min="15379" max="15614" width="9.140625" style="1707"/>
    <col min="15615" max="15615" width="3.140625" style="1707" customWidth="1"/>
    <col min="15616" max="15616" width="47.7109375" style="1707" customWidth="1"/>
    <col min="15617" max="15617" width="12.28515625" style="1707" customWidth="1"/>
    <col min="15618" max="15618" width="13.140625" style="1707" customWidth="1"/>
    <col min="15619" max="15619" width="11.7109375" style="1707" customWidth="1"/>
    <col min="15620" max="15620" width="12.85546875" style="1707" customWidth="1"/>
    <col min="15621" max="15621" width="11.5703125" style="1707" customWidth="1"/>
    <col min="15622" max="15622" width="10.5703125" style="1707" customWidth="1"/>
    <col min="15623" max="15623" width="11.28515625" style="1707" customWidth="1"/>
    <col min="15624" max="15625" width="9.85546875" style="1707" customWidth="1"/>
    <col min="15626" max="15626" width="9.85546875" style="1707" bestFit="1" customWidth="1"/>
    <col min="15627" max="15627" width="9.140625" style="1707"/>
    <col min="15628" max="15628" width="9.42578125" style="1707" bestFit="1" customWidth="1"/>
    <col min="15629" max="15630" width="9.28515625" style="1707" bestFit="1" customWidth="1"/>
    <col min="15631" max="15633" width="9.28515625" style="1707" customWidth="1"/>
    <col min="15634" max="15634" width="9.28515625" style="1707" bestFit="1" customWidth="1"/>
    <col min="15635" max="15870" width="9.140625" style="1707"/>
    <col min="15871" max="15871" width="3.140625" style="1707" customWidth="1"/>
    <col min="15872" max="15872" width="47.7109375" style="1707" customWidth="1"/>
    <col min="15873" max="15873" width="12.28515625" style="1707" customWidth="1"/>
    <col min="15874" max="15874" width="13.140625" style="1707" customWidth="1"/>
    <col min="15875" max="15875" width="11.7109375" style="1707" customWidth="1"/>
    <col min="15876" max="15876" width="12.85546875" style="1707" customWidth="1"/>
    <col min="15877" max="15877" width="11.5703125" style="1707" customWidth="1"/>
    <col min="15878" max="15878" width="10.5703125" style="1707" customWidth="1"/>
    <col min="15879" max="15879" width="11.28515625" style="1707" customWidth="1"/>
    <col min="15880" max="15881" width="9.85546875" style="1707" customWidth="1"/>
    <col min="15882" max="15882" width="9.85546875" style="1707" bestFit="1" customWidth="1"/>
    <col min="15883" max="15883" width="9.140625" style="1707"/>
    <col min="15884" max="15884" width="9.42578125" style="1707" bestFit="1" customWidth="1"/>
    <col min="15885" max="15886" width="9.28515625" style="1707" bestFit="1" customWidth="1"/>
    <col min="15887" max="15889" width="9.28515625" style="1707" customWidth="1"/>
    <col min="15890" max="15890" width="9.28515625" style="1707" bestFit="1" customWidth="1"/>
    <col min="15891" max="16126" width="9.140625" style="1707"/>
    <col min="16127" max="16127" width="3.140625" style="1707" customWidth="1"/>
    <col min="16128" max="16128" width="47.7109375" style="1707" customWidth="1"/>
    <col min="16129" max="16129" width="12.28515625" style="1707" customWidth="1"/>
    <col min="16130" max="16130" width="13.140625" style="1707" customWidth="1"/>
    <col min="16131" max="16131" width="11.7109375" style="1707" customWidth="1"/>
    <col min="16132" max="16132" width="12.85546875" style="1707" customWidth="1"/>
    <col min="16133" max="16133" width="11.5703125" style="1707" customWidth="1"/>
    <col min="16134" max="16134" width="10.5703125" style="1707" customWidth="1"/>
    <col min="16135" max="16135" width="11.28515625" style="1707" customWidth="1"/>
    <col min="16136" max="16137" width="9.85546875" style="1707" customWidth="1"/>
    <col min="16138" max="16138" width="9.85546875" style="1707" bestFit="1" customWidth="1"/>
    <col min="16139" max="16139" width="9.140625" style="1707"/>
    <col min="16140" max="16140" width="9.42578125" style="1707" bestFit="1" customWidth="1"/>
    <col min="16141" max="16142" width="9.28515625" style="1707" bestFit="1" customWidth="1"/>
    <col min="16143" max="16145" width="9.28515625" style="1707" customWidth="1"/>
    <col min="16146" max="16146" width="9.28515625" style="1707" bestFit="1" customWidth="1"/>
    <col min="16147" max="16384" width="9.140625" style="1707"/>
  </cols>
  <sheetData>
    <row r="1" spans="1:13" ht="18.75" customHeight="1" x14ac:dyDescent="0.25">
      <c r="A1" s="4343" t="s">
        <v>4032</v>
      </c>
      <c r="B1" s="4343"/>
      <c r="C1" s="4343"/>
      <c r="D1" s="4343"/>
      <c r="E1" s="4343"/>
      <c r="F1" s="4343"/>
      <c r="G1" s="4343"/>
      <c r="H1" s="4343"/>
      <c r="I1" s="4343"/>
      <c r="J1" s="4343"/>
    </row>
    <row r="2" spans="1:13" ht="17.25" thickBot="1" x14ac:dyDescent="0.35">
      <c r="A2" s="1708"/>
      <c r="B2" s="1709"/>
      <c r="C2" s="1710"/>
      <c r="D2" s="1710"/>
      <c r="F2" s="3361" t="s">
        <v>915</v>
      </c>
      <c r="G2" s="1710"/>
      <c r="H2" s="1661"/>
      <c r="I2" s="1660"/>
      <c r="M2" s="1661"/>
    </row>
    <row r="3" spans="1:13" ht="21" thickBot="1" x14ac:dyDescent="0.3">
      <c r="A3" s="1711"/>
      <c r="B3" s="3343"/>
      <c r="C3" s="4344" t="s">
        <v>4009</v>
      </c>
      <c r="D3" s="4345"/>
      <c r="E3" s="4345"/>
      <c r="F3" s="4346"/>
      <c r="G3" s="1661"/>
      <c r="H3" s="1661"/>
      <c r="I3" s="1660"/>
      <c r="M3" s="1661"/>
    </row>
    <row r="4" spans="1:13" ht="21" thickBot="1" x14ac:dyDescent="0.3">
      <c r="A4" s="1712"/>
      <c r="B4" s="3344"/>
      <c r="C4" s="3354">
        <v>43560</v>
      </c>
      <c r="D4" s="3354">
        <v>43567</v>
      </c>
      <c r="E4" s="3354">
        <v>43574</v>
      </c>
      <c r="F4" s="3354">
        <v>43581</v>
      </c>
      <c r="G4" s="1694"/>
      <c r="H4" s="1660"/>
      <c r="L4" s="1661"/>
    </row>
    <row r="5" spans="1:13" s="1714" customFormat="1" ht="18.75" customHeight="1" x14ac:dyDescent="0.25">
      <c r="A5" s="3355"/>
      <c r="B5" s="3356" t="s">
        <v>4033</v>
      </c>
      <c r="C5" s="3345"/>
      <c r="D5" s="3346"/>
      <c r="E5" s="3346"/>
      <c r="F5" s="3347"/>
      <c r="G5" s="1694"/>
      <c r="H5" s="1632"/>
      <c r="L5" s="1694"/>
    </row>
    <row r="6" spans="1:13" s="1714" customFormat="1" ht="18.75" customHeight="1" x14ac:dyDescent="0.25">
      <c r="A6" s="3357">
        <v>1</v>
      </c>
      <c r="B6" s="3358" t="s">
        <v>4034</v>
      </c>
      <c r="C6" s="3348">
        <v>3.01</v>
      </c>
      <c r="D6" s="3349">
        <v>3.01</v>
      </c>
      <c r="E6" s="3349">
        <v>3.01</v>
      </c>
      <c r="F6" s="3350">
        <v>3.03</v>
      </c>
      <c r="G6" s="1694"/>
      <c r="H6" s="1632"/>
      <c r="L6" s="1694"/>
    </row>
    <row r="7" spans="1:13" s="1714" customFormat="1" ht="18.75" customHeight="1" x14ac:dyDescent="0.25">
      <c r="A7" s="3357">
        <v>2</v>
      </c>
      <c r="B7" s="3358" t="s">
        <v>4035</v>
      </c>
      <c r="C7" s="3348">
        <v>3.31</v>
      </c>
      <c r="D7" s="3349">
        <v>3.32</v>
      </c>
      <c r="E7" s="3349">
        <v>3.34</v>
      </c>
      <c r="F7" s="3350">
        <v>3.35</v>
      </c>
      <c r="G7" s="1694"/>
      <c r="H7" s="1632"/>
      <c r="L7" s="1694"/>
    </row>
    <row r="8" spans="1:13" s="1714" customFormat="1" ht="18.75" customHeight="1" x14ac:dyDescent="0.25">
      <c r="A8" s="3357">
        <v>3</v>
      </c>
      <c r="B8" s="3358" t="s">
        <v>4036</v>
      </c>
      <c r="C8" s="3348">
        <v>3.5</v>
      </c>
      <c r="D8" s="3349">
        <v>3.5</v>
      </c>
      <c r="E8" s="3349">
        <v>3.52</v>
      </c>
      <c r="F8" s="3350">
        <v>3.55</v>
      </c>
      <c r="G8" s="1694"/>
      <c r="H8" s="1632"/>
      <c r="L8" s="1694"/>
    </row>
    <row r="9" spans="1:13" s="1714" customFormat="1" ht="18.75" customHeight="1" thickBot="1" x14ac:dyDescent="0.3">
      <c r="A9" s="3359"/>
      <c r="B9" s="3360"/>
      <c r="C9" s="3351"/>
      <c r="D9" s="3352"/>
      <c r="E9" s="3352"/>
      <c r="F9" s="3353"/>
      <c r="G9" s="1718"/>
      <c r="H9" s="1632"/>
      <c r="L9" s="1694"/>
    </row>
    <row r="10" spans="1:13" s="1721" customFormat="1" ht="18" customHeight="1" x14ac:dyDescent="0.3">
      <c r="A10" s="3342" t="s">
        <v>4015</v>
      </c>
      <c r="B10" s="1720"/>
      <c r="C10" s="1720"/>
      <c r="D10" s="1720"/>
      <c r="E10" s="1720"/>
      <c r="F10" s="1720"/>
      <c r="G10" s="1718"/>
      <c r="H10" s="1718"/>
      <c r="I10" s="1718"/>
      <c r="J10" s="1718"/>
    </row>
    <row r="11" spans="1:13" s="1721" customFormat="1" ht="17.25" customHeight="1" x14ac:dyDescent="0.3">
      <c r="A11" s="1679" t="s">
        <v>4023</v>
      </c>
      <c r="B11" s="1718"/>
      <c r="C11" s="1722"/>
      <c r="D11" s="1718"/>
      <c r="E11" s="1718"/>
      <c r="F11" s="1722"/>
      <c r="G11" s="1707"/>
      <c r="H11" s="1718"/>
      <c r="I11" s="1718"/>
      <c r="J11" s="1718"/>
    </row>
    <row r="12" spans="1:13" ht="12" customHeight="1" x14ac:dyDescent="0.25"/>
    <row r="13" spans="1:13" ht="12" customHeight="1" x14ac:dyDescent="0.25"/>
    <row r="14" spans="1:13" ht="2.25" customHeight="1" x14ac:dyDescent="0.25"/>
    <row r="17" spans="2:3" ht="17.25" x14ac:dyDescent="0.25">
      <c r="B17" s="1723"/>
      <c r="C17" s="1723"/>
    </row>
    <row r="18" spans="2:3" ht="17.25" x14ac:dyDescent="0.25">
      <c r="B18" s="1723"/>
      <c r="C18" s="1723"/>
    </row>
    <row r="19" spans="2:3" ht="17.25" x14ac:dyDescent="0.25">
      <c r="B19" s="1723"/>
      <c r="C19" s="1723"/>
    </row>
  </sheetData>
  <mergeCells count="2">
    <mergeCell ref="A1:J1"/>
    <mergeCell ref="C3:F3"/>
  </mergeCells>
  <printOptions horizontalCentered="1"/>
  <pageMargins left="0.25" right="0" top="1.25" bottom="0" header="0.3" footer="0.3"/>
  <pageSetup paperSize="9" scale="7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M47"/>
  <sheetViews>
    <sheetView topLeftCell="C1" workbookViewId="0">
      <selection activeCell="A14" sqref="A14:XFD14"/>
    </sheetView>
  </sheetViews>
  <sheetFormatPr defaultRowHeight="15" x14ac:dyDescent="0.25"/>
  <cols>
    <col min="1" max="1" width="7" customWidth="1"/>
    <col min="2" max="2" width="43.42578125" customWidth="1"/>
    <col min="3" max="3" width="16.7109375" style="1774" customWidth="1"/>
    <col min="4" max="4" width="16" style="1774" customWidth="1"/>
    <col min="5" max="5" width="16.5703125" style="1774" customWidth="1"/>
    <col min="6" max="6" width="16.42578125" style="1774" customWidth="1"/>
    <col min="7" max="7" width="15.140625" style="1774" customWidth="1"/>
    <col min="8" max="8" width="13.7109375" style="1774" customWidth="1"/>
    <col min="9" max="12" width="15.140625" style="1774" customWidth="1"/>
    <col min="59" max="65" width="9.140625" style="1726"/>
  </cols>
  <sheetData>
    <row r="1" spans="1:65" ht="17.25" x14ac:dyDescent="0.25">
      <c r="A1" s="1724" t="s">
        <v>4037</v>
      </c>
      <c r="B1" s="1724"/>
      <c r="C1" s="1725"/>
      <c r="D1" s="1725"/>
      <c r="E1" s="1725"/>
      <c r="F1" s="1725"/>
      <c r="G1" s="1725"/>
      <c r="H1" s="1725"/>
      <c r="I1" s="1725"/>
      <c r="J1" s="1725"/>
      <c r="K1" s="1725"/>
      <c r="L1" s="1725"/>
      <c r="M1" s="1726"/>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c r="AL1" s="1726"/>
      <c r="AM1" s="1726"/>
      <c r="AN1" s="1726"/>
      <c r="AO1" s="1726"/>
      <c r="AP1" s="1726"/>
      <c r="AQ1" s="1726"/>
      <c r="AR1" s="1726"/>
      <c r="AS1" s="1726"/>
      <c r="AT1" s="1726"/>
      <c r="AU1" s="1726"/>
      <c r="AV1" s="1726"/>
      <c r="AW1" s="1726"/>
      <c r="AX1" s="1726"/>
      <c r="AY1" s="1726"/>
      <c r="AZ1" s="1726"/>
      <c r="BA1" s="1726"/>
      <c r="BB1" s="1726"/>
      <c r="BC1" s="1726"/>
      <c r="BD1" s="1726"/>
      <c r="BE1" s="1726"/>
      <c r="BF1" s="1726"/>
    </row>
    <row r="2" spans="1:65" ht="21.75" thickBot="1" x14ac:dyDescent="0.3">
      <c r="A2" s="1727"/>
      <c r="B2" s="1727"/>
      <c r="C2" s="1728"/>
      <c r="D2" s="1729"/>
      <c r="E2" s="1728"/>
      <c r="F2" s="1729"/>
      <c r="G2" s="1728"/>
      <c r="H2" s="1729"/>
      <c r="I2" s="1728"/>
      <c r="J2" s="1729"/>
      <c r="K2" s="1728"/>
      <c r="L2" s="1729"/>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row>
    <row r="3" spans="1:65" s="1733" customFormat="1" ht="41.25" customHeight="1" thickBot="1" x14ac:dyDescent="0.3">
      <c r="A3" s="1730"/>
      <c r="B3" s="1731"/>
      <c r="C3" s="4350" t="s">
        <v>4038</v>
      </c>
      <c r="D3" s="4351"/>
      <c r="E3" s="4347" t="s">
        <v>4039</v>
      </c>
      <c r="F3" s="4351"/>
      <c r="G3" s="4347" t="s">
        <v>4040</v>
      </c>
      <c r="H3" s="4351"/>
      <c r="I3" s="4347" t="s">
        <v>4041</v>
      </c>
      <c r="J3" s="4351"/>
      <c r="K3" s="4347" t="s">
        <v>4042</v>
      </c>
      <c r="L3" s="4348"/>
      <c r="M3" s="1732"/>
      <c r="N3" s="1732"/>
      <c r="O3" s="1732"/>
      <c r="P3" s="1732"/>
      <c r="Q3" s="1732"/>
      <c r="R3" s="1732"/>
      <c r="S3" s="1732"/>
      <c r="T3" s="1732"/>
      <c r="U3" s="1732"/>
      <c r="V3" s="1732"/>
      <c r="W3" s="1732"/>
      <c r="X3" s="1732"/>
      <c r="Y3" s="1732"/>
      <c r="Z3" s="1732"/>
      <c r="AA3" s="1732"/>
      <c r="AB3" s="1732"/>
      <c r="AC3" s="1732"/>
      <c r="AD3" s="1732"/>
      <c r="AE3" s="1732"/>
      <c r="AF3" s="1732"/>
      <c r="AG3" s="1732"/>
      <c r="AH3" s="1732"/>
      <c r="AI3" s="1732"/>
      <c r="AJ3" s="1732"/>
      <c r="AK3" s="1732"/>
      <c r="AL3" s="1732"/>
      <c r="AM3" s="1732"/>
      <c r="AN3" s="1732"/>
      <c r="AO3" s="1732"/>
      <c r="AP3" s="1732"/>
      <c r="AQ3" s="1732"/>
      <c r="AR3" s="1732"/>
      <c r="AS3" s="1732"/>
      <c r="AT3" s="1732"/>
      <c r="AU3" s="1732"/>
      <c r="AV3" s="1732"/>
      <c r="AW3" s="1732"/>
      <c r="AX3" s="1732"/>
      <c r="AY3" s="1732"/>
      <c r="AZ3" s="1732"/>
      <c r="BA3" s="1732"/>
      <c r="BB3" s="1732"/>
      <c r="BC3" s="1732"/>
      <c r="BD3" s="1732"/>
      <c r="BE3" s="1732"/>
      <c r="BF3" s="1732"/>
      <c r="BG3" s="1732"/>
      <c r="BH3" s="1732"/>
      <c r="BI3" s="1732"/>
      <c r="BJ3" s="1732"/>
      <c r="BK3" s="1732"/>
      <c r="BL3" s="1732"/>
      <c r="BM3" s="1732"/>
    </row>
    <row r="4" spans="1:65" s="1733" customFormat="1" ht="20.25" customHeight="1" thickBot="1" x14ac:dyDescent="0.3">
      <c r="A4" s="1734"/>
      <c r="B4" s="1735"/>
      <c r="C4" s="1736" t="s">
        <v>4043</v>
      </c>
      <c r="D4" s="1736" t="s">
        <v>4044</v>
      </c>
      <c r="E4" s="1736" t="s">
        <v>4045</v>
      </c>
      <c r="F4" s="1736" t="s">
        <v>4046</v>
      </c>
      <c r="G4" s="1737">
        <v>43301</v>
      </c>
      <c r="H4" s="1737">
        <v>43441</v>
      </c>
      <c r="I4" s="1737">
        <v>43122</v>
      </c>
      <c r="J4" s="1737">
        <v>43413</v>
      </c>
      <c r="K4" s="1738">
        <v>43350</v>
      </c>
      <c r="L4" s="1738">
        <v>43504</v>
      </c>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AO4" s="1732"/>
      <c r="AP4" s="1732"/>
      <c r="AQ4" s="1732"/>
      <c r="AR4" s="1732"/>
      <c r="AS4" s="1732"/>
      <c r="AT4" s="1732"/>
      <c r="AU4" s="1732"/>
      <c r="AV4" s="1732"/>
      <c r="AW4" s="1732"/>
      <c r="AX4" s="1732"/>
      <c r="AY4" s="1732"/>
      <c r="AZ4" s="1732"/>
      <c r="BA4" s="1732"/>
      <c r="BB4" s="1732"/>
      <c r="BC4" s="1732"/>
      <c r="BD4" s="1732"/>
      <c r="BE4" s="1732"/>
      <c r="BF4" s="1732"/>
      <c r="BG4" s="1732"/>
      <c r="BH4" s="1732"/>
      <c r="BI4" s="1732"/>
      <c r="BJ4" s="1732"/>
      <c r="BK4" s="1732"/>
      <c r="BL4" s="1732"/>
      <c r="BM4" s="1732"/>
    </row>
    <row r="5" spans="1:65" ht="16.5" x14ac:dyDescent="0.25">
      <c r="A5" s="1715">
        <v>1</v>
      </c>
      <c r="B5" s="1739" t="s">
        <v>4047</v>
      </c>
      <c r="C5" s="1740">
        <v>2000</v>
      </c>
      <c r="D5" s="1740">
        <v>2000</v>
      </c>
      <c r="E5" s="1740">
        <v>2000</v>
      </c>
      <c r="F5" s="1740">
        <v>2000</v>
      </c>
      <c r="G5" s="1740">
        <v>2000</v>
      </c>
      <c r="H5" s="1740">
        <v>2000</v>
      </c>
      <c r="I5" s="1740">
        <v>1500</v>
      </c>
      <c r="J5" s="1740">
        <v>1800</v>
      </c>
      <c r="K5" s="1741">
        <v>1900</v>
      </c>
      <c r="L5" s="1741">
        <v>1900</v>
      </c>
      <c r="M5" s="1726"/>
      <c r="N5" s="1726"/>
      <c r="O5" s="1726"/>
      <c r="P5" s="1726"/>
      <c r="Q5" s="1726"/>
      <c r="R5" s="1726"/>
      <c r="S5" s="1726"/>
      <c r="T5" s="1726"/>
      <c r="U5" s="1726"/>
      <c r="V5" s="1726"/>
      <c r="W5" s="1726"/>
      <c r="X5" s="1726"/>
      <c r="Y5" s="1726"/>
      <c r="Z5" s="1726"/>
      <c r="AA5" s="1726"/>
      <c r="AB5" s="1726"/>
      <c r="AC5" s="1726"/>
      <c r="AD5" s="1726"/>
      <c r="AE5" s="1726"/>
      <c r="AF5" s="1726"/>
      <c r="AG5" s="1726"/>
      <c r="AH5" s="1726"/>
      <c r="AI5" s="1726"/>
      <c r="AJ5" s="1726"/>
      <c r="AK5" s="1726"/>
      <c r="AL5" s="1726"/>
      <c r="AM5" s="1726"/>
      <c r="AN5" s="1726"/>
      <c r="AO5" s="1726"/>
      <c r="AP5" s="1726"/>
      <c r="AQ5" s="1726"/>
      <c r="AR5" s="1726"/>
      <c r="AS5" s="1726"/>
      <c r="AT5" s="1726"/>
      <c r="AU5" s="1726"/>
      <c r="AV5" s="1726"/>
      <c r="AW5" s="1726"/>
      <c r="AX5" s="1726"/>
      <c r="AY5" s="1726"/>
      <c r="AZ5" s="1726"/>
      <c r="BA5" s="1726"/>
      <c r="BB5" s="1726"/>
      <c r="BC5" s="1726"/>
      <c r="BD5" s="1726"/>
      <c r="BE5" s="1726"/>
      <c r="BF5" s="1726"/>
    </row>
    <row r="6" spans="1:65" ht="16.5" x14ac:dyDescent="0.25">
      <c r="A6" s="1715">
        <v>2</v>
      </c>
      <c r="B6" s="1742" t="s">
        <v>4048</v>
      </c>
      <c r="C6" s="1740">
        <v>5500</v>
      </c>
      <c r="D6" s="1740">
        <v>4300</v>
      </c>
      <c r="E6" s="1740">
        <v>5500</v>
      </c>
      <c r="F6" s="1740">
        <v>5100</v>
      </c>
      <c r="G6" s="1740">
        <v>5700</v>
      </c>
      <c r="H6" s="1740">
        <v>5800</v>
      </c>
      <c r="I6" s="1740">
        <v>4900</v>
      </c>
      <c r="J6" s="1740">
        <v>3640</v>
      </c>
      <c r="K6" s="1741">
        <v>5170</v>
      </c>
      <c r="L6" s="1741">
        <v>4470</v>
      </c>
      <c r="M6" s="1726"/>
      <c r="N6" s="1726"/>
      <c r="O6" s="1726"/>
      <c r="P6" s="1726"/>
      <c r="Q6" s="1726"/>
      <c r="R6" s="1726"/>
      <c r="S6" s="1726"/>
      <c r="T6" s="1726"/>
      <c r="U6" s="1726"/>
      <c r="V6" s="1726"/>
      <c r="W6" s="1726"/>
      <c r="X6" s="1726"/>
      <c r="Y6" s="1726"/>
      <c r="Z6" s="1726"/>
      <c r="AA6" s="1726"/>
      <c r="AB6" s="1726"/>
      <c r="AC6" s="1726"/>
      <c r="AD6" s="1726"/>
      <c r="AE6" s="1726"/>
      <c r="AF6" s="1726"/>
      <c r="AG6" s="1726"/>
      <c r="AH6" s="1726"/>
      <c r="AI6" s="1726"/>
      <c r="AJ6" s="1726"/>
      <c r="AK6" s="1726"/>
      <c r="AL6" s="1726"/>
      <c r="AM6" s="1726"/>
      <c r="AN6" s="1726"/>
      <c r="AO6" s="1726"/>
      <c r="AP6" s="1726"/>
      <c r="AQ6" s="1726"/>
      <c r="AR6" s="1726"/>
      <c r="AS6" s="1726"/>
      <c r="AT6" s="1726"/>
      <c r="AU6" s="1726"/>
      <c r="AV6" s="1726"/>
      <c r="AW6" s="1726"/>
      <c r="AX6" s="1726"/>
      <c r="AY6" s="1726"/>
      <c r="AZ6" s="1726"/>
      <c r="BA6" s="1726"/>
      <c r="BB6" s="1726"/>
      <c r="BC6" s="1726"/>
      <c r="BD6" s="1726"/>
      <c r="BE6" s="1726"/>
      <c r="BF6" s="1726"/>
    </row>
    <row r="7" spans="1:65" ht="16.5" x14ac:dyDescent="0.25">
      <c r="A7" s="1715">
        <v>3</v>
      </c>
      <c r="B7" s="1742" t="s">
        <v>4049</v>
      </c>
      <c r="C7" s="1740">
        <v>2000</v>
      </c>
      <c r="D7" s="1740">
        <v>2000</v>
      </c>
      <c r="E7" s="1740">
        <v>2000</v>
      </c>
      <c r="F7" s="1740">
        <v>2400</v>
      </c>
      <c r="G7" s="1740">
        <v>2000</v>
      </c>
      <c r="H7" s="1740">
        <v>2000</v>
      </c>
      <c r="I7" s="1740">
        <v>1500</v>
      </c>
      <c r="J7" s="1740">
        <v>1800</v>
      </c>
      <c r="K7" s="1741">
        <v>2300</v>
      </c>
      <c r="L7" s="1741">
        <v>1900</v>
      </c>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726"/>
      <c r="AU7" s="1726"/>
      <c r="AV7" s="1726"/>
      <c r="AW7" s="1726"/>
      <c r="AX7" s="1726"/>
      <c r="AY7" s="1726"/>
      <c r="AZ7" s="1726"/>
      <c r="BA7" s="1726"/>
      <c r="BB7" s="1726"/>
      <c r="BC7" s="1726"/>
      <c r="BD7" s="1726"/>
      <c r="BE7" s="1726"/>
      <c r="BF7" s="1726"/>
    </row>
    <row r="8" spans="1:65" ht="16.5" x14ac:dyDescent="0.25">
      <c r="A8" s="1715">
        <v>4</v>
      </c>
      <c r="B8" s="1743" t="s">
        <v>4050</v>
      </c>
      <c r="C8" s="1744">
        <v>4.04</v>
      </c>
      <c r="D8" s="1744">
        <v>3.84</v>
      </c>
      <c r="E8" s="1744">
        <v>4.57</v>
      </c>
      <c r="F8" s="1744">
        <v>4.57</v>
      </c>
      <c r="G8" s="1744">
        <v>5.3</v>
      </c>
      <c r="H8" s="1744">
        <v>5.23</v>
      </c>
      <c r="I8" s="1744">
        <v>5.05</v>
      </c>
      <c r="J8" s="1744">
        <v>5.95</v>
      </c>
      <c r="K8" s="1745">
        <v>6.08</v>
      </c>
      <c r="L8" s="1745">
        <v>5.95</v>
      </c>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1726"/>
      <c r="AN8" s="1726"/>
      <c r="AO8" s="1726"/>
      <c r="AP8" s="1726"/>
      <c r="AQ8" s="1726"/>
      <c r="AR8" s="1726"/>
      <c r="AS8" s="1726"/>
      <c r="AT8" s="1726"/>
      <c r="AU8" s="1726"/>
      <c r="AV8" s="1726"/>
      <c r="AW8" s="1726"/>
      <c r="AX8" s="1726"/>
      <c r="AY8" s="1726"/>
      <c r="AZ8" s="1726"/>
      <c r="BA8" s="1726"/>
      <c r="BB8" s="1726"/>
      <c r="BC8" s="1726"/>
      <c r="BD8" s="1726"/>
      <c r="BE8" s="1726"/>
      <c r="BF8" s="1726"/>
    </row>
    <row r="9" spans="1:65" ht="16.5" x14ac:dyDescent="0.25">
      <c r="A9" s="1715">
        <v>5</v>
      </c>
      <c r="B9" s="1742" t="s">
        <v>4051</v>
      </c>
      <c r="C9" s="1744">
        <v>3.95</v>
      </c>
      <c r="D9" s="1744">
        <v>4.03</v>
      </c>
      <c r="E9" s="1744">
        <v>4.59</v>
      </c>
      <c r="F9" s="1744">
        <v>4.55</v>
      </c>
      <c r="G9" s="1744">
        <v>5.38</v>
      </c>
      <c r="H9" s="1744">
        <v>5.57</v>
      </c>
      <c r="I9" s="1744">
        <v>5.44</v>
      </c>
      <c r="J9" s="1744">
        <v>6.01</v>
      </c>
      <c r="K9" s="1745">
        <v>6.14</v>
      </c>
      <c r="L9" s="1745">
        <v>6.2</v>
      </c>
      <c r="M9" s="1726"/>
      <c r="N9" s="1726"/>
      <c r="O9" s="1726"/>
      <c r="P9" s="1726"/>
      <c r="Q9" s="1726"/>
      <c r="R9" s="1726"/>
      <c r="S9" s="1726"/>
      <c r="T9" s="1726"/>
      <c r="U9" s="1726"/>
      <c r="V9" s="1726"/>
      <c r="W9" s="1726"/>
      <c r="X9" s="1726"/>
      <c r="Y9" s="1726"/>
      <c r="Z9" s="1726"/>
      <c r="AA9" s="1726"/>
      <c r="AB9" s="1726"/>
      <c r="AC9" s="1726"/>
      <c r="AD9" s="1726"/>
      <c r="AE9" s="1726"/>
      <c r="AF9" s="1726"/>
      <c r="AG9" s="1726"/>
      <c r="AH9" s="1726"/>
      <c r="AI9" s="1726"/>
      <c r="AJ9" s="1726"/>
      <c r="AK9" s="1726"/>
      <c r="AL9" s="1726"/>
      <c r="AM9" s="1726"/>
      <c r="AN9" s="1726"/>
      <c r="AO9" s="1726"/>
      <c r="AP9" s="1726"/>
      <c r="AQ9" s="1726"/>
      <c r="AR9" s="1726"/>
      <c r="AS9" s="1726"/>
      <c r="AT9" s="1726"/>
      <c r="AU9" s="1726"/>
      <c r="AV9" s="1726"/>
      <c r="AW9" s="1726"/>
      <c r="AX9" s="1726"/>
      <c r="AY9" s="1726"/>
      <c r="AZ9" s="1726"/>
      <c r="BA9" s="1726"/>
      <c r="BB9" s="1726"/>
      <c r="BC9" s="1726"/>
      <c r="BD9" s="1726"/>
      <c r="BE9" s="1726"/>
      <c r="BF9" s="1726"/>
    </row>
    <row r="10" spans="1:65" ht="16.5" x14ac:dyDescent="0.25">
      <c r="A10" s="1715">
        <v>6</v>
      </c>
      <c r="B10" s="1742" t="s">
        <v>4052</v>
      </c>
      <c r="C10" s="1744">
        <v>3.91</v>
      </c>
      <c r="D10" s="1744">
        <v>3.93</v>
      </c>
      <c r="E10" s="1744">
        <v>4.58</v>
      </c>
      <c r="F10" s="1744">
        <v>4.4800000000000004</v>
      </c>
      <c r="G10" s="1744">
        <v>5.35</v>
      </c>
      <c r="H10" s="1744">
        <v>5.42</v>
      </c>
      <c r="I10" s="1744">
        <v>5.21</v>
      </c>
      <c r="J10" s="1744">
        <v>5.98</v>
      </c>
      <c r="K10" s="1745">
        <v>6.12</v>
      </c>
      <c r="L10" s="1745">
        <v>6.04</v>
      </c>
      <c r="M10" s="1726"/>
      <c r="N10" s="1726"/>
      <c r="O10" s="1726"/>
      <c r="P10" s="1726"/>
      <c r="Q10" s="1726"/>
      <c r="R10" s="1726"/>
      <c r="S10" s="1726"/>
      <c r="T10" s="1726"/>
      <c r="U10" s="1726"/>
      <c r="V10" s="1726"/>
      <c r="W10" s="1726"/>
      <c r="X10" s="1726"/>
      <c r="Y10" s="1726"/>
      <c r="Z10" s="1726"/>
      <c r="AA10" s="1726"/>
      <c r="AB10" s="1726"/>
      <c r="AC10" s="1726"/>
      <c r="AD10" s="1726"/>
      <c r="AE10" s="1726"/>
      <c r="AF10" s="1726"/>
      <c r="AG10" s="1726"/>
      <c r="AH10" s="1726"/>
      <c r="AI10" s="1726"/>
      <c r="AJ10" s="1726"/>
      <c r="AK10" s="1726"/>
      <c r="AL10" s="1726"/>
      <c r="AM10" s="1726"/>
      <c r="AN10" s="1726"/>
      <c r="AO10" s="1726"/>
      <c r="AP10" s="1726"/>
      <c r="AQ10" s="1726"/>
      <c r="AR10" s="1726"/>
      <c r="AS10" s="1726"/>
      <c r="AT10" s="1726"/>
      <c r="AU10" s="1726"/>
      <c r="AV10" s="1726"/>
      <c r="AW10" s="1726"/>
      <c r="AX10" s="1726"/>
      <c r="AY10" s="1726"/>
      <c r="AZ10" s="1726"/>
      <c r="BA10" s="1726"/>
      <c r="BB10" s="1726"/>
      <c r="BC10" s="1726"/>
      <c r="BD10" s="1726"/>
      <c r="BE10" s="1726"/>
      <c r="BF10" s="1726"/>
    </row>
    <row r="11" spans="1:65" ht="16.5" x14ac:dyDescent="0.25">
      <c r="A11" s="1715">
        <v>7</v>
      </c>
      <c r="B11" s="1742" t="s">
        <v>4053</v>
      </c>
      <c r="C11" s="1746">
        <v>100.352</v>
      </c>
      <c r="D11" s="1746">
        <v>99.748000000000005</v>
      </c>
      <c r="E11" s="1746">
        <v>99.956000000000003</v>
      </c>
      <c r="F11" s="1746">
        <v>100.38500000000001</v>
      </c>
      <c r="G11" s="1746">
        <v>99.617000000000004</v>
      </c>
      <c r="H11" s="1746">
        <v>98.548000000000002</v>
      </c>
      <c r="I11" s="1746">
        <v>98.349000000000004</v>
      </c>
      <c r="J11" s="1746">
        <v>99.706000000000003</v>
      </c>
      <c r="K11" s="1747">
        <v>99.542000000000002</v>
      </c>
      <c r="L11" s="1747">
        <v>98.962999999999994</v>
      </c>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J11" s="1726"/>
      <c r="AK11" s="1726"/>
      <c r="AL11" s="1726"/>
      <c r="AM11" s="1726"/>
      <c r="AN11" s="1726"/>
      <c r="AO11" s="1726"/>
      <c r="AP11" s="1726"/>
      <c r="AQ11" s="1726"/>
      <c r="AR11" s="1726"/>
      <c r="AS11" s="1726"/>
      <c r="AT11" s="1726"/>
      <c r="AU11" s="1726"/>
      <c r="AV11" s="1726"/>
      <c r="AW11" s="1726"/>
      <c r="AX11" s="1726"/>
      <c r="AY11" s="1726"/>
      <c r="AZ11" s="1726"/>
      <c r="BA11" s="1726"/>
      <c r="BB11" s="1726"/>
      <c r="BC11" s="1726"/>
      <c r="BD11" s="1726"/>
      <c r="BE11" s="1726"/>
      <c r="BF11" s="1726"/>
    </row>
    <row r="12" spans="1:65" ht="17.25" thickBot="1" x14ac:dyDescent="0.3">
      <c r="A12" s="1748"/>
      <c r="B12" s="1749"/>
      <c r="C12" s="1750"/>
      <c r="D12" s="1750"/>
      <c r="E12" s="1750"/>
      <c r="F12" s="1750"/>
      <c r="G12" s="1750"/>
      <c r="H12" s="1750"/>
      <c r="I12" s="1750"/>
      <c r="J12" s="1750"/>
      <c r="K12" s="1750"/>
      <c r="L12" s="1751"/>
      <c r="M12" s="1726"/>
      <c r="N12" s="1726"/>
      <c r="O12" s="1726"/>
      <c r="P12" s="1726"/>
      <c r="Q12" s="1726"/>
      <c r="R12" s="1726"/>
      <c r="S12" s="1726"/>
      <c r="T12" s="1726"/>
      <c r="U12" s="1726"/>
      <c r="V12" s="1726"/>
      <c r="W12" s="1726"/>
      <c r="X12" s="1726"/>
      <c r="Y12" s="1726"/>
      <c r="Z12" s="1726"/>
      <c r="AA12" s="1726"/>
      <c r="AB12" s="1726"/>
      <c r="AC12" s="1726"/>
      <c r="AD12" s="1726"/>
      <c r="AE12" s="1726"/>
      <c r="AF12" s="1726"/>
      <c r="AG12" s="1726"/>
      <c r="AH12" s="1726"/>
      <c r="AI12" s="1726"/>
      <c r="AJ12" s="1726"/>
      <c r="AK12" s="1726"/>
      <c r="AL12" s="1726"/>
      <c r="AM12" s="1726"/>
      <c r="AN12" s="1726"/>
      <c r="AO12" s="1726"/>
      <c r="AP12" s="1726"/>
      <c r="AQ12" s="1726"/>
      <c r="AR12" s="1726"/>
      <c r="AS12" s="1726"/>
      <c r="AT12" s="1726"/>
      <c r="AU12" s="1726"/>
      <c r="AV12" s="1726"/>
      <c r="AW12" s="1726"/>
      <c r="AX12" s="1726"/>
      <c r="AY12" s="1726"/>
      <c r="AZ12" s="1726"/>
      <c r="BA12" s="1726"/>
      <c r="BB12" s="1726"/>
      <c r="BC12" s="1726"/>
      <c r="BD12" s="1726"/>
      <c r="BE12" s="1726"/>
      <c r="BF12" s="1726"/>
    </row>
    <row r="13" spans="1:65" s="1726" customFormat="1" x14ac:dyDescent="0.25">
      <c r="C13" s="1752"/>
      <c r="D13" s="1752"/>
      <c r="E13" s="1752"/>
      <c r="F13" s="1752"/>
      <c r="G13" s="1752"/>
      <c r="H13" s="1752"/>
      <c r="I13" s="1752"/>
      <c r="J13" s="1752"/>
      <c r="K13" s="1752"/>
      <c r="L13" s="1752"/>
    </row>
    <row r="14" spans="1:65" s="1726" customFormat="1" x14ac:dyDescent="0.25">
      <c r="A14" s="1753"/>
      <c r="C14" s="1752"/>
      <c r="D14" s="1752"/>
      <c r="E14" s="1752"/>
      <c r="F14" s="1752"/>
      <c r="G14" s="1752"/>
      <c r="H14" s="1752"/>
      <c r="I14" s="1752"/>
      <c r="J14" s="1752"/>
      <c r="K14" s="1752"/>
      <c r="L14" s="1752"/>
    </row>
    <row r="15" spans="1:65" s="1726" customFormat="1" ht="17.25" x14ac:dyDescent="0.25">
      <c r="A15" s="1753" t="s">
        <v>4054</v>
      </c>
      <c r="C15" s="1752"/>
      <c r="D15" s="1752"/>
      <c r="E15" s="1752"/>
      <c r="F15" s="1752"/>
      <c r="G15" s="1752"/>
      <c r="H15" s="1752"/>
      <c r="I15" s="1752"/>
      <c r="J15" s="1752"/>
      <c r="K15" s="1752"/>
      <c r="L15" s="1752"/>
    </row>
    <row r="16" spans="1:65" s="1726" customFormat="1" ht="17.25" x14ac:dyDescent="0.25">
      <c r="A16" s="1753" t="s">
        <v>4055</v>
      </c>
      <c r="C16" s="1752"/>
      <c r="D16" s="1752"/>
      <c r="E16" s="1752"/>
      <c r="F16" s="1752"/>
      <c r="G16" s="1752"/>
      <c r="H16" s="1752"/>
      <c r="I16" s="1752"/>
      <c r="J16" s="1752"/>
      <c r="K16" s="1752"/>
      <c r="L16" s="1752"/>
    </row>
    <row r="17" spans="1:58" s="1726" customFormat="1" ht="17.25" x14ac:dyDescent="0.25">
      <c r="A17" s="1753" t="s">
        <v>4056</v>
      </c>
      <c r="C17" s="1752"/>
      <c r="D17" s="1752"/>
      <c r="E17" s="1752"/>
      <c r="F17" s="1752"/>
      <c r="G17" s="1752"/>
      <c r="H17" s="1752"/>
      <c r="I17" s="1752"/>
      <c r="J17" s="1752"/>
      <c r="K17" s="1752"/>
      <c r="L17" s="1752"/>
    </row>
    <row r="18" spans="1:58" s="1726" customFormat="1" ht="17.25" x14ac:dyDescent="0.25">
      <c r="A18" s="1753" t="s">
        <v>4057</v>
      </c>
      <c r="C18" s="1752"/>
      <c r="D18" s="1752"/>
      <c r="E18" s="1752"/>
      <c r="F18" s="1752"/>
      <c r="G18" s="1752"/>
      <c r="H18" s="1752"/>
      <c r="I18" s="1752"/>
      <c r="J18" s="1752"/>
      <c r="K18" s="1752"/>
      <c r="L18" s="1752"/>
    </row>
    <row r="19" spans="1:58" s="1726" customFormat="1" x14ac:dyDescent="0.25">
      <c r="A19" s="1753"/>
      <c r="C19" s="1752"/>
      <c r="D19" s="1752"/>
      <c r="E19" s="1752"/>
      <c r="F19" s="1752"/>
      <c r="G19" s="1752"/>
      <c r="H19" s="1752"/>
      <c r="I19" s="1752"/>
      <c r="J19" s="1752"/>
      <c r="K19" s="1752"/>
      <c r="L19" s="1752"/>
    </row>
    <row r="20" spans="1:58" s="1726" customFormat="1" x14ac:dyDescent="0.25">
      <c r="C20" s="1752"/>
      <c r="D20" s="1752"/>
      <c r="E20" s="1752"/>
      <c r="F20" s="1752"/>
      <c r="G20" s="1752"/>
      <c r="H20" s="1752"/>
      <c r="I20" s="1752"/>
      <c r="J20" s="1752"/>
      <c r="K20" s="1752"/>
      <c r="L20" s="1752"/>
    </row>
    <row r="21" spans="1:58" s="1726" customFormat="1" ht="16.5" x14ac:dyDescent="0.25">
      <c r="A21" s="1754" t="s">
        <v>4015</v>
      </c>
      <c r="C21" s="1752"/>
      <c r="D21" s="1752"/>
      <c r="E21" s="1752"/>
      <c r="F21" s="1752"/>
      <c r="G21" s="1752"/>
      <c r="H21" s="1752"/>
      <c r="I21" s="1752"/>
      <c r="J21" s="1752"/>
      <c r="K21" s="1752"/>
      <c r="L21" s="1752"/>
    </row>
    <row r="22" spans="1:58" s="1726" customFormat="1" x14ac:dyDescent="0.25">
      <c r="C22" s="1752"/>
      <c r="D22" s="1752"/>
      <c r="E22" s="1752"/>
      <c r="F22" s="1752"/>
      <c r="G22" s="1752"/>
      <c r="H22" s="1752"/>
      <c r="I22" s="1752"/>
      <c r="J22" s="1752"/>
      <c r="K22" s="1752"/>
      <c r="L22" s="1752"/>
    </row>
    <row r="23" spans="1:58" s="1726" customFormat="1" ht="17.25" x14ac:dyDescent="0.3">
      <c r="A23" s="4349" t="s">
        <v>4058</v>
      </c>
      <c r="B23" s="4349"/>
      <c r="C23" s="4349"/>
      <c r="D23" s="4349"/>
      <c r="E23" s="4349"/>
      <c r="F23" s="1752"/>
      <c r="G23" s="1752"/>
      <c r="H23" s="1752"/>
      <c r="I23" s="1752"/>
      <c r="J23" s="1752"/>
      <c r="K23" s="1752"/>
      <c r="L23" s="1752"/>
    </row>
    <row r="24" spans="1:58" s="1726" customFormat="1" ht="21" thickBot="1" x14ac:dyDescent="0.4">
      <c r="A24" s="1755"/>
      <c r="B24" s="1755"/>
      <c r="C24" s="1755"/>
      <c r="D24" s="1755"/>
      <c r="E24" s="1755"/>
      <c r="F24" s="1752"/>
      <c r="G24" s="1752"/>
      <c r="H24" s="1752"/>
      <c r="I24" s="1752"/>
      <c r="J24" s="1752"/>
      <c r="K24" s="1752"/>
      <c r="L24" s="1752"/>
    </row>
    <row r="25" spans="1:58" ht="24.95" customHeight="1" thickTop="1" thickBot="1" x14ac:dyDescent="0.3">
      <c r="A25" s="1756"/>
      <c r="B25" s="1757"/>
      <c r="C25" s="1758">
        <v>43210</v>
      </c>
      <c r="D25" s="1759">
        <v>43560</v>
      </c>
      <c r="E25" s="1752"/>
      <c r="F25" s="1752"/>
      <c r="G25" s="1752"/>
      <c r="H25" s="1752"/>
      <c r="I25" s="1752"/>
      <c r="J25" s="1752"/>
      <c r="K25" s="1752"/>
      <c r="L25" s="1752"/>
      <c r="M25" s="1726"/>
      <c r="N25" s="1726"/>
      <c r="O25" s="1726"/>
      <c r="P25" s="1726"/>
      <c r="Q25" s="1726"/>
      <c r="R25" s="1726"/>
      <c r="S25" s="1726"/>
      <c r="T25" s="1726"/>
      <c r="U25" s="1726"/>
      <c r="V25" s="1726"/>
      <c r="W25" s="1726"/>
      <c r="X25" s="1726"/>
      <c r="Y25" s="1726"/>
      <c r="Z25" s="1726"/>
      <c r="AA25" s="1726"/>
      <c r="AB25" s="1726"/>
      <c r="AC25" s="1726"/>
      <c r="AD25" s="1726"/>
      <c r="AE25" s="1726"/>
      <c r="AF25" s="1726"/>
      <c r="AG25" s="1726"/>
      <c r="AH25" s="1726"/>
      <c r="AI25" s="1726"/>
      <c r="AJ25" s="1726"/>
      <c r="AK25" s="1726"/>
      <c r="AL25" s="1726"/>
      <c r="AM25" s="1726"/>
      <c r="AN25" s="1726"/>
      <c r="AO25" s="1726"/>
      <c r="AP25" s="1726"/>
      <c r="AQ25" s="1726"/>
      <c r="AR25" s="1726"/>
      <c r="AS25" s="1726"/>
      <c r="AT25" s="1726"/>
      <c r="AU25" s="1726"/>
      <c r="AV25" s="1726"/>
      <c r="AW25" s="1726"/>
      <c r="AX25" s="1726"/>
      <c r="AY25" s="1726"/>
      <c r="AZ25" s="1726"/>
      <c r="BA25" s="1726"/>
      <c r="BB25" s="1726"/>
      <c r="BC25" s="1726"/>
      <c r="BD25" s="1726"/>
      <c r="BE25" s="1726"/>
      <c r="BF25" s="1726"/>
    </row>
    <row r="26" spans="1:58" ht="20.45" customHeight="1" x14ac:dyDescent="0.3">
      <c r="A26" s="1760">
        <v>1</v>
      </c>
      <c r="B26" s="1761" t="s">
        <v>4059</v>
      </c>
      <c r="C26" s="1762">
        <v>1200</v>
      </c>
      <c r="D26" s="1763">
        <v>1400</v>
      </c>
      <c r="E26" s="1752"/>
      <c r="F26" s="1752"/>
      <c r="G26" s="1752"/>
      <c r="H26" s="1752"/>
      <c r="I26" s="1752"/>
      <c r="J26" s="1752"/>
      <c r="K26" s="1752"/>
      <c r="L26" s="1752"/>
      <c r="M26" s="1726"/>
      <c r="N26" s="1726"/>
      <c r="O26" s="1726"/>
      <c r="P26" s="1726"/>
      <c r="Q26" s="1726"/>
      <c r="R26" s="1726"/>
      <c r="S26" s="1726"/>
      <c r="T26" s="1726"/>
      <c r="U26" s="1726"/>
      <c r="V26" s="1726"/>
      <c r="W26" s="1726"/>
      <c r="X26" s="1726"/>
      <c r="Y26" s="1726"/>
      <c r="Z26" s="1726"/>
      <c r="AA26" s="1726"/>
      <c r="AB26" s="1726"/>
      <c r="AC26" s="1726"/>
      <c r="AD26" s="1726"/>
      <c r="AE26" s="1726"/>
      <c r="AF26" s="1726"/>
      <c r="AG26" s="1726"/>
      <c r="AH26" s="1726"/>
      <c r="AI26" s="1726"/>
      <c r="AJ26" s="1726"/>
      <c r="AK26" s="1726"/>
      <c r="AL26" s="1726"/>
      <c r="AM26" s="1726"/>
      <c r="AN26" s="1726"/>
      <c r="AO26" s="1726"/>
      <c r="AP26" s="1726"/>
      <c r="AQ26" s="1726"/>
      <c r="AR26" s="1726"/>
      <c r="AS26" s="1726"/>
      <c r="AT26" s="1726"/>
      <c r="AU26" s="1726"/>
      <c r="AV26" s="1726"/>
      <c r="AW26" s="1726"/>
      <c r="AX26" s="1726"/>
      <c r="AY26" s="1726"/>
      <c r="AZ26" s="1726"/>
      <c r="BA26" s="1726"/>
      <c r="BB26" s="1726"/>
      <c r="BC26" s="1726"/>
      <c r="BD26" s="1726"/>
      <c r="BE26" s="1726"/>
      <c r="BF26" s="1726"/>
    </row>
    <row r="27" spans="1:58" ht="20.45" customHeight="1" x14ac:dyDescent="0.3">
      <c r="A27" s="1760">
        <v>2</v>
      </c>
      <c r="B27" s="1764" t="s">
        <v>4048</v>
      </c>
      <c r="C27" s="1765">
        <v>3460</v>
      </c>
      <c r="D27" s="1766">
        <v>4620</v>
      </c>
      <c r="E27" s="1752"/>
      <c r="F27" s="1752"/>
      <c r="G27" s="1752"/>
      <c r="H27" s="1752"/>
      <c r="I27" s="1752"/>
      <c r="J27" s="1752"/>
      <c r="K27" s="1752"/>
      <c r="L27" s="1752"/>
      <c r="M27" s="1726"/>
      <c r="N27" s="1726"/>
      <c r="O27" s="1726"/>
      <c r="P27" s="1726"/>
      <c r="Q27" s="1726"/>
      <c r="R27" s="1726"/>
      <c r="S27" s="1726"/>
      <c r="T27" s="1726"/>
      <c r="U27" s="1726"/>
      <c r="V27" s="1726"/>
      <c r="W27" s="1726"/>
      <c r="X27" s="1726"/>
      <c r="Y27" s="1726"/>
      <c r="Z27" s="1726"/>
      <c r="AA27" s="1726"/>
      <c r="AB27" s="1726"/>
      <c r="AC27" s="1726"/>
      <c r="AD27" s="1726"/>
      <c r="AE27" s="1726"/>
      <c r="AF27" s="1726"/>
      <c r="AG27" s="1726"/>
      <c r="AH27" s="1726"/>
      <c r="AI27" s="1726"/>
      <c r="AJ27" s="1726"/>
      <c r="AK27" s="1726"/>
      <c r="AL27" s="1726"/>
      <c r="AM27" s="1726"/>
      <c r="AN27" s="1726"/>
      <c r="AO27" s="1726"/>
      <c r="AP27" s="1726"/>
      <c r="AQ27" s="1726"/>
      <c r="AR27" s="1726"/>
      <c r="AS27" s="1726"/>
      <c r="AT27" s="1726"/>
      <c r="AU27" s="1726"/>
      <c r="AV27" s="1726"/>
      <c r="AW27" s="1726"/>
      <c r="AX27" s="1726"/>
      <c r="AY27" s="1726"/>
      <c r="AZ27" s="1726"/>
      <c r="BA27" s="1726"/>
      <c r="BB27" s="1726"/>
      <c r="BC27" s="1726"/>
      <c r="BD27" s="1726"/>
      <c r="BE27" s="1726"/>
      <c r="BF27" s="1726"/>
    </row>
    <row r="28" spans="1:58" ht="20.45" customHeight="1" x14ac:dyDescent="0.3">
      <c r="A28" s="1760">
        <v>3</v>
      </c>
      <c r="B28" s="1764" t="s">
        <v>4049</v>
      </c>
      <c r="C28" s="1765">
        <v>1200</v>
      </c>
      <c r="D28" s="1766">
        <v>600</v>
      </c>
      <c r="E28" s="1752"/>
      <c r="F28" s="1752"/>
      <c r="G28" s="1752"/>
      <c r="H28" s="1752"/>
      <c r="I28" s="1752"/>
      <c r="J28" s="1752"/>
      <c r="K28" s="1752"/>
      <c r="L28" s="1752"/>
      <c r="M28" s="1726"/>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c r="AL28" s="1726"/>
      <c r="AM28" s="1726"/>
      <c r="AN28" s="1726"/>
      <c r="AO28" s="1726"/>
      <c r="AP28" s="1726"/>
      <c r="AQ28" s="1726"/>
      <c r="AR28" s="1726"/>
      <c r="AS28" s="1726"/>
      <c r="AT28" s="1726"/>
      <c r="AU28" s="1726"/>
      <c r="AV28" s="1726"/>
      <c r="AW28" s="1726"/>
      <c r="AX28" s="1726"/>
      <c r="AY28" s="1726"/>
      <c r="AZ28" s="1726"/>
      <c r="BA28" s="1726"/>
      <c r="BB28" s="1726"/>
      <c r="BC28" s="1726"/>
      <c r="BD28" s="1726"/>
      <c r="BE28" s="1726"/>
      <c r="BF28" s="1726"/>
    </row>
    <row r="29" spans="1:58" ht="20.45" customHeight="1" x14ac:dyDescent="0.3">
      <c r="A29" s="1760">
        <v>4</v>
      </c>
      <c r="B29" s="1764" t="s">
        <v>4060</v>
      </c>
      <c r="C29" s="1767" t="s">
        <v>4061</v>
      </c>
      <c r="D29" s="1768" t="s">
        <v>4062</v>
      </c>
      <c r="E29" s="1752"/>
      <c r="F29" s="1752"/>
      <c r="G29" s="1752"/>
      <c r="H29" s="1752"/>
      <c r="I29" s="1752"/>
      <c r="J29" s="1752"/>
      <c r="K29" s="1752"/>
      <c r="L29" s="1752"/>
      <c r="M29" s="1726"/>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c r="AL29" s="1726"/>
      <c r="AM29" s="1726"/>
      <c r="AN29" s="1726"/>
      <c r="AO29" s="1726"/>
      <c r="AP29" s="1726"/>
      <c r="AQ29" s="1726"/>
      <c r="AR29" s="1726"/>
      <c r="AS29" s="1726"/>
      <c r="AT29" s="1726"/>
      <c r="AU29" s="1726"/>
      <c r="AV29" s="1726"/>
      <c r="AW29" s="1726"/>
      <c r="AX29" s="1726"/>
      <c r="AY29" s="1726"/>
      <c r="AZ29" s="1726"/>
      <c r="BA29" s="1726"/>
      <c r="BB29" s="1726"/>
      <c r="BC29" s="1726"/>
      <c r="BD29" s="1726"/>
      <c r="BE29" s="1726"/>
      <c r="BF29" s="1726"/>
    </row>
    <row r="30" spans="1:58" ht="20.45" customHeight="1" x14ac:dyDescent="0.3">
      <c r="A30" s="1760">
        <v>5</v>
      </c>
      <c r="B30" s="1764" t="s">
        <v>4063</v>
      </c>
      <c r="C30" s="1767" t="s">
        <v>4064</v>
      </c>
      <c r="D30" s="1768" t="s">
        <v>4065</v>
      </c>
      <c r="E30" s="1752"/>
      <c r="F30" s="1752"/>
      <c r="G30" s="1752"/>
      <c r="H30" s="1752"/>
      <c r="I30" s="1752"/>
      <c r="J30" s="1752"/>
      <c r="K30" s="1752"/>
      <c r="L30" s="1752"/>
      <c r="M30" s="1726"/>
      <c r="N30" s="1726"/>
      <c r="O30" s="1726"/>
      <c r="P30" s="1726"/>
      <c r="Q30" s="1726"/>
      <c r="R30" s="1726"/>
      <c r="S30" s="1726"/>
      <c r="T30" s="1726"/>
      <c r="U30" s="1726"/>
      <c r="V30" s="1726"/>
      <c r="W30" s="1726"/>
      <c r="X30" s="1726"/>
      <c r="Y30" s="1726"/>
      <c r="Z30" s="1726"/>
      <c r="AA30" s="1726"/>
      <c r="AB30" s="1726"/>
      <c r="AC30" s="1726"/>
      <c r="AD30" s="1726"/>
      <c r="AE30" s="1726"/>
      <c r="AF30" s="1726"/>
      <c r="AG30" s="1726"/>
      <c r="AH30" s="1726"/>
      <c r="AI30" s="1726"/>
      <c r="AJ30" s="1726"/>
      <c r="AK30" s="1726"/>
      <c r="AL30" s="1726"/>
      <c r="AM30" s="1726"/>
      <c r="AN30" s="1726"/>
      <c r="AO30" s="1726"/>
      <c r="AP30" s="1726"/>
      <c r="AQ30" s="1726"/>
      <c r="AR30" s="1726"/>
      <c r="AS30" s="1726"/>
      <c r="AT30" s="1726"/>
      <c r="AU30" s="1726"/>
      <c r="AV30" s="1726"/>
      <c r="AW30" s="1726"/>
      <c r="AX30" s="1726"/>
      <c r="AY30" s="1726"/>
      <c r="AZ30" s="1726"/>
      <c r="BA30" s="1726"/>
      <c r="BB30" s="1726"/>
      <c r="BC30" s="1726"/>
      <c r="BD30" s="1726"/>
      <c r="BE30" s="1726"/>
      <c r="BF30" s="1726"/>
    </row>
    <row r="31" spans="1:58" ht="20.45" customHeight="1" x14ac:dyDescent="0.3">
      <c r="A31" s="1760">
        <v>6</v>
      </c>
      <c r="B31" s="1764" t="s">
        <v>4066</v>
      </c>
      <c r="C31" s="1767" t="s">
        <v>4067</v>
      </c>
      <c r="D31" s="1768" t="s">
        <v>4068</v>
      </c>
      <c r="E31" s="1752"/>
      <c r="F31" s="1752"/>
      <c r="G31" s="1752"/>
      <c r="H31" s="1752"/>
      <c r="I31" s="1752"/>
      <c r="J31" s="1752"/>
      <c r="K31" s="1752"/>
      <c r="L31" s="1752"/>
      <c r="M31" s="1726"/>
      <c r="N31" s="1726"/>
      <c r="O31" s="1726"/>
      <c r="P31" s="1726"/>
      <c r="Q31" s="1726"/>
      <c r="R31" s="1726"/>
      <c r="S31" s="1726"/>
      <c r="T31" s="1726"/>
      <c r="U31" s="1726"/>
      <c r="V31" s="1726"/>
      <c r="W31" s="1726"/>
      <c r="X31" s="1726"/>
      <c r="Y31" s="1726"/>
      <c r="Z31" s="1726"/>
      <c r="AA31" s="1726"/>
      <c r="AB31" s="1726"/>
      <c r="AC31" s="1726"/>
      <c r="AD31" s="1726"/>
      <c r="AE31" s="1726"/>
      <c r="AF31" s="1726"/>
      <c r="AG31" s="1726"/>
      <c r="AH31" s="1726"/>
      <c r="AI31" s="1726"/>
      <c r="AJ31" s="1726"/>
      <c r="AK31" s="1726"/>
      <c r="AL31" s="1726"/>
      <c r="AM31" s="1726"/>
      <c r="AN31" s="1726"/>
      <c r="AO31" s="1726"/>
      <c r="AP31" s="1726"/>
      <c r="AQ31" s="1726"/>
      <c r="AR31" s="1726"/>
      <c r="AS31" s="1726"/>
      <c r="AT31" s="1726"/>
      <c r="AU31" s="1726"/>
      <c r="AV31" s="1726"/>
      <c r="AW31" s="1726"/>
      <c r="AX31" s="1726"/>
      <c r="AY31" s="1726"/>
      <c r="AZ31" s="1726"/>
      <c r="BA31" s="1726"/>
      <c r="BB31" s="1726"/>
      <c r="BC31" s="1726"/>
      <c r="BD31" s="1726"/>
      <c r="BE31" s="1726"/>
      <c r="BF31" s="1726"/>
    </row>
    <row r="32" spans="1:58" ht="17.25" thickBot="1" x14ac:dyDescent="0.35">
      <c r="A32" s="1769"/>
      <c r="B32" s="1770"/>
      <c r="C32" s="1771"/>
      <c r="D32" s="1772"/>
      <c r="E32" s="1752"/>
      <c r="F32" s="1752"/>
      <c r="G32" s="1752"/>
      <c r="H32" s="1752"/>
      <c r="I32" s="1752"/>
      <c r="J32" s="1752"/>
      <c r="K32" s="1752"/>
      <c r="L32" s="1752"/>
      <c r="M32" s="1726"/>
      <c r="N32" s="1726"/>
      <c r="O32" s="1726"/>
      <c r="P32" s="1726"/>
      <c r="Q32" s="1726"/>
      <c r="R32" s="1726"/>
      <c r="S32" s="1726"/>
      <c r="T32" s="1726"/>
      <c r="U32" s="1726"/>
      <c r="V32" s="1726"/>
      <c r="W32" s="1726"/>
      <c r="X32" s="1726"/>
      <c r="Y32" s="1726"/>
      <c r="Z32" s="1726"/>
      <c r="AA32" s="1726"/>
      <c r="AB32" s="1726"/>
      <c r="AC32" s="1726"/>
      <c r="AD32" s="1726"/>
      <c r="AE32" s="1726"/>
      <c r="AF32" s="1726"/>
      <c r="AG32" s="1726"/>
      <c r="AH32" s="1726"/>
      <c r="AI32" s="1726"/>
      <c r="AJ32" s="1726"/>
      <c r="AK32" s="1726"/>
      <c r="AL32" s="1726"/>
      <c r="AM32" s="1726"/>
      <c r="AN32" s="1726"/>
      <c r="AO32" s="1726"/>
      <c r="AP32" s="1726"/>
      <c r="AQ32" s="1726"/>
      <c r="AR32" s="1726"/>
      <c r="AS32" s="1726"/>
      <c r="AT32" s="1726"/>
      <c r="AU32" s="1726"/>
      <c r="AV32" s="1726"/>
      <c r="AW32" s="1726"/>
      <c r="AX32" s="1726"/>
      <c r="AY32" s="1726"/>
      <c r="AZ32" s="1726"/>
      <c r="BA32" s="1726"/>
      <c r="BB32" s="1726"/>
      <c r="BC32" s="1726"/>
      <c r="BD32" s="1726"/>
      <c r="BE32" s="1726"/>
      <c r="BF32" s="1726"/>
    </row>
    <row r="33" spans="1:12" s="1726" customFormat="1" ht="8.25" customHeight="1" thickTop="1" x14ac:dyDescent="0.25">
      <c r="A33" s="1726" t="s">
        <v>4069</v>
      </c>
      <c r="C33" s="1752"/>
      <c r="D33" s="1752"/>
      <c r="E33" s="1752"/>
      <c r="F33" s="1752"/>
      <c r="G33" s="1752"/>
      <c r="H33" s="1752"/>
      <c r="I33" s="1752"/>
      <c r="J33" s="1752"/>
      <c r="K33" s="1752"/>
      <c r="L33" s="1752"/>
    </row>
    <row r="34" spans="1:12" s="1726" customFormat="1" x14ac:dyDescent="0.25">
      <c r="C34" s="1752"/>
      <c r="D34" s="1752"/>
      <c r="E34" s="1752"/>
      <c r="F34" s="1752"/>
      <c r="G34" s="1752"/>
      <c r="H34" s="1752"/>
      <c r="I34" s="1752"/>
      <c r="J34" s="1752"/>
      <c r="K34" s="1752"/>
      <c r="L34" s="1752"/>
    </row>
    <row r="35" spans="1:12" s="1726" customFormat="1" ht="17.25" customHeight="1" x14ac:dyDescent="0.3">
      <c r="A35" s="1773" t="s">
        <v>4070</v>
      </c>
      <c r="C35" s="1752"/>
      <c r="D35" s="1752"/>
      <c r="E35" s="1752"/>
      <c r="F35" s="1752"/>
      <c r="G35" s="1752"/>
      <c r="H35" s="1752"/>
      <c r="I35" s="1752"/>
      <c r="J35" s="1752"/>
      <c r="K35" s="1752"/>
      <c r="L35" s="1752"/>
    </row>
    <row r="36" spans="1:12" s="1726" customFormat="1" x14ac:dyDescent="0.25">
      <c r="C36" s="1752"/>
      <c r="D36" s="1752"/>
      <c r="E36" s="1752"/>
      <c r="F36" s="1752"/>
      <c r="G36" s="1752"/>
      <c r="H36" s="1752"/>
      <c r="I36" s="1752"/>
      <c r="J36" s="1752"/>
      <c r="K36" s="1752"/>
      <c r="L36" s="1752"/>
    </row>
    <row r="37" spans="1:12" s="1726" customFormat="1" ht="16.5" x14ac:dyDescent="0.25">
      <c r="A37" s="1754" t="s">
        <v>4015</v>
      </c>
      <c r="C37" s="1752"/>
      <c r="D37" s="1752"/>
      <c r="E37" s="1752"/>
      <c r="F37" s="1752"/>
      <c r="G37" s="1752"/>
      <c r="H37" s="1752"/>
      <c r="I37" s="1752"/>
      <c r="J37" s="1752"/>
      <c r="K37" s="1752"/>
      <c r="L37" s="1752"/>
    </row>
    <row r="38" spans="1:12" s="1726" customFormat="1" x14ac:dyDescent="0.25">
      <c r="C38" s="1752"/>
      <c r="D38" s="1752"/>
      <c r="E38" s="1752"/>
      <c r="F38" s="1752"/>
      <c r="G38" s="1752"/>
      <c r="H38" s="1752"/>
      <c r="I38" s="1752"/>
      <c r="J38" s="1752"/>
      <c r="K38" s="1752"/>
      <c r="L38" s="1752"/>
    </row>
    <row r="39" spans="1:12" s="1726" customFormat="1" x14ac:dyDescent="0.25">
      <c r="C39" s="1752"/>
      <c r="D39" s="1752"/>
      <c r="E39" s="1752"/>
      <c r="F39" s="1752"/>
      <c r="G39" s="1752"/>
      <c r="H39" s="1752"/>
      <c r="I39" s="1752"/>
      <c r="J39" s="1752"/>
      <c r="K39" s="1752"/>
      <c r="L39" s="1752"/>
    </row>
    <row r="40" spans="1:12" s="1726" customFormat="1" x14ac:dyDescent="0.25">
      <c r="C40" s="1752"/>
      <c r="D40" s="1752"/>
      <c r="E40" s="1752"/>
      <c r="F40" s="1752"/>
      <c r="G40" s="1752"/>
      <c r="H40" s="1752"/>
      <c r="I40" s="1752"/>
      <c r="J40" s="1752"/>
      <c r="K40" s="1752"/>
      <c r="L40" s="1752"/>
    </row>
    <row r="41" spans="1:12" s="1726" customFormat="1" x14ac:dyDescent="0.25">
      <c r="C41" s="1752"/>
      <c r="D41" s="1752"/>
      <c r="E41" s="1752"/>
      <c r="F41" s="1752"/>
      <c r="G41" s="1752"/>
      <c r="H41" s="1752"/>
      <c r="I41" s="1752"/>
      <c r="J41" s="1752"/>
      <c r="K41" s="1752"/>
      <c r="L41" s="1752"/>
    </row>
    <row r="42" spans="1:12" s="1726" customFormat="1" x14ac:dyDescent="0.25">
      <c r="C42" s="1752"/>
      <c r="D42" s="1752"/>
      <c r="E42" s="1752"/>
      <c r="F42" s="1752"/>
      <c r="G42" s="1752"/>
      <c r="H42" s="1752"/>
      <c r="I42" s="1752"/>
      <c r="J42" s="1752"/>
      <c r="K42" s="1752"/>
      <c r="L42" s="1752"/>
    </row>
    <row r="43" spans="1:12" s="1726" customFormat="1" x14ac:dyDescent="0.25">
      <c r="C43" s="1752"/>
      <c r="D43" s="1752"/>
      <c r="E43" s="1752"/>
      <c r="F43" s="1752"/>
      <c r="G43" s="1752"/>
      <c r="H43" s="1752"/>
      <c r="I43" s="1752"/>
      <c r="J43" s="1752"/>
      <c r="K43" s="1752"/>
      <c r="L43" s="1752"/>
    </row>
    <row r="44" spans="1:12" s="1726" customFormat="1" x14ac:dyDescent="0.25">
      <c r="C44" s="1752"/>
      <c r="D44" s="1752"/>
      <c r="E44" s="1752"/>
      <c r="F44" s="1752"/>
      <c r="G44" s="1752"/>
      <c r="H44" s="1752"/>
      <c r="I44" s="1752"/>
      <c r="J44" s="1752"/>
      <c r="K44" s="1752"/>
      <c r="L44" s="1752"/>
    </row>
    <row r="45" spans="1:12" s="1726" customFormat="1" x14ac:dyDescent="0.25">
      <c r="C45" s="1752"/>
      <c r="D45" s="1752"/>
      <c r="E45" s="1752"/>
      <c r="F45" s="1752"/>
      <c r="G45" s="1752"/>
      <c r="H45" s="1752"/>
      <c r="I45" s="1752"/>
      <c r="J45" s="1752"/>
      <c r="K45" s="1752"/>
      <c r="L45" s="1752"/>
    </row>
    <row r="46" spans="1:12" s="1726" customFormat="1" x14ac:dyDescent="0.25">
      <c r="C46" s="1752"/>
      <c r="D46" s="1752"/>
      <c r="E46" s="1752"/>
      <c r="F46" s="1752"/>
      <c r="G46" s="1752"/>
      <c r="H46" s="1752"/>
      <c r="I46" s="1752"/>
      <c r="J46" s="1752"/>
      <c r="K46" s="1752"/>
      <c r="L46" s="1752"/>
    </row>
    <row r="47" spans="1:12" s="1726" customFormat="1" x14ac:dyDescent="0.25">
      <c r="C47" s="1752"/>
      <c r="D47" s="1752"/>
      <c r="E47" s="1752"/>
      <c r="F47" s="1752"/>
      <c r="G47" s="1752"/>
      <c r="H47" s="1752"/>
      <c r="I47" s="1752"/>
      <c r="J47" s="1752"/>
      <c r="K47" s="1752"/>
      <c r="L47" s="1752"/>
    </row>
  </sheetData>
  <mergeCells count="6">
    <mergeCell ref="K3:L3"/>
    <mergeCell ref="A23:E23"/>
    <mergeCell ref="C3:D3"/>
    <mergeCell ref="E3:F3"/>
    <mergeCell ref="G3:H3"/>
    <mergeCell ref="I3:J3"/>
  </mergeCells>
  <pageMargins left="0.25" right="0" top="0.75" bottom="0.75" header="0.3" footer="0.3"/>
  <pageSetup paperSize="9" scale="6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J18"/>
  <sheetViews>
    <sheetView workbookViewId="0">
      <selection activeCell="D7" sqref="D7"/>
    </sheetView>
  </sheetViews>
  <sheetFormatPr defaultRowHeight="20.25" x14ac:dyDescent="0.35"/>
  <cols>
    <col min="1" max="1" width="1.28515625" style="1495" customWidth="1"/>
    <col min="2" max="2" width="9.140625" style="1779"/>
    <col min="3" max="3" width="49" style="1779" customWidth="1"/>
    <col min="4" max="4" width="25.28515625" style="1779" customWidth="1"/>
    <col min="5" max="5" width="19" style="1495" customWidth="1"/>
    <col min="6" max="6" width="17" style="1495" customWidth="1"/>
    <col min="7" max="7" width="27.5703125" style="1495" customWidth="1"/>
    <col min="8" max="245" width="9.140625" style="1495"/>
    <col min="246" max="246" width="40.28515625" style="1495" customWidth="1"/>
    <col min="247" max="247" width="14.42578125" style="1495" customWidth="1"/>
    <col min="248" max="248" width="16" style="1495" customWidth="1"/>
    <col min="249" max="249" width="14.42578125" style="1495" customWidth="1"/>
    <col min="250" max="250" width="16" style="1495" customWidth="1"/>
    <col min="251" max="251" width="3.42578125" style="1495" customWidth="1"/>
    <col min="252" max="501" width="9.140625" style="1495"/>
    <col min="502" max="502" width="40.28515625" style="1495" customWidth="1"/>
    <col min="503" max="503" width="14.42578125" style="1495" customWidth="1"/>
    <col min="504" max="504" width="16" style="1495" customWidth="1"/>
    <col min="505" max="505" width="14.42578125" style="1495" customWidth="1"/>
    <col min="506" max="506" width="16" style="1495" customWidth="1"/>
    <col min="507" max="507" width="3.42578125" style="1495" customWidth="1"/>
    <col min="508" max="757" width="9.140625" style="1495"/>
    <col min="758" max="758" width="40.28515625" style="1495" customWidth="1"/>
    <col min="759" max="759" width="14.42578125" style="1495" customWidth="1"/>
    <col min="760" max="760" width="16" style="1495" customWidth="1"/>
    <col min="761" max="761" width="14.42578125" style="1495" customWidth="1"/>
    <col min="762" max="762" width="16" style="1495" customWidth="1"/>
    <col min="763" max="763" width="3.42578125" style="1495" customWidth="1"/>
    <col min="764" max="1013" width="9.140625" style="1495"/>
    <col min="1014" max="1014" width="40.28515625" style="1495" customWidth="1"/>
    <col min="1015" max="1015" width="14.42578125" style="1495" customWidth="1"/>
    <col min="1016" max="1016" width="16" style="1495" customWidth="1"/>
    <col min="1017" max="1017" width="14.42578125" style="1495" customWidth="1"/>
    <col min="1018" max="1018" width="16" style="1495" customWidth="1"/>
    <col min="1019" max="1019" width="3.42578125" style="1495" customWidth="1"/>
    <col min="1020" max="1269" width="9.140625" style="1495"/>
    <col min="1270" max="1270" width="40.28515625" style="1495" customWidth="1"/>
    <col min="1271" max="1271" width="14.42578125" style="1495" customWidth="1"/>
    <col min="1272" max="1272" width="16" style="1495" customWidth="1"/>
    <col min="1273" max="1273" width="14.42578125" style="1495" customWidth="1"/>
    <col min="1274" max="1274" width="16" style="1495" customWidth="1"/>
    <col min="1275" max="1275" width="3.42578125" style="1495" customWidth="1"/>
    <col min="1276" max="1525" width="9.140625" style="1495"/>
    <col min="1526" max="1526" width="40.28515625" style="1495" customWidth="1"/>
    <col min="1527" max="1527" width="14.42578125" style="1495" customWidth="1"/>
    <col min="1528" max="1528" width="16" style="1495" customWidth="1"/>
    <col min="1529" max="1529" width="14.42578125" style="1495" customWidth="1"/>
    <col min="1530" max="1530" width="16" style="1495" customWidth="1"/>
    <col min="1531" max="1531" width="3.42578125" style="1495" customWidth="1"/>
    <col min="1532" max="1781" width="9.140625" style="1495"/>
    <col min="1782" max="1782" width="40.28515625" style="1495" customWidth="1"/>
    <col min="1783" max="1783" width="14.42578125" style="1495" customWidth="1"/>
    <col min="1784" max="1784" width="16" style="1495" customWidth="1"/>
    <col min="1785" max="1785" width="14.42578125" style="1495" customWidth="1"/>
    <col min="1786" max="1786" width="16" style="1495" customWidth="1"/>
    <col min="1787" max="1787" width="3.42578125" style="1495" customWidth="1"/>
    <col min="1788" max="2037" width="9.140625" style="1495"/>
    <col min="2038" max="2038" width="40.28515625" style="1495" customWidth="1"/>
    <col min="2039" max="2039" width="14.42578125" style="1495" customWidth="1"/>
    <col min="2040" max="2040" width="16" style="1495" customWidth="1"/>
    <col min="2041" max="2041" width="14.42578125" style="1495" customWidth="1"/>
    <col min="2042" max="2042" width="16" style="1495" customWidth="1"/>
    <col min="2043" max="2043" width="3.42578125" style="1495" customWidth="1"/>
    <col min="2044" max="2293" width="9.140625" style="1495"/>
    <col min="2294" max="2294" width="40.28515625" style="1495" customWidth="1"/>
    <col min="2295" max="2295" width="14.42578125" style="1495" customWidth="1"/>
    <col min="2296" max="2296" width="16" style="1495" customWidth="1"/>
    <col min="2297" max="2297" width="14.42578125" style="1495" customWidth="1"/>
    <col min="2298" max="2298" width="16" style="1495" customWidth="1"/>
    <col min="2299" max="2299" width="3.42578125" style="1495" customWidth="1"/>
    <col min="2300" max="2549" width="9.140625" style="1495"/>
    <col min="2550" max="2550" width="40.28515625" style="1495" customWidth="1"/>
    <col min="2551" max="2551" width="14.42578125" style="1495" customWidth="1"/>
    <col min="2552" max="2552" width="16" style="1495" customWidth="1"/>
    <col min="2553" max="2553" width="14.42578125" style="1495" customWidth="1"/>
    <col min="2554" max="2554" width="16" style="1495" customWidth="1"/>
    <col min="2555" max="2555" width="3.42578125" style="1495" customWidth="1"/>
    <col min="2556" max="2805" width="9.140625" style="1495"/>
    <col min="2806" max="2806" width="40.28515625" style="1495" customWidth="1"/>
    <col min="2807" max="2807" width="14.42578125" style="1495" customWidth="1"/>
    <col min="2808" max="2808" width="16" style="1495" customWidth="1"/>
    <col min="2809" max="2809" width="14.42578125" style="1495" customWidth="1"/>
    <col min="2810" max="2810" width="16" style="1495" customWidth="1"/>
    <col min="2811" max="2811" width="3.42578125" style="1495" customWidth="1"/>
    <col min="2812" max="3061" width="9.140625" style="1495"/>
    <col min="3062" max="3062" width="40.28515625" style="1495" customWidth="1"/>
    <col min="3063" max="3063" width="14.42578125" style="1495" customWidth="1"/>
    <col min="3064" max="3064" width="16" style="1495" customWidth="1"/>
    <col min="3065" max="3065" width="14.42578125" style="1495" customWidth="1"/>
    <col min="3066" max="3066" width="16" style="1495" customWidth="1"/>
    <col min="3067" max="3067" width="3.42578125" style="1495" customWidth="1"/>
    <col min="3068" max="3317" width="9.140625" style="1495"/>
    <col min="3318" max="3318" width="40.28515625" style="1495" customWidth="1"/>
    <col min="3319" max="3319" width="14.42578125" style="1495" customWidth="1"/>
    <col min="3320" max="3320" width="16" style="1495" customWidth="1"/>
    <col min="3321" max="3321" width="14.42578125" style="1495" customWidth="1"/>
    <col min="3322" max="3322" width="16" style="1495" customWidth="1"/>
    <col min="3323" max="3323" width="3.42578125" style="1495" customWidth="1"/>
    <col min="3324" max="3573" width="9.140625" style="1495"/>
    <col min="3574" max="3574" width="40.28515625" style="1495" customWidth="1"/>
    <col min="3575" max="3575" width="14.42578125" style="1495" customWidth="1"/>
    <col min="3576" max="3576" width="16" style="1495" customWidth="1"/>
    <col min="3577" max="3577" width="14.42578125" style="1495" customWidth="1"/>
    <col min="3578" max="3578" width="16" style="1495" customWidth="1"/>
    <col min="3579" max="3579" width="3.42578125" style="1495" customWidth="1"/>
    <col min="3580" max="3829" width="9.140625" style="1495"/>
    <col min="3830" max="3830" width="40.28515625" style="1495" customWidth="1"/>
    <col min="3831" max="3831" width="14.42578125" style="1495" customWidth="1"/>
    <col min="3832" max="3832" width="16" style="1495" customWidth="1"/>
    <col min="3833" max="3833" width="14.42578125" style="1495" customWidth="1"/>
    <col min="3834" max="3834" width="16" style="1495" customWidth="1"/>
    <col min="3835" max="3835" width="3.42578125" style="1495" customWidth="1"/>
    <col min="3836" max="4085" width="9.140625" style="1495"/>
    <col min="4086" max="4086" width="40.28515625" style="1495" customWidth="1"/>
    <col min="4087" max="4087" width="14.42578125" style="1495" customWidth="1"/>
    <col min="4088" max="4088" width="16" style="1495" customWidth="1"/>
    <col min="4089" max="4089" width="14.42578125" style="1495" customWidth="1"/>
    <col min="4090" max="4090" width="16" style="1495" customWidth="1"/>
    <col min="4091" max="4091" width="3.42578125" style="1495" customWidth="1"/>
    <col min="4092" max="4341" width="9.140625" style="1495"/>
    <col min="4342" max="4342" width="40.28515625" style="1495" customWidth="1"/>
    <col min="4343" max="4343" width="14.42578125" style="1495" customWidth="1"/>
    <col min="4344" max="4344" width="16" style="1495" customWidth="1"/>
    <col min="4345" max="4345" width="14.42578125" style="1495" customWidth="1"/>
    <col min="4346" max="4346" width="16" style="1495" customWidth="1"/>
    <col min="4347" max="4347" width="3.42578125" style="1495" customWidth="1"/>
    <col min="4348" max="4597" width="9.140625" style="1495"/>
    <col min="4598" max="4598" width="40.28515625" style="1495" customWidth="1"/>
    <col min="4599" max="4599" width="14.42578125" style="1495" customWidth="1"/>
    <col min="4600" max="4600" width="16" style="1495" customWidth="1"/>
    <col min="4601" max="4601" width="14.42578125" style="1495" customWidth="1"/>
    <col min="4602" max="4602" width="16" style="1495" customWidth="1"/>
    <col min="4603" max="4603" width="3.42578125" style="1495" customWidth="1"/>
    <col min="4604" max="4853" width="9.140625" style="1495"/>
    <col min="4854" max="4854" width="40.28515625" style="1495" customWidth="1"/>
    <col min="4855" max="4855" width="14.42578125" style="1495" customWidth="1"/>
    <col min="4856" max="4856" width="16" style="1495" customWidth="1"/>
    <col min="4857" max="4857" width="14.42578125" style="1495" customWidth="1"/>
    <col min="4858" max="4858" width="16" style="1495" customWidth="1"/>
    <col min="4859" max="4859" width="3.42578125" style="1495" customWidth="1"/>
    <col min="4860" max="5109" width="9.140625" style="1495"/>
    <col min="5110" max="5110" width="40.28515625" style="1495" customWidth="1"/>
    <col min="5111" max="5111" width="14.42578125" style="1495" customWidth="1"/>
    <col min="5112" max="5112" width="16" style="1495" customWidth="1"/>
    <col min="5113" max="5113" width="14.42578125" style="1495" customWidth="1"/>
    <col min="5114" max="5114" width="16" style="1495" customWidth="1"/>
    <col min="5115" max="5115" width="3.42578125" style="1495" customWidth="1"/>
    <col min="5116" max="5365" width="9.140625" style="1495"/>
    <col min="5366" max="5366" width="40.28515625" style="1495" customWidth="1"/>
    <col min="5367" max="5367" width="14.42578125" style="1495" customWidth="1"/>
    <col min="5368" max="5368" width="16" style="1495" customWidth="1"/>
    <col min="5369" max="5369" width="14.42578125" style="1495" customWidth="1"/>
    <col min="5370" max="5370" width="16" style="1495" customWidth="1"/>
    <col min="5371" max="5371" width="3.42578125" style="1495" customWidth="1"/>
    <col min="5372" max="5621" width="9.140625" style="1495"/>
    <col min="5622" max="5622" width="40.28515625" style="1495" customWidth="1"/>
    <col min="5623" max="5623" width="14.42578125" style="1495" customWidth="1"/>
    <col min="5624" max="5624" width="16" style="1495" customWidth="1"/>
    <col min="5625" max="5625" width="14.42578125" style="1495" customWidth="1"/>
    <col min="5626" max="5626" width="16" style="1495" customWidth="1"/>
    <col min="5627" max="5627" width="3.42578125" style="1495" customWidth="1"/>
    <col min="5628" max="5877" width="9.140625" style="1495"/>
    <col min="5878" max="5878" width="40.28515625" style="1495" customWidth="1"/>
    <col min="5879" max="5879" width="14.42578125" style="1495" customWidth="1"/>
    <col min="5880" max="5880" width="16" style="1495" customWidth="1"/>
    <col min="5881" max="5881" width="14.42578125" style="1495" customWidth="1"/>
    <col min="5882" max="5882" width="16" style="1495" customWidth="1"/>
    <col min="5883" max="5883" width="3.42578125" style="1495" customWidth="1"/>
    <col min="5884" max="6133" width="9.140625" style="1495"/>
    <col min="6134" max="6134" width="40.28515625" style="1495" customWidth="1"/>
    <col min="6135" max="6135" width="14.42578125" style="1495" customWidth="1"/>
    <col min="6136" max="6136" width="16" style="1495" customWidth="1"/>
    <col min="6137" max="6137" width="14.42578125" style="1495" customWidth="1"/>
    <col min="6138" max="6138" width="16" style="1495" customWidth="1"/>
    <col min="6139" max="6139" width="3.42578125" style="1495" customWidth="1"/>
    <col min="6140" max="6389" width="9.140625" style="1495"/>
    <col min="6390" max="6390" width="40.28515625" style="1495" customWidth="1"/>
    <col min="6391" max="6391" width="14.42578125" style="1495" customWidth="1"/>
    <col min="6392" max="6392" width="16" style="1495" customWidth="1"/>
    <col min="6393" max="6393" width="14.42578125" style="1495" customWidth="1"/>
    <col min="6394" max="6394" width="16" style="1495" customWidth="1"/>
    <col min="6395" max="6395" width="3.42578125" style="1495" customWidth="1"/>
    <col min="6396" max="6645" width="9.140625" style="1495"/>
    <col min="6646" max="6646" width="40.28515625" style="1495" customWidth="1"/>
    <col min="6647" max="6647" width="14.42578125" style="1495" customWidth="1"/>
    <col min="6648" max="6648" width="16" style="1495" customWidth="1"/>
    <col min="6649" max="6649" width="14.42578125" style="1495" customWidth="1"/>
    <col min="6650" max="6650" width="16" style="1495" customWidth="1"/>
    <col min="6651" max="6651" width="3.42578125" style="1495" customWidth="1"/>
    <col min="6652" max="6901" width="9.140625" style="1495"/>
    <col min="6902" max="6902" width="40.28515625" style="1495" customWidth="1"/>
    <col min="6903" max="6903" width="14.42578125" style="1495" customWidth="1"/>
    <col min="6904" max="6904" width="16" style="1495" customWidth="1"/>
    <col min="6905" max="6905" width="14.42578125" style="1495" customWidth="1"/>
    <col min="6906" max="6906" width="16" style="1495" customWidth="1"/>
    <col min="6907" max="6907" width="3.42578125" style="1495" customWidth="1"/>
    <col min="6908" max="7157" width="9.140625" style="1495"/>
    <col min="7158" max="7158" width="40.28515625" style="1495" customWidth="1"/>
    <col min="7159" max="7159" width="14.42578125" style="1495" customWidth="1"/>
    <col min="7160" max="7160" width="16" style="1495" customWidth="1"/>
    <col min="7161" max="7161" width="14.42578125" style="1495" customWidth="1"/>
    <col min="7162" max="7162" width="16" style="1495" customWidth="1"/>
    <col min="7163" max="7163" width="3.42578125" style="1495" customWidth="1"/>
    <col min="7164" max="7413" width="9.140625" style="1495"/>
    <col min="7414" max="7414" width="40.28515625" style="1495" customWidth="1"/>
    <col min="7415" max="7415" width="14.42578125" style="1495" customWidth="1"/>
    <col min="7416" max="7416" width="16" style="1495" customWidth="1"/>
    <col min="7417" max="7417" width="14.42578125" style="1495" customWidth="1"/>
    <col min="7418" max="7418" width="16" style="1495" customWidth="1"/>
    <col min="7419" max="7419" width="3.42578125" style="1495" customWidth="1"/>
    <col min="7420" max="7669" width="9.140625" style="1495"/>
    <col min="7670" max="7670" width="40.28515625" style="1495" customWidth="1"/>
    <col min="7671" max="7671" width="14.42578125" style="1495" customWidth="1"/>
    <col min="7672" max="7672" width="16" style="1495" customWidth="1"/>
    <col min="7673" max="7673" width="14.42578125" style="1495" customWidth="1"/>
    <col min="7674" max="7674" width="16" style="1495" customWidth="1"/>
    <col min="7675" max="7675" width="3.42578125" style="1495" customWidth="1"/>
    <col min="7676" max="7925" width="9.140625" style="1495"/>
    <col min="7926" max="7926" width="40.28515625" style="1495" customWidth="1"/>
    <col min="7927" max="7927" width="14.42578125" style="1495" customWidth="1"/>
    <col min="7928" max="7928" width="16" style="1495" customWidth="1"/>
    <col min="7929" max="7929" width="14.42578125" style="1495" customWidth="1"/>
    <col min="7930" max="7930" width="16" style="1495" customWidth="1"/>
    <col min="7931" max="7931" width="3.42578125" style="1495" customWidth="1"/>
    <col min="7932" max="8181" width="9.140625" style="1495"/>
    <col min="8182" max="8182" width="40.28515625" style="1495" customWidth="1"/>
    <col min="8183" max="8183" width="14.42578125" style="1495" customWidth="1"/>
    <col min="8184" max="8184" width="16" style="1495" customWidth="1"/>
    <col min="8185" max="8185" width="14.42578125" style="1495" customWidth="1"/>
    <col min="8186" max="8186" width="16" style="1495" customWidth="1"/>
    <col min="8187" max="8187" width="3.42578125" style="1495" customWidth="1"/>
    <col min="8188" max="8437" width="9.140625" style="1495"/>
    <col min="8438" max="8438" width="40.28515625" style="1495" customWidth="1"/>
    <col min="8439" max="8439" width="14.42578125" style="1495" customWidth="1"/>
    <col min="8440" max="8440" width="16" style="1495" customWidth="1"/>
    <col min="8441" max="8441" width="14.42578125" style="1495" customWidth="1"/>
    <col min="8442" max="8442" width="16" style="1495" customWidth="1"/>
    <col min="8443" max="8443" width="3.42578125" style="1495" customWidth="1"/>
    <col min="8444" max="8693" width="9.140625" style="1495"/>
    <col min="8694" max="8694" width="40.28515625" style="1495" customWidth="1"/>
    <col min="8695" max="8695" width="14.42578125" style="1495" customWidth="1"/>
    <col min="8696" max="8696" width="16" style="1495" customWidth="1"/>
    <col min="8697" max="8697" width="14.42578125" style="1495" customWidth="1"/>
    <col min="8698" max="8698" width="16" style="1495" customWidth="1"/>
    <col min="8699" max="8699" width="3.42578125" style="1495" customWidth="1"/>
    <col min="8700" max="8949" width="9.140625" style="1495"/>
    <col min="8950" max="8950" width="40.28515625" style="1495" customWidth="1"/>
    <col min="8951" max="8951" width="14.42578125" style="1495" customWidth="1"/>
    <col min="8952" max="8952" width="16" style="1495" customWidth="1"/>
    <col min="8953" max="8953" width="14.42578125" style="1495" customWidth="1"/>
    <col min="8954" max="8954" width="16" style="1495" customWidth="1"/>
    <col min="8955" max="8955" width="3.42578125" style="1495" customWidth="1"/>
    <col min="8956" max="9205" width="9.140625" style="1495"/>
    <col min="9206" max="9206" width="40.28515625" style="1495" customWidth="1"/>
    <col min="9207" max="9207" width="14.42578125" style="1495" customWidth="1"/>
    <col min="9208" max="9208" width="16" style="1495" customWidth="1"/>
    <col min="9209" max="9209" width="14.42578125" style="1495" customWidth="1"/>
    <col min="9210" max="9210" width="16" style="1495" customWidth="1"/>
    <col min="9211" max="9211" width="3.42578125" style="1495" customWidth="1"/>
    <col min="9212" max="9461" width="9.140625" style="1495"/>
    <col min="9462" max="9462" width="40.28515625" style="1495" customWidth="1"/>
    <col min="9463" max="9463" width="14.42578125" style="1495" customWidth="1"/>
    <col min="9464" max="9464" width="16" style="1495" customWidth="1"/>
    <col min="9465" max="9465" width="14.42578125" style="1495" customWidth="1"/>
    <col min="9466" max="9466" width="16" style="1495" customWidth="1"/>
    <col min="9467" max="9467" width="3.42578125" style="1495" customWidth="1"/>
    <col min="9468" max="9717" width="9.140625" style="1495"/>
    <col min="9718" max="9718" width="40.28515625" style="1495" customWidth="1"/>
    <col min="9719" max="9719" width="14.42578125" style="1495" customWidth="1"/>
    <col min="9720" max="9720" width="16" style="1495" customWidth="1"/>
    <col min="9721" max="9721" width="14.42578125" style="1495" customWidth="1"/>
    <col min="9722" max="9722" width="16" style="1495" customWidth="1"/>
    <col min="9723" max="9723" width="3.42578125" style="1495" customWidth="1"/>
    <col min="9724" max="9973" width="9.140625" style="1495"/>
    <col min="9974" max="9974" width="40.28515625" style="1495" customWidth="1"/>
    <col min="9975" max="9975" width="14.42578125" style="1495" customWidth="1"/>
    <col min="9976" max="9976" width="16" style="1495" customWidth="1"/>
    <col min="9977" max="9977" width="14.42578125" style="1495" customWidth="1"/>
    <col min="9978" max="9978" width="16" style="1495" customWidth="1"/>
    <col min="9979" max="9979" width="3.42578125" style="1495" customWidth="1"/>
    <col min="9980" max="10229" width="9.140625" style="1495"/>
    <col min="10230" max="10230" width="40.28515625" style="1495" customWidth="1"/>
    <col min="10231" max="10231" width="14.42578125" style="1495" customWidth="1"/>
    <col min="10232" max="10232" width="16" style="1495" customWidth="1"/>
    <col min="10233" max="10233" width="14.42578125" style="1495" customWidth="1"/>
    <col min="10234" max="10234" width="16" style="1495" customWidth="1"/>
    <col min="10235" max="10235" width="3.42578125" style="1495" customWidth="1"/>
    <col min="10236" max="10485" width="9.140625" style="1495"/>
    <col min="10486" max="10486" width="40.28515625" style="1495" customWidth="1"/>
    <col min="10487" max="10487" width="14.42578125" style="1495" customWidth="1"/>
    <col min="10488" max="10488" width="16" style="1495" customWidth="1"/>
    <col min="10489" max="10489" width="14.42578125" style="1495" customWidth="1"/>
    <col min="10490" max="10490" width="16" style="1495" customWidth="1"/>
    <col min="10491" max="10491" width="3.42578125" style="1495" customWidth="1"/>
    <col min="10492" max="10741" width="9.140625" style="1495"/>
    <col min="10742" max="10742" width="40.28515625" style="1495" customWidth="1"/>
    <col min="10743" max="10743" width="14.42578125" style="1495" customWidth="1"/>
    <col min="10744" max="10744" width="16" style="1495" customWidth="1"/>
    <col min="10745" max="10745" width="14.42578125" style="1495" customWidth="1"/>
    <col min="10746" max="10746" width="16" style="1495" customWidth="1"/>
    <col min="10747" max="10747" width="3.42578125" style="1495" customWidth="1"/>
    <col min="10748" max="10997" width="9.140625" style="1495"/>
    <col min="10998" max="10998" width="40.28515625" style="1495" customWidth="1"/>
    <col min="10999" max="10999" width="14.42578125" style="1495" customWidth="1"/>
    <col min="11000" max="11000" width="16" style="1495" customWidth="1"/>
    <col min="11001" max="11001" width="14.42578125" style="1495" customWidth="1"/>
    <col min="11002" max="11002" width="16" style="1495" customWidth="1"/>
    <col min="11003" max="11003" width="3.42578125" style="1495" customWidth="1"/>
    <col min="11004" max="11253" width="9.140625" style="1495"/>
    <col min="11254" max="11254" width="40.28515625" style="1495" customWidth="1"/>
    <col min="11255" max="11255" width="14.42578125" style="1495" customWidth="1"/>
    <col min="11256" max="11256" width="16" style="1495" customWidth="1"/>
    <col min="11257" max="11257" width="14.42578125" style="1495" customWidth="1"/>
    <col min="11258" max="11258" width="16" style="1495" customWidth="1"/>
    <col min="11259" max="11259" width="3.42578125" style="1495" customWidth="1"/>
    <col min="11260" max="11509" width="9.140625" style="1495"/>
    <col min="11510" max="11510" width="40.28515625" style="1495" customWidth="1"/>
    <col min="11511" max="11511" width="14.42578125" style="1495" customWidth="1"/>
    <col min="11512" max="11512" width="16" style="1495" customWidth="1"/>
    <col min="11513" max="11513" width="14.42578125" style="1495" customWidth="1"/>
    <col min="11514" max="11514" width="16" style="1495" customWidth="1"/>
    <col min="11515" max="11515" width="3.42578125" style="1495" customWidth="1"/>
    <col min="11516" max="11765" width="9.140625" style="1495"/>
    <col min="11766" max="11766" width="40.28515625" style="1495" customWidth="1"/>
    <col min="11767" max="11767" width="14.42578125" style="1495" customWidth="1"/>
    <col min="11768" max="11768" width="16" style="1495" customWidth="1"/>
    <col min="11769" max="11769" width="14.42578125" style="1495" customWidth="1"/>
    <col min="11770" max="11770" width="16" style="1495" customWidth="1"/>
    <col min="11771" max="11771" width="3.42578125" style="1495" customWidth="1"/>
    <col min="11772" max="12021" width="9.140625" style="1495"/>
    <col min="12022" max="12022" width="40.28515625" style="1495" customWidth="1"/>
    <col min="12023" max="12023" width="14.42578125" style="1495" customWidth="1"/>
    <col min="12024" max="12024" width="16" style="1495" customWidth="1"/>
    <col min="12025" max="12025" width="14.42578125" style="1495" customWidth="1"/>
    <col min="12026" max="12026" width="16" style="1495" customWidth="1"/>
    <col min="12027" max="12027" width="3.42578125" style="1495" customWidth="1"/>
    <col min="12028" max="12277" width="9.140625" style="1495"/>
    <col min="12278" max="12278" width="40.28515625" style="1495" customWidth="1"/>
    <col min="12279" max="12279" width="14.42578125" style="1495" customWidth="1"/>
    <col min="12280" max="12280" width="16" style="1495" customWidth="1"/>
    <col min="12281" max="12281" width="14.42578125" style="1495" customWidth="1"/>
    <col min="12282" max="12282" width="16" style="1495" customWidth="1"/>
    <col min="12283" max="12283" width="3.42578125" style="1495" customWidth="1"/>
    <col min="12284" max="12533" width="9.140625" style="1495"/>
    <col min="12534" max="12534" width="40.28515625" style="1495" customWidth="1"/>
    <col min="12535" max="12535" width="14.42578125" style="1495" customWidth="1"/>
    <col min="12536" max="12536" width="16" style="1495" customWidth="1"/>
    <col min="12537" max="12537" width="14.42578125" style="1495" customWidth="1"/>
    <col min="12538" max="12538" width="16" style="1495" customWidth="1"/>
    <col min="12539" max="12539" width="3.42578125" style="1495" customWidth="1"/>
    <col min="12540" max="12789" width="9.140625" style="1495"/>
    <col min="12790" max="12790" width="40.28515625" style="1495" customWidth="1"/>
    <col min="12791" max="12791" width="14.42578125" style="1495" customWidth="1"/>
    <col min="12792" max="12792" width="16" style="1495" customWidth="1"/>
    <col min="12793" max="12793" width="14.42578125" style="1495" customWidth="1"/>
    <col min="12794" max="12794" width="16" style="1495" customWidth="1"/>
    <col min="12795" max="12795" width="3.42578125" style="1495" customWidth="1"/>
    <col min="12796" max="13045" width="9.140625" style="1495"/>
    <col min="13046" max="13046" width="40.28515625" style="1495" customWidth="1"/>
    <col min="13047" max="13047" width="14.42578125" style="1495" customWidth="1"/>
    <col min="13048" max="13048" width="16" style="1495" customWidth="1"/>
    <col min="13049" max="13049" width="14.42578125" style="1495" customWidth="1"/>
    <col min="13050" max="13050" width="16" style="1495" customWidth="1"/>
    <col min="13051" max="13051" width="3.42578125" style="1495" customWidth="1"/>
    <col min="13052" max="13301" width="9.140625" style="1495"/>
    <col min="13302" max="13302" width="40.28515625" style="1495" customWidth="1"/>
    <col min="13303" max="13303" width="14.42578125" style="1495" customWidth="1"/>
    <col min="13304" max="13304" width="16" style="1495" customWidth="1"/>
    <col min="13305" max="13305" width="14.42578125" style="1495" customWidth="1"/>
    <col min="13306" max="13306" width="16" style="1495" customWidth="1"/>
    <col min="13307" max="13307" width="3.42578125" style="1495" customWidth="1"/>
    <col min="13308" max="13557" width="9.140625" style="1495"/>
    <col min="13558" max="13558" width="40.28515625" style="1495" customWidth="1"/>
    <col min="13559" max="13559" width="14.42578125" style="1495" customWidth="1"/>
    <col min="13560" max="13560" width="16" style="1495" customWidth="1"/>
    <col min="13561" max="13561" width="14.42578125" style="1495" customWidth="1"/>
    <col min="13562" max="13562" width="16" style="1495" customWidth="1"/>
    <col min="13563" max="13563" width="3.42578125" style="1495" customWidth="1"/>
    <col min="13564" max="13813" width="9.140625" style="1495"/>
    <col min="13814" max="13814" width="40.28515625" style="1495" customWidth="1"/>
    <col min="13815" max="13815" width="14.42578125" style="1495" customWidth="1"/>
    <col min="13816" max="13816" width="16" style="1495" customWidth="1"/>
    <col min="13817" max="13817" width="14.42578125" style="1495" customWidth="1"/>
    <col min="13818" max="13818" width="16" style="1495" customWidth="1"/>
    <col min="13819" max="13819" width="3.42578125" style="1495" customWidth="1"/>
    <col min="13820" max="14069" width="9.140625" style="1495"/>
    <col min="14070" max="14070" width="40.28515625" style="1495" customWidth="1"/>
    <col min="14071" max="14071" width="14.42578125" style="1495" customWidth="1"/>
    <col min="14072" max="14072" width="16" style="1495" customWidth="1"/>
    <col min="14073" max="14073" width="14.42578125" style="1495" customWidth="1"/>
    <col min="14074" max="14074" width="16" style="1495" customWidth="1"/>
    <col min="14075" max="14075" width="3.42578125" style="1495" customWidth="1"/>
    <col min="14076" max="14325" width="9.140625" style="1495"/>
    <col min="14326" max="14326" width="40.28515625" style="1495" customWidth="1"/>
    <col min="14327" max="14327" width="14.42578125" style="1495" customWidth="1"/>
    <col min="14328" max="14328" width="16" style="1495" customWidth="1"/>
    <col min="14329" max="14329" width="14.42578125" style="1495" customWidth="1"/>
    <col min="14330" max="14330" width="16" style="1495" customWidth="1"/>
    <col min="14331" max="14331" width="3.42578125" style="1495" customWidth="1"/>
    <col min="14332" max="14581" width="9.140625" style="1495"/>
    <col min="14582" max="14582" width="40.28515625" style="1495" customWidth="1"/>
    <col min="14583" max="14583" width="14.42578125" style="1495" customWidth="1"/>
    <col min="14584" max="14584" width="16" style="1495" customWidth="1"/>
    <col min="14585" max="14585" width="14.42578125" style="1495" customWidth="1"/>
    <col min="14586" max="14586" width="16" style="1495" customWidth="1"/>
    <col min="14587" max="14587" width="3.42578125" style="1495" customWidth="1"/>
    <col min="14588" max="14837" width="9.140625" style="1495"/>
    <col min="14838" max="14838" width="40.28515625" style="1495" customWidth="1"/>
    <col min="14839" max="14839" width="14.42578125" style="1495" customWidth="1"/>
    <col min="14840" max="14840" width="16" style="1495" customWidth="1"/>
    <col min="14841" max="14841" width="14.42578125" style="1495" customWidth="1"/>
    <col min="14842" max="14842" width="16" style="1495" customWidth="1"/>
    <col min="14843" max="14843" width="3.42578125" style="1495" customWidth="1"/>
    <col min="14844" max="15093" width="9.140625" style="1495"/>
    <col min="15094" max="15094" width="40.28515625" style="1495" customWidth="1"/>
    <col min="15095" max="15095" width="14.42578125" style="1495" customWidth="1"/>
    <col min="15096" max="15096" width="16" style="1495" customWidth="1"/>
    <col min="15097" max="15097" width="14.42578125" style="1495" customWidth="1"/>
    <col min="15098" max="15098" width="16" style="1495" customWidth="1"/>
    <col min="15099" max="15099" width="3.42578125" style="1495" customWidth="1"/>
    <col min="15100" max="15349" width="9.140625" style="1495"/>
    <col min="15350" max="15350" width="40.28515625" style="1495" customWidth="1"/>
    <col min="15351" max="15351" width="14.42578125" style="1495" customWidth="1"/>
    <col min="15352" max="15352" width="16" style="1495" customWidth="1"/>
    <col min="15353" max="15353" width="14.42578125" style="1495" customWidth="1"/>
    <col min="15354" max="15354" width="16" style="1495" customWidth="1"/>
    <col min="15355" max="15355" width="3.42578125" style="1495" customWidth="1"/>
    <col min="15356" max="15605" width="9.140625" style="1495"/>
    <col min="15606" max="15606" width="40.28515625" style="1495" customWidth="1"/>
    <col min="15607" max="15607" width="14.42578125" style="1495" customWidth="1"/>
    <col min="15608" max="15608" width="16" style="1495" customWidth="1"/>
    <col min="15609" max="15609" width="14.42578125" style="1495" customWidth="1"/>
    <col min="15610" max="15610" width="16" style="1495" customWidth="1"/>
    <col min="15611" max="15611" width="3.42578125" style="1495" customWidth="1"/>
    <col min="15612" max="15861" width="9.140625" style="1495"/>
    <col min="15862" max="15862" width="40.28515625" style="1495" customWidth="1"/>
    <col min="15863" max="15863" width="14.42578125" style="1495" customWidth="1"/>
    <col min="15864" max="15864" width="16" style="1495" customWidth="1"/>
    <col min="15865" max="15865" width="14.42578125" style="1495" customWidth="1"/>
    <col min="15866" max="15866" width="16" style="1495" customWidth="1"/>
    <col min="15867" max="15867" width="3.42578125" style="1495" customWidth="1"/>
    <col min="15868" max="16117" width="9.140625" style="1495"/>
    <col min="16118" max="16118" width="40.28515625" style="1495" customWidth="1"/>
    <col min="16119" max="16119" width="14.42578125" style="1495" customWidth="1"/>
    <col min="16120" max="16120" width="16" style="1495" customWidth="1"/>
    <col min="16121" max="16121" width="14.42578125" style="1495" customWidth="1"/>
    <col min="16122" max="16122" width="16" style="1495" customWidth="1"/>
    <col min="16123" max="16123" width="3.42578125" style="1495" customWidth="1"/>
    <col min="16124" max="16384" width="9.140625" style="1495"/>
  </cols>
  <sheetData>
    <row r="2" spans="2:10" s="1491" customFormat="1" x14ac:dyDescent="0.3">
      <c r="B2" s="1778" t="s">
        <v>4071</v>
      </c>
      <c r="C2" s="1775"/>
      <c r="D2" s="1776"/>
      <c r="E2" s="1777"/>
    </row>
    <row r="3" spans="2:10" ht="21" thickBot="1" x14ac:dyDescent="0.4">
      <c r="B3" s="1778"/>
      <c r="C3" s="1778"/>
    </row>
    <row r="4" spans="2:10" s="1707" customFormat="1" ht="24" customHeight="1" thickBot="1" x14ac:dyDescent="0.35">
      <c r="B4" s="4023"/>
      <c r="C4" s="4024"/>
      <c r="D4" s="4015" t="s">
        <v>4072</v>
      </c>
      <c r="E4" s="4352" t="s">
        <v>4073</v>
      </c>
      <c r="F4" s="4353"/>
      <c r="G4" s="4016" t="s">
        <v>4074</v>
      </c>
      <c r="I4" s="1495"/>
      <c r="J4"/>
    </row>
    <row r="5" spans="2:10" s="1707" customFormat="1" ht="21.95" customHeight="1" thickBot="1" x14ac:dyDescent="0.3">
      <c r="B5" s="4025"/>
      <c r="C5" s="4026"/>
      <c r="D5" s="4017" t="s">
        <v>5865</v>
      </c>
      <c r="E5" s="4018">
        <v>43448</v>
      </c>
      <c r="F5" s="4017" t="s">
        <v>5866</v>
      </c>
      <c r="G5" s="4019">
        <v>41705</v>
      </c>
    </row>
    <row r="6" spans="2:10" s="1707" customFormat="1" ht="20.100000000000001" customHeight="1" x14ac:dyDescent="0.25">
      <c r="B6" s="4027">
        <v>1</v>
      </c>
      <c r="C6" s="4028" t="s">
        <v>5867</v>
      </c>
      <c r="D6" s="4020">
        <v>2000</v>
      </c>
      <c r="E6" s="4020">
        <v>2000</v>
      </c>
      <c r="F6" s="4020">
        <v>2000</v>
      </c>
      <c r="G6" s="4020">
        <v>1400</v>
      </c>
    </row>
    <row r="7" spans="2:10" s="1707" customFormat="1" ht="20.100000000000001" customHeight="1" x14ac:dyDescent="0.25">
      <c r="B7" s="4027">
        <v>2</v>
      </c>
      <c r="C7" s="4028" t="s">
        <v>5868</v>
      </c>
      <c r="D7" s="4020">
        <v>3600</v>
      </c>
      <c r="E7" s="4020">
        <v>5300</v>
      </c>
      <c r="F7" s="4020">
        <v>2000</v>
      </c>
      <c r="G7" s="4020">
        <v>3296</v>
      </c>
    </row>
    <row r="8" spans="2:10" s="1707" customFormat="1" ht="20.100000000000001" customHeight="1" x14ac:dyDescent="0.25">
      <c r="B8" s="4027">
        <v>3</v>
      </c>
      <c r="C8" s="4028" t="s">
        <v>5869</v>
      </c>
      <c r="D8" s="4020">
        <v>2000</v>
      </c>
      <c r="E8" s="4020">
        <v>2000</v>
      </c>
      <c r="F8" s="4020">
        <v>2000</v>
      </c>
      <c r="G8" s="4020">
        <v>1400</v>
      </c>
    </row>
    <row r="9" spans="2:10" s="1707" customFormat="1" ht="20.100000000000001" customHeight="1" x14ac:dyDescent="0.25">
      <c r="B9" s="4027">
        <v>4</v>
      </c>
      <c r="C9" s="4026" t="s">
        <v>5870</v>
      </c>
      <c r="D9" s="4021">
        <v>4.4800000000000004</v>
      </c>
      <c r="E9" s="4021">
        <v>3.91</v>
      </c>
      <c r="F9" s="4021">
        <v>3.91</v>
      </c>
      <c r="G9" s="4021">
        <v>6.95</v>
      </c>
    </row>
    <row r="10" spans="2:10" s="1707" customFormat="1" ht="20.100000000000001" customHeight="1" x14ac:dyDescent="0.25">
      <c r="B10" s="4027">
        <v>5</v>
      </c>
      <c r="C10" s="4028" t="s">
        <v>5871</v>
      </c>
      <c r="D10" s="4021">
        <v>4.75</v>
      </c>
      <c r="E10" s="4021">
        <v>3.95</v>
      </c>
      <c r="F10" s="4021" t="s">
        <v>4077</v>
      </c>
      <c r="G10" s="4021">
        <v>7.9</v>
      </c>
    </row>
    <row r="11" spans="2:10" s="1707" customFormat="1" ht="20.100000000000001" customHeight="1" x14ac:dyDescent="0.25">
      <c r="B11" s="4027">
        <v>6</v>
      </c>
      <c r="C11" s="4028" t="s">
        <v>5872</v>
      </c>
      <c r="D11" s="4021">
        <v>4.7</v>
      </c>
      <c r="E11" s="4021">
        <v>3.93</v>
      </c>
      <c r="F11" s="4021">
        <v>3.93</v>
      </c>
      <c r="G11" s="4021">
        <v>7.6</v>
      </c>
    </row>
    <row r="12" spans="2:10" s="1707" customFormat="1" ht="20.100000000000001" customHeight="1" x14ac:dyDescent="0.25">
      <c r="B12" s="4027">
        <v>7</v>
      </c>
      <c r="C12" s="4028" t="s">
        <v>5873</v>
      </c>
      <c r="D12" s="4022" t="s">
        <v>4078</v>
      </c>
      <c r="E12" s="4022">
        <v>99.962000000000003</v>
      </c>
      <c r="F12" s="4022">
        <v>99.962000000000003</v>
      </c>
      <c r="G12" s="4022" t="s">
        <v>4079</v>
      </c>
    </row>
    <row r="13" spans="2:10" s="1707" customFormat="1" ht="18" thickBot="1" x14ac:dyDescent="0.3">
      <c r="B13" s="4029"/>
      <c r="C13" s="4030"/>
      <c r="D13" s="1750"/>
      <c r="E13" s="1751"/>
      <c r="F13" s="1751"/>
      <c r="G13" s="1750"/>
    </row>
    <row r="14" spans="2:10" s="1707" customFormat="1" ht="16.5" x14ac:dyDescent="0.25">
      <c r="B14" s="1780"/>
      <c r="C14" s="1781"/>
      <c r="D14" s="1782"/>
      <c r="E14" s="1782"/>
      <c r="F14" s="1782"/>
    </row>
    <row r="15" spans="2:10" s="1707" customFormat="1" ht="17.25" x14ac:dyDescent="0.25">
      <c r="B15" s="1783" t="s">
        <v>4080</v>
      </c>
      <c r="C15" s="1781"/>
      <c r="D15" s="1782"/>
      <c r="E15" s="1782"/>
    </row>
    <row r="16" spans="2:10" s="1707" customFormat="1" ht="17.25" x14ac:dyDescent="0.25">
      <c r="B16" s="1783" t="s">
        <v>4081</v>
      </c>
      <c r="C16" s="1781"/>
      <c r="D16" s="1782"/>
      <c r="E16" s="1782"/>
    </row>
    <row r="17" spans="2:5" s="1707" customFormat="1" ht="16.5" x14ac:dyDescent="0.25">
      <c r="B17" s="1783"/>
      <c r="C17" s="1781"/>
      <c r="D17" s="1782"/>
      <c r="E17" s="1782"/>
    </row>
    <row r="18" spans="2:5" ht="16.5" x14ac:dyDescent="0.3">
      <c r="B18" s="1784" t="s">
        <v>4015</v>
      </c>
      <c r="C18" s="1754"/>
      <c r="D18" s="1495"/>
    </row>
  </sheetData>
  <mergeCells count="1">
    <mergeCell ref="E4:F4"/>
  </mergeCells>
  <pageMargins left="0.25" right="0.25" top="0.75" bottom="0.75" header="0.3" footer="0.3"/>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16"/>
  <sheetViews>
    <sheetView zoomScaleNormal="100" workbookViewId="0">
      <selection activeCell="B23" sqref="B23"/>
    </sheetView>
  </sheetViews>
  <sheetFormatPr defaultRowHeight="20.25" x14ac:dyDescent="0.35"/>
  <cols>
    <col min="1" max="1" width="5.5703125" style="1779" customWidth="1"/>
    <col min="2" max="2" width="34.5703125" style="1779" customWidth="1"/>
    <col min="3" max="4" width="20.140625" style="1779" customWidth="1"/>
    <col min="5" max="5" width="23.42578125" style="1495" customWidth="1"/>
    <col min="6" max="6" width="9" style="1495" customWidth="1"/>
    <col min="7" max="254" width="9.140625" style="1495"/>
    <col min="255" max="255" width="40.28515625" style="1495" customWidth="1"/>
    <col min="256" max="256" width="14.42578125" style="1495" customWidth="1"/>
    <col min="257" max="257" width="16" style="1495" customWidth="1"/>
    <col min="258" max="258" width="14.42578125" style="1495" customWidth="1"/>
    <col min="259" max="259" width="16" style="1495" customWidth="1"/>
    <col min="260" max="260" width="3.42578125" style="1495" customWidth="1"/>
    <col min="261" max="510" width="9.140625" style="1495"/>
    <col min="511" max="511" width="40.28515625" style="1495" customWidth="1"/>
    <col min="512" max="512" width="14.42578125" style="1495" customWidth="1"/>
    <col min="513" max="513" width="16" style="1495" customWidth="1"/>
    <col min="514" max="514" width="14.42578125" style="1495" customWidth="1"/>
    <col min="515" max="515" width="16" style="1495" customWidth="1"/>
    <col min="516" max="516" width="3.42578125" style="1495" customWidth="1"/>
    <col min="517" max="766" width="9.140625" style="1495"/>
    <col min="767" max="767" width="40.28515625" style="1495" customWidth="1"/>
    <col min="768" max="768" width="14.42578125" style="1495" customWidth="1"/>
    <col min="769" max="769" width="16" style="1495" customWidth="1"/>
    <col min="770" max="770" width="14.42578125" style="1495" customWidth="1"/>
    <col min="771" max="771" width="16" style="1495" customWidth="1"/>
    <col min="772" max="772" width="3.42578125" style="1495" customWidth="1"/>
    <col min="773" max="1022" width="9.140625" style="1495"/>
    <col min="1023" max="1023" width="40.28515625" style="1495" customWidth="1"/>
    <col min="1024" max="1024" width="14.42578125" style="1495" customWidth="1"/>
    <col min="1025" max="1025" width="16" style="1495" customWidth="1"/>
    <col min="1026" max="1026" width="14.42578125" style="1495" customWidth="1"/>
    <col min="1027" max="1027" width="16" style="1495" customWidth="1"/>
    <col min="1028" max="1028" width="3.42578125" style="1495" customWidth="1"/>
    <col min="1029" max="1278" width="9.140625" style="1495"/>
    <col min="1279" max="1279" width="40.28515625" style="1495" customWidth="1"/>
    <col min="1280" max="1280" width="14.42578125" style="1495" customWidth="1"/>
    <col min="1281" max="1281" width="16" style="1495" customWidth="1"/>
    <col min="1282" max="1282" width="14.42578125" style="1495" customWidth="1"/>
    <col min="1283" max="1283" width="16" style="1495" customWidth="1"/>
    <col min="1284" max="1284" width="3.42578125" style="1495" customWidth="1"/>
    <col min="1285" max="1534" width="9.140625" style="1495"/>
    <col min="1535" max="1535" width="40.28515625" style="1495" customWidth="1"/>
    <col min="1536" max="1536" width="14.42578125" style="1495" customWidth="1"/>
    <col min="1537" max="1537" width="16" style="1495" customWidth="1"/>
    <col min="1538" max="1538" width="14.42578125" style="1495" customWidth="1"/>
    <col min="1539" max="1539" width="16" style="1495" customWidth="1"/>
    <col min="1540" max="1540" width="3.42578125" style="1495" customWidth="1"/>
    <col min="1541" max="1790" width="9.140625" style="1495"/>
    <col min="1791" max="1791" width="40.28515625" style="1495" customWidth="1"/>
    <col min="1792" max="1792" width="14.42578125" style="1495" customWidth="1"/>
    <col min="1793" max="1793" width="16" style="1495" customWidth="1"/>
    <col min="1794" max="1794" width="14.42578125" style="1495" customWidth="1"/>
    <col min="1795" max="1795" width="16" style="1495" customWidth="1"/>
    <col min="1796" max="1796" width="3.42578125" style="1495" customWidth="1"/>
    <col min="1797" max="2046" width="9.140625" style="1495"/>
    <col min="2047" max="2047" width="40.28515625" style="1495" customWidth="1"/>
    <col min="2048" max="2048" width="14.42578125" style="1495" customWidth="1"/>
    <col min="2049" max="2049" width="16" style="1495" customWidth="1"/>
    <col min="2050" max="2050" width="14.42578125" style="1495" customWidth="1"/>
    <col min="2051" max="2051" width="16" style="1495" customWidth="1"/>
    <col min="2052" max="2052" width="3.42578125" style="1495" customWidth="1"/>
    <col min="2053" max="2302" width="9.140625" style="1495"/>
    <col min="2303" max="2303" width="40.28515625" style="1495" customWidth="1"/>
    <col min="2304" max="2304" width="14.42578125" style="1495" customWidth="1"/>
    <col min="2305" max="2305" width="16" style="1495" customWidth="1"/>
    <col min="2306" max="2306" width="14.42578125" style="1495" customWidth="1"/>
    <col min="2307" max="2307" width="16" style="1495" customWidth="1"/>
    <col min="2308" max="2308" width="3.42578125" style="1495" customWidth="1"/>
    <col min="2309" max="2558" width="9.140625" style="1495"/>
    <col min="2559" max="2559" width="40.28515625" style="1495" customWidth="1"/>
    <col min="2560" max="2560" width="14.42578125" style="1495" customWidth="1"/>
    <col min="2561" max="2561" width="16" style="1495" customWidth="1"/>
    <col min="2562" max="2562" width="14.42578125" style="1495" customWidth="1"/>
    <col min="2563" max="2563" width="16" style="1495" customWidth="1"/>
    <col min="2564" max="2564" width="3.42578125" style="1495" customWidth="1"/>
    <col min="2565" max="2814" width="9.140625" style="1495"/>
    <col min="2815" max="2815" width="40.28515625" style="1495" customWidth="1"/>
    <col min="2816" max="2816" width="14.42578125" style="1495" customWidth="1"/>
    <col min="2817" max="2817" width="16" style="1495" customWidth="1"/>
    <col min="2818" max="2818" width="14.42578125" style="1495" customWidth="1"/>
    <col min="2819" max="2819" width="16" style="1495" customWidth="1"/>
    <col min="2820" max="2820" width="3.42578125" style="1495" customWidth="1"/>
    <col min="2821" max="3070" width="9.140625" style="1495"/>
    <col min="3071" max="3071" width="40.28515625" style="1495" customWidth="1"/>
    <col min="3072" max="3072" width="14.42578125" style="1495" customWidth="1"/>
    <col min="3073" max="3073" width="16" style="1495" customWidth="1"/>
    <col min="3074" max="3074" width="14.42578125" style="1495" customWidth="1"/>
    <col min="3075" max="3075" width="16" style="1495" customWidth="1"/>
    <col min="3076" max="3076" width="3.42578125" style="1495" customWidth="1"/>
    <col min="3077" max="3326" width="9.140625" style="1495"/>
    <col min="3327" max="3327" width="40.28515625" style="1495" customWidth="1"/>
    <col min="3328" max="3328" width="14.42578125" style="1495" customWidth="1"/>
    <col min="3329" max="3329" width="16" style="1495" customWidth="1"/>
    <col min="3330" max="3330" width="14.42578125" style="1495" customWidth="1"/>
    <col min="3331" max="3331" width="16" style="1495" customWidth="1"/>
    <col min="3332" max="3332" width="3.42578125" style="1495" customWidth="1"/>
    <col min="3333" max="3582" width="9.140625" style="1495"/>
    <col min="3583" max="3583" width="40.28515625" style="1495" customWidth="1"/>
    <col min="3584" max="3584" width="14.42578125" style="1495" customWidth="1"/>
    <col min="3585" max="3585" width="16" style="1495" customWidth="1"/>
    <col min="3586" max="3586" width="14.42578125" style="1495" customWidth="1"/>
    <col min="3587" max="3587" width="16" style="1495" customWidth="1"/>
    <col min="3588" max="3588" width="3.42578125" style="1495" customWidth="1"/>
    <col min="3589" max="3838" width="9.140625" style="1495"/>
    <col min="3839" max="3839" width="40.28515625" style="1495" customWidth="1"/>
    <col min="3840" max="3840" width="14.42578125" style="1495" customWidth="1"/>
    <col min="3841" max="3841" width="16" style="1495" customWidth="1"/>
    <col min="3842" max="3842" width="14.42578125" style="1495" customWidth="1"/>
    <col min="3843" max="3843" width="16" style="1495" customWidth="1"/>
    <col min="3844" max="3844" width="3.42578125" style="1495" customWidth="1"/>
    <col min="3845" max="4094" width="9.140625" style="1495"/>
    <col min="4095" max="4095" width="40.28515625" style="1495" customWidth="1"/>
    <col min="4096" max="4096" width="14.42578125" style="1495" customWidth="1"/>
    <col min="4097" max="4097" width="16" style="1495" customWidth="1"/>
    <col min="4098" max="4098" width="14.42578125" style="1495" customWidth="1"/>
    <col min="4099" max="4099" width="16" style="1495" customWidth="1"/>
    <col min="4100" max="4100" width="3.42578125" style="1495" customWidth="1"/>
    <col min="4101" max="4350" width="9.140625" style="1495"/>
    <col min="4351" max="4351" width="40.28515625" style="1495" customWidth="1"/>
    <col min="4352" max="4352" width="14.42578125" style="1495" customWidth="1"/>
    <col min="4353" max="4353" width="16" style="1495" customWidth="1"/>
    <col min="4354" max="4354" width="14.42578125" style="1495" customWidth="1"/>
    <col min="4355" max="4355" width="16" style="1495" customWidth="1"/>
    <col min="4356" max="4356" width="3.42578125" style="1495" customWidth="1"/>
    <col min="4357" max="4606" width="9.140625" style="1495"/>
    <col min="4607" max="4607" width="40.28515625" style="1495" customWidth="1"/>
    <col min="4608" max="4608" width="14.42578125" style="1495" customWidth="1"/>
    <col min="4609" max="4609" width="16" style="1495" customWidth="1"/>
    <col min="4610" max="4610" width="14.42578125" style="1495" customWidth="1"/>
    <col min="4611" max="4611" width="16" style="1495" customWidth="1"/>
    <col min="4612" max="4612" width="3.42578125" style="1495" customWidth="1"/>
    <col min="4613" max="4862" width="9.140625" style="1495"/>
    <col min="4863" max="4863" width="40.28515625" style="1495" customWidth="1"/>
    <col min="4864" max="4864" width="14.42578125" style="1495" customWidth="1"/>
    <col min="4865" max="4865" width="16" style="1495" customWidth="1"/>
    <col min="4866" max="4866" width="14.42578125" style="1495" customWidth="1"/>
    <col min="4867" max="4867" width="16" style="1495" customWidth="1"/>
    <col min="4868" max="4868" width="3.42578125" style="1495" customWidth="1"/>
    <col min="4869" max="5118" width="9.140625" style="1495"/>
    <col min="5119" max="5119" width="40.28515625" style="1495" customWidth="1"/>
    <col min="5120" max="5120" width="14.42578125" style="1495" customWidth="1"/>
    <col min="5121" max="5121" width="16" style="1495" customWidth="1"/>
    <col min="5122" max="5122" width="14.42578125" style="1495" customWidth="1"/>
    <col min="5123" max="5123" width="16" style="1495" customWidth="1"/>
    <col min="5124" max="5124" width="3.42578125" style="1495" customWidth="1"/>
    <col min="5125" max="5374" width="9.140625" style="1495"/>
    <col min="5375" max="5375" width="40.28515625" style="1495" customWidth="1"/>
    <col min="5376" max="5376" width="14.42578125" style="1495" customWidth="1"/>
    <col min="5377" max="5377" width="16" style="1495" customWidth="1"/>
    <col min="5378" max="5378" width="14.42578125" style="1495" customWidth="1"/>
    <col min="5379" max="5379" width="16" style="1495" customWidth="1"/>
    <col min="5380" max="5380" width="3.42578125" style="1495" customWidth="1"/>
    <col min="5381" max="5630" width="9.140625" style="1495"/>
    <col min="5631" max="5631" width="40.28515625" style="1495" customWidth="1"/>
    <col min="5632" max="5632" width="14.42578125" style="1495" customWidth="1"/>
    <col min="5633" max="5633" width="16" style="1495" customWidth="1"/>
    <col min="5634" max="5634" width="14.42578125" style="1495" customWidth="1"/>
    <col min="5635" max="5635" width="16" style="1495" customWidth="1"/>
    <col min="5636" max="5636" width="3.42578125" style="1495" customWidth="1"/>
    <col min="5637" max="5886" width="9.140625" style="1495"/>
    <col min="5887" max="5887" width="40.28515625" style="1495" customWidth="1"/>
    <col min="5888" max="5888" width="14.42578125" style="1495" customWidth="1"/>
    <col min="5889" max="5889" width="16" style="1495" customWidth="1"/>
    <col min="5890" max="5890" width="14.42578125" style="1495" customWidth="1"/>
    <col min="5891" max="5891" width="16" style="1495" customWidth="1"/>
    <col min="5892" max="5892" width="3.42578125" style="1495" customWidth="1"/>
    <col min="5893" max="6142" width="9.140625" style="1495"/>
    <col min="6143" max="6143" width="40.28515625" style="1495" customWidth="1"/>
    <col min="6144" max="6144" width="14.42578125" style="1495" customWidth="1"/>
    <col min="6145" max="6145" width="16" style="1495" customWidth="1"/>
    <col min="6146" max="6146" width="14.42578125" style="1495" customWidth="1"/>
    <col min="6147" max="6147" width="16" style="1495" customWidth="1"/>
    <col min="6148" max="6148" width="3.42578125" style="1495" customWidth="1"/>
    <col min="6149" max="6398" width="9.140625" style="1495"/>
    <col min="6399" max="6399" width="40.28515625" style="1495" customWidth="1"/>
    <col min="6400" max="6400" width="14.42578125" style="1495" customWidth="1"/>
    <col min="6401" max="6401" width="16" style="1495" customWidth="1"/>
    <col min="6402" max="6402" width="14.42578125" style="1495" customWidth="1"/>
    <col min="6403" max="6403" width="16" style="1495" customWidth="1"/>
    <col min="6404" max="6404" width="3.42578125" style="1495" customWidth="1"/>
    <col min="6405" max="6654" width="9.140625" style="1495"/>
    <col min="6655" max="6655" width="40.28515625" style="1495" customWidth="1"/>
    <col min="6656" max="6656" width="14.42578125" style="1495" customWidth="1"/>
    <col min="6657" max="6657" width="16" style="1495" customWidth="1"/>
    <col min="6658" max="6658" width="14.42578125" style="1495" customWidth="1"/>
    <col min="6659" max="6659" width="16" style="1495" customWidth="1"/>
    <col min="6660" max="6660" width="3.42578125" style="1495" customWidth="1"/>
    <col min="6661" max="6910" width="9.140625" style="1495"/>
    <col min="6911" max="6911" width="40.28515625" style="1495" customWidth="1"/>
    <col min="6912" max="6912" width="14.42578125" style="1495" customWidth="1"/>
    <col min="6913" max="6913" width="16" style="1495" customWidth="1"/>
    <col min="6914" max="6914" width="14.42578125" style="1495" customWidth="1"/>
    <col min="6915" max="6915" width="16" style="1495" customWidth="1"/>
    <col min="6916" max="6916" width="3.42578125" style="1495" customWidth="1"/>
    <col min="6917" max="7166" width="9.140625" style="1495"/>
    <col min="7167" max="7167" width="40.28515625" style="1495" customWidth="1"/>
    <col min="7168" max="7168" width="14.42578125" style="1495" customWidth="1"/>
    <col min="7169" max="7169" width="16" style="1495" customWidth="1"/>
    <col min="7170" max="7170" width="14.42578125" style="1495" customWidth="1"/>
    <col min="7171" max="7171" width="16" style="1495" customWidth="1"/>
    <col min="7172" max="7172" width="3.42578125" style="1495" customWidth="1"/>
    <col min="7173" max="7422" width="9.140625" style="1495"/>
    <col min="7423" max="7423" width="40.28515625" style="1495" customWidth="1"/>
    <col min="7424" max="7424" width="14.42578125" style="1495" customWidth="1"/>
    <col min="7425" max="7425" width="16" style="1495" customWidth="1"/>
    <col min="7426" max="7426" width="14.42578125" style="1495" customWidth="1"/>
    <col min="7427" max="7427" width="16" style="1495" customWidth="1"/>
    <col min="7428" max="7428" width="3.42578125" style="1495" customWidth="1"/>
    <col min="7429" max="7678" width="9.140625" style="1495"/>
    <col min="7679" max="7679" width="40.28515625" style="1495" customWidth="1"/>
    <col min="7680" max="7680" width="14.42578125" style="1495" customWidth="1"/>
    <col min="7681" max="7681" width="16" style="1495" customWidth="1"/>
    <col min="7682" max="7682" width="14.42578125" style="1495" customWidth="1"/>
    <col min="7683" max="7683" width="16" style="1495" customWidth="1"/>
    <col min="7684" max="7684" width="3.42578125" style="1495" customWidth="1"/>
    <col min="7685" max="7934" width="9.140625" style="1495"/>
    <col min="7935" max="7935" width="40.28515625" style="1495" customWidth="1"/>
    <col min="7936" max="7936" width="14.42578125" style="1495" customWidth="1"/>
    <col min="7937" max="7937" width="16" style="1495" customWidth="1"/>
    <col min="7938" max="7938" width="14.42578125" style="1495" customWidth="1"/>
    <col min="7939" max="7939" width="16" style="1495" customWidth="1"/>
    <col min="7940" max="7940" width="3.42578125" style="1495" customWidth="1"/>
    <col min="7941" max="8190" width="9.140625" style="1495"/>
    <col min="8191" max="8191" width="40.28515625" style="1495" customWidth="1"/>
    <col min="8192" max="8192" width="14.42578125" style="1495" customWidth="1"/>
    <col min="8193" max="8193" width="16" style="1495" customWidth="1"/>
    <col min="8194" max="8194" width="14.42578125" style="1495" customWidth="1"/>
    <col min="8195" max="8195" width="16" style="1495" customWidth="1"/>
    <col min="8196" max="8196" width="3.42578125" style="1495" customWidth="1"/>
    <col min="8197" max="8446" width="9.140625" style="1495"/>
    <col min="8447" max="8447" width="40.28515625" style="1495" customWidth="1"/>
    <col min="8448" max="8448" width="14.42578125" style="1495" customWidth="1"/>
    <col min="8449" max="8449" width="16" style="1495" customWidth="1"/>
    <col min="8450" max="8450" width="14.42578125" style="1495" customWidth="1"/>
    <col min="8451" max="8451" width="16" style="1495" customWidth="1"/>
    <col min="8452" max="8452" width="3.42578125" style="1495" customWidth="1"/>
    <col min="8453" max="8702" width="9.140625" style="1495"/>
    <col min="8703" max="8703" width="40.28515625" style="1495" customWidth="1"/>
    <col min="8704" max="8704" width="14.42578125" style="1495" customWidth="1"/>
    <col min="8705" max="8705" width="16" style="1495" customWidth="1"/>
    <col min="8706" max="8706" width="14.42578125" style="1495" customWidth="1"/>
    <col min="8707" max="8707" width="16" style="1495" customWidth="1"/>
    <col min="8708" max="8708" width="3.42578125" style="1495" customWidth="1"/>
    <col min="8709" max="8958" width="9.140625" style="1495"/>
    <col min="8959" max="8959" width="40.28515625" style="1495" customWidth="1"/>
    <col min="8960" max="8960" width="14.42578125" style="1495" customWidth="1"/>
    <col min="8961" max="8961" width="16" style="1495" customWidth="1"/>
    <col min="8962" max="8962" width="14.42578125" style="1495" customWidth="1"/>
    <col min="8963" max="8963" width="16" style="1495" customWidth="1"/>
    <col min="8964" max="8964" width="3.42578125" style="1495" customWidth="1"/>
    <col min="8965" max="9214" width="9.140625" style="1495"/>
    <col min="9215" max="9215" width="40.28515625" style="1495" customWidth="1"/>
    <col min="9216" max="9216" width="14.42578125" style="1495" customWidth="1"/>
    <col min="9217" max="9217" width="16" style="1495" customWidth="1"/>
    <col min="9218" max="9218" width="14.42578125" style="1495" customWidth="1"/>
    <col min="9219" max="9219" width="16" style="1495" customWidth="1"/>
    <col min="9220" max="9220" width="3.42578125" style="1495" customWidth="1"/>
    <col min="9221" max="9470" width="9.140625" style="1495"/>
    <col min="9471" max="9471" width="40.28515625" style="1495" customWidth="1"/>
    <col min="9472" max="9472" width="14.42578125" style="1495" customWidth="1"/>
    <col min="9473" max="9473" width="16" style="1495" customWidth="1"/>
    <col min="9474" max="9474" width="14.42578125" style="1495" customWidth="1"/>
    <col min="9475" max="9475" width="16" style="1495" customWidth="1"/>
    <col min="9476" max="9476" width="3.42578125" style="1495" customWidth="1"/>
    <col min="9477" max="9726" width="9.140625" style="1495"/>
    <col min="9727" max="9727" width="40.28515625" style="1495" customWidth="1"/>
    <col min="9728" max="9728" width="14.42578125" style="1495" customWidth="1"/>
    <col min="9729" max="9729" width="16" style="1495" customWidth="1"/>
    <col min="9730" max="9730" width="14.42578125" style="1495" customWidth="1"/>
    <col min="9731" max="9731" width="16" style="1495" customWidth="1"/>
    <col min="9732" max="9732" width="3.42578125" style="1495" customWidth="1"/>
    <col min="9733" max="9982" width="9.140625" style="1495"/>
    <col min="9983" max="9983" width="40.28515625" style="1495" customWidth="1"/>
    <col min="9984" max="9984" width="14.42578125" style="1495" customWidth="1"/>
    <col min="9985" max="9985" width="16" style="1495" customWidth="1"/>
    <col min="9986" max="9986" width="14.42578125" style="1495" customWidth="1"/>
    <col min="9987" max="9987" width="16" style="1495" customWidth="1"/>
    <col min="9988" max="9988" width="3.42578125" style="1495" customWidth="1"/>
    <col min="9989" max="10238" width="9.140625" style="1495"/>
    <col min="10239" max="10239" width="40.28515625" style="1495" customWidth="1"/>
    <col min="10240" max="10240" width="14.42578125" style="1495" customWidth="1"/>
    <col min="10241" max="10241" width="16" style="1495" customWidth="1"/>
    <col min="10242" max="10242" width="14.42578125" style="1495" customWidth="1"/>
    <col min="10243" max="10243" width="16" style="1495" customWidth="1"/>
    <col min="10244" max="10244" width="3.42578125" style="1495" customWidth="1"/>
    <col min="10245" max="10494" width="9.140625" style="1495"/>
    <col min="10495" max="10495" width="40.28515625" style="1495" customWidth="1"/>
    <col min="10496" max="10496" width="14.42578125" style="1495" customWidth="1"/>
    <col min="10497" max="10497" width="16" style="1495" customWidth="1"/>
    <col min="10498" max="10498" width="14.42578125" style="1495" customWidth="1"/>
    <col min="10499" max="10499" width="16" style="1495" customWidth="1"/>
    <col min="10500" max="10500" width="3.42578125" style="1495" customWidth="1"/>
    <col min="10501" max="10750" width="9.140625" style="1495"/>
    <col min="10751" max="10751" width="40.28515625" style="1495" customWidth="1"/>
    <col min="10752" max="10752" width="14.42578125" style="1495" customWidth="1"/>
    <col min="10753" max="10753" width="16" style="1495" customWidth="1"/>
    <col min="10754" max="10754" width="14.42578125" style="1495" customWidth="1"/>
    <col min="10755" max="10755" width="16" style="1495" customWidth="1"/>
    <col min="10756" max="10756" width="3.42578125" style="1495" customWidth="1"/>
    <col min="10757" max="11006" width="9.140625" style="1495"/>
    <col min="11007" max="11007" width="40.28515625" style="1495" customWidth="1"/>
    <col min="11008" max="11008" width="14.42578125" style="1495" customWidth="1"/>
    <col min="11009" max="11009" width="16" style="1495" customWidth="1"/>
    <col min="11010" max="11010" width="14.42578125" style="1495" customWidth="1"/>
    <col min="11011" max="11011" width="16" style="1495" customWidth="1"/>
    <col min="11012" max="11012" width="3.42578125" style="1495" customWidth="1"/>
    <col min="11013" max="11262" width="9.140625" style="1495"/>
    <col min="11263" max="11263" width="40.28515625" style="1495" customWidth="1"/>
    <col min="11264" max="11264" width="14.42578125" style="1495" customWidth="1"/>
    <col min="11265" max="11265" width="16" style="1495" customWidth="1"/>
    <col min="11266" max="11266" width="14.42578125" style="1495" customWidth="1"/>
    <col min="11267" max="11267" width="16" style="1495" customWidth="1"/>
    <col min="11268" max="11268" width="3.42578125" style="1495" customWidth="1"/>
    <col min="11269" max="11518" width="9.140625" style="1495"/>
    <col min="11519" max="11519" width="40.28515625" style="1495" customWidth="1"/>
    <col min="11520" max="11520" width="14.42578125" style="1495" customWidth="1"/>
    <col min="11521" max="11521" width="16" style="1495" customWidth="1"/>
    <col min="11522" max="11522" width="14.42578125" style="1495" customWidth="1"/>
    <col min="11523" max="11523" width="16" style="1495" customWidth="1"/>
    <col min="11524" max="11524" width="3.42578125" style="1495" customWidth="1"/>
    <col min="11525" max="11774" width="9.140625" style="1495"/>
    <col min="11775" max="11775" width="40.28515625" style="1495" customWidth="1"/>
    <col min="11776" max="11776" width="14.42578125" style="1495" customWidth="1"/>
    <col min="11777" max="11777" width="16" style="1495" customWidth="1"/>
    <col min="11778" max="11778" width="14.42578125" style="1495" customWidth="1"/>
    <col min="11779" max="11779" width="16" style="1495" customWidth="1"/>
    <col min="11780" max="11780" width="3.42578125" style="1495" customWidth="1"/>
    <col min="11781" max="12030" width="9.140625" style="1495"/>
    <col min="12031" max="12031" width="40.28515625" style="1495" customWidth="1"/>
    <col min="12032" max="12032" width="14.42578125" style="1495" customWidth="1"/>
    <col min="12033" max="12033" width="16" style="1495" customWidth="1"/>
    <col min="12034" max="12034" width="14.42578125" style="1495" customWidth="1"/>
    <col min="12035" max="12035" width="16" style="1495" customWidth="1"/>
    <col min="12036" max="12036" width="3.42578125" style="1495" customWidth="1"/>
    <col min="12037" max="12286" width="9.140625" style="1495"/>
    <col min="12287" max="12287" width="40.28515625" style="1495" customWidth="1"/>
    <col min="12288" max="12288" width="14.42578125" style="1495" customWidth="1"/>
    <col min="12289" max="12289" width="16" style="1495" customWidth="1"/>
    <col min="12290" max="12290" width="14.42578125" style="1495" customWidth="1"/>
    <col min="12291" max="12291" width="16" style="1495" customWidth="1"/>
    <col min="12292" max="12292" width="3.42578125" style="1495" customWidth="1"/>
    <col min="12293" max="12542" width="9.140625" style="1495"/>
    <col min="12543" max="12543" width="40.28515625" style="1495" customWidth="1"/>
    <col min="12544" max="12544" width="14.42578125" style="1495" customWidth="1"/>
    <col min="12545" max="12545" width="16" style="1495" customWidth="1"/>
    <col min="12546" max="12546" width="14.42578125" style="1495" customWidth="1"/>
    <col min="12547" max="12547" width="16" style="1495" customWidth="1"/>
    <col min="12548" max="12548" width="3.42578125" style="1495" customWidth="1"/>
    <col min="12549" max="12798" width="9.140625" style="1495"/>
    <col min="12799" max="12799" width="40.28515625" style="1495" customWidth="1"/>
    <col min="12800" max="12800" width="14.42578125" style="1495" customWidth="1"/>
    <col min="12801" max="12801" width="16" style="1495" customWidth="1"/>
    <col min="12802" max="12802" width="14.42578125" style="1495" customWidth="1"/>
    <col min="12803" max="12803" width="16" style="1495" customWidth="1"/>
    <col min="12804" max="12804" width="3.42578125" style="1495" customWidth="1"/>
    <col min="12805" max="13054" width="9.140625" style="1495"/>
    <col min="13055" max="13055" width="40.28515625" style="1495" customWidth="1"/>
    <col min="13056" max="13056" width="14.42578125" style="1495" customWidth="1"/>
    <col min="13057" max="13057" width="16" style="1495" customWidth="1"/>
    <col min="13058" max="13058" width="14.42578125" style="1495" customWidth="1"/>
    <col min="13059" max="13059" width="16" style="1495" customWidth="1"/>
    <col min="13060" max="13060" width="3.42578125" style="1495" customWidth="1"/>
    <col min="13061" max="13310" width="9.140625" style="1495"/>
    <col min="13311" max="13311" width="40.28515625" style="1495" customWidth="1"/>
    <col min="13312" max="13312" width="14.42578125" style="1495" customWidth="1"/>
    <col min="13313" max="13313" width="16" style="1495" customWidth="1"/>
    <col min="13314" max="13314" width="14.42578125" style="1495" customWidth="1"/>
    <col min="13315" max="13315" width="16" style="1495" customWidth="1"/>
    <col min="13316" max="13316" width="3.42578125" style="1495" customWidth="1"/>
    <col min="13317" max="13566" width="9.140625" style="1495"/>
    <col min="13567" max="13567" width="40.28515625" style="1495" customWidth="1"/>
    <col min="13568" max="13568" width="14.42578125" style="1495" customWidth="1"/>
    <col min="13569" max="13569" width="16" style="1495" customWidth="1"/>
    <col min="13570" max="13570" width="14.42578125" style="1495" customWidth="1"/>
    <col min="13571" max="13571" width="16" style="1495" customWidth="1"/>
    <col min="13572" max="13572" width="3.42578125" style="1495" customWidth="1"/>
    <col min="13573" max="13822" width="9.140625" style="1495"/>
    <col min="13823" max="13823" width="40.28515625" style="1495" customWidth="1"/>
    <col min="13824" max="13824" width="14.42578125" style="1495" customWidth="1"/>
    <col min="13825" max="13825" width="16" style="1495" customWidth="1"/>
    <col min="13826" max="13826" width="14.42578125" style="1495" customWidth="1"/>
    <col min="13827" max="13827" width="16" style="1495" customWidth="1"/>
    <col min="13828" max="13828" width="3.42578125" style="1495" customWidth="1"/>
    <col min="13829" max="14078" width="9.140625" style="1495"/>
    <col min="14079" max="14079" width="40.28515625" style="1495" customWidth="1"/>
    <col min="14080" max="14080" width="14.42578125" style="1495" customWidth="1"/>
    <col min="14081" max="14081" width="16" style="1495" customWidth="1"/>
    <col min="14082" max="14082" width="14.42578125" style="1495" customWidth="1"/>
    <col min="14083" max="14083" width="16" style="1495" customWidth="1"/>
    <col min="14084" max="14084" width="3.42578125" style="1495" customWidth="1"/>
    <col min="14085" max="14334" width="9.140625" style="1495"/>
    <col min="14335" max="14335" width="40.28515625" style="1495" customWidth="1"/>
    <col min="14336" max="14336" width="14.42578125" style="1495" customWidth="1"/>
    <col min="14337" max="14337" width="16" style="1495" customWidth="1"/>
    <col min="14338" max="14338" width="14.42578125" style="1495" customWidth="1"/>
    <col min="14339" max="14339" width="16" style="1495" customWidth="1"/>
    <col min="14340" max="14340" width="3.42578125" style="1495" customWidth="1"/>
    <col min="14341" max="14590" width="9.140625" style="1495"/>
    <col min="14591" max="14591" width="40.28515625" style="1495" customWidth="1"/>
    <col min="14592" max="14592" width="14.42578125" style="1495" customWidth="1"/>
    <col min="14593" max="14593" width="16" style="1495" customWidth="1"/>
    <col min="14594" max="14594" width="14.42578125" style="1495" customWidth="1"/>
    <col min="14595" max="14595" width="16" style="1495" customWidth="1"/>
    <col min="14596" max="14596" width="3.42578125" style="1495" customWidth="1"/>
    <col min="14597" max="14846" width="9.140625" style="1495"/>
    <col min="14847" max="14847" width="40.28515625" style="1495" customWidth="1"/>
    <col min="14848" max="14848" width="14.42578125" style="1495" customWidth="1"/>
    <col min="14849" max="14849" width="16" style="1495" customWidth="1"/>
    <col min="14850" max="14850" width="14.42578125" style="1495" customWidth="1"/>
    <col min="14851" max="14851" width="16" style="1495" customWidth="1"/>
    <col min="14852" max="14852" width="3.42578125" style="1495" customWidth="1"/>
    <col min="14853" max="15102" width="9.140625" style="1495"/>
    <col min="15103" max="15103" width="40.28515625" style="1495" customWidth="1"/>
    <col min="15104" max="15104" width="14.42578125" style="1495" customWidth="1"/>
    <col min="15105" max="15105" width="16" style="1495" customWidth="1"/>
    <col min="15106" max="15106" width="14.42578125" style="1495" customWidth="1"/>
    <col min="15107" max="15107" width="16" style="1495" customWidth="1"/>
    <col min="15108" max="15108" width="3.42578125" style="1495" customWidth="1"/>
    <col min="15109" max="15358" width="9.140625" style="1495"/>
    <col min="15359" max="15359" width="40.28515625" style="1495" customWidth="1"/>
    <col min="15360" max="15360" width="14.42578125" style="1495" customWidth="1"/>
    <col min="15361" max="15361" width="16" style="1495" customWidth="1"/>
    <col min="15362" max="15362" width="14.42578125" style="1495" customWidth="1"/>
    <col min="15363" max="15363" width="16" style="1495" customWidth="1"/>
    <col min="15364" max="15364" width="3.42578125" style="1495" customWidth="1"/>
    <col min="15365" max="15614" width="9.140625" style="1495"/>
    <col min="15615" max="15615" width="40.28515625" style="1495" customWidth="1"/>
    <col min="15616" max="15616" width="14.42578125" style="1495" customWidth="1"/>
    <col min="15617" max="15617" width="16" style="1495" customWidth="1"/>
    <col min="15618" max="15618" width="14.42578125" style="1495" customWidth="1"/>
    <col min="15619" max="15619" width="16" style="1495" customWidth="1"/>
    <col min="15620" max="15620" width="3.42578125" style="1495" customWidth="1"/>
    <col min="15621" max="15870" width="9.140625" style="1495"/>
    <col min="15871" max="15871" width="40.28515625" style="1495" customWidth="1"/>
    <col min="15872" max="15872" width="14.42578125" style="1495" customWidth="1"/>
    <col min="15873" max="15873" width="16" style="1495" customWidth="1"/>
    <col min="15874" max="15874" width="14.42578125" style="1495" customWidth="1"/>
    <col min="15875" max="15875" width="16" style="1495" customWidth="1"/>
    <col min="15876" max="15876" width="3.42578125" style="1495" customWidth="1"/>
    <col min="15877" max="16126" width="9.140625" style="1495"/>
    <col min="16127" max="16127" width="40.28515625" style="1495" customWidth="1"/>
    <col min="16128" max="16128" width="14.42578125" style="1495" customWidth="1"/>
    <col min="16129" max="16129" width="16" style="1495" customWidth="1"/>
    <col min="16130" max="16130" width="14.42578125" style="1495" customWidth="1"/>
    <col min="16131" max="16131" width="16" style="1495" customWidth="1"/>
    <col min="16132" max="16132" width="3.42578125" style="1495" customWidth="1"/>
    <col min="16133" max="16384" width="9.140625" style="1495"/>
  </cols>
  <sheetData>
    <row r="1" spans="1:8" s="1491" customFormat="1" ht="17.25" x14ac:dyDescent="0.3">
      <c r="A1" s="1775" t="s">
        <v>4082</v>
      </c>
      <c r="B1" s="1775"/>
      <c r="C1" s="1775"/>
      <c r="D1" s="1775"/>
      <c r="E1" s="1777"/>
      <c r="F1" s="1777"/>
      <c r="G1" s="1777"/>
      <c r="H1" s="1777"/>
    </row>
    <row r="2" spans="1:8" ht="12" customHeight="1" thickBot="1" x14ac:dyDescent="0.35">
      <c r="A2" s="1778"/>
      <c r="B2" s="1778"/>
      <c r="C2" s="1778"/>
      <c r="D2" s="1778"/>
      <c r="E2" s="1785"/>
      <c r="F2" s="1785"/>
      <c r="G2" s="1785"/>
      <c r="H2" s="1785"/>
    </row>
    <row r="3" spans="1:8" s="1707" customFormat="1" ht="29.25" customHeight="1" thickBot="1" x14ac:dyDescent="0.3">
      <c r="A3" s="1711"/>
      <c r="B3" s="1786"/>
      <c r="C3" s="4358" t="s">
        <v>4083</v>
      </c>
      <c r="D3" s="4359"/>
      <c r="E3" s="4358" t="s">
        <v>4084</v>
      </c>
      <c r="F3" s="4359"/>
    </row>
    <row r="4" spans="1:8" s="1707" customFormat="1" ht="26.25" customHeight="1" thickBot="1" x14ac:dyDescent="0.3">
      <c r="A4" s="1712"/>
      <c r="B4" s="1787"/>
      <c r="C4" s="1788" t="s">
        <v>4085</v>
      </c>
      <c r="D4" s="1789" t="s">
        <v>4086</v>
      </c>
      <c r="E4" s="4360" t="s">
        <v>4087</v>
      </c>
      <c r="F4" s="4361"/>
    </row>
    <row r="5" spans="1:8" s="1714" customFormat="1" ht="26.25" customHeight="1" x14ac:dyDescent="0.3">
      <c r="A5" s="1790">
        <v>1</v>
      </c>
      <c r="B5" s="1791" t="s">
        <v>4075</v>
      </c>
      <c r="C5" s="1792">
        <v>200.1</v>
      </c>
      <c r="D5" s="1793">
        <v>19.75</v>
      </c>
      <c r="E5" s="4362" t="s">
        <v>4088</v>
      </c>
      <c r="F5" s="4363"/>
    </row>
    <row r="6" spans="1:8" s="1714" customFormat="1" ht="26.25" customHeight="1" x14ac:dyDescent="0.3">
      <c r="A6" s="1713">
        <v>2</v>
      </c>
      <c r="B6" s="1794" t="s">
        <v>4076</v>
      </c>
      <c r="C6" s="1792">
        <v>200.1</v>
      </c>
      <c r="D6" s="1793">
        <v>19.75</v>
      </c>
      <c r="E6" s="4364" t="s">
        <v>4088</v>
      </c>
      <c r="F6" s="4365"/>
    </row>
    <row r="7" spans="1:8" s="1714" customFormat="1" ht="26.25" customHeight="1" x14ac:dyDescent="0.3">
      <c r="A7" s="1713">
        <v>3</v>
      </c>
      <c r="B7" s="1794" t="s">
        <v>4089</v>
      </c>
      <c r="C7" s="1795">
        <v>101.114</v>
      </c>
      <c r="D7" s="1795">
        <v>101.26600000000001</v>
      </c>
      <c r="E7" s="4354" t="s">
        <v>1972</v>
      </c>
      <c r="F7" s="4355"/>
    </row>
    <row r="8" spans="1:8" s="1714" customFormat="1" ht="26.25" customHeight="1" x14ac:dyDescent="0.3">
      <c r="A8" s="1713">
        <v>4</v>
      </c>
      <c r="B8" s="1794" t="s">
        <v>4090</v>
      </c>
      <c r="C8" s="1795">
        <v>101.114</v>
      </c>
      <c r="D8" s="1795">
        <v>101.26600000000001</v>
      </c>
      <c r="E8" s="4354" t="s">
        <v>1972</v>
      </c>
      <c r="F8" s="4355"/>
    </row>
    <row r="9" spans="1:8" s="1714" customFormat="1" ht="17.25" customHeight="1" thickBot="1" x14ac:dyDescent="0.3">
      <c r="A9" s="1748"/>
      <c r="B9" s="1796"/>
      <c r="C9" s="1797"/>
      <c r="D9" s="1798"/>
      <c r="E9" s="4356"/>
      <c r="F9" s="4357"/>
    </row>
    <row r="10" spans="1:8" ht="6" customHeight="1" x14ac:dyDescent="0.3">
      <c r="A10" s="1495"/>
      <c r="B10" s="1754"/>
      <c r="C10" s="1754"/>
      <c r="D10" s="1495"/>
    </row>
    <row r="11" spans="1:8" ht="6" customHeight="1" x14ac:dyDescent="0.3">
      <c r="A11" s="1495"/>
      <c r="B11" s="1754"/>
      <c r="C11" s="1754"/>
      <c r="D11" s="1495"/>
    </row>
    <row r="12" spans="1:8" s="1801" customFormat="1" ht="17.25" customHeight="1" x14ac:dyDescent="0.35">
      <c r="A12" s="1799" t="s">
        <v>4091</v>
      </c>
      <c r="B12" s="1800"/>
      <c r="C12" s="1800"/>
      <c r="D12" s="1800"/>
    </row>
    <row r="13" spans="1:8" s="1801" customFormat="1" ht="17.25" customHeight="1" x14ac:dyDescent="0.35">
      <c r="A13" s="1799" t="s">
        <v>4092</v>
      </c>
      <c r="B13" s="1800"/>
      <c r="C13" s="1800"/>
      <c r="D13" s="1800"/>
    </row>
    <row r="14" spans="1:8" s="1801" customFormat="1" ht="17.25" customHeight="1" x14ac:dyDescent="0.35">
      <c r="A14" s="1799" t="s">
        <v>4093</v>
      </c>
      <c r="B14" s="1800"/>
      <c r="C14" s="1800"/>
      <c r="D14" s="1800"/>
    </row>
    <row r="15" spans="1:8" s="1801" customFormat="1" ht="17.25" customHeight="1" x14ac:dyDescent="0.35">
      <c r="A15" s="1799"/>
      <c r="B15" s="1800"/>
      <c r="C15" s="1800"/>
      <c r="D15" s="1800"/>
    </row>
    <row r="16" spans="1:8" s="1801" customFormat="1" x14ac:dyDescent="0.35">
      <c r="A16" s="1784" t="s">
        <v>4015</v>
      </c>
      <c r="B16" s="1800"/>
      <c r="C16" s="1800"/>
      <c r="D16" s="1800"/>
    </row>
  </sheetData>
  <mergeCells count="8">
    <mergeCell ref="E8:F8"/>
    <mergeCell ref="E9:F9"/>
    <mergeCell ref="C3:D3"/>
    <mergeCell ref="E3:F3"/>
    <mergeCell ref="E4:F4"/>
    <mergeCell ref="E5:F5"/>
    <mergeCell ref="E6:F6"/>
    <mergeCell ref="E7:F7"/>
  </mergeCells>
  <printOptions horizontalCentered="1"/>
  <pageMargins left="0" right="0" top="1.25" bottom="0.75" header="0.3" footer="0.3"/>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IU49"/>
  <sheetViews>
    <sheetView topLeftCell="A15" workbookViewId="0">
      <selection activeCell="K5" sqref="K5"/>
    </sheetView>
  </sheetViews>
  <sheetFormatPr defaultRowHeight="20.25" x14ac:dyDescent="0.25"/>
  <cols>
    <col min="1" max="1" width="12.7109375" style="1927" customWidth="1"/>
    <col min="2" max="6" width="16" style="1804" customWidth="1"/>
    <col min="7" max="7" width="2" style="1804" customWidth="1"/>
    <col min="8" max="8" width="18.85546875" style="1804" customWidth="1"/>
    <col min="9" max="9" width="16.140625" style="1804" bestFit="1" customWidth="1"/>
    <col min="10" max="10" width="17" style="1804" bestFit="1" customWidth="1"/>
    <col min="11" max="15" width="16.140625" style="1804" bestFit="1" customWidth="1"/>
    <col min="16" max="19" width="16" style="1804" bestFit="1" customWidth="1"/>
    <col min="20" max="255" width="9.140625" style="1804"/>
    <col min="256" max="261" width="15.7109375" style="1804" customWidth="1"/>
    <col min="262" max="262" width="2" style="1804" customWidth="1"/>
    <col min="263" max="263" width="8.140625" style="1804" customWidth="1"/>
    <col min="264" max="264" width="10.85546875" style="1804" customWidth="1"/>
    <col min="265" max="266" width="9.140625" style="1804"/>
    <col min="267" max="267" width="11.28515625" style="1804" bestFit="1" customWidth="1"/>
    <col min="268" max="511" width="9.140625" style="1804"/>
    <col min="512" max="517" width="15.7109375" style="1804" customWidth="1"/>
    <col min="518" max="518" width="2" style="1804" customWidth="1"/>
    <col min="519" max="519" width="8.140625" style="1804" customWidth="1"/>
    <col min="520" max="520" width="10.85546875" style="1804" customWidth="1"/>
    <col min="521" max="522" width="9.140625" style="1804"/>
    <col min="523" max="523" width="11.28515625" style="1804" bestFit="1" customWidth="1"/>
    <col min="524" max="767" width="9.140625" style="1804"/>
    <col min="768" max="773" width="15.7109375" style="1804" customWidth="1"/>
    <col min="774" max="774" width="2" style="1804" customWidth="1"/>
    <col min="775" max="775" width="8.140625" style="1804" customWidth="1"/>
    <col min="776" max="776" width="10.85546875" style="1804" customWidth="1"/>
    <col min="777" max="778" width="9.140625" style="1804"/>
    <col min="779" max="779" width="11.28515625" style="1804" bestFit="1" customWidth="1"/>
    <col min="780" max="1023" width="9.140625" style="1804"/>
    <col min="1024" max="1029" width="15.7109375" style="1804" customWidth="1"/>
    <col min="1030" max="1030" width="2" style="1804" customWidth="1"/>
    <col min="1031" max="1031" width="8.140625" style="1804" customWidth="1"/>
    <col min="1032" max="1032" width="10.85546875" style="1804" customWidth="1"/>
    <col min="1033" max="1034" width="9.140625" style="1804"/>
    <col min="1035" max="1035" width="11.28515625" style="1804" bestFit="1" customWidth="1"/>
    <col min="1036" max="1279" width="9.140625" style="1804"/>
    <col min="1280" max="1285" width="15.7109375" style="1804" customWidth="1"/>
    <col min="1286" max="1286" width="2" style="1804" customWidth="1"/>
    <col min="1287" max="1287" width="8.140625" style="1804" customWidth="1"/>
    <col min="1288" max="1288" width="10.85546875" style="1804" customWidth="1"/>
    <col min="1289" max="1290" width="9.140625" style="1804"/>
    <col min="1291" max="1291" width="11.28515625" style="1804" bestFit="1" customWidth="1"/>
    <col min="1292" max="1535" width="9.140625" style="1804"/>
    <col min="1536" max="1541" width="15.7109375" style="1804" customWidth="1"/>
    <col min="1542" max="1542" width="2" style="1804" customWidth="1"/>
    <col min="1543" max="1543" width="8.140625" style="1804" customWidth="1"/>
    <col min="1544" max="1544" width="10.85546875" style="1804" customWidth="1"/>
    <col min="1545" max="1546" width="9.140625" style="1804"/>
    <col min="1547" max="1547" width="11.28515625" style="1804" bestFit="1" customWidth="1"/>
    <col min="1548" max="1791" width="9.140625" style="1804"/>
    <col min="1792" max="1797" width="15.7109375" style="1804" customWidth="1"/>
    <col min="1798" max="1798" width="2" style="1804" customWidth="1"/>
    <col min="1799" max="1799" width="8.140625" style="1804" customWidth="1"/>
    <col min="1800" max="1800" width="10.85546875" style="1804" customWidth="1"/>
    <col min="1801" max="1802" width="9.140625" style="1804"/>
    <col min="1803" max="1803" width="11.28515625" style="1804" bestFit="1" customWidth="1"/>
    <col min="1804" max="2047" width="9.140625" style="1804"/>
    <col min="2048" max="2053" width="15.7109375" style="1804" customWidth="1"/>
    <col min="2054" max="2054" width="2" style="1804" customWidth="1"/>
    <col min="2055" max="2055" width="8.140625" style="1804" customWidth="1"/>
    <col min="2056" max="2056" width="10.85546875" style="1804" customWidth="1"/>
    <col min="2057" max="2058" width="9.140625" style="1804"/>
    <col min="2059" max="2059" width="11.28515625" style="1804" bestFit="1" customWidth="1"/>
    <col min="2060" max="2303" width="9.140625" style="1804"/>
    <col min="2304" max="2309" width="15.7109375" style="1804" customWidth="1"/>
    <col min="2310" max="2310" width="2" style="1804" customWidth="1"/>
    <col min="2311" max="2311" width="8.140625" style="1804" customWidth="1"/>
    <col min="2312" max="2312" width="10.85546875" style="1804" customWidth="1"/>
    <col min="2313" max="2314" width="9.140625" style="1804"/>
    <col min="2315" max="2315" width="11.28515625" style="1804" bestFit="1" customWidth="1"/>
    <col min="2316" max="2559" width="9.140625" style="1804"/>
    <col min="2560" max="2565" width="15.7109375" style="1804" customWidth="1"/>
    <col min="2566" max="2566" width="2" style="1804" customWidth="1"/>
    <col min="2567" max="2567" width="8.140625" style="1804" customWidth="1"/>
    <col min="2568" max="2568" width="10.85546875" style="1804" customWidth="1"/>
    <col min="2569" max="2570" width="9.140625" style="1804"/>
    <col min="2571" max="2571" width="11.28515625" style="1804" bestFit="1" customWidth="1"/>
    <col min="2572" max="2815" width="9.140625" style="1804"/>
    <col min="2816" max="2821" width="15.7109375" style="1804" customWidth="1"/>
    <col min="2822" max="2822" width="2" style="1804" customWidth="1"/>
    <col min="2823" max="2823" width="8.140625" style="1804" customWidth="1"/>
    <col min="2824" max="2824" width="10.85546875" style="1804" customWidth="1"/>
    <col min="2825" max="2826" width="9.140625" style="1804"/>
    <col min="2827" max="2827" width="11.28515625" style="1804" bestFit="1" customWidth="1"/>
    <col min="2828" max="3071" width="9.140625" style="1804"/>
    <col min="3072" max="3077" width="15.7109375" style="1804" customWidth="1"/>
    <col min="3078" max="3078" width="2" style="1804" customWidth="1"/>
    <col min="3079" max="3079" width="8.140625" style="1804" customWidth="1"/>
    <col min="3080" max="3080" width="10.85546875" style="1804" customWidth="1"/>
    <col min="3081" max="3082" width="9.140625" style="1804"/>
    <col min="3083" max="3083" width="11.28515625" style="1804" bestFit="1" customWidth="1"/>
    <col min="3084" max="3327" width="9.140625" style="1804"/>
    <col min="3328" max="3333" width="15.7109375" style="1804" customWidth="1"/>
    <col min="3334" max="3334" width="2" style="1804" customWidth="1"/>
    <col min="3335" max="3335" width="8.140625" style="1804" customWidth="1"/>
    <col min="3336" max="3336" width="10.85546875" style="1804" customWidth="1"/>
    <col min="3337" max="3338" width="9.140625" style="1804"/>
    <col min="3339" max="3339" width="11.28515625" style="1804" bestFit="1" customWidth="1"/>
    <col min="3340" max="3583" width="9.140625" style="1804"/>
    <col min="3584" max="3589" width="15.7109375" style="1804" customWidth="1"/>
    <col min="3590" max="3590" width="2" style="1804" customWidth="1"/>
    <col min="3591" max="3591" width="8.140625" style="1804" customWidth="1"/>
    <col min="3592" max="3592" width="10.85546875" style="1804" customWidth="1"/>
    <col min="3593" max="3594" width="9.140625" style="1804"/>
    <col min="3595" max="3595" width="11.28515625" style="1804" bestFit="1" customWidth="1"/>
    <col min="3596" max="3839" width="9.140625" style="1804"/>
    <col min="3840" max="3845" width="15.7109375" style="1804" customWidth="1"/>
    <col min="3846" max="3846" width="2" style="1804" customWidth="1"/>
    <col min="3847" max="3847" width="8.140625" style="1804" customWidth="1"/>
    <col min="3848" max="3848" width="10.85546875" style="1804" customWidth="1"/>
    <col min="3849" max="3850" width="9.140625" style="1804"/>
    <col min="3851" max="3851" width="11.28515625" style="1804" bestFit="1" customWidth="1"/>
    <col min="3852" max="4095" width="9.140625" style="1804"/>
    <col min="4096" max="4101" width="15.7109375" style="1804" customWidth="1"/>
    <col min="4102" max="4102" width="2" style="1804" customWidth="1"/>
    <col min="4103" max="4103" width="8.140625" style="1804" customWidth="1"/>
    <col min="4104" max="4104" width="10.85546875" style="1804" customWidth="1"/>
    <col min="4105" max="4106" width="9.140625" style="1804"/>
    <col min="4107" max="4107" width="11.28515625" style="1804" bestFit="1" customWidth="1"/>
    <col min="4108" max="4351" width="9.140625" style="1804"/>
    <col min="4352" max="4357" width="15.7109375" style="1804" customWidth="1"/>
    <col min="4358" max="4358" width="2" style="1804" customWidth="1"/>
    <col min="4359" max="4359" width="8.140625" style="1804" customWidth="1"/>
    <col min="4360" max="4360" width="10.85546875" style="1804" customWidth="1"/>
    <col min="4361" max="4362" width="9.140625" style="1804"/>
    <col min="4363" max="4363" width="11.28515625" style="1804" bestFit="1" customWidth="1"/>
    <col min="4364" max="4607" width="9.140625" style="1804"/>
    <col min="4608" max="4613" width="15.7109375" style="1804" customWidth="1"/>
    <col min="4614" max="4614" width="2" style="1804" customWidth="1"/>
    <col min="4615" max="4615" width="8.140625" style="1804" customWidth="1"/>
    <col min="4616" max="4616" width="10.85546875" style="1804" customWidth="1"/>
    <col min="4617" max="4618" width="9.140625" style="1804"/>
    <col min="4619" max="4619" width="11.28515625" style="1804" bestFit="1" customWidth="1"/>
    <col min="4620" max="4863" width="9.140625" style="1804"/>
    <col min="4864" max="4869" width="15.7109375" style="1804" customWidth="1"/>
    <col min="4870" max="4870" width="2" style="1804" customWidth="1"/>
    <col min="4871" max="4871" width="8.140625" style="1804" customWidth="1"/>
    <col min="4872" max="4872" width="10.85546875" style="1804" customWidth="1"/>
    <col min="4873" max="4874" width="9.140625" style="1804"/>
    <col min="4875" max="4875" width="11.28515625" style="1804" bestFit="1" customWidth="1"/>
    <col min="4876" max="5119" width="9.140625" style="1804"/>
    <col min="5120" max="5125" width="15.7109375" style="1804" customWidth="1"/>
    <col min="5126" max="5126" width="2" style="1804" customWidth="1"/>
    <col min="5127" max="5127" width="8.140625" style="1804" customWidth="1"/>
    <col min="5128" max="5128" width="10.85546875" style="1804" customWidth="1"/>
    <col min="5129" max="5130" width="9.140625" style="1804"/>
    <col min="5131" max="5131" width="11.28515625" style="1804" bestFit="1" customWidth="1"/>
    <col min="5132" max="5375" width="9.140625" style="1804"/>
    <col min="5376" max="5381" width="15.7109375" style="1804" customWidth="1"/>
    <col min="5382" max="5382" width="2" style="1804" customWidth="1"/>
    <col min="5383" max="5383" width="8.140625" style="1804" customWidth="1"/>
    <col min="5384" max="5384" width="10.85546875" style="1804" customWidth="1"/>
    <col min="5385" max="5386" width="9.140625" style="1804"/>
    <col min="5387" max="5387" width="11.28515625" style="1804" bestFit="1" customWidth="1"/>
    <col min="5388" max="5631" width="9.140625" style="1804"/>
    <col min="5632" max="5637" width="15.7109375" style="1804" customWidth="1"/>
    <col min="5638" max="5638" width="2" style="1804" customWidth="1"/>
    <col min="5639" max="5639" width="8.140625" style="1804" customWidth="1"/>
    <col min="5640" max="5640" width="10.85546875" style="1804" customWidth="1"/>
    <col min="5641" max="5642" width="9.140625" style="1804"/>
    <col min="5643" max="5643" width="11.28515625" style="1804" bestFit="1" customWidth="1"/>
    <col min="5644" max="5887" width="9.140625" style="1804"/>
    <col min="5888" max="5893" width="15.7109375" style="1804" customWidth="1"/>
    <col min="5894" max="5894" width="2" style="1804" customWidth="1"/>
    <col min="5895" max="5895" width="8.140625" style="1804" customWidth="1"/>
    <col min="5896" max="5896" width="10.85546875" style="1804" customWidth="1"/>
    <col min="5897" max="5898" width="9.140625" style="1804"/>
    <col min="5899" max="5899" width="11.28515625" style="1804" bestFit="1" customWidth="1"/>
    <col min="5900" max="6143" width="9.140625" style="1804"/>
    <col min="6144" max="6149" width="15.7109375" style="1804" customWidth="1"/>
    <col min="6150" max="6150" width="2" style="1804" customWidth="1"/>
    <col min="6151" max="6151" width="8.140625" style="1804" customWidth="1"/>
    <col min="6152" max="6152" width="10.85546875" style="1804" customWidth="1"/>
    <col min="6153" max="6154" width="9.140625" style="1804"/>
    <col min="6155" max="6155" width="11.28515625" style="1804" bestFit="1" customWidth="1"/>
    <col min="6156" max="6399" width="9.140625" style="1804"/>
    <col min="6400" max="6405" width="15.7109375" style="1804" customWidth="1"/>
    <col min="6406" max="6406" width="2" style="1804" customWidth="1"/>
    <col min="6407" max="6407" width="8.140625" style="1804" customWidth="1"/>
    <col min="6408" max="6408" width="10.85546875" style="1804" customWidth="1"/>
    <col min="6409" max="6410" width="9.140625" style="1804"/>
    <col min="6411" max="6411" width="11.28515625" style="1804" bestFit="1" customWidth="1"/>
    <col min="6412" max="6655" width="9.140625" style="1804"/>
    <col min="6656" max="6661" width="15.7109375" style="1804" customWidth="1"/>
    <col min="6662" max="6662" width="2" style="1804" customWidth="1"/>
    <col min="6663" max="6663" width="8.140625" style="1804" customWidth="1"/>
    <col min="6664" max="6664" width="10.85546875" style="1804" customWidth="1"/>
    <col min="6665" max="6666" width="9.140625" style="1804"/>
    <col min="6667" max="6667" width="11.28515625" style="1804" bestFit="1" customWidth="1"/>
    <col min="6668" max="6911" width="9.140625" style="1804"/>
    <col min="6912" max="6917" width="15.7109375" style="1804" customWidth="1"/>
    <col min="6918" max="6918" width="2" style="1804" customWidth="1"/>
    <col min="6919" max="6919" width="8.140625" style="1804" customWidth="1"/>
    <col min="6920" max="6920" width="10.85546875" style="1804" customWidth="1"/>
    <col min="6921" max="6922" width="9.140625" style="1804"/>
    <col min="6923" max="6923" width="11.28515625" style="1804" bestFit="1" customWidth="1"/>
    <col min="6924" max="7167" width="9.140625" style="1804"/>
    <col min="7168" max="7173" width="15.7109375" style="1804" customWidth="1"/>
    <col min="7174" max="7174" width="2" style="1804" customWidth="1"/>
    <col min="7175" max="7175" width="8.140625" style="1804" customWidth="1"/>
    <col min="7176" max="7176" width="10.85546875" style="1804" customWidth="1"/>
    <col min="7177" max="7178" width="9.140625" style="1804"/>
    <col min="7179" max="7179" width="11.28515625" style="1804" bestFit="1" customWidth="1"/>
    <col min="7180" max="7423" width="9.140625" style="1804"/>
    <col min="7424" max="7429" width="15.7109375" style="1804" customWidth="1"/>
    <col min="7430" max="7430" width="2" style="1804" customWidth="1"/>
    <col min="7431" max="7431" width="8.140625" style="1804" customWidth="1"/>
    <col min="7432" max="7432" width="10.85546875" style="1804" customWidth="1"/>
    <col min="7433" max="7434" width="9.140625" style="1804"/>
    <col min="7435" max="7435" width="11.28515625" style="1804" bestFit="1" customWidth="1"/>
    <col min="7436" max="7679" width="9.140625" style="1804"/>
    <col min="7680" max="7685" width="15.7109375" style="1804" customWidth="1"/>
    <col min="7686" max="7686" width="2" style="1804" customWidth="1"/>
    <col min="7687" max="7687" width="8.140625" style="1804" customWidth="1"/>
    <col min="7688" max="7688" width="10.85546875" style="1804" customWidth="1"/>
    <col min="7689" max="7690" width="9.140625" style="1804"/>
    <col min="7691" max="7691" width="11.28515625" style="1804" bestFit="1" customWidth="1"/>
    <col min="7692" max="7935" width="9.140625" style="1804"/>
    <col min="7936" max="7941" width="15.7109375" style="1804" customWidth="1"/>
    <col min="7942" max="7942" width="2" style="1804" customWidth="1"/>
    <col min="7943" max="7943" width="8.140625" style="1804" customWidth="1"/>
    <col min="7944" max="7944" width="10.85546875" style="1804" customWidth="1"/>
    <col min="7945" max="7946" width="9.140625" style="1804"/>
    <col min="7947" max="7947" width="11.28515625" style="1804" bestFit="1" customWidth="1"/>
    <col min="7948" max="8191" width="9.140625" style="1804"/>
    <col min="8192" max="8197" width="15.7109375" style="1804" customWidth="1"/>
    <col min="8198" max="8198" width="2" style="1804" customWidth="1"/>
    <col min="8199" max="8199" width="8.140625" style="1804" customWidth="1"/>
    <col min="8200" max="8200" width="10.85546875" style="1804" customWidth="1"/>
    <col min="8201" max="8202" width="9.140625" style="1804"/>
    <col min="8203" max="8203" width="11.28515625" style="1804" bestFit="1" customWidth="1"/>
    <col min="8204" max="8447" width="9.140625" style="1804"/>
    <col min="8448" max="8453" width="15.7109375" style="1804" customWidth="1"/>
    <col min="8454" max="8454" width="2" style="1804" customWidth="1"/>
    <col min="8455" max="8455" width="8.140625" style="1804" customWidth="1"/>
    <col min="8456" max="8456" width="10.85546875" style="1804" customWidth="1"/>
    <col min="8457" max="8458" width="9.140625" style="1804"/>
    <col min="8459" max="8459" width="11.28515625" style="1804" bestFit="1" customWidth="1"/>
    <col min="8460" max="8703" width="9.140625" style="1804"/>
    <col min="8704" max="8709" width="15.7109375" style="1804" customWidth="1"/>
    <col min="8710" max="8710" width="2" style="1804" customWidth="1"/>
    <col min="8711" max="8711" width="8.140625" style="1804" customWidth="1"/>
    <col min="8712" max="8712" width="10.85546875" style="1804" customWidth="1"/>
    <col min="8713" max="8714" width="9.140625" style="1804"/>
    <col min="8715" max="8715" width="11.28515625" style="1804" bestFit="1" customWidth="1"/>
    <col min="8716" max="8959" width="9.140625" style="1804"/>
    <col min="8960" max="8965" width="15.7109375" style="1804" customWidth="1"/>
    <col min="8966" max="8966" width="2" style="1804" customWidth="1"/>
    <col min="8967" max="8967" width="8.140625" style="1804" customWidth="1"/>
    <col min="8968" max="8968" width="10.85546875" style="1804" customWidth="1"/>
    <col min="8969" max="8970" width="9.140625" style="1804"/>
    <col min="8971" max="8971" width="11.28515625" style="1804" bestFit="1" customWidth="1"/>
    <col min="8972" max="9215" width="9.140625" style="1804"/>
    <col min="9216" max="9221" width="15.7109375" style="1804" customWidth="1"/>
    <col min="9222" max="9222" width="2" style="1804" customWidth="1"/>
    <col min="9223" max="9223" width="8.140625" style="1804" customWidth="1"/>
    <col min="9224" max="9224" width="10.85546875" style="1804" customWidth="1"/>
    <col min="9225" max="9226" width="9.140625" style="1804"/>
    <col min="9227" max="9227" width="11.28515625" style="1804" bestFit="1" customWidth="1"/>
    <col min="9228" max="9471" width="9.140625" style="1804"/>
    <col min="9472" max="9477" width="15.7109375" style="1804" customWidth="1"/>
    <col min="9478" max="9478" width="2" style="1804" customWidth="1"/>
    <col min="9479" max="9479" width="8.140625" style="1804" customWidth="1"/>
    <col min="9480" max="9480" width="10.85546875" style="1804" customWidth="1"/>
    <col min="9481" max="9482" width="9.140625" style="1804"/>
    <col min="9483" max="9483" width="11.28515625" style="1804" bestFit="1" customWidth="1"/>
    <col min="9484" max="9727" width="9.140625" style="1804"/>
    <col min="9728" max="9733" width="15.7109375" style="1804" customWidth="1"/>
    <col min="9734" max="9734" width="2" style="1804" customWidth="1"/>
    <col min="9735" max="9735" width="8.140625" style="1804" customWidth="1"/>
    <col min="9736" max="9736" width="10.85546875" style="1804" customWidth="1"/>
    <col min="9737" max="9738" width="9.140625" style="1804"/>
    <col min="9739" max="9739" width="11.28515625" style="1804" bestFit="1" customWidth="1"/>
    <col min="9740" max="9983" width="9.140625" style="1804"/>
    <col min="9984" max="9989" width="15.7109375" style="1804" customWidth="1"/>
    <col min="9990" max="9990" width="2" style="1804" customWidth="1"/>
    <col min="9991" max="9991" width="8.140625" style="1804" customWidth="1"/>
    <col min="9992" max="9992" width="10.85546875" style="1804" customWidth="1"/>
    <col min="9993" max="9994" width="9.140625" style="1804"/>
    <col min="9995" max="9995" width="11.28515625" style="1804" bestFit="1" customWidth="1"/>
    <col min="9996" max="10239" width="9.140625" style="1804"/>
    <col min="10240" max="10245" width="15.7109375" style="1804" customWidth="1"/>
    <col min="10246" max="10246" width="2" style="1804" customWidth="1"/>
    <col min="10247" max="10247" width="8.140625" style="1804" customWidth="1"/>
    <col min="10248" max="10248" width="10.85546875" style="1804" customWidth="1"/>
    <col min="10249" max="10250" width="9.140625" style="1804"/>
    <col min="10251" max="10251" width="11.28515625" style="1804" bestFit="1" customWidth="1"/>
    <col min="10252" max="10495" width="9.140625" style="1804"/>
    <col min="10496" max="10501" width="15.7109375" style="1804" customWidth="1"/>
    <col min="10502" max="10502" width="2" style="1804" customWidth="1"/>
    <col min="10503" max="10503" width="8.140625" style="1804" customWidth="1"/>
    <col min="10504" max="10504" width="10.85546875" style="1804" customWidth="1"/>
    <col min="10505" max="10506" width="9.140625" style="1804"/>
    <col min="10507" max="10507" width="11.28515625" style="1804" bestFit="1" customWidth="1"/>
    <col min="10508" max="10751" width="9.140625" style="1804"/>
    <col min="10752" max="10757" width="15.7109375" style="1804" customWidth="1"/>
    <col min="10758" max="10758" width="2" style="1804" customWidth="1"/>
    <col min="10759" max="10759" width="8.140625" style="1804" customWidth="1"/>
    <col min="10760" max="10760" width="10.85546875" style="1804" customWidth="1"/>
    <col min="10761" max="10762" width="9.140625" style="1804"/>
    <col min="10763" max="10763" width="11.28515625" style="1804" bestFit="1" customWidth="1"/>
    <col min="10764" max="11007" width="9.140625" style="1804"/>
    <col min="11008" max="11013" width="15.7109375" style="1804" customWidth="1"/>
    <col min="11014" max="11014" width="2" style="1804" customWidth="1"/>
    <col min="11015" max="11015" width="8.140625" style="1804" customWidth="1"/>
    <col min="11016" max="11016" width="10.85546875" style="1804" customWidth="1"/>
    <col min="11017" max="11018" width="9.140625" style="1804"/>
    <col min="11019" max="11019" width="11.28515625" style="1804" bestFit="1" customWidth="1"/>
    <col min="11020" max="11263" width="9.140625" style="1804"/>
    <col min="11264" max="11269" width="15.7109375" style="1804" customWidth="1"/>
    <col min="11270" max="11270" width="2" style="1804" customWidth="1"/>
    <col min="11271" max="11271" width="8.140625" style="1804" customWidth="1"/>
    <col min="11272" max="11272" width="10.85546875" style="1804" customWidth="1"/>
    <col min="11273" max="11274" width="9.140625" style="1804"/>
    <col min="11275" max="11275" width="11.28515625" style="1804" bestFit="1" customWidth="1"/>
    <col min="11276" max="11519" width="9.140625" style="1804"/>
    <col min="11520" max="11525" width="15.7109375" style="1804" customWidth="1"/>
    <col min="11526" max="11526" width="2" style="1804" customWidth="1"/>
    <col min="11527" max="11527" width="8.140625" style="1804" customWidth="1"/>
    <col min="11528" max="11528" width="10.85546875" style="1804" customWidth="1"/>
    <col min="11529" max="11530" width="9.140625" style="1804"/>
    <col min="11531" max="11531" width="11.28515625" style="1804" bestFit="1" customWidth="1"/>
    <col min="11532" max="11775" width="9.140625" style="1804"/>
    <col min="11776" max="11781" width="15.7109375" style="1804" customWidth="1"/>
    <col min="11782" max="11782" width="2" style="1804" customWidth="1"/>
    <col min="11783" max="11783" width="8.140625" style="1804" customWidth="1"/>
    <col min="11784" max="11784" width="10.85546875" style="1804" customWidth="1"/>
    <col min="11785" max="11786" width="9.140625" style="1804"/>
    <col min="11787" max="11787" width="11.28515625" style="1804" bestFit="1" customWidth="1"/>
    <col min="11788" max="12031" width="9.140625" style="1804"/>
    <col min="12032" max="12037" width="15.7109375" style="1804" customWidth="1"/>
    <col min="12038" max="12038" width="2" style="1804" customWidth="1"/>
    <col min="12039" max="12039" width="8.140625" style="1804" customWidth="1"/>
    <col min="12040" max="12040" width="10.85546875" style="1804" customWidth="1"/>
    <col min="12041" max="12042" width="9.140625" style="1804"/>
    <col min="12043" max="12043" width="11.28515625" style="1804" bestFit="1" customWidth="1"/>
    <col min="12044" max="12287" width="9.140625" style="1804"/>
    <col min="12288" max="12293" width="15.7109375" style="1804" customWidth="1"/>
    <col min="12294" max="12294" width="2" style="1804" customWidth="1"/>
    <col min="12295" max="12295" width="8.140625" style="1804" customWidth="1"/>
    <col min="12296" max="12296" width="10.85546875" style="1804" customWidth="1"/>
    <col min="12297" max="12298" width="9.140625" style="1804"/>
    <col min="12299" max="12299" width="11.28515625" style="1804" bestFit="1" customWidth="1"/>
    <col min="12300" max="12543" width="9.140625" style="1804"/>
    <col min="12544" max="12549" width="15.7109375" style="1804" customWidth="1"/>
    <col min="12550" max="12550" width="2" style="1804" customWidth="1"/>
    <col min="12551" max="12551" width="8.140625" style="1804" customWidth="1"/>
    <col min="12552" max="12552" width="10.85546875" style="1804" customWidth="1"/>
    <col min="12553" max="12554" width="9.140625" style="1804"/>
    <col min="12555" max="12555" width="11.28515625" style="1804" bestFit="1" customWidth="1"/>
    <col min="12556" max="12799" width="9.140625" style="1804"/>
    <col min="12800" max="12805" width="15.7109375" style="1804" customWidth="1"/>
    <col min="12806" max="12806" width="2" style="1804" customWidth="1"/>
    <col min="12807" max="12807" width="8.140625" style="1804" customWidth="1"/>
    <col min="12808" max="12808" width="10.85546875" style="1804" customWidth="1"/>
    <col min="12809" max="12810" width="9.140625" style="1804"/>
    <col min="12811" max="12811" width="11.28515625" style="1804" bestFit="1" customWidth="1"/>
    <col min="12812" max="13055" width="9.140625" style="1804"/>
    <col min="13056" max="13061" width="15.7109375" style="1804" customWidth="1"/>
    <col min="13062" max="13062" width="2" style="1804" customWidth="1"/>
    <col min="13063" max="13063" width="8.140625" style="1804" customWidth="1"/>
    <col min="13064" max="13064" width="10.85546875" style="1804" customWidth="1"/>
    <col min="13065" max="13066" width="9.140625" style="1804"/>
    <col min="13067" max="13067" width="11.28515625" style="1804" bestFit="1" customWidth="1"/>
    <col min="13068" max="13311" width="9.140625" style="1804"/>
    <col min="13312" max="13317" width="15.7109375" style="1804" customWidth="1"/>
    <col min="13318" max="13318" width="2" style="1804" customWidth="1"/>
    <col min="13319" max="13319" width="8.140625" style="1804" customWidth="1"/>
    <col min="13320" max="13320" width="10.85546875" style="1804" customWidth="1"/>
    <col min="13321" max="13322" width="9.140625" style="1804"/>
    <col min="13323" max="13323" width="11.28515625" style="1804" bestFit="1" customWidth="1"/>
    <col min="13324" max="13567" width="9.140625" style="1804"/>
    <col min="13568" max="13573" width="15.7109375" style="1804" customWidth="1"/>
    <col min="13574" max="13574" width="2" style="1804" customWidth="1"/>
    <col min="13575" max="13575" width="8.140625" style="1804" customWidth="1"/>
    <col min="13576" max="13576" width="10.85546875" style="1804" customWidth="1"/>
    <col min="13577" max="13578" width="9.140625" style="1804"/>
    <col min="13579" max="13579" width="11.28515625" style="1804" bestFit="1" customWidth="1"/>
    <col min="13580" max="13823" width="9.140625" style="1804"/>
    <col min="13824" max="13829" width="15.7109375" style="1804" customWidth="1"/>
    <col min="13830" max="13830" width="2" style="1804" customWidth="1"/>
    <col min="13831" max="13831" width="8.140625" style="1804" customWidth="1"/>
    <col min="13832" max="13832" width="10.85546875" style="1804" customWidth="1"/>
    <col min="13833" max="13834" width="9.140625" style="1804"/>
    <col min="13835" max="13835" width="11.28515625" style="1804" bestFit="1" customWidth="1"/>
    <col min="13836" max="14079" width="9.140625" style="1804"/>
    <col min="14080" max="14085" width="15.7109375" style="1804" customWidth="1"/>
    <col min="14086" max="14086" width="2" style="1804" customWidth="1"/>
    <col min="14087" max="14087" width="8.140625" style="1804" customWidth="1"/>
    <col min="14088" max="14088" width="10.85546875" style="1804" customWidth="1"/>
    <col min="14089" max="14090" width="9.140625" style="1804"/>
    <col min="14091" max="14091" width="11.28515625" style="1804" bestFit="1" customWidth="1"/>
    <col min="14092" max="14335" width="9.140625" style="1804"/>
    <col min="14336" max="14341" width="15.7109375" style="1804" customWidth="1"/>
    <col min="14342" max="14342" width="2" style="1804" customWidth="1"/>
    <col min="14343" max="14343" width="8.140625" style="1804" customWidth="1"/>
    <col min="14344" max="14344" width="10.85546875" style="1804" customWidth="1"/>
    <col min="14345" max="14346" width="9.140625" style="1804"/>
    <col min="14347" max="14347" width="11.28515625" style="1804" bestFit="1" customWidth="1"/>
    <col min="14348" max="14591" width="9.140625" style="1804"/>
    <col min="14592" max="14597" width="15.7109375" style="1804" customWidth="1"/>
    <col min="14598" max="14598" width="2" style="1804" customWidth="1"/>
    <col min="14599" max="14599" width="8.140625" style="1804" customWidth="1"/>
    <col min="14600" max="14600" width="10.85546875" style="1804" customWidth="1"/>
    <col min="14601" max="14602" width="9.140625" style="1804"/>
    <col min="14603" max="14603" width="11.28515625" style="1804" bestFit="1" customWidth="1"/>
    <col min="14604" max="14847" width="9.140625" style="1804"/>
    <col min="14848" max="14853" width="15.7109375" style="1804" customWidth="1"/>
    <col min="14854" max="14854" width="2" style="1804" customWidth="1"/>
    <col min="14855" max="14855" width="8.140625" style="1804" customWidth="1"/>
    <col min="14856" max="14856" width="10.85546875" style="1804" customWidth="1"/>
    <col min="14857" max="14858" width="9.140625" style="1804"/>
    <col min="14859" max="14859" width="11.28515625" style="1804" bestFit="1" customWidth="1"/>
    <col min="14860" max="15103" width="9.140625" style="1804"/>
    <col min="15104" max="15109" width="15.7109375" style="1804" customWidth="1"/>
    <col min="15110" max="15110" width="2" style="1804" customWidth="1"/>
    <col min="15111" max="15111" width="8.140625" style="1804" customWidth="1"/>
    <col min="15112" max="15112" width="10.85546875" style="1804" customWidth="1"/>
    <col min="15113" max="15114" width="9.140625" style="1804"/>
    <col min="15115" max="15115" width="11.28515625" style="1804" bestFit="1" customWidth="1"/>
    <col min="15116" max="15359" width="9.140625" style="1804"/>
    <col min="15360" max="15365" width="15.7109375" style="1804" customWidth="1"/>
    <col min="15366" max="15366" width="2" style="1804" customWidth="1"/>
    <col min="15367" max="15367" width="8.140625" style="1804" customWidth="1"/>
    <col min="15368" max="15368" width="10.85546875" style="1804" customWidth="1"/>
    <col min="15369" max="15370" width="9.140625" style="1804"/>
    <col min="15371" max="15371" width="11.28515625" style="1804" bestFit="1" customWidth="1"/>
    <col min="15372" max="15615" width="9.140625" style="1804"/>
    <col min="15616" max="15621" width="15.7109375" style="1804" customWidth="1"/>
    <col min="15622" max="15622" width="2" style="1804" customWidth="1"/>
    <col min="15623" max="15623" width="8.140625" style="1804" customWidth="1"/>
    <col min="15624" max="15624" width="10.85546875" style="1804" customWidth="1"/>
    <col min="15625" max="15626" width="9.140625" style="1804"/>
    <col min="15627" max="15627" width="11.28515625" style="1804" bestFit="1" customWidth="1"/>
    <col min="15628" max="15871" width="9.140625" style="1804"/>
    <col min="15872" max="15877" width="15.7109375" style="1804" customWidth="1"/>
    <col min="15878" max="15878" width="2" style="1804" customWidth="1"/>
    <col min="15879" max="15879" width="8.140625" style="1804" customWidth="1"/>
    <col min="15880" max="15880" width="10.85546875" style="1804" customWidth="1"/>
    <col min="15881" max="15882" width="9.140625" style="1804"/>
    <col min="15883" max="15883" width="11.28515625" style="1804" bestFit="1" customWidth="1"/>
    <col min="15884" max="16127" width="9.140625" style="1804"/>
    <col min="16128" max="16133" width="15.7109375" style="1804" customWidth="1"/>
    <col min="16134" max="16134" width="2" style="1804" customWidth="1"/>
    <col min="16135" max="16135" width="8.140625" style="1804" customWidth="1"/>
    <col min="16136" max="16136" width="10.85546875" style="1804" customWidth="1"/>
    <col min="16137" max="16138" width="9.140625" style="1804"/>
    <col min="16139" max="16139" width="11.28515625" style="1804" bestFit="1" customWidth="1"/>
    <col min="16140" max="16384" width="9.140625" style="1804"/>
  </cols>
  <sheetData>
    <row r="1" spans="1:255" ht="18.75" x14ac:dyDescent="0.25">
      <c r="A1" s="3375" t="s">
        <v>4094</v>
      </c>
      <c r="B1" s="1803"/>
      <c r="C1" s="1803"/>
      <c r="D1" s="1803"/>
      <c r="E1" s="1803"/>
      <c r="F1" s="1803"/>
      <c r="G1" s="1803"/>
      <c r="H1" s="1803"/>
      <c r="I1" s="1803"/>
      <c r="J1" s="1803"/>
      <c r="K1" s="1803"/>
      <c r="L1" s="1803"/>
      <c r="M1" s="1803"/>
      <c r="N1" s="1803"/>
      <c r="O1" s="1803"/>
      <c r="P1" s="1803"/>
      <c r="Q1" s="1803"/>
      <c r="R1" s="1803"/>
      <c r="S1" s="1803"/>
      <c r="T1" s="1803"/>
      <c r="U1" s="1803"/>
      <c r="V1" s="1803"/>
      <c r="W1" s="1803"/>
      <c r="X1" s="1803"/>
      <c r="Y1" s="1803"/>
      <c r="Z1" s="1803"/>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row>
    <row r="2" spans="1:255" ht="15" thickBot="1" x14ac:dyDescent="0.3">
      <c r="A2" s="1804"/>
      <c r="F2" s="1806" t="s">
        <v>7</v>
      </c>
    </row>
    <row r="3" spans="1:255" ht="39" thickTop="1" thickBot="1" x14ac:dyDescent="0.3">
      <c r="A3" s="3362"/>
      <c r="B3" s="3371" t="s">
        <v>4095</v>
      </c>
      <c r="C3" s="3372" t="s">
        <v>4096</v>
      </c>
      <c r="D3" s="3372" t="s">
        <v>4097</v>
      </c>
      <c r="E3" s="3372" t="s">
        <v>4098</v>
      </c>
      <c r="F3" s="3373" t="s">
        <v>654</v>
      </c>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07"/>
      <c r="AP3" s="1807"/>
      <c r="AQ3" s="1807"/>
      <c r="AR3" s="1807"/>
      <c r="AS3" s="1807"/>
      <c r="AT3" s="1807"/>
      <c r="AU3" s="1807"/>
      <c r="AV3" s="1807"/>
      <c r="AW3" s="1807"/>
      <c r="AX3" s="1807"/>
      <c r="AY3" s="1807"/>
      <c r="AZ3" s="1807"/>
      <c r="BA3" s="1807"/>
      <c r="BB3" s="1807"/>
      <c r="BC3" s="1807"/>
      <c r="BD3" s="1807"/>
      <c r="BE3" s="1807"/>
      <c r="BF3" s="1807"/>
      <c r="BG3" s="1807"/>
      <c r="BH3" s="1807"/>
      <c r="BI3" s="1807"/>
      <c r="BJ3" s="1807"/>
      <c r="BK3" s="1807"/>
      <c r="BL3" s="1807"/>
      <c r="BM3" s="1807"/>
      <c r="BN3" s="1807"/>
      <c r="BO3" s="1807"/>
      <c r="BP3" s="1807"/>
      <c r="BQ3" s="1807"/>
      <c r="BR3" s="1807"/>
      <c r="BS3" s="1807"/>
      <c r="BT3" s="1807"/>
      <c r="BU3" s="1807"/>
      <c r="BV3" s="1807"/>
      <c r="BW3" s="1807"/>
      <c r="BX3" s="1807"/>
      <c r="BY3" s="1807"/>
      <c r="BZ3" s="1807"/>
      <c r="CA3" s="1807"/>
      <c r="CB3" s="1807"/>
      <c r="CC3" s="1807"/>
      <c r="CD3" s="1807"/>
      <c r="CE3" s="1807"/>
      <c r="CF3" s="1807"/>
      <c r="CG3" s="1807"/>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c r="DW3" s="1807"/>
      <c r="DX3" s="1807"/>
      <c r="DY3" s="1807"/>
      <c r="DZ3" s="1807"/>
      <c r="EA3" s="1807"/>
      <c r="EB3" s="1807"/>
      <c r="EC3" s="1807"/>
      <c r="ED3" s="1807"/>
      <c r="EE3" s="1807"/>
      <c r="EF3" s="1807"/>
      <c r="EG3" s="1807"/>
      <c r="EH3" s="1807"/>
      <c r="EI3" s="1807"/>
      <c r="EJ3" s="1807"/>
      <c r="EK3" s="1807"/>
      <c r="EL3" s="1807"/>
      <c r="EM3" s="1807"/>
      <c r="EN3" s="1807"/>
      <c r="EO3" s="1807"/>
      <c r="EP3" s="1807"/>
      <c r="EQ3" s="1807"/>
      <c r="ER3" s="1807"/>
      <c r="ES3" s="1807"/>
      <c r="ET3" s="1807"/>
      <c r="EU3" s="1807"/>
      <c r="EV3" s="1807"/>
      <c r="EW3" s="1807"/>
      <c r="EX3" s="1807"/>
      <c r="EY3" s="1807"/>
      <c r="EZ3" s="1807"/>
      <c r="FA3" s="1807"/>
      <c r="FB3" s="1807"/>
      <c r="FC3" s="1807"/>
      <c r="FD3" s="1807"/>
      <c r="FE3" s="1807"/>
      <c r="FF3" s="1807"/>
      <c r="FG3" s="1807"/>
      <c r="FH3" s="1807"/>
      <c r="FI3" s="1807"/>
      <c r="FJ3" s="1807"/>
      <c r="FK3" s="1807"/>
      <c r="FL3" s="1807"/>
      <c r="FM3" s="1807"/>
      <c r="FN3" s="1807"/>
      <c r="FO3" s="1807"/>
      <c r="FP3" s="1807"/>
      <c r="FQ3" s="1807"/>
      <c r="FR3" s="1807"/>
      <c r="FS3" s="1807"/>
      <c r="FT3" s="1807"/>
      <c r="FU3" s="1807"/>
      <c r="FV3" s="1807"/>
      <c r="FW3" s="1807"/>
      <c r="FX3" s="1807"/>
      <c r="FY3" s="1807"/>
      <c r="FZ3" s="1807"/>
      <c r="GA3" s="1807"/>
      <c r="GB3" s="1807"/>
      <c r="GC3" s="1807"/>
      <c r="GD3" s="1807"/>
      <c r="GE3" s="1807"/>
      <c r="GF3" s="1807"/>
      <c r="GG3" s="1807"/>
      <c r="GH3" s="1807"/>
      <c r="GI3" s="1807"/>
      <c r="GJ3" s="1807"/>
      <c r="GK3" s="1807"/>
      <c r="GL3" s="1807"/>
      <c r="GM3" s="1807"/>
      <c r="GN3" s="1807"/>
      <c r="GO3" s="1807"/>
      <c r="GP3" s="1807"/>
      <c r="GQ3" s="1807"/>
      <c r="GR3" s="1807"/>
      <c r="GS3" s="1807"/>
      <c r="GT3" s="1807"/>
      <c r="GU3" s="1807"/>
      <c r="GV3" s="1807"/>
      <c r="GW3" s="1807"/>
      <c r="GX3" s="1807"/>
      <c r="GY3" s="1807"/>
      <c r="GZ3" s="1807"/>
      <c r="HA3" s="1807"/>
      <c r="HB3" s="1807"/>
      <c r="HC3" s="1807"/>
      <c r="HD3" s="1807"/>
      <c r="HE3" s="1807"/>
      <c r="HF3" s="1807"/>
      <c r="HG3" s="1807"/>
      <c r="HH3" s="1807"/>
      <c r="HI3" s="1807"/>
      <c r="HJ3" s="1807"/>
      <c r="HK3" s="1807"/>
      <c r="HL3" s="1807"/>
      <c r="HM3" s="1807"/>
      <c r="HN3" s="1807"/>
      <c r="HO3" s="1807"/>
      <c r="HP3" s="1807"/>
      <c r="HQ3" s="1807"/>
      <c r="HR3" s="1807"/>
      <c r="HS3" s="1807"/>
      <c r="HT3" s="1807"/>
      <c r="HU3" s="1807"/>
      <c r="HV3" s="1807"/>
      <c r="HW3" s="1807"/>
      <c r="HX3" s="1807"/>
      <c r="HY3" s="1807"/>
      <c r="HZ3" s="1807"/>
      <c r="IA3" s="1807"/>
      <c r="IB3" s="1807"/>
      <c r="IC3" s="1807"/>
      <c r="ID3" s="1807"/>
      <c r="IE3" s="1807"/>
      <c r="IF3" s="1807"/>
      <c r="IG3" s="1807"/>
      <c r="IH3" s="1807"/>
      <c r="II3" s="1807"/>
      <c r="IJ3" s="1807"/>
      <c r="IK3" s="1807"/>
      <c r="IL3" s="1807"/>
      <c r="IM3" s="1807"/>
      <c r="IN3" s="1807"/>
      <c r="IO3" s="1807"/>
      <c r="IP3" s="1807"/>
      <c r="IQ3" s="1807"/>
      <c r="IR3" s="1807"/>
      <c r="IS3" s="1807"/>
      <c r="IT3" s="1807"/>
      <c r="IU3" s="1807"/>
    </row>
    <row r="4" spans="1:255" ht="18.75" x14ac:dyDescent="0.25">
      <c r="A4" s="3365">
        <v>43220</v>
      </c>
      <c r="B4" s="1813">
        <v>24453.1</v>
      </c>
      <c r="C4" s="1814">
        <v>51131</v>
      </c>
      <c r="D4" s="1814">
        <v>54268.1</v>
      </c>
      <c r="E4" s="1814">
        <v>88267.6</v>
      </c>
      <c r="F4" s="3367">
        <f t="shared" ref="F4" si="0">SUM(B4:E4)</f>
        <v>218119.80000000002</v>
      </c>
      <c r="K4" s="1810"/>
    </row>
    <row r="5" spans="1:255" ht="18.75" x14ac:dyDescent="0.25">
      <c r="A5" s="3365">
        <v>43251</v>
      </c>
      <c r="B5" s="1813">
        <v>24370</v>
      </c>
      <c r="C5" s="1814">
        <v>52731</v>
      </c>
      <c r="D5" s="1814">
        <v>54268.1</v>
      </c>
      <c r="E5" s="1814">
        <v>89399.1</v>
      </c>
      <c r="F5" s="3367">
        <f t="shared" ref="F5:F8" si="1">SUM(B5:E5)</f>
        <v>220768.2</v>
      </c>
      <c r="K5" s="1810"/>
    </row>
    <row r="6" spans="1:255" ht="18.75" x14ac:dyDescent="0.25">
      <c r="A6" s="3365">
        <v>43281</v>
      </c>
      <c r="B6" s="1813">
        <v>25870</v>
      </c>
      <c r="C6" s="1814">
        <v>54531</v>
      </c>
      <c r="D6" s="1814">
        <v>56268</v>
      </c>
      <c r="E6" s="1814">
        <v>89399.1</v>
      </c>
      <c r="F6" s="3367">
        <f t="shared" si="1"/>
        <v>226068.1</v>
      </c>
      <c r="K6" s="1810"/>
    </row>
    <row r="7" spans="1:255" ht="18.75" x14ac:dyDescent="0.25">
      <c r="A7" s="3365">
        <v>43312</v>
      </c>
      <c r="B7" s="1813">
        <v>26070</v>
      </c>
      <c r="C7" s="1814">
        <v>56531</v>
      </c>
      <c r="D7" s="1814">
        <v>56267.9</v>
      </c>
      <c r="E7" s="1814">
        <v>91399.1</v>
      </c>
      <c r="F7" s="3367">
        <f t="shared" si="1"/>
        <v>230268</v>
      </c>
      <c r="K7" s="1810"/>
    </row>
    <row r="8" spans="1:255" ht="18.75" x14ac:dyDescent="0.25">
      <c r="A8" s="3365">
        <v>43343</v>
      </c>
      <c r="B8" s="1813">
        <v>27500</v>
      </c>
      <c r="C8" s="1814">
        <v>53371</v>
      </c>
      <c r="D8" s="1814">
        <v>58267.9</v>
      </c>
      <c r="E8" s="1814">
        <v>91399.1</v>
      </c>
      <c r="F8" s="3367">
        <f t="shared" si="1"/>
        <v>230538</v>
      </c>
      <c r="K8" s="1810"/>
    </row>
    <row r="9" spans="1:255" ht="18.75" x14ac:dyDescent="0.25">
      <c r="A9" s="3365">
        <v>43373</v>
      </c>
      <c r="B9" s="1813">
        <v>27950</v>
      </c>
      <c r="C9" s="1814">
        <v>55371</v>
      </c>
      <c r="D9" s="1814">
        <v>58168</v>
      </c>
      <c r="E9" s="1814">
        <v>93400</v>
      </c>
      <c r="F9" s="3367">
        <v>234889</v>
      </c>
      <c r="K9" s="1810"/>
    </row>
    <row r="10" spans="1:255" ht="18.75" x14ac:dyDescent="0.25">
      <c r="A10" s="3365">
        <v>43403</v>
      </c>
      <c r="B10" s="1813">
        <v>29000</v>
      </c>
      <c r="C10" s="1814">
        <v>57396</v>
      </c>
      <c r="D10" s="1814">
        <v>56268</v>
      </c>
      <c r="E10" s="1814">
        <v>93400</v>
      </c>
      <c r="F10" s="3367">
        <f t="shared" ref="F10:F16" si="2">SUM(B10:E10)</f>
        <v>236064</v>
      </c>
      <c r="K10" s="1810"/>
    </row>
    <row r="11" spans="1:255" ht="18.75" x14ac:dyDescent="0.25">
      <c r="A11" s="3365">
        <v>43434</v>
      </c>
      <c r="B11" s="1813">
        <v>28900</v>
      </c>
      <c r="C11" s="1814">
        <v>56000</v>
      </c>
      <c r="D11" s="1814">
        <v>57967.7</v>
      </c>
      <c r="E11" s="1814">
        <v>94703.7</v>
      </c>
      <c r="F11" s="3367">
        <f t="shared" si="2"/>
        <v>237571.40000000002</v>
      </c>
      <c r="K11" s="1810"/>
    </row>
    <row r="12" spans="1:255" ht="18.75" x14ac:dyDescent="0.25">
      <c r="A12" s="3365">
        <v>43465</v>
      </c>
      <c r="B12" s="1813">
        <v>26300</v>
      </c>
      <c r="C12" s="1814">
        <v>56799.9</v>
      </c>
      <c r="D12" s="1814">
        <v>57947.95</v>
      </c>
      <c r="E12" s="1814">
        <v>96294.3</v>
      </c>
      <c r="F12" s="3367">
        <f t="shared" si="2"/>
        <v>237342.14999999997</v>
      </c>
      <c r="K12" s="1810"/>
    </row>
    <row r="13" spans="1:255" ht="18.75" x14ac:dyDescent="0.25">
      <c r="A13" s="3365">
        <v>43496</v>
      </c>
      <c r="B13" s="1813">
        <v>26700</v>
      </c>
      <c r="C13" s="1814">
        <v>58800</v>
      </c>
      <c r="D13" s="1814">
        <v>59947</v>
      </c>
      <c r="E13" s="1814">
        <v>96294.3</v>
      </c>
      <c r="F13" s="3367">
        <f t="shared" si="2"/>
        <v>241741.3</v>
      </c>
      <c r="K13" s="1810"/>
    </row>
    <row r="14" spans="1:255" ht="18.75" x14ac:dyDescent="0.25">
      <c r="A14" s="3365">
        <v>43524</v>
      </c>
      <c r="B14" s="1813">
        <v>27700</v>
      </c>
      <c r="C14" s="1814">
        <v>55700</v>
      </c>
      <c r="D14" s="1814">
        <v>59947.75</v>
      </c>
      <c r="E14" s="1814">
        <v>98194.3</v>
      </c>
      <c r="F14" s="3367">
        <f t="shared" si="2"/>
        <v>241542.05</v>
      </c>
      <c r="K14" s="1810"/>
    </row>
    <row r="15" spans="1:255" ht="18.75" x14ac:dyDescent="0.25">
      <c r="A15" s="3365">
        <v>43555</v>
      </c>
      <c r="B15" s="1813">
        <v>29100</v>
      </c>
      <c r="C15" s="1814">
        <v>57700</v>
      </c>
      <c r="D15" s="1814">
        <v>61946.75</v>
      </c>
      <c r="E15" s="1814">
        <v>97789</v>
      </c>
      <c r="F15" s="3367">
        <f t="shared" si="2"/>
        <v>246535.75</v>
      </c>
      <c r="K15" s="1810"/>
    </row>
    <row r="16" spans="1:255" ht="19.5" thickBot="1" x14ac:dyDescent="0.3">
      <c r="A16" s="3366">
        <v>43585</v>
      </c>
      <c r="B16" s="3368">
        <v>30750</v>
      </c>
      <c r="C16" s="3369">
        <v>59700</v>
      </c>
      <c r="D16" s="3369">
        <v>58246.5</v>
      </c>
      <c r="E16" s="3369">
        <v>98389</v>
      </c>
      <c r="F16" s="3370">
        <f t="shared" si="2"/>
        <v>247085.5</v>
      </c>
      <c r="K16" s="1810"/>
    </row>
    <row r="17" spans="1:255" ht="17.25" thickTop="1" x14ac:dyDescent="0.25">
      <c r="A17" s="1440" t="s">
        <v>4099</v>
      </c>
      <c r="F17" s="1805"/>
    </row>
    <row r="18" spans="1:255" ht="16.5" x14ac:dyDescent="0.25">
      <c r="A18" s="1944" t="s">
        <v>440</v>
      </c>
      <c r="F18" s="1805"/>
    </row>
    <row r="19" spans="1:255" x14ac:dyDescent="0.25">
      <c r="A19" s="3057"/>
      <c r="F19" s="1805"/>
    </row>
    <row r="21" spans="1:255" ht="18.75" x14ac:dyDescent="0.25">
      <c r="A21" s="3375" t="s">
        <v>4100</v>
      </c>
      <c r="B21" s="1475"/>
      <c r="C21" s="147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475"/>
      <c r="AO21" s="1475"/>
      <c r="AP21" s="1475"/>
      <c r="AQ21" s="1475"/>
      <c r="AR21" s="1475"/>
      <c r="AS21" s="1475"/>
      <c r="AT21" s="1475"/>
      <c r="AU21" s="1475"/>
      <c r="AV21" s="1475"/>
      <c r="AW21" s="1475"/>
      <c r="AX21" s="1475"/>
      <c r="AY21" s="1475"/>
      <c r="AZ21" s="1475"/>
      <c r="BA21" s="1475"/>
      <c r="BB21" s="1475"/>
      <c r="BC21" s="1475"/>
      <c r="BD21" s="1475"/>
      <c r="BE21" s="1475"/>
      <c r="BF21" s="1475"/>
      <c r="BG21" s="1475"/>
      <c r="BH21" s="1475"/>
      <c r="BI21" s="1475"/>
      <c r="BJ21" s="1475"/>
      <c r="BK21" s="1475"/>
      <c r="BL21" s="1475"/>
      <c r="BM21" s="1475"/>
      <c r="BN21" s="1475"/>
      <c r="BO21" s="1475"/>
      <c r="BP21" s="1475"/>
      <c r="BQ21" s="1475"/>
      <c r="BR21" s="1475"/>
      <c r="BS21" s="1475"/>
      <c r="BT21" s="1475"/>
      <c r="BU21" s="1475"/>
      <c r="BV21" s="1475"/>
      <c r="BW21" s="1475"/>
      <c r="BX21" s="1475"/>
      <c r="BY21" s="1475"/>
      <c r="BZ21" s="1475"/>
      <c r="CA21" s="1475"/>
      <c r="CB21" s="1475"/>
      <c r="CC21" s="1475"/>
      <c r="CD21" s="1475"/>
      <c r="CE21" s="1475"/>
      <c r="CF21" s="1475"/>
      <c r="CG21" s="1475"/>
      <c r="CH21" s="1475"/>
      <c r="CI21" s="1475"/>
      <c r="CJ21" s="1475"/>
      <c r="CK21" s="1475"/>
      <c r="CL21" s="1475"/>
      <c r="CM21" s="1475"/>
      <c r="CN21" s="1475"/>
      <c r="CO21" s="1475"/>
      <c r="CP21" s="1475"/>
      <c r="CQ21" s="1475"/>
      <c r="CR21" s="1475"/>
      <c r="CS21" s="1475"/>
      <c r="CT21" s="1475"/>
      <c r="CU21" s="1475"/>
      <c r="CV21" s="1475"/>
      <c r="CW21" s="1475"/>
      <c r="CX21" s="1475"/>
      <c r="CY21" s="1475"/>
      <c r="CZ21" s="1475"/>
      <c r="DA21" s="1475"/>
      <c r="DB21" s="1475"/>
      <c r="DC21" s="1475"/>
      <c r="DD21" s="1475"/>
      <c r="DE21" s="1475"/>
      <c r="DF21" s="1475"/>
      <c r="DG21" s="1475"/>
      <c r="DH21" s="1475"/>
      <c r="DI21" s="1475"/>
      <c r="DJ21" s="1475"/>
      <c r="DK21" s="1475"/>
      <c r="DL21" s="1475"/>
      <c r="DM21" s="1475"/>
      <c r="DN21" s="1475"/>
      <c r="DO21" s="1475"/>
      <c r="DP21" s="1475"/>
      <c r="DQ21" s="1475"/>
      <c r="DR21" s="1475"/>
      <c r="DS21" s="1475"/>
      <c r="DT21" s="1475"/>
      <c r="DU21" s="1475"/>
      <c r="DV21" s="1475"/>
      <c r="DW21" s="1475"/>
      <c r="DX21" s="1475"/>
      <c r="DY21" s="1475"/>
      <c r="DZ21" s="1475"/>
      <c r="EA21" s="1475"/>
      <c r="EB21" s="1475"/>
      <c r="EC21" s="1475"/>
      <c r="ED21" s="1475"/>
      <c r="EE21" s="1475"/>
      <c r="EF21" s="1475"/>
      <c r="EG21" s="1475"/>
      <c r="EH21" s="1475"/>
      <c r="EI21" s="1475"/>
      <c r="EJ21" s="1475"/>
      <c r="EK21" s="1475"/>
      <c r="EL21" s="1475"/>
      <c r="EM21" s="1475"/>
      <c r="EN21" s="1475"/>
      <c r="EO21" s="1475"/>
      <c r="EP21" s="1475"/>
      <c r="EQ21" s="1475"/>
      <c r="ER21" s="1475"/>
      <c r="ES21" s="1475"/>
      <c r="ET21" s="1475"/>
      <c r="EU21" s="1475"/>
      <c r="EV21" s="1475"/>
      <c r="EW21" s="1475"/>
      <c r="EX21" s="1475"/>
      <c r="EY21" s="1475"/>
      <c r="EZ21" s="1475"/>
      <c r="FA21" s="1475"/>
      <c r="FB21" s="1475"/>
      <c r="FC21" s="1475"/>
      <c r="FD21" s="1475"/>
      <c r="FE21" s="1475"/>
      <c r="FF21" s="1475"/>
      <c r="FG21" s="1475"/>
      <c r="FH21" s="1475"/>
      <c r="FI21" s="1475"/>
      <c r="FJ21" s="1475"/>
      <c r="FK21" s="1475"/>
      <c r="FL21" s="1475"/>
      <c r="FM21" s="1475"/>
      <c r="FN21" s="1475"/>
      <c r="FO21" s="1475"/>
      <c r="FP21" s="1475"/>
      <c r="FQ21" s="1475"/>
      <c r="FR21" s="1475"/>
      <c r="FS21" s="1475"/>
      <c r="FT21" s="1475"/>
      <c r="FU21" s="1475"/>
      <c r="FV21" s="1475"/>
      <c r="FW21" s="1475"/>
      <c r="FX21" s="1475"/>
      <c r="FY21" s="1475"/>
      <c r="FZ21" s="1475"/>
      <c r="GA21" s="1475"/>
      <c r="GB21" s="1475"/>
      <c r="GC21" s="1475"/>
      <c r="GD21" s="1475"/>
      <c r="GE21" s="1475"/>
      <c r="GF21" s="1475"/>
      <c r="GG21" s="1475"/>
      <c r="GH21" s="1475"/>
      <c r="GI21" s="1475"/>
      <c r="GJ21" s="1475"/>
      <c r="GK21" s="1475"/>
      <c r="GL21" s="1475"/>
      <c r="GM21" s="1475"/>
      <c r="GN21" s="1475"/>
      <c r="GO21" s="1475"/>
      <c r="GP21" s="1475"/>
      <c r="GQ21" s="1475"/>
      <c r="GR21" s="1475"/>
      <c r="GS21" s="1475"/>
      <c r="GT21" s="1475"/>
      <c r="GU21" s="1475"/>
      <c r="GV21" s="1475"/>
      <c r="GW21" s="1475"/>
      <c r="GX21" s="1475"/>
      <c r="GY21" s="1475"/>
      <c r="GZ21" s="1475"/>
      <c r="HA21" s="1475"/>
      <c r="HB21" s="1475"/>
      <c r="HC21" s="1475"/>
      <c r="HD21" s="1475"/>
      <c r="HE21" s="1475"/>
      <c r="HF21" s="1475"/>
      <c r="HG21" s="1475"/>
      <c r="HH21" s="1475"/>
      <c r="HI21" s="1475"/>
      <c r="HJ21" s="1475"/>
      <c r="HK21" s="1475"/>
      <c r="HL21" s="1475"/>
      <c r="HM21" s="1475"/>
      <c r="HN21" s="1475"/>
      <c r="HO21" s="1475"/>
      <c r="HP21" s="1475"/>
      <c r="HQ21" s="1475"/>
      <c r="HR21" s="1475"/>
      <c r="HS21" s="1475"/>
      <c r="HT21" s="1475"/>
      <c r="HU21" s="1475"/>
      <c r="HV21" s="1475"/>
      <c r="HW21" s="1475"/>
      <c r="HX21" s="1475"/>
      <c r="HY21" s="1475"/>
      <c r="HZ21" s="1475"/>
      <c r="IA21" s="1475"/>
      <c r="IB21" s="1475"/>
      <c r="IC21" s="1475"/>
      <c r="ID21" s="1475"/>
      <c r="IE21" s="1475"/>
      <c r="IF21" s="1475"/>
      <c r="IG21" s="1475"/>
      <c r="IH21" s="1475"/>
      <c r="II21" s="1475"/>
      <c r="IJ21" s="1475"/>
      <c r="IK21" s="1475"/>
      <c r="IL21" s="1475"/>
      <c r="IM21" s="1475"/>
      <c r="IN21" s="1475"/>
      <c r="IO21" s="1475"/>
      <c r="IP21" s="1475"/>
      <c r="IQ21" s="1475"/>
      <c r="IR21" s="1475"/>
      <c r="IS21" s="1475"/>
      <c r="IT21" s="1475"/>
      <c r="IU21" s="1475"/>
    </row>
    <row r="22" spans="1:255" ht="19.5" thickBot="1" x14ac:dyDescent="0.3">
      <c r="A22" s="3375"/>
      <c r="E22" s="1806"/>
      <c r="F22" s="1806" t="s">
        <v>7</v>
      </c>
    </row>
    <row r="23" spans="1:255" ht="39" thickTop="1" thickBot="1" x14ac:dyDescent="0.3">
      <c r="A23" s="3374"/>
      <c r="B23" s="3371" t="s">
        <v>4095</v>
      </c>
      <c r="C23" s="3372" t="s">
        <v>4096</v>
      </c>
      <c r="D23" s="3372" t="s">
        <v>4097</v>
      </c>
      <c r="E23" s="3372" t="s">
        <v>4101</v>
      </c>
      <c r="F23" s="3373" t="s">
        <v>654</v>
      </c>
    </row>
    <row r="24" spans="1:255" x14ac:dyDescent="0.25">
      <c r="A24" s="3363" t="s">
        <v>4102</v>
      </c>
      <c r="B24" s="1813">
        <v>5850</v>
      </c>
      <c r="C24" s="1814">
        <v>5585</v>
      </c>
      <c r="D24" s="1814" t="s">
        <v>1972</v>
      </c>
      <c r="E24" s="1815" t="s">
        <v>1972</v>
      </c>
      <c r="F24" s="1816">
        <f t="shared" ref="F24:F38" si="3">SUM(B24:E24)</f>
        <v>11435</v>
      </c>
      <c r="H24" s="1817"/>
      <c r="I24" s="1818"/>
      <c r="J24" s="1818"/>
      <c r="K24" s="1818"/>
      <c r="L24" s="1818"/>
      <c r="M24" s="1818"/>
      <c r="N24" s="1818"/>
      <c r="O24" s="1818"/>
    </row>
    <row r="25" spans="1:255" x14ac:dyDescent="0.25">
      <c r="A25" s="3363" t="s">
        <v>4103</v>
      </c>
      <c r="B25" s="1813">
        <v>24900</v>
      </c>
      <c r="C25" s="1814">
        <v>14890</v>
      </c>
      <c r="D25" s="1814">
        <v>11647</v>
      </c>
      <c r="E25" s="1815">
        <v>1826</v>
      </c>
      <c r="F25" s="1816">
        <f t="shared" si="3"/>
        <v>53263</v>
      </c>
      <c r="H25" s="1817"/>
      <c r="I25" s="1818"/>
      <c r="J25" s="1818"/>
      <c r="K25" s="1818"/>
      <c r="L25" s="1818"/>
      <c r="M25" s="1818"/>
      <c r="N25" s="1818"/>
      <c r="O25" s="1818"/>
      <c r="P25" s="1818"/>
    </row>
    <row r="26" spans="1:255" x14ac:dyDescent="0.25">
      <c r="A26" s="3363" t="s">
        <v>4104</v>
      </c>
      <c r="B26" s="1813" t="s">
        <v>1972</v>
      </c>
      <c r="C26" s="1814">
        <v>20200</v>
      </c>
      <c r="D26" s="1814">
        <v>9300</v>
      </c>
      <c r="E26" s="1815">
        <v>4349</v>
      </c>
      <c r="F26" s="1816">
        <f t="shared" si="3"/>
        <v>33849</v>
      </c>
      <c r="H26" s="1817"/>
    </row>
    <row r="27" spans="1:255" x14ac:dyDescent="0.25">
      <c r="A27" s="3363" t="s">
        <v>4105</v>
      </c>
      <c r="B27" s="1813" t="s">
        <v>1972</v>
      </c>
      <c r="C27" s="1814">
        <v>19025</v>
      </c>
      <c r="D27" s="1814">
        <v>11200</v>
      </c>
      <c r="E27" s="1815">
        <v>4931</v>
      </c>
      <c r="F27" s="1816">
        <f t="shared" si="3"/>
        <v>35156</v>
      </c>
      <c r="H27" s="1818"/>
      <c r="I27" s="1818"/>
      <c r="J27" s="1818"/>
    </row>
    <row r="28" spans="1:255" x14ac:dyDescent="0.25">
      <c r="A28" s="3363" t="s">
        <v>4106</v>
      </c>
      <c r="B28" s="1813" t="s">
        <v>1972</v>
      </c>
      <c r="C28" s="1819" t="s">
        <v>1972</v>
      </c>
      <c r="D28" s="1814">
        <v>18000</v>
      </c>
      <c r="E28" s="1815">
        <v>2631</v>
      </c>
      <c r="F28" s="1816">
        <f t="shared" si="3"/>
        <v>20631</v>
      </c>
      <c r="H28" s="1817"/>
    </row>
    <row r="29" spans="1:255" x14ac:dyDescent="0.25">
      <c r="A29" s="3363" t="s">
        <v>4107</v>
      </c>
      <c r="B29" s="1813" t="s">
        <v>1972</v>
      </c>
      <c r="C29" s="1819" t="s">
        <v>1972</v>
      </c>
      <c r="D29" s="1814">
        <v>8100</v>
      </c>
      <c r="E29" s="1815">
        <v>6513</v>
      </c>
      <c r="F29" s="1816">
        <f t="shared" si="3"/>
        <v>14613</v>
      </c>
      <c r="H29" s="1817"/>
    </row>
    <row r="30" spans="1:255" x14ac:dyDescent="0.25">
      <c r="A30" s="3363" t="s">
        <v>4108</v>
      </c>
      <c r="B30" s="1813" t="s">
        <v>1972</v>
      </c>
      <c r="C30" s="1819" t="s">
        <v>1972</v>
      </c>
      <c r="D30" s="1814" t="s">
        <v>1972</v>
      </c>
      <c r="E30" s="1815">
        <v>6083</v>
      </c>
      <c r="F30" s="1816">
        <f t="shared" si="3"/>
        <v>6083</v>
      </c>
      <c r="H30" s="1817"/>
    </row>
    <row r="31" spans="1:255" x14ac:dyDescent="0.25">
      <c r="A31" s="3363" t="s">
        <v>4109</v>
      </c>
      <c r="B31" s="1813" t="s">
        <v>1972</v>
      </c>
      <c r="C31" s="1819" t="s">
        <v>1972</v>
      </c>
      <c r="D31" s="1814" t="s">
        <v>1972</v>
      </c>
      <c r="E31" s="1815">
        <v>9662</v>
      </c>
      <c r="F31" s="1816">
        <f t="shared" si="3"/>
        <v>9662</v>
      </c>
      <c r="H31" s="1817"/>
    </row>
    <row r="32" spans="1:255" x14ac:dyDescent="0.25">
      <c r="A32" s="3363" t="s">
        <v>4110</v>
      </c>
      <c r="B32" s="1813" t="s">
        <v>1972</v>
      </c>
      <c r="C32" s="1819" t="s">
        <v>1972</v>
      </c>
      <c r="D32" s="1814" t="s">
        <v>1972</v>
      </c>
      <c r="E32" s="1815">
        <v>8293</v>
      </c>
      <c r="F32" s="1816">
        <f t="shared" si="3"/>
        <v>8293</v>
      </c>
      <c r="H32" s="1817"/>
    </row>
    <row r="33" spans="1:255" x14ac:dyDescent="0.25">
      <c r="A33" s="3363" t="s">
        <v>4111</v>
      </c>
      <c r="B33" s="1813" t="s">
        <v>1972</v>
      </c>
      <c r="C33" s="1819" t="s">
        <v>1972</v>
      </c>
      <c r="D33" s="1814" t="s">
        <v>1972</v>
      </c>
      <c r="E33" s="1815">
        <v>11623</v>
      </c>
      <c r="F33" s="1816">
        <f t="shared" si="3"/>
        <v>11623</v>
      </c>
      <c r="H33" s="1817"/>
    </row>
    <row r="34" spans="1:255" x14ac:dyDescent="0.25">
      <c r="A34" s="3363" t="s">
        <v>4112</v>
      </c>
      <c r="B34" s="1813" t="s">
        <v>1972</v>
      </c>
      <c r="C34" s="1819" t="s">
        <v>1972</v>
      </c>
      <c r="D34" s="1814" t="s">
        <v>1972</v>
      </c>
      <c r="E34" s="1815">
        <v>7596</v>
      </c>
      <c r="F34" s="1816">
        <f t="shared" si="3"/>
        <v>7596</v>
      </c>
      <c r="H34" s="1817"/>
    </row>
    <row r="35" spans="1:255" x14ac:dyDescent="0.25">
      <c r="A35" s="3363" t="s">
        <v>4113</v>
      </c>
      <c r="B35" s="1813" t="s">
        <v>1972</v>
      </c>
      <c r="C35" s="1819" t="s">
        <v>1972</v>
      </c>
      <c r="D35" s="1814" t="s">
        <v>1972</v>
      </c>
      <c r="E35" s="1815">
        <v>8082</v>
      </c>
      <c r="F35" s="1816">
        <f t="shared" si="3"/>
        <v>8082</v>
      </c>
      <c r="H35" s="1817"/>
    </row>
    <row r="36" spans="1:255" x14ac:dyDescent="0.25">
      <c r="A36" s="3363" t="s">
        <v>4114</v>
      </c>
      <c r="B36" s="1813" t="s">
        <v>1972</v>
      </c>
      <c r="C36" s="1819" t="s">
        <v>1972</v>
      </c>
      <c r="D36" s="1814" t="s">
        <v>1972</v>
      </c>
      <c r="E36" s="1815">
        <v>6000</v>
      </c>
      <c r="F36" s="1816">
        <f t="shared" si="3"/>
        <v>6000</v>
      </c>
      <c r="H36" s="1817"/>
    </row>
    <row r="37" spans="1:255" x14ac:dyDescent="0.25">
      <c r="A37" s="3363" t="s">
        <v>4115</v>
      </c>
      <c r="B37" s="1813" t="s">
        <v>1972</v>
      </c>
      <c r="C37" s="1819" t="s">
        <v>1972</v>
      </c>
      <c r="D37" s="1814" t="s">
        <v>1972</v>
      </c>
      <c r="E37" s="1815">
        <v>2100</v>
      </c>
      <c r="F37" s="1816">
        <f t="shared" si="3"/>
        <v>2100</v>
      </c>
      <c r="H37" s="1817"/>
    </row>
    <row r="38" spans="1:255" x14ac:dyDescent="0.25">
      <c r="A38" s="3363" t="s">
        <v>4116</v>
      </c>
      <c r="B38" s="1813" t="s">
        <v>1972</v>
      </c>
      <c r="C38" s="1819" t="s">
        <v>1972</v>
      </c>
      <c r="D38" s="1814" t="s">
        <v>1972</v>
      </c>
      <c r="E38" s="1815">
        <v>2700</v>
      </c>
      <c r="F38" s="1816">
        <f t="shared" si="3"/>
        <v>2700</v>
      </c>
      <c r="H38" s="1817"/>
    </row>
    <row r="39" spans="1:255" x14ac:dyDescent="0.25">
      <c r="A39" s="3363" t="s">
        <v>4117</v>
      </c>
      <c r="B39" s="1813" t="s">
        <v>1972</v>
      </c>
      <c r="C39" s="1819" t="s">
        <v>1972</v>
      </c>
      <c r="D39" s="1814" t="s">
        <v>1972</v>
      </c>
      <c r="E39" s="1815">
        <v>2400</v>
      </c>
      <c r="F39" s="1816">
        <f>SUM(B39:E39)</f>
        <v>2400</v>
      </c>
      <c r="H39" s="1817"/>
    </row>
    <row r="40" spans="1:255" x14ac:dyDescent="0.25">
      <c r="A40" s="3363" t="s">
        <v>4118</v>
      </c>
      <c r="B40" s="1813" t="s">
        <v>1972</v>
      </c>
      <c r="C40" s="1819" t="s">
        <v>1972</v>
      </c>
      <c r="D40" s="1814" t="s">
        <v>1972</v>
      </c>
      <c r="E40" s="1815" t="s">
        <v>1972</v>
      </c>
      <c r="F40" s="1816" t="s">
        <v>1972</v>
      </c>
      <c r="H40" s="1817"/>
    </row>
    <row r="41" spans="1:255" x14ac:dyDescent="0.25">
      <c r="A41" s="3363" t="s">
        <v>4119</v>
      </c>
      <c r="B41" s="1813" t="s">
        <v>1972</v>
      </c>
      <c r="C41" s="1819" t="s">
        <v>1972</v>
      </c>
      <c r="D41" s="1814" t="s">
        <v>1972</v>
      </c>
      <c r="E41" s="1815">
        <v>3000</v>
      </c>
      <c r="F41" s="1816">
        <f t="shared" ref="F41:F44" si="4">SUM(B41:E41)</f>
        <v>3000</v>
      </c>
      <c r="H41" s="1817"/>
    </row>
    <row r="42" spans="1:255" x14ac:dyDescent="0.25">
      <c r="A42" s="3363" t="s">
        <v>4120</v>
      </c>
      <c r="B42" s="1813" t="s">
        <v>1972</v>
      </c>
      <c r="C42" s="1819" t="s">
        <v>1972</v>
      </c>
      <c r="D42" s="1814" t="s">
        <v>1972</v>
      </c>
      <c r="E42" s="1815">
        <v>3400</v>
      </c>
      <c r="F42" s="1816">
        <f t="shared" si="4"/>
        <v>3400</v>
      </c>
      <c r="H42" s="1817"/>
    </row>
    <row r="43" spans="1:255" x14ac:dyDescent="0.25">
      <c r="A43" s="3363" t="s">
        <v>4121</v>
      </c>
      <c r="B43" s="1813" t="s">
        <v>1972</v>
      </c>
      <c r="C43" s="1819" t="s">
        <v>1972</v>
      </c>
      <c r="D43" s="1814" t="s">
        <v>1972</v>
      </c>
      <c r="E43" s="1815">
        <v>3000</v>
      </c>
      <c r="F43" s="1816">
        <f t="shared" si="4"/>
        <v>3000</v>
      </c>
      <c r="H43" s="1817"/>
    </row>
    <row r="44" spans="1:255" ht="21" thickBot="1" x14ac:dyDescent="0.3">
      <c r="A44" s="3363" t="s">
        <v>4122</v>
      </c>
      <c r="B44" s="1813" t="s">
        <v>1972</v>
      </c>
      <c r="C44" s="1819" t="s">
        <v>1972</v>
      </c>
      <c r="D44" s="1814" t="s">
        <v>1972</v>
      </c>
      <c r="E44" s="1815">
        <v>4200</v>
      </c>
      <c r="F44" s="1816">
        <f t="shared" si="4"/>
        <v>4200</v>
      </c>
      <c r="H44" s="1817"/>
    </row>
    <row r="45" spans="1:255" ht="21" thickBot="1" x14ac:dyDescent="0.3">
      <c r="A45" s="3364" t="s">
        <v>654</v>
      </c>
      <c r="B45" s="1820">
        <f>SUM(B24:B42)</f>
        <v>30750</v>
      </c>
      <c r="C45" s="1821">
        <f>SUM(C24:C42)</f>
        <v>59700</v>
      </c>
      <c r="D45" s="1821">
        <f>SUM(D24:D42)</f>
        <v>58247</v>
      </c>
      <c r="E45" s="1821">
        <f>SUM(E24:E44)</f>
        <v>98389</v>
      </c>
      <c r="F45" s="1822">
        <f>SUM(F24:F44)</f>
        <v>247086</v>
      </c>
      <c r="G45" s="1805"/>
      <c r="H45" s="1823"/>
      <c r="I45" s="1823"/>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1805"/>
      <c r="AL45" s="1805"/>
      <c r="AM45" s="1805"/>
      <c r="AN45" s="1805"/>
      <c r="AO45" s="1805"/>
      <c r="AP45" s="1805"/>
      <c r="AQ45" s="1805"/>
      <c r="AR45" s="1805"/>
      <c r="AS45" s="1805"/>
      <c r="AT45" s="1805"/>
      <c r="AU45" s="1805"/>
      <c r="AV45" s="1805"/>
      <c r="AW45" s="1805"/>
      <c r="AX45" s="1805"/>
      <c r="AY45" s="1805"/>
      <c r="AZ45" s="1805"/>
      <c r="BA45" s="1805"/>
      <c r="BB45" s="1805"/>
      <c r="BC45" s="1805"/>
      <c r="BD45" s="1805"/>
      <c r="BE45" s="1805"/>
      <c r="BF45" s="1805"/>
      <c r="BG45" s="1805"/>
      <c r="BH45" s="1805"/>
      <c r="BI45" s="1805"/>
      <c r="BJ45" s="1805"/>
      <c r="BK45" s="1805"/>
      <c r="BL45" s="1805"/>
      <c r="BM45" s="1805"/>
      <c r="BN45" s="1805"/>
      <c r="BO45" s="1805"/>
      <c r="BP45" s="1805"/>
      <c r="BQ45" s="1805"/>
      <c r="BR45" s="1805"/>
      <c r="BS45" s="1805"/>
      <c r="BT45" s="1805"/>
      <c r="BU45" s="1805"/>
      <c r="BV45" s="1805"/>
      <c r="BW45" s="1805"/>
      <c r="BX45" s="1805"/>
      <c r="BY45" s="1805"/>
      <c r="BZ45" s="1805"/>
      <c r="CA45" s="1805"/>
      <c r="CB45" s="1805"/>
      <c r="CC45" s="1805"/>
      <c r="CD45" s="1805"/>
      <c r="CE45" s="1805"/>
      <c r="CF45" s="1805"/>
      <c r="CG45" s="1805"/>
      <c r="CH45" s="1805"/>
      <c r="CI45" s="1805"/>
      <c r="CJ45" s="1805"/>
      <c r="CK45" s="1805"/>
      <c r="CL45" s="1805"/>
      <c r="CM45" s="1805"/>
      <c r="CN45" s="1805"/>
      <c r="CO45" s="1805"/>
      <c r="CP45" s="1805"/>
      <c r="CQ45" s="1805"/>
      <c r="CR45" s="1805"/>
      <c r="CS45" s="1805"/>
      <c r="CT45" s="1805"/>
      <c r="CU45" s="1805"/>
      <c r="CV45" s="1805"/>
      <c r="CW45" s="1805"/>
      <c r="CX45" s="1805"/>
      <c r="CY45" s="1805"/>
      <c r="CZ45" s="1805"/>
      <c r="DA45" s="1805"/>
      <c r="DB45" s="1805"/>
      <c r="DC45" s="1805"/>
      <c r="DD45" s="1805"/>
      <c r="DE45" s="1805"/>
      <c r="DF45" s="1805"/>
      <c r="DG45" s="1805"/>
      <c r="DH45" s="1805"/>
      <c r="DI45" s="1805"/>
      <c r="DJ45" s="1805"/>
      <c r="DK45" s="1805"/>
      <c r="DL45" s="1805"/>
      <c r="DM45" s="1805"/>
      <c r="DN45" s="1805"/>
      <c r="DO45" s="1805"/>
      <c r="DP45" s="1805"/>
      <c r="DQ45" s="1805"/>
      <c r="DR45" s="1805"/>
      <c r="DS45" s="1805"/>
      <c r="DT45" s="1805"/>
      <c r="DU45" s="1805"/>
      <c r="DV45" s="1805"/>
      <c r="DW45" s="1805"/>
      <c r="DX45" s="1805"/>
      <c r="DY45" s="1805"/>
      <c r="DZ45" s="1805"/>
      <c r="EA45" s="1805"/>
      <c r="EB45" s="1805"/>
      <c r="EC45" s="1805"/>
      <c r="ED45" s="1805"/>
      <c r="EE45" s="1805"/>
      <c r="EF45" s="1805"/>
      <c r="EG45" s="1805"/>
      <c r="EH45" s="1805"/>
      <c r="EI45" s="1805"/>
      <c r="EJ45" s="1805"/>
      <c r="EK45" s="1805"/>
      <c r="EL45" s="1805"/>
      <c r="EM45" s="1805"/>
      <c r="EN45" s="1805"/>
      <c r="EO45" s="1805"/>
      <c r="EP45" s="1805"/>
      <c r="EQ45" s="1805"/>
      <c r="ER45" s="1805"/>
      <c r="ES45" s="1805"/>
      <c r="ET45" s="1805"/>
      <c r="EU45" s="1805"/>
      <c r="EV45" s="1805"/>
      <c r="EW45" s="1805"/>
      <c r="EX45" s="1805"/>
      <c r="EY45" s="1805"/>
      <c r="EZ45" s="1805"/>
      <c r="FA45" s="1805"/>
      <c r="FB45" s="1805"/>
      <c r="FC45" s="1805"/>
      <c r="FD45" s="1805"/>
      <c r="FE45" s="1805"/>
      <c r="FF45" s="1805"/>
      <c r="FG45" s="1805"/>
      <c r="FH45" s="1805"/>
      <c r="FI45" s="1805"/>
      <c r="FJ45" s="1805"/>
      <c r="FK45" s="1805"/>
      <c r="FL45" s="1805"/>
      <c r="FM45" s="1805"/>
      <c r="FN45" s="1805"/>
      <c r="FO45" s="1805"/>
      <c r="FP45" s="1805"/>
      <c r="FQ45" s="1805"/>
      <c r="FR45" s="1805"/>
      <c r="FS45" s="1805"/>
      <c r="FT45" s="1805"/>
      <c r="FU45" s="1805"/>
      <c r="FV45" s="1805"/>
      <c r="FW45" s="1805"/>
      <c r="FX45" s="1805"/>
      <c r="FY45" s="1805"/>
      <c r="FZ45" s="1805"/>
      <c r="GA45" s="1805"/>
      <c r="GB45" s="1805"/>
      <c r="GC45" s="1805"/>
      <c r="GD45" s="1805"/>
      <c r="GE45" s="1805"/>
      <c r="GF45" s="1805"/>
      <c r="GG45" s="1805"/>
      <c r="GH45" s="1805"/>
      <c r="GI45" s="1805"/>
      <c r="GJ45" s="1805"/>
      <c r="GK45" s="1805"/>
      <c r="GL45" s="1805"/>
      <c r="GM45" s="1805"/>
      <c r="GN45" s="1805"/>
      <c r="GO45" s="1805"/>
      <c r="GP45" s="1805"/>
      <c r="GQ45" s="1805"/>
      <c r="GR45" s="1805"/>
      <c r="GS45" s="1805"/>
      <c r="GT45" s="1805"/>
      <c r="GU45" s="1805"/>
      <c r="GV45" s="1805"/>
      <c r="GW45" s="1805"/>
      <c r="GX45" s="1805"/>
      <c r="GY45" s="1805"/>
      <c r="GZ45" s="1805"/>
      <c r="HA45" s="1805"/>
      <c r="HB45" s="1805"/>
      <c r="HC45" s="1805"/>
      <c r="HD45" s="1805"/>
      <c r="HE45" s="1805"/>
      <c r="HF45" s="1805"/>
      <c r="HG45" s="1805"/>
      <c r="HH45" s="1805"/>
      <c r="HI45" s="1805"/>
      <c r="HJ45" s="1805"/>
      <c r="HK45" s="1805"/>
      <c r="HL45" s="1805"/>
      <c r="HM45" s="1805"/>
      <c r="HN45" s="1805"/>
      <c r="HO45" s="1805"/>
      <c r="HP45" s="1805"/>
      <c r="HQ45" s="1805"/>
      <c r="HR45" s="1805"/>
      <c r="HS45" s="1805"/>
      <c r="HT45" s="1805"/>
      <c r="HU45" s="1805"/>
      <c r="HV45" s="1805"/>
      <c r="HW45" s="1805"/>
      <c r="HX45" s="1805"/>
      <c r="HY45" s="1805"/>
      <c r="HZ45" s="1805"/>
      <c r="IA45" s="1805"/>
      <c r="IB45" s="1805"/>
      <c r="IC45" s="1805"/>
      <c r="ID45" s="1805"/>
      <c r="IE45" s="1805"/>
      <c r="IF45" s="1805"/>
      <c r="IG45" s="1805"/>
      <c r="IH45" s="1805"/>
      <c r="II45" s="1805"/>
      <c r="IJ45" s="1805"/>
      <c r="IK45" s="1805"/>
      <c r="IL45" s="1805"/>
      <c r="IM45" s="1805"/>
      <c r="IN45" s="1805"/>
      <c r="IO45" s="1805"/>
      <c r="IP45" s="1805"/>
      <c r="IQ45" s="1805"/>
      <c r="IR45" s="1805"/>
      <c r="IS45" s="1805"/>
      <c r="IT45" s="1805"/>
      <c r="IU45" s="1805"/>
    </row>
    <row r="46" spans="1:255" ht="17.25" thickTop="1" x14ac:dyDescent="0.25">
      <c r="A46" s="1440" t="s">
        <v>4123</v>
      </c>
      <c r="B46" s="1440" t="s">
        <v>4124</v>
      </c>
      <c r="C46" s="1440"/>
      <c r="F46" s="1805"/>
    </row>
    <row r="47" spans="1:255" ht="16.5" x14ac:dyDescent="0.25">
      <c r="A47" s="1936"/>
      <c r="B47" s="1440"/>
      <c r="C47" s="1440"/>
      <c r="F47" s="1805"/>
    </row>
    <row r="48" spans="1:255" ht="16.5" x14ac:dyDescent="0.25">
      <c r="A48" s="1440" t="s">
        <v>520</v>
      </c>
      <c r="B48" s="1440"/>
      <c r="C48" s="1440"/>
    </row>
    <row r="49" spans="1:3" ht="17.25" x14ac:dyDescent="0.25">
      <c r="A49" s="1945" t="s">
        <v>440</v>
      </c>
      <c r="B49" s="1440"/>
      <c r="C49" s="1440"/>
    </row>
  </sheetData>
  <pageMargins left="1.2" right="0.2" top="0.75" bottom="0.75" header="0.3" footer="0.3"/>
  <pageSetup paperSize="9" scale="77" fitToWidth="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G36"/>
  <sheetViews>
    <sheetView topLeftCell="A19" zoomScaleNormal="100" zoomScaleSheetLayoutView="90" workbookViewId="0">
      <selection activeCell="B3" sqref="B3"/>
    </sheetView>
  </sheetViews>
  <sheetFormatPr defaultColWidth="9.140625" defaultRowHeight="15.75" x14ac:dyDescent="0.3"/>
  <cols>
    <col min="1" max="1" width="38" style="1837" customWidth="1"/>
    <col min="2" max="2" width="23.140625" style="1837" customWidth="1"/>
    <col min="3" max="3" width="21.5703125" style="1853" customWidth="1"/>
    <col min="4" max="4" width="11.85546875" style="1837" customWidth="1"/>
    <col min="5" max="5" width="4.140625" style="1837" customWidth="1"/>
    <col min="6" max="6" width="10.5703125" style="1837" bestFit="1" customWidth="1"/>
    <col min="7" max="16384" width="9.140625" style="1837"/>
  </cols>
  <sheetData>
    <row r="1" spans="1:6" s="1827" customFormat="1" ht="17.25" x14ac:dyDescent="0.3">
      <c r="A1" s="1824" t="s">
        <v>4125</v>
      </c>
      <c r="B1" s="1825"/>
      <c r="C1" s="1826"/>
    </row>
    <row r="2" spans="1:6" s="1829" customFormat="1" ht="9" customHeight="1" thickBot="1" x14ac:dyDescent="0.35">
      <c r="A2" s="1828"/>
      <c r="B2" s="1828"/>
      <c r="C2" s="1828"/>
      <c r="D2" s="1828"/>
      <c r="E2" s="1828"/>
      <c r="F2" s="1828"/>
    </row>
    <row r="3" spans="1:6" s="1831" customFormat="1" ht="17.25" thickTop="1" x14ac:dyDescent="0.3">
      <c r="A3" s="4366"/>
      <c r="B3" s="1830" t="s">
        <v>4126</v>
      </c>
      <c r="C3" s="1830" t="s">
        <v>4127</v>
      </c>
    </row>
    <row r="4" spans="1:6" s="1831" customFormat="1" ht="17.25" thickBot="1" x14ac:dyDescent="0.35">
      <c r="A4" s="4367"/>
      <c r="B4" s="1832" t="s">
        <v>4128</v>
      </c>
      <c r="C4" s="1833" t="s">
        <v>7</v>
      </c>
    </row>
    <row r="5" spans="1:6" ht="17.25" thickTop="1" x14ac:dyDescent="0.3">
      <c r="A5" s="1834" t="s">
        <v>3600</v>
      </c>
      <c r="B5" s="1835">
        <f>SUM(B7:B8)</f>
        <v>128</v>
      </c>
      <c r="C5" s="1836">
        <f>SUM(C7:C8)</f>
        <v>11514.35</v>
      </c>
    </row>
    <row r="6" spans="1:6" s="1841" customFormat="1" ht="16.5" x14ac:dyDescent="0.3">
      <c r="A6" s="1838" t="s">
        <v>4129</v>
      </c>
      <c r="B6" s="1839"/>
      <c r="C6" s="1840"/>
    </row>
    <row r="7" spans="1:6" ht="16.5" x14ac:dyDescent="0.3">
      <c r="A7" s="1842" t="s">
        <v>4130</v>
      </c>
      <c r="B7" s="1843">
        <v>43</v>
      </c>
      <c r="C7" s="1844">
        <v>6053.85</v>
      </c>
    </row>
    <row r="8" spans="1:6" ht="16.5" x14ac:dyDescent="0.3">
      <c r="A8" s="1842" t="s">
        <v>4131</v>
      </c>
      <c r="B8" s="1843">
        <v>85</v>
      </c>
      <c r="C8" s="1844">
        <v>5460.5</v>
      </c>
    </row>
    <row r="9" spans="1:6" ht="16.5" x14ac:dyDescent="0.3">
      <c r="A9" s="1834" t="s">
        <v>4132</v>
      </c>
      <c r="B9" s="1845">
        <f>SUM(B11:B13)</f>
        <v>150</v>
      </c>
      <c r="C9" s="1846">
        <f>SUM(C11:C13)</f>
        <v>6968.35</v>
      </c>
    </row>
    <row r="10" spans="1:6" s="1841" customFormat="1" ht="16.5" x14ac:dyDescent="0.3">
      <c r="A10" s="1838" t="s">
        <v>4129</v>
      </c>
      <c r="B10" s="1839"/>
      <c r="C10" s="1840"/>
    </row>
    <row r="11" spans="1:6" ht="16.5" x14ac:dyDescent="0.3">
      <c r="A11" s="1842" t="s">
        <v>4133</v>
      </c>
      <c r="B11" s="1843">
        <v>45</v>
      </c>
      <c r="C11" s="1844">
        <v>3695.55</v>
      </c>
    </row>
    <row r="12" spans="1:6" ht="16.5" x14ac:dyDescent="0.3">
      <c r="A12" s="1842" t="s">
        <v>4134</v>
      </c>
      <c r="B12" s="1843">
        <v>21</v>
      </c>
      <c r="C12" s="1844">
        <v>422.15</v>
      </c>
    </row>
    <row r="13" spans="1:6" ht="16.5" x14ac:dyDescent="0.3">
      <c r="A13" s="1842" t="s">
        <v>4135</v>
      </c>
      <c r="B13" s="1843">
        <v>84</v>
      </c>
      <c r="C13" s="1844">
        <v>2850.65</v>
      </c>
    </row>
    <row r="14" spans="1:6" ht="16.5" x14ac:dyDescent="0.3">
      <c r="A14" s="1834" t="s">
        <v>4136</v>
      </c>
      <c r="B14" s="1845">
        <v>81</v>
      </c>
      <c r="C14" s="1846">
        <v>1345.95</v>
      </c>
    </row>
    <row r="15" spans="1:6" ht="17.25" thickBot="1" x14ac:dyDescent="0.35">
      <c r="A15" s="1834" t="s">
        <v>4137</v>
      </c>
      <c r="B15" s="1845">
        <v>489</v>
      </c>
      <c r="C15" s="1846">
        <v>1034.0999999999999</v>
      </c>
      <c r="F15" s="1847"/>
    </row>
    <row r="16" spans="1:6" ht="21.75" customHeight="1" thickTop="1" thickBot="1" x14ac:dyDescent="0.35">
      <c r="A16" s="1848" t="s">
        <v>227</v>
      </c>
      <c r="B16" s="1849">
        <f>B5+B9+B14+B15</f>
        <v>848</v>
      </c>
      <c r="C16" s="1850">
        <f>C5+C9+C14+C15</f>
        <v>20862.75</v>
      </c>
      <c r="F16" s="1851"/>
    </row>
    <row r="17" spans="1:7" ht="23.25" customHeight="1" thickTop="1" x14ac:dyDescent="0.3">
      <c r="A17" s="1852"/>
    </row>
    <row r="18" spans="1:7" s="1829" customFormat="1" ht="24.75" customHeight="1" x14ac:dyDescent="0.3">
      <c r="A18" s="1828" t="s">
        <v>4138</v>
      </c>
      <c r="B18" s="1828"/>
      <c r="C18" s="1854"/>
    </row>
    <row r="19" spans="1:7" s="1829" customFormat="1" ht="3" customHeight="1" thickBot="1" x14ac:dyDescent="0.35">
      <c r="A19" s="1828"/>
      <c r="B19" s="1828"/>
      <c r="C19" s="1854"/>
    </row>
    <row r="20" spans="1:7" s="1831" customFormat="1" ht="17.25" x14ac:dyDescent="0.3">
      <c r="A20" s="1855"/>
      <c r="B20" s="1856" t="s">
        <v>4126</v>
      </c>
      <c r="C20" s="1857" t="s">
        <v>4139</v>
      </c>
      <c r="F20" s="1858"/>
      <c r="G20" s="1829"/>
    </row>
    <row r="21" spans="1:7" s="1831" customFormat="1" ht="17.25" thickBot="1" x14ac:dyDescent="0.35">
      <c r="A21" s="1859"/>
      <c r="B21" s="1860" t="s">
        <v>4128</v>
      </c>
      <c r="C21" s="1861" t="s">
        <v>7</v>
      </c>
    </row>
    <row r="22" spans="1:7" ht="21.75" customHeight="1" x14ac:dyDescent="0.3">
      <c r="A22" s="1862">
        <v>43556</v>
      </c>
      <c r="B22" s="1863"/>
      <c r="C22" s="1864"/>
    </row>
    <row r="23" spans="1:7" ht="21" customHeight="1" x14ac:dyDescent="0.3">
      <c r="A23" s="1865" t="s">
        <v>4140</v>
      </c>
      <c r="B23" s="1863">
        <v>199</v>
      </c>
      <c r="C23" s="1866">
        <v>3983.7</v>
      </c>
    </row>
    <row r="24" spans="1:7" ht="21" customHeight="1" x14ac:dyDescent="0.3">
      <c r="A24" s="1865" t="s">
        <v>4141</v>
      </c>
      <c r="B24" s="1863">
        <v>169</v>
      </c>
      <c r="C24" s="1866">
        <v>2968.75</v>
      </c>
    </row>
    <row r="25" spans="1:7" ht="21" customHeight="1" x14ac:dyDescent="0.3">
      <c r="A25" s="1865" t="s">
        <v>4142</v>
      </c>
      <c r="B25" s="1863">
        <v>181</v>
      </c>
      <c r="C25" s="1866">
        <v>4845.6499999999996</v>
      </c>
    </row>
    <row r="26" spans="1:7" ht="21" customHeight="1" x14ac:dyDescent="0.3">
      <c r="A26" s="1865" t="s">
        <v>4143</v>
      </c>
      <c r="B26" s="1863">
        <v>217</v>
      </c>
      <c r="C26" s="1866">
        <v>4905.8999999999996</v>
      </c>
    </row>
    <row r="27" spans="1:7" ht="21" customHeight="1" thickBot="1" x14ac:dyDescent="0.35">
      <c r="A27" s="1865" t="s">
        <v>4144</v>
      </c>
      <c r="B27" s="1863">
        <v>82</v>
      </c>
      <c r="C27" s="1866">
        <v>4158.75</v>
      </c>
    </row>
    <row r="28" spans="1:7" s="1870" customFormat="1" ht="20.25" customHeight="1" thickBot="1" x14ac:dyDescent="0.35">
      <c r="A28" s="1867" t="s">
        <v>227</v>
      </c>
      <c r="B28" s="1868">
        <f>SUM(B23:B27)</f>
        <v>848</v>
      </c>
      <c r="C28" s="1869">
        <f>SUM(C23:C27)</f>
        <v>20862.75</v>
      </c>
    </row>
    <row r="29" spans="1:7" s="1870" customFormat="1" ht="16.5" x14ac:dyDescent="0.3">
      <c r="A29" s="1871"/>
      <c r="B29" s="1872"/>
      <c r="C29" s="1873"/>
    </row>
    <row r="30" spans="1:7" s="1875" customFormat="1" ht="14.25" x14ac:dyDescent="0.25">
      <c r="A30" s="1874"/>
      <c r="C30" s="1876"/>
    </row>
    <row r="31" spans="1:7" s="1875" customFormat="1" ht="14.25" x14ac:dyDescent="0.25">
      <c r="A31" s="1877" t="s">
        <v>4015</v>
      </c>
      <c r="C31" s="1876"/>
    </row>
    <row r="32" spans="1:7" x14ac:dyDescent="0.3">
      <c r="C32" s="1837"/>
    </row>
    <row r="33" spans="3:3" x14ac:dyDescent="0.3">
      <c r="C33" s="1837"/>
    </row>
    <row r="34" spans="3:3" x14ac:dyDescent="0.3">
      <c r="C34" s="1837"/>
    </row>
    <row r="35" spans="3:3" x14ac:dyDescent="0.3">
      <c r="C35" s="1837"/>
    </row>
    <row r="36" spans="3:3" x14ac:dyDescent="0.3">
      <c r="C36" s="1837"/>
    </row>
  </sheetData>
  <mergeCells count="1">
    <mergeCell ref="A3:A4"/>
  </mergeCells>
  <printOptions horizontalCentered="1"/>
  <pageMargins left="0.95" right="0.7" top="1"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55"/>
  <sheetViews>
    <sheetView zoomScaleNormal="100" zoomScaleSheetLayoutView="85" workbookViewId="0">
      <pane xSplit="1" ySplit="5" topLeftCell="B48" activePane="bottomRight" state="frozen"/>
      <selection activeCell="K11" sqref="K11"/>
      <selection pane="topRight" activeCell="K11" sqref="K11"/>
      <selection pane="bottomLeft" activeCell="K11" sqref="K11"/>
      <selection pane="bottomRight" activeCell="G56" sqref="G56"/>
    </sheetView>
  </sheetViews>
  <sheetFormatPr defaultColWidth="9.140625" defaultRowHeight="15.75" x14ac:dyDescent="0.3"/>
  <cols>
    <col min="1" max="1" width="12.28515625" style="134" customWidth="1"/>
    <col min="2" max="2" width="9.85546875" style="134" customWidth="1"/>
    <col min="3" max="3" width="12.85546875" style="134" bestFit="1" customWidth="1"/>
    <col min="4" max="4" width="16.28515625" style="134" bestFit="1" customWidth="1"/>
    <col min="5" max="5" width="14.28515625" style="134" bestFit="1" customWidth="1"/>
    <col min="6" max="6" width="16.85546875" style="134" bestFit="1" customWidth="1"/>
    <col min="7" max="7" width="16.28515625" style="134" customWidth="1"/>
    <col min="8" max="8" width="18.7109375" style="134" bestFit="1" customWidth="1"/>
    <col min="9" max="9" width="16.7109375" style="134" bestFit="1" customWidth="1"/>
    <col min="10" max="10" width="10.85546875" style="134" bestFit="1" customWidth="1"/>
    <col min="11" max="11" width="9.85546875" style="134" bestFit="1" customWidth="1"/>
    <col min="12" max="12" width="14" style="134" bestFit="1" customWidth="1"/>
    <col min="13" max="13" width="16" style="134" bestFit="1" customWidth="1"/>
    <col min="14" max="14" width="14.28515625" style="134" customWidth="1"/>
    <col min="15" max="16384" width="9.140625" style="241"/>
  </cols>
  <sheetData>
    <row r="1" spans="1:14" s="200" customFormat="1" ht="22.5" customHeight="1" x14ac:dyDescent="0.3">
      <c r="A1" s="242" t="s">
        <v>253</v>
      </c>
      <c r="B1" s="243"/>
      <c r="C1" s="243"/>
      <c r="D1" s="243"/>
      <c r="E1" s="243"/>
      <c r="F1" s="243"/>
      <c r="G1" s="243"/>
      <c r="H1" s="243"/>
      <c r="I1" s="243"/>
      <c r="J1" s="243"/>
      <c r="K1" s="243"/>
      <c r="L1" s="243"/>
      <c r="M1" s="244"/>
      <c r="N1" s="93"/>
    </row>
    <row r="2" spans="1:14" s="200" customFormat="1" ht="10.5" customHeight="1" thickBot="1" x14ac:dyDescent="0.35">
      <c r="A2" s="242"/>
      <c r="B2" s="243"/>
      <c r="C2" s="243"/>
      <c r="D2" s="243"/>
      <c r="E2" s="243"/>
      <c r="F2" s="243"/>
      <c r="G2" s="243"/>
      <c r="H2" s="243"/>
      <c r="I2" s="243"/>
      <c r="J2" s="243"/>
      <c r="K2" s="243"/>
      <c r="L2" s="243"/>
      <c r="M2" s="244"/>
      <c r="N2" s="93"/>
    </row>
    <row r="3" spans="1:14" s="95" customFormat="1" ht="24" customHeight="1" thickTop="1" thickBot="1" x14ac:dyDescent="0.35">
      <c r="A3" s="4146" t="s">
        <v>0</v>
      </c>
      <c r="B3" s="4159" t="s">
        <v>254</v>
      </c>
      <c r="C3" s="4159"/>
      <c r="D3" s="4159"/>
      <c r="E3" s="4159"/>
      <c r="F3" s="4159"/>
      <c r="G3" s="4159"/>
      <c r="H3" s="4159"/>
      <c r="I3" s="4159"/>
      <c r="J3" s="4159"/>
      <c r="K3" s="4159"/>
      <c r="L3" s="4159"/>
      <c r="M3" s="4176"/>
      <c r="N3" s="245"/>
    </row>
    <row r="4" spans="1:14" s="95" customFormat="1" ht="89.25" customHeight="1" thickBot="1" x14ac:dyDescent="0.35">
      <c r="A4" s="4175"/>
      <c r="B4" s="246" t="s">
        <v>227</v>
      </c>
      <c r="C4" s="204" t="s">
        <v>255</v>
      </c>
      <c r="D4" s="203" t="s">
        <v>256</v>
      </c>
      <c r="E4" s="203" t="s">
        <v>257</v>
      </c>
      <c r="F4" s="204" t="s">
        <v>258</v>
      </c>
      <c r="G4" s="204" t="s">
        <v>259</v>
      </c>
      <c r="H4" s="204" t="s">
        <v>260</v>
      </c>
      <c r="I4" s="204" t="s">
        <v>261</v>
      </c>
      <c r="J4" s="204" t="s">
        <v>262</v>
      </c>
      <c r="K4" s="204" t="s">
        <v>263</v>
      </c>
      <c r="L4" s="204" t="s">
        <v>264</v>
      </c>
      <c r="M4" s="204" t="s">
        <v>265</v>
      </c>
      <c r="N4" s="247" t="s">
        <v>266</v>
      </c>
    </row>
    <row r="5" spans="1:14" ht="16.5" hidden="1" x14ac:dyDescent="0.3">
      <c r="A5" s="248">
        <v>2012</v>
      </c>
      <c r="B5" s="249">
        <v>302617</v>
      </c>
      <c r="C5" s="250">
        <v>10494</v>
      </c>
      <c r="D5" s="250">
        <v>50537</v>
      </c>
      <c r="E5" s="250">
        <v>19034</v>
      </c>
      <c r="F5" s="250">
        <v>36807</v>
      </c>
      <c r="G5" s="250">
        <v>17797</v>
      </c>
      <c r="H5" s="250">
        <v>21249</v>
      </c>
      <c r="I5" s="250">
        <v>13478</v>
      </c>
      <c r="J5" s="250">
        <v>31262</v>
      </c>
      <c r="K5" s="250">
        <v>16665</v>
      </c>
      <c r="L5" s="250">
        <v>13882</v>
      </c>
      <c r="M5" s="250">
        <v>17984</v>
      </c>
      <c r="N5" s="251">
        <v>41325</v>
      </c>
    </row>
    <row r="6" spans="1:14" ht="16.5" x14ac:dyDescent="0.3">
      <c r="A6" s="252">
        <v>2013</v>
      </c>
      <c r="B6" s="253">
        <v>329009</v>
      </c>
      <c r="C6" s="254">
        <v>12570</v>
      </c>
      <c r="D6" s="254">
        <v>51787</v>
      </c>
      <c r="E6" s="254">
        <v>17923</v>
      </c>
      <c r="F6" s="254">
        <v>38965</v>
      </c>
      <c r="G6" s="254">
        <v>19779</v>
      </c>
      <c r="H6" s="254">
        <v>19827</v>
      </c>
      <c r="I6" s="254">
        <v>14398</v>
      </c>
      <c r="J6" s="254">
        <v>38336</v>
      </c>
      <c r="K6" s="254">
        <v>20042</v>
      </c>
      <c r="L6" s="254">
        <v>14624</v>
      </c>
      <c r="M6" s="254">
        <v>20196</v>
      </c>
      <c r="N6" s="255">
        <v>43388</v>
      </c>
    </row>
    <row r="7" spans="1:14" ht="16.5" x14ac:dyDescent="0.3">
      <c r="A7" s="252">
        <v>2014</v>
      </c>
      <c r="B7" s="253">
        <v>348011</v>
      </c>
      <c r="C7" s="254">
        <v>12778</v>
      </c>
      <c r="D7" s="254">
        <v>53274</v>
      </c>
      <c r="E7" s="254">
        <v>16631</v>
      </c>
      <c r="F7" s="254">
        <v>41579</v>
      </c>
      <c r="G7" s="254">
        <v>21160</v>
      </c>
      <c r="H7" s="254">
        <v>21702</v>
      </c>
      <c r="I7" s="254">
        <v>14948</v>
      </c>
      <c r="J7" s="254">
        <v>41322</v>
      </c>
      <c r="K7" s="254">
        <v>21165</v>
      </c>
      <c r="L7" s="254">
        <v>15923</v>
      </c>
      <c r="M7" s="254">
        <v>21543</v>
      </c>
      <c r="N7" s="255">
        <v>44051</v>
      </c>
    </row>
    <row r="8" spans="1:14" ht="16.5" x14ac:dyDescent="0.3">
      <c r="A8" s="252">
        <v>2015</v>
      </c>
      <c r="B8" s="253">
        <v>363547</v>
      </c>
      <c r="C8" s="254">
        <v>12928</v>
      </c>
      <c r="D8" s="254">
        <v>53436</v>
      </c>
      <c r="E8" s="254">
        <v>16018</v>
      </c>
      <c r="F8" s="254">
        <v>43738</v>
      </c>
      <c r="G8" s="254">
        <v>22613</v>
      </c>
      <c r="H8" s="254">
        <v>23520</v>
      </c>
      <c r="I8" s="254">
        <v>15841</v>
      </c>
      <c r="J8" s="254">
        <v>43599</v>
      </c>
      <c r="K8" s="254">
        <v>21923</v>
      </c>
      <c r="L8" s="254">
        <v>16776</v>
      </c>
      <c r="M8" s="254">
        <v>22419</v>
      </c>
      <c r="N8" s="255">
        <v>46346</v>
      </c>
    </row>
    <row r="9" spans="1:14" ht="16.5" x14ac:dyDescent="0.3">
      <c r="A9" s="252">
        <v>2016</v>
      </c>
      <c r="B9" s="253">
        <v>385902</v>
      </c>
      <c r="C9" s="254">
        <v>13860</v>
      </c>
      <c r="D9" s="254">
        <v>53906</v>
      </c>
      <c r="E9" s="254">
        <v>16027</v>
      </c>
      <c r="F9" s="254">
        <v>45914</v>
      </c>
      <c r="G9" s="254">
        <v>24332</v>
      </c>
      <c r="H9" s="254">
        <v>26727</v>
      </c>
      <c r="I9" s="254">
        <v>16387</v>
      </c>
      <c r="J9" s="254">
        <v>46614</v>
      </c>
      <c r="K9" s="254">
        <v>22813</v>
      </c>
      <c r="L9" s="254">
        <v>17917</v>
      </c>
      <c r="M9" s="254">
        <v>24878</v>
      </c>
      <c r="N9" s="255">
        <v>48864</v>
      </c>
    </row>
    <row r="10" spans="1:14" ht="17.25" x14ac:dyDescent="0.3">
      <c r="A10" s="256" t="s">
        <v>240</v>
      </c>
      <c r="B10" s="253">
        <v>402998</v>
      </c>
      <c r="C10" s="254">
        <v>14154</v>
      </c>
      <c r="D10" s="254">
        <v>53965</v>
      </c>
      <c r="E10" s="254">
        <v>17377</v>
      </c>
      <c r="F10" s="254">
        <v>48990</v>
      </c>
      <c r="G10" s="254">
        <v>25879</v>
      </c>
      <c r="H10" s="254">
        <v>28864</v>
      </c>
      <c r="I10" s="254">
        <v>16989</v>
      </c>
      <c r="J10" s="254">
        <v>48260</v>
      </c>
      <c r="K10" s="254">
        <v>23907</v>
      </c>
      <c r="L10" s="254">
        <v>19574</v>
      </c>
      <c r="M10" s="254">
        <v>25361</v>
      </c>
      <c r="N10" s="255">
        <v>54203</v>
      </c>
    </row>
    <row r="11" spans="1:14" ht="17.25" x14ac:dyDescent="0.3">
      <c r="A11" s="256" t="s">
        <v>241</v>
      </c>
      <c r="B11" s="253">
        <v>423622</v>
      </c>
      <c r="C11" s="254">
        <v>13401</v>
      </c>
      <c r="D11" s="254">
        <v>54839</v>
      </c>
      <c r="E11" s="254">
        <v>19648</v>
      </c>
      <c r="F11" s="254">
        <v>52284</v>
      </c>
      <c r="G11" s="254">
        <v>27316</v>
      </c>
      <c r="H11" s="254">
        <v>30650</v>
      </c>
      <c r="I11" s="254">
        <v>17844</v>
      </c>
      <c r="J11" s="254">
        <v>49514</v>
      </c>
      <c r="K11" s="254">
        <v>24962</v>
      </c>
      <c r="L11" s="254">
        <v>21243</v>
      </c>
      <c r="M11" s="254">
        <v>26322</v>
      </c>
      <c r="N11" s="255">
        <v>58936</v>
      </c>
    </row>
    <row r="12" spans="1:14" ht="18" thickBot="1" x14ac:dyDescent="0.35">
      <c r="A12" s="257" t="s">
        <v>242</v>
      </c>
      <c r="B12" s="258">
        <v>444263</v>
      </c>
      <c r="C12" s="259">
        <v>13893</v>
      </c>
      <c r="D12" s="259">
        <v>56501</v>
      </c>
      <c r="E12" s="259">
        <v>21982</v>
      </c>
      <c r="F12" s="259">
        <v>54924</v>
      </c>
      <c r="G12" s="259">
        <v>28588</v>
      </c>
      <c r="H12" s="259">
        <v>32195</v>
      </c>
      <c r="I12" s="259">
        <v>18718</v>
      </c>
      <c r="J12" s="259">
        <v>50966</v>
      </c>
      <c r="K12" s="259">
        <v>25886</v>
      </c>
      <c r="L12" s="259">
        <v>22630</v>
      </c>
      <c r="M12" s="259">
        <v>27425</v>
      </c>
      <c r="N12" s="260">
        <v>64700</v>
      </c>
    </row>
    <row r="13" spans="1:14" ht="16.5" x14ac:dyDescent="0.3">
      <c r="A13" s="225" t="s">
        <v>146</v>
      </c>
      <c r="B13" s="253">
        <v>80681</v>
      </c>
      <c r="C13" s="254">
        <v>2906</v>
      </c>
      <c r="D13" s="254">
        <v>9942</v>
      </c>
      <c r="E13" s="254">
        <v>4184</v>
      </c>
      <c r="F13" s="254">
        <v>8869</v>
      </c>
      <c r="G13" s="254">
        <v>5281</v>
      </c>
      <c r="H13" s="254">
        <v>6238</v>
      </c>
      <c r="I13" s="254">
        <v>3643</v>
      </c>
      <c r="J13" s="254">
        <v>9791</v>
      </c>
      <c r="K13" s="254">
        <v>5236</v>
      </c>
      <c r="L13" s="254">
        <v>3872</v>
      </c>
      <c r="M13" s="254">
        <v>4718</v>
      </c>
      <c r="N13" s="255">
        <v>9834</v>
      </c>
    </row>
    <row r="14" spans="1:14" ht="16.5" x14ac:dyDescent="0.3">
      <c r="A14" s="229" t="s">
        <v>143</v>
      </c>
      <c r="B14" s="253">
        <v>85465</v>
      </c>
      <c r="C14" s="254">
        <v>2748</v>
      </c>
      <c r="D14" s="254">
        <v>12770</v>
      </c>
      <c r="E14" s="254">
        <v>4158</v>
      </c>
      <c r="F14" s="254">
        <v>10194</v>
      </c>
      <c r="G14" s="254">
        <v>4983</v>
      </c>
      <c r="H14" s="254">
        <v>5202</v>
      </c>
      <c r="I14" s="254">
        <v>3633</v>
      </c>
      <c r="J14" s="254">
        <v>10232</v>
      </c>
      <c r="K14" s="254">
        <v>5149</v>
      </c>
      <c r="L14" s="254">
        <v>4005</v>
      </c>
      <c r="M14" s="254">
        <v>5611</v>
      </c>
      <c r="N14" s="255">
        <v>11338</v>
      </c>
    </row>
    <row r="15" spans="1:14" ht="16.5" x14ac:dyDescent="0.3">
      <c r="A15" s="229" t="s">
        <v>144</v>
      </c>
      <c r="B15" s="253">
        <v>86547</v>
      </c>
      <c r="C15" s="254">
        <v>3256</v>
      </c>
      <c r="D15" s="254">
        <v>13598</v>
      </c>
      <c r="E15" s="254">
        <v>4178</v>
      </c>
      <c r="F15" s="254">
        <v>10159</v>
      </c>
      <c r="G15" s="254">
        <v>5387</v>
      </c>
      <c r="H15" s="254">
        <v>4163</v>
      </c>
      <c r="I15" s="254">
        <v>3791</v>
      </c>
      <c r="J15" s="254">
        <v>10285</v>
      </c>
      <c r="K15" s="254">
        <v>5582</v>
      </c>
      <c r="L15" s="254">
        <v>3982</v>
      </c>
      <c r="M15" s="254">
        <v>5478</v>
      </c>
      <c r="N15" s="255">
        <v>10608</v>
      </c>
    </row>
    <row r="16" spans="1:14" ht="16.5" x14ac:dyDescent="0.3">
      <c r="A16" s="229" t="s">
        <v>145</v>
      </c>
      <c r="B16" s="253">
        <v>95319</v>
      </c>
      <c r="C16" s="254">
        <v>3868</v>
      </c>
      <c r="D16" s="254">
        <v>16963</v>
      </c>
      <c r="E16" s="254">
        <v>4111</v>
      </c>
      <c r="F16" s="254">
        <v>12357</v>
      </c>
      <c r="G16" s="254">
        <v>5509</v>
      </c>
      <c r="H16" s="254">
        <v>6099</v>
      </c>
      <c r="I16" s="254">
        <v>3882</v>
      </c>
      <c r="J16" s="254">
        <v>11014</v>
      </c>
      <c r="K16" s="254">
        <v>5198</v>
      </c>
      <c r="L16" s="254">
        <v>4065</v>
      </c>
      <c r="M16" s="254">
        <v>5737</v>
      </c>
      <c r="N16" s="255">
        <v>12271</v>
      </c>
    </row>
    <row r="17" spans="1:14" ht="16.5" x14ac:dyDescent="0.3">
      <c r="A17" s="229" t="s">
        <v>147</v>
      </c>
      <c r="B17" s="253">
        <v>84323</v>
      </c>
      <c r="C17" s="254">
        <v>2788</v>
      </c>
      <c r="D17" s="254">
        <v>9972</v>
      </c>
      <c r="E17" s="254">
        <v>3948</v>
      </c>
      <c r="F17" s="254">
        <v>9421</v>
      </c>
      <c r="G17" s="254">
        <v>5605</v>
      </c>
      <c r="H17" s="254">
        <v>6511</v>
      </c>
      <c r="I17" s="254">
        <v>3934</v>
      </c>
      <c r="J17" s="254">
        <v>10527</v>
      </c>
      <c r="K17" s="254">
        <v>5324</v>
      </c>
      <c r="L17" s="254">
        <v>4089</v>
      </c>
      <c r="M17" s="254">
        <v>4924</v>
      </c>
      <c r="N17" s="255">
        <v>11300</v>
      </c>
    </row>
    <row r="18" spans="1:14" ht="16.5" x14ac:dyDescent="0.3">
      <c r="A18" s="229" t="s">
        <v>148</v>
      </c>
      <c r="B18" s="253">
        <v>88880</v>
      </c>
      <c r="C18" s="254">
        <v>2669</v>
      </c>
      <c r="D18" s="254">
        <v>12835</v>
      </c>
      <c r="E18" s="254">
        <v>3921</v>
      </c>
      <c r="F18" s="254">
        <v>10849</v>
      </c>
      <c r="G18" s="254">
        <v>5401</v>
      </c>
      <c r="H18" s="254">
        <v>4986</v>
      </c>
      <c r="I18" s="254">
        <v>3965</v>
      </c>
      <c r="J18" s="254">
        <v>10781</v>
      </c>
      <c r="K18" s="254">
        <v>5249</v>
      </c>
      <c r="L18" s="254">
        <v>4212</v>
      </c>
      <c r="M18" s="254">
        <v>6002</v>
      </c>
      <c r="N18" s="255">
        <v>11317</v>
      </c>
    </row>
    <row r="19" spans="1:14" ht="16.5" x14ac:dyDescent="0.3">
      <c r="A19" s="229" t="s">
        <v>149</v>
      </c>
      <c r="B19" s="253">
        <v>91166</v>
      </c>
      <c r="C19" s="254">
        <v>3350</v>
      </c>
      <c r="D19" s="254">
        <v>14110</v>
      </c>
      <c r="E19" s="254">
        <v>4077</v>
      </c>
      <c r="F19" s="254">
        <v>10820</v>
      </c>
      <c r="G19" s="254">
        <v>5758</v>
      </c>
      <c r="H19" s="254">
        <v>4862</v>
      </c>
      <c r="I19" s="254">
        <v>3894</v>
      </c>
      <c r="J19" s="254">
        <v>10800</v>
      </c>
      <c r="K19" s="254">
        <v>5660</v>
      </c>
      <c r="L19" s="254">
        <v>4190</v>
      </c>
      <c r="M19" s="254">
        <v>5800</v>
      </c>
      <c r="N19" s="255">
        <v>10982</v>
      </c>
    </row>
    <row r="20" spans="1:14" ht="16.5" x14ac:dyDescent="0.3">
      <c r="A20" s="229" t="s">
        <v>267</v>
      </c>
      <c r="B20" s="253">
        <v>99177</v>
      </c>
      <c r="C20" s="254">
        <v>4121</v>
      </c>
      <c r="D20" s="254">
        <v>16519</v>
      </c>
      <c r="E20" s="254">
        <v>4072</v>
      </c>
      <c r="F20" s="254">
        <v>12648</v>
      </c>
      <c r="G20" s="254">
        <v>5848</v>
      </c>
      <c r="H20" s="254">
        <v>7161</v>
      </c>
      <c r="I20" s="254">
        <v>4048</v>
      </c>
      <c r="J20" s="254">
        <v>11490</v>
      </c>
      <c r="K20" s="254">
        <v>5690</v>
      </c>
      <c r="L20" s="254">
        <v>4285</v>
      </c>
      <c r="M20" s="254">
        <v>5693</v>
      </c>
      <c r="N20" s="255">
        <v>12747</v>
      </c>
    </row>
    <row r="21" spans="1:14" ht="16.5" x14ac:dyDescent="0.3">
      <c r="A21" s="229" t="s">
        <v>151</v>
      </c>
      <c r="B21" s="253">
        <v>90025</v>
      </c>
      <c r="C21" s="254">
        <v>2950</v>
      </c>
      <c r="D21" s="254">
        <v>10353</v>
      </c>
      <c r="E21" s="254">
        <v>3675</v>
      </c>
      <c r="F21" s="254">
        <v>9894</v>
      </c>
      <c r="G21" s="254">
        <v>6040</v>
      </c>
      <c r="H21" s="254">
        <v>7454</v>
      </c>
      <c r="I21" s="254">
        <v>4066</v>
      </c>
      <c r="J21" s="254">
        <v>11280</v>
      </c>
      <c r="K21" s="254">
        <v>5667</v>
      </c>
      <c r="L21" s="254">
        <v>4368</v>
      </c>
      <c r="M21" s="254">
        <v>5512</v>
      </c>
      <c r="N21" s="255">
        <v>11615</v>
      </c>
    </row>
    <row r="22" spans="1:14" ht="16.5" x14ac:dyDescent="0.3">
      <c r="A22" s="229" t="s">
        <v>148</v>
      </c>
      <c r="B22" s="253">
        <v>93709</v>
      </c>
      <c r="C22" s="254">
        <v>2935</v>
      </c>
      <c r="D22" s="254">
        <v>12760</v>
      </c>
      <c r="E22" s="254">
        <v>3630</v>
      </c>
      <c r="F22" s="254">
        <v>11414</v>
      </c>
      <c r="G22" s="254">
        <v>5827</v>
      </c>
      <c r="H22" s="254">
        <v>5746</v>
      </c>
      <c r="I22" s="254">
        <v>4116</v>
      </c>
      <c r="J22" s="254">
        <v>11565</v>
      </c>
      <c r="K22" s="254">
        <v>5454</v>
      </c>
      <c r="L22" s="254">
        <v>4510</v>
      </c>
      <c r="M22" s="254">
        <v>6486</v>
      </c>
      <c r="N22" s="255">
        <v>12663</v>
      </c>
    </row>
    <row r="23" spans="1:14" ht="16.5" x14ac:dyDescent="0.3">
      <c r="A23" s="229" t="s">
        <v>149</v>
      </c>
      <c r="B23" s="253">
        <v>97000</v>
      </c>
      <c r="C23" s="254">
        <v>3638</v>
      </c>
      <c r="D23" s="254">
        <v>14362</v>
      </c>
      <c r="E23" s="254">
        <v>4396</v>
      </c>
      <c r="F23" s="254">
        <v>11319</v>
      </c>
      <c r="G23" s="254">
        <v>6207</v>
      </c>
      <c r="H23" s="254">
        <v>5483</v>
      </c>
      <c r="I23" s="254">
        <v>3949</v>
      </c>
      <c r="J23" s="254">
        <v>11544</v>
      </c>
      <c r="K23" s="254">
        <v>5858</v>
      </c>
      <c r="L23" s="254">
        <v>4479</v>
      </c>
      <c r="M23" s="254">
        <v>6495</v>
      </c>
      <c r="N23" s="255">
        <v>11007</v>
      </c>
    </row>
    <row r="24" spans="1:14" ht="16.5" x14ac:dyDescent="0.3">
      <c r="A24" s="229" t="s">
        <v>150</v>
      </c>
      <c r="B24" s="253">
        <v>105167</v>
      </c>
      <c r="C24" s="254">
        <v>4337</v>
      </c>
      <c r="D24" s="254">
        <v>16432</v>
      </c>
      <c r="E24" s="254">
        <v>4327</v>
      </c>
      <c r="F24" s="254">
        <v>13288</v>
      </c>
      <c r="G24" s="254">
        <v>6257</v>
      </c>
      <c r="H24" s="254">
        <v>8043</v>
      </c>
      <c r="I24" s="254">
        <v>4256</v>
      </c>
      <c r="J24" s="254">
        <v>12225</v>
      </c>
      <c r="K24" s="254">
        <v>5835</v>
      </c>
      <c r="L24" s="254">
        <v>4560</v>
      </c>
      <c r="M24" s="254">
        <v>6385</v>
      </c>
      <c r="N24" s="255">
        <v>13580</v>
      </c>
    </row>
    <row r="25" spans="1:14" ht="17.25" x14ac:dyDescent="0.3">
      <c r="A25" s="229" t="s">
        <v>243</v>
      </c>
      <c r="B25" s="253">
        <v>93955</v>
      </c>
      <c r="C25" s="254">
        <v>2990</v>
      </c>
      <c r="D25" s="254">
        <v>10092</v>
      </c>
      <c r="E25" s="254">
        <v>3905</v>
      </c>
      <c r="F25" s="254">
        <v>10548</v>
      </c>
      <c r="G25" s="254">
        <v>6464</v>
      </c>
      <c r="H25" s="254">
        <v>8032</v>
      </c>
      <c r="I25" s="254">
        <v>4218</v>
      </c>
      <c r="J25" s="254">
        <v>11973</v>
      </c>
      <c r="K25" s="254">
        <v>5910</v>
      </c>
      <c r="L25" s="254">
        <v>4707</v>
      </c>
      <c r="M25" s="254">
        <v>5696</v>
      </c>
      <c r="N25" s="255">
        <v>12796</v>
      </c>
    </row>
    <row r="26" spans="1:14" ht="17.25" x14ac:dyDescent="0.3">
      <c r="A26" s="229" t="s">
        <v>244</v>
      </c>
      <c r="B26" s="253">
        <v>98924</v>
      </c>
      <c r="C26" s="254">
        <v>3260</v>
      </c>
      <c r="D26" s="254">
        <v>12971</v>
      </c>
      <c r="E26" s="254">
        <v>3975</v>
      </c>
      <c r="F26" s="254">
        <v>12261</v>
      </c>
      <c r="G26" s="254">
        <v>6193</v>
      </c>
      <c r="H26" s="254">
        <v>6223</v>
      </c>
      <c r="I26" s="254">
        <v>4273</v>
      </c>
      <c r="J26" s="254">
        <v>12284</v>
      </c>
      <c r="K26" s="254">
        <v>5698</v>
      </c>
      <c r="L26" s="254">
        <v>4972</v>
      </c>
      <c r="M26" s="254">
        <v>6685</v>
      </c>
      <c r="N26" s="255">
        <v>13973</v>
      </c>
    </row>
    <row r="27" spans="1:14" ht="17.25" x14ac:dyDescent="0.3">
      <c r="A27" s="229" t="s">
        <v>245</v>
      </c>
      <c r="B27" s="253">
        <v>101056</v>
      </c>
      <c r="C27" s="254">
        <v>3671</v>
      </c>
      <c r="D27" s="254">
        <v>14505</v>
      </c>
      <c r="E27" s="254">
        <v>4812</v>
      </c>
      <c r="F27" s="254">
        <v>12169</v>
      </c>
      <c r="G27" s="254">
        <v>6547</v>
      </c>
      <c r="H27" s="254">
        <v>5860</v>
      </c>
      <c r="I27" s="254">
        <v>4075</v>
      </c>
      <c r="J27" s="254">
        <v>11730</v>
      </c>
      <c r="K27" s="254">
        <v>6143</v>
      </c>
      <c r="L27" s="254">
        <v>4907</v>
      </c>
      <c r="M27" s="254">
        <v>6483</v>
      </c>
      <c r="N27" s="255">
        <v>11689</v>
      </c>
    </row>
    <row r="28" spans="1:14" ht="17.25" x14ac:dyDescent="0.3">
      <c r="A28" s="229" t="s">
        <v>246</v>
      </c>
      <c r="B28" s="253">
        <v>109063</v>
      </c>
      <c r="C28" s="254">
        <v>4234</v>
      </c>
      <c r="D28" s="254">
        <v>16397</v>
      </c>
      <c r="E28" s="254">
        <v>4685</v>
      </c>
      <c r="F28" s="254">
        <v>14012</v>
      </c>
      <c r="G28" s="254">
        <v>6674</v>
      </c>
      <c r="H28" s="254">
        <v>8750</v>
      </c>
      <c r="I28" s="254">
        <v>4423</v>
      </c>
      <c r="J28" s="254">
        <v>12274</v>
      </c>
      <c r="K28" s="254">
        <v>6157</v>
      </c>
      <c r="L28" s="254">
        <v>4989</v>
      </c>
      <c r="M28" s="254">
        <v>6497</v>
      </c>
      <c r="N28" s="255">
        <v>15745</v>
      </c>
    </row>
    <row r="29" spans="1:14" ht="17.25" x14ac:dyDescent="0.3">
      <c r="A29" s="229" t="s">
        <v>247</v>
      </c>
      <c r="B29" s="253">
        <v>98986</v>
      </c>
      <c r="C29" s="254">
        <v>2807</v>
      </c>
      <c r="D29" s="254">
        <v>10287</v>
      </c>
      <c r="E29" s="254">
        <v>4434</v>
      </c>
      <c r="F29" s="254">
        <v>11255</v>
      </c>
      <c r="G29" s="254">
        <v>6846</v>
      </c>
      <c r="H29" s="254">
        <v>8907</v>
      </c>
      <c r="I29" s="254">
        <v>4433</v>
      </c>
      <c r="J29" s="254">
        <v>12030</v>
      </c>
      <c r="K29" s="254">
        <v>6209</v>
      </c>
      <c r="L29" s="254">
        <v>5166</v>
      </c>
      <c r="M29" s="254">
        <v>5684</v>
      </c>
      <c r="N29" s="255">
        <v>13457</v>
      </c>
    </row>
    <row r="30" spans="1:14" ht="17.25" x14ac:dyDescent="0.3">
      <c r="A30" s="229" t="s">
        <v>248</v>
      </c>
      <c r="B30" s="253">
        <v>104166</v>
      </c>
      <c r="C30" s="254">
        <v>2818</v>
      </c>
      <c r="D30" s="254">
        <v>13269</v>
      </c>
      <c r="E30" s="254">
        <v>4554</v>
      </c>
      <c r="F30" s="254">
        <v>13086</v>
      </c>
      <c r="G30" s="254">
        <v>6531</v>
      </c>
      <c r="H30" s="254">
        <v>6828</v>
      </c>
      <c r="I30" s="254">
        <v>4512</v>
      </c>
      <c r="J30" s="254">
        <v>12524</v>
      </c>
      <c r="K30" s="254">
        <v>5979</v>
      </c>
      <c r="L30" s="254">
        <v>5408</v>
      </c>
      <c r="M30" s="254">
        <v>7060</v>
      </c>
      <c r="N30" s="255">
        <v>16071</v>
      </c>
    </row>
    <row r="31" spans="1:14" ht="17.25" x14ac:dyDescent="0.3">
      <c r="A31" s="229" t="s">
        <v>245</v>
      </c>
      <c r="B31" s="253">
        <v>105976</v>
      </c>
      <c r="C31" s="254">
        <v>3671</v>
      </c>
      <c r="D31" s="254">
        <v>14549</v>
      </c>
      <c r="E31" s="254">
        <v>5321</v>
      </c>
      <c r="F31" s="254">
        <v>12986</v>
      </c>
      <c r="G31" s="254">
        <v>6901</v>
      </c>
      <c r="H31" s="254">
        <v>6077</v>
      </c>
      <c r="I31" s="254">
        <v>4287</v>
      </c>
      <c r="J31" s="254">
        <v>12238</v>
      </c>
      <c r="K31" s="254">
        <v>6384</v>
      </c>
      <c r="L31" s="254">
        <v>5282</v>
      </c>
      <c r="M31" s="254">
        <v>6756</v>
      </c>
      <c r="N31" s="255">
        <v>12441</v>
      </c>
    </row>
    <row r="32" spans="1:14" ht="18" thickBot="1" x14ac:dyDescent="0.35">
      <c r="A32" s="261" t="s">
        <v>249</v>
      </c>
      <c r="B32" s="258">
        <v>114494</v>
      </c>
      <c r="C32" s="259">
        <v>4105</v>
      </c>
      <c r="D32" s="259">
        <v>16734</v>
      </c>
      <c r="E32" s="259">
        <v>5340</v>
      </c>
      <c r="F32" s="259">
        <v>14957</v>
      </c>
      <c r="G32" s="259">
        <v>7038</v>
      </c>
      <c r="H32" s="259">
        <v>8839</v>
      </c>
      <c r="I32" s="259">
        <v>4612</v>
      </c>
      <c r="J32" s="259">
        <v>12722</v>
      </c>
      <c r="K32" s="259">
        <v>6390</v>
      </c>
      <c r="L32" s="259">
        <v>5387</v>
      </c>
      <c r="M32" s="259">
        <v>6822</v>
      </c>
      <c r="N32" s="260">
        <v>16967</v>
      </c>
    </row>
    <row r="33" spans="1:14" ht="17.25" thickBot="1" x14ac:dyDescent="0.35">
      <c r="A33" s="225"/>
      <c r="B33" s="262"/>
      <c r="C33" s="4177" t="s">
        <v>268</v>
      </c>
      <c r="D33" s="4178"/>
      <c r="E33" s="4178"/>
      <c r="F33" s="4178"/>
      <c r="G33" s="4178"/>
      <c r="H33" s="4178"/>
      <c r="I33" s="4178"/>
      <c r="J33" s="4178"/>
      <c r="K33" s="4178"/>
      <c r="L33" s="4178"/>
      <c r="M33" s="4179"/>
      <c r="N33" s="263"/>
    </row>
    <row r="34" spans="1:14" ht="16.5" x14ac:dyDescent="0.3">
      <c r="A34" s="264" t="s">
        <v>146</v>
      </c>
      <c r="B34" s="265">
        <v>2.9</v>
      </c>
      <c r="C34" s="227">
        <v>5</v>
      </c>
      <c r="D34" s="227">
        <v>0.30729749152258456</v>
      </c>
      <c r="E34" s="227">
        <v>-5.9791080753904264</v>
      </c>
      <c r="F34" s="227">
        <v>2.8</v>
      </c>
      <c r="G34" s="227">
        <v>2.8468449055462752</v>
      </c>
      <c r="H34" s="227">
        <v>0.99781902624735963</v>
      </c>
      <c r="I34" s="227">
        <v>6.9009513080459106</v>
      </c>
      <c r="J34" s="227">
        <v>6.1227553257696687</v>
      </c>
      <c r="K34" s="227">
        <v>3.3</v>
      </c>
      <c r="L34" s="227">
        <v>5.4716229481853729</v>
      </c>
      <c r="M34" s="227">
        <v>1.1346904145424386</v>
      </c>
      <c r="N34" s="228">
        <v>4.123874912871428</v>
      </c>
    </row>
    <row r="35" spans="1:14" ht="16.5" x14ac:dyDescent="0.3">
      <c r="A35" s="229" t="s">
        <v>143</v>
      </c>
      <c r="B35" s="266">
        <v>4.7</v>
      </c>
      <c r="C35" s="231">
        <v>4.3829460571184642</v>
      </c>
      <c r="D35" s="231">
        <v>5.4226173841463776</v>
      </c>
      <c r="E35" s="231">
        <v>-9.70099452092491</v>
      </c>
      <c r="F35" s="231">
        <v>2.7508753161486821</v>
      </c>
      <c r="G35" s="231">
        <v>3.5770718120141209</v>
      </c>
      <c r="H35" s="231">
        <v>11.683558775220471</v>
      </c>
      <c r="I35" s="231">
        <v>6.0429652168034087</v>
      </c>
      <c r="J35" s="231">
        <v>5.6992943848676259</v>
      </c>
      <c r="K35" s="231">
        <v>4.5999999999999996</v>
      </c>
      <c r="L35" s="231">
        <v>5.5542575066565902</v>
      </c>
      <c r="M35" s="231">
        <v>9.8065496265699039</v>
      </c>
      <c r="N35" s="232">
        <v>6.4732740101308917</v>
      </c>
    </row>
    <row r="36" spans="1:14" ht="16.5" x14ac:dyDescent="0.3">
      <c r="A36" s="229" t="s">
        <v>144</v>
      </c>
      <c r="B36" s="266">
        <v>4.7</v>
      </c>
      <c r="C36" s="231">
        <v>3.4026107597079358</v>
      </c>
      <c r="D36" s="231">
        <v>3.9077800492298254</v>
      </c>
      <c r="E36" s="231">
        <v>-9.3248841434625973</v>
      </c>
      <c r="F36" s="231">
        <v>3</v>
      </c>
      <c r="G36" s="231">
        <v>3.2595406021838969</v>
      </c>
      <c r="H36" s="231">
        <v>7.4858775162168101</v>
      </c>
      <c r="I36" s="231">
        <v>7.0196776438773645</v>
      </c>
      <c r="J36" s="231">
        <v>4.7918780829346863</v>
      </c>
      <c r="K36" s="231">
        <v>16.899999999999999</v>
      </c>
      <c r="L36" s="231">
        <v>5.5710161624231258</v>
      </c>
      <c r="M36" s="231">
        <v>3.8995758614407183</v>
      </c>
      <c r="N36" s="232">
        <v>4.223707818305833</v>
      </c>
    </row>
    <row r="37" spans="1:14" ht="16.5" x14ac:dyDescent="0.3">
      <c r="A37" s="229" t="s">
        <v>145</v>
      </c>
      <c r="B37" s="266">
        <v>2.2999999999999998</v>
      </c>
      <c r="C37" s="231">
        <v>2.791583056271385</v>
      </c>
      <c r="D37" s="231">
        <v>-1.9781499400029379</v>
      </c>
      <c r="E37" s="231">
        <v>-9.0776672893807522</v>
      </c>
      <c r="F37" s="231">
        <v>3.2</v>
      </c>
      <c r="G37" s="231">
        <v>1.8516048762129422</v>
      </c>
      <c r="H37" s="231">
        <v>6.0305086721102574</v>
      </c>
      <c r="I37" s="231">
        <v>5.8272307338228746</v>
      </c>
      <c r="J37" s="231">
        <v>5.4269995751638378</v>
      </c>
      <c r="K37" s="231">
        <v>-3.1</v>
      </c>
      <c r="L37" s="231">
        <v>5.4059385483073097</v>
      </c>
      <c r="M37" s="231">
        <v>6.1659795323896871</v>
      </c>
      <c r="N37" s="232">
        <v>4.2551655355724582</v>
      </c>
    </row>
    <row r="38" spans="1:14" ht="16.5" x14ac:dyDescent="0.3">
      <c r="A38" s="229" t="s">
        <v>147</v>
      </c>
      <c r="B38" s="266">
        <v>3.2</v>
      </c>
      <c r="C38" s="231">
        <v>-7</v>
      </c>
      <c r="D38" s="231">
        <v>2.6</v>
      </c>
      <c r="E38" s="231">
        <v>-7.5</v>
      </c>
      <c r="F38" s="231">
        <v>2.8</v>
      </c>
      <c r="G38" s="231">
        <v>2.8</v>
      </c>
      <c r="H38" s="231">
        <v>9.6999999999999993</v>
      </c>
      <c r="I38" s="231">
        <v>8.1999999999999993</v>
      </c>
      <c r="J38" s="231">
        <v>4.5999999999999996</v>
      </c>
      <c r="K38" s="231">
        <v>2.2999999999999998</v>
      </c>
      <c r="L38" s="231">
        <v>4.8</v>
      </c>
      <c r="M38" s="231">
        <v>1.6</v>
      </c>
      <c r="N38" s="232">
        <v>12.1</v>
      </c>
    </row>
    <row r="39" spans="1:14" ht="16.5" x14ac:dyDescent="0.3">
      <c r="A39" s="229" t="s">
        <v>148</v>
      </c>
      <c r="B39" s="266">
        <v>2.2999999999999998</v>
      </c>
      <c r="C39" s="231">
        <v>1.6</v>
      </c>
      <c r="D39" s="231">
        <v>-2.6</v>
      </c>
      <c r="E39" s="231">
        <v>-7.5</v>
      </c>
      <c r="F39" s="231">
        <v>2.5</v>
      </c>
      <c r="G39" s="231">
        <v>3.8</v>
      </c>
      <c r="H39" s="231">
        <v>3.1</v>
      </c>
      <c r="I39" s="231">
        <v>8.6999999999999993</v>
      </c>
      <c r="J39" s="231">
        <v>5</v>
      </c>
      <c r="K39" s="231">
        <v>2.4</v>
      </c>
      <c r="L39" s="231">
        <v>5</v>
      </c>
      <c r="M39" s="231">
        <v>3</v>
      </c>
      <c r="N39" s="232">
        <v>1.8</v>
      </c>
    </row>
    <row r="40" spans="1:14" ht="16.5" x14ac:dyDescent="0.3">
      <c r="A40" s="229" t="s">
        <v>149</v>
      </c>
      <c r="B40" s="266">
        <v>3</v>
      </c>
      <c r="C40" s="231">
        <v>3.2</v>
      </c>
      <c r="D40" s="231">
        <v>-0.7</v>
      </c>
      <c r="E40" s="231">
        <v>-2.7</v>
      </c>
      <c r="F40" s="231">
        <v>3.1</v>
      </c>
      <c r="G40" s="231">
        <v>2.9</v>
      </c>
      <c r="H40" s="231">
        <v>10.1</v>
      </c>
      <c r="I40" s="231">
        <v>5</v>
      </c>
      <c r="J40" s="231">
        <v>5.5</v>
      </c>
      <c r="K40" s="231">
        <v>1.7</v>
      </c>
      <c r="L40" s="231">
        <v>5.2</v>
      </c>
      <c r="M40" s="231">
        <v>3</v>
      </c>
      <c r="N40" s="232">
        <v>7</v>
      </c>
    </row>
    <row r="41" spans="1:14" ht="16.5" x14ac:dyDescent="0.3">
      <c r="A41" s="229" t="s">
        <v>267</v>
      </c>
      <c r="B41" s="266">
        <v>3.9</v>
      </c>
      <c r="C41" s="231">
        <v>0.8</v>
      </c>
      <c r="D41" s="231">
        <v>1.5</v>
      </c>
      <c r="E41" s="231">
        <v>-1.8</v>
      </c>
      <c r="F41" s="231">
        <v>2.9</v>
      </c>
      <c r="G41" s="231">
        <v>4.0999999999999996</v>
      </c>
      <c r="H41" s="231">
        <v>10.8</v>
      </c>
      <c r="I41" s="231">
        <v>6.2</v>
      </c>
      <c r="J41" s="231">
        <v>5.7</v>
      </c>
      <c r="K41" s="231">
        <v>9.8000000000000007</v>
      </c>
      <c r="L41" s="231">
        <v>5.3</v>
      </c>
      <c r="M41" s="231">
        <v>-2.4</v>
      </c>
      <c r="N41" s="232">
        <v>7.1</v>
      </c>
    </row>
    <row r="42" spans="1:14" ht="16.5" x14ac:dyDescent="0.3">
      <c r="A42" s="229" t="s">
        <v>151</v>
      </c>
      <c r="B42" s="266">
        <v>3.8</v>
      </c>
      <c r="C42" s="231">
        <v>5.8</v>
      </c>
      <c r="D42" s="231">
        <v>-1.4</v>
      </c>
      <c r="E42" s="231">
        <v>-7</v>
      </c>
      <c r="F42" s="231">
        <v>3.1</v>
      </c>
      <c r="G42" s="231">
        <v>3.7</v>
      </c>
      <c r="H42" s="231">
        <v>10.8</v>
      </c>
      <c r="I42" s="231">
        <v>6.4</v>
      </c>
      <c r="J42" s="231">
        <v>5.8</v>
      </c>
      <c r="K42" s="231">
        <v>6.2</v>
      </c>
      <c r="L42" s="231">
        <v>5.7</v>
      </c>
      <c r="M42" s="231">
        <v>3.8</v>
      </c>
      <c r="N42" s="232">
        <v>5.4</v>
      </c>
    </row>
    <row r="43" spans="1:14" ht="16.5" x14ac:dyDescent="0.3">
      <c r="A43" s="229" t="s">
        <v>148</v>
      </c>
      <c r="B43" s="266">
        <v>2.7</v>
      </c>
      <c r="C43" s="231">
        <v>4.5</v>
      </c>
      <c r="D43" s="231">
        <v>-0.3</v>
      </c>
      <c r="E43" s="231">
        <v>-7.3</v>
      </c>
      <c r="F43" s="231">
        <v>3.1</v>
      </c>
      <c r="G43" s="231">
        <v>4.3</v>
      </c>
      <c r="H43" s="231">
        <v>4.5</v>
      </c>
      <c r="I43" s="231">
        <v>5.6</v>
      </c>
      <c r="J43" s="231">
        <v>5.7</v>
      </c>
      <c r="K43" s="231">
        <v>3.9</v>
      </c>
      <c r="L43" s="231">
        <v>5.6</v>
      </c>
      <c r="M43" s="231">
        <v>0.3</v>
      </c>
      <c r="N43" s="232">
        <v>12.9</v>
      </c>
    </row>
    <row r="44" spans="1:14" ht="16.5" x14ac:dyDescent="0.3">
      <c r="A44" s="229" t="s">
        <v>149</v>
      </c>
      <c r="B44" s="266">
        <v>3.7</v>
      </c>
      <c r="C44" s="231">
        <v>3.6</v>
      </c>
      <c r="D44" s="231">
        <v>0.9</v>
      </c>
      <c r="E44" s="231">
        <v>7.8</v>
      </c>
      <c r="F44" s="231">
        <v>2.9</v>
      </c>
      <c r="G44" s="231">
        <v>4.0999999999999996</v>
      </c>
      <c r="H44" s="231">
        <v>7.4</v>
      </c>
      <c r="I44" s="231">
        <v>4.8</v>
      </c>
      <c r="J44" s="231">
        <v>5.6</v>
      </c>
      <c r="K44" s="231">
        <v>3.4</v>
      </c>
      <c r="L44" s="231">
        <v>5.8</v>
      </c>
      <c r="M44" s="231">
        <v>3.6</v>
      </c>
      <c r="N44" s="232">
        <v>1.6</v>
      </c>
    </row>
    <row r="45" spans="1:14" ht="16.5" x14ac:dyDescent="0.3">
      <c r="A45" s="229" t="s">
        <v>150</v>
      </c>
      <c r="B45" s="266">
        <v>4.2</v>
      </c>
      <c r="C45" s="231">
        <v>2.4</v>
      </c>
      <c r="D45" s="231">
        <v>1.4</v>
      </c>
      <c r="E45" s="231">
        <v>6.1</v>
      </c>
      <c r="F45" s="231">
        <v>3</v>
      </c>
      <c r="G45" s="231">
        <v>3.7</v>
      </c>
      <c r="H45" s="231">
        <v>12.3</v>
      </c>
      <c r="I45" s="231">
        <v>6.8</v>
      </c>
      <c r="J45" s="231">
        <v>5.6</v>
      </c>
      <c r="K45" s="231">
        <v>2.8</v>
      </c>
      <c r="L45" s="231">
        <v>5.7</v>
      </c>
      <c r="M45" s="231">
        <v>3.4</v>
      </c>
      <c r="N45" s="232">
        <v>3.4</v>
      </c>
    </row>
    <row r="46" spans="1:14" ht="17.25" x14ac:dyDescent="0.3">
      <c r="A46" s="229" t="s">
        <v>243</v>
      </c>
      <c r="B46" s="266">
        <v>3.6</v>
      </c>
      <c r="C46" s="231">
        <v>3.4</v>
      </c>
      <c r="D46" s="231">
        <v>0.3</v>
      </c>
      <c r="E46" s="231">
        <v>5.7</v>
      </c>
      <c r="F46" s="231">
        <v>3.3</v>
      </c>
      <c r="G46" s="231">
        <v>4.0999999999999996</v>
      </c>
      <c r="H46" s="231">
        <v>3.4</v>
      </c>
      <c r="I46" s="231">
        <v>5.6</v>
      </c>
      <c r="J46" s="231">
        <v>5.3</v>
      </c>
      <c r="K46" s="231">
        <v>3.3</v>
      </c>
      <c r="L46" s="231">
        <v>5.7</v>
      </c>
      <c r="M46" s="231">
        <v>1.7</v>
      </c>
      <c r="N46" s="232">
        <v>4.0999999999999996</v>
      </c>
    </row>
    <row r="47" spans="1:14" ht="17.25" x14ac:dyDescent="0.3">
      <c r="A47" s="229" t="s">
        <v>244</v>
      </c>
      <c r="B47" s="266">
        <v>4</v>
      </c>
      <c r="C47" s="231">
        <v>-0.6</v>
      </c>
      <c r="D47" s="231">
        <v>2.2000000000000002</v>
      </c>
      <c r="E47" s="231">
        <v>8.9</v>
      </c>
      <c r="F47" s="231">
        <v>2.9</v>
      </c>
      <c r="G47" s="231">
        <v>3.6</v>
      </c>
      <c r="H47" s="231">
        <v>9.1999999999999993</v>
      </c>
      <c r="I47" s="231">
        <v>5.6</v>
      </c>
      <c r="J47" s="231">
        <v>5.9</v>
      </c>
      <c r="K47" s="231">
        <v>2.8</v>
      </c>
      <c r="L47" s="231">
        <v>5.4</v>
      </c>
      <c r="M47" s="231">
        <v>1.8</v>
      </c>
      <c r="N47" s="232">
        <v>6.7</v>
      </c>
    </row>
    <row r="48" spans="1:14" ht="17.25" x14ac:dyDescent="0.3">
      <c r="A48" s="229" t="s">
        <v>245</v>
      </c>
      <c r="B48" s="266">
        <v>3.3</v>
      </c>
      <c r="C48" s="231">
        <v>-0.4</v>
      </c>
      <c r="D48" s="231">
        <v>1.6</v>
      </c>
      <c r="E48" s="231">
        <v>8.6999999999999993</v>
      </c>
      <c r="F48" s="231">
        <v>2.6</v>
      </c>
      <c r="G48" s="231">
        <v>3.3</v>
      </c>
      <c r="H48" s="231">
        <v>4.3</v>
      </c>
      <c r="I48" s="231">
        <v>5.3</v>
      </c>
      <c r="J48" s="231">
        <v>5.3</v>
      </c>
      <c r="K48" s="231">
        <v>3.5</v>
      </c>
      <c r="L48" s="231">
        <v>5.2</v>
      </c>
      <c r="M48" s="231">
        <v>-1.4</v>
      </c>
      <c r="N48" s="232">
        <v>4.4000000000000004</v>
      </c>
    </row>
    <row r="49" spans="1:14" ht="17.25" x14ac:dyDescent="0.3">
      <c r="A49" s="229" t="s">
        <v>246</v>
      </c>
      <c r="B49" s="266">
        <v>3.3</v>
      </c>
      <c r="C49" s="231">
        <v>-1.6</v>
      </c>
      <c r="D49" s="231">
        <v>1.5</v>
      </c>
      <c r="E49" s="231">
        <v>6.6</v>
      </c>
      <c r="F49" s="231">
        <v>3.3</v>
      </c>
      <c r="G49" s="231">
        <v>3.9</v>
      </c>
      <c r="H49" s="231">
        <v>3.1</v>
      </c>
      <c r="I49" s="231">
        <v>5.6</v>
      </c>
      <c r="J49" s="231">
        <v>5.6</v>
      </c>
      <c r="K49" s="231">
        <v>3.4</v>
      </c>
      <c r="L49" s="231">
        <v>5.0999999999999996</v>
      </c>
      <c r="M49" s="231">
        <v>0.4</v>
      </c>
      <c r="N49" s="232">
        <v>7.8</v>
      </c>
    </row>
    <row r="50" spans="1:14" ht="17.25" x14ac:dyDescent="0.3">
      <c r="A50" s="229" t="s">
        <v>247</v>
      </c>
      <c r="B50" s="266">
        <v>3.7</v>
      </c>
      <c r="C50" s="231">
        <v>-7.3</v>
      </c>
      <c r="D50" s="231">
        <v>1.3</v>
      </c>
      <c r="E50" s="231">
        <v>10.6</v>
      </c>
      <c r="F50" s="231">
        <v>3.8</v>
      </c>
      <c r="G50" s="231">
        <v>3.9</v>
      </c>
      <c r="H50" s="231">
        <v>4.8</v>
      </c>
      <c r="I50" s="231">
        <v>5.8</v>
      </c>
      <c r="J50" s="231">
        <v>5.6</v>
      </c>
      <c r="K50" s="231">
        <v>3.7</v>
      </c>
      <c r="L50" s="231">
        <v>4.8</v>
      </c>
      <c r="M50" s="231">
        <v>-2.2000000000000002</v>
      </c>
      <c r="N50" s="232">
        <v>7.4</v>
      </c>
    </row>
    <row r="51" spans="1:14" ht="17.25" x14ac:dyDescent="0.3">
      <c r="A51" s="229" t="s">
        <v>248</v>
      </c>
      <c r="B51" s="266">
        <v>3.3</v>
      </c>
      <c r="C51" s="231">
        <v>-5.3</v>
      </c>
      <c r="D51" s="231">
        <v>0.2</v>
      </c>
      <c r="E51" s="231">
        <v>11</v>
      </c>
      <c r="F51" s="231">
        <v>3.4</v>
      </c>
      <c r="G51" s="231">
        <v>3.5</v>
      </c>
      <c r="H51" s="231">
        <v>1.1000000000000001</v>
      </c>
      <c r="I51" s="231">
        <v>5.6</v>
      </c>
      <c r="J51" s="231">
        <v>5.5</v>
      </c>
      <c r="K51" s="231">
        <v>3.5</v>
      </c>
      <c r="L51" s="231">
        <v>5.2</v>
      </c>
      <c r="M51" s="231">
        <v>3.6</v>
      </c>
      <c r="N51" s="232">
        <v>5.3</v>
      </c>
    </row>
    <row r="52" spans="1:14" ht="17.25" x14ac:dyDescent="0.3">
      <c r="A52" s="229" t="s">
        <v>245</v>
      </c>
      <c r="B52" s="266">
        <v>3.3</v>
      </c>
      <c r="C52" s="231">
        <v>1.7</v>
      </c>
      <c r="D52" s="231">
        <v>-1.2</v>
      </c>
      <c r="E52" s="231">
        <v>6.8</v>
      </c>
      <c r="F52" s="231">
        <v>3.7</v>
      </c>
      <c r="G52" s="231">
        <v>3.3</v>
      </c>
      <c r="H52" s="231">
        <v>5.7</v>
      </c>
      <c r="I52" s="231">
        <v>5.3</v>
      </c>
      <c r="J52" s="231">
        <v>5.0999999999999996</v>
      </c>
      <c r="K52" s="231">
        <v>2.6</v>
      </c>
      <c r="L52" s="231">
        <v>5.2</v>
      </c>
      <c r="M52" s="231">
        <v>2.2000000000000002</v>
      </c>
      <c r="N52" s="232">
        <v>3.3</v>
      </c>
    </row>
    <row r="53" spans="1:14" ht="18" thickBot="1" x14ac:dyDescent="0.35">
      <c r="A53" s="267" t="s">
        <v>249</v>
      </c>
      <c r="B53" s="268">
        <v>4.0999999999999996</v>
      </c>
      <c r="C53" s="235">
        <v>1.7</v>
      </c>
      <c r="D53" s="235">
        <v>2.2999999999999998</v>
      </c>
      <c r="E53" s="235">
        <v>10.1</v>
      </c>
      <c r="F53" s="235">
        <v>3.7</v>
      </c>
      <c r="G53" s="235">
        <v>3.4</v>
      </c>
      <c r="H53" s="235">
        <v>4.2</v>
      </c>
      <c r="I53" s="235">
        <v>5.7</v>
      </c>
      <c r="J53" s="235">
        <v>5.2</v>
      </c>
      <c r="K53" s="235">
        <v>3.1</v>
      </c>
      <c r="L53" s="235">
        <v>5.3</v>
      </c>
      <c r="M53" s="235">
        <v>3</v>
      </c>
      <c r="N53" s="236">
        <v>4.0999999999999996</v>
      </c>
    </row>
    <row r="54" spans="1:14" s="270" customFormat="1" ht="17.25" thickTop="1" x14ac:dyDescent="0.3">
      <c r="A54" s="130" t="s">
        <v>269</v>
      </c>
      <c r="B54" s="237"/>
      <c r="C54" s="237"/>
      <c r="D54" s="237"/>
      <c r="E54" s="269"/>
      <c r="F54" s="269"/>
      <c r="G54" s="269"/>
      <c r="H54" s="269"/>
      <c r="I54" s="269"/>
      <c r="J54" s="269"/>
      <c r="K54" s="269"/>
      <c r="L54" s="269"/>
      <c r="M54" s="269"/>
      <c r="N54" s="269"/>
    </row>
    <row r="55" spans="1:14" s="270" customFormat="1" x14ac:dyDescent="0.3">
      <c r="A55" s="130" t="s">
        <v>252</v>
      </c>
      <c r="B55" s="269"/>
      <c r="C55" s="269"/>
      <c r="D55" s="269"/>
      <c r="E55" s="269"/>
      <c r="F55" s="269"/>
      <c r="G55" s="269"/>
      <c r="H55" s="269"/>
      <c r="I55" s="269"/>
      <c r="J55" s="269"/>
      <c r="K55" s="269"/>
      <c r="L55" s="269"/>
      <c r="M55" s="269"/>
      <c r="N55" s="269"/>
    </row>
  </sheetData>
  <mergeCells count="3">
    <mergeCell ref="A3:A4"/>
    <mergeCell ref="B3:M3"/>
    <mergeCell ref="C33:M33"/>
  </mergeCells>
  <printOptions horizontalCentered="1"/>
  <pageMargins left="0.7" right="0.7" top="0.43" bottom="0.41" header="0.3" footer="0.3"/>
  <pageSetup paperSize="9"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G15"/>
  <sheetViews>
    <sheetView showGridLines="0" zoomScaleNormal="100" workbookViewId="0">
      <selection activeCell="F8" sqref="F8"/>
    </sheetView>
  </sheetViews>
  <sheetFormatPr defaultRowHeight="15" x14ac:dyDescent="0.25"/>
  <cols>
    <col min="1" max="1" width="0.85546875" customWidth="1"/>
    <col min="2" max="2" width="42.42578125" customWidth="1"/>
    <col min="3" max="4" width="20.5703125" customWidth="1"/>
    <col min="5" max="5" width="18.5703125" customWidth="1"/>
    <col min="6" max="6" width="15.28515625" bestFit="1" customWidth="1"/>
    <col min="7" max="7" width="27.5703125" bestFit="1" customWidth="1"/>
    <col min="8" max="8" width="28.85546875" bestFit="1" customWidth="1"/>
    <col min="9" max="10" width="24.28515625" bestFit="1" customWidth="1"/>
    <col min="11" max="11" width="25.5703125" bestFit="1" customWidth="1"/>
    <col min="12" max="12" width="21" bestFit="1" customWidth="1"/>
    <col min="13" max="13" width="8.140625" bestFit="1" customWidth="1"/>
  </cols>
  <sheetData>
    <row r="1" spans="2:7" ht="18.75" x14ac:dyDescent="0.35">
      <c r="B1" s="3391" t="s">
        <v>4145</v>
      </c>
      <c r="C1" s="3412"/>
      <c r="D1" s="3412"/>
      <c r="E1" s="3412"/>
    </row>
    <row r="2" spans="2:7" ht="13.5" customHeight="1" thickBot="1" x14ac:dyDescent="0.35">
      <c r="B2" s="1626"/>
      <c r="C2" s="388"/>
      <c r="D2" s="388"/>
    </row>
    <row r="3" spans="2:7" ht="37.5" customHeight="1" thickBot="1" x14ac:dyDescent="0.3">
      <c r="B3" s="3376" t="s">
        <v>4146</v>
      </c>
      <c r="C3" s="3392" t="s">
        <v>4147</v>
      </c>
      <c r="D3" s="3377" t="s">
        <v>4148</v>
      </c>
    </row>
    <row r="4" spans="2:7" ht="18" thickBot="1" x14ac:dyDescent="0.3">
      <c r="B4" s="3376"/>
      <c r="C4" s="3378" t="s">
        <v>4149</v>
      </c>
      <c r="D4" s="3379" t="s">
        <v>10</v>
      </c>
      <c r="E4" s="1878"/>
      <c r="G4" s="1733"/>
    </row>
    <row r="5" spans="2:7" ht="21" customHeight="1" x14ac:dyDescent="0.3">
      <c r="B5" s="3380" t="s">
        <v>4150</v>
      </c>
      <c r="C5" s="3381">
        <v>7407.15</v>
      </c>
      <c r="D5" s="3382" t="s">
        <v>4151</v>
      </c>
      <c r="E5" s="1878"/>
      <c r="G5" s="1733"/>
    </row>
    <row r="6" spans="2:7" ht="21" customHeight="1" x14ac:dyDescent="0.3">
      <c r="B6" s="3383" t="s">
        <v>4152</v>
      </c>
      <c r="C6" s="3384">
        <v>4049.15</v>
      </c>
      <c r="D6" s="3385" t="s">
        <v>4153</v>
      </c>
      <c r="E6" s="1878"/>
      <c r="G6" s="1733"/>
    </row>
    <row r="7" spans="2:7" ht="21" customHeight="1" x14ac:dyDescent="0.3">
      <c r="B7" s="3383" t="s">
        <v>4154</v>
      </c>
      <c r="C7" s="3384">
        <v>5454.45</v>
      </c>
      <c r="D7" s="3385" t="s">
        <v>4155</v>
      </c>
      <c r="E7" s="1878"/>
      <c r="G7" s="1733"/>
    </row>
    <row r="8" spans="2:7" ht="21" customHeight="1" x14ac:dyDescent="0.3">
      <c r="B8" s="3383" t="s">
        <v>4156</v>
      </c>
      <c r="C8" s="3384">
        <v>2618.3000000000002</v>
      </c>
      <c r="D8" s="3385" t="s">
        <v>4157</v>
      </c>
      <c r="E8" s="1878"/>
      <c r="G8" s="1733"/>
    </row>
    <row r="9" spans="2:7" ht="21" customHeight="1" x14ac:dyDescent="0.3">
      <c r="B9" s="3383" t="s">
        <v>4158</v>
      </c>
      <c r="C9" s="3384">
        <v>618.70000000000005</v>
      </c>
      <c r="D9" s="3385" t="s">
        <v>4159</v>
      </c>
      <c r="E9" s="1878"/>
      <c r="G9" s="1733"/>
    </row>
    <row r="10" spans="2:7" ht="21" customHeight="1" x14ac:dyDescent="0.3">
      <c r="B10" s="3383" t="s">
        <v>4160</v>
      </c>
      <c r="C10" s="3384">
        <v>540.79999999999995</v>
      </c>
      <c r="D10" s="3385" t="s">
        <v>4161</v>
      </c>
      <c r="E10" s="1878"/>
      <c r="G10" s="1733"/>
    </row>
    <row r="11" spans="2:7" ht="21" customHeight="1" thickBot="1" x14ac:dyDescent="0.35">
      <c r="B11" s="3386" t="s">
        <v>4162</v>
      </c>
      <c r="C11" s="3387">
        <v>174.2</v>
      </c>
      <c r="D11" s="3388" t="s">
        <v>4163</v>
      </c>
      <c r="E11" s="1879"/>
    </row>
    <row r="12" spans="2:7" ht="21" customHeight="1" thickBot="1" x14ac:dyDescent="0.3">
      <c r="B12" s="3386" t="s">
        <v>227</v>
      </c>
      <c r="C12" s="3389">
        <f>SUM(C5:C11)</f>
        <v>20862.75</v>
      </c>
      <c r="D12" s="3390" t="s">
        <v>4164</v>
      </c>
    </row>
    <row r="13" spans="2:7" ht="16.5" x14ac:dyDescent="0.25">
      <c r="C13" s="1657"/>
      <c r="F13" s="1880"/>
    </row>
    <row r="15" spans="2:7" x14ac:dyDescent="0.25">
      <c r="B15" s="1656" t="s">
        <v>4015</v>
      </c>
    </row>
  </sheetData>
  <pageMargins left="0.7" right="0.7" top="1.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35"/>
  <sheetViews>
    <sheetView topLeftCell="A19" zoomScaleNormal="100" workbookViewId="0">
      <selection activeCell="C35" sqref="C35"/>
    </sheetView>
  </sheetViews>
  <sheetFormatPr defaultColWidth="11.42578125" defaultRowHeight="12.75" x14ac:dyDescent="0.25"/>
  <cols>
    <col min="1" max="1" width="16.5703125" style="1893" customWidth="1"/>
    <col min="2" max="3" width="25.28515625" style="1893" customWidth="1"/>
    <col min="4" max="4" width="27.140625" style="1893" customWidth="1"/>
    <col min="5" max="5" width="5.7109375" style="1893" customWidth="1"/>
    <col min="6" max="6" width="11.42578125" style="1893" customWidth="1"/>
    <col min="7" max="16" width="11.42578125" style="1887" customWidth="1"/>
    <col min="17" max="252" width="11.42578125" style="1893"/>
    <col min="253" max="253" width="14.85546875" style="1893" customWidth="1"/>
    <col min="254" max="255" width="12.5703125" style="1893" customWidth="1"/>
    <col min="256" max="256" width="12.140625" style="1893" customWidth="1"/>
    <col min="257" max="257" width="14" style="1893" bestFit="1" customWidth="1"/>
    <col min="258" max="258" width="13.5703125" style="1893" bestFit="1" customWidth="1"/>
    <col min="259" max="259" width="10.5703125" style="1893" bestFit="1" customWidth="1"/>
    <col min="260" max="260" width="11.85546875" style="1893" bestFit="1" customWidth="1"/>
    <col min="261" max="261" width="5.7109375" style="1893" customWidth="1"/>
    <col min="262" max="272" width="11.42578125" style="1893" customWidth="1"/>
    <col min="273" max="508" width="11.42578125" style="1893"/>
    <col min="509" max="509" width="14.85546875" style="1893" customWidth="1"/>
    <col min="510" max="511" width="12.5703125" style="1893" customWidth="1"/>
    <col min="512" max="512" width="12.140625" style="1893" customWidth="1"/>
    <col min="513" max="513" width="14" style="1893" bestFit="1" customWidth="1"/>
    <col min="514" max="514" width="13.5703125" style="1893" bestFit="1" customWidth="1"/>
    <col min="515" max="515" width="10.5703125" style="1893" bestFit="1" customWidth="1"/>
    <col min="516" max="516" width="11.85546875" style="1893" bestFit="1" customWidth="1"/>
    <col min="517" max="517" width="5.7109375" style="1893" customWidth="1"/>
    <col min="518" max="528" width="11.42578125" style="1893" customWidth="1"/>
    <col min="529" max="764" width="11.42578125" style="1893"/>
    <col min="765" max="765" width="14.85546875" style="1893" customWidth="1"/>
    <col min="766" max="767" width="12.5703125" style="1893" customWidth="1"/>
    <col min="768" max="768" width="12.140625" style="1893" customWidth="1"/>
    <col min="769" max="769" width="14" style="1893" bestFit="1" customWidth="1"/>
    <col min="770" max="770" width="13.5703125" style="1893" bestFit="1" customWidth="1"/>
    <col min="771" max="771" width="10.5703125" style="1893" bestFit="1" customWidth="1"/>
    <col min="772" max="772" width="11.85546875" style="1893" bestFit="1" customWidth="1"/>
    <col min="773" max="773" width="5.7109375" style="1893" customWidth="1"/>
    <col min="774" max="784" width="11.42578125" style="1893" customWidth="1"/>
    <col min="785" max="1020" width="11.42578125" style="1893"/>
    <col min="1021" max="1021" width="14.85546875" style="1893" customWidth="1"/>
    <col min="1022" max="1023" width="12.5703125" style="1893" customWidth="1"/>
    <col min="1024" max="1024" width="12.140625" style="1893" customWidth="1"/>
    <col min="1025" max="1025" width="14" style="1893" bestFit="1" customWidth="1"/>
    <col min="1026" max="1026" width="13.5703125" style="1893" bestFit="1" customWidth="1"/>
    <col min="1027" max="1027" width="10.5703125" style="1893" bestFit="1" customWidth="1"/>
    <col min="1028" max="1028" width="11.85546875" style="1893" bestFit="1" customWidth="1"/>
    <col min="1029" max="1029" width="5.7109375" style="1893" customWidth="1"/>
    <col min="1030" max="1040" width="11.42578125" style="1893" customWidth="1"/>
    <col min="1041" max="1276" width="11.42578125" style="1893"/>
    <col min="1277" max="1277" width="14.85546875" style="1893" customWidth="1"/>
    <col min="1278" max="1279" width="12.5703125" style="1893" customWidth="1"/>
    <col min="1280" max="1280" width="12.140625" style="1893" customWidth="1"/>
    <col min="1281" max="1281" width="14" style="1893" bestFit="1" customWidth="1"/>
    <col min="1282" max="1282" width="13.5703125" style="1893" bestFit="1" customWidth="1"/>
    <col min="1283" max="1283" width="10.5703125" style="1893" bestFit="1" customWidth="1"/>
    <col min="1284" max="1284" width="11.85546875" style="1893" bestFit="1" customWidth="1"/>
    <col min="1285" max="1285" width="5.7109375" style="1893" customWidth="1"/>
    <col min="1286" max="1296" width="11.42578125" style="1893" customWidth="1"/>
    <col min="1297" max="1532" width="11.42578125" style="1893"/>
    <col min="1533" max="1533" width="14.85546875" style="1893" customWidth="1"/>
    <col min="1534" max="1535" width="12.5703125" style="1893" customWidth="1"/>
    <col min="1536" max="1536" width="12.140625" style="1893" customWidth="1"/>
    <col min="1537" max="1537" width="14" style="1893" bestFit="1" customWidth="1"/>
    <col min="1538" max="1538" width="13.5703125" style="1893" bestFit="1" customWidth="1"/>
    <col min="1539" max="1539" width="10.5703125" style="1893" bestFit="1" customWidth="1"/>
    <col min="1540" max="1540" width="11.85546875" style="1893" bestFit="1" customWidth="1"/>
    <col min="1541" max="1541" width="5.7109375" style="1893" customWidth="1"/>
    <col min="1542" max="1552" width="11.42578125" style="1893" customWidth="1"/>
    <col min="1553" max="1788" width="11.42578125" style="1893"/>
    <col min="1789" max="1789" width="14.85546875" style="1893" customWidth="1"/>
    <col min="1790" max="1791" width="12.5703125" style="1893" customWidth="1"/>
    <col min="1792" max="1792" width="12.140625" style="1893" customWidth="1"/>
    <col min="1793" max="1793" width="14" style="1893" bestFit="1" customWidth="1"/>
    <col min="1794" max="1794" width="13.5703125" style="1893" bestFit="1" customWidth="1"/>
    <col min="1795" max="1795" width="10.5703125" style="1893" bestFit="1" customWidth="1"/>
    <col min="1796" max="1796" width="11.85546875" style="1893" bestFit="1" customWidth="1"/>
    <col min="1797" max="1797" width="5.7109375" style="1893" customWidth="1"/>
    <col min="1798" max="1808" width="11.42578125" style="1893" customWidth="1"/>
    <col min="1809" max="2044" width="11.42578125" style="1893"/>
    <col min="2045" max="2045" width="14.85546875" style="1893" customWidth="1"/>
    <col min="2046" max="2047" width="12.5703125" style="1893" customWidth="1"/>
    <col min="2048" max="2048" width="12.140625" style="1893" customWidth="1"/>
    <col min="2049" max="2049" width="14" style="1893" bestFit="1" customWidth="1"/>
    <col min="2050" max="2050" width="13.5703125" style="1893" bestFit="1" customWidth="1"/>
    <col min="2051" max="2051" width="10.5703125" style="1893" bestFit="1" customWidth="1"/>
    <col min="2052" max="2052" width="11.85546875" style="1893" bestFit="1" customWidth="1"/>
    <col min="2053" max="2053" width="5.7109375" style="1893" customWidth="1"/>
    <col min="2054" max="2064" width="11.42578125" style="1893" customWidth="1"/>
    <col min="2065" max="2300" width="11.42578125" style="1893"/>
    <col min="2301" max="2301" width="14.85546875" style="1893" customWidth="1"/>
    <col min="2302" max="2303" width="12.5703125" style="1893" customWidth="1"/>
    <col min="2304" max="2304" width="12.140625" style="1893" customWidth="1"/>
    <col min="2305" max="2305" width="14" style="1893" bestFit="1" customWidth="1"/>
    <col min="2306" max="2306" width="13.5703125" style="1893" bestFit="1" customWidth="1"/>
    <col min="2307" max="2307" width="10.5703125" style="1893" bestFit="1" customWidth="1"/>
    <col min="2308" max="2308" width="11.85546875" style="1893" bestFit="1" customWidth="1"/>
    <col min="2309" max="2309" width="5.7109375" style="1893" customWidth="1"/>
    <col min="2310" max="2320" width="11.42578125" style="1893" customWidth="1"/>
    <col min="2321" max="2556" width="11.42578125" style="1893"/>
    <col min="2557" max="2557" width="14.85546875" style="1893" customWidth="1"/>
    <col min="2558" max="2559" width="12.5703125" style="1893" customWidth="1"/>
    <col min="2560" max="2560" width="12.140625" style="1893" customWidth="1"/>
    <col min="2561" max="2561" width="14" style="1893" bestFit="1" customWidth="1"/>
    <col min="2562" max="2562" width="13.5703125" style="1893" bestFit="1" customWidth="1"/>
    <col min="2563" max="2563" width="10.5703125" style="1893" bestFit="1" customWidth="1"/>
    <col min="2564" max="2564" width="11.85546875" style="1893" bestFit="1" customWidth="1"/>
    <col min="2565" max="2565" width="5.7109375" style="1893" customWidth="1"/>
    <col min="2566" max="2576" width="11.42578125" style="1893" customWidth="1"/>
    <col min="2577" max="2812" width="11.42578125" style="1893"/>
    <col min="2813" max="2813" width="14.85546875" style="1893" customWidth="1"/>
    <col min="2814" max="2815" width="12.5703125" style="1893" customWidth="1"/>
    <col min="2816" max="2816" width="12.140625" style="1893" customWidth="1"/>
    <col min="2817" max="2817" width="14" style="1893" bestFit="1" customWidth="1"/>
    <col min="2818" max="2818" width="13.5703125" style="1893" bestFit="1" customWidth="1"/>
    <col min="2819" max="2819" width="10.5703125" style="1893" bestFit="1" customWidth="1"/>
    <col min="2820" max="2820" width="11.85546875" style="1893" bestFit="1" customWidth="1"/>
    <col min="2821" max="2821" width="5.7109375" style="1893" customWidth="1"/>
    <col min="2822" max="2832" width="11.42578125" style="1893" customWidth="1"/>
    <col min="2833" max="3068" width="11.42578125" style="1893"/>
    <col min="3069" max="3069" width="14.85546875" style="1893" customWidth="1"/>
    <col min="3070" max="3071" width="12.5703125" style="1893" customWidth="1"/>
    <col min="3072" max="3072" width="12.140625" style="1893" customWidth="1"/>
    <col min="3073" max="3073" width="14" style="1893" bestFit="1" customWidth="1"/>
    <col min="3074" max="3074" width="13.5703125" style="1893" bestFit="1" customWidth="1"/>
    <col min="3075" max="3075" width="10.5703125" style="1893" bestFit="1" customWidth="1"/>
    <col min="3076" max="3076" width="11.85546875" style="1893" bestFit="1" customWidth="1"/>
    <col min="3077" max="3077" width="5.7109375" style="1893" customWidth="1"/>
    <col min="3078" max="3088" width="11.42578125" style="1893" customWidth="1"/>
    <col min="3089" max="3324" width="11.42578125" style="1893"/>
    <col min="3325" max="3325" width="14.85546875" style="1893" customWidth="1"/>
    <col min="3326" max="3327" width="12.5703125" style="1893" customWidth="1"/>
    <col min="3328" max="3328" width="12.140625" style="1893" customWidth="1"/>
    <col min="3329" max="3329" width="14" style="1893" bestFit="1" customWidth="1"/>
    <col min="3330" max="3330" width="13.5703125" style="1893" bestFit="1" customWidth="1"/>
    <col min="3331" max="3331" width="10.5703125" style="1893" bestFit="1" customWidth="1"/>
    <col min="3332" max="3332" width="11.85546875" style="1893" bestFit="1" customWidth="1"/>
    <col min="3333" max="3333" width="5.7109375" style="1893" customWidth="1"/>
    <col min="3334" max="3344" width="11.42578125" style="1893" customWidth="1"/>
    <col min="3345" max="3580" width="11.42578125" style="1893"/>
    <col min="3581" max="3581" width="14.85546875" style="1893" customWidth="1"/>
    <col min="3582" max="3583" width="12.5703125" style="1893" customWidth="1"/>
    <col min="3584" max="3584" width="12.140625" style="1893" customWidth="1"/>
    <col min="3585" max="3585" width="14" style="1893" bestFit="1" customWidth="1"/>
    <col min="3586" max="3586" width="13.5703125" style="1893" bestFit="1" customWidth="1"/>
    <col min="3587" max="3587" width="10.5703125" style="1893" bestFit="1" customWidth="1"/>
    <col min="3588" max="3588" width="11.85546875" style="1893" bestFit="1" customWidth="1"/>
    <col min="3589" max="3589" width="5.7109375" style="1893" customWidth="1"/>
    <col min="3590" max="3600" width="11.42578125" style="1893" customWidth="1"/>
    <col min="3601" max="3836" width="11.42578125" style="1893"/>
    <col min="3837" max="3837" width="14.85546875" style="1893" customWidth="1"/>
    <col min="3838" max="3839" width="12.5703125" style="1893" customWidth="1"/>
    <col min="3840" max="3840" width="12.140625" style="1893" customWidth="1"/>
    <col min="3841" max="3841" width="14" style="1893" bestFit="1" customWidth="1"/>
    <col min="3842" max="3842" width="13.5703125" style="1893" bestFit="1" customWidth="1"/>
    <col min="3843" max="3843" width="10.5703125" style="1893" bestFit="1" customWidth="1"/>
    <col min="3844" max="3844" width="11.85546875" style="1893" bestFit="1" customWidth="1"/>
    <col min="3845" max="3845" width="5.7109375" style="1893" customWidth="1"/>
    <col min="3846" max="3856" width="11.42578125" style="1893" customWidth="1"/>
    <col min="3857" max="4092" width="11.42578125" style="1893"/>
    <col min="4093" max="4093" width="14.85546875" style="1893" customWidth="1"/>
    <col min="4094" max="4095" width="12.5703125" style="1893" customWidth="1"/>
    <col min="4096" max="4096" width="12.140625" style="1893" customWidth="1"/>
    <col min="4097" max="4097" width="14" style="1893" bestFit="1" customWidth="1"/>
    <col min="4098" max="4098" width="13.5703125" style="1893" bestFit="1" customWidth="1"/>
    <col min="4099" max="4099" width="10.5703125" style="1893" bestFit="1" customWidth="1"/>
    <col min="4100" max="4100" width="11.85546875" style="1893" bestFit="1" customWidth="1"/>
    <col min="4101" max="4101" width="5.7109375" style="1893" customWidth="1"/>
    <col min="4102" max="4112" width="11.42578125" style="1893" customWidth="1"/>
    <col min="4113" max="4348" width="11.42578125" style="1893"/>
    <col min="4349" max="4349" width="14.85546875" style="1893" customWidth="1"/>
    <col min="4350" max="4351" width="12.5703125" style="1893" customWidth="1"/>
    <col min="4352" max="4352" width="12.140625" style="1893" customWidth="1"/>
    <col min="4353" max="4353" width="14" style="1893" bestFit="1" customWidth="1"/>
    <col min="4354" max="4354" width="13.5703125" style="1893" bestFit="1" customWidth="1"/>
    <col min="4355" max="4355" width="10.5703125" style="1893" bestFit="1" customWidth="1"/>
    <col min="4356" max="4356" width="11.85546875" style="1893" bestFit="1" customWidth="1"/>
    <col min="4357" max="4357" width="5.7109375" style="1893" customWidth="1"/>
    <col min="4358" max="4368" width="11.42578125" style="1893" customWidth="1"/>
    <col min="4369" max="4604" width="11.42578125" style="1893"/>
    <col min="4605" max="4605" width="14.85546875" style="1893" customWidth="1"/>
    <col min="4606" max="4607" width="12.5703125" style="1893" customWidth="1"/>
    <col min="4608" max="4608" width="12.140625" style="1893" customWidth="1"/>
    <col min="4609" max="4609" width="14" style="1893" bestFit="1" customWidth="1"/>
    <col min="4610" max="4610" width="13.5703125" style="1893" bestFit="1" customWidth="1"/>
    <col min="4611" max="4611" width="10.5703125" style="1893" bestFit="1" customWidth="1"/>
    <col min="4612" max="4612" width="11.85546875" style="1893" bestFit="1" customWidth="1"/>
    <col min="4613" max="4613" width="5.7109375" style="1893" customWidth="1"/>
    <col min="4614" max="4624" width="11.42578125" style="1893" customWidth="1"/>
    <col min="4625" max="4860" width="11.42578125" style="1893"/>
    <col min="4861" max="4861" width="14.85546875" style="1893" customWidth="1"/>
    <col min="4862" max="4863" width="12.5703125" style="1893" customWidth="1"/>
    <col min="4864" max="4864" width="12.140625" style="1893" customWidth="1"/>
    <col min="4865" max="4865" width="14" style="1893" bestFit="1" customWidth="1"/>
    <col min="4866" max="4866" width="13.5703125" style="1893" bestFit="1" customWidth="1"/>
    <col min="4867" max="4867" width="10.5703125" style="1893" bestFit="1" customWidth="1"/>
    <col min="4868" max="4868" width="11.85546875" style="1893" bestFit="1" customWidth="1"/>
    <col min="4869" max="4869" width="5.7109375" style="1893" customWidth="1"/>
    <col min="4870" max="4880" width="11.42578125" style="1893" customWidth="1"/>
    <col min="4881" max="5116" width="11.42578125" style="1893"/>
    <col min="5117" max="5117" width="14.85546875" style="1893" customWidth="1"/>
    <col min="5118" max="5119" width="12.5703125" style="1893" customWidth="1"/>
    <col min="5120" max="5120" width="12.140625" style="1893" customWidth="1"/>
    <col min="5121" max="5121" width="14" style="1893" bestFit="1" customWidth="1"/>
    <col min="5122" max="5122" width="13.5703125" style="1893" bestFit="1" customWidth="1"/>
    <col min="5123" max="5123" width="10.5703125" style="1893" bestFit="1" customWidth="1"/>
    <col min="5124" max="5124" width="11.85546875" style="1893" bestFit="1" customWidth="1"/>
    <col min="5125" max="5125" width="5.7109375" style="1893" customWidth="1"/>
    <col min="5126" max="5136" width="11.42578125" style="1893" customWidth="1"/>
    <col min="5137" max="5372" width="11.42578125" style="1893"/>
    <col min="5373" max="5373" width="14.85546875" style="1893" customWidth="1"/>
    <col min="5374" max="5375" width="12.5703125" style="1893" customWidth="1"/>
    <col min="5376" max="5376" width="12.140625" style="1893" customWidth="1"/>
    <col min="5377" max="5377" width="14" style="1893" bestFit="1" customWidth="1"/>
    <col min="5378" max="5378" width="13.5703125" style="1893" bestFit="1" customWidth="1"/>
    <col min="5379" max="5379" width="10.5703125" style="1893" bestFit="1" customWidth="1"/>
    <col min="5380" max="5380" width="11.85546875" style="1893" bestFit="1" customWidth="1"/>
    <col min="5381" max="5381" width="5.7109375" style="1893" customWidth="1"/>
    <col min="5382" max="5392" width="11.42578125" style="1893" customWidth="1"/>
    <col min="5393" max="5628" width="11.42578125" style="1893"/>
    <col min="5629" max="5629" width="14.85546875" style="1893" customWidth="1"/>
    <col min="5630" max="5631" width="12.5703125" style="1893" customWidth="1"/>
    <col min="5632" max="5632" width="12.140625" style="1893" customWidth="1"/>
    <col min="5633" max="5633" width="14" style="1893" bestFit="1" customWidth="1"/>
    <col min="5634" max="5634" width="13.5703125" style="1893" bestFit="1" customWidth="1"/>
    <col min="5635" max="5635" width="10.5703125" style="1893" bestFit="1" customWidth="1"/>
    <col min="5636" max="5636" width="11.85546875" style="1893" bestFit="1" customWidth="1"/>
    <col min="5637" max="5637" width="5.7109375" style="1893" customWidth="1"/>
    <col min="5638" max="5648" width="11.42578125" style="1893" customWidth="1"/>
    <col min="5649" max="5884" width="11.42578125" style="1893"/>
    <col min="5885" max="5885" width="14.85546875" style="1893" customWidth="1"/>
    <col min="5886" max="5887" width="12.5703125" style="1893" customWidth="1"/>
    <col min="5888" max="5888" width="12.140625" style="1893" customWidth="1"/>
    <col min="5889" max="5889" width="14" style="1893" bestFit="1" customWidth="1"/>
    <col min="5890" max="5890" width="13.5703125" style="1893" bestFit="1" customWidth="1"/>
    <col min="5891" max="5891" width="10.5703125" style="1893" bestFit="1" customWidth="1"/>
    <col min="5892" max="5892" width="11.85546875" style="1893" bestFit="1" customWidth="1"/>
    <col min="5893" max="5893" width="5.7109375" style="1893" customWidth="1"/>
    <col min="5894" max="5904" width="11.42578125" style="1893" customWidth="1"/>
    <col min="5905" max="6140" width="11.42578125" style="1893"/>
    <col min="6141" max="6141" width="14.85546875" style="1893" customWidth="1"/>
    <col min="6142" max="6143" width="12.5703125" style="1893" customWidth="1"/>
    <col min="6144" max="6144" width="12.140625" style="1893" customWidth="1"/>
    <col min="6145" max="6145" width="14" style="1893" bestFit="1" customWidth="1"/>
    <col min="6146" max="6146" width="13.5703125" style="1893" bestFit="1" customWidth="1"/>
    <col min="6147" max="6147" width="10.5703125" style="1893" bestFit="1" customWidth="1"/>
    <col min="6148" max="6148" width="11.85546875" style="1893" bestFit="1" customWidth="1"/>
    <col min="6149" max="6149" width="5.7109375" style="1893" customWidth="1"/>
    <col min="6150" max="6160" width="11.42578125" style="1893" customWidth="1"/>
    <col min="6161" max="6396" width="11.42578125" style="1893"/>
    <col min="6397" max="6397" width="14.85546875" style="1893" customWidth="1"/>
    <col min="6398" max="6399" width="12.5703125" style="1893" customWidth="1"/>
    <col min="6400" max="6400" width="12.140625" style="1893" customWidth="1"/>
    <col min="6401" max="6401" width="14" style="1893" bestFit="1" customWidth="1"/>
    <col min="6402" max="6402" width="13.5703125" style="1893" bestFit="1" customWidth="1"/>
    <col min="6403" max="6403" width="10.5703125" style="1893" bestFit="1" customWidth="1"/>
    <col min="6404" max="6404" width="11.85546875" style="1893" bestFit="1" customWidth="1"/>
    <col min="6405" max="6405" width="5.7109375" style="1893" customWidth="1"/>
    <col min="6406" max="6416" width="11.42578125" style="1893" customWidth="1"/>
    <col min="6417" max="6652" width="11.42578125" style="1893"/>
    <col min="6653" max="6653" width="14.85546875" style="1893" customWidth="1"/>
    <col min="6654" max="6655" width="12.5703125" style="1893" customWidth="1"/>
    <col min="6656" max="6656" width="12.140625" style="1893" customWidth="1"/>
    <col min="6657" max="6657" width="14" style="1893" bestFit="1" customWidth="1"/>
    <col min="6658" max="6658" width="13.5703125" style="1893" bestFit="1" customWidth="1"/>
    <col min="6659" max="6659" width="10.5703125" style="1893" bestFit="1" customWidth="1"/>
    <col min="6660" max="6660" width="11.85546875" style="1893" bestFit="1" customWidth="1"/>
    <col min="6661" max="6661" width="5.7109375" style="1893" customWidth="1"/>
    <col min="6662" max="6672" width="11.42578125" style="1893" customWidth="1"/>
    <col min="6673" max="6908" width="11.42578125" style="1893"/>
    <col min="6909" max="6909" width="14.85546875" style="1893" customWidth="1"/>
    <col min="6910" max="6911" width="12.5703125" style="1893" customWidth="1"/>
    <col min="6912" max="6912" width="12.140625" style="1893" customWidth="1"/>
    <col min="6913" max="6913" width="14" style="1893" bestFit="1" customWidth="1"/>
    <col min="6914" max="6914" width="13.5703125" style="1893" bestFit="1" customWidth="1"/>
    <col min="6915" max="6915" width="10.5703125" style="1893" bestFit="1" customWidth="1"/>
    <col min="6916" max="6916" width="11.85546875" style="1893" bestFit="1" customWidth="1"/>
    <col min="6917" max="6917" width="5.7109375" style="1893" customWidth="1"/>
    <col min="6918" max="6928" width="11.42578125" style="1893" customWidth="1"/>
    <col min="6929" max="7164" width="11.42578125" style="1893"/>
    <col min="7165" max="7165" width="14.85546875" style="1893" customWidth="1"/>
    <col min="7166" max="7167" width="12.5703125" style="1893" customWidth="1"/>
    <col min="7168" max="7168" width="12.140625" style="1893" customWidth="1"/>
    <col min="7169" max="7169" width="14" style="1893" bestFit="1" customWidth="1"/>
    <col min="7170" max="7170" width="13.5703125" style="1893" bestFit="1" customWidth="1"/>
    <col min="7171" max="7171" width="10.5703125" style="1893" bestFit="1" customWidth="1"/>
    <col min="7172" max="7172" width="11.85546875" style="1893" bestFit="1" customWidth="1"/>
    <col min="7173" max="7173" width="5.7109375" style="1893" customWidth="1"/>
    <col min="7174" max="7184" width="11.42578125" style="1893" customWidth="1"/>
    <col min="7185" max="7420" width="11.42578125" style="1893"/>
    <col min="7421" max="7421" width="14.85546875" style="1893" customWidth="1"/>
    <col min="7422" max="7423" width="12.5703125" style="1893" customWidth="1"/>
    <col min="7424" max="7424" width="12.140625" style="1893" customWidth="1"/>
    <col min="7425" max="7425" width="14" style="1893" bestFit="1" customWidth="1"/>
    <col min="7426" max="7426" width="13.5703125" style="1893" bestFit="1" customWidth="1"/>
    <col min="7427" max="7427" width="10.5703125" style="1893" bestFit="1" customWidth="1"/>
    <col min="7428" max="7428" width="11.85546875" style="1893" bestFit="1" customWidth="1"/>
    <col min="7429" max="7429" width="5.7109375" style="1893" customWidth="1"/>
    <col min="7430" max="7440" width="11.42578125" style="1893" customWidth="1"/>
    <col min="7441" max="7676" width="11.42578125" style="1893"/>
    <col min="7677" max="7677" width="14.85546875" style="1893" customWidth="1"/>
    <col min="7678" max="7679" width="12.5703125" style="1893" customWidth="1"/>
    <col min="7680" max="7680" width="12.140625" style="1893" customWidth="1"/>
    <col min="7681" max="7681" width="14" style="1893" bestFit="1" customWidth="1"/>
    <col min="7682" max="7682" width="13.5703125" style="1893" bestFit="1" customWidth="1"/>
    <col min="7683" max="7683" width="10.5703125" style="1893" bestFit="1" customWidth="1"/>
    <col min="7684" max="7684" width="11.85546875" style="1893" bestFit="1" customWidth="1"/>
    <col min="7685" max="7685" width="5.7109375" style="1893" customWidth="1"/>
    <col min="7686" max="7696" width="11.42578125" style="1893" customWidth="1"/>
    <col min="7697" max="7932" width="11.42578125" style="1893"/>
    <col min="7933" max="7933" width="14.85546875" style="1893" customWidth="1"/>
    <col min="7934" max="7935" width="12.5703125" style="1893" customWidth="1"/>
    <col min="7936" max="7936" width="12.140625" style="1893" customWidth="1"/>
    <col min="7937" max="7937" width="14" style="1893" bestFit="1" customWidth="1"/>
    <col min="7938" max="7938" width="13.5703125" style="1893" bestFit="1" customWidth="1"/>
    <col min="7939" max="7939" width="10.5703125" style="1893" bestFit="1" customWidth="1"/>
    <col min="7940" max="7940" width="11.85546875" style="1893" bestFit="1" customWidth="1"/>
    <col min="7941" max="7941" width="5.7109375" style="1893" customWidth="1"/>
    <col min="7942" max="7952" width="11.42578125" style="1893" customWidth="1"/>
    <col min="7953" max="8188" width="11.42578125" style="1893"/>
    <col min="8189" max="8189" width="14.85546875" style="1893" customWidth="1"/>
    <col min="8190" max="8191" width="12.5703125" style="1893" customWidth="1"/>
    <col min="8192" max="8192" width="12.140625" style="1893" customWidth="1"/>
    <col min="8193" max="8193" width="14" style="1893" bestFit="1" customWidth="1"/>
    <col min="8194" max="8194" width="13.5703125" style="1893" bestFit="1" customWidth="1"/>
    <col min="8195" max="8195" width="10.5703125" style="1893" bestFit="1" customWidth="1"/>
    <col min="8196" max="8196" width="11.85546875" style="1893" bestFit="1" customWidth="1"/>
    <col min="8197" max="8197" width="5.7109375" style="1893" customWidth="1"/>
    <col min="8198" max="8208" width="11.42578125" style="1893" customWidth="1"/>
    <col min="8209" max="8444" width="11.42578125" style="1893"/>
    <col min="8445" max="8445" width="14.85546875" style="1893" customWidth="1"/>
    <col min="8446" max="8447" width="12.5703125" style="1893" customWidth="1"/>
    <col min="8448" max="8448" width="12.140625" style="1893" customWidth="1"/>
    <col min="8449" max="8449" width="14" style="1893" bestFit="1" customWidth="1"/>
    <col min="8450" max="8450" width="13.5703125" style="1893" bestFit="1" customWidth="1"/>
    <col min="8451" max="8451" width="10.5703125" style="1893" bestFit="1" customWidth="1"/>
    <col min="8452" max="8452" width="11.85546875" style="1893" bestFit="1" customWidth="1"/>
    <col min="8453" max="8453" width="5.7109375" style="1893" customWidth="1"/>
    <col min="8454" max="8464" width="11.42578125" style="1893" customWidth="1"/>
    <col min="8465" max="8700" width="11.42578125" style="1893"/>
    <col min="8701" max="8701" width="14.85546875" style="1893" customWidth="1"/>
    <col min="8702" max="8703" width="12.5703125" style="1893" customWidth="1"/>
    <col min="8704" max="8704" width="12.140625" style="1893" customWidth="1"/>
    <col min="8705" max="8705" width="14" style="1893" bestFit="1" customWidth="1"/>
    <col min="8706" max="8706" width="13.5703125" style="1893" bestFit="1" customWidth="1"/>
    <col min="8707" max="8707" width="10.5703125" style="1893" bestFit="1" customWidth="1"/>
    <col min="8708" max="8708" width="11.85546875" style="1893" bestFit="1" customWidth="1"/>
    <col min="8709" max="8709" width="5.7109375" style="1893" customWidth="1"/>
    <col min="8710" max="8720" width="11.42578125" style="1893" customWidth="1"/>
    <col min="8721" max="8956" width="11.42578125" style="1893"/>
    <col min="8957" max="8957" width="14.85546875" style="1893" customWidth="1"/>
    <col min="8958" max="8959" width="12.5703125" style="1893" customWidth="1"/>
    <col min="8960" max="8960" width="12.140625" style="1893" customWidth="1"/>
    <col min="8961" max="8961" width="14" style="1893" bestFit="1" customWidth="1"/>
    <col min="8962" max="8962" width="13.5703125" style="1893" bestFit="1" customWidth="1"/>
    <col min="8963" max="8963" width="10.5703125" style="1893" bestFit="1" customWidth="1"/>
    <col min="8964" max="8964" width="11.85546875" style="1893" bestFit="1" customWidth="1"/>
    <col min="8965" max="8965" width="5.7109375" style="1893" customWidth="1"/>
    <col min="8966" max="8976" width="11.42578125" style="1893" customWidth="1"/>
    <col min="8977" max="9212" width="11.42578125" style="1893"/>
    <col min="9213" max="9213" width="14.85546875" style="1893" customWidth="1"/>
    <col min="9214" max="9215" width="12.5703125" style="1893" customWidth="1"/>
    <col min="9216" max="9216" width="12.140625" style="1893" customWidth="1"/>
    <col min="9217" max="9217" width="14" style="1893" bestFit="1" customWidth="1"/>
    <col min="9218" max="9218" width="13.5703125" style="1893" bestFit="1" customWidth="1"/>
    <col min="9219" max="9219" width="10.5703125" style="1893" bestFit="1" customWidth="1"/>
    <col min="9220" max="9220" width="11.85546875" style="1893" bestFit="1" customWidth="1"/>
    <col min="9221" max="9221" width="5.7109375" style="1893" customWidth="1"/>
    <col min="9222" max="9232" width="11.42578125" style="1893" customWidth="1"/>
    <col min="9233" max="9468" width="11.42578125" style="1893"/>
    <col min="9469" max="9469" width="14.85546875" style="1893" customWidth="1"/>
    <col min="9470" max="9471" width="12.5703125" style="1893" customWidth="1"/>
    <col min="9472" max="9472" width="12.140625" style="1893" customWidth="1"/>
    <col min="9473" max="9473" width="14" style="1893" bestFit="1" customWidth="1"/>
    <col min="9474" max="9474" width="13.5703125" style="1893" bestFit="1" customWidth="1"/>
    <col min="9475" max="9475" width="10.5703125" style="1893" bestFit="1" customWidth="1"/>
    <col min="9476" max="9476" width="11.85546875" style="1893" bestFit="1" customWidth="1"/>
    <col min="9477" max="9477" width="5.7109375" style="1893" customWidth="1"/>
    <col min="9478" max="9488" width="11.42578125" style="1893" customWidth="1"/>
    <col min="9489" max="9724" width="11.42578125" style="1893"/>
    <col min="9725" max="9725" width="14.85546875" style="1893" customWidth="1"/>
    <col min="9726" max="9727" width="12.5703125" style="1893" customWidth="1"/>
    <col min="9728" max="9728" width="12.140625" style="1893" customWidth="1"/>
    <col min="9729" max="9729" width="14" style="1893" bestFit="1" customWidth="1"/>
    <col min="9730" max="9730" width="13.5703125" style="1893" bestFit="1" customWidth="1"/>
    <col min="9731" max="9731" width="10.5703125" style="1893" bestFit="1" customWidth="1"/>
    <col min="9732" max="9732" width="11.85546875" style="1893" bestFit="1" customWidth="1"/>
    <col min="9733" max="9733" width="5.7109375" style="1893" customWidth="1"/>
    <col min="9734" max="9744" width="11.42578125" style="1893" customWidth="1"/>
    <col min="9745" max="9980" width="11.42578125" style="1893"/>
    <col min="9981" max="9981" width="14.85546875" style="1893" customWidth="1"/>
    <col min="9982" max="9983" width="12.5703125" style="1893" customWidth="1"/>
    <col min="9984" max="9984" width="12.140625" style="1893" customWidth="1"/>
    <col min="9985" max="9985" width="14" style="1893" bestFit="1" customWidth="1"/>
    <col min="9986" max="9986" width="13.5703125" style="1893" bestFit="1" customWidth="1"/>
    <col min="9987" max="9987" width="10.5703125" style="1893" bestFit="1" customWidth="1"/>
    <col min="9988" max="9988" width="11.85546875" style="1893" bestFit="1" customWidth="1"/>
    <col min="9989" max="9989" width="5.7109375" style="1893" customWidth="1"/>
    <col min="9990" max="10000" width="11.42578125" style="1893" customWidth="1"/>
    <col min="10001" max="10236" width="11.42578125" style="1893"/>
    <col min="10237" max="10237" width="14.85546875" style="1893" customWidth="1"/>
    <col min="10238" max="10239" width="12.5703125" style="1893" customWidth="1"/>
    <col min="10240" max="10240" width="12.140625" style="1893" customWidth="1"/>
    <col min="10241" max="10241" width="14" style="1893" bestFit="1" customWidth="1"/>
    <col min="10242" max="10242" width="13.5703125" style="1893" bestFit="1" customWidth="1"/>
    <col min="10243" max="10243" width="10.5703125" style="1893" bestFit="1" customWidth="1"/>
    <col min="10244" max="10244" width="11.85546875" style="1893" bestFit="1" customWidth="1"/>
    <col min="10245" max="10245" width="5.7109375" style="1893" customWidth="1"/>
    <col min="10246" max="10256" width="11.42578125" style="1893" customWidth="1"/>
    <col min="10257" max="10492" width="11.42578125" style="1893"/>
    <col min="10493" max="10493" width="14.85546875" style="1893" customWidth="1"/>
    <col min="10494" max="10495" width="12.5703125" style="1893" customWidth="1"/>
    <col min="10496" max="10496" width="12.140625" style="1893" customWidth="1"/>
    <col min="10497" max="10497" width="14" style="1893" bestFit="1" customWidth="1"/>
    <col min="10498" max="10498" width="13.5703125" style="1893" bestFit="1" customWidth="1"/>
    <col min="10499" max="10499" width="10.5703125" style="1893" bestFit="1" customWidth="1"/>
    <col min="10500" max="10500" width="11.85546875" style="1893" bestFit="1" customWidth="1"/>
    <col min="10501" max="10501" width="5.7109375" style="1893" customWidth="1"/>
    <col min="10502" max="10512" width="11.42578125" style="1893" customWidth="1"/>
    <col min="10513" max="10748" width="11.42578125" style="1893"/>
    <col min="10749" max="10749" width="14.85546875" style="1893" customWidth="1"/>
    <col min="10750" max="10751" width="12.5703125" style="1893" customWidth="1"/>
    <col min="10752" max="10752" width="12.140625" style="1893" customWidth="1"/>
    <col min="10753" max="10753" width="14" style="1893" bestFit="1" customWidth="1"/>
    <col min="10754" max="10754" width="13.5703125" style="1893" bestFit="1" customWidth="1"/>
    <col min="10755" max="10755" width="10.5703125" style="1893" bestFit="1" customWidth="1"/>
    <col min="10756" max="10756" width="11.85546875" style="1893" bestFit="1" customWidth="1"/>
    <col min="10757" max="10757" width="5.7109375" style="1893" customWidth="1"/>
    <col min="10758" max="10768" width="11.42578125" style="1893" customWidth="1"/>
    <col min="10769" max="11004" width="11.42578125" style="1893"/>
    <col min="11005" max="11005" width="14.85546875" style="1893" customWidth="1"/>
    <col min="11006" max="11007" width="12.5703125" style="1893" customWidth="1"/>
    <col min="11008" max="11008" width="12.140625" style="1893" customWidth="1"/>
    <col min="11009" max="11009" width="14" style="1893" bestFit="1" customWidth="1"/>
    <col min="11010" max="11010" width="13.5703125" style="1893" bestFit="1" customWidth="1"/>
    <col min="11011" max="11011" width="10.5703125" style="1893" bestFit="1" customWidth="1"/>
    <col min="11012" max="11012" width="11.85546875" style="1893" bestFit="1" customWidth="1"/>
    <col min="11013" max="11013" width="5.7109375" style="1893" customWidth="1"/>
    <col min="11014" max="11024" width="11.42578125" style="1893" customWidth="1"/>
    <col min="11025" max="11260" width="11.42578125" style="1893"/>
    <col min="11261" max="11261" width="14.85546875" style="1893" customWidth="1"/>
    <col min="11262" max="11263" width="12.5703125" style="1893" customWidth="1"/>
    <col min="11264" max="11264" width="12.140625" style="1893" customWidth="1"/>
    <col min="11265" max="11265" width="14" style="1893" bestFit="1" customWidth="1"/>
    <col min="11266" max="11266" width="13.5703125" style="1893" bestFit="1" customWidth="1"/>
    <col min="11267" max="11267" width="10.5703125" style="1893" bestFit="1" customWidth="1"/>
    <col min="11268" max="11268" width="11.85546875" style="1893" bestFit="1" customWidth="1"/>
    <col min="11269" max="11269" width="5.7109375" style="1893" customWidth="1"/>
    <col min="11270" max="11280" width="11.42578125" style="1893" customWidth="1"/>
    <col min="11281" max="11516" width="11.42578125" style="1893"/>
    <col min="11517" max="11517" width="14.85546875" style="1893" customWidth="1"/>
    <col min="11518" max="11519" width="12.5703125" style="1893" customWidth="1"/>
    <col min="11520" max="11520" width="12.140625" style="1893" customWidth="1"/>
    <col min="11521" max="11521" width="14" style="1893" bestFit="1" customWidth="1"/>
    <col min="11522" max="11522" width="13.5703125" style="1893" bestFit="1" customWidth="1"/>
    <col min="11523" max="11523" width="10.5703125" style="1893" bestFit="1" customWidth="1"/>
    <col min="11524" max="11524" width="11.85546875" style="1893" bestFit="1" customWidth="1"/>
    <col min="11525" max="11525" width="5.7109375" style="1893" customWidth="1"/>
    <col min="11526" max="11536" width="11.42578125" style="1893" customWidth="1"/>
    <col min="11537" max="11772" width="11.42578125" style="1893"/>
    <col min="11773" max="11773" width="14.85546875" style="1893" customWidth="1"/>
    <col min="11774" max="11775" width="12.5703125" style="1893" customWidth="1"/>
    <col min="11776" max="11776" width="12.140625" style="1893" customWidth="1"/>
    <col min="11777" max="11777" width="14" style="1893" bestFit="1" customWidth="1"/>
    <col min="11778" max="11778" width="13.5703125" style="1893" bestFit="1" customWidth="1"/>
    <col min="11779" max="11779" width="10.5703125" style="1893" bestFit="1" customWidth="1"/>
    <col min="11780" max="11780" width="11.85546875" style="1893" bestFit="1" customWidth="1"/>
    <col min="11781" max="11781" width="5.7109375" style="1893" customWidth="1"/>
    <col min="11782" max="11792" width="11.42578125" style="1893" customWidth="1"/>
    <col min="11793" max="12028" width="11.42578125" style="1893"/>
    <col min="12029" max="12029" width="14.85546875" style="1893" customWidth="1"/>
    <col min="12030" max="12031" width="12.5703125" style="1893" customWidth="1"/>
    <col min="12032" max="12032" width="12.140625" style="1893" customWidth="1"/>
    <col min="12033" max="12033" width="14" style="1893" bestFit="1" customWidth="1"/>
    <col min="12034" max="12034" width="13.5703125" style="1893" bestFit="1" customWidth="1"/>
    <col min="12035" max="12035" width="10.5703125" style="1893" bestFit="1" customWidth="1"/>
    <col min="12036" max="12036" width="11.85546875" style="1893" bestFit="1" customWidth="1"/>
    <col min="12037" max="12037" width="5.7109375" style="1893" customWidth="1"/>
    <col min="12038" max="12048" width="11.42578125" style="1893" customWidth="1"/>
    <col min="12049" max="12284" width="11.42578125" style="1893"/>
    <col min="12285" max="12285" width="14.85546875" style="1893" customWidth="1"/>
    <col min="12286" max="12287" width="12.5703125" style="1893" customWidth="1"/>
    <col min="12288" max="12288" width="12.140625" style="1893" customWidth="1"/>
    <col min="12289" max="12289" width="14" style="1893" bestFit="1" customWidth="1"/>
    <col min="12290" max="12290" width="13.5703125" style="1893" bestFit="1" customWidth="1"/>
    <col min="12291" max="12291" width="10.5703125" style="1893" bestFit="1" customWidth="1"/>
    <col min="12292" max="12292" width="11.85546875" style="1893" bestFit="1" customWidth="1"/>
    <col min="12293" max="12293" width="5.7109375" style="1893" customWidth="1"/>
    <col min="12294" max="12304" width="11.42578125" style="1893" customWidth="1"/>
    <col min="12305" max="12540" width="11.42578125" style="1893"/>
    <col min="12541" max="12541" width="14.85546875" style="1893" customWidth="1"/>
    <col min="12542" max="12543" width="12.5703125" style="1893" customWidth="1"/>
    <col min="12544" max="12544" width="12.140625" style="1893" customWidth="1"/>
    <col min="12545" max="12545" width="14" style="1893" bestFit="1" customWidth="1"/>
    <col min="12546" max="12546" width="13.5703125" style="1893" bestFit="1" customWidth="1"/>
    <col min="12547" max="12547" width="10.5703125" style="1893" bestFit="1" customWidth="1"/>
    <col min="12548" max="12548" width="11.85546875" style="1893" bestFit="1" customWidth="1"/>
    <col min="12549" max="12549" width="5.7109375" style="1893" customWidth="1"/>
    <col min="12550" max="12560" width="11.42578125" style="1893" customWidth="1"/>
    <col min="12561" max="12796" width="11.42578125" style="1893"/>
    <col min="12797" max="12797" width="14.85546875" style="1893" customWidth="1"/>
    <col min="12798" max="12799" width="12.5703125" style="1893" customWidth="1"/>
    <col min="12800" max="12800" width="12.140625" style="1893" customWidth="1"/>
    <col min="12801" max="12801" width="14" style="1893" bestFit="1" customWidth="1"/>
    <col min="12802" max="12802" width="13.5703125" style="1893" bestFit="1" customWidth="1"/>
    <col min="12803" max="12803" width="10.5703125" style="1893" bestFit="1" customWidth="1"/>
    <col min="12804" max="12804" width="11.85546875" style="1893" bestFit="1" customWidth="1"/>
    <col min="12805" max="12805" width="5.7109375" style="1893" customWidth="1"/>
    <col min="12806" max="12816" width="11.42578125" style="1893" customWidth="1"/>
    <col min="12817" max="13052" width="11.42578125" style="1893"/>
    <col min="13053" max="13053" width="14.85546875" style="1893" customWidth="1"/>
    <col min="13054" max="13055" width="12.5703125" style="1893" customWidth="1"/>
    <col min="13056" max="13056" width="12.140625" style="1893" customWidth="1"/>
    <col min="13057" max="13057" width="14" style="1893" bestFit="1" customWidth="1"/>
    <col min="13058" max="13058" width="13.5703125" style="1893" bestFit="1" customWidth="1"/>
    <col min="13059" max="13059" width="10.5703125" style="1893" bestFit="1" customWidth="1"/>
    <col min="13060" max="13060" width="11.85546875" style="1893" bestFit="1" customWidth="1"/>
    <col min="13061" max="13061" width="5.7109375" style="1893" customWidth="1"/>
    <col min="13062" max="13072" width="11.42578125" style="1893" customWidth="1"/>
    <col min="13073" max="13308" width="11.42578125" style="1893"/>
    <col min="13309" max="13309" width="14.85546875" style="1893" customWidth="1"/>
    <col min="13310" max="13311" width="12.5703125" style="1893" customWidth="1"/>
    <col min="13312" max="13312" width="12.140625" style="1893" customWidth="1"/>
    <col min="13313" max="13313" width="14" style="1893" bestFit="1" customWidth="1"/>
    <col min="13314" max="13314" width="13.5703125" style="1893" bestFit="1" customWidth="1"/>
    <col min="13315" max="13315" width="10.5703125" style="1893" bestFit="1" customWidth="1"/>
    <col min="13316" max="13316" width="11.85546875" style="1893" bestFit="1" customWidth="1"/>
    <col min="13317" max="13317" width="5.7109375" style="1893" customWidth="1"/>
    <col min="13318" max="13328" width="11.42578125" style="1893" customWidth="1"/>
    <col min="13329" max="13564" width="11.42578125" style="1893"/>
    <col min="13565" max="13565" width="14.85546875" style="1893" customWidth="1"/>
    <col min="13566" max="13567" width="12.5703125" style="1893" customWidth="1"/>
    <col min="13568" max="13568" width="12.140625" style="1893" customWidth="1"/>
    <col min="13569" max="13569" width="14" style="1893" bestFit="1" customWidth="1"/>
    <col min="13570" max="13570" width="13.5703125" style="1893" bestFit="1" customWidth="1"/>
    <col min="13571" max="13571" width="10.5703125" style="1893" bestFit="1" customWidth="1"/>
    <col min="13572" max="13572" width="11.85546875" style="1893" bestFit="1" customWidth="1"/>
    <col min="13573" max="13573" width="5.7109375" style="1893" customWidth="1"/>
    <col min="13574" max="13584" width="11.42578125" style="1893" customWidth="1"/>
    <col min="13585" max="13820" width="11.42578125" style="1893"/>
    <col min="13821" max="13821" width="14.85546875" style="1893" customWidth="1"/>
    <col min="13822" max="13823" width="12.5703125" style="1893" customWidth="1"/>
    <col min="13824" max="13824" width="12.140625" style="1893" customWidth="1"/>
    <col min="13825" max="13825" width="14" style="1893" bestFit="1" customWidth="1"/>
    <col min="13826" max="13826" width="13.5703125" style="1893" bestFit="1" customWidth="1"/>
    <col min="13827" max="13827" width="10.5703125" style="1893" bestFit="1" customWidth="1"/>
    <col min="13828" max="13828" width="11.85546875" style="1893" bestFit="1" customWidth="1"/>
    <col min="13829" max="13829" width="5.7109375" style="1893" customWidth="1"/>
    <col min="13830" max="13840" width="11.42578125" style="1893" customWidth="1"/>
    <col min="13841" max="14076" width="11.42578125" style="1893"/>
    <col min="14077" max="14077" width="14.85546875" style="1893" customWidth="1"/>
    <col min="14078" max="14079" width="12.5703125" style="1893" customWidth="1"/>
    <col min="14080" max="14080" width="12.140625" style="1893" customWidth="1"/>
    <col min="14081" max="14081" width="14" style="1893" bestFit="1" customWidth="1"/>
    <col min="14082" max="14082" width="13.5703125" style="1893" bestFit="1" customWidth="1"/>
    <col min="14083" max="14083" width="10.5703125" style="1893" bestFit="1" customWidth="1"/>
    <col min="14084" max="14084" width="11.85546875" style="1893" bestFit="1" customWidth="1"/>
    <col min="14085" max="14085" width="5.7109375" style="1893" customWidth="1"/>
    <col min="14086" max="14096" width="11.42578125" style="1893" customWidth="1"/>
    <col min="14097" max="14332" width="11.42578125" style="1893"/>
    <col min="14333" max="14333" width="14.85546875" style="1893" customWidth="1"/>
    <col min="14334" max="14335" width="12.5703125" style="1893" customWidth="1"/>
    <col min="14336" max="14336" width="12.140625" style="1893" customWidth="1"/>
    <col min="14337" max="14337" width="14" style="1893" bestFit="1" customWidth="1"/>
    <col min="14338" max="14338" width="13.5703125" style="1893" bestFit="1" customWidth="1"/>
    <col min="14339" max="14339" width="10.5703125" style="1893" bestFit="1" customWidth="1"/>
    <col min="14340" max="14340" width="11.85546875" style="1893" bestFit="1" customWidth="1"/>
    <col min="14341" max="14341" width="5.7109375" style="1893" customWidth="1"/>
    <col min="14342" max="14352" width="11.42578125" style="1893" customWidth="1"/>
    <col min="14353" max="14588" width="11.42578125" style="1893"/>
    <col min="14589" max="14589" width="14.85546875" style="1893" customWidth="1"/>
    <col min="14590" max="14591" width="12.5703125" style="1893" customWidth="1"/>
    <col min="14592" max="14592" width="12.140625" style="1893" customWidth="1"/>
    <col min="14593" max="14593" width="14" style="1893" bestFit="1" customWidth="1"/>
    <col min="14594" max="14594" width="13.5703125" style="1893" bestFit="1" customWidth="1"/>
    <col min="14595" max="14595" width="10.5703125" style="1893" bestFit="1" customWidth="1"/>
    <col min="14596" max="14596" width="11.85546875" style="1893" bestFit="1" customWidth="1"/>
    <col min="14597" max="14597" width="5.7109375" style="1893" customWidth="1"/>
    <col min="14598" max="14608" width="11.42578125" style="1893" customWidth="1"/>
    <col min="14609" max="14844" width="11.42578125" style="1893"/>
    <col min="14845" max="14845" width="14.85546875" style="1893" customWidth="1"/>
    <col min="14846" max="14847" width="12.5703125" style="1893" customWidth="1"/>
    <col min="14848" max="14848" width="12.140625" style="1893" customWidth="1"/>
    <col min="14849" max="14849" width="14" style="1893" bestFit="1" customWidth="1"/>
    <col min="14850" max="14850" width="13.5703125" style="1893" bestFit="1" customWidth="1"/>
    <col min="14851" max="14851" width="10.5703125" style="1893" bestFit="1" customWidth="1"/>
    <col min="14852" max="14852" width="11.85546875" style="1893" bestFit="1" customWidth="1"/>
    <col min="14853" max="14853" width="5.7109375" style="1893" customWidth="1"/>
    <col min="14854" max="14864" width="11.42578125" style="1893" customWidth="1"/>
    <col min="14865" max="15100" width="11.42578125" style="1893"/>
    <col min="15101" max="15101" width="14.85546875" style="1893" customWidth="1"/>
    <col min="15102" max="15103" width="12.5703125" style="1893" customWidth="1"/>
    <col min="15104" max="15104" width="12.140625" style="1893" customWidth="1"/>
    <col min="15105" max="15105" width="14" style="1893" bestFit="1" customWidth="1"/>
    <col min="15106" max="15106" width="13.5703125" style="1893" bestFit="1" customWidth="1"/>
    <col min="15107" max="15107" width="10.5703125" style="1893" bestFit="1" customWidth="1"/>
    <col min="15108" max="15108" width="11.85546875" style="1893" bestFit="1" customWidth="1"/>
    <col min="15109" max="15109" width="5.7109375" style="1893" customWidth="1"/>
    <col min="15110" max="15120" width="11.42578125" style="1893" customWidth="1"/>
    <col min="15121" max="15356" width="11.42578125" style="1893"/>
    <col min="15357" max="15357" width="14.85546875" style="1893" customWidth="1"/>
    <col min="15358" max="15359" width="12.5703125" style="1893" customWidth="1"/>
    <col min="15360" max="15360" width="12.140625" style="1893" customWidth="1"/>
    <col min="15361" max="15361" width="14" style="1893" bestFit="1" customWidth="1"/>
    <col min="15362" max="15362" width="13.5703125" style="1893" bestFit="1" customWidth="1"/>
    <col min="15363" max="15363" width="10.5703125" style="1893" bestFit="1" customWidth="1"/>
    <col min="15364" max="15364" width="11.85546875" style="1893" bestFit="1" customWidth="1"/>
    <col min="15365" max="15365" width="5.7109375" style="1893" customWidth="1"/>
    <col min="15366" max="15376" width="11.42578125" style="1893" customWidth="1"/>
    <col min="15377" max="15612" width="11.42578125" style="1893"/>
    <col min="15613" max="15613" width="14.85546875" style="1893" customWidth="1"/>
    <col min="15614" max="15615" width="12.5703125" style="1893" customWidth="1"/>
    <col min="15616" max="15616" width="12.140625" style="1893" customWidth="1"/>
    <col min="15617" max="15617" width="14" style="1893" bestFit="1" customWidth="1"/>
    <col min="15618" max="15618" width="13.5703125" style="1893" bestFit="1" customWidth="1"/>
    <col min="15619" max="15619" width="10.5703125" style="1893" bestFit="1" customWidth="1"/>
    <col min="15620" max="15620" width="11.85546875" style="1893" bestFit="1" customWidth="1"/>
    <col min="15621" max="15621" width="5.7109375" style="1893" customWidth="1"/>
    <col min="15622" max="15632" width="11.42578125" style="1893" customWidth="1"/>
    <col min="15633" max="15868" width="11.42578125" style="1893"/>
    <col min="15869" max="15869" width="14.85546875" style="1893" customWidth="1"/>
    <col min="15870" max="15871" width="12.5703125" style="1893" customWidth="1"/>
    <col min="15872" max="15872" width="12.140625" style="1893" customWidth="1"/>
    <col min="15873" max="15873" width="14" style="1893" bestFit="1" customWidth="1"/>
    <col min="15874" max="15874" width="13.5703125" style="1893" bestFit="1" customWidth="1"/>
    <col min="15875" max="15875" width="10.5703125" style="1893" bestFit="1" customWidth="1"/>
    <col min="15876" max="15876" width="11.85546875" style="1893" bestFit="1" customWidth="1"/>
    <col min="15877" max="15877" width="5.7109375" style="1893" customWidth="1"/>
    <col min="15878" max="15888" width="11.42578125" style="1893" customWidth="1"/>
    <col min="15889" max="16124" width="11.42578125" style="1893"/>
    <col min="16125" max="16125" width="14.85546875" style="1893" customWidth="1"/>
    <col min="16126" max="16127" width="12.5703125" style="1893" customWidth="1"/>
    <col min="16128" max="16128" width="12.140625" style="1893" customWidth="1"/>
    <col min="16129" max="16129" width="14" style="1893" bestFit="1" customWidth="1"/>
    <col min="16130" max="16130" width="13.5703125" style="1893" bestFit="1" customWidth="1"/>
    <col min="16131" max="16131" width="10.5703125" style="1893" bestFit="1" customWidth="1"/>
    <col min="16132" max="16132" width="11.85546875" style="1893" bestFit="1" customWidth="1"/>
    <col min="16133" max="16133" width="5.7109375" style="1893" customWidth="1"/>
    <col min="16134" max="16144" width="11.42578125" style="1893" customWidth="1"/>
    <col min="16145" max="16384" width="11.42578125" style="1893"/>
  </cols>
  <sheetData>
    <row r="1" spans="1:16" s="1886" customFormat="1" ht="24" customHeight="1" x14ac:dyDescent="0.25">
      <c r="A1" s="1881" t="s">
        <v>4165</v>
      </c>
      <c r="B1" s="1882"/>
      <c r="C1" s="1883"/>
      <c r="D1" s="1884"/>
      <c r="E1" s="1885"/>
      <c r="F1" s="1885"/>
    </row>
    <row r="2" spans="1:16" s="1887" customFormat="1" ht="14.25" customHeight="1" thickBot="1" x14ac:dyDescent="0.3">
      <c r="D2" s="1888"/>
      <c r="E2" s="1888"/>
      <c r="F2" s="1888"/>
    </row>
    <row r="3" spans="1:16" ht="18" thickTop="1" x14ac:dyDescent="0.25">
      <c r="A3" s="1889"/>
      <c r="B3" s="1890" t="s">
        <v>4166</v>
      </c>
      <c r="C3" s="1891" t="s">
        <v>3919</v>
      </c>
      <c r="D3" s="1892" t="s">
        <v>227</v>
      </c>
    </row>
    <row r="4" spans="1:16" ht="17.25" x14ac:dyDescent="0.25">
      <c r="A4" s="1894"/>
      <c r="B4" s="1895" t="s">
        <v>4167</v>
      </c>
      <c r="C4" s="1895" t="s">
        <v>4168</v>
      </c>
      <c r="D4" s="1896" t="s">
        <v>4169</v>
      </c>
    </row>
    <row r="5" spans="1:16" ht="17.25" x14ac:dyDescent="0.25">
      <c r="A5" s="1894"/>
      <c r="B5" s="1897" t="s">
        <v>4170</v>
      </c>
      <c r="C5" s="1895" t="s">
        <v>4171</v>
      </c>
      <c r="D5" s="1896" t="s">
        <v>4172</v>
      </c>
    </row>
    <row r="6" spans="1:16" ht="17.25" x14ac:dyDescent="0.25">
      <c r="A6" s="1894" t="s">
        <v>0</v>
      </c>
      <c r="B6" s="1897" t="s">
        <v>4173</v>
      </c>
      <c r="C6" s="1895" t="s">
        <v>4174</v>
      </c>
      <c r="D6" s="1896" t="s">
        <v>4175</v>
      </c>
    </row>
    <row r="7" spans="1:16" ht="17.25" x14ac:dyDescent="0.25">
      <c r="A7" s="1894"/>
      <c r="B7" s="1897"/>
      <c r="C7" s="1895" t="s">
        <v>4176</v>
      </c>
      <c r="D7" s="1896" t="s">
        <v>4177</v>
      </c>
    </row>
    <row r="8" spans="1:16" ht="18" thickBot="1" x14ac:dyDescent="0.3">
      <c r="A8" s="1894"/>
      <c r="B8" s="1898"/>
      <c r="C8" s="1899"/>
      <c r="D8" s="1900"/>
      <c r="E8" s="1887"/>
      <c r="K8" s="1901"/>
    </row>
    <row r="9" spans="1:16" s="1906" customFormat="1" ht="18" thickBot="1" x14ac:dyDescent="0.3">
      <c r="A9" s="1902"/>
      <c r="B9" s="1903"/>
      <c r="C9" s="1904" t="s">
        <v>7</v>
      </c>
      <c r="D9" s="1905"/>
      <c r="G9" s="1907"/>
      <c r="H9" s="1907"/>
      <c r="I9" s="1907"/>
      <c r="J9" s="1907"/>
      <c r="K9" s="1907"/>
      <c r="L9" s="1907"/>
      <c r="M9" s="1907"/>
      <c r="N9" s="1907"/>
      <c r="O9" s="1907"/>
      <c r="P9" s="1907"/>
    </row>
    <row r="10" spans="1:16" s="1906" customFormat="1" ht="18.75" customHeight="1" x14ac:dyDescent="0.25">
      <c r="A10" s="1908">
        <v>43585</v>
      </c>
      <c r="B10" s="1909"/>
      <c r="C10" s="1910"/>
      <c r="D10" s="1911"/>
      <c r="G10" s="1907"/>
      <c r="H10" s="1907"/>
      <c r="I10" s="1907"/>
      <c r="J10" s="1907"/>
      <c r="K10" s="1907"/>
      <c r="L10" s="1907"/>
      <c r="M10" s="1907"/>
      <c r="N10" s="1907"/>
      <c r="O10" s="1907"/>
      <c r="P10" s="1907"/>
    </row>
    <row r="11" spans="1:16" s="1906" customFormat="1" ht="18" customHeight="1" x14ac:dyDescent="0.3">
      <c r="A11" s="1912" t="s">
        <v>4178</v>
      </c>
      <c r="B11" s="3393">
        <v>311.2</v>
      </c>
      <c r="C11" s="3394">
        <v>4165.75</v>
      </c>
      <c r="D11" s="3395">
        <f>SUM(C11:C11)</f>
        <v>4165.75</v>
      </c>
      <c r="E11" s="4368"/>
      <c r="F11" s="4368"/>
      <c r="G11" s="1913"/>
      <c r="H11" s="1907"/>
      <c r="I11" s="1907"/>
      <c r="J11" s="1907"/>
      <c r="K11" s="1907"/>
      <c r="L11" s="1907"/>
      <c r="M11" s="1907"/>
      <c r="N11" s="1907"/>
      <c r="O11" s="1907"/>
      <c r="P11" s="1907"/>
    </row>
    <row r="12" spans="1:16" s="1906" customFormat="1" ht="18" customHeight="1" x14ac:dyDescent="0.3">
      <c r="A12" s="1912" t="s">
        <v>4179</v>
      </c>
      <c r="B12" s="3393">
        <v>311.2</v>
      </c>
      <c r="C12" s="3393">
        <v>2623.5</v>
      </c>
      <c r="D12" s="3395">
        <f>SUM(C12:C12)</f>
        <v>2623.5</v>
      </c>
      <c r="E12" s="4368"/>
      <c r="F12" s="4368"/>
      <c r="G12" s="1913"/>
      <c r="H12" s="1907"/>
      <c r="I12" s="1907"/>
      <c r="J12" s="1907"/>
      <c r="K12" s="1907"/>
      <c r="L12" s="1907"/>
      <c r="M12" s="1907"/>
      <c r="N12" s="1907"/>
      <c r="O12" s="1907"/>
      <c r="P12" s="1907"/>
    </row>
    <row r="13" spans="1:16" s="1906" customFormat="1" ht="18" customHeight="1" x14ac:dyDescent="0.3">
      <c r="A13" s="1912" t="s">
        <v>4142</v>
      </c>
      <c r="B13" s="3393">
        <v>311.2</v>
      </c>
      <c r="C13" s="3393">
        <v>4715.5</v>
      </c>
      <c r="D13" s="3395">
        <f>SUM(C13:C13)</f>
        <v>4715.5</v>
      </c>
      <c r="E13" s="1914"/>
      <c r="F13" s="1914"/>
      <c r="G13" s="1915"/>
      <c r="H13" s="1907"/>
      <c r="I13" s="1907"/>
      <c r="J13" s="1907"/>
      <c r="K13" s="1907"/>
      <c r="L13" s="1907"/>
      <c r="M13" s="1907"/>
      <c r="N13" s="1907"/>
      <c r="O13" s="1907"/>
      <c r="P13" s="1907"/>
    </row>
    <row r="14" spans="1:16" s="1906" customFormat="1" ht="18" customHeight="1" x14ac:dyDescent="0.3">
      <c r="A14" s="1912" t="s">
        <v>4143</v>
      </c>
      <c r="B14" s="3393">
        <v>311.2</v>
      </c>
      <c r="C14" s="3393">
        <v>4569.8999999999996</v>
      </c>
      <c r="D14" s="3395">
        <f>SUM(C14:C14)</f>
        <v>4569.8999999999996</v>
      </c>
      <c r="E14" s="1914"/>
      <c r="F14" s="1914"/>
      <c r="G14" s="1916"/>
      <c r="H14" s="1907"/>
      <c r="I14" s="1907"/>
      <c r="J14" s="1907"/>
      <c r="K14" s="1907"/>
      <c r="L14" s="1907"/>
      <c r="M14" s="1907"/>
      <c r="N14" s="1907"/>
      <c r="O14" s="1907"/>
      <c r="P14" s="1907"/>
    </row>
    <row r="15" spans="1:16" s="1906" customFormat="1" ht="18" customHeight="1" x14ac:dyDescent="0.3">
      <c r="A15" s="1912" t="s">
        <v>4144</v>
      </c>
      <c r="B15" s="3396">
        <v>311.2</v>
      </c>
      <c r="C15" s="3397">
        <v>4206.95</v>
      </c>
      <c r="D15" s="3398">
        <f>SUM(C15:C15)</f>
        <v>4206.95</v>
      </c>
      <c r="E15" s="1914"/>
      <c r="F15" s="1914"/>
      <c r="G15" s="1913"/>
      <c r="H15" s="1907"/>
      <c r="I15" s="1907"/>
      <c r="J15" s="1907"/>
      <c r="K15" s="1907"/>
      <c r="L15" s="1907"/>
      <c r="M15" s="1907"/>
      <c r="N15" s="1907"/>
      <c r="O15" s="1907"/>
      <c r="P15" s="1907"/>
    </row>
    <row r="16" spans="1:16" s="1918" customFormat="1" ht="18" customHeight="1" x14ac:dyDescent="0.25">
      <c r="A16" s="1917">
        <v>43220</v>
      </c>
      <c r="B16" s="3399">
        <v>621.20000000000005</v>
      </c>
      <c r="C16" s="3400">
        <v>9215.0500000000011</v>
      </c>
      <c r="D16" s="3401">
        <v>9215.0500000000011</v>
      </c>
      <c r="F16" s="1919"/>
      <c r="G16" s="1920"/>
      <c r="H16" s="1920"/>
      <c r="I16" s="1920"/>
      <c r="J16" s="1920"/>
      <c r="K16" s="1920"/>
      <c r="L16" s="1920"/>
      <c r="M16" s="1920"/>
      <c r="N16" s="1920"/>
      <c r="O16" s="1920"/>
      <c r="P16" s="1920"/>
    </row>
    <row r="17" spans="1:16" s="1918" customFormat="1" ht="18" customHeight="1" x14ac:dyDescent="0.25">
      <c r="A17" s="1917">
        <v>43251</v>
      </c>
      <c r="B17" s="3399">
        <v>621.20000000000005</v>
      </c>
      <c r="C17" s="3400">
        <v>13372</v>
      </c>
      <c r="D17" s="3401">
        <v>13372</v>
      </c>
      <c r="F17" s="1919"/>
      <c r="G17" s="1920"/>
      <c r="H17" s="1920"/>
      <c r="I17" s="1920"/>
      <c r="J17" s="1920"/>
      <c r="K17" s="1920"/>
      <c r="L17" s="1920"/>
      <c r="M17" s="1920"/>
      <c r="N17" s="1920"/>
      <c r="O17" s="1920"/>
      <c r="P17" s="1920"/>
    </row>
    <row r="18" spans="1:16" s="1918" customFormat="1" ht="18" customHeight="1" x14ac:dyDescent="0.25">
      <c r="A18" s="1917">
        <v>43281</v>
      </c>
      <c r="B18" s="3399">
        <v>621.20000000000005</v>
      </c>
      <c r="C18" s="3400">
        <v>9711.6</v>
      </c>
      <c r="D18" s="3401">
        <v>9711.6</v>
      </c>
      <c r="F18" s="1919"/>
      <c r="G18" s="1920"/>
      <c r="H18" s="1920"/>
      <c r="I18" s="1920"/>
      <c r="J18" s="1920"/>
      <c r="K18" s="1920"/>
      <c r="L18" s="1920"/>
      <c r="M18" s="1920"/>
      <c r="N18" s="1920"/>
      <c r="O18" s="1920"/>
      <c r="P18" s="1920"/>
    </row>
    <row r="19" spans="1:16" s="1918" customFormat="1" ht="18" customHeight="1" x14ac:dyDescent="0.25">
      <c r="A19" s="1917">
        <v>43312</v>
      </c>
      <c r="B19" s="3399">
        <v>621.20000000000005</v>
      </c>
      <c r="C19" s="3400">
        <v>10901.45</v>
      </c>
      <c r="D19" s="3401">
        <v>10901.45</v>
      </c>
      <c r="F19" s="1919"/>
      <c r="G19" s="1920"/>
      <c r="H19" s="1920"/>
      <c r="I19" s="1920"/>
      <c r="J19" s="1920"/>
      <c r="K19" s="1920"/>
      <c r="L19" s="1920"/>
      <c r="M19" s="1920"/>
      <c r="N19" s="1920"/>
      <c r="O19" s="1920"/>
      <c r="P19" s="1920"/>
    </row>
    <row r="20" spans="1:16" s="1918" customFormat="1" ht="18" customHeight="1" x14ac:dyDescent="0.25">
      <c r="A20" s="1917">
        <v>43343</v>
      </c>
      <c r="B20" s="3402">
        <v>621.20000000000005</v>
      </c>
      <c r="C20" s="3400">
        <v>15820.05</v>
      </c>
      <c r="D20" s="3401">
        <v>15820.05</v>
      </c>
      <c r="F20" s="1919"/>
      <c r="G20" s="1920"/>
      <c r="H20" s="1920"/>
      <c r="I20" s="1920"/>
      <c r="J20" s="1920"/>
      <c r="K20" s="1920"/>
      <c r="L20" s="1920"/>
      <c r="M20" s="1920"/>
      <c r="N20" s="1920"/>
      <c r="O20" s="1920"/>
      <c r="P20" s="1920"/>
    </row>
    <row r="21" spans="1:16" s="1918" customFormat="1" ht="18" customHeight="1" x14ac:dyDescent="0.25">
      <c r="A21" s="1917">
        <v>43373</v>
      </c>
      <c r="B21" s="3402">
        <v>621.20000000000005</v>
      </c>
      <c r="C21" s="3400">
        <v>14357.749999999998</v>
      </c>
      <c r="D21" s="3401">
        <v>14357.749999999998</v>
      </c>
      <c r="F21" s="1919"/>
      <c r="G21" s="1920"/>
      <c r="H21" s="1920"/>
      <c r="I21" s="1920"/>
      <c r="J21" s="1920"/>
      <c r="K21" s="1920"/>
      <c r="L21" s="1920"/>
      <c r="M21" s="1920"/>
      <c r="N21" s="1920"/>
      <c r="O21" s="1920"/>
      <c r="P21" s="1920"/>
    </row>
    <row r="22" spans="1:16" s="1918" customFormat="1" ht="18" customHeight="1" x14ac:dyDescent="0.25">
      <c r="A22" s="1917">
        <v>43404</v>
      </c>
      <c r="B22" s="3402">
        <f>B14</f>
        <v>311.2</v>
      </c>
      <c r="C22" s="3400">
        <v>11905</v>
      </c>
      <c r="D22" s="3401">
        <v>11905</v>
      </c>
      <c r="F22" s="1919"/>
      <c r="G22" s="1920"/>
      <c r="H22" s="1920"/>
      <c r="I22" s="1920"/>
      <c r="J22" s="1920"/>
      <c r="K22" s="1920"/>
      <c r="L22" s="1920"/>
      <c r="M22" s="1920"/>
      <c r="N22" s="1920"/>
      <c r="O22" s="1920"/>
      <c r="P22" s="1920"/>
    </row>
    <row r="23" spans="1:16" s="1918" customFormat="1" ht="18" customHeight="1" x14ac:dyDescent="0.25">
      <c r="A23" s="1917">
        <v>43434</v>
      </c>
      <c r="B23" s="3402">
        <f>B14</f>
        <v>311.2</v>
      </c>
      <c r="C23" s="3400">
        <v>13540.9</v>
      </c>
      <c r="D23" s="3401">
        <v>13540.9</v>
      </c>
      <c r="F23" s="1919"/>
      <c r="G23" s="1920"/>
      <c r="H23" s="1920"/>
      <c r="I23" s="1920"/>
      <c r="J23" s="1920"/>
      <c r="K23" s="1920"/>
      <c r="L23" s="1920"/>
      <c r="M23" s="1920"/>
      <c r="N23" s="1920"/>
      <c r="O23" s="1920"/>
      <c r="P23" s="1920"/>
    </row>
    <row r="24" spans="1:16" s="1918" customFormat="1" ht="18" customHeight="1" x14ac:dyDescent="0.25">
      <c r="A24" s="1917">
        <v>43465</v>
      </c>
      <c r="B24" s="3402">
        <f>B14</f>
        <v>311.2</v>
      </c>
      <c r="C24" s="3400">
        <v>12349.2</v>
      </c>
      <c r="D24" s="3401">
        <v>12349.2</v>
      </c>
      <c r="F24" s="1919"/>
      <c r="G24" s="1920"/>
      <c r="H24" s="1920"/>
      <c r="I24" s="1920"/>
      <c r="J24" s="1920"/>
      <c r="K24" s="1920"/>
      <c r="L24" s="1920"/>
      <c r="M24" s="1920"/>
      <c r="N24" s="1920"/>
      <c r="O24" s="1920"/>
      <c r="P24" s="1920"/>
    </row>
    <row r="25" spans="1:16" s="1918" customFormat="1" ht="18" customHeight="1" x14ac:dyDescent="0.25">
      <c r="A25" s="1917">
        <v>43496</v>
      </c>
      <c r="B25" s="3402">
        <f t="shared" ref="B25" si="0">B15</f>
        <v>311.2</v>
      </c>
      <c r="C25" s="3400">
        <v>11781</v>
      </c>
      <c r="D25" s="3401">
        <v>11781</v>
      </c>
      <c r="F25" s="1919"/>
      <c r="G25" s="1920"/>
      <c r="H25" s="1920"/>
      <c r="I25" s="1920"/>
      <c r="J25" s="1920"/>
      <c r="K25" s="1920"/>
      <c r="L25" s="1920"/>
      <c r="M25" s="1920"/>
      <c r="N25" s="1920"/>
      <c r="O25" s="1920"/>
      <c r="P25" s="1920"/>
    </row>
    <row r="26" spans="1:16" s="1918" customFormat="1" ht="18" customHeight="1" x14ac:dyDescent="0.25">
      <c r="A26" s="1917">
        <v>43524</v>
      </c>
      <c r="B26" s="3402">
        <v>311</v>
      </c>
      <c r="C26" s="3400">
        <v>16367</v>
      </c>
      <c r="D26" s="3401">
        <v>16367</v>
      </c>
      <c r="F26" s="1919"/>
      <c r="G26" s="1920"/>
      <c r="H26" s="1920"/>
      <c r="I26" s="1920"/>
      <c r="J26" s="1920"/>
      <c r="K26" s="1920"/>
      <c r="L26" s="1920"/>
      <c r="M26" s="1920"/>
      <c r="N26" s="1920"/>
      <c r="O26" s="1920"/>
      <c r="P26" s="1920"/>
    </row>
    <row r="27" spans="1:16" s="1918" customFormat="1" ht="18" customHeight="1" x14ac:dyDescent="0.25">
      <c r="A27" s="1917">
        <v>43553</v>
      </c>
      <c r="B27" s="3402">
        <v>311</v>
      </c>
      <c r="C27" s="3400">
        <v>23905</v>
      </c>
      <c r="D27" s="3401">
        <v>23905</v>
      </c>
      <c r="F27" s="1919"/>
      <c r="G27" s="1920"/>
      <c r="H27" s="1920"/>
      <c r="I27" s="1920"/>
      <c r="J27" s="1920"/>
      <c r="K27" s="1920"/>
      <c r="L27" s="1920"/>
      <c r="M27" s="1920"/>
      <c r="N27" s="1920"/>
      <c r="O27" s="1920"/>
      <c r="P27" s="1920"/>
    </row>
    <row r="28" spans="1:16" s="1918" customFormat="1" ht="18" customHeight="1" thickBot="1" x14ac:dyDescent="0.3">
      <c r="A28" s="1921">
        <v>43585</v>
      </c>
      <c r="B28" s="3403">
        <f>B15</f>
        <v>311.2</v>
      </c>
      <c r="C28" s="3404">
        <v>20281.599999999999</v>
      </c>
      <c r="D28" s="3405">
        <v>20281.599999999999</v>
      </c>
      <c r="F28" s="1919"/>
      <c r="G28" s="1920"/>
      <c r="H28" s="1920"/>
      <c r="I28" s="1920"/>
      <c r="J28" s="1920"/>
      <c r="K28" s="1920"/>
      <c r="L28" s="1920"/>
      <c r="M28" s="1920"/>
      <c r="N28" s="1920"/>
      <c r="O28" s="1920"/>
      <c r="P28" s="1920"/>
    </row>
    <row r="29" spans="1:16" s="1918" customFormat="1" ht="18" customHeight="1" thickTop="1" x14ac:dyDescent="0.25">
      <c r="A29" s="3406" t="s">
        <v>5763</v>
      </c>
      <c r="B29" s="3407"/>
      <c r="C29" s="3407"/>
      <c r="D29" s="3407"/>
      <c r="F29" s="1919"/>
      <c r="G29" s="1920"/>
      <c r="H29" s="1920"/>
      <c r="I29" s="1920"/>
      <c r="J29" s="1920"/>
      <c r="K29" s="1920"/>
      <c r="L29" s="1920"/>
      <c r="M29" s="1920"/>
      <c r="N29" s="1920"/>
      <c r="O29" s="1920"/>
      <c r="P29" s="1920"/>
    </row>
    <row r="30" spans="1:16" s="1918" customFormat="1" ht="19.5" customHeight="1" x14ac:dyDescent="0.25">
      <c r="A30" s="3406" t="s">
        <v>5764</v>
      </c>
      <c r="B30" s="3408"/>
      <c r="C30" s="3409"/>
      <c r="D30" s="3410"/>
      <c r="G30" s="1922"/>
      <c r="H30" s="1920"/>
      <c r="I30" s="1920"/>
      <c r="J30" s="1920"/>
      <c r="K30" s="1920"/>
      <c r="L30" s="1920"/>
      <c r="M30" s="1920"/>
      <c r="N30" s="1920"/>
      <c r="O30" s="1920"/>
      <c r="P30" s="1920"/>
    </row>
    <row r="31" spans="1:16" s="1918" customFormat="1" ht="17.25" customHeight="1" x14ac:dyDescent="0.25">
      <c r="A31" s="4369" t="s">
        <v>5765</v>
      </c>
      <c r="B31" s="4369"/>
      <c r="C31" s="4369"/>
      <c r="D31" s="4369"/>
      <c r="G31" s="1920"/>
      <c r="H31" s="1920"/>
      <c r="I31" s="1920"/>
      <c r="J31" s="1920"/>
      <c r="K31" s="1920"/>
      <c r="L31" s="1920"/>
      <c r="M31" s="1920"/>
      <c r="N31" s="1920"/>
      <c r="O31" s="1920"/>
      <c r="P31" s="1920"/>
    </row>
    <row r="32" spans="1:16" s="1923" customFormat="1" ht="18" customHeight="1" x14ac:dyDescent="0.25">
      <c r="A32" s="3411" t="s">
        <v>4180</v>
      </c>
      <c r="B32" s="3411"/>
      <c r="C32" s="3411"/>
      <c r="D32" s="3411"/>
      <c r="G32" s="1924"/>
      <c r="H32" s="1924"/>
      <c r="I32" s="1924"/>
      <c r="J32" s="1924"/>
      <c r="K32" s="1924"/>
      <c r="L32" s="1924"/>
      <c r="M32" s="1924"/>
      <c r="N32" s="1924"/>
      <c r="O32" s="1924"/>
      <c r="P32" s="1924"/>
    </row>
    <row r="33" spans="1:16" s="1926" customFormat="1" x14ac:dyDescent="0.25">
      <c r="A33" s="1923"/>
      <c r="B33" s="1923"/>
      <c r="C33" s="1923"/>
      <c r="D33" s="1925"/>
      <c r="E33" s="1923"/>
      <c r="F33" s="1923"/>
    </row>
    <row r="34" spans="1:16" s="1926" customFormat="1" x14ac:dyDescent="0.25">
      <c r="A34" s="1923"/>
      <c r="B34" s="1923"/>
      <c r="C34" s="1923"/>
      <c r="D34" s="1923"/>
    </row>
    <row r="35" spans="1:16" s="1923" customFormat="1" ht="18" customHeight="1" x14ac:dyDescent="0.25">
      <c r="A35" s="1893"/>
      <c r="B35" s="1893"/>
      <c r="C35" s="1893"/>
      <c r="D35" s="1893"/>
      <c r="G35" s="1924"/>
      <c r="H35" s="1924"/>
      <c r="I35" s="1924"/>
      <c r="J35" s="1924"/>
      <c r="K35" s="1924"/>
      <c r="L35" s="1924"/>
      <c r="M35" s="1924"/>
      <c r="N35" s="1924"/>
      <c r="O35" s="1924"/>
      <c r="P35" s="1924"/>
    </row>
  </sheetData>
  <mergeCells count="3">
    <mergeCell ref="E11:F11"/>
    <mergeCell ref="E12:F12"/>
    <mergeCell ref="A31:D31"/>
  </mergeCells>
  <printOptions horizontalCentered="1"/>
  <pageMargins left="0.74803149606299213" right="0.23622047244094491" top="0.59055118110236227" bottom="0.59055118110236227" header="0.86614173228346458" footer="0"/>
  <pageSetup paperSize="9" scale="4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N249"/>
  <sheetViews>
    <sheetView topLeftCell="A240" zoomScaleNormal="100" workbookViewId="0"/>
  </sheetViews>
  <sheetFormatPr defaultRowHeight="17.25" x14ac:dyDescent="0.25"/>
  <cols>
    <col min="1" max="1" width="18.7109375" style="1475" customWidth="1"/>
    <col min="2" max="2" width="9.140625" style="1440"/>
    <col min="3" max="3" width="9.5703125" style="1440" customWidth="1"/>
    <col min="4" max="4" width="10.5703125" style="1440" customWidth="1"/>
    <col min="5" max="5" width="10.42578125" style="1440" customWidth="1"/>
    <col min="6" max="7" width="15.28515625" style="1440" customWidth="1"/>
    <col min="8" max="8" width="4.5703125" style="1440" customWidth="1"/>
    <col min="9" max="9" width="9.140625" style="1440"/>
    <col min="10" max="10" width="9.85546875" style="1440" bestFit="1" customWidth="1"/>
    <col min="11" max="11" width="7.28515625" style="1440" customWidth="1"/>
    <col min="12" max="16384" width="9.140625" style="1440"/>
  </cols>
  <sheetData>
    <row r="1" spans="1:13" ht="18.75" customHeight="1" x14ac:dyDescent="0.25">
      <c r="A1" s="3375" t="s">
        <v>4181</v>
      </c>
      <c r="B1" s="1927"/>
      <c r="C1" s="1927"/>
      <c r="D1" s="1927"/>
      <c r="E1" s="1927"/>
      <c r="F1" s="1927"/>
      <c r="G1" s="1927"/>
    </row>
    <row r="2" spans="1:13" ht="9" customHeight="1" thickBot="1" x14ac:dyDescent="0.3">
      <c r="A2" s="1802"/>
      <c r="H2" s="1440" t="s">
        <v>3927</v>
      </c>
    </row>
    <row r="3" spans="1:13" ht="20.100000000000001" customHeight="1" thickTop="1" x14ac:dyDescent="0.25">
      <c r="A3" s="4370" t="s">
        <v>0</v>
      </c>
      <c r="B3" s="3413" t="s">
        <v>4182</v>
      </c>
      <c r="C3" s="3414"/>
      <c r="D3" s="3415"/>
      <c r="E3" s="3416" t="s">
        <v>4183</v>
      </c>
      <c r="F3" s="3416" t="s">
        <v>4184</v>
      </c>
      <c r="G3" s="3417" t="s">
        <v>4185</v>
      </c>
      <c r="H3" s="1440" t="s">
        <v>3927</v>
      </c>
    </row>
    <row r="4" spans="1:13" ht="20.100000000000001" customHeight="1" thickBot="1" x14ac:dyDescent="0.3">
      <c r="A4" s="4371"/>
      <c r="B4" s="3418"/>
      <c r="C4" s="3418"/>
      <c r="D4" s="3419"/>
      <c r="E4" s="3420" t="s">
        <v>5766</v>
      </c>
      <c r="F4" s="3420" t="s">
        <v>4186</v>
      </c>
      <c r="G4" s="3421" t="s">
        <v>4187</v>
      </c>
    </row>
    <row r="5" spans="1:13" ht="20.100000000000001" customHeight="1" thickBot="1" x14ac:dyDescent="0.3">
      <c r="A5" s="4371"/>
      <c r="B5" s="3422" t="s">
        <v>4188</v>
      </c>
      <c r="C5" s="3423" t="s">
        <v>4189</v>
      </c>
      <c r="D5" s="3424" t="s">
        <v>227</v>
      </c>
      <c r="E5" s="3425"/>
      <c r="F5" s="3425" t="s">
        <v>4190</v>
      </c>
      <c r="G5" s="3426" t="s">
        <v>5767</v>
      </c>
    </row>
    <row r="6" spans="1:13" ht="20.100000000000001" customHeight="1" thickBot="1" x14ac:dyDescent="0.3">
      <c r="A6" s="4372"/>
      <c r="B6" s="4373" t="s">
        <v>7</v>
      </c>
      <c r="C6" s="4373"/>
      <c r="D6" s="4373"/>
      <c r="E6" s="4374"/>
      <c r="F6" s="4375" t="s">
        <v>915</v>
      </c>
      <c r="G6" s="4376"/>
    </row>
    <row r="7" spans="1:13" ht="20.100000000000001" customHeight="1" thickTop="1" x14ac:dyDescent="0.25">
      <c r="A7" s="3427">
        <v>43556</v>
      </c>
      <c r="B7" s="3428"/>
      <c r="C7" s="3429"/>
      <c r="D7" s="3429"/>
      <c r="E7" s="3429"/>
      <c r="F7" s="3430"/>
      <c r="G7" s="3431"/>
    </row>
    <row r="8" spans="1:13" ht="20.100000000000001" customHeight="1" x14ac:dyDescent="0.3">
      <c r="A8" s="3432" t="s">
        <v>4191</v>
      </c>
      <c r="B8" s="3433">
        <v>1159</v>
      </c>
      <c r="C8" s="3126">
        <v>1509</v>
      </c>
      <c r="D8" s="3126">
        <v>5136</v>
      </c>
      <c r="E8" s="3126">
        <v>1284</v>
      </c>
      <c r="F8" s="3434" t="s">
        <v>4192</v>
      </c>
      <c r="G8" s="3435">
        <v>3.44</v>
      </c>
      <c r="H8" s="1929"/>
      <c r="I8" s="1930"/>
      <c r="J8" s="1436"/>
      <c r="K8" s="1931"/>
      <c r="M8" s="1932"/>
    </row>
    <row r="9" spans="1:13" ht="20.100000000000001" customHeight="1" x14ac:dyDescent="0.3">
      <c r="A9" s="3432" t="s">
        <v>4193</v>
      </c>
      <c r="B9" s="3433">
        <v>384</v>
      </c>
      <c r="C9" s="3126">
        <v>1009</v>
      </c>
      <c r="D9" s="3126">
        <v>4863</v>
      </c>
      <c r="E9" s="3126">
        <v>694.71</v>
      </c>
      <c r="F9" s="3434" t="s">
        <v>4194</v>
      </c>
      <c r="G9" s="3435">
        <v>3.83</v>
      </c>
      <c r="H9" s="1929"/>
      <c r="I9" s="1930"/>
      <c r="J9" s="1436"/>
      <c r="K9" s="1931"/>
      <c r="M9" s="1932"/>
    </row>
    <row r="10" spans="1:13" ht="20.100000000000001" customHeight="1" x14ac:dyDescent="0.3">
      <c r="A10" s="3432" t="s">
        <v>4195</v>
      </c>
      <c r="B10" s="3433">
        <v>559</v>
      </c>
      <c r="C10" s="3126">
        <v>779</v>
      </c>
      <c r="D10" s="3126">
        <v>4378</v>
      </c>
      <c r="E10" s="3126">
        <v>625.42999999999995</v>
      </c>
      <c r="F10" s="3434" t="s">
        <v>4196</v>
      </c>
      <c r="G10" s="3435">
        <v>3.9</v>
      </c>
      <c r="H10" s="1929"/>
      <c r="I10" s="1930"/>
      <c r="J10" s="1436"/>
      <c r="K10" s="1931"/>
      <c r="M10" s="1932"/>
    </row>
    <row r="11" spans="1:13" ht="20.100000000000001" customHeight="1" x14ac:dyDescent="0.3">
      <c r="A11" s="3432" t="s">
        <v>4197</v>
      </c>
      <c r="B11" s="3433">
        <v>949</v>
      </c>
      <c r="C11" s="3126">
        <v>1499</v>
      </c>
      <c r="D11" s="3126">
        <v>8223</v>
      </c>
      <c r="E11" s="3126">
        <v>1174.71</v>
      </c>
      <c r="F11" s="3434" t="s">
        <v>4196</v>
      </c>
      <c r="G11" s="3435">
        <v>3.4</v>
      </c>
      <c r="H11" s="1929"/>
      <c r="I11" s="1930"/>
      <c r="J11" s="1931"/>
      <c r="K11" s="1931"/>
      <c r="M11" s="1932"/>
    </row>
    <row r="12" spans="1:13" ht="20.100000000000001" customHeight="1" x14ac:dyDescent="0.3">
      <c r="A12" s="3432" t="s">
        <v>4198</v>
      </c>
      <c r="B12" s="3433">
        <v>154</v>
      </c>
      <c r="C12" s="3126">
        <v>399</v>
      </c>
      <c r="D12" s="3126">
        <v>1750</v>
      </c>
      <c r="E12" s="3126">
        <v>350</v>
      </c>
      <c r="F12" s="3434" t="s">
        <v>4199</v>
      </c>
      <c r="G12" s="3435">
        <v>4.28</v>
      </c>
      <c r="H12" s="1929"/>
      <c r="I12" s="1930"/>
      <c r="J12" s="1931"/>
      <c r="K12" s="1931"/>
      <c r="M12" s="1932"/>
    </row>
    <row r="13" spans="1:13" ht="12.75" customHeight="1" x14ac:dyDescent="0.3">
      <c r="A13" s="3436"/>
      <c r="B13" s="3437"/>
      <c r="C13" s="3438"/>
      <c r="D13" s="3438"/>
      <c r="E13" s="3438"/>
      <c r="F13" s="3439"/>
      <c r="G13" s="3440"/>
      <c r="H13" s="1929"/>
      <c r="I13" s="1930"/>
      <c r="J13" s="1931"/>
      <c r="K13" s="1931"/>
      <c r="M13" s="1932"/>
    </row>
    <row r="14" spans="1:13" ht="10.5" customHeight="1" x14ac:dyDescent="0.25">
      <c r="A14" s="3441"/>
      <c r="B14" s="3437"/>
      <c r="C14" s="3438"/>
      <c r="D14" s="3438"/>
      <c r="E14" s="3438"/>
      <c r="F14" s="3439"/>
      <c r="G14" s="3440"/>
      <c r="H14" s="1929"/>
      <c r="I14" s="1931"/>
      <c r="J14" s="1931"/>
      <c r="K14" s="1933"/>
      <c r="M14" s="1932"/>
    </row>
    <row r="15" spans="1:13" ht="18" hidden="1" customHeight="1" x14ac:dyDescent="0.25">
      <c r="A15" s="3442"/>
      <c r="B15" s="3433"/>
      <c r="C15" s="3126"/>
      <c r="D15" s="3126"/>
      <c r="E15" s="3126"/>
      <c r="F15" s="3443"/>
      <c r="G15" s="3444"/>
      <c r="H15" s="1935"/>
      <c r="J15" s="1936">
        <f>SUM(J8:J14)</f>
        <v>0</v>
      </c>
      <c r="L15" s="1936">
        <f>SUM(L8:L14)</f>
        <v>0</v>
      </c>
      <c r="M15" s="1932" t="e">
        <f>L15/J15</f>
        <v>#DIV/0!</v>
      </c>
    </row>
    <row r="16" spans="1:13" ht="18" hidden="1" customHeight="1" x14ac:dyDescent="0.25">
      <c r="A16" s="3445">
        <v>36312</v>
      </c>
      <c r="B16" s="3433">
        <v>10</v>
      </c>
      <c r="C16" s="3126">
        <v>230</v>
      </c>
      <c r="D16" s="3126">
        <v>2385</v>
      </c>
      <c r="E16" s="3126">
        <v>80</v>
      </c>
      <c r="F16" s="3443" t="s">
        <v>4200</v>
      </c>
      <c r="G16" s="3444">
        <v>9.9600000000000009</v>
      </c>
      <c r="H16" s="1935"/>
    </row>
    <row r="17" spans="1:8" ht="18" hidden="1" customHeight="1" x14ac:dyDescent="0.25">
      <c r="A17" s="3445">
        <v>36404</v>
      </c>
      <c r="B17" s="3433">
        <v>10</v>
      </c>
      <c r="C17" s="3126">
        <v>120</v>
      </c>
      <c r="D17" s="3126">
        <v>1223</v>
      </c>
      <c r="E17" s="3126">
        <v>52.96</v>
      </c>
      <c r="F17" s="3443" t="s">
        <v>4201</v>
      </c>
      <c r="G17" s="3444">
        <v>9.5630000000000006</v>
      </c>
      <c r="H17" s="1935"/>
    </row>
    <row r="18" spans="1:8" ht="18" hidden="1" customHeight="1" thickBot="1" x14ac:dyDescent="0.3">
      <c r="A18" s="3445">
        <v>36495</v>
      </c>
      <c r="B18" s="3433">
        <v>85</v>
      </c>
      <c r="C18" s="3126">
        <v>500</v>
      </c>
      <c r="D18" s="3126">
        <v>6285</v>
      </c>
      <c r="E18" s="3126">
        <v>273</v>
      </c>
      <c r="F18" s="3443" t="s">
        <v>4202</v>
      </c>
      <c r="G18" s="3444">
        <v>9.67</v>
      </c>
      <c r="H18" s="1935"/>
    </row>
    <row r="19" spans="1:8" ht="18" hidden="1" customHeight="1" thickTop="1" x14ac:dyDescent="0.25">
      <c r="A19" s="3446">
        <v>36586</v>
      </c>
      <c r="B19" s="3433">
        <v>10</v>
      </c>
      <c r="C19" s="3126">
        <v>255</v>
      </c>
      <c r="D19" s="3126">
        <v>3163.2</v>
      </c>
      <c r="E19" s="3126">
        <v>102</v>
      </c>
      <c r="F19" s="3443" t="s">
        <v>2577</v>
      </c>
      <c r="G19" s="3444">
        <v>9.1199999999999992</v>
      </c>
      <c r="H19" s="1935"/>
    </row>
    <row r="20" spans="1:8" ht="18" hidden="1" customHeight="1" x14ac:dyDescent="0.25">
      <c r="A20" s="3445">
        <v>36678</v>
      </c>
      <c r="B20" s="3433">
        <v>20</v>
      </c>
      <c r="C20" s="3126">
        <v>600</v>
      </c>
      <c r="D20" s="3126">
        <v>3421</v>
      </c>
      <c r="E20" s="3126">
        <v>118</v>
      </c>
      <c r="F20" s="3443" t="s">
        <v>2751</v>
      </c>
      <c r="G20" s="3444">
        <v>7.27</v>
      </c>
      <c r="H20" s="1935"/>
    </row>
    <row r="21" spans="1:8" ht="18" hidden="1" customHeight="1" x14ac:dyDescent="0.25">
      <c r="A21" s="3445">
        <v>36708</v>
      </c>
      <c r="B21" s="3433">
        <v>10</v>
      </c>
      <c r="C21" s="3126">
        <v>830</v>
      </c>
      <c r="D21" s="3126">
        <v>6813</v>
      </c>
      <c r="E21" s="3126">
        <v>243</v>
      </c>
      <c r="F21" s="3443" t="s">
        <v>4203</v>
      </c>
      <c r="G21" s="3444">
        <v>7.46</v>
      </c>
      <c r="H21" s="1935"/>
    </row>
    <row r="22" spans="1:8" ht="18" hidden="1" customHeight="1" x14ac:dyDescent="0.25">
      <c r="A22" s="3445">
        <v>36739</v>
      </c>
      <c r="B22" s="3433">
        <v>25</v>
      </c>
      <c r="C22" s="3126">
        <v>460</v>
      </c>
      <c r="D22" s="3126">
        <v>6528</v>
      </c>
      <c r="E22" s="3126">
        <v>211</v>
      </c>
      <c r="F22" s="3443" t="s">
        <v>1974</v>
      </c>
      <c r="G22" s="3444">
        <v>7.03</v>
      </c>
      <c r="H22" s="1935"/>
    </row>
    <row r="23" spans="1:8" ht="18" hidden="1" customHeight="1" x14ac:dyDescent="0.25">
      <c r="A23" s="3445">
        <v>36770</v>
      </c>
      <c r="B23" s="3433">
        <v>30</v>
      </c>
      <c r="C23" s="3126">
        <v>168</v>
      </c>
      <c r="D23" s="3126">
        <v>2859</v>
      </c>
      <c r="E23" s="3126">
        <v>95</v>
      </c>
      <c r="F23" s="3443" t="s">
        <v>4204</v>
      </c>
      <c r="G23" s="3444">
        <v>7.13</v>
      </c>
      <c r="H23" s="1935"/>
    </row>
    <row r="24" spans="1:8" ht="18" hidden="1" customHeight="1" x14ac:dyDescent="0.25">
      <c r="A24" s="3445">
        <v>36800</v>
      </c>
      <c r="B24" s="3433">
        <v>30</v>
      </c>
      <c r="C24" s="3126">
        <v>270</v>
      </c>
      <c r="D24" s="3126">
        <v>3581</v>
      </c>
      <c r="E24" s="3126">
        <v>138</v>
      </c>
      <c r="F24" s="3443" t="s">
        <v>2644</v>
      </c>
      <c r="G24" s="3444">
        <v>7.48</v>
      </c>
      <c r="H24" s="1935"/>
    </row>
    <row r="25" spans="1:8" ht="18" hidden="1" customHeight="1" x14ac:dyDescent="0.25">
      <c r="A25" s="3445">
        <v>36831</v>
      </c>
      <c r="B25" s="3433">
        <v>40</v>
      </c>
      <c r="C25" s="3126">
        <v>201</v>
      </c>
      <c r="D25" s="3126">
        <v>2859</v>
      </c>
      <c r="E25" s="3126">
        <v>95</v>
      </c>
      <c r="F25" s="3443" t="s">
        <v>1010</v>
      </c>
      <c r="G25" s="3444">
        <v>7.98</v>
      </c>
      <c r="H25" s="1935"/>
    </row>
    <row r="26" spans="1:8" ht="18" hidden="1" customHeight="1" x14ac:dyDescent="0.25">
      <c r="A26" s="3445">
        <v>36861</v>
      </c>
      <c r="B26" s="3433">
        <v>16</v>
      </c>
      <c r="C26" s="3126">
        <v>398</v>
      </c>
      <c r="D26" s="3126">
        <v>5734</v>
      </c>
      <c r="E26" s="3126">
        <v>185</v>
      </c>
      <c r="F26" s="3443" t="s">
        <v>2532</v>
      </c>
      <c r="G26" s="3444">
        <v>7.96</v>
      </c>
      <c r="H26" s="1935"/>
    </row>
    <row r="27" spans="1:8" ht="18" hidden="1" customHeight="1" x14ac:dyDescent="0.25">
      <c r="A27" s="3445">
        <v>36892</v>
      </c>
      <c r="B27" s="3433">
        <v>10</v>
      </c>
      <c r="C27" s="3126">
        <v>590</v>
      </c>
      <c r="D27" s="3126">
        <v>4252</v>
      </c>
      <c r="E27" s="3126">
        <v>185</v>
      </c>
      <c r="F27" s="3443" t="s">
        <v>2586</v>
      </c>
      <c r="G27" s="3444">
        <v>6.8</v>
      </c>
      <c r="H27" s="1935"/>
    </row>
    <row r="28" spans="1:8" ht="18" hidden="1" customHeight="1" x14ac:dyDescent="0.25">
      <c r="A28" s="3445">
        <v>36923</v>
      </c>
      <c r="B28" s="3433">
        <v>30</v>
      </c>
      <c r="C28" s="3126">
        <v>594</v>
      </c>
      <c r="D28" s="3126">
        <v>4815</v>
      </c>
      <c r="E28" s="3126">
        <v>172</v>
      </c>
      <c r="F28" s="3443" t="s">
        <v>4205</v>
      </c>
      <c r="G28" s="3444">
        <v>7.2584999999999997</v>
      </c>
      <c r="H28" s="1935"/>
    </row>
    <row r="29" spans="1:8" ht="18" hidden="1" customHeight="1" x14ac:dyDescent="0.25">
      <c r="A29" s="3445">
        <v>36951</v>
      </c>
      <c r="B29" s="3433">
        <v>40</v>
      </c>
      <c r="C29" s="3126">
        <v>410</v>
      </c>
      <c r="D29" s="3126">
        <v>4583</v>
      </c>
      <c r="E29" s="3126">
        <v>148</v>
      </c>
      <c r="F29" s="3443" t="s">
        <v>4206</v>
      </c>
      <c r="G29" s="3444">
        <v>7.5</v>
      </c>
      <c r="H29" s="1935"/>
    </row>
    <row r="30" spans="1:8" ht="18" hidden="1" customHeight="1" x14ac:dyDescent="0.25">
      <c r="A30" s="3445">
        <v>36982</v>
      </c>
      <c r="B30" s="3433">
        <v>50</v>
      </c>
      <c r="C30" s="3126">
        <v>560</v>
      </c>
      <c r="D30" s="3126">
        <v>8724</v>
      </c>
      <c r="E30" s="3126">
        <v>291</v>
      </c>
      <c r="F30" s="3443" t="s">
        <v>1013</v>
      </c>
      <c r="G30" s="3444">
        <v>7.8</v>
      </c>
      <c r="H30" s="1935"/>
    </row>
    <row r="31" spans="1:8" ht="18" hidden="1" customHeight="1" x14ac:dyDescent="0.25">
      <c r="A31" s="3445">
        <v>37012</v>
      </c>
      <c r="B31" s="3433">
        <v>80</v>
      </c>
      <c r="C31" s="3126">
        <v>435</v>
      </c>
      <c r="D31" s="3126">
        <v>5942</v>
      </c>
      <c r="E31" s="3126">
        <v>192</v>
      </c>
      <c r="F31" s="3443" t="s">
        <v>4207</v>
      </c>
      <c r="G31" s="3444">
        <v>8.43</v>
      </c>
      <c r="H31" s="1935"/>
    </row>
    <row r="32" spans="1:8" ht="18" hidden="1" customHeight="1" x14ac:dyDescent="0.25">
      <c r="A32" s="3445">
        <v>37043</v>
      </c>
      <c r="B32" s="3433">
        <v>10</v>
      </c>
      <c r="C32" s="3126">
        <v>570</v>
      </c>
      <c r="D32" s="3126">
        <v>5355</v>
      </c>
      <c r="E32" s="3126">
        <v>178.5</v>
      </c>
      <c r="F32" s="3443" t="s">
        <v>4208</v>
      </c>
      <c r="G32" s="3444">
        <v>7.29</v>
      </c>
      <c r="H32" s="1935"/>
    </row>
    <row r="33" spans="1:8" ht="18" hidden="1" customHeight="1" x14ac:dyDescent="0.25">
      <c r="A33" s="3445">
        <v>37073</v>
      </c>
      <c r="B33" s="3433">
        <v>50</v>
      </c>
      <c r="C33" s="3126">
        <v>570</v>
      </c>
      <c r="D33" s="3126">
        <v>6170</v>
      </c>
      <c r="E33" s="3126">
        <v>199</v>
      </c>
      <c r="F33" s="3443" t="s">
        <v>4204</v>
      </c>
      <c r="G33" s="3444">
        <v>7.18</v>
      </c>
      <c r="H33" s="1935"/>
    </row>
    <row r="34" spans="1:8" ht="18" hidden="1" customHeight="1" x14ac:dyDescent="0.25">
      <c r="A34" s="3445">
        <v>37104</v>
      </c>
      <c r="B34" s="3433">
        <v>35</v>
      </c>
      <c r="C34" s="3126">
        <v>482</v>
      </c>
      <c r="D34" s="3126">
        <v>4954</v>
      </c>
      <c r="E34" s="3126">
        <v>160</v>
      </c>
      <c r="F34" s="3443" t="s">
        <v>4209</v>
      </c>
      <c r="G34" s="3444">
        <v>7.28</v>
      </c>
      <c r="H34" s="1935"/>
    </row>
    <row r="35" spans="1:8" ht="18" hidden="1" customHeight="1" x14ac:dyDescent="0.25">
      <c r="A35" s="3445">
        <v>37135</v>
      </c>
      <c r="B35" s="3433">
        <v>3</v>
      </c>
      <c r="C35" s="3126">
        <v>333</v>
      </c>
      <c r="D35" s="3126">
        <v>4828</v>
      </c>
      <c r="E35" s="3126">
        <v>161</v>
      </c>
      <c r="F35" s="3443" t="s">
        <v>4210</v>
      </c>
      <c r="G35" s="3444">
        <v>7.13</v>
      </c>
      <c r="H35" s="1935"/>
    </row>
    <row r="36" spans="1:8" ht="18" hidden="1" customHeight="1" x14ac:dyDescent="0.25">
      <c r="A36" s="3445">
        <v>37165</v>
      </c>
      <c r="B36" s="3433">
        <v>115</v>
      </c>
      <c r="C36" s="3126">
        <v>615</v>
      </c>
      <c r="D36" s="3126">
        <v>9010</v>
      </c>
      <c r="E36" s="3126">
        <v>291</v>
      </c>
      <c r="F36" s="3443" t="s">
        <v>4211</v>
      </c>
      <c r="G36" s="3444">
        <v>7.12</v>
      </c>
      <c r="H36" s="1935"/>
    </row>
    <row r="37" spans="1:8" ht="18" hidden="1" customHeight="1" x14ac:dyDescent="0.25">
      <c r="A37" s="3445">
        <v>37196</v>
      </c>
      <c r="B37" s="3433">
        <v>50</v>
      </c>
      <c r="C37" s="3126">
        <v>720</v>
      </c>
      <c r="D37" s="3126">
        <v>7487</v>
      </c>
      <c r="E37" s="3126">
        <v>267</v>
      </c>
      <c r="F37" s="3443" t="s">
        <v>3494</v>
      </c>
      <c r="G37" s="3444">
        <v>6.86</v>
      </c>
      <c r="H37" s="1935"/>
    </row>
    <row r="38" spans="1:8" ht="18" hidden="1" customHeight="1" x14ac:dyDescent="0.25">
      <c r="A38" s="3445">
        <v>37226</v>
      </c>
      <c r="B38" s="3433">
        <v>30</v>
      </c>
      <c r="C38" s="3126">
        <v>895</v>
      </c>
      <c r="D38" s="3126">
        <v>9060</v>
      </c>
      <c r="E38" s="3126">
        <v>292</v>
      </c>
      <c r="F38" s="3443" t="s">
        <v>2167</v>
      </c>
      <c r="G38" s="3444">
        <v>6.95</v>
      </c>
      <c r="H38" s="1935"/>
    </row>
    <row r="39" spans="1:8" ht="18" hidden="1" customHeight="1" x14ac:dyDescent="0.25">
      <c r="A39" s="3445">
        <v>37257</v>
      </c>
      <c r="B39" s="3433">
        <v>5</v>
      </c>
      <c r="C39" s="3126">
        <v>310</v>
      </c>
      <c r="D39" s="3126">
        <v>3355</v>
      </c>
      <c r="E39" s="3126">
        <v>116</v>
      </c>
      <c r="F39" s="3443" t="s">
        <v>4212</v>
      </c>
      <c r="G39" s="3444">
        <v>6.69</v>
      </c>
      <c r="H39" s="1935"/>
    </row>
    <row r="40" spans="1:8" ht="18" hidden="1" customHeight="1" x14ac:dyDescent="0.25">
      <c r="A40" s="3445">
        <v>37316</v>
      </c>
      <c r="B40" s="3433">
        <v>5</v>
      </c>
      <c r="C40" s="3126">
        <v>418</v>
      </c>
      <c r="D40" s="3126">
        <v>7338</v>
      </c>
      <c r="E40" s="3126">
        <v>237</v>
      </c>
      <c r="F40" s="3443" t="s">
        <v>3347</v>
      </c>
      <c r="G40" s="3444">
        <v>6.63</v>
      </c>
      <c r="H40" s="1935"/>
    </row>
    <row r="41" spans="1:8" ht="18" hidden="1" customHeight="1" x14ac:dyDescent="0.25">
      <c r="A41" s="3445">
        <v>37347</v>
      </c>
      <c r="B41" s="3433">
        <v>70</v>
      </c>
      <c r="C41" s="3126">
        <v>310</v>
      </c>
      <c r="D41" s="3126">
        <v>5516</v>
      </c>
      <c r="E41" s="3126">
        <v>184</v>
      </c>
      <c r="F41" s="3443" t="s">
        <v>4213</v>
      </c>
      <c r="G41" s="3444">
        <v>6.74</v>
      </c>
      <c r="H41" s="1935"/>
    </row>
    <row r="42" spans="1:8" ht="18" hidden="1" customHeight="1" x14ac:dyDescent="0.25">
      <c r="A42" s="3445">
        <v>37377</v>
      </c>
      <c r="B42" s="3433">
        <v>30</v>
      </c>
      <c r="C42" s="3126">
        <v>330</v>
      </c>
      <c r="D42" s="3126">
        <v>4300</v>
      </c>
      <c r="E42" s="3126">
        <v>143</v>
      </c>
      <c r="F42" s="3443" t="s">
        <v>4214</v>
      </c>
      <c r="G42" s="3444">
        <v>6.43</v>
      </c>
      <c r="H42" s="1935"/>
    </row>
    <row r="43" spans="1:8" ht="18" hidden="1" customHeight="1" x14ac:dyDescent="0.25">
      <c r="A43" s="3445">
        <v>37408</v>
      </c>
      <c r="B43" s="3433">
        <v>10</v>
      </c>
      <c r="C43" s="3126">
        <v>390</v>
      </c>
      <c r="D43" s="3126">
        <v>2970</v>
      </c>
      <c r="E43" s="3126">
        <v>149</v>
      </c>
      <c r="F43" s="3443" t="s">
        <v>4215</v>
      </c>
      <c r="G43" s="3444">
        <v>6.5</v>
      </c>
      <c r="H43" s="1935"/>
    </row>
    <row r="44" spans="1:8" ht="18" hidden="1" customHeight="1" x14ac:dyDescent="0.25">
      <c r="A44" s="3445">
        <v>37438</v>
      </c>
      <c r="B44" s="3433">
        <v>10</v>
      </c>
      <c r="C44" s="3126">
        <v>735</v>
      </c>
      <c r="D44" s="3126">
        <v>7661</v>
      </c>
      <c r="E44" s="3126">
        <v>255</v>
      </c>
      <c r="F44" s="3443" t="s">
        <v>4216</v>
      </c>
      <c r="G44" s="3444">
        <v>5.73</v>
      </c>
      <c r="H44" s="1935"/>
    </row>
    <row r="45" spans="1:8" ht="18" hidden="1" customHeight="1" x14ac:dyDescent="0.25">
      <c r="A45" s="3445">
        <v>37469</v>
      </c>
      <c r="B45" s="3433">
        <v>10</v>
      </c>
      <c r="C45" s="3126">
        <v>455</v>
      </c>
      <c r="D45" s="3126">
        <v>8185</v>
      </c>
      <c r="E45" s="3126">
        <v>264</v>
      </c>
      <c r="F45" s="3443" t="s">
        <v>4217</v>
      </c>
      <c r="G45" s="3444">
        <v>7.37</v>
      </c>
    </row>
    <row r="46" spans="1:8" ht="18" hidden="1" customHeight="1" x14ac:dyDescent="0.25">
      <c r="A46" s="3445">
        <v>37500</v>
      </c>
      <c r="B46" s="3433">
        <v>205</v>
      </c>
      <c r="C46" s="3126">
        <v>627</v>
      </c>
      <c r="D46" s="3126">
        <v>9421</v>
      </c>
      <c r="E46" s="3126">
        <v>314</v>
      </c>
      <c r="F46" s="3443" t="s">
        <v>4218</v>
      </c>
      <c r="G46" s="3444">
        <v>7.74</v>
      </c>
    </row>
    <row r="47" spans="1:8" ht="18" hidden="1" customHeight="1" x14ac:dyDescent="0.25">
      <c r="A47" s="3445">
        <v>37530</v>
      </c>
      <c r="B47" s="3433">
        <v>250</v>
      </c>
      <c r="C47" s="3126">
        <v>812</v>
      </c>
      <c r="D47" s="3126">
        <v>17979</v>
      </c>
      <c r="E47" s="3126">
        <v>580</v>
      </c>
      <c r="F47" s="3443" t="s">
        <v>4217</v>
      </c>
      <c r="G47" s="3444">
        <v>7.67</v>
      </c>
    </row>
    <row r="48" spans="1:8" ht="18" hidden="1" customHeight="1" x14ac:dyDescent="0.25">
      <c r="A48" s="3445">
        <v>37561</v>
      </c>
      <c r="B48" s="3433">
        <v>20</v>
      </c>
      <c r="C48" s="3126">
        <v>695</v>
      </c>
      <c r="D48" s="3126">
        <v>6205</v>
      </c>
      <c r="E48" s="3126">
        <v>270</v>
      </c>
      <c r="F48" s="3443" t="s">
        <v>4218</v>
      </c>
      <c r="G48" s="3444">
        <v>7.42</v>
      </c>
    </row>
    <row r="49" spans="1:7" ht="18" hidden="1" customHeight="1" x14ac:dyDescent="0.25">
      <c r="A49" s="3445">
        <v>37591</v>
      </c>
      <c r="B49" s="3433">
        <v>10</v>
      </c>
      <c r="C49" s="3126">
        <v>235</v>
      </c>
      <c r="D49" s="3126">
        <v>2869</v>
      </c>
      <c r="E49" s="3126">
        <v>125</v>
      </c>
      <c r="F49" s="3443" t="s">
        <v>4219</v>
      </c>
      <c r="G49" s="3444">
        <v>4.92</v>
      </c>
    </row>
    <row r="50" spans="1:7" ht="18" hidden="1" customHeight="1" x14ac:dyDescent="0.25">
      <c r="A50" s="3445">
        <v>37622</v>
      </c>
      <c r="B50" s="3433">
        <v>90</v>
      </c>
      <c r="C50" s="3126">
        <v>425</v>
      </c>
      <c r="D50" s="3126">
        <v>4318</v>
      </c>
      <c r="E50" s="3126">
        <v>254</v>
      </c>
      <c r="F50" s="3443" t="s">
        <v>4220</v>
      </c>
      <c r="G50" s="3444">
        <v>3.72</v>
      </c>
    </row>
    <row r="51" spans="1:7" ht="18" hidden="1" customHeight="1" x14ac:dyDescent="0.25">
      <c r="A51" s="3445">
        <v>37653</v>
      </c>
      <c r="B51" s="3433">
        <v>15</v>
      </c>
      <c r="C51" s="3126">
        <v>545</v>
      </c>
      <c r="D51" s="3126">
        <v>6869</v>
      </c>
      <c r="E51" s="3126">
        <v>275</v>
      </c>
      <c r="F51" s="3443" t="s">
        <v>4221</v>
      </c>
      <c r="G51" s="3444">
        <v>4.75</v>
      </c>
    </row>
    <row r="52" spans="1:7" ht="18" hidden="1" customHeight="1" x14ac:dyDescent="0.25">
      <c r="A52" s="3445">
        <v>37681</v>
      </c>
      <c r="B52" s="3433">
        <v>30</v>
      </c>
      <c r="C52" s="3126">
        <v>200</v>
      </c>
      <c r="D52" s="3126">
        <v>2485</v>
      </c>
      <c r="E52" s="3126">
        <v>124</v>
      </c>
      <c r="F52" s="3443" t="s">
        <v>3433</v>
      </c>
      <c r="G52" s="3444">
        <v>3.64</v>
      </c>
    </row>
    <row r="53" spans="1:7" ht="18" hidden="1" customHeight="1" x14ac:dyDescent="0.25">
      <c r="A53" s="3445">
        <v>37712</v>
      </c>
      <c r="B53" s="3433">
        <v>5</v>
      </c>
      <c r="C53" s="3126">
        <v>530</v>
      </c>
      <c r="D53" s="3126">
        <v>4181</v>
      </c>
      <c r="E53" s="3126">
        <v>144</v>
      </c>
      <c r="F53" s="3443" t="s">
        <v>4222</v>
      </c>
      <c r="G53" s="3444">
        <v>3.66</v>
      </c>
    </row>
    <row r="54" spans="1:7" ht="18" hidden="1" customHeight="1" x14ac:dyDescent="0.25">
      <c r="A54" s="3445">
        <v>37742</v>
      </c>
      <c r="B54" s="3433">
        <v>10</v>
      </c>
      <c r="C54" s="3126">
        <v>565</v>
      </c>
      <c r="D54" s="3126">
        <v>6318</v>
      </c>
      <c r="E54" s="3126">
        <v>218</v>
      </c>
      <c r="F54" s="3443" t="s">
        <v>4223</v>
      </c>
      <c r="G54" s="3444">
        <v>4.12</v>
      </c>
    </row>
    <row r="55" spans="1:7" ht="18" hidden="1" customHeight="1" x14ac:dyDescent="0.25">
      <c r="A55" s="3445">
        <v>37773</v>
      </c>
      <c r="B55" s="3433">
        <v>28</v>
      </c>
      <c r="C55" s="3126">
        <v>275</v>
      </c>
      <c r="D55" s="3126">
        <v>2768</v>
      </c>
      <c r="E55" s="3126">
        <v>115</v>
      </c>
      <c r="F55" s="3443" t="s">
        <v>4221</v>
      </c>
      <c r="G55" s="3444">
        <v>4.45</v>
      </c>
    </row>
    <row r="56" spans="1:7" ht="18" hidden="1" customHeight="1" x14ac:dyDescent="0.25">
      <c r="A56" s="3445">
        <v>37803</v>
      </c>
      <c r="B56" s="3433">
        <v>20</v>
      </c>
      <c r="C56" s="3126">
        <v>975</v>
      </c>
      <c r="D56" s="3126">
        <v>12795</v>
      </c>
      <c r="E56" s="3126">
        <v>413</v>
      </c>
      <c r="F56" s="3443" t="s">
        <v>4224</v>
      </c>
      <c r="G56" s="3444">
        <v>4.08</v>
      </c>
    </row>
    <row r="57" spans="1:7" ht="18" hidden="1" customHeight="1" x14ac:dyDescent="0.25">
      <c r="A57" s="3445">
        <v>37834</v>
      </c>
      <c r="B57" s="3433">
        <v>110</v>
      </c>
      <c r="C57" s="3126">
        <v>595</v>
      </c>
      <c r="D57" s="3126">
        <v>5646</v>
      </c>
      <c r="E57" s="3126">
        <v>268.85000000000002</v>
      </c>
      <c r="F57" s="3443" t="s">
        <v>4225</v>
      </c>
      <c r="G57" s="3444">
        <v>3.89</v>
      </c>
    </row>
    <row r="58" spans="1:7" ht="18" hidden="1" customHeight="1" x14ac:dyDescent="0.25">
      <c r="A58" s="3445">
        <v>37865</v>
      </c>
      <c r="B58" s="3433">
        <v>20</v>
      </c>
      <c r="C58" s="3126">
        <v>130</v>
      </c>
      <c r="D58" s="3126">
        <v>668</v>
      </c>
      <c r="E58" s="3126">
        <v>67</v>
      </c>
      <c r="F58" s="3443" t="s">
        <v>2511</v>
      </c>
      <c r="G58" s="3444">
        <v>2.78</v>
      </c>
    </row>
    <row r="59" spans="1:7" ht="18" hidden="1" customHeight="1" x14ac:dyDescent="0.25">
      <c r="A59" s="3445">
        <v>37895</v>
      </c>
      <c r="B59" s="3433">
        <v>10</v>
      </c>
      <c r="C59" s="3126">
        <v>552</v>
      </c>
      <c r="D59" s="3126">
        <v>3155</v>
      </c>
      <c r="E59" s="3126">
        <v>186</v>
      </c>
      <c r="F59" s="3443" t="s">
        <v>2704</v>
      </c>
      <c r="G59" s="3444">
        <v>1.96</v>
      </c>
    </row>
    <row r="60" spans="1:7" ht="18" hidden="1" customHeight="1" x14ac:dyDescent="0.25">
      <c r="A60" s="3445">
        <v>37926</v>
      </c>
      <c r="B60" s="3433">
        <v>10</v>
      </c>
      <c r="C60" s="3126">
        <v>431</v>
      </c>
      <c r="D60" s="3126">
        <v>2211</v>
      </c>
      <c r="E60" s="3126">
        <v>130</v>
      </c>
      <c r="F60" s="3443" t="s">
        <v>4226</v>
      </c>
      <c r="G60" s="3444">
        <v>1.26</v>
      </c>
    </row>
    <row r="61" spans="1:7" ht="18" hidden="1" customHeight="1" x14ac:dyDescent="0.25">
      <c r="A61" s="3445">
        <v>37956</v>
      </c>
      <c r="B61" s="3433">
        <v>50</v>
      </c>
      <c r="C61" s="3126">
        <v>695</v>
      </c>
      <c r="D61" s="3126">
        <v>5392</v>
      </c>
      <c r="E61" s="3126">
        <v>174</v>
      </c>
      <c r="F61" s="3443" t="s">
        <v>4227</v>
      </c>
      <c r="G61" s="3444">
        <v>1.4</v>
      </c>
    </row>
    <row r="62" spans="1:7" ht="18" hidden="1" customHeight="1" x14ac:dyDescent="0.25">
      <c r="A62" s="3445">
        <v>37987</v>
      </c>
      <c r="B62" s="3433">
        <v>1</v>
      </c>
      <c r="C62" s="3126">
        <v>695</v>
      </c>
      <c r="D62" s="3126">
        <v>5670</v>
      </c>
      <c r="E62" s="3126">
        <v>247</v>
      </c>
      <c r="F62" s="3443" t="s">
        <v>4227</v>
      </c>
      <c r="G62" s="3444">
        <v>1.27</v>
      </c>
    </row>
    <row r="63" spans="1:7" ht="18" hidden="1" customHeight="1" x14ac:dyDescent="0.25">
      <c r="A63" s="3445">
        <v>38018</v>
      </c>
      <c r="B63" s="3433">
        <v>15</v>
      </c>
      <c r="C63" s="3126">
        <v>875</v>
      </c>
      <c r="D63" s="3126">
        <v>6570</v>
      </c>
      <c r="E63" s="3126">
        <v>365</v>
      </c>
      <c r="F63" s="3443" t="s">
        <v>4228</v>
      </c>
      <c r="G63" s="3444">
        <v>1.45</v>
      </c>
    </row>
    <row r="64" spans="1:7" ht="18" hidden="1" customHeight="1" x14ac:dyDescent="0.25">
      <c r="A64" s="3445">
        <v>38047</v>
      </c>
      <c r="B64" s="3433">
        <v>25</v>
      </c>
      <c r="C64" s="3126">
        <v>190</v>
      </c>
      <c r="D64" s="3126">
        <v>2405</v>
      </c>
      <c r="E64" s="3126">
        <v>93</v>
      </c>
      <c r="F64" s="3443" t="s">
        <v>4229</v>
      </c>
      <c r="G64" s="3444">
        <v>1</v>
      </c>
    </row>
    <row r="65" spans="1:7" ht="18" hidden="1" customHeight="1" x14ac:dyDescent="0.25">
      <c r="A65" s="3445">
        <v>38078</v>
      </c>
      <c r="B65" s="3433">
        <v>10</v>
      </c>
      <c r="C65" s="3126">
        <v>695</v>
      </c>
      <c r="D65" s="3126">
        <v>4911</v>
      </c>
      <c r="E65" s="3126">
        <v>163.69999999999999</v>
      </c>
      <c r="F65" s="3443" t="s">
        <v>4230</v>
      </c>
      <c r="G65" s="3444">
        <v>1.0026999999999999</v>
      </c>
    </row>
    <row r="66" spans="1:7" ht="18" hidden="1" customHeight="1" x14ac:dyDescent="0.25">
      <c r="A66" s="3445">
        <v>38108</v>
      </c>
      <c r="B66" s="3433">
        <v>10</v>
      </c>
      <c r="C66" s="3126">
        <v>350</v>
      </c>
      <c r="D66" s="3126">
        <v>2915</v>
      </c>
      <c r="E66" s="3126">
        <v>101</v>
      </c>
      <c r="F66" s="3443">
        <v>1</v>
      </c>
      <c r="G66" s="3444">
        <v>1</v>
      </c>
    </row>
    <row r="67" spans="1:7" ht="18" hidden="1" customHeight="1" x14ac:dyDescent="0.25">
      <c r="A67" s="3445">
        <v>38139</v>
      </c>
      <c r="B67" s="3433">
        <v>40</v>
      </c>
      <c r="C67" s="3126">
        <v>1100</v>
      </c>
      <c r="D67" s="3126">
        <v>7232</v>
      </c>
      <c r="E67" s="3126">
        <v>241.1</v>
      </c>
      <c r="F67" s="3443" t="s">
        <v>4231</v>
      </c>
      <c r="G67" s="3444">
        <v>1.02</v>
      </c>
    </row>
    <row r="68" spans="1:7" ht="18" hidden="1" customHeight="1" x14ac:dyDescent="0.25">
      <c r="A68" s="3445">
        <v>38169</v>
      </c>
      <c r="B68" s="3433">
        <v>40</v>
      </c>
      <c r="C68" s="3126">
        <v>375</v>
      </c>
      <c r="D68" s="3126">
        <v>5978</v>
      </c>
      <c r="E68" s="3126">
        <v>193</v>
      </c>
      <c r="F68" s="3443" t="s">
        <v>4232</v>
      </c>
      <c r="G68" s="3444">
        <v>1.07</v>
      </c>
    </row>
    <row r="69" spans="1:7" ht="18" hidden="1" customHeight="1" x14ac:dyDescent="0.25">
      <c r="A69" s="3445">
        <v>38200</v>
      </c>
      <c r="B69" s="3433">
        <v>20</v>
      </c>
      <c r="C69" s="3126">
        <v>870</v>
      </c>
      <c r="D69" s="3126">
        <v>11835</v>
      </c>
      <c r="E69" s="3126">
        <v>438.3</v>
      </c>
      <c r="F69" s="3443" t="s">
        <v>4233</v>
      </c>
      <c r="G69" s="3444">
        <v>1</v>
      </c>
    </row>
    <row r="70" spans="1:7" ht="18" hidden="1" customHeight="1" x14ac:dyDescent="0.25">
      <c r="A70" s="3445">
        <v>38231</v>
      </c>
      <c r="B70" s="3433">
        <v>200</v>
      </c>
      <c r="C70" s="3126">
        <v>1170</v>
      </c>
      <c r="D70" s="3126">
        <v>11979</v>
      </c>
      <c r="E70" s="3126">
        <v>444</v>
      </c>
      <c r="F70" s="3443" t="s">
        <v>4234</v>
      </c>
      <c r="G70" s="3444">
        <v>1</v>
      </c>
    </row>
    <row r="71" spans="1:7" ht="18" hidden="1" customHeight="1" x14ac:dyDescent="0.25">
      <c r="A71" s="3445">
        <v>38261</v>
      </c>
      <c r="B71" s="3433">
        <v>220</v>
      </c>
      <c r="C71" s="3126">
        <v>1090</v>
      </c>
      <c r="D71" s="3126">
        <v>19154</v>
      </c>
      <c r="E71" s="3126">
        <v>617.87</v>
      </c>
      <c r="F71" s="3443" t="s">
        <v>4227</v>
      </c>
      <c r="G71" s="3444">
        <v>1.35</v>
      </c>
    </row>
    <row r="72" spans="1:7" ht="18" hidden="1" customHeight="1" x14ac:dyDescent="0.25">
      <c r="A72" s="3445">
        <v>38292</v>
      </c>
      <c r="B72" s="3433">
        <v>8</v>
      </c>
      <c r="C72" s="3126">
        <v>715</v>
      </c>
      <c r="D72" s="3126">
        <v>4458</v>
      </c>
      <c r="E72" s="3126">
        <v>186</v>
      </c>
      <c r="F72" s="3443" t="s">
        <v>4235</v>
      </c>
      <c r="G72" s="3444">
        <v>3.51</v>
      </c>
    </row>
    <row r="73" spans="1:7" ht="18" hidden="1" customHeight="1" x14ac:dyDescent="0.25">
      <c r="A73" s="3445">
        <v>38322</v>
      </c>
      <c r="B73" s="3433">
        <v>30</v>
      </c>
      <c r="C73" s="3126">
        <v>860</v>
      </c>
      <c r="D73" s="3126">
        <v>10355</v>
      </c>
      <c r="E73" s="3126">
        <v>334.03</v>
      </c>
      <c r="F73" s="3443" t="s">
        <v>4235</v>
      </c>
      <c r="G73" s="3444">
        <v>1.69</v>
      </c>
    </row>
    <row r="74" spans="1:7" ht="18" hidden="1" customHeight="1" x14ac:dyDescent="0.25">
      <c r="A74" s="3445">
        <v>38353</v>
      </c>
      <c r="B74" s="3433">
        <v>15</v>
      </c>
      <c r="C74" s="3126">
        <v>553</v>
      </c>
      <c r="D74" s="3126">
        <v>7391</v>
      </c>
      <c r="E74" s="3126">
        <v>238.4</v>
      </c>
      <c r="F74" s="3443" t="s">
        <v>4236</v>
      </c>
      <c r="G74" s="3444">
        <v>1.67</v>
      </c>
    </row>
    <row r="75" spans="1:7" ht="18" hidden="1" customHeight="1" x14ac:dyDescent="0.25">
      <c r="A75" s="3445">
        <v>38384</v>
      </c>
      <c r="B75" s="3433">
        <v>135</v>
      </c>
      <c r="C75" s="3126">
        <v>915</v>
      </c>
      <c r="D75" s="3126">
        <v>11798.5</v>
      </c>
      <c r="E75" s="3126">
        <v>437</v>
      </c>
      <c r="F75" s="3443" t="s">
        <v>4237</v>
      </c>
      <c r="G75" s="3444">
        <v>2.08</v>
      </c>
    </row>
    <row r="76" spans="1:7" ht="18" hidden="1" customHeight="1" x14ac:dyDescent="0.25">
      <c r="A76" s="3445">
        <v>38412</v>
      </c>
      <c r="B76" s="3433">
        <v>93</v>
      </c>
      <c r="C76" s="3126">
        <v>468</v>
      </c>
      <c r="D76" s="3126">
        <v>7692</v>
      </c>
      <c r="E76" s="3126">
        <v>248</v>
      </c>
      <c r="F76" s="3447" t="s">
        <v>4238</v>
      </c>
      <c r="G76" s="3444">
        <v>1.89</v>
      </c>
    </row>
    <row r="77" spans="1:7" ht="18" hidden="1" customHeight="1" x14ac:dyDescent="0.25">
      <c r="A77" s="3445">
        <v>38443</v>
      </c>
      <c r="B77" s="3433">
        <v>5</v>
      </c>
      <c r="C77" s="3126">
        <v>665</v>
      </c>
      <c r="D77" s="3126">
        <v>6352</v>
      </c>
      <c r="E77" s="3126">
        <v>244.3</v>
      </c>
      <c r="F77" s="3447" t="s">
        <v>4239</v>
      </c>
      <c r="G77" s="3444">
        <v>1.49</v>
      </c>
    </row>
    <row r="78" spans="1:7" ht="18" hidden="1" customHeight="1" x14ac:dyDescent="0.25">
      <c r="A78" s="3445">
        <v>38473</v>
      </c>
      <c r="B78" s="3433">
        <v>80</v>
      </c>
      <c r="C78" s="3126">
        <v>545</v>
      </c>
      <c r="D78" s="3126">
        <v>6923</v>
      </c>
      <c r="E78" s="3126">
        <v>223.3</v>
      </c>
      <c r="F78" s="3443" t="s">
        <v>4226</v>
      </c>
      <c r="G78" s="3444">
        <v>1.43</v>
      </c>
    </row>
    <row r="79" spans="1:7" ht="18" hidden="1" customHeight="1" x14ac:dyDescent="0.25">
      <c r="A79" s="3445">
        <v>38504</v>
      </c>
      <c r="B79" s="3433">
        <v>10</v>
      </c>
      <c r="C79" s="3126">
        <v>465</v>
      </c>
      <c r="D79" s="3126">
        <v>5208</v>
      </c>
      <c r="E79" s="3126">
        <v>179.6</v>
      </c>
      <c r="F79" s="3443" t="s">
        <v>2518</v>
      </c>
      <c r="G79" s="3444">
        <v>1.62</v>
      </c>
    </row>
    <row r="80" spans="1:7" ht="18" hidden="1" customHeight="1" x14ac:dyDescent="0.25">
      <c r="A80" s="3445">
        <v>38534</v>
      </c>
      <c r="B80" s="3433">
        <v>35</v>
      </c>
      <c r="C80" s="3126">
        <v>1080</v>
      </c>
      <c r="D80" s="3126">
        <v>9733</v>
      </c>
      <c r="E80" s="3126">
        <v>361</v>
      </c>
      <c r="F80" s="3443" t="s">
        <v>4240</v>
      </c>
      <c r="G80" s="3444">
        <v>1.74</v>
      </c>
    </row>
    <row r="81" spans="1:14" ht="18" hidden="1" customHeight="1" x14ac:dyDescent="0.25">
      <c r="A81" s="3445">
        <v>38565</v>
      </c>
      <c r="B81" s="3433">
        <v>45</v>
      </c>
      <c r="C81" s="3126">
        <v>635</v>
      </c>
      <c r="D81" s="3126">
        <v>8734</v>
      </c>
      <c r="E81" s="3126">
        <v>281.7</v>
      </c>
      <c r="F81" s="3443" t="s">
        <v>4241</v>
      </c>
      <c r="G81" s="3444">
        <v>4.9000000000000004</v>
      </c>
    </row>
    <row r="82" spans="1:14" ht="18" hidden="1" customHeight="1" x14ac:dyDescent="0.25">
      <c r="A82" s="3445">
        <v>38596</v>
      </c>
      <c r="B82" s="3433">
        <v>20</v>
      </c>
      <c r="C82" s="3126">
        <v>525</v>
      </c>
      <c r="D82" s="3126">
        <v>5817</v>
      </c>
      <c r="E82" s="3126">
        <v>232.7</v>
      </c>
      <c r="F82" s="3443" t="s">
        <v>4242</v>
      </c>
      <c r="G82" s="3444">
        <v>2.98</v>
      </c>
    </row>
    <row r="83" spans="1:14" ht="18" hidden="1" customHeight="1" x14ac:dyDescent="0.25">
      <c r="A83" s="3445">
        <v>38626</v>
      </c>
      <c r="B83" s="3433">
        <v>140</v>
      </c>
      <c r="C83" s="3126">
        <v>965</v>
      </c>
      <c r="D83" s="3126">
        <v>14032</v>
      </c>
      <c r="E83" s="3126">
        <v>452.6</v>
      </c>
      <c r="F83" s="3443" t="s">
        <v>2539</v>
      </c>
      <c r="G83" s="3444">
        <v>2.82</v>
      </c>
      <c r="J83" s="1937"/>
    </row>
    <row r="84" spans="1:14" ht="18" hidden="1" customHeight="1" x14ac:dyDescent="0.25">
      <c r="A84" s="3445">
        <v>38657</v>
      </c>
      <c r="B84" s="3433">
        <v>100</v>
      </c>
      <c r="C84" s="3126">
        <v>690</v>
      </c>
      <c r="D84" s="3126">
        <v>6927</v>
      </c>
      <c r="E84" s="3126">
        <v>238.9</v>
      </c>
      <c r="F84" s="3443" t="s">
        <v>2539</v>
      </c>
      <c r="G84" s="3444">
        <v>2.89</v>
      </c>
    </row>
    <row r="85" spans="1:14" ht="18" hidden="1" customHeight="1" x14ac:dyDescent="0.25">
      <c r="A85" s="3445">
        <v>38687</v>
      </c>
      <c r="B85" s="3433">
        <v>40</v>
      </c>
      <c r="C85" s="3126">
        <v>1175</v>
      </c>
      <c r="D85" s="3126">
        <v>10982</v>
      </c>
      <c r="E85" s="3126">
        <v>366.1</v>
      </c>
      <c r="F85" s="3443" t="s">
        <v>3458</v>
      </c>
      <c r="G85" s="3444">
        <v>3.87</v>
      </c>
    </row>
    <row r="86" spans="1:14" ht="18" hidden="1" customHeight="1" x14ac:dyDescent="0.25">
      <c r="A86" s="3445">
        <v>38718</v>
      </c>
      <c r="B86" s="3433">
        <v>40</v>
      </c>
      <c r="C86" s="3126">
        <v>1175</v>
      </c>
      <c r="D86" s="3126">
        <v>11848</v>
      </c>
      <c r="E86" s="3126">
        <v>382.19</v>
      </c>
      <c r="F86" s="3443" t="s">
        <v>4243</v>
      </c>
      <c r="G86" s="3444">
        <v>5.68</v>
      </c>
    </row>
    <row r="87" spans="1:14" ht="18" hidden="1" customHeight="1" x14ac:dyDescent="0.25">
      <c r="A87" s="3445">
        <v>38749</v>
      </c>
      <c r="B87" s="3433">
        <v>30</v>
      </c>
      <c r="C87" s="3126">
        <v>725</v>
      </c>
      <c r="D87" s="3126">
        <v>5512</v>
      </c>
      <c r="E87" s="3126">
        <v>220</v>
      </c>
      <c r="F87" s="3443" t="s">
        <v>2656</v>
      </c>
      <c r="G87" s="3444">
        <v>3.87</v>
      </c>
    </row>
    <row r="88" spans="1:14" ht="18" hidden="1" customHeight="1" x14ac:dyDescent="0.25">
      <c r="A88" s="3445">
        <v>38777</v>
      </c>
      <c r="B88" s="3433">
        <v>19</v>
      </c>
      <c r="C88" s="3126">
        <v>280</v>
      </c>
      <c r="D88" s="3126">
        <v>2453</v>
      </c>
      <c r="E88" s="3126">
        <v>82</v>
      </c>
      <c r="F88" s="3443" t="s">
        <v>2656</v>
      </c>
      <c r="G88" s="3444">
        <v>3.83</v>
      </c>
    </row>
    <row r="89" spans="1:14" ht="18" hidden="1" customHeight="1" x14ac:dyDescent="0.25">
      <c r="A89" s="3445">
        <v>38808</v>
      </c>
      <c r="B89" s="3433">
        <v>44</v>
      </c>
      <c r="C89" s="3126">
        <v>630</v>
      </c>
      <c r="D89" s="3126">
        <v>10167</v>
      </c>
      <c r="E89" s="3126">
        <v>363.1</v>
      </c>
      <c r="F89" s="3443" t="s">
        <v>4244</v>
      </c>
      <c r="G89" s="3444">
        <v>3.88</v>
      </c>
      <c r="K89" s="1936"/>
      <c r="M89" s="1936"/>
      <c r="N89" s="1932"/>
    </row>
    <row r="90" spans="1:14" ht="18" hidden="1" customHeight="1" x14ac:dyDescent="0.25">
      <c r="A90" s="3445">
        <v>38838</v>
      </c>
      <c r="B90" s="3433">
        <v>15</v>
      </c>
      <c r="C90" s="3126">
        <v>1050</v>
      </c>
      <c r="D90" s="3126">
        <v>10439</v>
      </c>
      <c r="E90" s="3126">
        <v>336.7</v>
      </c>
      <c r="F90" s="3443" t="s">
        <v>3387</v>
      </c>
      <c r="G90" s="3444">
        <v>3.52</v>
      </c>
    </row>
    <row r="91" spans="1:14" ht="18" hidden="1" customHeight="1" x14ac:dyDescent="0.25">
      <c r="A91" s="3445">
        <v>38869</v>
      </c>
      <c r="B91" s="3433">
        <v>6</v>
      </c>
      <c r="C91" s="3126">
        <v>625</v>
      </c>
      <c r="D91" s="3126">
        <v>4852</v>
      </c>
      <c r="E91" s="3126">
        <v>194.08</v>
      </c>
      <c r="F91" s="3443" t="s">
        <v>2759</v>
      </c>
      <c r="G91" s="3444">
        <v>3.54</v>
      </c>
    </row>
    <row r="92" spans="1:14" ht="18" hidden="1" customHeight="1" x14ac:dyDescent="0.25">
      <c r="A92" s="3445">
        <v>38899</v>
      </c>
      <c r="B92" s="3433">
        <v>25</v>
      </c>
      <c r="C92" s="3126">
        <v>718.5</v>
      </c>
      <c r="D92" s="3126">
        <v>6063.5</v>
      </c>
      <c r="E92" s="3126">
        <v>209.09</v>
      </c>
      <c r="F92" s="3443" t="s">
        <v>2759</v>
      </c>
      <c r="G92" s="3444">
        <v>3.65</v>
      </c>
    </row>
    <row r="93" spans="1:14" ht="18" hidden="1" customHeight="1" x14ac:dyDescent="0.25">
      <c r="A93" s="3445">
        <v>38930</v>
      </c>
      <c r="B93" s="3433">
        <v>205</v>
      </c>
      <c r="C93" s="3126">
        <v>1651</v>
      </c>
      <c r="D93" s="3126">
        <v>15286</v>
      </c>
      <c r="E93" s="3126">
        <v>493.09699999999998</v>
      </c>
      <c r="F93" s="3443" t="s">
        <v>4245</v>
      </c>
      <c r="G93" s="3444">
        <v>5.15</v>
      </c>
    </row>
    <row r="94" spans="1:14" ht="18" hidden="1" customHeight="1" x14ac:dyDescent="0.25">
      <c r="A94" s="3445">
        <v>38961</v>
      </c>
      <c r="B94" s="3433">
        <v>40</v>
      </c>
      <c r="C94" s="3126">
        <v>1075</v>
      </c>
      <c r="D94" s="3126">
        <v>14115</v>
      </c>
      <c r="E94" s="3126">
        <v>470</v>
      </c>
      <c r="F94" s="3443" t="s">
        <v>3747</v>
      </c>
      <c r="G94" s="3444">
        <v>8.0399999999999991</v>
      </c>
    </row>
    <row r="95" spans="1:14" ht="18" hidden="1" customHeight="1" x14ac:dyDescent="0.25">
      <c r="A95" s="3445">
        <v>38991</v>
      </c>
      <c r="B95" s="3448">
        <v>450</v>
      </c>
      <c r="C95" s="3126">
        <v>1290</v>
      </c>
      <c r="D95" s="3126">
        <v>24863</v>
      </c>
      <c r="E95" s="3449">
        <v>802</v>
      </c>
      <c r="F95" s="3449" t="s">
        <v>4246</v>
      </c>
      <c r="G95" s="3450">
        <v>10.83</v>
      </c>
    </row>
    <row r="96" spans="1:14" ht="18" hidden="1" customHeight="1" x14ac:dyDescent="0.25">
      <c r="A96" s="3445">
        <v>39022</v>
      </c>
      <c r="B96" s="3433">
        <v>197</v>
      </c>
      <c r="C96" s="3126">
        <v>1005</v>
      </c>
      <c r="D96" s="3126">
        <v>17569.5</v>
      </c>
      <c r="E96" s="3126">
        <v>585.65</v>
      </c>
      <c r="F96" s="3443" t="s">
        <v>3181</v>
      </c>
      <c r="G96" s="3444">
        <v>8.98</v>
      </c>
    </row>
    <row r="97" spans="1:10" ht="18" hidden="1" customHeight="1" x14ac:dyDescent="0.25">
      <c r="A97" s="3445">
        <v>39052</v>
      </c>
      <c r="B97" s="3433">
        <v>10</v>
      </c>
      <c r="C97" s="3126">
        <v>595</v>
      </c>
      <c r="D97" s="3126">
        <v>6183.5</v>
      </c>
      <c r="E97" s="3126">
        <v>237.8</v>
      </c>
      <c r="F97" s="3443" t="s">
        <v>4247</v>
      </c>
      <c r="G97" s="3444">
        <v>8.86</v>
      </c>
    </row>
    <row r="98" spans="1:10" ht="18" hidden="1" customHeight="1" x14ac:dyDescent="0.25">
      <c r="A98" s="3445">
        <v>39083</v>
      </c>
      <c r="B98" s="3433">
        <v>100</v>
      </c>
      <c r="C98" s="3126">
        <v>918</v>
      </c>
      <c r="D98" s="3126">
        <v>13445</v>
      </c>
      <c r="E98" s="3126">
        <v>433.7</v>
      </c>
      <c r="F98" s="3443" t="s">
        <v>2641</v>
      </c>
      <c r="G98" s="3444">
        <v>8.5500000000000007</v>
      </c>
    </row>
    <row r="99" spans="1:10" ht="18" hidden="1" customHeight="1" x14ac:dyDescent="0.25">
      <c r="A99" s="3445">
        <v>39114</v>
      </c>
      <c r="B99" s="3433">
        <v>113.5</v>
      </c>
      <c r="C99" s="3126">
        <v>730</v>
      </c>
      <c r="D99" s="3126">
        <v>8733</v>
      </c>
      <c r="E99" s="3126">
        <v>311.89999999999998</v>
      </c>
      <c r="F99" s="3443" t="s">
        <v>4248</v>
      </c>
      <c r="G99" s="3444">
        <v>9.0399999999999991</v>
      </c>
    </row>
    <row r="100" spans="1:10" ht="18" hidden="1" customHeight="1" x14ac:dyDescent="0.25">
      <c r="A100" s="3445">
        <v>39142</v>
      </c>
      <c r="B100" s="3448">
        <v>26</v>
      </c>
      <c r="C100" s="3126">
        <v>1094</v>
      </c>
      <c r="D100" s="3126">
        <v>8516</v>
      </c>
      <c r="E100" s="3449">
        <v>284</v>
      </c>
      <c r="F100" s="3449" t="s">
        <v>3767</v>
      </c>
      <c r="G100" s="3450">
        <v>8.31</v>
      </c>
      <c r="I100" s="1938"/>
      <c r="J100" s="1436"/>
    </row>
    <row r="101" spans="1:10" ht="18" hidden="1" customHeight="1" x14ac:dyDescent="0.25">
      <c r="A101" s="3445">
        <v>39173</v>
      </c>
      <c r="B101" s="3433">
        <v>18</v>
      </c>
      <c r="C101" s="3126">
        <v>730</v>
      </c>
      <c r="D101" s="3126">
        <v>6819.5</v>
      </c>
      <c r="E101" s="3126">
        <v>227.3</v>
      </c>
      <c r="F101" s="3443" t="s">
        <v>4249</v>
      </c>
      <c r="G101" s="3444">
        <v>8.1</v>
      </c>
      <c r="I101" s="1938"/>
      <c r="J101" s="1436"/>
    </row>
    <row r="102" spans="1:10" ht="18" hidden="1" customHeight="1" x14ac:dyDescent="0.25">
      <c r="A102" s="3445">
        <v>39203</v>
      </c>
      <c r="B102" s="3433">
        <v>30</v>
      </c>
      <c r="C102" s="3126">
        <v>1095</v>
      </c>
      <c r="D102" s="3126">
        <v>11416.5</v>
      </c>
      <c r="E102" s="3126">
        <v>368</v>
      </c>
      <c r="F102" s="3443" t="s">
        <v>3767</v>
      </c>
      <c r="G102" s="3444">
        <v>8.3699999999999992</v>
      </c>
      <c r="I102" s="1938"/>
      <c r="J102" s="1436"/>
    </row>
    <row r="103" spans="1:10" ht="18" hidden="1" customHeight="1" x14ac:dyDescent="0.25">
      <c r="A103" s="3445">
        <v>39240</v>
      </c>
      <c r="B103" s="3433">
        <v>35</v>
      </c>
      <c r="C103" s="3126">
        <v>520</v>
      </c>
      <c r="D103" s="3126">
        <v>7316</v>
      </c>
      <c r="E103" s="3126">
        <v>252.3</v>
      </c>
      <c r="F103" s="3443" t="s">
        <v>4250</v>
      </c>
      <c r="G103" s="3444">
        <v>8.31</v>
      </c>
      <c r="I103" s="1938"/>
      <c r="J103" s="1436"/>
    </row>
    <row r="104" spans="1:10" ht="18" hidden="1" customHeight="1" x14ac:dyDescent="0.25">
      <c r="A104" s="3445">
        <v>39270</v>
      </c>
      <c r="B104" s="3433">
        <v>35</v>
      </c>
      <c r="C104" s="3126">
        <v>1300</v>
      </c>
      <c r="D104" s="3126">
        <v>11424</v>
      </c>
      <c r="E104" s="3126">
        <v>369</v>
      </c>
      <c r="F104" s="3443" t="s">
        <v>4251</v>
      </c>
      <c r="G104" s="3444">
        <v>8.77</v>
      </c>
      <c r="I104" s="1938"/>
      <c r="J104" s="1436"/>
    </row>
    <row r="105" spans="1:10" ht="18" hidden="1" customHeight="1" x14ac:dyDescent="0.25">
      <c r="A105" s="3445">
        <v>39301</v>
      </c>
      <c r="B105" s="3433">
        <v>102</v>
      </c>
      <c r="C105" s="3126">
        <v>1355</v>
      </c>
      <c r="D105" s="3126">
        <v>14748</v>
      </c>
      <c r="E105" s="3126">
        <v>508.6</v>
      </c>
      <c r="F105" s="3443" t="s">
        <v>4252</v>
      </c>
      <c r="G105" s="3444">
        <v>8.77</v>
      </c>
    </row>
    <row r="106" spans="1:10" ht="18" hidden="1" customHeight="1" x14ac:dyDescent="0.25">
      <c r="A106" s="3445">
        <v>39332</v>
      </c>
      <c r="B106" s="3433">
        <v>180</v>
      </c>
      <c r="C106" s="3126">
        <v>1355</v>
      </c>
      <c r="D106" s="3126">
        <v>19377</v>
      </c>
      <c r="E106" s="3126">
        <v>645.9</v>
      </c>
      <c r="F106" s="3443" t="s">
        <v>4253</v>
      </c>
      <c r="G106" s="3444">
        <v>8.94</v>
      </c>
    </row>
    <row r="107" spans="1:10" ht="18" hidden="1" customHeight="1" x14ac:dyDescent="0.25">
      <c r="A107" s="3445">
        <v>39362</v>
      </c>
      <c r="B107" s="3433">
        <v>20</v>
      </c>
      <c r="C107" s="3126">
        <v>580</v>
      </c>
      <c r="D107" s="3126">
        <v>5229</v>
      </c>
      <c r="E107" s="3126">
        <v>169</v>
      </c>
      <c r="F107" s="3443" t="s">
        <v>4253</v>
      </c>
      <c r="G107" s="3444">
        <v>9.2200000000000006</v>
      </c>
    </row>
    <row r="108" spans="1:10" ht="18" hidden="1" customHeight="1" x14ac:dyDescent="0.25">
      <c r="A108" s="3445">
        <v>39393</v>
      </c>
      <c r="B108" s="3433">
        <v>15</v>
      </c>
      <c r="C108" s="3126">
        <v>765</v>
      </c>
      <c r="D108" s="3126">
        <v>7274</v>
      </c>
      <c r="E108" s="3126">
        <v>291</v>
      </c>
      <c r="F108" s="3443" t="s">
        <v>4254</v>
      </c>
      <c r="G108" s="3444">
        <v>8.6</v>
      </c>
    </row>
    <row r="109" spans="1:10" ht="18" hidden="1" customHeight="1" x14ac:dyDescent="0.25">
      <c r="A109" s="3445">
        <v>39423</v>
      </c>
      <c r="B109" s="3433">
        <v>50</v>
      </c>
      <c r="C109" s="3126">
        <v>570</v>
      </c>
      <c r="D109" s="3126">
        <v>8113</v>
      </c>
      <c r="E109" s="3126">
        <v>262</v>
      </c>
      <c r="F109" s="3443" t="s">
        <v>4255</v>
      </c>
      <c r="G109" s="3444">
        <v>8.75</v>
      </c>
    </row>
    <row r="110" spans="1:10" ht="18" hidden="1" customHeight="1" x14ac:dyDescent="0.25">
      <c r="A110" s="3445">
        <v>39454</v>
      </c>
      <c r="B110" s="3433">
        <v>100</v>
      </c>
      <c r="C110" s="3126">
        <v>494</v>
      </c>
      <c r="D110" s="3126">
        <v>9109</v>
      </c>
      <c r="E110" s="3126">
        <v>293.8</v>
      </c>
      <c r="F110" s="3443" t="s">
        <v>3767</v>
      </c>
      <c r="G110" s="3444">
        <v>8.67</v>
      </c>
    </row>
    <row r="111" spans="1:10" ht="18" hidden="1" customHeight="1" x14ac:dyDescent="0.25">
      <c r="A111" s="3445">
        <v>39485</v>
      </c>
      <c r="B111" s="3433">
        <v>210</v>
      </c>
      <c r="C111" s="3126">
        <v>985</v>
      </c>
      <c r="D111" s="3126">
        <v>19697</v>
      </c>
      <c r="E111" s="3126">
        <v>679.2</v>
      </c>
      <c r="F111" s="3443" t="s">
        <v>4256</v>
      </c>
      <c r="G111" s="3444">
        <v>8.0500000000000007</v>
      </c>
    </row>
    <row r="112" spans="1:10" ht="18" hidden="1" customHeight="1" x14ac:dyDescent="0.25">
      <c r="A112" s="3445">
        <v>39514</v>
      </c>
      <c r="B112" s="3433">
        <v>40</v>
      </c>
      <c r="C112" s="3126">
        <v>1270</v>
      </c>
      <c r="D112" s="3126">
        <v>16270</v>
      </c>
      <c r="E112" s="3126">
        <v>524.79999999999995</v>
      </c>
      <c r="F112" s="3443" t="s">
        <v>4257</v>
      </c>
      <c r="G112" s="3444">
        <v>7.48</v>
      </c>
    </row>
    <row r="113" spans="1:7" ht="18" hidden="1" customHeight="1" x14ac:dyDescent="0.25">
      <c r="A113" s="3445">
        <v>39545</v>
      </c>
      <c r="B113" s="3433">
        <v>23</v>
      </c>
      <c r="C113" s="3126">
        <v>673</v>
      </c>
      <c r="D113" s="3126">
        <v>3832</v>
      </c>
      <c r="E113" s="3126">
        <v>128</v>
      </c>
      <c r="F113" s="3443" t="s">
        <v>4258</v>
      </c>
      <c r="G113" s="3444">
        <v>6.84</v>
      </c>
    </row>
    <row r="114" spans="1:7" ht="18" hidden="1" customHeight="1" x14ac:dyDescent="0.25">
      <c r="A114" s="3445">
        <v>39575</v>
      </c>
      <c r="B114" s="3433">
        <v>35</v>
      </c>
      <c r="C114" s="3126">
        <v>750</v>
      </c>
      <c r="D114" s="3126">
        <v>11303</v>
      </c>
      <c r="E114" s="3126">
        <v>364.61</v>
      </c>
      <c r="F114" s="3443" t="s">
        <v>4259</v>
      </c>
      <c r="G114" s="3444">
        <v>6.67</v>
      </c>
    </row>
    <row r="115" spans="1:7" ht="18" hidden="1" customHeight="1" x14ac:dyDescent="0.25">
      <c r="A115" s="3445">
        <v>39606</v>
      </c>
      <c r="B115" s="3433">
        <v>79</v>
      </c>
      <c r="C115" s="3126">
        <v>1014</v>
      </c>
      <c r="D115" s="3126">
        <v>9849</v>
      </c>
      <c r="E115" s="3126">
        <v>328.3</v>
      </c>
      <c r="F115" s="3443" t="s">
        <v>4260</v>
      </c>
      <c r="G115" s="3444">
        <v>6.54</v>
      </c>
    </row>
    <row r="116" spans="1:7" ht="18" hidden="1" customHeight="1" x14ac:dyDescent="0.25">
      <c r="A116" s="3445">
        <v>39636</v>
      </c>
      <c r="B116" s="3433">
        <v>120</v>
      </c>
      <c r="C116" s="3126">
        <v>2085</v>
      </c>
      <c r="D116" s="3126">
        <v>23482</v>
      </c>
      <c r="E116" s="3126">
        <v>757.5</v>
      </c>
      <c r="F116" s="3443" t="s">
        <v>4261</v>
      </c>
      <c r="G116" s="3444">
        <v>6.82</v>
      </c>
    </row>
    <row r="117" spans="1:7" ht="18" hidden="1" customHeight="1" x14ac:dyDescent="0.25">
      <c r="A117" s="3445">
        <v>39667</v>
      </c>
      <c r="B117" s="3433">
        <v>15</v>
      </c>
      <c r="C117" s="3126">
        <v>975</v>
      </c>
      <c r="D117" s="3126">
        <v>10122</v>
      </c>
      <c r="E117" s="3126">
        <v>326.52</v>
      </c>
      <c r="F117" s="3443" t="s">
        <v>2167</v>
      </c>
      <c r="G117" s="3444">
        <v>6.78</v>
      </c>
    </row>
    <row r="118" spans="1:7" ht="18" hidden="1" customHeight="1" x14ac:dyDescent="0.25">
      <c r="A118" s="3445">
        <v>39698</v>
      </c>
      <c r="B118" s="3433">
        <v>650</v>
      </c>
      <c r="C118" s="3126">
        <v>2070</v>
      </c>
      <c r="D118" s="3126">
        <v>39405</v>
      </c>
      <c r="E118" s="3126">
        <v>1313.5</v>
      </c>
      <c r="F118" s="3443" t="s">
        <v>2160</v>
      </c>
      <c r="G118" s="3444">
        <v>8.9700000000000006</v>
      </c>
    </row>
    <row r="119" spans="1:7" ht="18" hidden="1" customHeight="1" x14ac:dyDescent="0.25">
      <c r="A119" s="3445">
        <v>39728</v>
      </c>
      <c r="B119" s="3433">
        <v>125</v>
      </c>
      <c r="C119" s="3126">
        <v>2310</v>
      </c>
      <c r="D119" s="3126">
        <v>25466</v>
      </c>
      <c r="E119" s="3126">
        <v>821</v>
      </c>
      <c r="F119" s="3443" t="s">
        <v>4262</v>
      </c>
      <c r="G119" s="3444">
        <v>8.94</v>
      </c>
    </row>
    <row r="120" spans="1:7" ht="18" hidden="1" customHeight="1" x14ac:dyDescent="0.25">
      <c r="A120" s="3445">
        <v>39759</v>
      </c>
      <c r="B120" s="3433">
        <v>59</v>
      </c>
      <c r="C120" s="3126">
        <v>1324</v>
      </c>
      <c r="D120" s="3126">
        <v>14905</v>
      </c>
      <c r="E120" s="3126">
        <v>496.84</v>
      </c>
      <c r="F120" s="3443" t="s">
        <v>2160</v>
      </c>
      <c r="G120" s="3444">
        <v>8.89</v>
      </c>
    </row>
    <row r="121" spans="1:7" ht="18" hidden="1" customHeight="1" x14ac:dyDescent="0.25">
      <c r="A121" s="3445">
        <v>39789</v>
      </c>
      <c r="B121" s="3433">
        <v>19.34</v>
      </c>
      <c r="C121" s="3126">
        <v>1549.34</v>
      </c>
      <c r="D121" s="3126">
        <v>12040.54</v>
      </c>
      <c r="E121" s="3126">
        <v>388.4</v>
      </c>
      <c r="F121" s="3443" t="s">
        <v>3756</v>
      </c>
      <c r="G121" s="3444">
        <v>7.24</v>
      </c>
    </row>
    <row r="122" spans="1:7" ht="18" hidden="1" customHeight="1" x14ac:dyDescent="0.25">
      <c r="A122" s="3445">
        <v>39820</v>
      </c>
      <c r="B122" s="3433">
        <v>14.5</v>
      </c>
      <c r="C122" s="3126">
        <v>1504.34</v>
      </c>
      <c r="D122" s="3126">
        <v>19368.099999999999</v>
      </c>
      <c r="E122" s="3126">
        <v>624.78</v>
      </c>
      <c r="F122" s="3443" t="s">
        <v>4263</v>
      </c>
      <c r="G122" s="3444">
        <v>6.96</v>
      </c>
    </row>
    <row r="123" spans="1:7" ht="18" hidden="1" customHeight="1" x14ac:dyDescent="0.25">
      <c r="A123" s="3445">
        <v>39851</v>
      </c>
      <c r="B123" s="3433">
        <v>4.5</v>
      </c>
      <c r="C123" s="3126">
        <v>1229.5</v>
      </c>
      <c r="D123" s="3126">
        <v>11511</v>
      </c>
      <c r="E123" s="3126">
        <v>411</v>
      </c>
      <c r="F123" s="3443" t="s">
        <v>2534</v>
      </c>
      <c r="G123" s="3444">
        <v>6.53</v>
      </c>
    </row>
    <row r="124" spans="1:7" ht="18" hidden="1" customHeight="1" x14ac:dyDescent="0.25">
      <c r="A124" s="3445">
        <v>39879</v>
      </c>
      <c r="B124" s="3433">
        <v>5</v>
      </c>
      <c r="C124" s="3126">
        <v>1020</v>
      </c>
      <c r="D124" s="3126">
        <v>12544.5</v>
      </c>
      <c r="E124" s="3126">
        <v>404.7</v>
      </c>
      <c r="F124" s="3443" t="s">
        <v>4264</v>
      </c>
      <c r="G124" s="3444">
        <v>5.77</v>
      </c>
    </row>
    <row r="125" spans="1:7" ht="18" hidden="1" customHeight="1" x14ac:dyDescent="0.25">
      <c r="A125" s="3445">
        <v>39910</v>
      </c>
      <c r="B125" s="3433">
        <v>44.5</v>
      </c>
      <c r="C125" s="3126">
        <v>619.5</v>
      </c>
      <c r="D125" s="3126">
        <v>9119.5</v>
      </c>
      <c r="E125" s="3126">
        <v>303.98</v>
      </c>
      <c r="F125" s="3443" t="s">
        <v>4265</v>
      </c>
      <c r="G125" s="3444">
        <v>4.8099999999999996</v>
      </c>
    </row>
    <row r="126" spans="1:7" ht="18" hidden="1" customHeight="1" x14ac:dyDescent="0.25">
      <c r="A126" s="3445">
        <v>39940</v>
      </c>
      <c r="B126" s="3433">
        <v>144.5</v>
      </c>
      <c r="C126" s="3126">
        <v>839.5</v>
      </c>
      <c r="D126" s="3126">
        <v>10281.5</v>
      </c>
      <c r="E126" s="3126">
        <v>331.66</v>
      </c>
      <c r="F126" s="3443" t="s">
        <v>4266</v>
      </c>
      <c r="G126" s="3444">
        <v>4.7</v>
      </c>
    </row>
    <row r="127" spans="1:7" ht="18" hidden="1" customHeight="1" x14ac:dyDescent="0.25">
      <c r="A127" s="3445">
        <v>39971</v>
      </c>
      <c r="B127" s="3433">
        <v>104.5</v>
      </c>
      <c r="C127" s="3126">
        <v>1119.5</v>
      </c>
      <c r="D127" s="3126">
        <v>11690</v>
      </c>
      <c r="E127" s="3126">
        <v>389.67</v>
      </c>
      <c r="F127" s="3443" t="s">
        <v>2587</v>
      </c>
      <c r="G127" s="3444">
        <v>4.28</v>
      </c>
    </row>
    <row r="128" spans="1:7" ht="18" hidden="1" customHeight="1" x14ac:dyDescent="0.25">
      <c r="A128" s="3445">
        <v>40001</v>
      </c>
      <c r="B128" s="3433">
        <v>4.66</v>
      </c>
      <c r="C128" s="3126">
        <v>864.5</v>
      </c>
      <c r="D128" s="3126">
        <v>10376.1</v>
      </c>
      <c r="E128" s="3126">
        <v>334.71</v>
      </c>
      <c r="F128" s="3443" t="s">
        <v>2587</v>
      </c>
      <c r="G128" s="3444">
        <v>4.05</v>
      </c>
    </row>
    <row r="129" spans="1:7" ht="18" hidden="1" customHeight="1" x14ac:dyDescent="0.25">
      <c r="A129" s="3445">
        <v>40032</v>
      </c>
      <c r="B129" s="3433">
        <v>70</v>
      </c>
      <c r="C129" s="3126">
        <v>1444.6</v>
      </c>
      <c r="D129" s="3126">
        <v>16163.6</v>
      </c>
      <c r="E129" s="3126">
        <v>577.27</v>
      </c>
      <c r="F129" s="3443" t="s">
        <v>4267</v>
      </c>
      <c r="G129" s="3444">
        <v>4.0199999999999996</v>
      </c>
    </row>
    <row r="130" spans="1:7" ht="18" hidden="1" customHeight="1" x14ac:dyDescent="0.25">
      <c r="A130" s="3445">
        <v>40063</v>
      </c>
      <c r="B130" s="3433">
        <v>100</v>
      </c>
      <c r="C130" s="3126">
        <v>1090</v>
      </c>
      <c r="D130" s="3126">
        <v>16460</v>
      </c>
      <c r="E130" s="3126">
        <v>549</v>
      </c>
      <c r="F130" s="3443" t="s">
        <v>4268</v>
      </c>
      <c r="G130" s="3444">
        <v>4.0599999999999996</v>
      </c>
    </row>
    <row r="131" spans="1:7" ht="18" hidden="1" customHeight="1" x14ac:dyDescent="0.25">
      <c r="A131" s="3445">
        <v>40093</v>
      </c>
      <c r="B131" s="3433">
        <v>175</v>
      </c>
      <c r="C131" s="3126">
        <v>1255</v>
      </c>
      <c r="D131" s="3126">
        <v>14700</v>
      </c>
      <c r="E131" s="3126">
        <v>474.19</v>
      </c>
      <c r="F131" s="3443" t="s">
        <v>4268</v>
      </c>
      <c r="G131" s="3444">
        <v>4.04</v>
      </c>
    </row>
    <row r="132" spans="1:7" ht="18" hidden="1" customHeight="1" x14ac:dyDescent="0.25">
      <c r="A132" s="3445">
        <v>40124</v>
      </c>
      <c r="B132" s="3433">
        <v>55</v>
      </c>
      <c r="C132" s="3126">
        <v>895</v>
      </c>
      <c r="D132" s="3126">
        <v>13796</v>
      </c>
      <c r="E132" s="3126">
        <v>459.87</v>
      </c>
      <c r="F132" s="3443" t="s">
        <v>4269</v>
      </c>
      <c r="G132" s="3444">
        <v>4.0199999999999996</v>
      </c>
    </row>
    <row r="133" spans="1:7" ht="18" hidden="1" customHeight="1" x14ac:dyDescent="0.25">
      <c r="A133" s="3445">
        <v>40148</v>
      </c>
      <c r="B133" s="3433">
        <v>75</v>
      </c>
      <c r="C133" s="3126">
        <v>1932.5</v>
      </c>
      <c r="D133" s="3126">
        <v>23618.5</v>
      </c>
      <c r="E133" s="3126">
        <v>761.89</v>
      </c>
      <c r="F133" s="3443" t="s">
        <v>3742</v>
      </c>
      <c r="G133" s="3444">
        <v>4.26</v>
      </c>
    </row>
    <row r="134" spans="1:7" ht="18" hidden="1" customHeight="1" x14ac:dyDescent="0.25">
      <c r="A134" s="3445">
        <v>40179</v>
      </c>
      <c r="B134" s="3433">
        <v>70.400000000000006</v>
      </c>
      <c r="C134" s="3126">
        <v>1245.4000000000001</v>
      </c>
      <c r="D134" s="3126">
        <v>16488.2</v>
      </c>
      <c r="E134" s="3126">
        <v>531.88</v>
      </c>
      <c r="F134" s="3443" t="s">
        <v>3742</v>
      </c>
      <c r="G134" s="3444">
        <v>4.26</v>
      </c>
    </row>
    <row r="135" spans="1:7" ht="18" hidden="1" customHeight="1" x14ac:dyDescent="0.25">
      <c r="A135" s="3445">
        <v>40210</v>
      </c>
      <c r="B135" s="3433">
        <v>70.400000000000006</v>
      </c>
      <c r="C135" s="3126">
        <v>1245</v>
      </c>
      <c r="D135" s="3126">
        <v>16179.2</v>
      </c>
      <c r="E135" s="3126">
        <v>577.83000000000004</v>
      </c>
      <c r="F135" s="3443" t="s">
        <v>4270</v>
      </c>
      <c r="G135" s="3444">
        <v>3.91</v>
      </c>
    </row>
    <row r="136" spans="1:7" ht="18" hidden="1" customHeight="1" x14ac:dyDescent="0.25">
      <c r="A136" s="3445">
        <v>40238</v>
      </c>
      <c r="B136" s="3433">
        <v>20.399999999999999</v>
      </c>
      <c r="C136" s="3126">
        <v>800.4</v>
      </c>
      <c r="D136" s="3126">
        <v>4135.3999999999996</v>
      </c>
      <c r="E136" s="3126">
        <v>133.4</v>
      </c>
      <c r="F136" s="3443" t="s">
        <v>4271</v>
      </c>
      <c r="G136" s="3444">
        <v>3.88</v>
      </c>
    </row>
    <row r="137" spans="1:7" ht="18" hidden="1" customHeight="1" x14ac:dyDescent="0.25">
      <c r="A137" s="3445">
        <v>40269</v>
      </c>
      <c r="B137" s="3433">
        <v>20.399999999999999</v>
      </c>
      <c r="C137" s="3126">
        <v>655.4</v>
      </c>
      <c r="D137" s="3126">
        <v>7522</v>
      </c>
      <c r="E137" s="3126">
        <v>250.73</v>
      </c>
      <c r="F137" s="3443" t="s">
        <v>4272</v>
      </c>
      <c r="G137" s="3444">
        <v>3.94</v>
      </c>
    </row>
    <row r="138" spans="1:7" ht="18" hidden="1" customHeight="1" x14ac:dyDescent="0.25">
      <c r="A138" s="3445">
        <v>40299</v>
      </c>
      <c r="B138" s="3433">
        <v>20.399999999999999</v>
      </c>
      <c r="C138" s="3126">
        <v>915.4</v>
      </c>
      <c r="D138" s="3126">
        <v>9407.4</v>
      </c>
      <c r="E138" s="3126">
        <v>303.45999999999998</v>
      </c>
      <c r="F138" s="3443" t="s">
        <v>4271</v>
      </c>
      <c r="G138" s="3444">
        <v>3.74</v>
      </c>
    </row>
    <row r="139" spans="1:7" ht="18" hidden="1" customHeight="1" x14ac:dyDescent="0.25">
      <c r="A139" s="3445">
        <v>40330</v>
      </c>
      <c r="B139" s="3433">
        <v>20.399999999999999</v>
      </c>
      <c r="C139" s="3126">
        <v>1515.4</v>
      </c>
      <c r="D139" s="3126">
        <v>10598</v>
      </c>
      <c r="E139" s="3126">
        <v>353.3</v>
      </c>
      <c r="F139" s="3443" t="s">
        <v>4273</v>
      </c>
      <c r="G139" s="3444">
        <v>3.36</v>
      </c>
    </row>
    <row r="140" spans="1:7" ht="18" hidden="1" customHeight="1" x14ac:dyDescent="0.25">
      <c r="A140" s="3445">
        <v>40360</v>
      </c>
      <c r="B140" s="3433">
        <v>5</v>
      </c>
      <c r="C140" s="3126">
        <v>1150</v>
      </c>
      <c r="D140" s="3126">
        <v>7431</v>
      </c>
      <c r="E140" s="3126">
        <v>239.71</v>
      </c>
      <c r="F140" s="3443" t="s">
        <v>4274</v>
      </c>
      <c r="G140" s="3444">
        <v>3.45</v>
      </c>
    </row>
    <row r="141" spans="1:7" ht="18" hidden="1" customHeight="1" x14ac:dyDescent="0.25">
      <c r="A141" s="3445">
        <v>40391</v>
      </c>
      <c r="B141" s="3433">
        <v>15</v>
      </c>
      <c r="C141" s="3126">
        <v>360</v>
      </c>
      <c r="D141" s="3126">
        <v>2422</v>
      </c>
      <c r="E141" s="3126">
        <v>100.92</v>
      </c>
      <c r="F141" s="3443" t="s">
        <v>4275</v>
      </c>
      <c r="G141" s="3444">
        <v>2.52</v>
      </c>
    </row>
    <row r="142" spans="1:7" ht="18" hidden="1" customHeight="1" x14ac:dyDescent="0.25">
      <c r="A142" s="3445">
        <v>40422</v>
      </c>
      <c r="B142" s="3433">
        <v>60</v>
      </c>
      <c r="C142" s="3126">
        <v>490</v>
      </c>
      <c r="D142" s="3126">
        <v>7090</v>
      </c>
      <c r="E142" s="3126">
        <v>253</v>
      </c>
      <c r="F142" s="3443" t="s">
        <v>4276</v>
      </c>
      <c r="G142" s="3444">
        <v>2.0699999999999998</v>
      </c>
    </row>
    <row r="143" spans="1:7" ht="18" hidden="1" customHeight="1" x14ac:dyDescent="0.25">
      <c r="A143" s="3445">
        <v>40452</v>
      </c>
      <c r="B143" s="3433">
        <v>95</v>
      </c>
      <c r="C143" s="3126">
        <v>670</v>
      </c>
      <c r="D143" s="3126">
        <v>11070</v>
      </c>
      <c r="E143" s="3126">
        <v>357.1</v>
      </c>
      <c r="F143" s="3443" t="s">
        <v>4277</v>
      </c>
      <c r="G143" s="3444">
        <v>2.27</v>
      </c>
    </row>
    <row r="144" spans="1:7" ht="18" hidden="1" customHeight="1" x14ac:dyDescent="0.25">
      <c r="A144" s="3445">
        <v>40483</v>
      </c>
      <c r="B144" s="3433">
        <v>157</v>
      </c>
      <c r="C144" s="3126">
        <v>730</v>
      </c>
      <c r="D144" s="3126">
        <v>9951</v>
      </c>
      <c r="E144" s="3126">
        <v>331.7</v>
      </c>
      <c r="F144" s="3443" t="s">
        <v>4276</v>
      </c>
      <c r="G144" s="3444">
        <v>2.17</v>
      </c>
    </row>
    <row r="145" spans="1:7" ht="18" hidden="1" customHeight="1" x14ac:dyDescent="0.25">
      <c r="A145" s="3445">
        <v>40513</v>
      </c>
      <c r="B145" s="3433">
        <v>235</v>
      </c>
      <c r="C145" s="3126">
        <v>772</v>
      </c>
      <c r="D145" s="3126">
        <v>15575</v>
      </c>
      <c r="E145" s="3126">
        <v>502.4</v>
      </c>
      <c r="F145" s="3443" t="s">
        <v>4278</v>
      </c>
      <c r="G145" s="3444">
        <v>2.04</v>
      </c>
    </row>
    <row r="146" spans="1:7" ht="18" hidden="1" customHeight="1" x14ac:dyDescent="0.25">
      <c r="A146" s="3445">
        <v>40544</v>
      </c>
      <c r="B146" s="3433">
        <v>220</v>
      </c>
      <c r="C146" s="3126">
        <v>985</v>
      </c>
      <c r="D146" s="3126">
        <v>14845</v>
      </c>
      <c r="E146" s="3126">
        <v>478.87</v>
      </c>
      <c r="F146" s="3443" t="s">
        <v>4279</v>
      </c>
      <c r="G146" s="3444">
        <v>2.0099999999999998</v>
      </c>
    </row>
    <row r="147" spans="1:7" ht="18" hidden="1" customHeight="1" x14ac:dyDescent="0.25">
      <c r="A147" s="3445">
        <v>40575</v>
      </c>
      <c r="B147" s="3433">
        <v>335</v>
      </c>
      <c r="C147" s="3126">
        <v>2350</v>
      </c>
      <c r="D147" s="3126">
        <v>25115</v>
      </c>
      <c r="E147" s="3126">
        <v>896.96</v>
      </c>
      <c r="F147" s="3443" t="s">
        <v>4280</v>
      </c>
      <c r="G147" s="3444">
        <v>1.86</v>
      </c>
    </row>
    <row r="148" spans="1:7" ht="18" hidden="1" customHeight="1" x14ac:dyDescent="0.25">
      <c r="A148" s="3445">
        <v>40603</v>
      </c>
      <c r="B148" s="3433">
        <v>20</v>
      </c>
      <c r="C148" s="3126">
        <v>2420</v>
      </c>
      <c r="D148" s="3126">
        <v>16505</v>
      </c>
      <c r="E148" s="3126">
        <v>611</v>
      </c>
      <c r="F148" s="3443" t="s">
        <v>4281</v>
      </c>
      <c r="G148" s="3444">
        <v>1.64</v>
      </c>
    </row>
    <row r="149" spans="1:7" ht="18" hidden="1" customHeight="1" x14ac:dyDescent="0.25">
      <c r="A149" s="3445">
        <v>40634</v>
      </c>
      <c r="B149" s="3433">
        <v>630</v>
      </c>
      <c r="C149" s="3126">
        <v>2200</v>
      </c>
      <c r="D149" s="3126">
        <v>40323</v>
      </c>
      <c r="E149" s="3126">
        <v>1344</v>
      </c>
      <c r="F149" s="3443" t="s">
        <v>4282</v>
      </c>
      <c r="G149" s="3444">
        <v>1.51</v>
      </c>
    </row>
    <row r="150" spans="1:7" ht="18" hidden="1" customHeight="1" x14ac:dyDescent="0.25">
      <c r="A150" s="3445">
        <v>40664</v>
      </c>
      <c r="B150" s="3433">
        <v>100</v>
      </c>
      <c r="C150" s="3126">
        <v>1975</v>
      </c>
      <c r="D150" s="3126">
        <v>25594</v>
      </c>
      <c r="E150" s="3126">
        <v>947.93</v>
      </c>
      <c r="F150" s="3443" t="s">
        <v>2516</v>
      </c>
      <c r="G150" s="3444">
        <v>1.4</v>
      </c>
    </row>
    <row r="151" spans="1:7" ht="18" hidden="1" customHeight="1" x14ac:dyDescent="0.25">
      <c r="A151" s="3445">
        <v>40695</v>
      </c>
      <c r="B151" s="3433">
        <v>100</v>
      </c>
      <c r="C151" s="3126">
        <v>1595</v>
      </c>
      <c r="D151" s="3126">
        <v>15057</v>
      </c>
      <c r="E151" s="3126">
        <v>501.9</v>
      </c>
      <c r="F151" s="3443" t="s">
        <v>4283</v>
      </c>
      <c r="G151" s="3444">
        <v>2.63</v>
      </c>
    </row>
    <row r="152" spans="1:7" ht="18" hidden="1" customHeight="1" x14ac:dyDescent="0.25">
      <c r="A152" s="3445">
        <v>40725</v>
      </c>
      <c r="B152" s="3433">
        <v>425</v>
      </c>
      <c r="C152" s="3126">
        <v>1525</v>
      </c>
      <c r="D152" s="3126">
        <v>34075</v>
      </c>
      <c r="E152" s="3126">
        <v>1099.19</v>
      </c>
      <c r="F152" s="3443" t="s">
        <v>4284</v>
      </c>
      <c r="G152" s="3444">
        <v>1.95</v>
      </c>
    </row>
    <row r="153" spans="1:7" ht="18" hidden="1" customHeight="1" x14ac:dyDescent="0.25">
      <c r="A153" s="3445">
        <v>40756</v>
      </c>
      <c r="B153" s="3433">
        <v>25</v>
      </c>
      <c r="C153" s="3126">
        <v>1895</v>
      </c>
      <c r="D153" s="3126">
        <v>34690</v>
      </c>
      <c r="E153" s="3126">
        <v>1156.33</v>
      </c>
      <c r="F153" s="3443" t="s">
        <v>4285</v>
      </c>
      <c r="G153" s="3444">
        <v>3.58</v>
      </c>
    </row>
    <row r="154" spans="1:7" ht="18" hidden="1" customHeight="1" x14ac:dyDescent="0.25">
      <c r="A154" s="3445">
        <v>40787</v>
      </c>
      <c r="B154" s="3433">
        <v>40</v>
      </c>
      <c r="C154" s="3126">
        <v>2025</v>
      </c>
      <c r="D154" s="3126">
        <v>15795</v>
      </c>
      <c r="E154" s="3126">
        <v>658.13</v>
      </c>
      <c r="F154" s="3443" t="s">
        <v>4286</v>
      </c>
      <c r="G154" s="3444">
        <v>3.27</v>
      </c>
    </row>
    <row r="155" spans="1:7" ht="18" hidden="1" customHeight="1" x14ac:dyDescent="0.25">
      <c r="A155" s="3445">
        <v>40817</v>
      </c>
      <c r="B155" s="3433">
        <v>100</v>
      </c>
      <c r="C155" s="3126">
        <v>2105</v>
      </c>
      <c r="D155" s="3126">
        <v>31715</v>
      </c>
      <c r="E155" s="3126">
        <v>1023.06</v>
      </c>
      <c r="F155" s="3443" t="s">
        <v>4287</v>
      </c>
      <c r="G155" s="3444">
        <v>2.61</v>
      </c>
    </row>
    <row r="156" spans="1:7" ht="18" hidden="1" customHeight="1" x14ac:dyDescent="0.25">
      <c r="A156" s="3445">
        <v>40848</v>
      </c>
      <c r="B156" s="3433">
        <v>50</v>
      </c>
      <c r="C156" s="3126">
        <v>2480</v>
      </c>
      <c r="D156" s="3126">
        <v>40844</v>
      </c>
      <c r="E156" s="3126">
        <v>1361</v>
      </c>
      <c r="F156" s="3443" t="s">
        <v>2539</v>
      </c>
      <c r="G156" s="3444">
        <v>2.96</v>
      </c>
    </row>
    <row r="157" spans="1:7" ht="18" hidden="1" customHeight="1" x14ac:dyDescent="0.25">
      <c r="A157" s="3445">
        <v>40878</v>
      </c>
      <c r="B157" s="3433">
        <v>30</v>
      </c>
      <c r="C157" s="3126">
        <v>2125</v>
      </c>
      <c r="D157" s="3126">
        <v>30845</v>
      </c>
      <c r="E157" s="3126">
        <v>1186.3499999999999</v>
      </c>
      <c r="F157" s="3443" t="s">
        <v>4288</v>
      </c>
      <c r="G157" s="3444">
        <v>3.32</v>
      </c>
    </row>
    <row r="158" spans="1:7" ht="18" hidden="1" customHeight="1" x14ac:dyDescent="0.25">
      <c r="A158" s="3445">
        <v>40909</v>
      </c>
      <c r="B158" s="3433">
        <v>110</v>
      </c>
      <c r="C158" s="3126">
        <v>1065</v>
      </c>
      <c r="D158" s="3126">
        <v>10195</v>
      </c>
      <c r="E158" s="3126">
        <v>407.8</v>
      </c>
      <c r="F158" s="3443" t="s">
        <v>4289</v>
      </c>
      <c r="G158" s="3444">
        <v>2.4</v>
      </c>
    </row>
    <row r="159" spans="1:7" ht="18" hidden="1" customHeight="1" x14ac:dyDescent="0.25">
      <c r="A159" s="3445">
        <v>40940</v>
      </c>
      <c r="B159" s="3433">
        <v>45</v>
      </c>
      <c r="C159" s="3126">
        <v>1485</v>
      </c>
      <c r="D159" s="3126">
        <v>17085</v>
      </c>
      <c r="E159" s="3126">
        <v>589.14</v>
      </c>
      <c r="F159" s="3443" t="s">
        <v>4290</v>
      </c>
      <c r="G159" s="3444">
        <v>2.34</v>
      </c>
    </row>
    <row r="160" spans="1:7" ht="18" hidden="1" customHeight="1" x14ac:dyDescent="0.25">
      <c r="A160" s="3445">
        <v>40969</v>
      </c>
      <c r="B160" s="3433">
        <v>40</v>
      </c>
      <c r="C160" s="3126">
        <v>1155</v>
      </c>
      <c r="D160" s="3126">
        <v>9890</v>
      </c>
      <c r="E160" s="3126">
        <v>353.21</v>
      </c>
      <c r="F160" s="3443" t="s">
        <v>4291</v>
      </c>
      <c r="G160" s="3444">
        <v>1.97</v>
      </c>
    </row>
    <row r="161" spans="1:7" ht="18" hidden="1" customHeight="1" x14ac:dyDescent="0.25">
      <c r="A161" s="3445">
        <v>41000</v>
      </c>
      <c r="B161" s="3433">
        <v>170</v>
      </c>
      <c r="C161" s="3126">
        <v>1685</v>
      </c>
      <c r="D161" s="3126">
        <v>22085</v>
      </c>
      <c r="E161" s="3126">
        <v>736.17</v>
      </c>
      <c r="F161" s="3443" t="s">
        <v>4292</v>
      </c>
      <c r="G161" s="3444">
        <v>1.87</v>
      </c>
    </row>
    <row r="162" spans="1:7" ht="18" hidden="1" customHeight="1" x14ac:dyDescent="0.25">
      <c r="A162" s="3445">
        <v>41030</v>
      </c>
      <c r="B162" s="3433">
        <v>50</v>
      </c>
      <c r="C162" s="3126">
        <v>1680</v>
      </c>
      <c r="D162" s="3126">
        <v>15635</v>
      </c>
      <c r="E162" s="3126">
        <v>504.35</v>
      </c>
      <c r="F162" s="3443" t="s">
        <v>4293</v>
      </c>
      <c r="G162" s="3444">
        <v>1.59</v>
      </c>
    </row>
    <row r="163" spans="1:7" ht="18" hidden="1" customHeight="1" x14ac:dyDescent="0.25">
      <c r="A163" s="3445">
        <v>41061</v>
      </c>
      <c r="B163" s="3433">
        <v>140</v>
      </c>
      <c r="C163" s="3126">
        <v>2230</v>
      </c>
      <c r="D163" s="3126">
        <v>27510</v>
      </c>
      <c r="E163" s="3126">
        <v>917</v>
      </c>
      <c r="F163" s="3443" t="s">
        <v>4294</v>
      </c>
      <c r="G163" s="3444">
        <v>1.75</v>
      </c>
    </row>
    <row r="164" spans="1:7" ht="18" hidden="1" customHeight="1" x14ac:dyDescent="0.25">
      <c r="A164" s="3445">
        <v>41122</v>
      </c>
      <c r="B164" s="3433">
        <v>65</v>
      </c>
      <c r="C164" s="3126">
        <v>1630</v>
      </c>
      <c r="D164" s="3126">
        <v>22930</v>
      </c>
      <c r="E164" s="3126">
        <v>739.68</v>
      </c>
      <c r="F164" s="3443" t="s">
        <v>4295</v>
      </c>
      <c r="G164" s="3444">
        <v>1.85</v>
      </c>
    </row>
    <row r="165" spans="1:7" ht="18" hidden="1" customHeight="1" x14ac:dyDescent="0.25">
      <c r="A165" s="3445">
        <v>41153</v>
      </c>
      <c r="B165" s="3433">
        <v>15</v>
      </c>
      <c r="C165" s="3126">
        <v>575</v>
      </c>
      <c r="D165" s="3126">
        <v>6885</v>
      </c>
      <c r="E165" s="3126">
        <v>286.88</v>
      </c>
      <c r="F165" s="3443" t="s">
        <v>4296</v>
      </c>
      <c r="G165" s="3444">
        <v>1.67</v>
      </c>
    </row>
    <row r="166" spans="1:7" ht="18" hidden="1" customHeight="1" x14ac:dyDescent="0.25">
      <c r="A166" s="3445">
        <v>41183</v>
      </c>
      <c r="B166" s="3433">
        <v>60</v>
      </c>
      <c r="C166" s="3126">
        <v>980</v>
      </c>
      <c r="D166" s="3126">
        <v>12570</v>
      </c>
      <c r="E166" s="3126">
        <v>433.45</v>
      </c>
      <c r="F166" s="3443" t="s">
        <v>4297</v>
      </c>
      <c r="G166" s="3444">
        <v>1.57</v>
      </c>
    </row>
    <row r="167" spans="1:7" ht="18" hidden="1" customHeight="1" x14ac:dyDescent="0.25">
      <c r="A167" s="3445">
        <v>41214</v>
      </c>
      <c r="B167" s="3433">
        <v>415</v>
      </c>
      <c r="C167" s="3126">
        <v>2180</v>
      </c>
      <c r="D167" s="3126">
        <v>37795</v>
      </c>
      <c r="E167" s="3126">
        <v>1259.83</v>
      </c>
      <c r="F167" s="3443" t="s">
        <v>4298</v>
      </c>
      <c r="G167" s="3444">
        <v>1.53</v>
      </c>
    </row>
    <row r="168" spans="1:7" ht="18" hidden="1" customHeight="1" x14ac:dyDescent="0.25">
      <c r="A168" s="3445">
        <v>41244</v>
      </c>
      <c r="B168" s="3433">
        <v>160</v>
      </c>
      <c r="C168" s="3126">
        <v>1650</v>
      </c>
      <c r="D168" s="3126">
        <v>26110</v>
      </c>
      <c r="E168" s="3126">
        <v>842.26</v>
      </c>
      <c r="F168" s="3443" t="s">
        <v>4299</v>
      </c>
      <c r="G168" s="3444">
        <v>1.61</v>
      </c>
    </row>
    <row r="169" spans="1:7" ht="18" hidden="1" customHeight="1" x14ac:dyDescent="0.25">
      <c r="A169" s="3445">
        <v>41275</v>
      </c>
      <c r="B169" s="3433">
        <v>75</v>
      </c>
      <c r="C169" s="3126">
        <v>1210</v>
      </c>
      <c r="D169" s="3126">
        <v>9470</v>
      </c>
      <c r="E169" s="3126">
        <v>305.48</v>
      </c>
      <c r="F169" s="3443" t="s">
        <v>4300</v>
      </c>
      <c r="G169" s="3444">
        <v>1.49</v>
      </c>
    </row>
    <row r="170" spans="1:7" ht="18" hidden="1" customHeight="1" x14ac:dyDescent="0.25">
      <c r="A170" s="3445">
        <v>41306</v>
      </c>
      <c r="B170" s="3433">
        <v>50</v>
      </c>
      <c r="C170" s="3126">
        <v>1655</v>
      </c>
      <c r="D170" s="3126">
        <v>22350</v>
      </c>
      <c r="E170" s="3126">
        <v>798.21</v>
      </c>
      <c r="F170" s="3443" t="s">
        <v>4236</v>
      </c>
      <c r="G170" s="3444">
        <v>1.42</v>
      </c>
    </row>
    <row r="171" spans="1:7" ht="18" hidden="1" customHeight="1" x14ac:dyDescent="0.25">
      <c r="A171" s="3445">
        <v>41334</v>
      </c>
      <c r="B171" s="3433">
        <v>30</v>
      </c>
      <c r="C171" s="3126">
        <v>2200</v>
      </c>
      <c r="D171" s="3126">
        <v>27940</v>
      </c>
      <c r="E171" s="3126">
        <v>901.29</v>
      </c>
      <c r="F171" s="3443" t="s">
        <v>4301</v>
      </c>
      <c r="G171" s="3444">
        <v>1.36</v>
      </c>
    </row>
    <row r="172" spans="1:7" ht="18" hidden="1" customHeight="1" x14ac:dyDescent="0.25">
      <c r="A172" s="3445">
        <v>41365</v>
      </c>
      <c r="B172" s="3433">
        <v>265</v>
      </c>
      <c r="C172" s="3126">
        <v>1855</v>
      </c>
      <c r="D172" s="3126">
        <v>28346</v>
      </c>
      <c r="E172" s="3126">
        <v>944.87</v>
      </c>
      <c r="F172" s="3443" t="s">
        <v>4302</v>
      </c>
      <c r="G172" s="3444">
        <v>1.36</v>
      </c>
    </row>
    <row r="173" spans="1:7" ht="18" hidden="1" customHeight="1" x14ac:dyDescent="0.25">
      <c r="A173" s="3445">
        <v>41395</v>
      </c>
      <c r="B173" s="3433">
        <v>70</v>
      </c>
      <c r="C173" s="3126">
        <v>1735</v>
      </c>
      <c r="D173" s="3126">
        <v>24695</v>
      </c>
      <c r="E173" s="3126">
        <v>796.61</v>
      </c>
      <c r="F173" s="3443" t="s">
        <v>4302</v>
      </c>
      <c r="G173" s="3444">
        <v>1.36</v>
      </c>
    </row>
    <row r="174" spans="1:7" ht="18" hidden="1" customHeight="1" x14ac:dyDescent="0.25">
      <c r="A174" s="3445">
        <v>41426</v>
      </c>
      <c r="B174" s="3433">
        <v>405</v>
      </c>
      <c r="C174" s="3126">
        <v>1325</v>
      </c>
      <c r="D174" s="3126">
        <v>21281.5</v>
      </c>
      <c r="E174" s="3126">
        <v>709.38</v>
      </c>
      <c r="F174" s="3443" t="s">
        <v>4303</v>
      </c>
      <c r="G174" s="3444">
        <v>1.99</v>
      </c>
    </row>
    <row r="175" spans="1:7" ht="18" hidden="1" customHeight="1" x14ac:dyDescent="0.25">
      <c r="A175" s="3445">
        <v>41456</v>
      </c>
      <c r="B175" s="3433">
        <v>125</v>
      </c>
      <c r="C175" s="3126">
        <v>1910</v>
      </c>
      <c r="D175" s="3126">
        <v>31140</v>
      </c>
      <c r="E175" s="3126">
        <v>1004.52</v>
      </c>
      <c r="F175" s="3443" t="s">
        <v>4304</v>
      </c>
      <c r="G175" s="3444">
        <v>2.0099999999999998</v>
      </c>
    </row>
    <row r="176" spans="1:7" ht="18" hidden="1" customHeight="1" x14ac:dyDescent="0.25">
      <c r="A176" s="3445">
        <v>41487</v>
      </c>
      <c r="B176" s="3433">
        <v>140</v>
      </c>
      <c r="C176" s="3126">
        <v>920</v>
      </c>
      <c r="D176" s="3126">
        <v>17510</v>
      </c>
      <c r="E176" s="3126">
        <v>564.84</v>
      </c>
      <c r="F176" s="3443" t="s">
        <v>4305</v>
      </c>
      <c r="G176" s="3444">
        <v>1.68</v>
      </c>
    </row>
    <row r="177" spans="1:7" ht="18" hidden="1" customHeight="1" x14ac:dyDescent="0.25">
      <c r="A177" s="3445">
        <v>41518</v>
      </c>
      <c r="B177" s="3433">
        <v>60</v>
      </c>
      <c r="C177" s="3126">
        <v>1625</v>
      </c>
      <c r="D177" s="3126">
        <v>23310</v>
      </c>
      <c r="E177" s="3126">
        <v>777</v>
      </c>
      <c r="F177" s="3443" t="s">
        <v>4305</v>
      </c>
      <c r="G177" s="3444">
        <v>1.64</v>
      </c>
    </row>
    <row r="178" spans="1:7" ht="18" hidden="1" customHeight="1" x14ac:dyDescent="0.25">
      <c r="A178" s="3445">
        <v>41548</v>
      </c>
      <c r="B178" s="3433">
        <v>990</v>
      </c>
      <c r="C178" s="3126">
        <v>2560</v>
      </c>
      <c r="D178" s="3126">
        <v>56785</v>
      </c>
      <c r="E178" s="3126">
        <v>1831.77</v>
      </c>
      <c r="F178" s="3443" t="s">
        <v>4306</v>
      </c>
      <c r="G178" s="3444">
        <v>2.5299999999999998</v>
      </c>
    </row>
    <row r="179" spans="1:7" ht="18" hidden="1" customHeight="1" x14ac:dyDescent="0.25">
      <c r="A179" s="3445">
        <v>41579</v>
      </c>
      <c r="B179" s="3433">
        <v>225</v>
      </c>
      <c r="C179" s="3126">
        <v>2780</v>
      </c>
      <c r="D179" s="3126">
        <v>48017</v>
      </c>
      <c r="E179" s="3126">
        <v>1600.57</v>
      </c>
      <c r="F179" s="3443" t="s">
        <v>4307</v>
      </c>
      <c r="G179" s="3444">
        <v>3.58</v>
      </c>
    </row>
    <row r="180" spans="1:7" ht="18" hidden="1" customHeight="1" x14ac:dyDescent="0.25">
      <c r="A180" s="3445">
        <v>41609</v>
      </c>
      <c r="B180" s="3433">
        <v>310</v>
      </c>
      <c r="C180" s="3126">
        <v>2825</v>
      </c>
      <c r="D180" s="3126">
        <v>47480</v>
      </c>
      <c r="E180" s="3126">
        <v>1531.61</v>
      </c>
      <c r="F180" s="3443" t="s">
        <v>4308</v>
      </c>
      <c r="G180" s="3444">
        <v>3.52</v>
      </c>
    </row>
    <row r="181" spans="1:7" ht="18" hidden="1" customHeight="1" x14ac:dyDescent="0.25">
      <c r="A181" s="3445">
        <v>41640</v>
      </c>
      <c r="B181" s="3433">
        <v>5</v>
      </c>
      <c r="C181" s="3126">
        <v>2000</v>
      </c>
      <c r="D181" s="3126">
        <v>12670</v>
      </c>
      <c r="E181" s="3126">
        <v>436.9</v>
      </c>
      <c r="F181" s="3443" t="s">
        <v>4309</v>
      </c>
      <c r="G181" s="3444">
        <v>3.63</v>
      </c>
    </row>
    <row r="182" spans="1:7" ht="18" hidden="1" customHeight="1" x14ac:dyDescent="0.25">
      <c r="A182" s="3445">
        <v>41671</v>
      </c>
      <c r="B182" s="3433">
        <v>30</v>
      </c>
      <c r="C182" s="3126">
        <v>520</v>
      </c>
      <c r="D182" s="3126">
        <v>6385</v>
      </c>
      <c r="E182" s="3126">
        <v>228.04</v>
      </c>
      <c r="F182" s="3443" t="s">
        <v>4310</v>
      </c>
      <c r="G182" s="3444">
        <v>2.6</v>
      </c>
    </row>
    <row r="183" spans="1:7" ht="18" hidden="1" customHeight="1" x14ac:dyDescent="0.25">
      <c r="A183" s="3445">
        <v>41699</v>
      </c>
      <c r="B183" s="3433">
        <v>10</v>
      </c>
      <c r="C183" s="3126">
        <v>260</v>
      </c>
      <c r="D183" s="3126">
        <v>1660</v>
      </c>
      <c r="E183" s="3126">
        <v>111</v>
      </c>
      <c r="F183" s="3443" t="s">
        <v>4311</v>
      </c>
      <c r="G183" s="3444">
        <v>2.35</v>
      </c>
    </row>
    <row r="184" spans="1:7" ht="18" hidden="1" customHeight="1" x14ac:dyDescent="0.25">
      <c r="A184" s="3445">
        <v>41730</v>
      </c>
      <c r="B184" s="3433">
        <v>25</v>
      </c>
      <c r="C184" s="3126">
        <v>550</v>
      </c>
      <c r="D184" s="3126">
        <v>2815</v>
      </c>
      <c r="E184" s="3126">
        <v>112.6</v>
      </c>
      <c r="F184" s="3443" t="s">
        <v>4312</v>
      </c>
      <c r="G184" s="3444">
        <v>2.0299999999999998</v>
      </c>
    </row>
    <row r="185" spans="1:7" ht="18" hidden="1" customHeight="1" x14ac:dyDescent="0.25">
      <c r="A185" s="3445">
        <v>41760</v>
      </c>
      <c r="B185" s="3433">
        <v>105</v>
      </c>
      <c r="C185" s="3126">
        <v>1100</v>
      </c>
      <c r="D185" s="3126">
        <v>9525</v>
      </c>
      <c r="E185" s="3126">
        <v>340.18</v>
      </c>
      <c r="F185" s="3443" t="s">
        <v>4313</v>
      </c>
      <c r="G185" s="3444">
        <v>1.77</v>
      </c>
    </row>
    <row r="186" spans="1:7" ht="18" hidden="1" customHeight="1" x14ac:dyDescent="0.25">
      <c r="A186" s="3445">
        <v>41791</v>
      </c>
      <c r="B186" s="3433">
        <v>100</v>
      </c>
      <c r="C186" s="3126">
        <v>1195</v>
      </c>
      <c r="D186" s="3126">
        <v>8640</v>
      </c>
      <c r="E186" s="3126">
        <v>360</v>
      </c>
      <c r="F186" s="3443" t="s">
        <v>4314</v>
      </c>
      <c r="G186" s="3444">
        <v>1.49</v>
      </c>
    </row>
    <row r="187" spans="1:7" ht="18" hidden="1" customHeight="1" x14ac:dyDescent="0.25">
      <c r="A187" s="3445">
        <v>41821</v>
      </c>
      <c r="B187" s="3433">
        <v>20</v>
      </c>
      <c r="C187" s="3126">
        <v>2385</v>
      </c>
      <c r="D187" s="3126">
        <v>20495</v>
      </c>
      <c r="E187" s="3126">
        <v>683.17</v>
      </c>
      <c r="F187" s="3443" t="s">
        <v>4315</v>
      </c>
      <c r="G187" s="3444">
        <v>1.2</v>
      </c>
    </row>
    <row r="188" spans="1:7" ht="18" hidden="1" customHeight="1" x14ac:dyDescent="0.25">
      <c r="A188" s="3445">
        <v>41852</v>
      </c>
      <c r="B188" s="3433">
        <v>200</v>
      </c>
      <c r="C188" s="3126">
        <v>2475</v>
      </c>
      <c r="D188" s="3126">
        <v>47715</v>
      </c>
      <c r="E188" s="3126">
        <v>1539.19</v>
      </c>
      <c r="F188" s="3443" t="s">
        <v>4316</v>
      </c>
      <c r="G188" s="3444">
        <v>0.98</v>
      </c>
    </row>
    <row r="189" spans="1:7" ht="18" hidden="1" customHeight="1" x14ac:dyDescent="0.25">
      <c r="A189" s="3445">
        <v>41883</v>
      </c>
      <c r="B189" s="3433">
        <v>1070</v>
      </c>
      <c r="C189" s="3126">
        <v>2840</v>
      </c>
      <c r="D189" s="3126">
        <v>57825</v>
      </c>
      <c r="E189" s="3126">
        <v>1927.5</v>
      </c>
      <c r="F189" s="3443" t="s">
        <v>4317</v>
      </c>
      <c r="G189" s="3444">
        <v>0.75</v>
      </c>
    </row>
    <row r="190" spans="1:7" ht="18" hidden="1" customHeight="1" x14ac:dyDescent="0.25">
      <c r="A190" s="3445">
        <v>41913</v>
      </c>
      <c r="B190" s="3433">
        <v>290</v>
      </c>
      <c r="C190" s="3126">
        <v>2710</v>
      </c>
      <c r="D190" s="3126">
        <v>53324</v>
      </c>
      <c r="E190" s="3126">
        <v>1720.13</v>
      </c>
      <c r="F190" s="3443" t="s">
        <v>4318</v>
      </c>
      <c r="G190" s="3444">
        <v>0.72</v>
      </c>
    </row>
    <row r="191" spans="1:7" ht="18" hidden="1" customHeight="1" x14ac:dyDescent="0.25">
      <c r="A191" s="3445">
        <v>41944</v>
      </c>
      <c r="B191" s="3433">
        <v>125</v>
      </c>
      <c r="C191" s="3126">
        <v>1800</v>
      </c>
      <c r="D191" s="3126">
        <v>30475</v>
      </c>
      <c r="E191" s="3126">
        <v>1015.83</v>
      </c>
      <c r="F191" s="3443" t="s">
        <v>4319</v>
      </c>
      <c r="G191" s="3444">
        <v>0.63</v>
      </c>
    </row>
    <row r="192" spans="1:7" ht="18" hidden="1" customHeight="1" x14ac:dyDescent="0.25">
      <c r="A192" s="3445">
        <v>41974</v>
      </c>
      <c r="B192" s="3433">
        <v>1105</v>
      </c>
      <c r="C192" s="3126">
        <v>2880</v>
      </c>
      <c r="D192" s="3126">
        <v>62445</v>
      </c>
      <c r="E192" s="3126">
        <v>2014.35</v>
      </c>
      <c r="F192" s="3443" t="s">
        <v>4320</v>
      </c>
      <c r="G192" s="3444">
        <v>2.2999999999999998</v>
      </c>
    </row>
    <row r="193" spans="1:7" ht="18" hidden="1" customHeight="1" x14ac:dyDescent="0.25">
      <c r="A193" s="3445">
        <v>42005</v>
      </c>
      <c r="B193" s="3433">
        <v>175</v>
      </c>
      <c r="C193" s="3126">
        <v>1150</v>
      </c>
      <c r="D193" s="3126">
        <v>18123</v>
      </c>
      <c r="E193" s="3126">
        <v>584.61</v>
      </c>
      <c r="F193" s="3443" t="s">
        <v>4321</v>
      </c>
      <c r="G193" s="3444">
        <v>2.5299999999999998</v>
      </c>
    </row>
    <row r="194" spans="1:7" ht="18" hidden="1" customHeight="1" x14ac:dyDescent="0.25">
      <c r="A194" s="3445">
        <v>42036</v>
      </c>
      <c r="B194" s="3433">
        <v>95</v>
      </c>
      <c r="C194" s="3126">
        <v>1460</v>
      </c>
      <c r="D194" s="3126">
        <v>20972</v>
      </c>
      <c r="E194" s="3126">
        <v>749</v>
      </c>
      <c r="F194" s="3443" t="s">
        <v>4322</v>
      </c>
      <c r="G194" s="3444">
        <v>2.0299999999999998</v>
      </c>
    </row>
    <row r="195" spans="1:7" ht="20.100000000000001" hidden="1" customHeight="1" x14ac:dyDescent="0.25">
      <c r="A195" s="3445">
        <v>42064</v>
      </c>
      <c r="B195" s="3433">
        <v>50</v>
      </c>
      <c r="C195" s="3126">
        <v>1175</v>
      </c>
      <c r="D195" s="3126">
        <v>10260</v>
      </c>
      <c r="E195" s="3126">
        <v>330.97</v>
      </c>
      <c r="F195" s="3443" t="s">
        <v>4323</v>
      </c>
      <c r="G195" s="3444">
        <v>1.91</v>
      </c>
    </row>
    <row r="196" spans="1:7" ht="20.100000000000001" hidden="1" customHeight="1" x14ac:dyDescent="0.25">
      <c r="A196" s="3445">
        <v>42095</v>
      </c>
      <c r="B196" s="3433">
        <v>100</v>
      </c>
      <c r="C196" s="3126">
        <v>800</v>
      </c>
      <c r="D196" s="3126">
        <v>9785</v>
      </c>
      <c r="E196" s="3126">
        <v>349.46</v>
      </c>
      <c r="F196" s="3443" t="s">
        <v>4324</v>
      </c>
      <c r="G196" s="3444">
        <v>1.68</v>
      </c>
    </row>
    <row r="197" spans="1:7" ht="20.100000000000001" hidden="1" customHeight="1" x14ac:dyDescent="0.25">
      <c r="A197" s="3445">
        <v>42125</v>
      </c>
      <c r="B197" s="3433">
        <v>40</v>
      </c>
      <c r="C197" s="3126">
        <v>165</v>
      </c>
      <c r="D197" s="3126">
        <v>960</v>
      </c>
      <c r="E197" s="3126">
        <v>120</v>
      </c>
      <c r="F197" s="3443" t="s">
        <v>4325</v>
      </c>
      <c r="G197" s="3444">
        <v>1.47</v>
      </c>
    </row>
    <row r="198" spans="1:7" ht="20.100000000000001" hidden="1" customHeight="1" x14ac:dyDescent="0.25">
      <c r="A198" s="3445">
        <v>42156</v>
      </c>
      <c r="B198" s="3433">
        <v>25</v>
      </c>
      <c r="C198" s="3126">
        <v>425</v>
      </c>
      <c r="D198" s="3126">
        <v>2335</v>
      </c>
      <c r="E198" s="3126">
        <v>194.58</v>
      </c>
      <c r="F198" s="3443" t="s">
        <v>4233</v>
      </c>
      <c r="G198" s="3444">
        <v>1.06</v>
      </c>
    </row>
    <row r="199" spans="1:7" ht="20.100000000000001" hidden="1" customHeight="1" x14ac:dyDescent="0.25">
      <c r="A199" s="3445">
        <v>42186</v>
      </c>
      <c r="B199" s="3433">
        <v>25</v>
      </c>
      <c r="C199" s="3126">
        <v>100</v>
      </c>
      <c r="D199" s="3126">
        <v>445</v>
      </c>
      <c r="E199" s="3126">
        <v>55.63</v>
      </c>
      <c r="F199" s="3443" t="s">
        <v>4229</v>
      </c>
      <c r="G199" s="3444">
        <v>0.99</v>
      </c>
    </row>
    <row r="200" spans="1:7" ht="20.100000000000001" hidden="1" customHeight="1" x14ac:dyDescent="0.25">
      <c r="A200" s="3445">
        <v>42217</v>
      </c>
      <c r="B200" s="3433">
        <v>250</v>
      </c>
      <c r="C200" s="3126">
        <v>1880</v>
      </c>
      <c r="D200" s="3126">
        <v>7560</v>
      </c>
      <c r="E200" s="3126">
        <v>687.27</v>
      </c>
      <c r="F200" s="3443" t="s">
        <v>4326</v>
      </c>
      <c r="G200" s="3444">
        <v>1.1000000000000001</v>
      </c>
    </row>
    <row r="201" spans="1:7" ht="20.100000000000001" hidden="1" customHeight="1" x14ac:dyDescent="0.25">
      <c r="A201" s="3445">
        <v>42248</v>
      </c>
      <c r="B201" s="3433">
        <v>16</v>
      </c>
      <c r="C201" s="3126">
        <v>530</v>
      </c>
      <c r="D201" s="3126">
        <v>5116</v>
      </c>
      <c r="E201" s="3126">
        <v>222.43</v>
      </c>
      <c r="F201" s="3443" t="s">
        <v>4327</v>
      </c>
      <c r="G201" s="3444">
        <v>1.18</v>
      </c>
    </row>
    <row r="202" spans="1:7" ht="20.100000000000001" hidden="1" customHeight="1" x14ac:dyDescent="0.25">
      <c r="A202" s="3445">
        <v>42278</v>
      </c>
      <c r="B202" s="3433">
        <v>25</v>
      </c>
      <c r="C202" s="3126">
        <v>1095</v>
      </c>
      <c r="D202" s="3126">
        <v>6250</v>
      </c>
      <c r="E202" s="3126">
        <v>297.62</v>
      </c>
      <c r="F202" s="3443" t="s">
        <v>4328</v>
      </c>
      <c r="G202" s="3444">
        <v>1.1100000000000001</v>
      </c>
    </row>
    <row r="203" spans="1:7" ht="20.100000000000001" hidden="1" customHeight="1" x14ac:dyDescent="0.25">
      <c r="A203" s="3445">
        <v>42309</v>
      </c>
      <c r="B203" s="3433">
        <v>80</v>
      </c>
      <c r="C203" s="3126">
        <v>515</v>
      </c>
      <c r="D203" s="3126">
        <v>8780</v>
      </c>
      <c r="E203" s="3126">
        <v>313.57</v>
      </c>
      <c r="F203" s="3443" t="s">
        <v>4329</v>
      </c>
      <c r="G203" s="3444">
        <v>1.1100000000000001</v>
      </c>
    </row>
    <row r="204" spans="1:7" ht="20.100000000000001" hidden="1" customHeight="1" x14ac:dyDescent="0.25">
      <c r="A204" s="3451">
        <v>42339</v>
      </c>
      <c r="B204" s="3452">
        <v>100</v>
      </c>
      <c r="C204" s="3453">
        <v>555</v>
      </c>
      <c r="D204" s="3453">
        <v>9405</v>
      </c>
      <c r="E204" s="3453">
        <v>303.39</v>
      </c>
      <c r="F204" s="3454" t="s">
        <v>4226</v>
      </c>
      <c r="G204" s="3455">
        <v>1.28</v>
      </c>
    </row>
    <row r="205" spans="1:7" ht="20.100000000000001" hidden="1" customHeight="1" x14ac:dyDescent="0.25">
      <c r="A205" s="3445">
        <v>42370</v>
      </c>
      <c r="B205" s="3433">
        <v>20</v>
      </c>
      <c r="C205" s="3126">
        <v>420</v>
      </c>
      <c r="D205" s="3126">
        <v>5370</v>
      </c>
      <c r="E205" s="3126">
        <v>173.23</v>
      </c>
      <c r="F205" s="3443" t="s">
        <v>2517</v>
      </c>
      <c r="G205" s="3444">
        <v>1.6</v>
      </c>
    </row>
    <row r="206" spans="1:7" ht="20.100000000000001" hidden="1" customHeight="1" x14ac:dyDescent="0.25">
      <c r="A206" s="3445">
        <v>42401</v>
      </c>
      <c r="B206" s="3433">
        <v>105</v>
      </c>
      <c r="C206" s="3126">
        <v>1830</v>
      </c>
      <c r="D206" s="3126">
        <v>20405</v>
      </c>
      <c r="E206" s="3126">
        <v>703.62</v>
      </c>
      <c r="F206" s="3443" t="s">
        <v>4330</v>
      </c>
      <c r="G206" s="3444">
        <v>1.56</v>
      </c>
    </row>
    <row r="207" spans="1:7" ht="20.100000000000001" hidden="1" customHeight="1" x14ac:dyDescent="0.25">
      <c r="A207" s="3445">
        <v>42430</v>
      </c>
      <c r="B207" s="3433">
        <v>125</v>
      </c>
      <c r="C207" s="3126">
        <v>775</v>
      </c>
      <c r="D207" s="3126">
        <v>8305</v>
      </c>
      <c r="E207" s="3126">
        <v>319.42</v>
      </c>
      <c r="F207" s="3443" t="s">
        <v>4331</v>
      </c>
      <c r="G207" s="3444">
        <v>1.46</v>
      </c>
    </row>
    <row r="208" spans="1:7" ht="20.100000000000001" hidden="1" customHeight="1" x14ac:dyDescent="0.25">
      <c r="A208" s="3445">
        <v>42461</v>
      </c>
      <c r="B208" s="3433">
        <v>250</v>
      </c>
      <c r="C208" s="3126">
        <v>1980</v>
      </c>
      <c r="D208" s="3126">
        <v>24710</v>
      </c>
      <c r="E208" s="3126">
        <v>823.67</v>
      </c>
      <c r="F208" s="3443" t="s">
        <v>4332</v>
      </c>
      <c r="G208" s="3444">
        <v>1.45</v>
      </c>
    </row>
    <row r="209" spans="1:7" ht="20.100000000000001" hidden="1" customHeight="1" x14ac:dyDescent="0.25">
      <c r="A209" s="3445">
        <v>42491</v>
      </c>
      <c r="B209" s="3433">
        <v>30</v>
      </c>
      <c r="C209" s="3126">
        <v>1980</v>
      </c>
      <c r="D209" s="3126">
        <v>4920</v>
      </c>
      <c r="E209" s="3126">
        <v>378.46</v>
      </c>
      <c r="F209" s="3443" t="s">
        <v>4239</v>
      </c>
      <c r="G209" s="3444">
        <v>1.58</v>
      </c>
    </row>
    <row r="210" spans="1:7" ht="20.100000000000001" hidden="1" customHeight="1" x14ac:dyDescent="0.25">
      <c r="A210" s="3445">
        <v>42522</v>
      </c>
      <c r="B210" s="3433">
        <v>30</v>
      </c>
      <c r="C210" s="3126">
        <v>975</v>
      </c>
      <c r="D210" s="3126">
        <v>13740</v>
      </c>
      <c r="E210" s="3126">
        <v>528.46</v>
      </c>
      <c r="F210" s="3443" t="s">
        <v>4333</v>
      </c>
      <c r="G210" s="3444">
        <v>1.38</v>
      </c>
    </row>
    <row r="211" spans="1:7" ht="20.100000000000001" hidden="1" customHeight="1" x14ac:dyDescent="0.25">
      <c r="A211" s="3445">
        <v>42552</v>
      </c>
      <c r="B211" s="3433">
        <v>100</v>
      </c>
      <c r="C211" s="3126">
        <v>2830</v>
      </c>
      <c r="D211" s="3126">
        <v>30170</v>
      </c>
      <c r="E211" s="3126">
        <v>1005.67</v>
      </c>
      <c r="F211" s="3443" t="s">
        <v>4304</v>
      </c>
      <c r="G211" s="3444">
        <v>2.63</v>
      </c>
    </row>
    <row r="212" spans="1:7" ht="20.100000000000001" hidden="1" customHeight="1" x14ac:dyDescent="0.25">
      <c r="A212" s="3445">
        <v>42583</v>
      </c>
      <c r="B212" s="3433">
        <v>100</v>
      </c>
      <c r="C212" s="3126">
        <v>775</v>
      </c>
      <c r="D212" s="3126">
        <v>10245</v>
      </c>
      <c r="E212" s="3126">
        <v>330.48</v>
      </c>
      <c r="F212" s="3443" t="s">
        <v>4334</v>
      </c>
      <c r="G212" s="3444">
        <v>1.423</v>
      </c>
    </row>
    <row r="213" spans="1:7" ht="20.100000000000001" hidden="1" customHeight="1" x14ac:dyDescent="0.25">
      <c r="A213" s="3445">
        <v>42614</v>
      </c>
      <c r="B213" s="3433">
        <v>75</v>
      </c>
      <c r="C213" s="3126">
        <v>1005</v>
      </c>
      <c r="D213" s="3126">
        <v>13065</v>
      </c>
      <c r="E213" s="3126">
        <v>522.6</v>
      </c>
      <c r="F213" s="3443" t="s">
        <v>4335</v>
      </c>
      <c r="G213" s="3444">
        <v>1.37</v>
      </c>
    </row>
    <row r="214" spans="1:7" ht="20.100000000000001" hidden="1" customHeight="1" x14ac:dyDescent="0.25">
      <c r="A214" s="3445">
        <v>42644</v>
      </c>
      <c r="B214" s="3433">
        <v>200</v>
      </c>
      <c r="C214" s="3126">
        <v>2010</v>
      </c>
      <c r="D214" s="3126">
        <v>25120</v>
      </c>
      <c r="E214" s="3126">
        <v>810</v>
      </c>
      <c r="F214" s="3443" t="s">
        <v>4335</v>
      </c>
      <c r="G214" s="3444">
        <v>1.39</v>
      </c>
    </row>
    <row r="215" spans="1:7" ht="20.100000000000001" hidden="1" customHeight="1" x14ac:dyDescent="0.25">
      <c r="A215" s="3445">
        <v>42675</v>
      </c>
      <c r="B215" s="3433">
        <v>100</v>
      </c>
      <c r="C215" s="3126">
        <v>1780</v>
      </c>
      <c r="D215" s="3126">
        <v>16430</v>
      </c>
      <c r="E215" s="3126">
        <v>547.66999999999996</v>
      </c>
      <c r="F215" s="3443" t="s">
        <v>4336</v>
      </c>
      <c r="G215" s="3444">
        <v>1.66</v>
      </c>
    </row>
    <row r="216" spans="1:7" ht="20.100000000000001" hidden="1" customHeight="1" x14ac:dyDescent="0.25">
      <c r="A216" s="3445">
        <v>42705</v>
      </c>
      <c r="B216" s="3433">
        <v>50</v>
      </c>
      <c r="C216" s="3126">
        <v>420</v>
      </c>
      <c r="D216" s="3126">
        <v>5285</v>
      </c>
      <c r="E216" s="3126">
        <v>170.48</v>
      </c>
      <c r="F216" s="3443" t="s">
        <v>4331</v>
      </c>
      <c r="G216" s="3444">
        <v>1.52</v>
      </c>
    </row>
    <row r="217" spans="1:7" ht="20.100000000000001" hidden="1" customHeight="1" x14ac:dyDescent="0.25">
      <c r="A217" s="3456">
        <v>42736</v>
      </c>
      <c r="B217" s="3457">
        <v>50</v>
      </c>
      <c r="C217" s="3458">
        <v>250</v>
      </c>
      <c r="D217" s="3458">
        <v>3100</v>
      </c>
      <c r="E217" s="3458">
        <v>124</v>
      </c>
      <c r="F217" s="3447" t="s">
        <v>4337</v>
      </c>
      <c r="G217" s="3459">
        <v>1.31</v>
      </c>
    </row>
    <row r="218" spans="1:7" ht="20.100000000000001" hidden="1" customHeight="1" x14ac:dyDescent="0.25">
      <c r="A218" s="3445">
        <v>42767</v>
      </c>
      <c r="B218" s="3433">
        <v>50</v>
      </c>
      <c r="C218" s="3126">
        <v>600</v>
      </c>
      <c r="D218" s="3126">
        <v>4891</v>
      </c>
      <c r="E218" s="3126">
        <v>232.9</v>
      </c>
      <c r="F218" s="3443" t="s">
        <v>4338</v>
      </c>
      <c r="G218" s="3444">
        <v>1.08</v>
      </c>
    </row>
    <row r="219" spans="1:7" ht="20.100000000000001" hidden="1" customHeight="1" x14ac:dyDescent="0.25">
      <c r="A219" s="3445">
        <v>42795</v>
      </c>
      <c r="B219" s="3433">
        <v>70.5</v>
      </c>
      <c r="C219" s="3126">
        <v>1205.5</v>
      </c>
      <c r="D219" s="3126">
        <v>15525.5</v>
      </c>
      <c r="E219" s="3126">
        <v>500.82</v>
      </c>
      <c r="F219" s="3443" t="s">
        <v>4338</v>
      </c>
      <c r="G219" s="3444">
        <v>1.1499999999999999</v>
      </c>
    </row>
    <row r="220" spans="1:7" ht="20.100000000000001" customHeight="1" x14ac:dyDescent="0.25">
      <c r="A220" s="3445">
        <v>42826</v>
      </c>
      <c r="B220" s="3433">
        <v>20.5</v>
      </c>
      <c r="C220" s="3126">
        <v>1040.5</v>
      </c>
      <c r="D220" s="3126">
        <v>8445</v>
      </c>
      <c r="E220" s="3126">
        <v>281.5</v>
      </c>
      <c r="F220" s="3443" t="s">
        <v>4338</v>
      </c>
      <c r="G220" s="3444">
        <v>1.0900000000000001</v>
      </c>
    </row>
    <row r="221" spans="1:7" ht="20.100000000000001" customHeight="1" x14ac:dyDescent="0.25">
      <c r="A221" s="3445">
        <v>42856</v>
      </c>
      <c r="B221" s="3433">
        <v>20.5</v>
      </c>
      <c r="C221" s="3126">
        <v>420.5</v>
      </c>
      <c r="D221" s="3126">
        <v>3537.5</v>
      </c>
      <c r="E221" s="3126">
        <v>117.92</v>
      </c>
      <c r="F221" s="3443" t="s">
        <v>4339</v>
      </c>
      <c r="G221" s="3444">
        <v>1.23</v>
      </c>
    </row>
    <row r="222" spans="1:7" ht="20.100000000000001" customHeight="1" x14ac:dyDescent="0.25">
      <c r="A222" s="3445">
        <v>42887</v>
      </c>
      <c r="B222" s="3433">
        <v>50</v>
      </c>
      <c r="C222" s="3126">
        <v>450</v>
      </c>
      <c r="D222" s="3126">
        <v>3605</v>
      </c>
      <c r="E222" s="3126">
        <v>171.67</v>
      </c>
      <c r="F222" s="3443" t="s">
        <v>4340</v>
      </c>
      <c r="G222" s="3444">
        <v>1.01</v>
      </c>
    </row>
    <row r="223" spans="1:7" ht="20.100000000000001" customHeight="1" x14ac:dyDescent="0.25">
      <c r="A223" s="3445">
        <v>42917</v>
      </c>
      <c r="B223" s="3433">
        <v>50</v>
      </c>
      <c r="C223" s="3126">
        <v>600</v>
      </c>
      <c r="D223" s="3126">
        <v>5820</v>
      </c>
      <c r="E223" s="3126">
        <v>291</v>
      </c>
      <c r="F223" s="3443" t="s">
        <v>4341</v>
      </c>
      <c r="G223" s="3444">
        <v>0.83</v>
      </c>
    </row>
    <row r="224" spans="1:7" ht="20.100000000000001" customHeight="1" x14ac:dyDescent="0.25">
      <c r="A224" s="3445">
        <v>42948</v>
      </c>
      <c r="B224" s="3433">
        <v>100</v>
      </c>
      <c r="C224" s="3126">
        <v>475</v>
      </c>
      <c r="D224" s="3126">
        <v>2510</v>
      </c>
      <c r="E224" s="3126">
        <v>313.75</v>
      </c>
      <c r="F224" s="3443" t="s">
        <v>4342</v>
      </c>
      <c r="G224" s="3444">
        <v>0.8</v>
      </c>
    </row>
    <row r="225" spans="1:7" ht="20.100000000000001" customHeight="1" x14ac:dyDescent="0.25">
      <c r="A225" s="3445">
        <v>42979</v>
      </c>
      <c r="B225" s="3433">
        <v>150</v>
      </c>
      <c r="C225" s="3126">
        <v>750</v>
      </c>
      <c r="D225" s="3126">
        <v>7300</v>
      </c>
      <c r="E225" s="3126">
        <v>456.25</v>
      </c>
      <c r="F225" s="3443" t="s">
        <v>4343</v>
      </c>
      <c r="G225" s="3444">
        <v>1.01</v>
      </c>
    </row>
    <row r="226" spans="1:7" ht="20.100000000000001" customHeight="1" x14ac:dyDescent="0.25">
      <c r="A226" s="3445">
        <v>43009</v>
      </c>
      <c r="B226" s="3433">
        <v>10</v>
      </c>
      <c r="C226" s="3126">
        <v>1570</v>
      </c>
      <c r="D226" s="3126">
        <v>18570</v>
      </c>
      <c r="E226" s="3126">
        <v>599.03</v>
      </c>
      <c r="F226" s="3443" t="s">
        <v>4344</v>
      </c>
      <c r="G226" s="3444">
        <v>0.92</v>
      </c>
    </row>
    <row r="227" spans="1:7" ht="20.100000000000001" customHeight="1" x14ac:dyDescent="0.25">
      <c r="A227" s="3445">
        <v>43040</v>
      </c>
      <c r="B227" s="3433">
        <v>25</v>
      </c>
      <c r="C227" s="3126">
        <v>980</v>
      </c>
      <c r="D227" s="3126">
        <v>14235</v>
      </c>
      <c r="E227" s="3126">
        <v>508.39</v>
      </c>
      <c r="F227" s="3443" t="s">
        <v>4345</v>
      </c>
      <c r="G227" s="3444">
        <v>1.02</v>
      </c>
    </row>
    <row r="228" spans="1:7" ht="20.100000000000001" customHeight="1" x14ac:dyDescent="0.25">
      <c r="A228" s="3445">
        <v>43070</v>
      </c>
      <c r="B228" s="3433">
        <v>50</v>
      </c>
      <c r="C228" s="3126">
        <v>1385</v>
      </c>
      <c r="D228" s="3126">
        <v>20925</v>
      </c>
      <c r="E228" s="3126">
        <v>747</v>
      </c>
      <c r="F228" s="3443" t="s">
        <v>4346</v>
      </c>
      <c r="G228" s="3444">
        <v>1.28</v>
      </c>
    </row>
    <row r="229" spans="1:7" ht="20.100000000000001" customHeight="1" x14ac:dyDescent="0.25">
      <c r="A229" s="3445">
        <v>43101</v>
      </c>
      <c r="B229" s="3433">
        <v>175</v>
      </c>
      <c r="C229" s="3126">
        <v>2600</v>
      </c>
      <c r="D229" s="3126">
        <v>40265</v>
      </c>
      <c r="E229" s="3126">
        <v>1298.8699999999999</v>
      </c>
      <c r="F229" s="3443" t="s">
        <v>4347</v>
      </c>
      <c r="G229" s="3444">
        <v>1.37</v>
      </c>
    </row>
    <row r="230" spans="1:7" ht="20.100000000000001" customHeight="1" x14ac:dyDescent="0.25">
      <c r="A230" s="3445">
        <v>43132</v>
      </c>
      <c r="B230" s="3433">
        <v>550</v>
      </c>
      <c r="C230" s="3126">
        <v>4200</v>
      </c>
      <c r="D230" s="3126">
        <v>58260</v>
      </c>
      <c r="E230" s="3126">
        <v>2080.71</v>
      </c>
      <c r="F230" s="3443" t="s">
        <v>4348</v>
      </c>
      <c r="G230" s="3444">
        <v>2.36</v>
      </c>
    </row>
    <row r="231" spans="1:7" ht="20.100000000000001" customHeight="1" x14ac:dyDescent="0.25">
      <c r="A231" s="3445">
        <v>43160</v>
      </c>
      <c r="B231" s="3433">
        <v>100</v>
      </c>
      <c r="C231" s="3126">
        <v>1600</v>
      </c>
      <c r="D231" s="3126">
        <v>16760</v>
      </c>
      <c r="E231" s="3126">
        <v>540.65</v>
      </c>
      <c r="F231" s="3443" t="s">
        <v>4349</v>
      </c>
      <c r="G231" s="3444">
        <v>2.99</v>
      </c>
    </row>
    <row r="232" spans="1:7" ht="20.100000000000001" customHeight="1" x14ac:dyDescent="0.25">
      <c r="A232" s="3445">
        <v>43191</v>
      </c>
      <c r="B232" s="3433">
        <v>275</v>
      </c>
      <c r="C232" s="3126">
        <v>3045</v>
      </c>
      <c r="D232" s="3126">
        <v>59510</v>
      </c>
      <c r="E232" s="3126">
        <v>1983.67</v>
      </c>
      <c r="F232" s="3443" t="s">
        <v>4350</v>
      </c>
      <c r="G232" s="3444">
        <v>3.46</v>
      </c>
    </row>
    <row r="233" spans="1:7" ht="20.100000000000001" customHeight="1" x14ac:dyDescent="0.25">
      <c r="A233" s="3445">
        <v>43221</v>
      </c>
      <c r="B233" s="3433">
        <v>200</v>
      </c>
      <c r="C233" s="3126">
        <v>1575</v>
      </c>
      <c r="D233" s="3126">
        <v>25625</v>
      </c>
      <c r="E233" s="3126">
        <v>826.61</v>
      </c>
      <c r="F233" s="3443" t="s">
        <v>4351</v>
      </c>
      <c r="G233" s="3444">
        <v>3.41</v>
      </c>
    </row>
    <row r="234" spans="1:7" ht="20.100000000000001" customHeight="1" x14ac:dyDescent="0.25">
      <c r="A234" s="3445">
        <v>43252</v>
      </c>
      <c r="B234" s="3433">
        <v>400</v>
      </c>
      <c r="C234" s="3126">
        <v>2610</v>
      </c>
      <c r="D234" s="3126">
        <v>37945</v>
      </c>
      <c r="E234" s="3126">
        <v>1264.83</v>
      </c>
      <c r="F234" s="3443" t="s">
        <v>4352</v>
      </c>
      <c r="G234" s="3444">
        <v>3.38</v>
      </c>
    </row>
    <row r="235" spans="1:7" ht="20.100000000000001" customHeight="1" x14ac:dyDescent="0.25">
      <c r="A235" s="3445">
        <v>43282</v>
      </c>
      <c r="B235" s="3433">
        <v>75</v>
      </c>
      <c r="C235" s="3126">
        <v>2470</v>
      </c>
      <c r="D235" s="3126">
        <v>14870</v>
      </c>
      <c r="E235" s="3126">
        <v>479.67741935483872</v>
      </c>
      <c r="F235" s="3443" t="s">
        <v>4353</v>
      </c>
      <c r="G235" s="3444">
        <v>3.3753711163416278</v>
      </c>
    </row>
    <row r="236" spans="1:7" ht="20.100000000000001" customHeight="1" x14ac:dyDescent="0.25">
      <c r="A236" s="3445">
        <v>43313</v>
      </c>
      <c r="B236" s="3433">
        <v>50</v>
      </c>
      <c r="C236" s="3126">
        <v>1900</v>
      </c>
      <c r="D236" s="3126">
        <v>12700</v>
      </c>
      <c r="E236" s="3126">
        <v>635</v>
      </c>
      <c r="F236" s="3443" t="s">
        <v>4351</v>
      </c>
      <c r="G236" s="3444">
        <v>3.48</v>
      </c>
    </row>
    <row r="237" spans="1:7" ht="20.100000000000001" customHeight="1" x14ac:dyDescent="0.25">
      <c r="A237" s="3445">
        <v>43344</v>
      </c>
      <c r="B237" s="3433">
        <v>70</v>
      </c>
      <c r="C237" s="3126">
        <v>1625</v>
      </c>
      <c r="D237" s="3126">
        <v>17300</v>
      </c>
      <c r="E237" s="3126">
        <v>720.83</v>
      </c>
      <c r="F237" s="3443" t="s">
        <v>4354</v>
      </c>
      <c r="G237" s="3444">
        <v>3.34</v>
      </c>
    </row>
    <row r="238" spans="1:7" ht="20.100000000000001" customHeight="1" x14ac:dyDescent="0.25">
      <c r="A238" s="3445">
        <v>43374</v>
      </c>
      <c r="B238" s="3433">
        <v>75</v>
      </c>
      <c r="C238" s="3126">
        <v>1380</v>
      </c>
      <c r="D238" s="3126">
        <v>18980</v>
      </c>
      <c r="E238" s="3126">
        <v>790.83</v>
      </c>
      <c r="F238" s="3443" t="s">
        <v>4355</v>
      </c>
      <c r="G238" s="3444">
        <v>3.49</v>
      </c>
    </row>
    <row r="239" spans="1:7" ht="20.100000000000001" customHeight="1" x14ac:dyDescent="0.25">
      <c r="A239" s="3445">
        <v>43405</v>
      </c>
      <c r="B239" s="3433">
        <v>100</v>
      </c>
      <c r="C239" s="3126">
        <v>1550</v>
      </c>
      <c r="D239" s="3126">
        <v>25255</v>
      </c>
      <c r="E239" s="3126">
        <v>870.86</v>
      </c>
      <c r="F239" s="3443" t="s">
        <v>4356</v>
      </c>
      <c r="G239" s="3444">
        <v>3.26</v>
      </c>
    </row>
    <row r="240" spans="1:7" ht="20.100000000000001" customHeight="1" x14ac:dyDescent="0.25">
      <c r="A240" s="3445">
        <v>43435</v>
      </c>
      <c r="B240" s="3433">
        <v>100</v>
      </c>
      <c r="C240" s="3126">
        <v>2528</v>
      </c>
      <c r="D240" s="3126">
        <v>27474</v>
      </c>
      <c r="E240" s="3126">
        <v>1017.56</v>
      </c>
      <c r="F240" s="3443" t="s">
        <v>4357</v>
      </c>
      <c r="G240" s="3444">
        <v>3.44</v>
      </c>
    </row>
    <row r="241" spans="1:9" ht="20.100000000000001" customHeight="1" x14ac:dyDescent="0.25">
      <c r="A241" s="3445">
        <v>43466</v>
      </c>
      <c r="B241" s="3433">
        <v>453</v>
      </c>
      <c r="C241" s="3126">
        <v>3203</v>
      </c>
      <c r="D241" s="3126">
        <v>49388</v>
      </c>
      <c r="E241" s="3126">
        <v>1593.16</v>
      </c>
      <c r="F241" s="3443" t="s">
        <v>3738</v>
      </c>
      <c r="G241" s="3444">
        <v>3.74</v>
      </c>
    </row>
    <row r="242" spans="1:9" ht="20.100000000000001" customHeight="1" x14ac:dyDescent="0.25">
      <c r="A242" s="3445">
        <v>43497</v>
      </c>
      <c r="B242" s="3433">
        <v>453</v>
      </c>
      <c r="C242" s="3126">
        <v>2283</v>
      </c>
      <c r="D242" s="3126">
        <v>31848</v>
      </c>
      <c r="E242" s="3126">
        <v>1137.43</v>
      </c>
      <c r="F242" s="3443" t="s">
        <v>4358</v>
      </c>
      <c r="G242" s="3444">
        <v>3.86</v>
      </c>
    </row>
    <row r="243" spans="1:9" ht="20.100000000000001" customHeight="1" x14ac:dyDescent="0.25">
      <c r="A243" s="3445">
        <v>43525</v>
      </c>
      <c r="B243" s="3433">
        <v>592</v>
      </c>
      <c r="C243" s="3126">
        <v>1292</v>
      </c>
      <c r="D243" s="3126">
        <v>22727</v>
      </c>
      <c r="E243" s="3126">
        <v>733.13</v>
      </c>
      <c r="F243" s="3443" t="s">
        <v>4196</v>
      </c>
      <c r="G243" s="3444">
        <v>4.29</v>
      </c>
    </row>
    <row r="244" spans="1:9" ht="20.100000000000001" customHeight="1" x14ac:dyDescent="0.25">
      <c r="A244" s="3445">
        <v>43556</v>
      </c>
      <c r="B244" s="3433">
        <v>154</v>
      </c>
      <c r="C244" s="3126">
        <v>1509</v>
      </c>
      <c r="D244" s="3126">
        <v>24350</v>
      </c>
      <c r="E244" s="3126">
        <v>811.67</v>
      </c>
      <c r="F244" s="3443" t="s">
        <v>4192</v>
      </c>
      <c r="G244" s="3444">
        <v>3.65</v>
      </c>
    </row>
    <row r="245" spans="1:9" ht="20.100000000000001" customHeight="1" thickBot="1" x14ac:dyDescent="0.3">
      <c r="A245" s="3460"/>
      <c r="B245" s="3461"/>
      <c r="C245" s="3462"/>
      <c r="D245" s="3462"/>
      <c r="E245" s="3462"/>
      <c r="F245" s="3463"/>
      <c r="G245" s="3464"/>
    </row>
    <row r="246" spans="1:9" ht="18" customHeight="1" thickTop="1" x14ac:dyDescent="0.25">
      <c r="A246" s="1939" t="s">
        <v>4359</v>
      </c>
      <c r="B246" s="1940"/>
      <c r="C246" s="1940"/>
      <c r="D246" s="1940"/>
      <c r="E246" s="1941" t="s">
        <v>4360</v>
      </c>
      <c r="G246" s="1942"/>
      <c r="H246" s="1804"/>
      <c r="I246" s="1804"/>
    </row>
    <row r="247" spans="1:9" ht="18.75" customHeight="1" x14ac:dyDescent="0.25">
      <c r="A247" s="817" t="s">
        <v>520</v>
      </c>
      <c r="B247" s="1804"/>
      <c r="C247" s="1804"/>
      <c r="D247" s="1817"/>
      <c r="E247" s="1804"/>
      <c r="F247" s="817"/>
      <c r="G247" s="1942"/>
      <c r="H247" s="1804"/>
      <c r="I247" s="1804"/>
    </row>
    <row r="248" spans="1:9" s="1944" customFormat="1" ht="16.5" x14ac:dyDescent="0.25">
      <c r="A248" s="808" t="s">
        <v>4015</v>
      </c>
      <c r="B248" s="808"/>
      <c r="C248" s="808"/>
      <c r="D248" s="808"/>
      <c r="E248" s="808"/>
      <c r="F248" s="807"/>
      <c r="G248" s="1943"/>
      <c r="H248" s="1804"/>
      <c r="I248" s="808"/>
    </row>
    <row r="249" spans="1:9" s="1944" customFormat="1" x14ac:dyDescent="0.25">
      <c r="A249" s="1945"/>
      <c r="F249" s="1946"/>
      <c r="G249" s="1947"/>
    </row>
  </sheetData>
  <mergeCells count="3">
    <mergeCell ref="A3:A6"/>
    <mergeCell ref="B6:E6"/>
    <mergeCell ref="F6:G6"/>
  </mergeCells>
  <pageMargins left="1.2598425196850394" right="0.74803149606299213" top="0.6692913385826772" bottom="0.39370078740157483" header="0.51181102362204722" footer="0.51181102362204722"/>
  <pageSetup paperSize="9" scale="57"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H47"/>
  <sheetViews>
    <sheetView topLeftCell="A20" zoomScaleNormal="100" workbookViewId="0">
      <selection activeCell="L6" sqref="L6"/>
    </sheetView>
  </sheetViews>
  <sheetFormatPr defaultRowHeight="15" x14ac:dyDescent="0.25"/>
  <cols>
    <col min="1" max="1" width="17.7109375" style="1683" customWidth="1"/>
    <col min="2" max="2" width="15.7109375" style="1683" customWidth="1"/>
    <col min="3" max="3" width="18" style="1683" customWidth="1"/>
    <col min="4" max="4" width="18.42578125" style="1683" customWidth="1"/>
    <col min="5" max="5" width="19.5703125" style="1683" customWidth="1"/>
    <col min="6" max="6" width="10.7109375" style="1683" customWidth="1"/>
    <col min="7" max="8" width="9.140625" style="1683"/>
    <col min="9" max="9" width="4.5703125" style="1683" customWidth="1"/>
    <col min="10" max="16384" width="9.140625" style="1683"/>
  </cols>
  <sheetData>
    <row r="1" spans="1:6" ht="17.25" x14ac:dyDescent="0.25">
      <c r="A1" s="1948" t="s">
        <v>4361</v>
      </c>
      <c r="B1" s="1949"/>
      <c r="C1" s="1949"/>
      <c r="D1" s="1949"/>
      <c r="E1" s="1949"/>
    </row>
    <row r="2" spans="1:6" ht="10.5" customHeight="1" thickBot="1" x14ac:dyDescent="0.3">
      <c r="A2" s="1950"/>
      <c r="B2" s="1949"/>
      <c r="C2" s="1949"/>
      <c r="D2" s="1949"/>
      <c r="E2" s="1949"/>
    </row>
    <row r="3" spans="1:6" s="1956" customFormat="1" ht="33.75" thickBot="1" x14ac:dyDescent="0.3">
      <c r="A3" s="1951" t="s">
        <v>0</v>
      </c>
      <c r="B3" s="1952" t="s">
        <v>522</v>
      </c>
      <c r="C3" s="1953" t="s">
        <v>4362</v>
      </c>
      <c r="D3" s="1954" t="s">
        <v>3932</v>
      </c>
      <c r="E3" s="1955" t="s">
        <v>4363</v>
      </c>
    </row>
    <row r="4" spans="1:6" ht="16.5" x14ac:dyDescent="0.25">
      <c r="A4" s="1957">
        <v>42917</v>
      </c>
      <c r="B4" s="1958" t="s">
        <v>1972</v>
      </c>
      <c r="C4" s="1959" t="s">
        <v>1972</v>
      </c>
      <c r="D4" s="1960" t="s">
        <v>1972</v>
      </c>
      <c r="E4" s="1961" t="s">
        <v>1972</v>
      </c>
    </row>
    <row r="5" spans="1:6" ht="16.5" x14ac:dyDescent="0.25">
      <c r="A5" s="1957">
        <v>42948</v>
      </c>
      <c r="B5" s="1958" t="s">
        <v>4364</v>
      </c>
      <c r="C5" s="1962">
        <v>50</v>
      </c>
      <c r="D5" s="1808">
        <v>182</v>
      </c>
      <c r="E5" s="1961">
        <v>1.95</v>
      </c>
    </row>
    <row r="6" spans="1:6" ht="16.5" x14ac:dyDescent="0.25">
      <c r="A6" s="1957">
        <v>42979</v>
      </c>
      <c r="B6" s="1958" t="s">
        <v>718</v>
      </c>
      <c r="C6" s="1962">
        <v>504</v>
      </c>
      <c r="D6" s="1808">
        <v>49</v>
      </c>
      <c r="E6" s="1961">
        <v>2.1</v>
      </c>
    </row>
    <row r="7" spans="1:6" ht="16.5" x14ac:dyDescent="0.25">
      <c r="A7" s="1957">
        <v>43009</v>
      </c>
      <c r="B7" s="1958" t="s">
        <v>4364</v>
      </c>
      <c r="C7" s="1962">
        <v>50</v>
      </c>
      <c r="D7" s="1808">
        <v>182</v>
      </c>
      <c r="E7" s="1961">
        <v>1.9567000000000001</v>
      </c>
    </row>
    <row r="8" spans="1:6" ht="16.5" x14ac:dyDescent="0.25">
      <c r="A8" s="1957">
        <v>43040</v>
      </c>
      <c r="B8" s="1958" t="s">
        <v>4364</v>
      </c>
      <c r="C8" s="1962">
        <v>25</v>
      </c>
      <c r="D8" s="1808">
        <v>181</v>
      </c>
      <c r="E8" s="1961">
        <v>2.0680999999999998</v>
      </c>
    </row>
    <row r="9" spans="1:6" ht="16.5" x14ac:dyDescent="0.25">
      <c r="A9" s="1957">
        <v>43070</v>
      </c>
      <c r="B9" s="1958" t="s">
        <v>1972</v>
      </c>
      <c r="C9" s="1962" t="s">
        <v>1972</v>
      </c>
      <c r="D9" s="1808" t="s">
        <v>1972</v>
      </c>
      <c r="E9" s="1961" t="s">
        <v>1972</v>
      </c>
    </row>
    <row r="10" spans="1:6" ht="16.5" x14ac:dyDescent="0.25">
      <c r="A10" s="1957">
        <v>43101</v>
      </c>
      <c r="B10" s="1963" t="s">
        <v>1972</v>
      </c>
      <c r="C10" s="1962" t="s">
        <v>1972</v>
      </c>
      <c r="D10" s="1808" t="s">
        <v>1972</v>
      </c>
      <c r="E10" s="1961" t="s">
        <v>1972</v>
      </c>
    </row>
    <row r="11" spans="1:6" ht="16.5" x14ac:dyDescent="0.25">
      <c r="A11" s="1957">
        <v>43132</v>
      </c>
      <c r="B11" s="1963" t="s">
        <v>1972</v>
      </c>
      <c r="C11" s="1962" t="s">
        <v>1972</v>
      </c>
      <c r="D11" s="1808" t="s">
        <v>1972</v>
      </c>
      <c r="E11" s="1961" t="s">
        <v>1972</v>
      </c>
    </row>
    <row r="12" spans="1:6" ht="16.5" x14ac:dyDescent="0.25">
      <c r="A12" s="1957">
        <v>43160</v>
      </c>
      <c r="B12" s="1963" t="s">
        <v>4364</v>
      </c>
      <c r="C12" s="1962">
        <v>50</v>
      </c>
      <c r="D12" s="1808">
        <v>184</v>
      </c>
      <c r="E12" s="1961" t="s">
        <v>4365</v>
      </c>
    </row>
    <row r="13" spans="1:6" ht="16.5" x14ac:dyDescent="0.25">
      <c r="A13" s="1957">
        <v>43191</v>
      </c>
      <c r="B13" s="1963" t="s">
        <v>4364</v>
      </c>
      <c r="C13" s="1962">
        <v>50</v>
      </c>
      <c r="D13" s="1808">
        <v>91</v>
      </c>
      <c r="E13" s="1961">
        <v>2.8889999999999998</v>
      </c>
      <c r="F13" s="1964"/>
    </row>
    <row r="14" spans="1:6" ht="16.5" x14ac:dyDescent="0.25">
      <c r="A14" s="1957"/>
      <c r="B14" s="1963" t="s">
        <v>4364</v>
      </c>
      <c r="C14" s="1962">
        <v>50</v>
      </c>
      <c r="D14" s="1808">
        <v>183</v>
      </c>
      <c r="E14" s="1961">
        <v>2.94</v>
      </c>
    </row>
    <row r="15" spans="1:6" ht="16.5" x14ac:dyDescent="0.25">
      <c r="A15" s="1957">
        <v>43221</v>
      </c>
      <c r="B15" s="1963" t="s">
        <v>718</v>
      </c>
      <c r="C15" s="1962">
        <v>500</v>
      </c>
      <c r="D15" s="1808">
        <v>33</v>
      </c>
      <c r="E15" s="1961">
        <v>3.45</v>
      </c>
    </row>
    <row r="16" spans="1:6" ht="16.5" x14ac:dyDescent="0.25">
      <c r="A16" s="1957">
        <v>43252</v>
      </c>
      <c r="B16" s="1958" t="s">
        <v>4364</v>
      </c>
      <c r="C16" s="1962">
        <v>50</v>
      </c>
      <c r="D16" s="1808">
        <v>183</v>
      </c>
      <c r="E16" s="1961">
        <v>2.9525000000000001</v>
      </c>
    </row>
    <row r="17" spans="1:8" ht="16.5" x14ac:dyDescent="0.25">
      <c r="A17" s="1957">
        <v>43282</v>
      </c>
      <c r="B17" s="1958" t="s">
        <v>718</v>
      </c>
      <c r="C17" s="1962">
        <v>500</v>
      </c>
      <c r="D17" s="1808">
        <v>14</v>
      </c>
      <c r="E17" s="1961">
        <v>3.5</v>
      </c>
      <c r="H17" s="1965"/>
    </row>
    <row r="18" spans="1:8" ht="16.5" x14ac:dyDescent="0.25">
      <c r="A18" s="1957">
        <v>43313</v>
      </c>
      <c r="B18" s="1958" t="s">
        <v>4364</v>
      </c>
      <c r="C18" s="1962">
        <v>50</v>
      </c>
      <c r="D18" s="1808">
        <v>92</v>
      </c>
      <c r="E18" s="1961">
        <v>2.9531000000000001</v>
      </c>
      <c r="H18" s="1965"/>
    </row>
    <row r="19" spans="1:8" ht="16.5" x14ac:dyDescent="0.25">
      <c r="A19" s="1957"/>
      <c r="B19" s="1958" t="s">
        <v>4364</v>
      </c>
      <c r="C19" s="1962">
        <v>50</v>
      </c>
      <c r="D19" s="1808">
        <v>94</v>
      </c>
      <c r="E19" s="1961">
        <v>2.9483000000000001</v>
      </c>
      <c r="H19" s="1965"/>
    </row>
    <row r="20" spans="1:8" ht="16.5" x14ac:dyDescent="0.25">
      <c r="A20" s="1957"/>
      <c r="B20" s="1958" t="s">
        <v>4366</v>
      </c>
      <c r="C20" s="1962">
        <v>75</v>
      </c>
      <c r="D20" s="1808">
        <v>364</v>
      </c>
      <c r="E20" s="1961">
        <v>0.53900000000000003</v>
      </c>
      <c r="H20" s="1965"/>
    </row>
    <row r="21" spans="1:8" ht="16.5" x14ac:dyDescent="0.25">
      <c r="A21" s="1957"/>
      <c r="B21" s="1958" t="s">
        <v>718</v>
      </c>
      <c r="C21" s="1962">
        <v>505.7</v>
      </c>
      <c r="D21" s="1808">
        <v>184</v>
      </c>
      <c r="E21" s="1961">
        <v>3.6</v>
      </c>
      <c r="H21" s="1965"/>
    </row>
    <row r="22" spans="1:8" ht="16.5" x14ac:dyDescent="0.25">
      <c r="A22" s="1957">
        <v>43344</v>
      </c>
      <c r="B22" s="1958" t="s">
        <v>4364</v>
      </c>
      <c r="C22" s="1962">
        <v>50</v>
      </c>
      <c r="D22" s="1808">
        <v>731</v>
      </c>
      <c r="E22" s="1961" t="s">
        <v>4367</v>
      </c>
      <c r="F22" s="1964"/>
      <c r="H22" s="1965"/>
    </row>
    <row r="23" spans="1:8" ht="16.5" x14ac:dyDescent="0.25">
      <c r="A23" s="1957">
        <v>43374</v>
      </c>
      <c r="B23" s="1958" t="s">
        <v>4364</v>
      </c>
      <c r="C23" s="1962">
        <v>50</v>
      </c>
      <c r="D23" s="1808">
        <v>182</v>
      </c>
      <c r="E23" s="1961">
        <v>3.2038000000000002</v>
      </c>
      <c r="H23" s="1965"/>
    </row>
    <row r="24" spans="1:8" ht="16.5" x14ac:dyDescent="0.25">
      <c r="A24" s="1957">
        <v>43405</v>
      </c>
      <c r="B24" s="1958" t="s">
        <v>4364</v>
      </c>
      <c r="C24" s="1962">
        <v>0.5</v>
      </c>
      <c r="D24" s="1808">
        <v>3</v>
      </c>
      <c r="E24" s="1961">
        <v>2.5</v>
      </c>
      <c r="H24" s="1965"/>
    </row>
    <row r="25" spans="1:8" ht="16.5" x14ac:dyDescent="0.25">
      <c r="A25" s="1957">
        <v>43435</v>
      </c>
      <c r="B25" s="1958" t="s">
        <v>718</v>
      </c>
      <c r="C25" s="1962">
        <v>400</v>
      </c>
      <c r="D25" s="1808">
        <v>31</v>
      </c>
      <c r="E25" s="1961">
        <v>3.37</v>
      </c>
      <c r="H25" s="1965"/>
    </row>
    <row r="26" spans="1:8" ht="16.5" x14ac:dyDescent="0.25">
      <c r="A26" s="1957">
        <v>43466</v>
      </c>
      <c r="B26" s="1958" t="s">
        <v>4364</v>
      </c>
      <c r="C26" s="1962">
        <v>50</v>
      </c>
      <c r="D26" s="1808">
        <v>181</v>
      </c>
      <c r="E26" s="1961">
        <v>3.25</v>
      </c>
      <c r="H26" s="1965"/>
    </row>
    <row r="27" spans="1:8" ht="16.5" x14ac:dyDescent="0.25">
      <c r="A27" s="1957"/>
      <c r="B27" s="1958" t="s">
        <v>718</v>
      </c>
      <c r="C27" s="1962">
        <v>1000</v>
      </c>
      <c r="D27" s="1808">
        <v>31</v>
      </c>
      <c r="E27" s="1961">
        <v>3.05</v>
      </c>
      <c r="H27" s="1965"/>
    </row>
    <row r="28" spans="1:8" ht="16.5" x14ac:dyDescent="0.25">
      <c r="A28" s="1957">
        <v>43497</v>
      </c>
      <c r="B28" s="1958" t="s">
        <v>1972</v>
      </c>
      <c r="C28" s="1962" t="s">
        <v>1972</v>
      </c>
      <c r="D28" s="1808" t="s">
        <v>1972</v>
      </c>
      <c r="E28" s="1961" t="s">
        <v>1972</v>
      </c>
      <c r="H28" s="1965"/>
    </row>
    <row r="29" spans="1:8" ht="16.5" x14ac:dyDescent="0.25">
      <c r="A29" s="1957">
        <v>43525</v>
      </c>
      <c r="B29" s="1958" t="s">
        <v>1972</v>
      </c>
      <c r="C29" s="1962" t="s">
        <v>1972</v>
      </c>
      <c r="D29" s="1808" t="s">
        <v>1972</v>
      </c>
      <c r="E29" s="1961" t="s">
        <v>1972</v>
      </c>
      <c r="H29" s="1965"/>
    </row>
    <row r="30" spans="1:8" ht="16.5" x14ac:dyDescent="0.25">
      <c r="A30" s="1957">
        <v>43556</v>
      </c>
      <c r="B30" s="1958" t="s">
        <v>1972</v>
      </c>
      <c r="C30" s="1962" t="s">
        <v>1972</v>
      </c>
      <c r="D30" s="1808" t="s">
        <v>1972</v>
      </c>
      <c r="E30" s="1961" t="s">
        <v>1972</v>
      </c>
      <c r="H30" s="1965"/>
    </row>
    <row r="31" spans="1:8" ht="17.25" thickBot="1" x14ac:dyDescent="0.3">
      <c r="A31" s="1966"/>
      <c r="B31" s="1967"/>
      <c r="C31" s="1968"/>
      <c r="D31" s="1969"/>
      <c r="E31" s="1970"/>
      <c r="H31" s="1965"/>
    </row>
    <row r="32" spans="1:8" s="1972" customFormat="1" ht="22.5" customHeight="1" x14ac:dyDescent="0.25">
      <c r="A32" s="808" t="s">
        <v>4368</v>
      </c>
      <c r="B32" s="1971"/>
    </row>
    <row r="33" spans="1:5" s="1972" customFormat="1" ht="22.5" customHeight="1" x14ac:dyDescent="0.25">
      <c r="A33" s="808" t="s">
        <v>4369</v>
      </c>
      <c r="B33" s="1971"/>
    </row>
    <row r="34" spans="1:5" s="1972" customFormat="1" ht="22.5" customHeight="1" x14ac:dyDescent="0.25">
      <c r="A34" s="808" t="s">
        <v>4370</v>
      </c>
      <c r="B34" s="1971"/>
    </row>
    <row r="35" spans="1:5" s="1972" customFormat="1" x14ac:dyDescent="0.25">
      <c r="A35" s="1973" t="s">
        <v>4015</v>
      </c>
      <c r="B35" s="1974"/>
      <c r="C35" s="1974"/>
      <c r="D35" s="1974"/>
      <c r="E35" s="1974"/>
    </row>
    <row r="36" spans="1:5" s="1972" customFormat="1" ht="20.25" x14ac:dyDescent="0.35">
      <c r="A36" s="1975"/>
      <c r="B36" s="1976"/>
      <c r="C36" s="1976"/>
      <c r="D36" s="1976"/>
      <c r="E36" s="1976"/>
    </row>
    <row r="41" spans="1:5" x14ac:dyDescent="0.25">
      <c r="C41" s="1965"/>
    </row>
    <row r="42" spans="1:5" x14ac:dyDescent="0.25">
      <c r="C42" s="1965"/>
    </row>
    <row r="46" spans="1:5" x14ac:dyDescent="0.25">
      <c r="C46" s="1965"/>
    </row>
    <row r="47" spans="1:5" x14ac:dyDescent="0.25">
      <c r="C47" s="1965"/>
    </row>
  </sheetData>
  <printOptions horizontalCentered="1"/>
  <pageMargins left="0.95" right="0.7" top="0.75" bottom="0.75" header="0.3" footer="0.3"/>
  <pageSetup paperSize="9" scale="7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R241"/>
  <sheetViews>
    <sheetView topLeftCell="A202" workbookViewId="0">
      <selection activeCell="E6" sqref="E6"/>
    </sheetView>
  </sheetViews>
  <sheetFormatPr defaultRowHeight="14.25" x14ac:dyDescent="0.25"/>
  <cols>
    <col min="1" max="1" width="20.28515625" style="2017" customWidth="1"/>
    <col min="2" max="2" width="15.28515625" style="1804" bestFit="1" customWidth="1"/>
    <col min="3" max="3" width="16.42578125" style="1804" bestFit="1" customWidth="1"/>
    <col min="4" max="4" width="15.140625" style="1804" bestFit="1" customWidth="1"/>
    <col min="5" max="5" width="13.140625" style="1804" bestFit="1" customWidth="1"/>
    <col min="6" max="6" width="8.28515625" style="1804" customWidth="1"/>
    <col min="7" max="7" width="11.85546875" style="1804" customWidth="1"/>
    <col min="8" max="8" width="8.7109375" style="1804" customWidth="1"/>
    <col min="9" max="9" width="9.7109375" style="1804" customWidth="1"/>
    <col min="10" max="10" width="12.85546875" style="1804" customWidth="1"/>
    <col min="11" max="11" width="13.85546875" style="1804" customWidth="1"/>
    <col min="12" max="12" width="10.7109375" style="1804" customWidth="1"/>
    <col min="13" max="13" width="12.42578125" style="1804" bestFit="1" customWidth="1"/>
    <col min="14" max="14" width="9.140625" style="1804"/>
    <col min="15" max="15" width="9.42578125" style="1804" bestFit="1" customWidth="1"/>
    <col min="16" max="16" width="15.5703125" style="1804" bestFit="1" customWidth="1"/>
    <col min="17" max="256" width="9.140625" style="1804"/>
    <col min="257" max="257" width="16.5703125" style="1804" customWidth="1"/>
    <col min="258" max="258" width="10.42578125" style="1804" customWidth="1"/>
    <col min="259" max="259" width="11.85546875" style="1804" customWidth="1"/>
    <col min="260" max="260" width="10.42578125" style="1804" customWidth="1"/>
    <col min="261" max="261" width="10.28515625" style="1804" customWidth="1"/>
    <col min="262" max="262" width="8.28515625" style="1804" customWidth="1"/>
    <col min="263" max="263" width="11" style="1804" customWidth="1"/>
    <col min="264" max="264" width="8.7109375" style="1804" customWidth="1"/>
    <col min="265" max="265" width="9.7109375" style="1804" customWidth="1"/>
    <col min="266" max="266" width="12.85546875" style="1804" customWidth="1"/>
    <col min="267" max="267" width="9.85546875" style="1804" customWidth="1"/>
    <col min="268" max="268" width="8.7109375" style="1804" customWidth="1"/>
    <col min="269" max="512" width="9.140625" style="1804"/>
    <col min="513" max="513" width="16.5703125" style="1804" customWidth="1"/>
    <col min="514" max="514" width="10.42578125" style="1804" customWidth="1"/>
    <col min="515" max="515" width="11.85546875" style="1804" customWidth="1"/>
    <col min="516" max="516" width="10.42578125" style="1804" customWidth="1"/>
    <col min="517" max="517" width="10.28515625" style="1804" customWidth="1"/>
    <col min="518" max="518" width="8.28515625" style="1804" customWidth="1"/>
    <col min="519" max="519" width="11" style="1804" customWidth="1"/>
    <col min="520" max="520" width="8.7109375" style="1804" customWidth="1"/>
    <col min="521" max="521" width="9.7109375" style="1804" customWidth="1"/>
    <col min="522" max="522" width="12.85546875" style="1804" customWidth="1"/>
    <col min="523" max="523" width="9.85546875" style="1804" customWidth="1"/>
    <col min="524" max="524" width="8.7109375" style="1804" customWidth="1"/>
    <col min="525" max="768" width="9.140625" style="1804"/>
    <col min="769" max="769" width="16.5703125" style="1804" customWidth="1"/>
    <col min="770" max="770" width="10.42578125" style="1804" customWidth="1"/>
    <col min="771" max="771" width="11.85546875" style="1804" customWidth="1"/>
    <col min="772" max="772" width="10.42578125" style="1804" customWidth="1"/>
    <col min="773" max="773" width="10.28515625" style="1804" customWidth="1"/>
    <col min="774" max="774" width="8.28515625" style="1804" customWidth="1"/>
    <col min="775" max="775" width="11" style="1804" customWidth="1"/>
    <col min="776" max="776" width="8.7109375" style="1804" customWidth="1"/>
    <col min="777" max="777" width="9.7109375" style="1804" customWidth="1"/>
    <col min="778" max="778" width="12.85546875" style="1804" customWidth="1"/>
    <col min="779" max="779" width="9.85546875" style="1804" customWidth="1"/>
    <col min="780" max="780" width="8.7109375" style="1804" customWidth="1"/>
    <col min="781" max="1024" width="9.140625" style="1804"/>
    <col min="1025" max="1025" width="16.5703125" style="1804" customWidth="1"/>
    <col min="1026" max="1026" width="10.42578125" style="1804" customWidth="1"/>
    <col min="1027" max="1027" width="11.85546875" style="1804" customWidth="1"/>
    <col min="1028" max="1028" width="10.42578125" style="1804" customWidth="1"/>
    <col min="1029" max="1029" width="10.28515625" style="1804" customWidth="1"/>
    <col min="1030" max="1030" width="8.28515625" style="1804" customWidth="1"/>
    <col min="1031" max="1031" width="11" style="1804" customWidth="1"/>
    <col min="1032" max="1032" width="8.7109375" style="1804" customWidth="1"/>
    <col min="1033" max="1033" width="9.7109375" style="1804" customWidth="1"/>
    <col min="1034" max="1034" width="12.85546875" style="1804" customWidth="1"/>
    <col min="1035" max="1035" width="9.85546875" style="1804" customWidth="1"/>
    <col min="1036" max="1036" width="8.7109375" style="1804" customWidth="1"/>
    <col min="1037" max="1280" width="9.140625" style="1804"/>
    <col min="1281" max="1281" width="16.5703125" style="1804" customWidth="1"/>
    <col min="1282" max="1282" width="10.42578125" style="1804" customWidth="1"/>
    <col min="1283" max="1283" width="11.85546875" style="1804" customWidth="1"/>
    <col min="1284" max="1284" width="10.42578125" style="1804" customWidth="1"/>
    <col min="1285" max="1285" width="10.28515625" style="1804" customWidth="1"/>
    <col min="1286" max="1286" width="8.28515625" style="1804" customWidth="1"/>
    <col min="1287" max="1287" width="11" style="1804" customWidth="1"/>
    <col min="1288" max="1288" width="8.7109375" style="1804" customWidth="1"/>
    <col min="1289" max="1289" width="9.7109375" style="1804" customWidth="1"/>
    <col min="1290" max="1290" width="12.85546875" style="1804" customWidth="1"/>
    <col min="1291" max="1291" width="9.85546875" style="1804" customWidth="1"/>
    <col min="1292" max="1292" width="8.7109375" style="1804" customWidth="1"/>
    <col min="1293" max="1536" width="9.140625" style="1804"/>
    <col min="1537" max="1537" width="16.5703125" style="1804" customWidth="1"/>
    <col min="1538" max="1538" width="10.42578125" style="1804" customWidth="1"/>
    <col min="1539" max="1539" width="11.85546875" style="1804" customWidth="1"/>
    <col min="1540" max="1540" width="10.42578125" style="1804" customWidth="1"/>
    <col min="1541" max="1541" width="10.28515625" style="1804" customWidth="1"/>
    <col min="1542" max="1542" width="8.28515625" style="1804" customWidth="1"/>
    <col min="1543" max="1543" width="11" style="1804" customWidth="1"/>
    <col min="1544" max="1544" width="8.7109375" style="1804" customWidth="1"/>
    <col min="1545" max="1545" width="9.7109375" style="1804" customWidth="1"/>
    <col min="1546" max="1546" width="12.85546875" style="1804" customWidth="1"/>
    <col min="1547" max="1547" width="9.85546875" style="1804" customWidth="1"/>
    <col min="1548" max="1548" width="8.7109375" style="1804" customWidth="1"/>
    <col min="1549" max="1792" width="9.140625" style="1804"/>
    <col min="1793" max="1793" width="16.5703125" style="1804" customWidth="1"/>
    <col min="1794" max="1794" width="10.42578125" style="1804" customWidth="1"/>
    <col min="1795" max="1795" width="11.85546875" style="1804" customWidth="1"/>
    <col min="1796" max="1796" width="10.42578125" style="1804" customWidth="1"/>
    <col min="1797" max="1797" width="10.28515625" style="1804" customWidth="1"/>
    <col min="1798" max="1798" width="8.28515625" style="1804" customWidth="1"/>
    <col min="1799" max="1799" width="11" style="1804" customWidth="1"/>
    <col min="1800" max="1800" width="8.7109375" style="1804" customWidth="1"/>
    <col min="1801" max="1801" width="9.7109375" style="1804" customWidth="1"/>
    <col min="1802" max="1802" width="12.85546875" style="1804" customWidth="1"/>
    <col min="1803" max="1803" width="9.85546875" style="1804" customWidth="1"/>
    <col min="1804" max="1804" width="8.7109375" style="1804" customWidth="1"/>
    <col min="1805" max="2048" width="9.140625" style="1804"/>
    <col min="2049" max="2049" width="16.5703125" style="1804" customWidth="1"/>
    <col min="2050" max="2050" width="10.42578125" style="1804" customWidth="1"/>
    <col min="2051" max="2051" width="11.85546875" style="1804" customWidth="1"/>
    <col min="2052" max="2052" width="10.42578125" style="1804" customWidth="1"/>
    <col min="2053" max="2053" width="10.28515625" style="1804" customWidth="1"/>
    <col min="2054" max="2054" width="8.28515625" style="1804" customWidth="1"/>
    <col min="2055" max="2055" width="11" style="1804" customWidth="1"/>
    <col min="2056" max="2056" width="8.7109375" style="1804" customWidth="1"/>
    <col min="2057" max="2057" width="9.7109375" style="1804" customWidth="1"/>
    <col min="2058" max="2058" width="12.85546875" style="1804" customWidth="1"/>
    <col min="2059" max="2059" width="9.85546875" style="1804" customWidth="1"/>
    <col min="2060" max="2060" width="8.7109375" style="1804" customWidth="1"/>
    <col min="2061" max="2304" width="9.140625" style="1804"/>
    <col min="2305" max="2305" width="16.5703125" style="1804" customWidth="1"/>
    <col min="2306" max="2306" width="10.42578125" style="1804" customWidth="1"/>
    <col min="2307" max="2307" width="11.85546875" style="1804" customWidth="1"/>
    <col min="2308" max="2308" width="10.42578125" style="1804" customWidth="1"/>
    <col min="2309" max="2309" width="10.28515625" style="1804" customWidth="1"/>
    <col min="2310" max="2310" width="8.28515625" style="1804" customWidth="1"/>
    <col min="2311" max="2311" width="11" style="1804" customWidth="1"/>
    <col min="2312" max="2312" width="8.7109375" style="1804" customWidth="1"/>
    <col min="2313" max="2313" width="9.7109375" style="1804" customWidth="1"/>
    <col min="2314" max="2314" width="12.85546875" style="1804" customWidth="1"/>
    <col min="2315" max="2315" width="9.85546875" style="1804" customWidth="1"/>
    <col min="2316" max="2316" width="8.7109375" style="1804" customWidth="1"/>
    <col min="2317" max="2560" width="9.140625" style="1804"/>
    <col min="2561" max="2561" width="16.5703125" style="1804" customWidth="1"/>
    <col min="2562" max="2562" width="10.42578125" style="1804" customWidth="1"/>
    <col min="2563" max="2563" width="11.85546875" style="1804" customWidth="1"/>
    <col min="2564" max="2564" width="10.42578125" style="1804" customWidth="1"/>
    <col min="2565" max="2565" width="10.28515625" style="1804" customWidth="1"/>
    <col min="2566" max="2566" width="8.28515625" style="1804" customWidth="1"/>
    <col min="2567" max="2567" width="11" style="1804" customWidth="1"/>
    <col min="2568" max="2568" width="8.7109375" style="1804" customWidth="1"/>
    <col min="2569" max="2569" width="9.7109375" style="1804" customWidth="1"/>
    <col min="2570" max="2570" width="12.85546875" style="1804" customWidth="1"/>
    <col min="2571" max="2571" width="9.85546875" style="1804" customWidth="1"/>
    <col min="2572" max="2572" width="8.7109375" style="1804" customWidth="1"/>
    <col min="2573" max="2816" width="9.140625" style="1804"/>
    <col min="2817" max="2817" width="16.5703125" style="1804" customWidth="1"/>
    <col min="2818" max="2818" width="10.42578125" style="1804" customWidth="1"/>
    <col min="2819" max="2819" width="11.85546875" style="1804" customWidth="1"/>
    <col min="2820" max="2820" width="10.42578125" style="1804" customWidth="1"/>
    <col min="2821" max="2821" width="10.28515625" style="1804" customWidth="1"/>
    <col min="2822" max="2822" width="8.28515625" style="1804" customWidth="1"/>
    <col min="2823" max="2823" width="11" style="1804" customWidth="1"/>
    <col min="2824" max="2824" width="8.7109375" style="1804" customWidth="1"/>
    <col min="2825" max="2825" width="9.7109375" style="1804" customWidth="1"/>
    <col min="2826" max="2826" width="12.85546875" style="1804" customWidth="1"/>
    <col min="2827" max="2827" width="9.85546875" style="1804" customWidth="1"/>
    <col min="2828" max="2828" width="8.7109375" style="1804" customWidth="1"/>
    <col min="2829" max="3072" width="9.140625" style="1804"/>
    <col min="3073" max="3073" width="16.5703125" style="1804" customWidth="1"/>
    <col min="3074" max="3074" width="10.42578125" style="1804" customWidth="1"/>
    <col min="3075" max="3075" width="11.85546875" style="1804" customWidth="1"/>
    <col min="3076" max="3076" width="10.42578125" style="1804" customWidth="1"/>
    <col min="3077" max="3077" width="10.28515625" style="1804" customWidth="1"/>
    <col min="3078" max="3078" width="8.28515625" style="1804" customWidth="1"/>
    <col min="3079" max="3079" width="11" style="1804" customWidth="1"/>
    <col min="3080" max="3080" width="8.7109375" style="1804" customWidth="1"/>
    <col min="3081" max="3081" width="9.7109375" style="1804" customWidth="1"/>
    <col min="3082" max="3082" width="12.85546875" style="1804" customWidth="1"/>
    <col min="3083" max="3083" width="9.85546875" style="1804" customWidth="1"/>
    <col min="3084" max="3084" width="8.7109375" style="1804" customWidth="1"/>
    <col min="3085" max="3328" width="9.140625" style="1804"/>
    <col min="3329" max="3329" width="16.5703125" style="1804" customWidth="1"/>
    <col min="3330" max="3330" width="10.42578125" style="1804" customWidth="1"/>
    <col min="3331" max="3331" width="11.85546875" style="1804" customWidth="1"/>
    <col min="3332" max="3332" width="10.42578125" style="1804" customWidth="1"/>
    <col min="3333" max="3333" width="10.28515625" style="1804" customWidth="1"/>
    <col min="3334" max="3334" width="8.28515625" style="1804" customWidth="1"/>
    <col min="3335" max="3335" width="11" style="1804" customWidth="1"/>
    <col min="3336" max="3336" width="8.7109375" style="1804" customWidth="1"/>
    <col min="3337" max="3337" width="9.7109375" style="1804" customWidth="1"/>
    <col min="3338" max="3338" width="12.85546875" style="1804" customWidth="1"/>
    <col min="3339" max="3339" width="9.85546875" style="1804" customWidth="1"/>
    <col min="3340" max="3340" width="8.7109375" style="1804" customWidth="1"/>
    <col min="3341" max="3584" width="9.140625" style="1804"/>
    <col min="3585" max="3585" width="16.5703125" style="1804" customWidth="1"/>
    <col min="3586" max="3586" width="10.42578125" style="1804" customWidth="1"/>
    <col min="3587" max="3587" width="11.85546875" style="1804" customWidth="1"/>
    <col min="3588" max="3588" width="10.42578125" style="1804" customWidth="1"/>
    <col min="3589" max="3589" width="10.28515625" style="1804" customWidth="1"/>
    <col min="3590" max="3590" width="8.28515625" style="1804" customWidth="1"/>
    <col min="3591" max="3591" width="11" style="1804" customWidth="1"/>
    <col min="3592" max="3592" width="8.7109375" style="1804" customWidth="1"/>
    <col min="3593" max="3593" width="9.7109375" style="1804" customWidth="1"/>
    <col min="3594" max="3594" width="12.85546875" style="1804" customWidth="1"/>
    <col min="3595" max="3595" width="9.85546875" style="1804" customWidth="1"/>
    <col min="3596" max="3596" width="8.7109375" style="1804" customWidth="1"/>
    <col min="3597" max="3840" width="9.140625" style="1804"/>
    <col min="3841" max="3841" width="16.5703125" style="1804" customWidth="1"/>
    <col min="3842" max="3842" width="10.42578125" style="1804" customWidth="1"/>
    <col min="3843" max="3843" width="11.85546875" style="1804" customWidth="1"/>
    <col min="3844" max="3844" width="10.42578125" style="1804" customWidth="1"/>
    <col min="3845" max="3845" width="10.28515625" style="1804" customWidth="1"/>
    <col min="3846" max="3846" width="8.28515625" style="1804" customWidth="1"/>
    <col min="3847" max="3847" width="11" style="1804" customWidth="1"/>
    <col min="3848" max="3848" width="8.7109375" style="1804" customWidth="1"/>
    <col min="3849" max="3849" width="9.7109375" style="1804" customWidth="1"/>
    <col min="3850" max="3850" width="12.85546875" style="1804" customWidth="1"/>
    <col min="3851" max="3851" width="9.85546875" style="1804" customWidth="1"/>
    <col min="3852" max="3852" width="8.7109375" style="1804" customWidth="1"/>
    <col min="3853" max="4096" width="9.140625" style="1804"/>
    <col min="4097" max="4097" width="16.5703125" style="1804" customWidth="1"/>
    <col min="4098" max="4098" width="10.42578125" style="1804" customWidth="1"/>
    <col min="4099" max="4099" width="11.85546875" style="1804" customWidth="1"/>
    <col min="4100" max="4100" width="10.42578125" style="1804" customWidth="1"/>
    <col min="4101" max="4101" width="10.28515625" style="1804" customWidth="1"/>
    <col min="4102" max="4102" width="8.28515625" style="1804" customWidth="1"/>
    <col min="4103" max="4103" width="11" style="1804" customWidth="1"/>
    <col min="4104" max="4104" width="8.7109375" style="1804" customWidth="1"/>
    <col min="4105" max="4105" width="9.7109375" style="1804" customWidth="1"/>
    <col min="4106" max="4106" width="12.85546875" style="1804" customWidth="1"/>
    <col min="4107" max="4107" width="9.85546875" style="1804" customWidth="1"/>
    <col min="4108" max="4108" width="8.7109375" style="1804" customWidth="1"/>
    <col min="4109" max="4352" width="9.140625" style="1804"/>
    <col min="4353" max="4353" width="16.5703125" style="1804" customWidth="1"/>
    <col min="4354" max="4354" width="10.42578125" style="1804" customWidth="1"/>
    <col min="4355" max="4355" width="11.85546875" style="1804" customWidth="1"/>
    <col min="4356" max="4356" width="10.42578125" style="1804" customWidth="1"/>
    <col min="4357" max="4357" width="10.28515625" style="1804" customWidth="1"/>
    <col min="4358" max="4358" width="8.28515625" style="1804" customWidth="1"/>
    <col min="4359" max="4359" width="11" style="1804" customWidth="1"/>
    <col min="4360" max="4360" width="8.7109375" style="1804" customWidth="1"/>
    <col min="4361" max="4361" width="9.7109375" style="1804" customWidth="1"/>
    <col min="4362" max="4362" width="12.85546875" style="1804" customWidth="1"/>
    <col min="4363" max="4363" width="9.85546875" style="1804" customWidth="1"/>
    <col min="4364" max="4364" width="8.7109375" style="1804" customWidth="1"/>
    <col min="4365" max="4608" width="9.140625" style="1804"/>
    <col min="4609" max="4609" width="16.5703125" style="1804" customWidth="1"/>
    <col min="4610" max="4610" width="10.42578125" style="1804" customWidth="1"/>
    <col min="4611" max="4611" width="11.85546875" style="1804" customWidth="1"/>
    <col min="4612" max="4612" width="10.42578125" style="1804" customWidth="1"/>
    <col min="4613" max="4613" width="10.28515625" style="1804" customWidth="1"/>
    <col min="4614" max="4614" width="8.28515625" style="1804" customWidth="1"/>
    <col min="4615" max="4615" width="11" style="1804" customWidth="1"/>
    <col min="4616" max="4616" width="8.7109375" style="1804" customWidth="1"/>
    <col min="4617" max="4617" width="9.7109375" style="1804" customWidth="1"/>
    <col min="4618" max="4618" width="12.85546875" style="1804" customWidth="1"/>
    <col min="4619" max="4619" width="9.85546875" style="1804" customWidth="1"/>
    <col min="4620" max="4620" width="8.7109375" style="1804" customWidth="1"/>
    <col min="4621" max="4864" width="9.140625" style="1804"/>
    <col min="4865" max="4865" width="16.5703125" style="1804" customWidth="1"/>
    <col min="4866" max="4866" width="10.42578125" style="1804" customWidth="1"/>
    <col min="4867" max="4867" width="11.85546875" style="1804" customWidth="1"/>
    <col min="4868" max="4868" width="10.42578125" style="1804" customWidth="1"/>
    <col min="4869" max="4869" width="10.28515625" style="1804" customWidth="1"/>
    <col min="4870" max="4870" width="8.28515625" style="1804" customWidth="1"/>
    <col min="4871" max="4871" width="11" style="1804" customWidth="1"/>
    <col min="4872" max="4872" width="8.7109375" style="1804" customWidth="1"/>
    <col min="4873" max="4873" width="9.7109375" style="1804" customWidth="1"/>
    <col min="4874" max="4874" width="12.85546875" style="1804" customWidth="1"/>
    <col min="4875" max="4875" width="9.85546875" style="1804" customWidth="1"/>
    <col min="4876" max="4876" width="8.7109375" style="1804" customWidth="1"/>
    <col min="4877" max="5120" width="9.140625" style="1804"/>
    <col min="5121" max="5121" width="16.5703125" style="1804" customWidth="1"/>
    <col min="5122" max="5122" width="10.42578125" style="1804" customWidth="1"/>
    <col min="5123" max="5123" width="11.85546875" style="1804" customWidth="1"/>
    <col min="5124" max="5124" width="10.42578125" style="1804" customWidth="1"/>
    <col min="5125" max="5125" width="10.28515625" style="1804" customWidth="1"/>
    <col min="5126" max="5126" width="8.28515625" style="1804" customWidth="1"/>
    <col min="5127" max="5127" width="11" style="1804" customWidth="1"/>
    <col min="5128" max="5128" width="8.7109375" style="1804" customWidth="1"/>
    <col min="5129" max="5129" width="9.7109375" style="1804" customWidth="1"/>
    <col min="5130" max="5130" width="12.85546875" style="1804" customWidth="1"/>
    <col min="5131" max="5131" width="9.85546875" style="1804" customWidth="1"/>
    <col min="5132" max="5132" width="8.7109375" style="1804" customWidth="1"/>
    <col min="5133" max="5376" width="9.140625" style="1804"/>
    <col min="5377" max="5377" width="16.5703125" style="1804" customWidth="1"/>
    <col min="5378" max="5378" width="10.42578125" style="1804" customWidth="1"/>
    <col min="5379" max="5379" width="11.85546875" style="1804" customWidth="1"/>
    <col min="5380" max="5380" width="10.42578125" style="1804" customWidth="1"/>
    <col min="5381" max="5381" width="10.28515625" style="1804" customWidth="1"/>
    <col min="5382" max="5382" width="8.28515625" style="1804" customWidth="1"/>
    <col min="5383" max="5383" width="11" style="1804" customWidth="1"/>
    <col min="5384" max="5384" width="8.7109375" style="1804" customWidth="1"/>
    <col min="5385" max="5385" width="9.7109375" style="1804" customWidth="1"/>
    <col min="5386" max="5386" width="12.85546875" style="1804" customWidth="1"/>
    <col min="5387" max="5387" width="9.85546875" style="1804" customWidth="1"/>
    <col min="5388" max="5388" width="8.7109375" style="1804" customWidth="1"/>
    <col min="5389" max="5632" width="9.140625" style="1804"/>
    <col min="5633" max="5633" width="16.5703125" style="1804" customWidth="1"/>
    <col min="5634" max="5634" width="10.42578125" style="1804" customWidth="1"/>
    <col min="5635" max="5635" width="11.85546875" style="1804" customWidth="1"/>
    <col min="5636" max="5636" width="10.42578125" style="1804" customWidth="1"/>
    <col min="5637" max="5637" width="10.28515625" style="1804" customWidth="1"/>
    <col min="5638" max="5638" width="8.28515625" style="1804" customWidth="1"/>
    <col min="5639" max="5639" width="11" style="1804" customWidth="1"/>
    <col min="5640" max="5640" width="8.7109375" style="1804" customWidth="1"/>
    <col min="5641" max="5641" width="9.7109375" style="1804" customWidth="1"/>
    <col min="5642" max="5642" width="12.85546875" style="1804" customWidth="1"/>
    <col min="5643" max="5643" width="9.85546875" style="1804" customWidth="1"/>
    <col min="5644" max="5644" width="8.7109375" style="1804" customWidth="1"/>
    <col min="5645" max="5888" width="9.140625" style="1804"/>
    <col min="5889" max="5889" width="16.5703125" style="1804" customWidth="1"/>
    <col min="5890" max="5890" width="10.42578125" style="1804" customWidth="1"/>
    <col min="5891" max="5891" width="11.85546875" style="1804" customWidth="1"/>
    <col min="5892" max="5892" width="10.42578125" style="1804" customWidth="1"/>
    <col min="5893" max="5893" width="10.28515625" style="1804" customWidth="1"/>
    <col min="5894" max="5894" width="8.28515625" style="1804" customWidth="1"/>
    <col min="5895" max="5895" width="11" style="1804" customWidth="1"/>
    <col min="5896" max="5896" width="8.7109375" style="1804" customWidth="1"/>
    <col min="5897" max="5897" width="9.7109375" style="1804" customWidth="1"/>
    <col min="5898" max="5898" width="12.85546875" style="1804" customWidth="1"/>
    <col min="5899" max="5899" width="9.85546875" style="1804" customWidth="1"/>
    <col min="5900" max="5900" width="8.7109375" style="1804" customWidth="1"/>
    <col min="5901" max="6144" width="9.140625" style="1804"/>
    <col min="6145" max="6145" width="16.5703125" style="1804" customWidth="1"/>
    <col min="6146" max="6146" width="10.42578125" style="1804" customWidth="1"/>
    <col min="6147" max="6147" width="11.85546875" style="1804" customWidth="1"/>
    <col min="6148" max="6148" width="10.42578125" style="1804" customWidth="1"/>
    <col min="6149" max="6149" width="10.28515625" style="1804" customWidth="1"/>
    <col min="6150" max="6150" width="8.28515625" style="1804" customWidth="1"/>
    <col min="6151" max="6151" width="11" style="1804" customWidth="1"/>
    <col min="6152" max="6152" width="8.7109375" style="1804" customWidth="1"/>
    <col min="6153" max="6153" width="9.7109375" style="1804" customWidth="1"/>
    <col min="6154" max="6154" width="12.85546875" style="1804" customWidth="1"/>
    <col min="6155" max="6155" width="9.85546875" style="1804" customWidth="1"/>
    <col min="6156" max="6156" width="8.7109375" style="1804" customWidth="1"/>
    <col min="6157" max="6400" width="9.140625" style="1804"/>
    <col min="6401" max="6401" width="16.5703125" style="1804" customWidth="1"/>
    <col min="6402" max="6402" width="10.42578125" style="1804" customWidth="1"/>
    <col min="6403" max="6403" width="11.85546875" style="1804" customWidth="1"/>
    <col min="6404" max="6404" width="10.42578125" style="1804" customWidth="1"/>
    <col min="6405" max="6405" width="10.28515625" style="1804" customWidth="1"/>
    <col min="6406" max="6406" width="8.28515625" style="1804" customWidth="1"/>
    <col min="6407" max="6407" width="11" style="1804" customWidth="1"/>
    <col min="6408" max="6408" width="8.7109375" style="1804" customWidth="1"/>
    <col min="6409" max="6409" width="9.7109375" style="1804" customWidth="1"/>
    <col min="6410" max="6410" width="12.85546875" style="1804" customWidth="1"/>
    <col min="6411" max="6411" width="9.85546875" style="1804" customWidth="1"/>
    <col min="6412" max="6412" width="8.7109375" style="1804" customWidth="1"/>
    <col min="6413" max="6656" width="9.140625" style="1804"/>
    <col min="6657" max="6657" width="16.5703125" style="1804" customWidth="1"/>
    <col min="6658" max="6658" width="10.42578125" style="1804" customWidth="1"/>
    <col min="6659" max="6659" width="11.85546875" style="1804" customWidth="1"/>
    <col min="6660" max="6660" width="10.42578125" style="1804" customWidth="1"/>
    <col min="6661" max="6661" width="10.28515625" style="1804" customWidth="1"/>
    <col min="6662" max="6662" width="8.28515625" style="1804" customWidth="1"/>
    <col min="6663" max="6663" width="11" style="1804" customWidth="1"/>
    <col min="6664" max="6664" width="8.7109375" style="1804" customWidth="1"/>
    <col min="6665" max="6665" width="9.7109375" style="1804" customWidth="1"/>
    <col min="6666" max="6666" width="12.85546875" style="1804" customWidth="1"/>
    <col min="6667" max="6667" width="9.85546875" style="1804" customWidth="1"/>
    <col min="6668" max="6668" width="8.7109375" style="1804" customWidth="1"/>
    <col min="6669" max="6912" width="9.140625" style="1804"/>
    <col min="6913" max="6913" width="16.5703125" style="1804" customWidth="1"/>
    <col min="6914" max="6914" width="10.42578125" style="1804" customWidth="1"/>
    <col min="6915" max="6915" width="11.85546875" style="1804" customWidth="1"/>
    <col min="6916" max="6916" width="10.42578125" style="1804" customWidth="1"/>
    <col min="6917" max="6917" width="10.28515625" style="1804" customWidth="1"/>
    <col min="6918" max="6918" width="8.28515625" style="1804" customWidth="1"/>
    <col min="6919" max="6919" width="11" style="1804" customWidth="1"/>
    <col min="6920" max="6920" width="8.7109375" style="1804" customWidth="1"/>
    <col min="6921" max="6921" width="9.7109375" style="1804" customWidth="1"/>
    <col min="6922" max="6922" width="12.85546875" style="1804" customWidth="1"/>
    <col min="6923" max="6923" width="9.85546875" style="1804" customWidth="1"/>
    <col min="6924" max="6924" width="8.7109375" style="1804" customWidth="1"/>
    <col min="6925" max="7168" width="9.140625" style="1804"/>
    <col min="7169" max="7169" width="16.5703125" style="1804" customWidth="1"/>
    <col min="7170" max="7170" width="10.42578125" style="1804" customWidth="1"/>
    <col min="7171" max="7171" width="11.85546875" style="1804" customWidth="1"/>
    <col min="7172" max="7172" width="10.42578125" style="1804" customWidth="1"/>
    <col min="7173" max="7173" width="10.28515625" style="1804" customWidth="1"/>
    <col min="7174" max="7174" width="8.28515625" style="1804" customWidth="1"/>
    <col min="7175" max="7175" width="11" style="1804" customWidth="1"/>
    <col min="7176" max="7176" width="8.7109375" style="1804" customWidth="1"/>
    <col min="7177" max="7177" width="9.7109375" style="1804" customWidth="1"/>
    <col min="7178" max="7178" width="12.85546875" style="1804" customWidth="1"/>
    <col min="7179" max="7179" width="9.85546875" style="1804" customWidth="1"/>
    <col min="7180" max="7180" width="8.7109375" style="1804" customWidth="1"/>
    <col min="7181" max="7424" width="9.140625" style="1804"/>
    <col min="7425" max="7425" width="16.5703125" style="1804" customWidth="1"/>
    <col min="7426" max="7426" width="10.42578125" style="1804" customWidth="1"/>
    <col min="7427" max="7427" width="11.85546875" style="1804" customWidth="1"/>
    <col min="7428" max="7428" width="10.42578125" style="1804" customWidth="1"/>
    <col min="7429" max="7429" width="10.28515625" style="1804" customWidth="1"/>
    <col min="7430" max="7430" width="8.28515625" style="1804" customWidth="1"/>
    <col min="7431" max="7431" width="11" style="1804" customWidth="1"/>
    <col min="7432" max="7432" width="8.7109375" style="1804" customWidth="1"/>
    <col min="7433" max="7433" width="9.7109375" style="1804" customWidth="1"/>
    <col min="7434" max="7434" width="12.85546875" style="1804" customWidth="1"/>
    <col min="7435" max="7435" width="9.85546875" style="1804" customWidth="1"/>
    <col min="7436" max="7436" width="8.7109375" style="1804" customWidth="1"/>
    <col min="7437" max="7680" width="9.140625" style="1804"/>
    <col min="7681" max="7681" width="16.5703125" style="1804" customWidth="1"/>
    <col min="7682" max="7682" width="10.42578125" style="1804" customWidth="1"/>
    <col min="7683" max="7683" width="11.85546875" style="1804" customWidth="1"/>
    <col min="7684" max="7684" width="10.42578125" style="1804" customWidth="1"/>
    <col min="7685" max="7685" width="10.28515625" style="1804" customWidth="1"/>
    <col min="7686" max="7686" width="8.28515625" style="1804" customWidth="1"/>
    <col min="7687" max="7687" width="11" style="1804" customWidth="1"/>
    <col min="7688" max="7688" width="8.7109375" style="1804" customWidth="1"/>
    <col min="7689" max="7689" width="9.7109375" style="1804" customWidth="1"/>
    <col min="7690" max="7690" width="12.85546875" style="1804" customWidth="1"/>
    <col min="7691" max="7691" width="9.85546875" style="1804" customWidth="1"/>
    <col min="7692" max="7692" width="8.7109375" style="1804" customWidth="1"/>
    <col min="7693" max="7936" width="9.140625" style="1804"/>
    <col min="7937" max="7937" width="16.5703125" style="1804" customWidth="1"/>
    <col min="7938" max="7938" width="10.42578125" style="1804" customWidth="1"/>
    <col min="7939" max="7939" width="11.85546875" style="1804" customWidth="1"/>
    <col min="7940" max="7940" width="10.42578125" style="1804" customWidth="1"/>
    <col min="7941" max="7941" width="10.28515625" style="1804" customWidth="1"/>
    <col min="7942" max="7942" width="8.28515625" style="1804" customWidth="1"/>
    <col min="7943" max="7943" width="11" style="1804" customWidth="1"/>
    <col min="7944" max="7944" width="8.7109375" style="1804" customWidth="1"/>
    <col min="7945" max="7945" width="9.7109375" style="1804" customWidth="1"/>
    <col min="7946" max="7946" width="12.85546875" style="1804" customWidth="1"/>
    <col min="7947" max="7947" width="9.85546875" style="1804" customWidth="1"/>
    <col min="7948" max="7948" width="8.7109375" style="1804" customWidth="1"/>
    <col min="7949" max="8192" width="9.140625" style="1804"/>
    <col min="8193" max="8193" width="16.5703125" style="1804" customWidth="1"/>
    <col min="8194" max="8194" width="10.42578125" style="1804" customWidth="1"/>
    <col min="8195" max="8195" width="11.85546875" style="1804" customWidth="1"/>
    <col min="8196" max="8196" width="10.42578125" style="1804" customWidth="1"/>
    <col min="8197" max="8197" width="10.28515625" style="1804" customWidth="1"/>
    <col min="8198" max="8198" width="8.28515625" style="1804" customWidth="1"/>
    <col min="8199" max="8199" width="11" style="1804" customWidth="1"/>
    <col min="8200" max="8200" width="8.7109375" style="1804" customWidth="1"/>
    <col min="8201" max="8201" width="9.7109375" style="1804" customWidth="1"/>
    <col min="8202" max="8202" width="12.85546875" style="1804" customWidth="1"/>
    <col min="8203" max="8203" width="9.85546875" style="1804" customWidth="1"/>
    <col min="8204" max="8204" width="8.7109375" style="1804" customWidth="1"/>
    <col min="8205" max="8448" width="9.140625" style="1804"/>
    <col min="8449" max="8449" width="16.5703125" style="1804" customWidth="1"/>
    <col min="8450" max="8450" width="10.42578125" style="1804" customWidth="1"/>
    <col min="8451" max="8451" width="11.85546875" style="1804" customWidth="1"/>
    <col min="8452" max="8452" width="10.42578125" style="1804" customWidth="1"/>
    <col min="8453" max="8453" width="10.28515625" style="1804" customWidth="1"/>
    <col min="8454" max="8454" width="8.28515625" style="1804" customWidth="1"/>
    <col min="8455" max="8455" width="11" style="1804" customWidth="1"/>
    <col min="8456" max="8456" width="8.7109375" style="1804" customWidth="1"/>
    <col min="8457" max="8457" width="9.7109375" style="1804" customWidth="1"/>
    <col min="8458" max="8458" width="12.85546875" style="1804" customWidth="1"/>
    <col min="8459" max="8459" width="9.85546875" style="1804" customWidth="1"/>
    <col min="8460" max="8460" width="8.7109375" style="1804" customWidth="1"/>
    <col min="8461" max="8704" width="9.140625" style="1804"/>
    <col min="8705" max="8705" width="16.5703125" style="1804" customWidth="1"/>
    <col min="8706" max="8706" width="10.42578125" style="1804" customWidth="1"/>
    <col min="8707" max="8707" width="11.85546875" style="1804" customWidth="1"/>
    <col min="8708" max="8708" width="10.42578125" style="1804" customWidth="1"/>
    <col min="8709" max="8709" width="10.28515625" style="1804" customWidth="1"/>
    <col min="8710" max="8710" width="8.28515625" style="1804" customWidth="1"/>
    <col min="8711" max="8711" width="11" style="1804" customWidth="1"/>
    <col min="8712" max="8712" width="8.7109375" style="1804" customWidth="1"/>
    <col min="8713" max="8713" width="9.7109375" style="1804" customWidth="1"/>
    <col min="8714" max="8714" width="12.85546875" style="1804" customWidth="1"/>
    <col min="8715" max="8715" width="9.85546875" style="1804" customWidth="1"/>
    <col min="8716" max="8716" width="8.7109375" style="1804" customWidth="1"/>
    <col min="8717" max="8960" width="9.140625" style="1804"/>
    <col min="8961" max="8961" width="16.5703125" style="1804" customWidth="1"/>
    <col min="8962" max="8962" width="10.42578125" style="1804" customWidth="1"/>
    <col min="8963" max="8963" width="11.85546875" style="1804" customWidth="1"/>
    <col min="8964" max="8964" width="10.42578125" style="1804" customWidth="1"/>
    <col min="8965" max="8965" width="10.28515625" style="1804" customWidth="1"/>
    <col min="8966" max="8966" width="8.28515625" style="1804" customWidth="1"/>
    <col min="8967" max="8967" width="11" style="1804" customWidth="1"/>
    <col min="8968" max="8968" width="8.7109375" style="1804" customWidth="1"/>
    <col min="8969" max="8969" width="9.7109375" style="1804" customWidth="1"/>
    <col min="8970" max="8970" width="12.85546875" style="1804" customWidth="1"/>
    <col min="8971" max="8971" width="9.85546875" style="1804" customWidth="1"/>
    <col min="8972" max="8972" width="8.7109375" style="1804" customWidth="1"/>
    <col min="8973" max="9216" width="9.140625" style="1804"/>
    <col min="9217" max="9217" width="16.5703125" style="1804" customWidth="1"/>
    <col min="9218" max="9218" width="10.42578125" style="1804" customWidth="1"/>
    <col min="9219" max="9219" width="11.85546875" style="1804" customWidth="1"/>
    <col min="9220" max="9220" width="10.42578125" style="1804" customWidth="1"/>
    <col min="9221" max="9221" width="10.28515625" style="1804" customWidth="1"/>
    <col min="9222" max="9222" width="8.28515625" style="1804" customWidth="1"/>
    <col min="9223" max="9223" width="11" style="1804" customWidth="1"/>
    <col min="9224" max="9224" width="8.7109375" style="1804" customWidth="1"/>
    <col min="9225" max="9225" width="9.7109375" style="1804" customWidth="1"/>
    <col min="9226" max="9226" width="12.85546875" style="1804" customWidth="1"/>
    <col min="9227" max="9227" width="9.85546875" style="1804" customWidth="1"/>
    <col min="9228" max="9228" width="8.7109375" style="1804" customWidth="1"/>
    <col min="9229" max="9472" width="9.140625" style="1804"/>
    <col min="9473" max="9473" width="16.5703125" style="1804" customWidth="1"/>
    <col min="9474" max="9474" width="10.42578125" style="1804" customWidth="1"/>
    <col min="9475" max="9475" width="11.85546875" style="1804" customWidth="1"/>
    <col min="9476" max="9476" width="10.42578125" style="1804" customWidth="1"/>
    <col min="9477" max="9477" width="10.28515625" style="1804" customWidth="1"/>
    <col min="9478" max="9478" width="8.28515625" style="1804" customWidth="1"/>
    <col min="9479" max="9479" width="11" style="1804" customWidth="1"/>
    <col min="9480" max="9480" width="8.7109375" style="1804" customWidth="1"/>
    <col min="9481" max="9481" width="9.7109375" style="1804" customWidth="1"/>
    <col min="9482" max="9482" width="12.85546875" style="1804" customWidth="1"/>
    <col min="9483" max="9483" width="9.85546875" style="1804" customWidth="1"/>
    <col min="9484" max="9484" width="8.7109375" style="1804" customWidth="1"/>
    <col min="9485" max="9728" width="9.140625" style="1804"/>
    <col min="9729" max="9729" width="16.5703125" style="1804" customWidth="1"/>
    <col min="9730" max="9730" width="10.42578125" style="1804" customWidth="1"/>
    <col min="9731" max="9731" width="11.85546875" style="1804" customWidth="1"/>
    <col min="9732" max="9732" width="10.42578125" style="1804" customWidth="1"/>
    <col min="9733" max="9733" width="10.28515625" style="1804" customWidth="1"/>
    <col min="9734" max="9734" width="8.28515625" style="1804" customWidth="1"/>
    <col min="9735" max="9735" width="11" style="1804" customWidth="1"/>
    <col min="9736" max="9736" width="8.7109375" style="1804" customWidth="1"/>
    <col min="9737" max="9737" width="9.7109375" style="1804" customWidth="1"/>
    <col min="9738" max="9738" width="12.85546875" style="1804" customWidth="1"/>
    <col min="9739" max="9739" width="9.85546875" style="1804" customWidth="1"/>
    <col min="9740" max="9740" width="8.7109375" style="1804" customWidth="1"/>
    <col min="9741" max="9984" width="9.140625" style="1804"/>
    <col min="9985" max="9985" width="16.5703125" style="1804" customWidth="1"/>
    <col min="9986" max="9986" width="10.42578125" style="1804" customWidth="1"/>
    <col min="9987" max="9987" width="11.85546875" style="1804" customWidth="1"/>
    <col min="9988" max="9988" width="10.42578125" style="1804" customWidth="1"/>
    <col min="9989" max="9989" width="10.28515625" style="1804" customWidth="1"/>
    <col min="9990" max="9990" width="8.28515625" style="1804" customWidth="1"/>
    <col min="9991" max="9991" width="11" style="1804" customWidth="1"/>
    <col min="9992" max="9992" width="8.7109375" style="1804" customWidth="1"/>
    <col min="9993" max="9993" width="9.7109375" style="1804" customWidth="1"/>
    <col min="9994" max="9994" width="12.85546875" style="1804" customWidth="1"/>
    <col min="9995" max="9995" width="9.85546875" style="1804" customWidth="1"/>
    <col min="9996" max="9996" width="8.7109375" style="1804" customWidth="1"/>
    <col min="9997" max="10240" width="9.140625" style="1804"/>
    <col min="10241" max="10241" width="16.5703125" style="1804" customWidth="1"/>
    <col min="10242" max="10242" width="10.42578125" style="1804" customWidth="1"/>
    <col min="10243" max="10243" width="11.85546875" style="1804" customWidth="1"/>
    <col min="10244" max="10244" width="10.42578125" style="1804" customWidth="1"/>
    <col min="10245" max="10245" width="10.28515625" style="1804" customWidth="1"/>
    <col min="10246" max="10246" width="8.28515625" style="1804" customWidth="1"/>
    <col min="10247" max="10247" width="11" style="1804" customWidth="1"/>
    <col min="10248" max="10248" width="8.7109375" style="1804" customWidth="1"/>
    <col min="10249" max="10249" width="9.7109375" style="1804" customWidth="1"/>
    <col min="10250" max="10250" width="12.85546875" style="1804" customWidth="1"/>
    <col min="10251" max="10251" width="9.85546875" style="1804" customWidth="1"/>
    <col min="10252" max="10252" width="8.7109375" style="1804" customWidth="1"/>
    <col min="10253" max="10496" width="9.140625" style="1804"/>
    <col min="10497" max="10497" width="16.5703125" style="1804" customWidth="1"/>
    <col min="10498" max="10498" width="10.42578125" style="1804" customWidth="1"/>
    <col min="10499" max="10499" width="11.85546875" style="1804" customWidth="1"/>
    <col min="10500" max="10500" width="10.42578125" style="1804" customWidth="1"/>
    <col min="10501" max="10501" width="10.28515625" style="1804" customWidth="1"/>
    <col min="10502" max="10502" width="8.28515625" style="1804" customWidth="1"/>
    <col min="10503" max="10503" width="11" style="1804" customWidth="1"/>
    <col min="10504" max="10504" width="8.7109375" style="1804" customWidth="1"/>
    <col min="10505" max="10505" width="9.7109375" style="1804" customWidth="1"/>
    <col min="10506" max="10506" width="12.85546875" style="1804" customWidth="1"/>
    <col min="10507" max="10507" width="9.85546875" style="1804" customWidth="1"/>
    <col min="10508" max="10508" width="8.7109375" style="1804" customWidth="1"/>
    <col min="10509" max="10752" width="9.140625" style="1804"/>
    <col min="10753" max="10753" width="16.5703125" style="1804" customWidth="1"/>
    <col min="10754" max="10754" width="10.42578125" style="1804" customWidth="1"/>
    <col min="10755" max="10755" width="11.85546875" style="1804" customWidth="1"/>
    <col min="10756" max="10756" width="10.42578125" style="1804" customWidth="1"/>
    <col min="10757" max="10757" width="10.28515625" style="1804" customWidth="1"/>
    <col min="10758" max="10758" width="8.28515625" style="1804" customWidth="1"/>
    <col min="10759" max="10759" width="11" style="1804" customWidth="1"/>
    <col min="10760" max="10760" width="8.7109375" style="1804" customWidth="1"/>
    <col min="10761" max="10761" width="9.7109375" style="1804" customWidth="1"/>
    <col min="10762" max="10762" width="12.85546875" style="1804" customWidth="1"/>
    <col min="10763" max="10763" width="9.85546875" style="1804" customWidth="1"/>
    <col min="10764" max="10764" width="8.7109375" style="1804" customWidth="1"/>
    <col min="10765" max="11008" width="9.140625" style="1804"/>
    <col min="11009" max="11009" width="16.5703125" style="1804" customWidth="1"/>
    <col min="11010" max="11010" width="10.42578125" style="1804" customWidth="1"/>
    <col min="11011" max="11011" width="11.85546875" style="1804" customWidth="1"/>
    <col min="11012" max="11012" width="10.42578125" style="1804" customWidth="1"/>
    <col min="11013" max="11013" width="10.28515625" style="1804" customWidth="1"/>
    <col min="11014" max="11014" width="8.28515625" style="1804" customWidth="1"/>
    <col min="11015" max="11015" width="11" style="1804" customWidth="1"/>
    <col min="11016" max="11016" width="8.7109375" style="1804" customWidth="1"/>
    <col min="11017" max="11017" width="9.7109375" style="1804" customWidth="1"/>
    <col min="11018" max="11018" width="12.85546875" style="1804" customWidth="1"/>
    <col min="11019" max="11019" width="9.85546875" style="1804" customWidth="1"/>
    <col min="11020" max="11020" width="8.7109375" style="1804" customWidth="1"/>
    <col min="11021" max="11264" width="9.140625" style="1804"/>
    <col min="11265" max="11265" width="16.5703125" style="1804" customWidth="1"/>
    <col min="11266" max="11266" width="10.42578125" style="1804" customWidth="1"/>
    <col min="11267" max="11267" width="11.85546875" style="1804" customWidth="1"/>
    <col min="11268" max="11268" width="10.42578125" style="1804" customWidth="1"/>
    <col min="11269" max="11269" width="10.28515625" style="1804" customWidth="1"/>
    <col min="11270" max="11270" width="8.28515625" style="1804" customWidth="1"/>
    <col min="11271" max="11271" width="11" style="1804" customWidth="1"/>
    <col min="11272" max="11272" width="8.7109375" style="1804" customWidth="1"/>
    <col min="11273" max="11273" width="9.7109375" style="1804" customWidth="1"/>
    <col min="11274" max="11274" width="12.85546875" style="1804" customWidth="1"/>
    <col min="11275" max="11275" width="9.85546875" style="1804" customWidth="1"/>
    <col min="11276" max="11276" width="8.7109375" style="1804" customWidth="1"/>
    <col min="11277" max="11520" width="9.140625" style="1804"/>
    <col min="11521" max="11521" width="16.5703125" style="1804" customWidth="1"/>
    <col min="11522" max="11522" width="10.42578125" style="1804" customWidth="1"/>
    <col min="11523" max="11523" width="11.85546875" style="1804" customWidth="1"/>
    <col min="11524" max="11524" width="10.42578125" style="1804" customWidth="1"/>
    <col min="11525" max="11525" width="10.28515625" style="1804" customWidth="1"/>
    <col min="11526" max="11526" width="8.28515625" style="1804" customWidth="1"/>
    <col min="11527" max="11527" width="11" style="1804" customWidth="1"/>
    <col min="11528" max="11528" width="8.7109375" style="1804" customWidth="1"/>
    <col min="11529" max="11529" width="9.7109375" style="1804" customWidth="1"/>
    <col min="11530" max="11530" width="12.85546875" style="1804" customWidth="1"/>
    <col min="11531" max="11531" width="9.85546875" style="1804" customWidth="1"/>
    <col min="11532" max="11532" width="8.7109375" style="1804" customWidth="1"/>
    <col min="11533" max="11776" width="9.140625" style="1804"/>
    <col min="11777" max="11777" width="16.5703125" style="1804" customWidth="1"/>
    <col min="11778" max="11778" width="10.42578125" style="1804" customWidth="1"/>
    <col min="11779" max="11779" width="11.85546875" style="1804" customWidth="1"/>
    <col min="11780" max="11780" width="10.42578125" style="1804" customWidth="1"/>
    <col min="11781" max="11781" width="10.28515625" style="1804" customWidth="1"/>
    <col min="11782" max="11782" width="8.28515625" style="1804" customWidth="1"/>
    <col min="11783" max="11783" width="11" style="1804" customWidth="1"/>
    <col min="11784" max="11784" width="8.7109375" style="1804" customWidth="1"/>
    <col min="11785" max="11785" width="9.7109375" style="1804" customWidth="1"/>
    <col min="11786" max="11786" width="12.85546875" style="1804" customWidth="1"/>
    <col min="11787" max="11787" width="9.85546875" style="1804" customWidth="1"/>
    <col min="11788" max="11788" width="8.7109375" style="1804" customWidth="1"/>
    <col min="11789" max="12032" width="9.140625" style="1804"/>
    <col min="12033" max="12033" width="16.5703125" style="1804" customWidth="1"/>
    <col min="12034" max="12034" width="10.42578125" style="1804" customWidth="1"/>
    <col min="12035" max="12035" width="11.85546875" style="1804" customWidth="1"/>
    <col min="12036" max="12036" width="10.42578125" style="1804" customWidth="1"/>
    <col min="12037" max="12037" width="10.28515625" style="1804" customWidth="1"/>
    <col min="12038" max="12038" width="8.28515625" style="1804" customWidth="1"/>
    <col min="12039" max="12039" width="11" style="1804" customWidth="1"/>
    <col min="12040" max="12040" width="8.7109375" style="1804" customWidth="1"/>
    <col min="12041" max="12041" width="9.7109375" style="1804" customWidth="1"/>
    <col min="12042" max="12042" width="12.85546875" style="1804" customWidth="1"/>
    <col min="12043" max="12043" width="9.85546875" style="1804" customWidth="1"/>
    <col min="12044" max="12044" width="8.7109375" style="1804" customWidth="1"/>
    <col min="12045" max="12288" width="9.140625" style="1804"/>
    <col min="12289" max="12289" width="16.5703125" style="1804" customWidth="1"/>
    <col min="12290" max="12290" width="10.42578125" style="1804" customWidth="1"/>
    <col min="12291" max="12291" width="11.85546875" style="1804" customWidth="1"/>
    <col min="12292" max="12292" width="10.42578125" style="1804" customWidth="1"/>
    <col min="12293" max="12293" width="10.28515625" style="1804" customWidth="1"/>
    <col min="12294" max="12294" width="8.28515625" style="1804" customWidth="1"/>
    <col min="12295" max="12295" width="11" style="1804" customWidth="1"/>
    <col min="12296" max="12296" width="8.7109375" style="1804" customWidth="1"/>
    <col min="12297" max="12297" width="9.7109375" style="1804" customWidth="1"/>
    <col min="12298" max="12298" width="12.85546875" style="1804" customWidth="1"/>
    <col min="12299" max="12299" width="9.85546875" style="1804" customWidth="1"/>
    <col min="12300" max="12300" width="8.7109375" style="1804" customWidth="1"/>
    <col min="12301" max="12544" width="9.140625" style="1804"/>
    <col min="12545" max="12545" width="16.5703125" style="1804" customWidth="1"/>
    <col min="12546" max="12546" width="10.42578125" style="1804" customWidth="1"/>
    <col min="12547" max="12547" width="11.85546875" style="1804" customWidth="1"/>
    <col min="12548" max="12548" width="10.42578125" style="1804" customWidth="1"/>
    <col min="12549" max="12549" width="10.28515625" style="1804" customWidth="1"/>
    <col min="12550" max="12550" width="8.28515625" style="1804" customWidth="1"/>
    <col min="12551" max="12551" width="11" style="1804" customWidth="1"/>
    <col min="12552" max="12552" width="8.7109375" style="1804" customWidth="1"/>
    <col min="12553" max="12553" width="9.7109375" style="1804" customWidth="1"/>
    <col min="12554" max="12554" width="12.85546875" style="1804" customWidth="1"/>
    <col min="12555" max="12555" width="9.85546875" style="1804" customWidth="1"/>
    <col min="12556" max="12556" width="8.7109375" style="1804" customWidth="1"/>
    <col min="12557" max="12800" width="9.140625" style="1804"/>
    <col min="12801" max="12801" width="16.5703125" style="1804" customWidth="1"/>
    <col min="12802" max="12802" width="10.42578125" style="1804" customWidth="1"/>
    <col min="12803" max="12803" width="11.85546875" style="1804" customWidth="1"/>
    <col min="12804" max="12804" width="10.42578125" style="1804" customWidth="1"/>
    <col min="12805" max="12805" width="10.28515625" style="1804" customWidth="1"/>
    <col min="12806" max="12806" width="8.28515625" style="1804" customWidth="1"/>
    <col min="12807" max="12807" width="11" style="1804" customWidth="1"/>
    <col min="12808" max="12808" width="8.7109375" style="1804" customWidth="1"/>
    <col min="12809" max="12809" width="9.7109375" style="1804" customWidth="1"/>
    <col min="12810" max="12810" width="12.85546875" style="1804" customWidth="1"/>
    <col min="12811" max="12811" width="9.85546875" style="1804" customWidth="1"/>
    <col min="12812" max="12812" width="8.7109375" style="1804" customWidth="1"/>
    <col min="12813" max="13056" width="9.140625" style="1804"/>
    <col min="13057" max="13057" width="16.5703125" style="1804" customWidth="1"/>
    <col min="13058" max="13058" width="10.42578125" style="1804" customWidth="1"/>
    <col min="13059" max="13059" width="11.85546875" style="1804" customWidth="1"/>
    <col min="13060" max="13060" width="10.42578125" style="1804" customWidth="1"/>
    <col min="13061" max="13061" width="10.28515625" style="1804" customWidth="1"/>
    <col min="13062" max="13062" width="8.28515625" style="1804" customWidth="1"/>
    <col min="13063" max="13063" width="11" style="1804" customWidth="1"/>
    <col min="13064" max="13064" width="8.7109375" style="1804" customWidth="1"/>
    <col min="13065" max="13065" width="9.7109375" style="1804" customWidth="1"/>
    <col min="13066" max="13066" width="12.85546875" style="1804" customWidth="1"/>
    <col min="13067" max="13067" width="9.85546875" style="1804" customWidth="1"/>
    <col min="13068" max="13068" width="8.7109375" style="1804" customWidth="1"/>
    <col min="13069" max="13312" width="9.140625" style="1804"/>
    <col min="13313" max="13313" width="16.5703125" style="1804" customWidth="1"/>
    <col min="13314" max="13314" width="10.42578125" style="1804" customWidth="1"/>
    <col min="13315" max="13315" width="11.85546875" style="1804" customWidth="1"/>
    <col min="13316" max="13316" width="10.42578125" style="1804" customWidth="1"/>
    <col min="13317" max="13317" width="10.28515625" style="1804" customWidth="1"/>
    <col min="13318" max="13318" width="8.28515625" style="1804" customWidth="1"/>
    <col min="13319" max="13319" width="11" style="1804" customWidth="1"/>
    <col min="13320" max="13320" width="8.7109375" style="1804" customWidth="1"/>
    <col min="13321" max="13321" width="9.7109375" style="1804" customWidth="1"/>
    <col min="13322" max="13322" width="12.85546875" style="1804" customWidth="1"/>
    <col min="13323" max="13323" width="9.85546875" style="1804" customWidth="1"/>
    <col min="13324" max="13324" width="8.7109375" style="1804" customWidth="1"/>
    <col min="13325" max="13568" width="9.140625" style="1804"/>
    <col min="13569" max="13569" width="16.5703125" style="1804" customWidth="1"/>
    <col min="13570" max="13570" width="10.42578125" style="1804" customWidth="1"/>
    <col min="13571" max="13571" width="11.85546875" style="1804" customWidth="1"/>
    <col min="13572" max="13572" width="10.42578125" style="1804" customWidth="1"/>
    <col min="13573" max="13573" width="10.28515625" style="1804" customWidth="1"/>
    <col min="13574" max="13574" width="8.28515625" style="1804" customWidth="1"/>
    <col min="13575" max="13575" width="11" style="1804" customWidth="1"/>
    <col min="13576" max="13576" width="8.7109375" style="1804" customWidth="1"/>
    <col min="13577" max="13577" width="9.7109375" style="1804" customWidth="1"/>
    <col min="13578" max="13578" width="12.85546875" style="1804" customWidth="1"/>
    <col min="13579" max="13579" width="9.85546875" style="1804" customWidth="1"/>
    <col min="13580" max="13580" width="8.7109375" style="1804" customWidth="1"/>
    <col min="13581" max="13824" width="9.140625" style="1804"/>
    <col min="13825" max="13825" width="16.5703125" style="1804" customWidth="1"/>
    <col min="13826" max="13826" width="10.42578125" style="1804" customWidth="1"/>
    <col min="13827" max="13827" width="11.85546875" style="1804" customWidth="1"/>
    <col min="13828" max="13828" width="10.42578125" style="1804" customWidth="1"/>
    <col min="13829" max="13829" width="10.28515625" style="1804" customWidth="1"/>
    <col min="13830" max="13830" width="8.28515625" style="1804" customWidth="1"/>
    <col min="13831" max="13831" width="11" style="1804" customWidth="1"/>
    <col min="13832" max="13832" width="8.7109375" style="1804" customWidth="1"/>
    <col min="13833" max="13833" width="9.7109375" style="1804" customWidth="1"/>
    <col min="13834" max="13834" width="12.85546875" style="1804" customWidth="1"/>
    <col min="13835" max="13835" width="9.85546875" style="1804" customWidth="1"/>
    <col min="13836" max="13836" width="8.7109375" style="1804" customWidth="1"/>
    <col min="13837" max="14080" width="9.140625" style="1804"/>
    <col min="14081" max="14081" width="16.5703125" style="1804" customWidth="1"/>
    <col min="14082" max="14082" width="10.42578125" style="1804" customWidth="1"/>
    <col min="14083" max="14083" width="11.85546875" style="1804" customWidth="1"/>
    <col min="14084" max="14084" width="10.42578125" style="1804" customWidth="1"/>
    <col min="14085" max="14085" width="10.28515625" style="1804" customWidth="1"/>
    <col min="14086" max="14086" width="8.28515625" style="1804" customWidth="1"/>
    <col min="14087" max="14087" width="11" style="1804" customWidth="1"/>
    <col min="14088" max="14088" width="8.7109375" style="1804" customWidth="1"/>
    <col min="14089" max="14089" width="9.7109375" style="1804" customWidth="1"/>
    <col min="14090" max="14090" width="12.85546875" style="1804" customWidth="1"/>
    <col min="14091" max="14091" width="9.85546875" style="1804" customWidth="1"/>
    <col min="14092" max="14092" width="8.7109375" style="1804" customWidth="1"/>
    <col min="14093" max="14336" width="9.140625" style="1804"/>
    <col min="14337" max="14337" width="16.5703125" style="1804" customWidth="1"/>
    <col min="14338" max="14338" width="10.42578125" style="1804" customWidth="1"/>
    <col min="14339" max="14339" width="11.85546875" style="1804" customWidth="1"/>
    <col min="14340" max="14340" width="10.42578125" style="1804" customWidth="1"/>
    <col min="14341" max="14341" width="10.28515625" style="1804" customWidth="1"/>
    <col min="14342" max="14342" width="8.28515625" style="1804" customWidth="1"/>
    <col min="14343" max="14343" width="11" style="1804" customWidth="1"/>
    <col min="14344" max="14344" width="8.7109375" style="1804" customWidth="1"/>
    <col min="14345" max="14345" width="9.7109375" style="1804" customWidth="1"/>
    <col min="14346" max="14346" width="12.85546875" style="1804" customWidth="1"/>
    <col min="14347" max="14347" width="9.85546875" style="1804" customWidth="1"/>
    <col min="14348" max="14348" width="8.7109375" style="1804" customWidth="1"/>
    <col min="14349" max="14592" width="9.140625" style="1804"/>
    <col min="14593" max="14593" width="16.5703125" style="1804" customWidth="1"/>
    <col min="14594" max="14594" width="10.42578125" style="1804" customWidth="1"/>
    <col min="14595" max="14595" width="11.85546875" style="1804" customWidth="1"/>
    <col min="14596" max="14596" width="10.42578125" style="1804" customWidth="1"/>
    <col min="14597" max="14597" width="10.28515625" style="1804" customWidth="1"/>
    <col min="14598" max="14598" width="8.28515625" style="1804" customWidth="1"/>
    <col min="14599" max="14599" width="11" style="1804" customWidth="1"/>
    <col min="14600" max="14600" width="8.7109375" style="1804" customWidth="1"/>
    <col min="14601" max="14601" width="9.7109375" style="1804" customWidth="1"/>
    <col min="14602" max="14602" width="12.85546875" style="1804" customWidth="1"/>
    <col min="14603" max="14603" width="9.85546875" style="1804" customWidth="1"/>
    <col min="14604" max="14604" width="8.7109375" style="1804" customWidth="1"/>
    <col min="14605" max="14848" width="9.140625" style="1804"/>
    <col min="14849" max="14849" width="16.5703125" style="1804" customWidth="1"/>
    <col min="14850" max="14850" width="10.42578125" style="1804" customWidth="1"/>
    <col min="14851" max="14851" width="11.85546875" style="1804" customWidth="1"/>
    <col min="14852" max="14852" width="10.42578125" style="1804" customWidth="1"/>
    <col min="14853" max="14853" width="10.28515625" style="1804" customWidth="1"/>
    <col min="14854" max="14854" width="8.28515625" style="1804" customWidth="1"/>
    <col min="14855" max="14855" width="11" style="1804" customWidth="1"/>
    <col min="14856" max="14856" width="8.7109375" style="1804" customWidth="1"/>
    <col min="14857" max="14857" width="9.7109375" style="1804" customWidth="1"/>
    <col min="14858" max="14858" width="12.85546875" style="1804" customWidth="1"/>
    <col min="14859" max="14859" width="9.85546875" style="1804" customWidth="1"/>
    <col min="14860" max="14860" width="8.7109375" style="1804" customWidth="1"/>
    <col min="14861" max="15104" width="9.140625" style="1804"/>
    <col min="15105" max="15105" width="16.5703125" style="1804" customWidth="1"/>
    <col min="15106" max="15106" width="10.42578125" style="1804" customWidth="1"/>
    <col min="15107" max="15107" width="11.85546875" style="1804" customWidth="1"/>
    <col min="15108" max="15108" width="10.42578125" style="1804" customWidth="1"/>
    <col min="15109" max="15109" width="10.28515625" style="1804" customWidth="1"/>
    <col min="15110" max="15110" width="8.28515625" style="1804" customWidth="1"/>
    <col min="15111" max="15111" width="11" style="1804" customWidth="1"/>
    <col min="15112" max="15112" width="8.7109375" style="1804" customWidth="1"/>
    <col min="15113" max="15113" width="9.7109375" style="1804" customWidth="1"/>
    <col min="15114" max="15114" width="12.85546875" style="1804" customWidth="1"/>
    <col min="15115" max="15115" width="9.85546875" style="1804" customWidth="1"/>
    <col min="15116" max="15116" width="8.7109375" style="1804" customWidth="1"/>
    <col min="15117" max="15360" width="9.140625" style="1804"/>
    <col min="15361" max="15361" width="16.5703125" style="1804" customWidth="1"/>
    <col min="15362" max="15362" width="10.42578125" style="1804" customWidth="1"/>
    <col min="15363" max="15363" width="11.85546875" style="1804" customWidth="1"/>
    <col min="15364" max="15364" width="10.42578125" style="1804" customWidth="1"/>
    <col min="15365" max="15365" width="10.28515625" style="1804" customWidth="1"/>
    <col min="15366" max="15366" width="8.28515625" style="1804" customWidth="1"/>
    <col min="15367" max="15367" width="11" style="1804" customWidth="1"/>
    <col min="15368" max="15368" width="8.7109375" style="1804" customWidth="1"/>
    <col min="15369" max="15369" width="9.7109375" style="1804" customWidth="1"/>
    <col min="15370" max="15370" width="12.85546875" style="1804" customWidth="1"/>
    <col min="15371" max="15371" width="9.85546875" style="1804" customWidth="1"/>
    <col min="15372" max="15372" width="8.7109375" style="1804" customWidth="1"/>
    <col min="15373" max="15616" width="9.140625" style="1804"/>
    <col min="15617" max="15617" width="16.5703125" style="1804" customWidth="1"/>
    <col min="15618" max="15618" width="10.42578125" style="1804" customWidth="1"/>
    <col min="15619" max="15619" width="11.85546875" style="1804" customWidth="1"/>
    <col min="15620" max="15620" width="10.42578125" style="1804" customWidth="1"/>
    <col min="15621" max="15621" width="10.28515625" style="1804" customWidth="1"/>
    <col min="15622" max="15622" width="8.28515625" style="1804" customWidth="1"/>
    <col min="15623" max="15623" width="11" style="1804" customWidth="1"/>
    <col min="15624" max="15624" width="8.7109375" style="1804" customWidth="1"/>
    <col min="15625" max="15625" width="9.7109375" style="1804" customWidth="1"/>
    <col min="15626" max="15626" width="12.85546875" style="1804" customWidth="1"/>
    <col min="15627" max="15627" width="9.85546875" style="1804" customWidth="1"/>
    <col min="15628" max="15628" width="8.7109375" style="1804" customWidth="1"/>
    <col min="15629" max="15872" width="9.140625" style="1804"/>
    <col min="15873" max="15873" width="16.5703125" style="1804" customWidth="1"/>
    <col min="15874" max="15874" width="10.42578125" style="1804" customWidth="1"/>
    <col min="15875" max="15875" width="11.85546875" style="1804" customWidth="1"/>
    <col min="15876" max="15876" width="10.42578125" style="1804" customWidth="1"/>
    <col min="15877" max="15877" width="10.28515625" style="1804" customWidth="1"/>
    <col min="15878" max="15878" width="8.28515625" style="1804" customWidth="1"/>
    <col min="15879" max="15879" width="11" style="1804" customWidth="1"/>
    <col min="15880" max="15880" width="8.7109375" style="1804" customWidth="1"/>
    <col min="15881" max="15881" width="9.7109375" style="1804" customWidth="1"/>
    <col min="15882" max="15882" width="12.85546875" style="1804" customWidth="1"/>
    <col min="15883" max="15883" width="9.85546875" style="1804" customWidth="1"/>
    <col min="15884" max="15884" width="8.7109375" style="1804" customWidth="1"/>
    <col min="15885" max="16128" width="9.140625" style="1804"/>
    <col min="16129" max="16129" width="16.5703125" style="1804" customWidth="1"/>
    <col min="16130" max="16130" width="10.42578125" style="1804" customWidth="1"/>
    <col min="16131" max="16131" width="11.85546875" style="1804" customWidth="1"/>
    <col min="16132" max="16132" width="10.42578125" style="1804" customWidth="1"/>
    <col min="16133" max="16133" width="10.28515625" style="1804" customWidth="1"/>
    <col min="16134" max="16134" width="8.28515625" style="1804" customWidth="1"/>
    <col min="16135" max="16135" width="11" style="1804" customWidth="1"/>
    <col min="16136" max="16136" width="8.7109375" style="1804" customWidth="1"/>
    <col min="16137" max="16137" width="9.7109375" style="1804" customWidth="1"/>
    <col min="16138" max="16138" width="12.85546875" style="1804" customWidth="1"/>
    <col min="16139" max="16139" width="9.85546875" style="1804" customWidth="1"/>
    <col min="16140" max="16140" width="8.7109375" style="1804" customWidth="1"/>
    <col min="16141" max="16384" width="9.140625" style="1804"/>
  </cols>
  <sheetData>
    <row r="1" spans="1:18" s="1475" customFormat="1" ht="18" customHeight="1" x14ac:dyDescent="0.25">
      <c r="A1" s="1977" t="s">
        <v>4371</v>
      </c>
      <c r="B1" s="814"/>
      <c r="C1" s="814"/>
      <c r="D1" s="814"/>
      <c r="E1" s="347"/>
      <c r="F1" s="347"/>
    </row>
    <row r="2" spans="1:18" s="1475" customFormat="1" ht="18" customHeight="1" x14ac:dyDescent="0.25">
      <c r="A2" s="1977"/>
      <c r="B2" s="814"/>
      <c r="C2" s="814"/>
      <c r="D2" s="814"/>
      <c r="E2" s="347"/>
      <c r="F2" s="347"/>
      <c r="N2" s="1978"/>
      <c r="O2" s="1978"/>
    </row>
    <row r="3" spans="1:18" ht="9.75" customHeight="1" thickBot="1" x14ac:dyDescent="0.3">
      <c r="A3" s="1979"/>
      <c r="B3" s="817"/>
      <c r="C3" s="817"/>
      <c r="D3" s="817"/>
      <c r="E3" s="817"/>
      <c r="G3" s="1980"/>
      <c r="H3" s="1980"/>
      <c r="N3" s="1978"/>
      <c r="O3" s="1978"/>
    </row>
    <row r="4" spans="1:18" s="1440" customFormat="1" ht="18.75" thickTop="1" thickBot="1" x14ac:dyDescent="0.3">
      <c r="A4" s="1981"/>
      <c r="B4" s="1982" t="s">
        <v>4372</v>
      </c>
      <c r="C4" s="1982" t="s">
        <v>4373</v>
      </c>
      <c r="D4" s="4377" t="s">
        <v>4374</v>
      </c>
      <c r="E4" s="4378"/>
      <c r="F4" s="4379" t="s">
        <v>4375</v>
      </c>
      <c r="G4" s="4380"/>
      <c r="N4" s="1978"/>
      <c r="O4" s="1978"/>
    </row>
    <row r="5" spans="1:18" s="1440" customFormat="1" ht="17.25" x14ac:dyDescent="0.25">
      <c r="A5" s="1983"/>
      <c r="B5" s="1984" t="s">
        <v>4376</v>
      </c>
      <c r="C5" s="1984" t="s">
        <v>4377</v>
      </c>
      <c r="D5" s="1984" t="s">
        <v>4378</v>
      </c>
      <c r="E5" s="1984" t="s">
        <v>3583</v>
      </c>
      <c r="F5" s="4381" t="s">
        <v>4379</v>
      </c>
      <c r="G5" s="4382"/>
      <c r="N5" s="1978"/>
      <c r="O5" s="1978"/>
    </row>
    <row r="6" spans="1:18" s="1440" customFormat="1" ht="17.25" x14ac:dyDescent="0.25">
      <c r="A6" s="1983"/>
      <c r="B6" s="1984" t="s">
        <v>4380</v>
      </c>
      <c r="C6" s="1984" t="s">
        <v>4381</v>
      </c>
      <c r="D6" s="1984" t="s">
        <v>4382</v>
      </c>
      <c r="E6" s="1984" t="s">
        <v>4383</v>
      </c>
      <c r="F6" s="4381" t="s">
        <v>4384</v>
      </c>
      <c r="G6" s="4382"/>
      <c r="N6" s="1978"/>
      <c r="O6" s="1978"/>
    </row>
    <row r="7" spans="1:18" s="1440" customFormat="1" ht="16.5" x14ac:dyDescent="0.25">
      <c r="A7" s="1983"/>
      <c r="B7" s="1985"/>
      <c r="C7" s="1984" t="s">
        <v>4385</v>
      </c>
      <c r="D7" s="1984"/>
      <c r="E7" s="1984"/>
      <c r="F7" s="4381" t="s">
        <v>4386</v>
      </c>
      <c r="G7" s="4382"/>
    </row>
    <row r="8" spans="1:18" s="1988" customFormat="1" ht="16.5" thickBot="1" x14ac:dyDescent="0.3">
      <c r="A8" s="1986"/>
      <c r="B8" s="1987" t="s">
        <v>4387</v>
      </c>
      <c r="C8" s="1987" t="s">
        <v>4387</v>
      </c>
      <c r="D8" s="1987" t="s">
        <v>4387</v>
      </c>
      <c r="E8" s="1987" t="s">
        <v>7</v>
      </c>
      <c r="F8" s="4383" t="s">
        <v>4388</v>
      </c>
      <c r="G8" s="4384"/>
    </row>
    <row r="9" spans="1:18" ht="16.5" x14ac:dyDescent="0.25">
      <c r="A9" s="1989">
        <v>43556</v>
      </c>
      <c r="B9" s="1990"/>
      <c r="C9" s="1934"/>
      <c r="D9" s="1934"/>
      <c r="E9" s="1934"/>
      <c r="F9" s="4391"/>
      <c r="G9" s="4392"/>
      <c r="H9" s="1980"/>
      <c r="L9" s="1991"/>
    </row>
    <row r="10" spans="1:18" ht="16.5" x14ac:dyDescent="0.25">
      <c r="A10" s="1992" t="s">
        <v>4140</v>
      </c>
      <c r="B10" s="1934">
        <v>3.35</v>
      </c>
      <c r="C10" s="1934">
        <v>0.34</v>
      </c>
      <c r="D10" s="1934">
        <v>5.86</v>
      </c>
      <c r="E10" s="1928">
        <v>205.64908199999999</v>
      </c>
      <c r="F10" s="4393" t="s">
        <v>4389</v>
      </c>
      <c r="G10" s="4394"/>
      <c r="H10" s="1980"/>
      <c r="J10" s="1993"/>
      <c r="K10" s="1810"/>
      <c r="L10" s="1991"/>
      <c r="M10" s="1991"/>
      <c r="O10" s="1810"/>
      <c r="P10" s="1994"/>
      <c r="Q10" s="1994"/>
      <c r="R10" s="1994"/>
    </row>
    <row r="11" spans="1:18" ht="16.5" x14ac:dyDescent="0.25">
      <c r="A11" s="1992" t="s">
        <v>4141</v>
      </c>
      <c r="B11" s="1934">
        <v>8.26</v>
      </c>
      <c r="C11" s="1934">
        <v>0.45</v>
      </c>
      <c r="D11" s="1934">
        <v>12.71</v>
      </c>
      <c r="E11" s="1928">
        <v>445.44101500000005</v>
      </c>
      <c r="F11" s="4393" t="s">
        <v>4390</v>
      </c>
      <c r="G11" s="4394"/>
      <c r="H11" s="1980"/>
      <c r="J11" s="1993"/>
      <c r="K11" s="1810"/>
      <c r="L11" s="1991"/>
      <c r="M11" s="1991"/>
      <c r="O11" s="1810"/>
      <c r="P11" s="1994"/>
      <c r="Q11" s="1994"/>
      <c r="R11" s="1994"/>
    </row>
    <row r="12" spans="1:18" ht="16.5" x14ac:dyDescent="0.25">
      <c r="A12" s="1992" t="s">
        <v>4142</v>
      </c>
      <c r="B12" s="1934">
        <v>2.39</v>
      </c>
      <c r="C12" s="1934">
        <v>0.24</v>
      </c>
      <c r="D12" s="1934">
        <v>3.71</v>
      </c>
      <c r="E12" s="1928">
        <v>129.87114699999998</v>
      </c>
      <c r="F12" s="4393" t="s">
        <v>4391</v>
      </c>
      <c r="G12" s="4394"/>
      <c r="H12" s="1980"/>
      <c r="J12" s="1993"/>
      <c r="K12" s="1810"/>
      <c r="L12" s="1991"/>
      <c r="M12" s="1991"/>
      <c r="O12" s="1810"/>
      <c r="P12" s="1994"/>
      <c r="Q12" s="1994"/>
      <c r="R12" s="1994"/>
    </row>
    <row r="13" spans="1:18" ht="16.5" x14ac:dyDescent="0.25">
      <c r="A13" s="1992" t="s">
        <v>4143</v>
      </c>
      <c r="B13" s="1934">
        <v>3.16</v>
      </c>
      <c r="C13" s="1934">
        <v>0.37</v>
      </c>
      <c r="D13" s="1934">
        <v>5.71</v>
      </c>
      <c r="E13" s="1928">
        <v>201.28606500000001</v>
      </c>
      <c r="F13" s="4393" t="s">
        <v>4392</v>
      </c>
      <c r="G13" s="4394"/>
      <c r="H13" s="1980"/>
      <c r="J13" s="1993"/>
      <c r="K13" s="1810"/>
      <c r="L13" s="1991"/>
      <c r="M13" s="1991"/>
      <c r="O13" s="1810"/>
      <c r="P13" s="1994"/>
      <c r="Q13" s="1994"/>
      <c r="R13" s="1994"/>
    </row>
    <row r="14" spans="1:18" ht="16.5" x14ac:dyDescent="0.25">
      <c r="A14" s="1992" t="s">
        <v>4144</v>
      </c>
      <c r="B14" s="1934">
        <v>2.46</v>
      </c>
      <c r="C14" s="1934">
        <v>0.23</v>
      </c>
      <c r="D14" s="1934">
        <v>3.48</v>
      </c>
      <c r="E14" s="1928">
        <v>122.86000800000001</v>
      </c>
      <c r="F14" s="4393" t="s">
        <v>4393</v>
      </c>
      <c r="G14" s="4394"/>
      <c r="H14" s="1980"/>
      <c r="J14" s="1993"/>
      <c r="K14" s="1810"/>
      <c r="L14" s="1995"/>
      <c r="M14" s="1991"/>
      <c r="O14" s="1810"/>
      <c r="P14" s="1991"/>
      <c r="Q14" s="1994"/>
      <c r="R14" s="1994"/>
    </row>
    <row r="15" spans="1:18" ht="14.25" customHeight="1" thickBot="1" x14ac:dyDescent="0.3">
      <c r="A15" s="1996"/>
      <c r="B15" s="1997"/>
      <c r="C15" s="1997"/>
      <c r="D15" s="1997"/>
      <c r="E15" s="1997"/>
      <c r="F15" s="4385"/>
      <c r="G15" s="4386"/>
      <c r="H15" s="1980"/>
      <c r="J15" s="1993"/>
      <c r="K15" s="1998"/>
      <c r="L15" s="1999"/>
      <c r="M15" s="1999"/>
    </row>
    <row r="16" spans="1:18" ht="17.25" hidden="1" thickTop="1" x14ac:dyDescent="0.25">
      <c r="A16" s="2000">
        <v>37073</v>
      </c>
      <c r="B16" s="1934">
        <v>0</v>
      </c>
      <c r="C16" s="1934">
        <v>1.98</v>
      </c>
      <c r="D16" s="1934">
        <v>1.98</v>
      </c>
      <c r="E16" s="1934">
        <v>58.15</v>
      </c>
      <c r="F16" s="4387" t="s">
        <v>4394</v>
      </c>
      <c r="G16" s="4388"/>
      <c r="H16" s="1980"/>
    </row>
    <row r="17" spans="1:8" ht="17.25" hidden="1" thickTop="1" x14ac:dyDescent="0.25">
      <c r="A17" s="2000">
        <v>37104</v>
      </c>
      <c r="B17" s="1934">
        <v>0</v>
      </c>
      <c r="C17" s="1934">
        <v>0</v>
      </c>
      <c r="D17" s="1934">
        <v>0</v>
      </c>
      <c r="E17" s="1934">
        <v>0</v>
      </c>
      <c r="F17" s="4389" t="s">
        <v>4395</v>
      </c>
      <c r="G17" s="4390"/>
      <c r="H17" s="1980"/>
    </row>
    <row r="18" spans="1:8" ht="17.25" hidden="1" thickTop="1" x14ac:dyDescent="0.25">
      <c r="A18" s="2000">
        <v>37135</v>
      </c>
      <c r="B18" s="1934">
        <v>0</v>
      </c>
      <c r="C18" s="1934">
        <v>1.56</v>
      </c>
      <c r="D18" s="1934">
        <v>1.56</v>
      </c>
      <c r="E18" s="1934">
        <v>46.53</v>
      </c>
      <c r="F18" s="4389" t="s">
        <v>4396</v>
      </c>
      <c r="G18" s="4390"/>
      <c r="H18" s="1980"/>
    </row>
    <row r="19" spans="1:8" ht="17.25" hidden="1" thickTop="1" x14ac:dyDescent="0.25">
      <c r="A19" s="2000">
        <v>37165</v>
      </c>
      <c r="B19" s="1934">
        <v>0.1</v>
      </c>
      <c r="C19" s="1934">
        <v>0.46</v>
      </c>
      <c r="D19" s="1934">
        <v>0.56000000000000005</v>
      </c>
      <c r="E19" s="1934">
        <v>16.829999999999998</v>
      </c>
      <c r="F19" s="4389" t="s">
        <v>4397</v>
      </c>
      <c r="G19" s="4390"/>
      <c r="H19" s="1980"/>
    </row>
    <row r="20" spans="1:8" ht="17.25" hidden="1" thickTop="1" x14ac:dyDescent="0.25">
      <c r="A20" s="2000">
        <v>37196</v>
      </c>
      <c r="B20" s="1934">
        <v>0</v>
      </c>
      <c r="C20" s="1934">
        <v>0</v>
      </c>
      <c r="D20" s="1934" t="s">
        <v>4398</v>
      </c>
      <c r="E20" s="1934">
        <v>5.18</v>
      </c>
      <c r="F20" s="4389" t="s">
        <v>4399</v>
      </c>
      <c r="G20" s="4390"/>
      <c r="H20" s="1980"/>
    </row>
    <row r="21" spans="1:8" ht="17.25" hidden="1" thickTop="1" x14ac:dyDescent="0.25">
      <c r="A21" s="2000">
        <v>37226</v>
      </c>
      <c r="B21" s="1934">
        <v>0.3</v>
      </c>
      <c r="C21" s="1934">
        <v>0.06</v>
      </c>
      <c r="D21" s="1934" t="s">
        <v>4400</v>
      </c>
      <c r="E21" s="1934">
        <v>19.14</v>
      </c>
      <c r="F21" s="4389" t="s">
        <v>4401</v>
      </c>
      <c r="G21" s="4390"/>
      <c r="H21" s="1980"/>
    </row>
    <row r="22" spans="1:8" ht="17.25" hidden="1" thickTop="1" x14ac:dyDescent="0.25">
      <c r="A22" s="2000">
        <v>37530</v>
      </c>
      <c r="B22" s="1934">
        <v>3.89</v>
      </c>
      <c r="C22" s="1934">
        <v>0</v>
      </c>
      <c r="D22" s="1934" t="s">
        <v>4402</v>
      </c>
      <c r="E22" s="1934">
        <v>115.74</v>
      </c>
      <c r="F22" s="4389" t="s">
        <v>4403</v>
      </c>
      <c r="G22" s="4390"/>
      <c r="H22" s="1980"/>
    </row>
    <row r="23" spans="1:8" ht="17.25" hidden="1" thickTop="1" x14ac:dyDescent="0.25">
      <c r="A23" s="2000">
        <v>37895</v>
      </c>
      <c r="B23" s="1934">
        <v>1.75</v>
      </c>
      <c r="C23" s="1934">
        <v>1.99</v>
      </c>
      <c r="D23" s="1934" t="s">
        <v>4404</v>
      </c>
      <c r="E23" s="1934">
        <v>106.74</v>
      </c>
      <c r="F23" s="4389" t="s">
        <v>4405</v>
      </c>
      <c r="G23" s="4390"/>
      <c r="H23" s="1980"/>
    </row>
    <row r="24" spans="1:8" ht="17.25" hidden="1" thickTop="1" x14ac:dyDescent="0.25">
      <c r="A24" s="2000">
        <v>38534</v>
      </c>
      <c r="B24" s="1934">
        <v>2.0299999999999998</v>
      </c>
      <c r="C24" s="1934">
        <v>1</v>
      </c>
      <c r="D24" s="1934" t="s">
        <v>4406</v>
      </c>
      <c r="E24" s="1934">
        <v>100.76</v>
      </c>
      <c r="F24" s="4389" t="s">
        <v>4407</v>
      </c>
      <c r="G24" s="4390"/>
      <c r="H24" s="1980"/>
    </row>
    <row r="25" spans="1:8" ht="17.25" hidden="1" thickTop="1" x14ac:dyDescent="0.25">
      <c r="A25" s="2001">
        <v>38596</v>
      </c>
      <c r="B25" s="1934">
        <v>5.1100000000000003</v>
      </c>
      <c r="C25" s="1934">
        <v>0.66</v>
      </c>
      <c r="D25" s="1934" t="s">
        <v>4408</v>
      </c>
      <c r="E25" s="1934">
        <v>210.7</v>
      </c>
      <c r="F25" s="4389" t="s">
        <v>4409</v>
      </c>
      <c r="G25" s="4390"/>
      <c r="H25" s="1980"/>
    </row>
    <row r="26" spans="1:8" ht="17.25" hidden="1" thickTop="1" x14ac:dyDescent="0.25">
      <c r="A26" s="2000">
        <v>38657</v>
      </c>
      <c r="B26" s="1934">
        <v>0.4</v>
      </c>
      <c r="C26" s="1934">
        <v>1.36</v>
      </c>
      <c r="D26" s="1934" t="s">
        <v>4410</v>
      </c>
      <c r="E26" s="1934">
        <v>68.89</v>
      </c>
      <c r="F26" s="4389" t="s">
        <v>4411</v>
      </c>
      <c r="G26" s="4390"/>
      <c r="H26" s="1980"/>
    </row>
    <row r="27" spans="1:8" ht="17.25" hidden="1" thickTop="1" x14ac:dyDescent="0.25">
      <c r="A27" s="2000">
        <v>38687</v>
      </c>
      <c r="B27" s="1934">
        <v>5.91</v>
      </c>
      <c r="C27" s="1934">
        <v>0.7</v>
      </c>
      <c r="D27" s="1934" t="s">
        <v>4412</v>
      </c>
      <c r="E27" s="1934">
        <v>540.69000000000005</v>
      </c>
      <c r="F27" s="4389" t="s">
        <v>4413</v>
      </c>
      <c r="G27" s="4390"/>
      <c r="H27" s="1980"/>
    </row>
    <row r="28" spans="1:8" ht="17.25" hidden="1" thickTop="1" x14ac:dyDescent="0.25">
      <c r="A28" s="2000">
        <v>38718</v>
      </c>
      <c r="B28" s="1934">
        <v>1.66</v>
      </c>
      <c r="C28" s="1934">
        <v>1.57</v>
      </c>
      <c r="D28" s="1934" t="s">
        <v>4414</v>
      </c>
      <c r="E28" s="1934">
        <v>148.76</v>
      </c>
      <c r="F28" s="4389" t="s">
        <v>4415</v>
      </c>
      <c r="G28" s="4390"/>
      <c r="H28" s="1980"/>
    </row>
    <row r="29" spans="1:8" ht="17.25" hidden="1" thickTop="1" x14ac:dyDescent="0.25">
      <c r="A29" s="2000">
        <v>38749</v>
      </c>
      <c r="B29" s="1934">
        <v>0.17</v>
      </c>
      <c r="C29" s="1934">
        <v>0.26</v>
      </c>
      <c r="D29" s="1934" t="s">
        <v>4416</v>
      </c>
      <c r="E29" s="1934">
        <v>53.89</v>
      </c>
      <c r="F29" s="4389" t="s">
        <v>4417</v>
      </c>
      <c r="G29" s="4390"/>
      <c r="H29" s="1980"/>
    </row>
    <row r="30" spans="1:8" ht="17.25" hidden="1" thickTop="1" x14ac:dyDescent="0.25">
      <c r="A30" s="2000">
        <v>38777</v>
      </c>
      <c r="B30" s="1934">
        <v>0.36</v>
      </c>
      <c r="C30" s="1934">
        <v>0.67</v>
      </c>
      <c r="D30" s="1934" t="s">
        <v>4418</v>
      </c>
      <c r="E30" s="1934">
        <v>414.24</v>
      </c>
      <c r="F30" s="4389" t="s">
        <v>4419</v>
      </c>
      <c r="G30" s="4390"/>
      <c r="H30" s="1980"/>
    </row>
    <row r="31" spans="1:8" ht="17.25" hidden="1" thickTop="1" x14ac:dyDescent="0.25">
      <c r="A31" s="2000">
        <v>38808</v>
      </c>
      <c r="B31" s="1934">
        <v>0.74</v>
      </c>
      <c r="C31" s="1934">
        <v>0.25</v>
      </c>
      <c r="D31" s="1934" t="s">
        <v>4420</v>
      </c>
      <c r="E31" s="1934">
        <v>116.01</v>
      </c>
      <c r="F31" s="4389" t="s">
        <v>4421</v>
      </c>
      <c r="G31" s="4390"/>
      <c r="H31" s="1980"/>
    </row>
    <row r="32" spans="1:8" ht="17.25" hidden="1" thickTop="1" x14ac:dyDescent="0.25">
      <c r="A32" s="2000">
        <v>38838</v>
      </c>
      <c r="B32" s="1934">
        <v>0.23</v>
      </c>
      <c r="C32" s="1934">
        <v>0.94</v>
      </c>
      <c r="D32" s="1934" t="s">
        <v>4422</v>
      </c>
      <c r="E32" s="1934">
        <v>50.61</v>
      </c>
      <c r="F32" s="4393">
        <v>30.922499999999999</v>
      </c>
      <c r="G32" s="4394"/>
      <c r="H32" s="1980"/>
    </row>
    <row r="33" spans="1:8" ht="17.25" hidden="1" thickTop="1" x14ac:dyDescent="0.25">
      <c r="A33" s="2000">
        <v>38869</v>
      </c>
      <c r="B33" s="1934">
        <v>0.49</v>
      </c>
      <c r="C33" s="1934">
        <v>0.76</v>
      </c>
      <c r="D33" s="1934" t="s">
        <v>4423</v>
      </c>
      <c r="E33" s="1934">
        <v>52.15</v>
      </c>
      <c r="F33" s="4393" t="s">
        <v>4424</v>
      </c>
      <c r="G33" s="4394"/>
      <c r="H33" s="1980"/>
    </row>
    <row r="34" spans="1:8" ht="17.25" hidden="1" thickTop="1" x14ac:dyDescent="0.25">
      <c r="A34" s="2000">
        <v>38899</v>
      </c>
      <c r="B34" s="1934">
        <v>0.44</v>
      </c>
      <c r="C34" s="1934">
        <v>4.05</v>
      </c>
      <c r="D34" s="1934" t="s">
        <v>4425</v>
      </c>
      <c r="E34" s="1934">
        <v>155.75</v>
      </c>
      <c r="F34" s="4393" t="s">
        <v>4426</v>
      </c>
      <c r="G34" s="4394"/>
      <c r="H34" s="1980"/>
    </row>
    <row r="35" spans="1:8" ht="17.25" hidden="1" thickTop="1" x14ac:dyDescent="0.25">
      <c r="A35" s="2000">
        <v>38930</v>
      </c>
      <c r="B35" s="1934">
        <v>1.01</v>
      </c>
      <c r="C35" s="1934">
        <v>2.2000000000000002</v>
      </c>
      <c r="D35" s="1934" t="s">
        <v>4427</v>
      </c>
      <c r="E35" s="1934">
        <v>115.01</v>
      </c>
      <c r="F35" s="4393" t="s">
        <v>4428</v>
      </c>
      <c r="G35" s="4394"/>
      <c r="H35" s="1980"/>
    </row>
    <row r="36" spans="1:8" ht="17.25" hidden="1" thickTop="1" x14ac:dyDescent="0.25">
      <c r="A36" s="2000">
        <v>38961</v>
      </c>
      <c r="B36" s="1934">
        <v>1.93</v>
      </c>
      <c r="C36" s="1934">
        <v>2.31</v>
      </c>
      <c r="D36" s="1934" t="s">
        <v>4429</v>
      </c>
      <c r="E36" s="1934">
        <v>456.78</v>
      </c>
      <c r="F36" s="4393" t="s">
        <v>4430</v>
      </c>
      <c r="G36" s="4394"/>
      <c r="H36" s="1980"/>
    </row>
    <row r="37" spans="1:8" ht="17.25" hidden="1" thickTop="1" x14ac:dyDescent="0.25">
      <c r="A37" s="2000">
        <v>38991</v>
      </c>
      <c r="B37" s="1934">
        <v>0.4</v>
      </c>
      <c r="C37" s="1934">
        <v>0.75</v>
      </c>
      <c r="D37" s="1934" t="s">
        <v>4431</v>
      </c>
      <c r="E37" s="1934">
        <v>49.98</v>
      </c>
      <c r="F37" s="4393" t="s">
        <v>4432</v>
      </c>
      <c r="G37" s="4394"/>
      <c r="H37" s="1980"/>
    </row>
    <row r="38" spans="1:8" ht="17.25" hidden="1" thickTop="1" x14ac:dyDescent="0.25">
      <c r="A38" s="2000">
        <v>39022</v>
      </c>
      <c r="B38" s="1934">
        <v>0.56000000000000005</v>
      </c>
      <c r="C38" s="1934">
        <v>1.94</v>
      </c>
      <c r="D38" s="1934" t="s">
        <v>4433</v>
      </c>
      <c r="E38" s="1934">
        <v>112.75</v>
      </c>
      <c r="F38" s="4393" t="s">
        <v>4434</v>
      </c>
      <c r="G38" s="4394"/>
      <c r="H38" s="1980"/>
    </row>
    <row r="39" spans="1:8" ht="17.25" hidden="1" thickTop="1" x14ac:dyDescent="0.25">
      <c r="A39" s="2000">
        <v>39052</v>
      </c>
      <c r="B39" s="1934">
        <v>0.5</v>
      </c>
      <c r="C39" s="1934">
        <v>1.61</v>
      </c>
      <c r="D39" s="1934" t="s">
        <v>4435</v>
      </c>
      <c r="E39" s="1934">
        <v>83.33</v>
      </c>
      <c r="F39" s="4393" t="s">
        <v>4436</v>
      </c>
      <c r="G39" s="4394"/>
      <c r="H39" s="1980"/>
    </row>
    <row r="40" spans="1:8" ht="17.25" hidden="1" thickTop="1" x14ac:dyDescent="0.25">
      <c r="A40" s="2000">
        <v>39083</v>
      </c>
      <c r="B40" s="1934">
        <v>0.25</v>
      </c>
      <c r="C40" s="1934">
        <v>0.81</v>
      </c>
      <c r="D40" s="1934" t="s">
        <v>4437</v>
      </c>
      <c r="E40" s="1934">
        <v>46.62</v>
      </c>
      <c r="F40" s="4393" t="s">
        <v>4438</v>
      </c>
      <c r="G40" s="4394"/>
      <c r="H40" s="1980"/>
    </row>
    <row r="41" spans="1:8" ht="17.25" hidden="1" thickTop="1" x14ac:dyDescent="0.25">
      <c r="A41" s="2000">
        <v>39114</v>
      </c>
      <c r="B41" s="1934">
        <v>16.86</v>
      </c>
      <c r="C41" s="1934">
        <v>2.95</v>
      </c>
      <c r="D41" s="1934" t="s">
        <v>4439</v>
      </c>
      <c r="E41" s="1934">
        <v>666.46</v>
      </c>
      <c r="F41" s="4393" t="s">
        <v>4440</v>
      </c>
      <c r="G41" s="4394"/>
      <c r="H41" s="1980"/>
    </row>
    <row r="42" spans="1:8" ht="17.25" hidden="1" thickTop="1" x14ac:dyDescent="0.25">
      <c r="A42" s="2000">
        <v>39142</v>
      </c>
      <c r="B42" s="1934">
        <v>4.4000000000000004</v>
      </c>
      <c r="C42" s="1934">
        <v>1.45</v>
      </c>
      <c r="D42" s="1934" t="s">
        <v>4441</v>
      </c>
      <c r="E42" s="1934">
        <v>226.42</v>
      </c>
      <c r="F42" s="4393" t="s">
        <v>4442</v>
      </c>
      <c r="G42" s="4394"/>
      <c r="H42" s="1980"/>
    </row>
    <row r="43" spans="1:8" ht="17.25" hidden="1" thickTop="1" x14ac:dyDescent="0.25">
      <c r="A43" s="2000">
        <v>39173</v>
      </c>
      <c r="B43" s="1934">
        <v>5.85</v>
      </c>
      <c r="C43" s="1934">
        <v>0.64</v>
      </c>
      <c r="D43" s="1934" t="s">
        <v>4443</v>
      </c>
      <c r="E43" s="1934">
        <v>244.12</v>
      </c>
      <c r="F43" s="4393" t="s">
        <v>4444</v>
      </c>
      <c r="G43" s="4394"/>
      <c r="H43" s="1980"/>
    </row>
    <row r="44" spans="1:8" ht="17.25" hidden="1" thickTop="1" x14ac:dyDescent="0.25">
      <c r="A44" s="2000">
        <v>39203</v>
      </c>
      <c r="B44" s="1934">
        <v>8.9600000000000009</v>
      </c>
      <c r="C44" s="1934">
        <v>1.31</v>
      </c>
      <c r="D44" s="1934" t="s">
        <v>4445</v>
      </c>
      <c r="E44" s="1934">
        <v>342.3</v>
      </c>
      <c r="F44" s="4393" t="s">
        <v>4446</v>
      </c>
      <c r="G44" s="4394"/>
      <c r="H44" s="1980"/>
    </row>
    <row r="45" spans="1:8" ht="17.25" hidden="1" thickTop="1" x14ac:dyDescent="0.25">
      <c r="A45" s="2000">
        <v>39234</v>
      </c>
      <c r="B45" s="1934">
        <v>4.5599999999999996</v>
      </c>
      <c r="C45" s="1934">
        <v>1.66</v>
      </c>
      <c r="D45" s="1934" t="s">
        <v>4447</v>
      </c>
      <c r="E45" s="1934">
        <v>209.69</v>
      </c>
      <c r="F45" s="4393" t="s">
        <v>4448</v>
      </c>
      <c r="G45" s="4394"/>
      <c r="H45" s="1980"/>
    </row>
    <row r="46" spans="1:8" ht="17.25" hidden="1" thickTop="1" x14ac:dyDescent="0.25">
      <c r="A46" s="2000">
        <v>39264</v>
      </c>
      <c r="B46" s="1934">
        <v>7.6</v>
      </c>
      <c r="C46" s="1934">
        <v>1.08</v>
      </c>
      <c r="D46" s="1934" t="s">
        <v>4449</v>
      </c>
      <c r="E46" s="1934">
        <v>288.64999999999998</v>
      </c>
      <c r="F46" s="4393" t="s">
        <v>4450</v>
      </c>
      <c r="G46" s="4394"/>
      <c r="H46" s="1980"/>
    </row>
    <row r="47" spans="1:8" ht="17.25" hidden="1" thickTop="1" x14ac:dyDescent="0.25">
      <c r="A47" s="2000">
        <v>39295</v>
      </c>
      <c r="B47" s="1934">
        <v>2.38</v>
      </c>
      <c r="C47" s="1934">
        <v>0.96</v>
      </c>
      <c r="D47" s="1934" t="s">
        <v>4451</v>
      </c>
      <c r="E47" s="1934">
        <v>124.61</v>
      </c>
      <c r="F47" s="4393" t="s">
        <v>4452</v>
      </c>
      <c r="G47" s="4394"/>
      <c r="H47" s="1980"/>
    </row>
    <row r="48" spans="1:8" ht="17.25" hidden="1" thickTop="1" x14ac:dyDescent="0.25">
      <c r="A48" s="2000">
        <v>39326</v>
      </c>
      <c r="B48" s="1934">
        <v>8.48</v>
      </c>
      <c r="C48" s="1934">
        <v>1.53</v>
      </c>
      <c r="D48" s="1934" t="s">
        <v>4453</v>
      </c>
      <c r="E48" s="1934">
        <v>335.52</v>
      </c>
      <c r="F48" s="4393" t="s">
        <v>4454</v>
      </c>
      <c r="G48" s="4394"/>
      <c r="H48" s="1980"/>
    </row>
    <row r="49" spans="1:8" ht="17.25" hidden="1" thickTop="1" x14ac:dyDescent="0.25">
      <c r="A49" s="2000">
        <v>39387</v>
      </c>
      <c r="B49" s="1934">
        <v>3.45</v>
      </c>
      <c r="C49" s="1934">
        <v>5.52</v>
      </c>
      <c r="D49" s="1934" t="s">
        <v>4455</v>
      </c>
      <c r="E49" s="1934">
        <v>290.58</v>
      </c>
      <c r="F49" s="4393" t="s">
        <v>4456</v>
      </c>
      <c r="G49" s="4394"/>
      <c r="H49" s="1980"/>
    </row>
    <row r="50" spans="1:8" ht="17.25" hidden="1" thickTop="1" x14ac:dyDescent="0.25">
      <c r="A50" s="2000">
        <v>39417</v>
      </c>
      <c r="B50" s="1934">
        <v>3.96</v>
      </c>
      <c r="C50" s="1934">
        <v>3.16</v>
      </c>
      <c r="D50" s="1934" t="s">
        <v>4457</v>
      </c>
      <c r="E50" s="1934">
        <v>264.17</v>
      </c>
      <c r="F50" s="4393" t="s">
        <v>4458</v>
      </c>
      <c r="G50" s="4394"/>
      <c r="H50" s="1980"/>
    </row>
    <row r="51" spans="1:8" ht="17.25" hidden="1" thickTop="1" x14ac:dyDescent="0.25">
      <c r="A51" s="2000">
        <v>39448</v>
      </c>
      <c r="B51" s="1934">
        <v>5.99</v>
      </c>
      <c r="C51" s="1934">
        <v>2.34</v>
      </c>
      <c r="D51" s="1934" t="s">
        <v>4459</v>
      </c>
      <c r="E51" s="1934">
        <v>274.18</v>
      </c>
      <c r="F51" s="4393" t="s">
        <v>4460</v>
      </c>
      <c r="G51" s="4394"/>
      <c r="H51" s="1980"/>
    </row>
    <row r="52" spans="1:8" ht="17.25" hidden="1" thickTop="1" x14ac:dyDescent="0.25">
      <c r="A52" s="2000">
        <v>39479</v>
      </c>
      <c r="B52" s="1934">
        <v>8.43</v>
      </c>
      <c r="C52" s="1934">
        <v>13.15</v>
      </c>
      <c r="D52" s="1934" t="s">
        <v>4461</v>
      </c>
      <c r="E52" s="1934">
        <v>665.18</v>
      </c>
      <c r="F52" s="4393" t="s">
        <v>4462</v>
      </c>
      <c r="G52" s="4394"/>
      <c r="H52" s="1980"/>
    </row>
    <row r="53" spans="1:8" ht="17.25" hidden="1" thickTop="1" x14ac:dyDescent="0.25">
      <c r="A53" s="2000">
        <v>39508</v>
      </c>
      <c r="B53" s="1934">
        <v>3.91</v>
      </c>
      <c r="C53" s="1934">
        <v>18.399999999999999</v>
      </c>
      <c r="D53" s="1934" t="s">
        <v>4463</v>
      </c>
      <c r="E53" s="1934">
        <v>621.45000000000005</v>
      </c>
      <c r="F53" s="4393" t="s">
        <v>4464</v>
      </c>
      <c r="G53" s="4394"/>
      <c r="H53" s="1980"/>
    </row>
    <row r="54" spans="1:8" ht="17.25" hidden="1" thickTop="1" x14ac:dyDescent="0.25">
      <c r="A54" s="2000">
        <v>39539</v>
      </c>
      <c r="B54" s="1934">
        <v>4.55</v>
      </c>
      <c r="C54" s="1934">
        <v>6.63</v>
      </c>
      <c r="D54" s="1934" t="s">
        <v>4465</v>
      </c>
      <c r="E54" s="1934">
        <v>354.72</v>
      </c>
      <c r="F54" s="4393" t="s">
        <v>4466</v>
      </c>
      <c r="G54" s="4394"/>
      <c r="H54" s="1980"/>
    </row>
    <row r="55" spans="1:8" ht="17.25" hidden="1" thickTop="1" x14ac:dyDescent="0.25">
      <c r="A55" s="2000">
        <v>39569</v>
      </c>
      <c r="B55" s="1934">
        <v>11.79</v>
      </c>
      <c r="C55" s="1934">
        <v>7.15</v>
      </c>
      <c r="D55" s="1934" t="s">
        <v>4467</v>
      </c>
      <c r="E55" s="1934">
        <v>567.78</v>
      </c>
      <c r="F55" s="4393" t="s">
        <v>4468</v>
      </c>
      <c r="G55" s="4394"/>
      <c r="H55" s="1980"/>
    </row>
    <row r="56" spans="1:8" ht="17.25" hidden="1" thickTop="1" x14ac:dyDescent="0.25">
      <c r="A56" s="2000">
        <v>39600</v>
      </c>
      <c r="B56" s="1934">
        <v>4.1100000000000003</v>
      </c>
      <c r="C56" s="1934">
        <v>16.68</v>
      </c>
      <c r="D56" s="1934" t="s">
        <v>4469</v>
      </c>
      <c r="E56" s="1934">
        <v>579.89</v>
      </c>
      <c r="F56" s="4393" t="s">
        <v>4470</v>
      </c>
      <c r="G56" s="4394"/>
      <c r="H56" s="1980"/>
    </row>
    <row r="57" spans="1:8" ht="17.25" hidden="1" thickTop="1" x14ac:dyDescent="0.25">
      <c r="A57" s="2000">
        <v>39630</v>
      </c>
      <c r="B57" s="1934">
        <v>5.43</v>
      </c>
      <c r="C57" s="1934">
        <v>13.57</v>
      </c>
      <c r="D57" s="1934" t="s">
        <v>4471</v>
      </c>
      <c r="E57" s="1934">
        <v>537.29</v>
      </c>
      <c r="F57" s="4393" t="s">
        <v>4472</v>
      </c>
      <c r="G57" s="4394"/>
      <c r="H57" s="1980"/>
    </row>
    <row r="58" spans="1:8" ht="17.25" hidden="1" thickTop="1" x14ac:dyDescent="0.25">
      <c r="A58" s="2000">
        <v>39661</v>
      </c>
      <c r="B58" s="1934">
        <v>1.95</v>
      </c>
      <c r="C58" s="1934">
        <v>1.71</v>
      </c>
      <c r="D58" s="1934" t="s">
        <v>4473</v>
      </c>
      <c r="E58" s="1934">
        <v>165.77</v>
      </c>
      <c r="F58" s="4393" t="s">
        <v>4474</v>
      </c>
      <c r="G58" s="4394"/>
      <c r="H58" s="1980"/>
    </row>
    <row r="59" spans="1:8" ht="17.25" hidden="1" thickTop="1" x14ac:dyDescent="0.25">
      <c r="A59" s="2000">
        <v>39722</v>
      </c>
      <c r="B59" s="1934">
        <v>1.3</v>
      </c>
      <c r="C59" s="1934">
        <v>12.87</v>
      </c>
      <c r="D59" s="1934" t="s">
        <v>4475</v>
      </c>
      <c r="E59" s="1934">
        <v>464.44</v>
      </c>
      <c r="F59" s="4393" t="s">
        <v>4476</v>
      </c>
      <c r="G59" s="4394"/>
      <c r="H59" s="1980"/>
    </row>
    <row r="60" spans="1:8" ht="17.25" hidden="1" thickTop="1" x14ac:dyDescent="0.25">
      <c r="A60" s="2000">
        <v>39753</v>
      </c>
      <c r="B60" s="1934">
        <v>2.66</v>
      </c>
      <c r="C60" s="1934">
        <v>6.73</v>
      </c>
      <c r="D60" s="1934" t="s">
        <v>4477</v>
      </c>
      <c r="E60" s="1934">
        <v>326.2</v>
      </c>
      <c r="F60" s="4393" t="s">
        <v>4478</v>
      </c>
      <c r="G60" s="4394"/>
      <c r="H60" s="1980"/>
    </row>
    <row r="61" spans="1:8" ht="17.25" hidden="1" thickTop="1" x14ac:dyDescent="0.25">
      <c r="A61" s="2000">
        <v>39783</v>
      </c>
      <c r="B61" s="1934">
        <v>4.08</v>
      </c>
      <c r="C61" s="1934">
        <v>11.7</v>
      </c>
      <c r="D61" s="1934" t="s">
        <v>4479</v>
      </c>
      <c r="E61" s="1934">
        <v>558.11</v>
      </c>
      <c r="F61" s="4393" t="s">
        <v>4480</v>
      </c>
      <c r="G61" s="4394"/>
      <c r="H61" s="1980"/>
    </row>
    <row r="62" spans="1:8" ht="17.25" hidden="1" thickTop="1" x14ac:dyDescent="0.25">
      <c r="A62" s="2000">
        <v>39814</v>
      </c>
      <c r="B62" s="1934">
        <v>3.52</v>
      </c>
      <c r="C62" s="1934">
        <v>3.45</v>
      </c>
      <c r="D62" s="1934" t="s">
        <v>4481</v>
      </c>
      <c r="E62" s="1934">
        <v>261.17</v>
      </c>
      <c r="F62" s="4393" t="s">
        <v>4482</v>
      </c>
      <c r="G62" s="4394"/>
      <c r="H62" s="1980"/>
    </row>
    <row r="63" spans="1:8" ht="17.25" hidden="1" thickTop="1" x14ac:dyDescent="0.25">
      <c r="A63" s="2000">
        <v>39845</v>
      </c>
      <c r="B63" s="1934">
        <v>6.68</v>
      </c>
      <c r="C63" s="1934">
        <v>3.28</v>
      </c>
      <c r="D63" s="1934" t="s">
        <v>4483</v>
      </c>
      <c r="E63" s="1934">
        <v>437.05</v>
      </c>
      <c r="F63" s="4393" t="s">
        <v>4484</v>
      </c>
      <c r="G63" s="4394"/>
      <c r="H63" s="1980"/>
    </row>
    <row r="64" spans="1:8" ht="17.25" hidden="1" thickTop="1" x14ac:dyDescent="0.25">
      <c r="A64" s="2000">
        <v>39873</v>
      </c>
      <c r="B64" s="1934">
        <v>4.8099999999999996</v>
      </c>
      <c r="C64" s="1934">
        <v>7.3</v>
      </c>
      <c r="D64" s="1934" t="s">
        <v>4485</v>
      </c>
      <c r="E64" s="1934">
        <v>488.8</v>
      </c>
      <c r="F64" s="4393" t="s">
        <v>4486</v>
      </c>
      <c r="G64" s="4394"/>
      <c r="H64" s="1980"/>
    </row>
    <row r="65" spans="1:8" ht="17.25" hidden="1" thickTop="1" x14ac:dyDescent="0.25">
      <c r="A65" s="2000">
        <v>39904</v>
      </c>
      <c r="B65" s="1934">
        <v>4.34</v>
      </c>
      <c r="C65" s="1934">
        <v>7.63</v>
      </c>
      <c r="D65" s="1934" t="s">
        <v>4487</v>
      </c>
      <c r="E65" s="1934">
        <v>429.09</v>
      </c>
      <c r="F65" s="4393" t="s">
        <v>4488</v>
      </c>
      <c r="G65" s="4394"/>
      <c r="H65" s="1980"/>
    </row>
    <row r="66" spans="1:8" ht="17.25" hidden="1" thickTop="1" x14ac:dyDescent="0.25">
      <c r="A66" s="2000">
        <v>39934</v>
      </c>
      <c r="B66" s="1934">
        <v>2.41</v>
      </c>
      <c r="C66" s="1934">
        <v>5.57</v>
      </c>
      <c r="D66" s="1934" t="s">
        <v>4489</v>
      </c>
      <c r="E66" s="1934">
        <v>304.04000000000002</v>
      </c>
      <c r="F66" s="4393" t="s">
        <v>4490</v>
      </c>
      <c r="G66" s="4394"/>
      <c r="H66" s="1980"/>
    </row>
    <row r="67" spans="1:8" ht="17.25" hidden="1" thickTop="1" x14ac:dyDescent="0.25">
      <c r="A67" s="2000">
        <v>39965</v>
      </c>
      <c r="B67" s="1934">
        <v>3.08</v>
      </c>
      <c r="C67" s="1934">
        <v>6.08</v>
      </c>
      <c r="D67" s="1934" t="s">
        <v>4491</v>
      </c>
      <c r="E67" s="1934">
        <v>374.1</v>
      </c>
      <c r="F67" s="4393" t="s">
        <v>4492</v>
      </c>
      <c r="G67" s="4394"/>
      <c r="H67" s="1980"/>
    </row>
    <row r="68" spans="1:8" ht="17.25" hidden="1" thickTop="1" x14ac:dyDescent="0.25">
      <c r="A68" s="2000">
        <v>39995</v>
      </c>
      <c r="B68" s="1934">
        <v>3.62</v>
      </c>
      <c r="C68" s="1934">
        <v>3.56</v>
      </c>
      <c r="D68" s="1934" t="s">
        <v>4493</v>
      </c>
      <c r="E68" s="1934">
        <v>289.12</v>
      </c>
      <c r="F68" s="4393" t="s">
        <v>4494</v>
      </c>
      <c r="G68" s="4394"/>
      <c r="H68" s="1980"/>
    </row>
    <row r="69" spans="1:8" ht="17.25" hidden="1" thickTop="1" x14ac:dyDescent="0.25">
      <c r="A69" s="2000">
        <v>40026</v>
      </c>
      <c r="B69" s="1934">
        <v>6.85</v>
      </c>
      <c r="C69" s="1934">
        <v>1.93</v>
      </c>
      <c r="D69" s="1934" t="s">
        <v>4495</v>
      </c>
      <c r="E69" s="1934">
        <v>582.69000000000005</v>
      </c>
      <c r="F69" s="4393" t="s">
        <v>4496</v>
      </c>
      <c r="G69" s="4394"/>
      <c r="H69" s="1980"/>
    </row>
    <row r="70" spans="1:8" ht="17.25" hidden="1" thickTop="1" x14ac:dyDescent="0.25">
      <c r="A70" s="2000">
        <v>40057</v>
      </c>
      <c r="B70" s="1934">
        <v>22.08</v>
      </c>
      <c r="C70" s="1934">
        <v>1.18</v>
      </c>
      <c r="D70" s="1934" t="s">
        <v>4497</v>
      </c>
      <c r="E70" s="1928">
        <v>1111.92</v>
      </c>
      <c r="F70" s="4393" t="s">
        <v>4498</v>
      </c>
      <c r="G70" s="4394"/>
      <c r="H70" s="1980"/>
    </row>
    <row r="71" spans="1:8" ht="17.25" hidden="1" thickTop="1" x14ac:dyDescent="0.25">
      <c r="A71" s="2000">
        <v>40087</v>
      </c>
      <c r="B71" s="1934">
        <v>24.84</v>
      </c>
      <c r="C71" s="1934">
        <v>6.38</v>
      </c>
      <c r="D71" s="1934" t="s">
        <v>4499</v>
      </c>
      <c r="E71" s="1928">
        <v>1261</v>
      </c>
      <c r="F71" s="4393" t="s">
        <v>4500</v>
      </c>
      <c r="G71" s="4394"/>
      <c r="H71" s="1980"/>
    </row>
    <row r="72" spans="1:8" ht="17.25" hidden="1" thickTop="1" x14ac:dyDescent="0.25">
      <c r="A72" s="2000">
        <v>40118</v>
      </c>
      <c r="B72" s="1934">
        <v>21.1</v>
      </c>
      <c r="C72" s="1934">
        <v>3.05</v>
      </c>
      <c r="D72" s="1934" t="s">
        <v>4501</v>
      </c>
      <c r="E72" s="1928">
        <v>1456.85</v>
      </c>
      <c r="F72" s="4393" t="s">
        <v>4502</v>
      </c>
      <c r="G72" s="4394"/>
      <c r="H72" s="1980"/>
    </row>
    <row r="73" spans="1:8" ht="17.25" hidden="1" thickTop="1" x14ac:dyDescent="0.25">
      <c r="A73" s="2000">
        <v>40148</v>
      </c>
      <c r="B73" s="1934">
        <v>11.45</v>
      </c>
      <c r="C73" s="1934">
        <v>4</v>
      </c>
      <c r="D73" s="1934" t="s">
        <v>4503</v>
      </c>
      <c r="E73" s="1928">
        <v>1080.6500000000001</v>
      </c>
      <c r="F73" s="4393" t="s">
        <v>4504</v>
      </c>
      <c r="G73" s="4394"/>
      <c r="H73" s="1980"/>
    </row>
    <row r="74" spans="1:8" ht="17.25" hidden="1" thickTop="1" x14ac:dyDescent="0.25">
      <c r="A74" s="2000">
        <v>40179</v>
      </c>
      <c r="B74" s="1934">
        <v>27.21</v>
      </c>
      <c r="C74" s="1934">
        <v>3.38</v>
      </c>
      <c r="D74" s="1934" t="s">
        <v>4505</v>
      </c>
      <c r="E74" s="1928">
        <v>1222.32</v>
      </c>
      <c r="F74" s="4393" t="s">
        <v>4506</v>
      </c>
      <c r="G74" s="4394"/>
      <c r="H74" s="1980"/>
    </row>
    <row r="75" spans="1:8" ht="17.25" hidden="1" thickTop="1" x14ac:dyDescent="0.25">
      <c r="A75" s="2000">
        <v>40210</v>
      </c>
      <c r="B75" s="1934">
        <v>19.239999999999998</v>
      </c>
      <c r="C75" s="1934">
        <v>3.63</v>
      </c>
      <c r="D75" s="1934" t="s">
        <v>4507</v>
      </c>
      <c r="E75" s="1928">
        <v>951.84</v>
      </c>
      <c r="F75" s="4393" t="s">
        <v>4508</v>
      </c>
      <c r="G75" s="4394"/>
      <c r="H75" s="1980"/>
    </row>
    <row r="76" spans="1:8" ht="17.25" hidden="1" thickTop="1" x14ac:dyDescent="0.25">
      <c r="A76" s="2000">
        <v>40238</v>
      </c>
      <c r="B76" s="1934">
        <v>23.2</v>
      </c>
      <c r="C76" s="1934">
        <v>12.02</v>
      </c>
      <c r="D76" s="1934" t="s">
        <v>4509</v>
      </c>
      <c r="E76" s="1928">
        <v>1425.47</v>
      </c>
      <c r="F76" s="4393" t="s">
        <v>4510</v>
      </c>
      <c r="G76" s="4394"/>
      <c r="H76" s="1980"/>
    </row>
    <row r="77" spans="1:8" ht="17.25" hidden="1" thickTop="1" x14ac:dyDescent="0.25">
      <c r="A77" s="2000">
        <v>40269</v>
      </c>
      <c r="B77" s="1934">
        <v>16.72</v>
      </c>
      <c r="C77" s="1934">
        <v>8</v>
      </c>
      <c r="D77" s="1934" t="s">
        <v>4511</v>
      </c>
      <c r="E77" s="1928">
        <v>947.83</v>
      </c>
      <c r="F77" s="4393" t="s">
        <v>4512</v>
      </c>
      <c r="G77" s="4394"/>
      <c r="H77" s="1980"/>
    </row>
    <row r="78" spans="1:8" ht="17.25" hidden="1" thickTop="1" x14ac:dyDescent="0.25">
      <c r="A78" s="2000">
        <v>40299</v>
      </c>
      <c r="B78" s="1934">
        <v>18.41</v>
      </c>
      <c r="C78" s="1934">
        <v>12.21</v>
      </c>
      <c r="D78" s="1934" t="s">
        <v>4513</v>
      </c>
      <c r="E78" s="1928">
        <v>1336.56</v>
      </c>
      <c r="F78" s="4393" t="s">
        <v>4514</v>
      </c>
      <c r="G78" s="4394"/>
      <c r="H78" s="1980"/>
    </row>
    <row r="79" spans="1:8" ht="17.25" hidden="1" thickTop="1" x14ac:dyDescent="0.25">
      <c r="A79" s="2000">
        <v>40330</v>
      </c>
      <c r="B79" s="1934">
        <v>21.85</v>
      </c>
      <c r="C79" s="1934">
        <v>9.68</v>
      </c>
      <c r="D79" s="1934" t="s">
        <v>4515</v>
      </c>
      <c r="E79" s="1928">
        <v>1227.8</v>
      </c>
      <c r="F79" s="4393" t="s">
        <v>4516</v>
      </c>
      <c r="G79" s="4394"/>
      <c r="H79" s="1980"/>
    </row>
    <row r="80" spans="1:8" ht="17.25" hidden="1" thickTop="1" x14ac:dyDescent="0.25">
      <c r="A80" s="2000">
        <v>40360</v>
      </c>
      <c r="B80" s="1934">
        <v>16.600000000000001</v>
      </c>
      <c r="C80" s="1934">
        <v>28.12</v>
      </c>
      <c r="D80" s="1934" t="s">
        <v>4517</v>
      </c>
      <c r="E80" s="1928">
        <v>1714.26</v>
      </c>
      <c r="F80" s="4393" t="s">
        <v>4518</v>
      </c>
      <c r="G80" s="4394"/>
      <c r="H80" s="1980"/>
    </row>
    <row r="81" spans="1:8" ht="17.25" hidden="1" thickTop="1" x14ac:dyDescent="0.25">
      <c r="A81" s="2000">
        <v>40391</v>
      </c>
      <c r="B81" s="1934">
        <v>13.24</v>
      </c>
      <c r="C81" s="1934">
        <v>11.83</v>
      </c>
      <c r="D81" s="1934" t="s">
        <v>4519</v>
      </c>
      <c r="E81" s="1928">
        <v>939.88</v>
      </c>
      <c r="F81" s="4393" t="s">
        <v>4520</v>
      </c>
      <c r="G81" s="4394"/>
      <c r="H81" s="1980"/>
    </row>
    <row r="82" spans="1:8" ht="17.25" hidden="1" thickTop="1" x14ac:dyDescent="0.25">
      <c r="A82" s="2000">
        <v>40422</v>
      </c>
      <c r="B82" s="1934">
        <v>20.89</v>
      </c>
      <c r="C82" s="1934">
        <v>6.03</v>
      </c>
      <c r="D82" s="1934" t="s">
        <v>4521</v>
      </c>
      <c r="E82" s="1928">
        <v>1097.56</v>
      </c>
      <c r="F82" s="4393" t="s">
        <v>4522</v>
      </c>
      <c r="G82" s="4394"/>
      <c r="H82" s="1980"/>
    </row>
    <row r="83" spans="1:8" ht="17.25" hidden="1" thickTop="1" x14ac:dyDescent="0.25">
      <c r="A83" s="2000">
        <v>40452</v>
      </c>
      <c r="B83" s="1934">
        <v>18.71</v>
      </c>
      <c r="C83" s="1934">
        <v>5.26</v>
      </c>
      <c r="D83" s="1934" t="s">
        <v>4523</v>
      </c>
      <c r="E83" s="1928">
        <v>1046.9100000000001</v>
      </c>
      <c r="F83" s="4393" t="s">
        <v>4524</v>
      </c>
      <c r="G83" s="4394"/>
      <c r="H83" s="1980"/>
    </row>
    <row r="84" spans="1:8" ht="17.25" hidden="1" thickTop="1" x14ac:dyDescent="0.25">
      <c r="A84" s="2000">
        <v>40483</v>
      </c>
      <c r="B84" s="1934">
        <v>29.44</v>
      </c>
      <c r="C84" s="1934">
        <v>5.84</v>
      </c>
      <c r="D84" s="1934" t="s">
        <v>4525</v>
      </c>
      <c r="E84" s="1928">
        <v>1280.3800000000001</v>
      </c>
      <c r="F84" s="4393" t="s">
        <v>4526</v>
      </c>
      <c r="G84" s="4394"/>
      <c r="H84" s="1980"/>
    </row>
    <row r="85" spans="1:8" ht="17.25" hidden="1" thickTop="1" x14ac:dyDescent="0.25">
      <c r="A85" s="2000">
        <v>40513</v>
      </c>
      <c r="B85" s="1934">
        <v>35.69</v>
      </c>
      <c r="C85" s="1934">
        <v>5.16</v>
      </c>
      <c r="D85" s="1934" t="s">
        <v>4527</v>
      </c>
      <c r="E85" s="1928">
        <v>1728.3</v>
      </c>
      <c r="F85" s="4393" t="s">
        <v>4528</v>
      </c>
      <c r="G85" s="4394"/>
      <c r="H85" s="1980"/>
    </row>
    <row r="86" spans="1:8" ht="17.25" hidden="1" thickTop="1" x14ac:dyDescent="0.25">
      <c r="A86" s="2000">
        <v>40544</v>
      </c>
      <c r="B86" s="1934">
        <v>23.73</v>
      </c>
      <c r="C86" s="1934">
        <v>7.69</v>
      </c>
      <c r="D86" s="1934" t="s">
        <v>4529</v>
      </c>
      <c r="E86" s="1928">
        <v>1204.47</v>
      </c>
      <c r="F86" s="4393" t="s">
        <v>4530</v>
      </c>
      <c r="G86" s="4394"/>
      <c r="H86" s="1980"/>
    </row>
    <row r="87" spans="1:8" ht="17.25" hidden="1" thickTop="1" x14ac:dyDescent="0.25">
      <c r="A87" s="2000">
        <v>40575</v>
      </c>
      <c r="B87" s="1934">
        <v>24.14</v>
      </c>
      <c r="C87" s="1934">
        <v>6.37</v>
      </c>
      <c r="D87" s="1934" t="s">
        <v>4531</v>
      </c>
      <c r="E87" s="1928">
        <v>1096.3599999999999</v>
      </c>
      <c r="F87" s="4393" t="s">
        <v>4532</v>
      </c>
      <c r="G87" s="4394"/>
      <c r="H87" s="1980"/>
    </row>
    <row r="88" spans="1:8" ht="17.25" hidden="1" thickTop="1" x14ac:dyDescent="0.25">
      <c r="A88" s="2000">
        <v>40603</v>
      </c>
      <c r="B88" s="1934">
        <v>24.19</v>
      </c>
      <c r="C88" s="1934">
        <v>13.15</v>
      </c>
      <c r="D88" s="1934" t="s">
        <v>4533</v>
      </c>
      <c r="E88" s="1928">
        <v>1310.5</v>
      </c>
      <c r="F88" s="4393" t="s">
        <v>4534</v>
      </c>
      <c r="G88" s="4394"/>
      <c r="H88" s="1980"/>
    </row>
    <row r="89" spans="1:8" ht="17.25" hidden="1" thickTop="1" x14ac:dyDescent="0.25">
      <c r="A89" s="2000">
        <v>40634</v>
      </c>
      <c r="B89" s="1934">
        <v>21.19</v>
      </c>
      <c r="C89" s="1934">
        <v>6.92</v>
      </c>
      <c r="D89" s="1934" t="s">
        <v>4535</v>
      </c>
      <c r="E89" s="1928">
        <v>929.43</v>
      </c>
      <c r="F89" s="4393" t="s">
        <v>4536</v>
      </c>
      <c r="G89" s="4394"/>
      <c r="H89" s="1980"/>
    </row>
    <row r="90" spans="1:8" ht="17.25" hidden="1" thickTop="1" x14ac:dyDescent="0.25">
      <c r="A90" s="2000">
        <v>40664</v>
      </c>
      <c r="B90" s="1934">
        <v>23.22</v>
      </c>
      <c r="C90" s="1934">
        <v>7.6</v>
      </c>
      <c r="D90" s="1934" t="s">
        <v>4537</v>
      </c>
      <c r="E90" s="1928">
        <v>1014.25</v>
      </c>
      <c r="F90" s="4393" t="s">
        <v>4538</v>
      </c>
      <c r="G90" s="4394"/>
      <c r="H90" s="1980"/>
    </row>
    <row r="91" spans="1:8" ht="17.25" hidden="1" thickTop="1" x14ac:dyDescent="0.25">
      <c r="A91" s="2000">
        <v>40695</v>
      </c>
      <c r="B91" s="1934">
        <v>30.73</v>
      </c>
      <c r="C91" s="1934">
        <v>6.97</v>
      </c>
      <c r="D91" s="1934" t="s">
        <v>4539</v>
      </c>
      <c r="E91" s="1928">
        <v>1273.55</v>
      </c>
      <c r="F91" s="4393" t="s">
        <v>4540</v>
      </c>
      <c r="G91" s="4394"/>
      <c r="H91" s="1980"/>
    </row>
    <row r="92" spans="1:8" ht="17.25" hidden="1" thickTop="1" x14ac:dyDescent="0.25">
      <c r="A92" s="2000">
        <v>40756</v>
      </c>
      <c r="B92" s="1934">
        <v>26.96</v>
      </c>
      <c r="C92" s="1934">
        <v>16.64</v>
      </c>
      <c r="D92" s="1934" t="s">
        <v>4541</v>
      </c>
      <c r="E92" s="1928">
        <v>1478.06</v>
      </c>
      <c r="F92" s="4393" t="s">
        <v>4542</v>
      </c>
      <c r="G92" s="4394"/>
      <c r="H92" s="1980"/>
    </row>
    <row r="93" spans="1:8" ht="17.25" hidden="1" thickTop="1" x14ac:dyDescent="0.25">
      <c r="A93" s="2000">
        <v>40787</v>
      </c>
      <c r="B93" s="1934">
        <v>41.07</v>
      </c>
      <c r="C93" s="1934">
        <v>20.440000000000001</v>
      </c>
      <c r="D93" s="1934" t="s">
        <v>4543</v>
      </c>
      <c r="E93" s="1928">
        <v>1888.03</v>
      </c>
      <c r="F93" s="4393" t="s">
        <v>4544</v>
      </c>
      <c r="G93" s="4394"/>
      <c r="H93" s="1980"/>
    </row>
    <row r="94" spans="1:8" ht="17.25" hidden="1" thickTop="1" x14ac:dyDescent="0.25">
      <c r="A94" s="2000">
        <v>40817</v>
      </c>
      <c r="B94" s="1934">
        <v>40.25</v>
      </c>
      <c r="C94" s="1934">
        <v>11.88</v>
      </c>
      <c r="D94" s="1934" t="s">
        <v>4545</v>
      </c>
      <c r="E94" s="1928">
        <v>1679.33</v>
      </c>
      <c r="F94" s="4393" t="s">
        <v>4546</v>
      </c>
      <c r="G94" s="4394"/>
      <c r="H94" s="1980"/>
    </row>
    <row r="95" spans="1:8" ht="17.25" hidden="1" thickTop="1" x14ac:dyDescent="0.25">
      <c r="A95" s="2000">
        <v>40848</v>
      </c>
      <c r="B95" s="1934">
        <v>26.19</v>
      </c>
      <c r="C95" s="1934">
        <v>13.3</v>
      </c>
      <c r="D95" s="1934" t="s">
        <v>4547</v>
      </c>
      <c r="E95" s="1928">
        <v>1310.44</v>
      </c>
      <c r="F95" s="4393" t="s">
        <v>4548</v>
      </c>
      <c r="G95" s="4394"/>
      <c r="H95" s="1980"/>
    </row>
    <row r="96" spans="1:8" ht="17.25" hidden="1" thickTop="1" x14ac:dyDescent="0.25">
      <c r="A96" s="2000">
        <v>40878</v>
      </c>
      <c r="B96" s="1934">
        <v>28.96</v>
      </c>
      <c r="C96" s="1934">
        <v>10.96</v>
      </c>
      <c r="D96" s="1934" t="s">
        <v>4549</v>
      </c>
      <c r="E96" s="1928">
        <v>1374.71</v>
      </c>
      <c r="F96" s="4393" t="s">
        <v>4550</v>
      </c>
      <c r="G96" s="4394"/>
      <c r="H96" s="1980"/>
    </row>
    <row r="97" spans="1:10" ht="17.25" hidden="1" thickTop="1" x14ac:dyDescent="0.25">
      <c r="A97" s="2000">
        <v>40909</v>
      </c>
      <c r="B97" s="1934">
        <v>43.62</v>
      </c>
      <c r="C97" s="1934">
        <v>11.42</v>
      </c>
      <c r="D97" s="1934" t="s">
        <v>4551</v>
      </c>
      <c r="E97" s="1928">
        <v>1757.35</v>
      </c>
      <c r="F97" s="4393" t="s">
        <v>4552</v>
      </c>
      <c r="G97" s="4394"/>
      <c r="H97" s="1980"/>
    </row>
    <row r="98" spans="1:10" ht="17.25" hidden="1" thickTop="1" x14ac:dyDescent="0.25">
      <c r="A98" s="2000">
        <v>40940</v>
      </c>
      <c r="B98" s="1934">
        <v>34.33</v>
      </c>
      <c r="C98" s="1934">
        <v>13.84</v>
      </c>
      <c r="D98" s="1934" t="s">
        <v>4553</v>
      </c>
      <c r="E98" s="1928">
        <v>1529.15</v>
      </c>
      <c r="F98" s="4393" t="s">
        <v>4554</v>
      </c>
      <c r="G98" s="4394"/>
      <c r="H98" s="1980"/>
    </row>
    <row r="99" spans="1:10" ht="17.25" hidden="1" thickTop="1" x14ac:dyDescent="0.25">
      <c r="A99" s="2000">
        <v>40969</v>
      </c>
      <c r="B99" s="1934">
        <v>36.18</v>
      </c>
      <c r="C99" s="1934">
        <v>10.08</v>
      </c>
      <c r="D99" s="1934">
        <v>51.65</v>
      </c>
      <c r="E99" s="1928">
        <v>1511.19</v>
      </c>
      <c r="F99" s="4393" t="s">
        <v>4555</v>
      </c>
      <c r="G99" s="4394"/>
      <c r="H99" s="1980"/>
    </row>
    <row r="100" spans="1:10" ht="17.25" hidden="1" thickTop="1" x14ac:dyDescent="0.25">
      <c r="A100" s="2000">
        <v>41000</v>
      </c>
      <c r="B100" s="1934">
        <v>43.08</v>
      </c>
      <c r="C100" s="1934">
        <v>11.34</v>
      </c>
      <c r="D100" s="1934">
        <v>58.45</v>
      </c>
      <c r="E100" s="1928">
        <v>1713.55</v>
      </c>
      <c r="F100" s="4393" t="s">
        <v>4556</v>
      </c>
      <c r="G100" s="4394"/>
      <c r="H100" s="1980"/>
    </row>
    <row r="101" spans="1:10" ht="17.25" hidden="1" thickTop="1" x14ac:dyDescent="0.25">
      <c r="A101" s="2000">
        <v>41030</v>
      </c>
      <c r="B101" s="1934">
        <v>25.34</v>
      </c>
      <c r="C101" s="1934">
        <v>8.5500000000000007</v>
      </c>
      <c r="D101" s="1934">
        <v>37.869999999999997</v>
      </c>
      <c r="E101" s="1928">
        <v>1124.6199999999999</v>
      </c>
      <c r="F101" s="4393" t="s">
        <v>4557</v>
      </c>
      <c r="G101" s="4394"/>
      <c r="H101" s="1980"/>
    </row>
    <row r="102" spans="1:10" ht="17.25" hidden="1" thickTop="1" x14ac:dyDescent="0.25">
      <c r="A102" s="2000">
        <v>41061</v>
      </c>
      <c r="B102" s="1934">
        <v>134.1</v>
      </c>
      <c r="C102" s="1934">
        <v>10.27</v>
      </c>
      <c r="D102" s="1934">
        <v>161.47999999999999</v>
      </c>
      <c r="E102" s="1928">
        <v>4958.6400000000003</v>
      </c>
      <c r="F102" s="4393" t="s">
        <v>4558</v>
      </c>
      <c r="G102" s="4394"/>
      <c r="H102" s="1980"/>
    </row>
    <row r="103" spans="1:10" ht="17.25" hidden="1" thickTop="1" x14ac:dyDescent="0.25">
      <c r="A103" s="2000">
        <v>41091</v>
      </c>
      <c r="B103" s="1934">
        <v>67.73</v>
      </c>
      <c r="C103" s="1934">
        <v>10.91</v>
      </c>
      <c r="D103" s="1934">
        <v>92.16</v>
      </c>
      <c r="E103" s="1928">
        <v>2888.91</v>
      </c>
      <c r="F103" s="4393" t="s">
        <v>4559</v>
      </c>
      <c r="G103" s="4394"/>
      <c r="H103" s="1980"/>
    </row>
    <row r="104" spans="1:10" ht="17.25" hidden="1" thickTop="1" x14ac:dyDescent="0.25">
      <c r="A104" s="2000">
        <v>41122</v>
      </c>
      <c r="B104" s="1934">
        <v>69.150000000000006</v>
      </c>
      <c r="C104" s="1934">
        <v>5.58</v>
      </c>
      <c r="D104" s="1934">
        <v>73.48</v>
      </c>
      <c r="E104" s="1928">
        <v>3172.96</v>
      </c>
      <c r="F104" s="4393" t="s">
        <v>4560</v>
      </c>
      <c r="G104" s="4394"/>
      <c r="H104" s="1980"/>
    </row>
    <row r="105" spans="1:10" ht="17.25" hidden="1" thickTop="1" x14ac:dyDescent="0.25">
      <c r="A105" s="2000">
        <v>41153</v>
      </c>
      <c r="B105" s="1934">
        <v>37.659999999999997</v>
      </c>
      <c r="C105" s="1934">
        <v>16.37</v>
      </c>
      <c r="D105" s="1934">
        <v>95.18</v>
      </c>
      <c r="E105" s="1928">
        <v>2899.88</v>
      </c>
      <c r="F105" s="4393" t="s">
        <v>4561</v>
      </c>
      <c r="G105" s="4394"/>
      <c r="H105" s="1980"/>
    </row>
    <row r="106" spans="1:10" ht="17.25" hidden="1" thickTop="1" x14ac:dyDescent="0.25">
      <c r="A106" s="2000">
        <v>41183</v>
      </c>
      <c r="B106" s="1934">
        <v>51.55</v>
      </c>
      <c r="C106" s="1934">
        <v>13.34</v>
      </c>
      <c r="D106" s="1934">
        <v>79.239999999999995</v>
      </c>
      <c r="E106" s="1928">
        <v>2457.33</v>
      </c>
      <c r="F106" s="4393" t="s">
        <v>4562</v>
      </c>
      <c r="G106" s="4394"/>
      <c r="H106" s="1980"/>
    </row>
    <row r="107" spans="1:10" ht="17.25" hidden="1" thickTop="1" x14ac:dyDescent="0.25">
      <c r="A107" s="2000">
        <v>41214</v>
      </c>
      <c r="B107" s="1934">
        <v>47.28</v>
      </c>
      <c r="C107" s="1934">
        <v>8.08</v>
      </c>
      <c r="D107" s="1934">
        <v>68.89</v>
      </c>
      <c r="E107" s="1928">
        <v>2150.52</v>
      </c>
      <c r="F107" s="4393" t="s">
        <v>4563</v>
      </c>
      <c r="G107" s="4394"/>
      <c r="H107" s="1980"/>
    </row>
    <row r="108" spans="1:10" ht="17.25" hidden="1" thickTop="1" x14ac:dyDescent="0.25">
      <c r="A108" s="2000">
        <v>41244</v>
      </c>
      <c r="B108" s="1934">
        <v>90.51</v>
      </c>
      <c r="C108" s="1934">
        <v>9.85</v>
      </c>
      <c r="D108" s="1934">
        <v>126.57</v>
      </c>
      <c r="E108" s="1928">
        <v>3910.75</v>
      </c>
      <c r="F108" s="4393" t="s">
        <v>4564</v>
      </c>
      <c r="G108" s="4394"/>
      <c r="H108" s="1980"/>
    </row>
    <row r="109" spans="1:10" ht="17.25" hidden="1" thickTop="1" x14ac:dyDescent="0.25">
      <c r="A109" s="2000">
        <v>41275</v>
      </c>
      <c r="B109" s="1934">
        <v>97.06</v>
      </c>
      <c r="C109" s="1934">
        <v>14.61</v>
      </c>
      <c r="D109" s="1934">
        <v>148.71</v>
      </c>
      <c r="E109" s="1928">
        <v>4557.99</v>
      </c>
      <c r="F109" s="4393" t="s">
        <v>4565</v>
      </c>
      <c r="G109" s="4394"/>
      <c r="H109" s="1980"/>
    </row>
    <row r="110" spans="1:10" ht="17.25" hidden="1" thickTop="1" x14ac:dyDescent="0.25">
      <c r="A110" s="2000">
        <v>41306</v>
      </c>
      <c r="B110" s="1934">
        <v>72.33</v>
      </c>
      <c r="C110" s="1934">
        <v>8.5</v>
      </c>
      <c r="D110" s="1934">
        <v>116.56</v>
      </c>
      <c r="E110" s="1928">
        <v>3580.41</v>
      </c>
      <c r="F110" s="4393" t="s">
        <v>4566</v>
      </c>
      <c r="G110" s="4394"/>
      <c r="H110" s="1980"/>
    </row>
    <row r="111" spans="1:10" ht="17.25" hidden="1" thickTop="1" x14ac:dyDescent="0.25">
      <c r="A111" s="2000">
        <v>41334</v>
      </c>
      <c r="B111" s="1934">
        <v>32.83</v>
      </c>
      <c r="C111" s="1934">
        <v>8.01</v>
      </c>
      <c r="D111" s="1934">
        <v>104.06</v>
      </c>
      <c r="E111" s="1928">
        <v>3245.21</v>
      </c>
      <c r="F111" s="4393" t="s">
        <v>4567</v>
      </c>
      <c r="G111" s="4394"/>
      <c r="H111" s="1980"/>
      <c r="J111" s="1994"/>
    </row>
    <row r="112" spans="1:10" ht="17.25" hidden="1" thickTop="1" x14ac:dyDescent="0.25">
      <c r="A112" s="2000">
        <v>41365</v>
      </c>
      <c r="B112" s="1934">
        <v>31.14</v>
      </c>
      <c r="C112" s="1934">
        <v>6.42</v>
      </c>
      <c r="D112" s="1934">
        <v>94.44</v>
      </c>
      <c r="E112" s="1928">
        <v>2949.84</v>
      </c>
      <c r="F112" s="4393" t="s">
        <v>4568</v>
      </c>
      <c r="G112" s="4394"/>
      <c r="H112" s="1980"/>
      <c r="J112" s="2002"/>
    </row>
    <row r="113" spans="1:10" ht="17.25" hidden="1" thickTop="1" x14ac:dyDescent="0.25">
      <c r="A113" s="2000">
        <v>41395</v>
      </c>
      <c r="B113" s="1934">
        <v>37.270000000000003</v>
      </c>
      <c r="C113" s="1934">
        <v>8.11</v>
      </c>
      <c r="D113" s="1934">
        <v>67.290000000000006</v>
      </c>
      <c r="E113" s="1928">
        <v>3522.92</v>
      </c>
      <c r="F113" s="4393" t="s">
        <v>4569</v>
      </c>
      <c r="G113" s="4394"/>
      <c r="H113" s="1980"/>
    </row>
    <row r="114" spans="1:10" ht="17.25" hidden="1" thickTop="1" x14ac:dyDescent="0.25">
      <c r="A114" s="2000">
        <v>41426</v>
      </c>
      <c r="B114" s="1934">
        <v>24.57</v>
      </c>
      <c r="C114" s="1934">
        <v>6.94</v>
      </c>
      <c r="D114" s="1934">
        <v>78.48</v>
      </c>
      <c r="E114" s="1928">
        <v>2440.63</v>
      </c>
      <c r="F114" s="4393" t="s">
        <v>4570</v>
      </c>
      <c r="G114" s="4394"/>
      <c r="H114" s="1980"/>
    </row>
    <row r="115" spans="1:10" ht="17.25" hidden="1" thickTop="1" x14ac:dyDescent="0.25">
      <c r="A115" s="2000">
        <v>41456</v>
      </c>
      <c r="B115" s="1934">
        <v>38.03</v>
      </c>
      <c r="C115" s="1934">
        <v>10.35</v>
      </c>
      <c r="D115" s="1934">
        <v>120.38</v>
      </c>
      <c r="E115" s="1928">
        <v>3739.79</v>
      </c>
      <c r="F115" s="4393" t="s">
        <v>4571</v>
      </c>
      <c r="G115" s="4394"/>
      <c r="H115" s="1980"/>
    </row>
    <row r="116" spans="1:10" ht="17.25" hidden="1" thickTop="1" x14ac:dyDescent="0.25">
      <c r="A116" s="2000">
        <v>41487</v>
      </c>
      <c r="B116" s="1934">
        <v>24.08</v>
      </c>
      <c r="C116" s="1934">
        <v>6.38</v>
      </c>
      <c r="D116" s="1934">
        <v>48.17</v>
      </c>
      <c r="E116" s="1928">
        <v>1492.87</v>
      </c>
      <c r="F116" s="4393" t="s">
        <v>4572</v>
      </c>
      <c r="G116" s="4394"/>
      <c r="H116" s="1980"/>
    </row>
    <row r="117" spans="1:10" ht="17.25" hidden="1" thickTop="1" x14ac:dyDescent="0.25">
      <c r="A117" s="2000">
        <v>41518</v>
      </c>
      <c r="B117" s="1934">
        <v>23.82</v>
      </c>
      <c r="C117" s="1934">
        <v>8.5</v>
      </c>
      <c r="D117" s="1934">
        <v>41.91</v>
      </c>
      <c r="E117" s="1928">
        <v>1297.1099999999999</v>
      </c>
      <c r="F117" s="4393" t="s">
        <v>4573</v>
      </c>
      <c r="G117" s="4394"/>
      <c r="H117" s="1980"/>
    </row>
    <row r="118" spans="1:10" ht="17.25" hidden="1" thickTop="1" x14ac:dyDescent="0.25">
      <c r="A118" s="2000">
        <v>41548</v>
      </c>
      <c r="B118" s="1934">
        <v>37.909999999999997</v>
      </c>
      <c r="C118" s="1934">
        <v>13.13</v>
      </c>
      <c r="D118" s="1934">
        <v>89.72</v>
      </c>
      <c r="E118" s="1928">
        <v>2724.34</v>
      </c>
      <c r="F118" s="4393" t="s">
        <v>4574</v>
      </c>
      <c r="G118" s="4394"/>
      <c r="H118" s="1980"/>
    </row>
    <row r="119" spans="1:10" ht="17.25" hidden="1" thickTop="1" x14ac:dyDescent="0.25">
      <c r="A119" s="2000">
        <v>41579</v>
      </c>
      <c r="B119" s="1934">
        <v>19.329999999999998</v>
      </c>
      <c r="C119" s="1934">
        <v>9.5</v>
      </c>
      <c r="D119" s="1934">
        <v>93.5</v>
      </c>
      <c r="E119" s="1928">
        <v>2861.6</v>
      </c>
      <c r="F119" s="4393" t="s">
        <v>4575</v>
      </c>
      <c r="G119" s="4394"/>
      <c r="H119" s="1980"/>
    </row>
    <row r="120" spans="1:10" ht="17.25" hidden="1" thickTop="1" x14ac:dyDescent="0.25">
      <c r="A120" s="2000">
        <v>41609</v>
      </c>
      <c r="B120" s="1934">
        <v>88.1</v>
      </c>
      <c r="C120" s="1934">
        <v>16.989999999999998</v>
      </c>
      <c r="D120" s="1934">
        <v>153.71</v>
      </c>
      <c r="E120" s="1928">
        <v>4662.2299999999996</v>
      </c>
      <c r="F120" s="4393" t="s">
        <v>4576</v>
      </c>
      <c r="G120" s="4394"/>
      <c r="H120" s="1980"/>
    </row>
    <row r="121" spans="1:10" ht="17.25" hidden="1" thickTop="1" x14ac:dyDescent="0.25">
      <c r="A121" s="2000">
        <v>41640</v>
      </c>
      <c r="B121" s="1934">
        <v>67.38</v>
      </c>
      <c r="C121" s="1934">
        <v>5.07</v>
      </c>
      <c r="D121" s="1934">
        <v>136.83000000000001</v>
      </c>
      <c r="E121" s="1928">
        <v>4159.8999999999996</v>
      </c>
      <c r="F121" s="4393" t="s">
        <v>4577</v>
      </c>
      <c r="G121" s="4394"/>
      <c r="H121" s="1980"/>
      <c r="J121" s="2002"/>
    </row>
    <row r="122" spans="1:10" ht="17.25" hidden="1" thickTop="1" x14ac:dyDescent="0.25">
      <c r="A122" s="2000">
        <v>41671</v>
      </c>
      <c r="B122" s="1934">
        <v>51.98</v>
      </c>
      <c r="C122" s="1934">
        <v>6.99</v>
      </c>
      <c r="D122" s="1934">
        <v>151.44999999999999</v>
      </c>
      <c r="E122" s="1928">
        <v>4603.47</v>
      </c>
      <c r="F122" s="4393" t="s">
        <v>4578</v>
      </c>
      <c r="G122" s="4394"/>
      <c r="H122" s="1980"/>
      <c r="J122" s="1994"/>
    </row>
    <row r="123" spans="1:10" ht="17.25" hidden="1" thickTop="1" x14ac:dyDescent="0.25">
      <c r="A123" s="2000">
        <v>41699</v>
      </c>
      <c r="B123" s="1934">
        <v>62.26</v>
      </c>
      <c r="C123" s="1934">
        <v>9.14</v>
      </c>
      <c r="D123" s="1934">
        <v>123.72</v>
      </c>
      <c r="E123" s="1928">
        <v>3736.8</v>
      </c>
      <c r="F123" s="4393" t="s">
        <v>4579</v>
      </c>
      <c r="G123" s="4394"/>
      <c r="H123" s="1980"/>
      <c r="J123" s="1994"/>
    </row>
    <row r="124" spans="1:10" ht="17.25" hidden="1" thickTop="1" x14ac:dyDescent="0.25">
      <c r="A124" s="2000">
        <v>41730</v>
      </c>
      <c r="B124" s="1934">
        <v>78.150000000000006</v>
      </c>
      <c r="C124" s="1934">
        <v>12.89</v>
      </c>
      <c r="D124" s="1934">
        <v>169.02</v>
      </c>
      <c r="E124" s="1928">
        <v>5100.54</v>
      </c>
      <c r="F124" s="4393" t="s">
        <v>4580</v>
      </c>
      <c r="G124" s="4394"/>
      <c r="H124" s="1980"/>
      <c r="J124" s="1994"/>
    </row>
    <row r="125" spans="1:10" ht="17.25" hidden="1" thickTop="1" x14ac:dyDescent="0.25">
      <c r="A125" s="2000">
        <v>41760</v>
      </c>
      <c r="B125" s="1934">
        <v>58.18</v>
      </c>
      <c r="C125" s="1934">
        <v>40.369999999999997</v>
      </c>
      <c r="D125" s="1934">
        <v>161.15</v>
      </c>
      <c r="E125" s="1928">
        <v>4867.96</v>
      </c>
      <c r="F125" s="4393" t="s">
        <v>4581</v>
      </c>
      <c r="G125" s="4394"/>
      <c r="H125" s="1980"/>
      <c r="J125" s="1994"/>
    </row>
    <row r="126" spans="1:10" ht="17.25" hidden="1" thickTop="1" x14ac:dyDescent="0.25">
      <c r="A126" s="2000">
        <v>41791</v>
      </c>
      <c r="B126" s="1934">
        <v>47.57</v>
      </c>
      <c r="C126" s="1934">
        <v>10.68</v>
      </c>
      <c r="D126" s="1934">
        <v>132.34</v>
      </c>
      <c r="E126" s="1928">
        <v>4029.02</v>
      </c>
      <c r="F126" s="4393" t="s">
        <v>4582</v>
      </c>
      <c r="G126" s="4394"/>
      <c r="H126" s="1980"/>
      <c r="J126" s="1994"/>
    </row>
    <row r="127" spans="1:10" ht="17.25" hidden="1" thickTop="1" x14ac:dyDescent="0.25">
      <c r="A127" s="2000">
        <v>41821</v>
      </c>
      <c r="B127" s="1934">
        <v>59.9</v>
      </c>
      <c r="C127" s="1934">
        <v>15.14</v>
      </c>
      <c r="D127" s="1934">
        <v>124.94</v>
      </c>
      <c r="E127" s="1928">
        <v>3805.36</v>
      </c>
      <c r="F127" s="4393" t="s">
        <v>4583</v>
      </c>
      <c r="G127" s="4394"/>
      <c r="H127" s="1980"/>
      <c r="J127" s="1994"/>
    </row>
    <row r="128" spans="1:10" ht="17.25" hidden="1" thickTop="1" x14ac:dyDescent="0.25">
      <c r="A128" s="2000">
        <v>41852</v>
      </c>
      <c r="B128" s="1934">
        <v>45.89</v>
      </c>
      <c r="C128" s="1934">
        <v>12.53</v>
      </c>
      <c r="D128" s="1934">
        <v>63.82</v>
      </c>
      <c r="E128" s="1928">
        <v>1962.38</v>
      </c>
      <c r="F128" s="4393" t="s">
        <v>4584</v>
      </c>
      <c r="G128" s="4394"/>
      <c r="H128" s="1980"/>
      <c r="J128" s="1994"/>
    </row>
    <row r="129" spans="1:12" ht="17.25" hidden="1" thickTop="1" x14ac:dyDescent="0.25">
      <c r="A129" s="2000">
        <v>41883</v>
      </c>
      <c r="B129" s="1934">
        <v>46.91</v>
      </c>
      <c r="C129" s="1934">
        <v>8.64</v>
      </c>
      <c r="D129" s="1934">
        <v>104.53</v>
      </c>
      <c r="E129" s="1928">
        <v>3278.6</v>
      </c>
      <c r="F129" s="4393" t="s">
        <v>4585</v>
      </c>
      <c r="G129" s="4394"/>
      <c r="H129" s="1980"/>
      <c r="J129" s="1994"/>
    </row>
    <row r="130" spans="1:12" ht="17.25" hidden="1" thickTop="1" x14ac:dyDescent="0.25">
      <c r="A130" s="2000">
        <v>41913</v>
      </c>
      <c r="B130" s="1934">
        <v>63.45</v>
      </c>
      <c r="C130" s="1934">
        <v>10.41</v>
      </c>
      <c r="D130" s="1934">
        <v>78.709999999999994</v>
      </c>
      <c r="E130" s="1928">
        <v>2477.8000000000002</v>
      </c>
      <c r="F130" s="4393" t="s">
        <v>4586</v>
      </c>
      <c r="G130" s="4394"/>
      <c r="H130" s="1980"/>
      <c r="J130" s="1994"/>
    </row>
    <row r="131" spans="1:12" ht="17.25" hidden="1" thickTop="1" x14ac:dyDescent="0.25">
      <c r="A131" s="2000">
        <v>41944</v>
      </c>
      <c r="B131" s="1934">
        <v>84.59</v>
      </c>
      <c r="C131" s="1934">
        <v>15.48</v>
      </c>
      <c r="D131" s="1934">
        <v>106.93</v>
      </c>
      <c r="E131" s="1928">
        <v>3379.67</v>
      </c>
      <c r="F131" s="4393" t="s">
        <v>4587</v>
      </c>
      <c r="G131" s="4394"/>
      <c r="H131" s="1980"/>
      <c r="J131" s="1994"/>
    </row>
    <row r="132" spans="1:12" ht="17.25" hidden="1" thickTop="1" x14ac:dyDescent="0.25">
      <c r="A132" s="2000">
        <v>41974</v>
      </c>
      <c r="B132" s="1934">
        <v>150.36000000000001</v>
      </c>
      <c r="C132" s="1934">
        <v>12.23</v>
      </c>
      <c r="D132" s="1934">
        <v>181.06</v>
      </c>
      <c r="E132" s="1928">
        <v>5739.8</v>
      </c>
      <c r="F132" s="4393" t="s">
        <v>4588</v>
      </c>
      <c r="G132" s="4394"/>
      <c r="H132" s="1980"/>
      <c r="J132" s="1994"/>
    </row>
    <row r="133" spans="1:12" ht="17.25" hidden="1" thickTop="1" x14ac:dyDescent="0.25">
      <c r="A133" s="2000">
        <v>42005</v>
      </c>
      <c r="B133" s="1934">
        <v>76.5</v>
      </c>
      <c r="C133" s="1934">
        <v>13.11</v>
      </c>
      <c r="D133" s="1934">
        <v>96.61</v>
      </c>
      <c r="E133" s="1928">
        <v>3132.72</v>
      </c>
      <c r="F133" s="4393" t="s">
        <v>4589</v>
      </c>
      <c r="G133" s="4394"/>
      <c r="H133" s="1980"/>
      <c r="J133" s="1994"/>
    </row>
    <row r="134" spans="1:12" ht="17.25" hidden="1" thickTop="1" x14ac:dyDescent="0.25">
      <c r="A134" s="2000">
        <v>42036</v>
      </c>
      <c r="B134" s="1934">
        <v>126.07</v>
      </c>
      <c r="C134" s="1934">
        <v>15.69</v>
      </c>
      <c r="D134" s="1934">
        <v>145.72</v>
      </c>
      <c r="E134" s="1928">
        <v>4827.0600000000004</v>
      </c>
      <c r="F134" s="4393" t="s">
        <v>4590</v>
      </c>
      <c r="G134" s="4394"/>
      <c r="H134" s="1980"/>
      <c r="J134" s="1994"/>
    </row>
    <row r="135" spans="1:12" ht="17.25" hidden="1" thickTop="1" x14ac:dyDescent="0.25">
      <c r="A135" s="2000">
        <v>42064</v>
      </c>
      <c r="B135" s="1934">
        <v>117.91</v>
      </c>
      <c r="C135" s="1934">
        <v>13.34</v>
      </c>
      <c r="D135" s="1934">
        <v>135.36000000000001</v>
      </c>
      <c r="E135" s="1928">
        <v>4815.3900000000003</v>
      </c>
      <c r="F135" s="4393" t="s">
        <v>4591</v>
      </c>
      <c r="G135" s="4394"/>
      <c r="H135" s="1980"/>
      <c r="J135" s="1994"/>
    </row>
    <row r="136" spans="1:12" ht="17.25" hidden="1" thickTop="1" x14ac:dyDescent="0.25">
      <c r="A136" s="2000">
        <v>42095</v>
      </c>
      <c r="B136" s="1934">
        <v>54.83</v>
      </c>
      <c r="C136" s="1934">
        <v>8.0299999999999994</v>
      </c>
      <c r="D136" s="1934">
        <v>67.709999999999994</v>
      </c>
      <c r="E136" s="1928">
        <v>2452.87</v>
      </c>
      <c r="F136" s="4393" t="s">
        <v>4592</v>
      </c>
      <c r="G136" s="4394"/>
      <c r="H136" s="1980"/>
      <c r="J136" s="1994"/>
    </row>
    <row r="137" spans="1:12" ht="17.25" hidden="1" thickTop="1" x14ac:dyDescent="0.25">
      <c r="A137" s="2000">
        <v>42125</v>
      </c>
      <c r="B137" s="1934">
        <v>114.69</v>
      </c>
      <c r="C137" s="1934">
        <v>7.39</v>
      </c>
      <c r="D137" s="1934">
        <v>127.34</v>
      </c>
      <c r="E137" s="1928">
        <v>4462.5</v>
      </c>
      <c r="F137" s="4393" t="s">
        <v>4593</v>
      </c>
      <c r="G137" s="4394"/>
      <c r="H137" s="1980"/>
      <c r="J137" s="1994"/>
      <c r="L137" s="1991"/>
    </row>
    <row r="138" spans="1:12" ht="17.25" hidden="1" thickTop="1" x14ac:dyDescent="0.25">
      <c r="A138" s="2000">
        <v>42156</v>
      </c>
      <c r="B138" s="1934">
        <v>98.34</v>
      </c>
      <c r="C138" s="1934">
        <v>15.01</v>
      </c>
      <c r="D138" s="1934">
        <v>119.64</v>
      </c>
      <c r="E138" s="1928">
        <v>4216.55</v>
      </c>
      <c r="F138" s="4393" t="s">
        <v>4594</v>
      </c>
      <c r="G138" s="4394"/>
      <c r="H138" s="1980"/>
      <c r="J138" s="1994"/>
    </row>
    <row r="139" spans="1:12" ht="17.25" hidden="1" thickTop="1" x14ac:dyDescent="0.25">
      <c r="A139" s="2000">
        <v>42186</v>
      </c>
      <c r="B139" s="1934">
        <v>67.58</v>
      </c>
      <c r="C139" s="1934">
        <v>7.24</v>
      </c>
      <c r="D139" s="1934">
        <v>82.99</v>
      </c>
      <c r="E139" s="1928">
        <v>2951.84</v>
      </c>
      <c r="F139" s="4393" t="s">
        <v>4595</v>
      </c>
      <c r="G139" s="4394"/>
      <c r="H139" s="1980"/>
      <c r="J139" s="1994"/>
    </row>
    <row r="140" spans="1:12" ht="17.25" hidden="1" thickTop="1" x14ac:dyDescent="0.25">
      <c r="A140" s="2000">
        <v>42217</v>
      </c>
      <c r="B140" s="1934">
        <v>48.67</v>
      </c>
      <c r="C140" s="1934">
        <v>13.26</v>
      </c>
      <c r="D140" s="1934">
        <v>75.52</v>
      </c>
      <c r="E140" s="1928">
        <v>2682.6</v>
      </c>
      <c r="F140" s="4393" t="s">
        <v>4596</v>
      </c>
      <c r="G140" s="4394"/>
      <c r="H140" s="1980"/>
      <c r="J140" s="1994"/>
    </row>
    <row r="141" spans="1:12" ht="17.25" hidden="1" thickTop="1" x14ac:dyDescent="0.25">
      <c r="A141" s="2000">
        <v>42248</v>
      </c>
      <c r="B141" s="1934">
        <v>101.52</v>
      </c>
      <c r="C141" s="1934">
        <v>9.01</v>
      </c>
      <c r="D141" s="1934">
        <v>116.81</v>
      </c>
      <c r="E141" s="1928">
        <v>4143.67</v>
      </c>
      <c r="F141" s="4393" t="s">
        <v>4597</v>
      </c>
      <c r="G141" s="4394"/>
      <c r="H141" s="1980"/>
      <c r="J141" s="1994"/>
    </row>
    <row r="142" spans="1:12" ht="17.25" hidden="1" thickTop="1" x14ac:dyDescent="0.25">
      <c r="A142" s="2000">
        <v>42278</v>
      </c>
      <c r="B142" s="1934">
        <v>129.46</v>
      </c>
      <c r="C142" s="1934">
        <v>11.96</v>
      </c>
      <c r="D142" s="1934">
        <v>151.30000000000001</v>
      </c>
      <c r="E142" s="1928">
        <v>5394.74</v>
      </c>
      <c r="F142" s="4393" t="s">
        <v>4598</v>
      </c>
      <c r="G142" s="4394"/>
      <c r="H142" s="1980"/>
      <c r="J142" s="1994"/>
    </row>
    <row r="143" spans="1:12" ht="17.25" hidden="1" thickTop="1" x14ac:dyDescent="0.25">
      <c r="A143" s="2000">
        <v>42309</v>
      </c>
      <c r="B143" s="1934">
        <v>92.13</v>
      </c>
      <c r="C143" s="1934">
        <v>12.51</v>
      </c>
      <c r="D143" s="1934">
        <v>112.64</v>
      </c>
      <c r="E143" s="1928">
        <v>4081.54</v>
      </c>
      <c r="F143" s="4393" t="s">
        <v>4599</v>
      </c>
      <c r="G143" s="4394"/>
      <c r="H143" s="1980"/>
      <c r="J143" s="1994"/>
    </row>
    <row r="144" spans="1:12" ht="17.25" hidden="1" thickTop="1" x14ac:dyDescent="0.25">
      <c r="A144" s="2000">
        <v>42339</v>
      </c>
      <c r="B144" s="1934">
        <v>78.27</v>
      </c>
      <c r="C144" s="1934">
        <v>12.06</v>
      </c>
      <c r="D144" s="1934">
        <v>109.05</v>
      </c>
      <c r="E144" s="1928">
        <v>3948.94</v>
      </c>
      <c r="F144" s="4393" t="s">
        <v>4600</v>
      </c>
      <c r="G144" s="4394"/>
      <c r="H144" s="1980"/>
      <c r="J144" s="1994"/>
    </row>
    <row r="145" spans="1:14" ht="17.25" hidden="1" thickTop="1" x14ac:dyDescent="0.25">
      <c r="A145" s="2000">
        <v>42370</v>
      </c>
      <c r="B145" s="1934">
        <v>106.08</v>
      </c>
      <c r="C145" s="1934">
        <v>7.79</v>
      </c>
      <c r="D145" s="1934">
        <v>122.96</v>
      </c>
      <c r="E145" s="1928">
        <v>4453.17</v>
      </c>
      <c r="F145" s="4393" t="s">
        <v>4601</v>
      </c>
      <c r="G145" s="4394"/>
      <c r="H145" s="1980"/>
      <c r="J145" s="1994"/>
    </row>
    <row r="146" spans="1:14" ht="17.25" hidden="1" thickTop="1" x14ac:dyDescent="0.25">
      <c r="A146" s="2000">
        <v>42401</v>
      </c>
      <c r="B146" s="1934">
        <v>131.71</v>
      </c>
      <c r="C146" s="1934">
        <v>7.38</v>
      </c>
      <c r="D146" s="1934">
        <v>149.55000000000001</v>
      </c>
      <c r="E146" s="1928">
        <v>5356.33</v>
      </c>
      <c r="F146" s="4393" t="s">
        <v>4602</v>
      </c>
      <c r="G146" s="4394"/>
      <c r="H146" s="1980"/>
      <c r="J146" s="1994"/>
      <c r="M146" s="1991"/>
    </row>
    <row r="147" spans="1:14" ht="17.25" hidden="1" thickTop="1" x14ac:dyDescent="0.25">
      <c r="A147" s="2000">
        <v>42430</v>
      </c>
      <c r="B147" s="1934">
        <v>100.72</v>
      </c>
      <c r="C147" s="1934">
        <v>9.75</v>
      </c>
      <c r="D147" s="1934">
        <v>117.25</v>
      </c>
      <c r="E147" s="1928">
        <v>4179.8500000000004</v>
      </c>
      <c r="F147" s="4393" t="s">
        <v>4603</v>
      </c>
      <c r="G147" s="4394"/>
      <c r="H147" s="1980"/>
      <c r="J147" s="1994"/>
      <c r="M147" s="1991"/>
    </row>
    <row r="148" spans="1:14" ht="17.25" hidden="1" thickTop="1" x14ac:dyDescent="0.25">
      <c r="A148" s="2000">
        <v>42461</v>
      </c>
      <c r="B148" s="1934">
        <v>46.22</v>
      </c>
      <c r="C148" s="1934">
        <v>8.5299999999999994</v>
      </c>
      <c r="D148" s="1934">
        <v>59.55</v>
      </c>
      <c r="E148" s="1928">
        <v>2100.6999999999998</v>
      </c>
      <c r="F148" s="4393" t="s">
        <v>4604</v>
      </c>
      <c r="G148" s="4394"/>
      <c r="H148" s="1980"/>
      <c r="J148" s="1994"/>
      <c r="M148" s="1991"/>
    </row>
    <row r="149" spans="1:14" ht="17.25" hidden="1" thickTop="1" x14ac:dyDescent="0.25">
      <c r="A149" s="2000">
        <v>42491</v>
      </c>
      <c r="B149" s="1934">
        <v>105.6</v>
      </c>
      <c r="C149" s="1934">
        <v>10.31</v>
      </c>
      <c r="D149" s="1934">
        <v>123.15</v>
      </c>
      <c r="E149" s="1928">
        <v>4335.43</v>
      </c>
      <c r="F149" s="4393" t="s">
        <v>4605</v>
      </c>
      <c r="G149" s="4394"/>
      <c r="H149" s="1980"/>
      <c r="J149" s="1994"/>
      <c r="M149" s="1991"/>
    </row>
    <row r="150" spans="1:14" ht="17.25" hidden="1" thickTop="1" x14ac:dyDescent="0.25">
      <c r="A150" s="2000">
        <v>42522</v>
      </c>
      <c r="B150" s="1934">
        <v>138.33000000000001</v>
      </c>
      <c r="C150" s="1934">
        <v>13.91</v>
      </c>
      <c r="D150" s="1934">
        <v>164.03</v>
      </c>
      <c r="E150" s="1928">
        <v>5826.27</v>
      </c>
      <c r="F150" s="4393" t="s">
        <v>4606</v>
      </c>
      <c r="G150" s="4394"/>
      <c r="H150" s="1980"/>
      <c r="J150" s="1994"/>
      <c r="M150" s="1991"/>
      <c r="N150" s="1991"/>
    </row>
    <row r="151" spans="1:14" ht="17.25" hidden="1" thickTop="1" x14ac:dyDescent="0.25">
      <c r="A151" s="2000">
        <v>42552</v>
      </c>
      <c r="B151" s="1934">
        <v>26.16</v>
      </c>
      <c r="C151" s="1934">
        <v>6.72</v>
      </c>
      <c r="D151" s="1934">
        <v>36.159999999999997</v>
      </c>
      <c r="E151" s="1928">
        <v>1286.73</v>
      </c>
      <c r="F151" s="4393" t="s">
        <v>4607</v>
      </c>
      <c r="G151" s="4394"/>
      <c r="H151" s="1980"/>
      <c r="J151" s="1994"/>
    </row>
    <row r="152" spans="1:14" ht="17.25" hidden="1" thickTop="1" x14ac:dyDescent="0.25">
      <c r="A152" s="2000">
        <v>42583</v>
      </c>
      <c r="B152" s="1934">
        <v>50.3</v>
      </c>
      <c r="C152" s="1934">
        <v>6.46</v>
      </c>
      <c r="D152" s="1934">
        <v>64.23</v>
      </c>
      <c r="E152" s="1928">
        <v>2265.6999999999998</v>
      </c>
      <c r="F152" s="4393" t="s">
        <v>4608</v>
      </c>
      <c r="G152" s="4394"/>
      <c r="H152" s="1980"/>
      <c r="J152" s="1994"/>
    </row>
    <row r="153" spans="1:14" ht="17.25" hidden="1" thickTop="1" x14ac:dyDescent="0.25">
      <c r="A153" s="2000">
        <v>42614</v>
      </c>
      <c r="B153" s="1934">
        <v>78.010000000000005</v>
      </c>
      <c r="C153" s="1934">
        <v>7.78</v>
      </c>
      <c r="D153" s="1934">
        <v>90.43</v>
      </c>
      <c r="E153" s="1928">
        <v>3205.96</v>
      </c>
      <c r="F153" s="4393" t="s">
        <v>4609</v>
      </c>
      <c r="G153" s="4394"/>
      <c r="H153" s="1980"/>
      <c r="J153" s="1994"/>
    </row>
    <row r="154" spans="1:14" ht="17.25" hidden="1" thickTop="1" x14ac:dyDescent="0.25">
      <c r="A154" s="2000">
        <v>42644</v>
      </c>
      <c r="B154" s="1934">
        <v>42.3</v>
      </c>
      <c r="C154" s="1934">
        <v>8.91</v>
      </c>
      <c r="D154" s="1934">
        <v>55.29</v>
      </c>
      <c r="E154" s="1928">
        <v>1976.62</v>
      </c>
      <c r="F154" s="4393" t="s">
        <v>4610</v>
      </c>
      <c r="G154" s="4394"/>
      <c r="H154" s="1980"/>
      <c r="J154" s="1994"/>
    </row>
    <row r="155" spans="1:14" ht="17.25" hidden="1" thickTop="1" x14ac:dyDescent="0.25">
      <c r="A155" s="2000">
        <v>42675</v>
      </c>
      <c r="B155" s="1934">
        <v>85.56</v>
      </c>
      <c r="C155" s="1934">
        <v>11.36</v>
      </c>
      <c r="D155" s="1934">
        <v>103.1</v>
      </c>
      <c r="E155" s="1928">
        <v>3710.62</v>
      </c>
      <c r="F155" s="4393" t="s">
        <v>4611</v>
      </c>
      <c r="G155" s="4394"/>
      <c r="H155" s="1980"/>
      <c r="J155" s="1994"/>
    </row>
    <row r="156" spans="1:14" ht="17.25" hidden="1" thickTop="1" x14ac:dyDescent="0.25">
      <c r="A156" s="2000">
        <v>42705</v>
      </c>
      <c r="B156" s="1934">
        <v>90.38</v>
      </c>
      <c r="C156" s="1934">
        <v>9</v>
      </c>
      <c r="D156" s="1934">
        <v>121.39</v>
      </c>
      <c r="E156" s="1928">
        <v>4384.13</v>
      </c>
      <c r="F156" s="4393" t="s">
        <v>4612</v>
      </c>
      <c r="G156" s="4394"/>
      <c r="H156" s="1980"/>
      <c r="J156" s="1994"/>
    </row>
    <row r="157" spans="1:14" ht="17.25" hidden="1" thickTop="1" x14ac:dyDescent="0.25">
      <c r="A157" s="2000">
        <v>42736</v>
      </c>
      <c r="B157" s="1934">
        <v>103.41</v>
      </c>
      <c r="C157" s="1934">
        <v>8.66</v>
      </c>
      <c r="D157" s="1934">
        <v>121.95</v>
      </c>
      <c r="E157" s="1928">
        <v>4375.96</v>
      </c>
      <c r="F157" s="4393" t="s">
        <v>4613</v>
      </c>
      <c r="G157" s="4394"/>
      <c r="H157" s="1980"/>
      <c r="J157" s="1994"/>
    </row>
    <row r="158" spans="1:14" ht="17.25" hidden="1" thickTop="1" x14ac:dyDescent="0.25">
      <c r="A158" s="2000">
        <v>42767</v>
      </c>
      <c r="B158" s="1934">
        <v>27.85</v>
      </c>
      <c r="C158" s="1934">
        <v>10.119999999999999</v>
      </c>
      <c r="D158" s="1934">
        <v>42.78</v>
      </c>
      <c r="E158" s="1928">
        <v>1527.41</v>
      </c>
      <c r="F158" s="4393" t="s">
        <v>4614</v>
      </c>
      <c r="G158" s="4394"/>
      <c r="H158" s="1980"/>
      <c r="J158" s="1994"/>
    </row>
    <row r="159" spans="1:14" ht="17.25" hidden="1" thickTop="1" x14ac:dyDescent="0.25">
      <c r="A159" s="2000">
        <v>42795</v>
      </c>
      <c r="B159" s="1934">
        <v>97.44</v>
      </c>
      <c r="C159" s="1934">
        <v>18.11</v>
      </c>
      <c r="D159" s="1934">
        <v>124.15</v>
      </c>
      <c r="E159" s="1928">
        <v>4412.17</v>
      </c>
      <c r="F159" s="4393" t="s">
        <v>4615</v>
      </c>
      <c r="G159" s="4394"/>
      <c r="H159" s="1980"/>
      <c r="J159" s="1994"/>
    </row>
    <row r="160" spans="1:14" ht="17.25" hidden="1" thickTop="1" x14ac:dyDescent="0.25">
      <c r="A160" s="2000">
        <v>42826</v>
      </c>
      <c r="B160" s="1934">
        <v>184.65</v>
      </c>
      <c r="C160" s="1934">
        <v>10.43</v>
      </c>
      <c r="D160" s="1934">
        <v>198.43</v>
      </c>
      <c r="E160" s="1928">
        <v>6987.93</v>
      </c>
      <c r="F160" s="4393" t="s">
        <v>4616</v>
      </c>
      <c r="G160" s="4394"/>
      <c r="H160" s="1980"/>
      <c r="J160" s="1994"/>
    </row>
    <row r="161" spans="1:14" ht="17.25" hidden="1" thickTop="1" x14ac:dyDescent="0.25">
      <c r="A161" s="2000">
        <v>42856</v>
      </c>
      <c r="B161" s="1934">
        <v>121.05</v>
      </c>
      <c r="C161" s="1934">
        <v>10.67</v>
      </c>
      <c r="D161" s="1934">
        <v>137.61000000000001</v>
      </c>
      <c r="E161" s="1928">
        <v>4812.5600000000004</v>
      </c>
      <c r="F161" s="4393" t="s">
        <v>4617</v>
      </c>
      <c r="G161" s="4394"/>
      <c r="H161" s="1980"/>
      <c r="J161" s="1994"/>
    </row>
    <row r="162" spans="1:14" ht="17.25" hidden="1" thickTop="1" x14ac:dyDescent="0.25">
      <c r="A162" s="2000">
        <v>42887</v>
      </c>
      <c r="B162" s="1934">
        <v>74.2</v>
      </c>
      <c r="C162" s="1934">
        <v>19.73</v>
      </c>
      <c r="D162" s="1934">
        <v>99.16</v>
      </c>
      <c r="E162" s="1928">
        <v>3460.36</v>
      </c>
      <c r="F162" s="4393" t="s">
        <v>4618</v>
      </c>
      <c r="G162" s="4394"/>
      <c r="H162" s="1980"/>
      <c r="J162" s="1994"/>
      <c r="K162" s="1995"/>
    </row>
    <row r="163" spans="1:14" ht="17.25" hidden="1" thickTop="1" x14ac:dyDescent="0.25">
      <c r="A163" s="2000">
        <v>42917</v>
      </c>
      <c r="B163" s="1934">
        <v>51.58</v>
      </c>
      <c r="C163" s="1934">
        <v>3.85</v>
      </c>
      <c r="D163" s="1934">
        <v>59.74</v>
      </c>
      <c r="E163" s="1928">
        <v>2042.27</v>
      </c>
      <c r="F163" s="4393" t="s">
        <v>4619</v>
      </c>
      <c r="G163" s="4394"/>
      <c r="H163" s="1980"/>
      <c r="J163" s="1994"/>
    </row>
    <row r="164" spans="1:14" ht="17.25" hidden="1" thickTop="1" x14ac:dyDescent="0.25">
      <c r="A164" s="2000">
        <v>42948</v>
      </c>
      <c r="B164" s="1934">
        <v>170.71</v>
      </c>
      <c r="C164" s="1934">
        <v>5.64</v>
      </c>
      <c r="D164" s="1934">
        <v>179.28</v>
      </c>
      <c r="E164" s="1928">
        <v>5979.07</v>
      </c>
      <c r="F164" s="4393" t="s">
        <v>4620</v>
      </c>
      <c r="G164" s="4394"/>
      <c r="H164" s="1980"/>
      <c r="J164" s="1994"/>
    </row>
    <row r="165" spans="1:14" ht="17.25" hidden="1" thickTop="1" x14ac:dyDescent="0.25">
      <c r="A165" s="2000">
        <v>42979</v>
      </c>
      <c r="B165" s="1934">
        <v>97.2</v>
      </c>
      <c r="C165" s="1934">
        <v>5.48</v>
      </c>
      <c r="D165" s="1934">
        <v>110.62</v>
      </c>
      <c r="E165" s="1928">
        <v>3708.58</v>
      </c>
      <c r="F165" s="4393" t="s">
        <v>4621</v>
      </c>
      <c r="G165" s="4394"/>
      <c r="H165" s="1980"/>
      <c r="J165" s="1994"/>
    </row>
    <row r="166" spans="1:14" ht="17.25" hidden="1" thickTop="1" x14ac:dyDescent="0.25">
      <c r="A166" s="2000">
        <v>43009</v>
      </c>
      <c r="B166" s="1934">
        <v>54.12</v>
      </c>
      <c r="C166" s="1934">
        <v>6.43</v>
      </c>
      <c r="D166" s="1934">
        <v>68.89</v>
      </c>
      <c r="E166" s="1928">
        <v>2361.08</v>
      </c>
      <c r="F166" s="4393" t="s">
        <v>4622</v>
      </c>
      <c r="G166" s="4394"/>
      <c r="H166" s="1980"/>
      <c r="J166" s="1994"/>
    </row>
    <row r="167" spans="1:14" ht="17.25" hidden="1" thickTop="1" x14ac:dyDescent="0.25">
      <c r="A167" s="2000">
        <v>43040</v>
      </c>
      <c r="B167" s="1934">
        <v>52.82</v>
      </c>
      <c r="C167" s="1934">
        <v>6.38</v>
      </c>
      <c r="D167" s="1934">
        <v>68.400000000000006</v>
      </c>
      <c r="E167" s="1928">
        <v>2345</v>
      </c>
      <c r="F167" s="4393" t="s">
        <v>4623</v>
      </c>
      <c r="G167" s="4394"/>
      <c r="H167" s="1980"/>
      <c r="J167" s="1994"/>
    </row>
    <row r="168" spans="1:14" ht="17.25" hidden="1" thickTop="1" x14ac:dyDescent="0.25">
      <c r="A168" s="2000">
        <v>43070</v>
      </c>
      <c r="B168" s="1934">
        <v>85.12</v>
      </c>
      <c r="C168" s="1934">
        <v>4.24</v>
      </c>
      <c r="D168" s="1934">
        <v>105.67</v>
      </c>
      <c r="E168" s="1928">
        <v>3595.71</v>
      </c>
      <c r="F168" s="4393" t="s">
        <v>4624</v>
      </c>
      <c r="G168" s="4394"/>
      <c r="H168" s="1980"/>
      <c r="J168" s="1994"/>
    </row>
    <row r="169" spans="1:14" ht="17.25" hidden="1" thickTop="1" x14ac:dyDescent="0.25">
      <c r="A169" s="2000">
        <v>43101</v>
      </c>
      <c r="B169" s="1934">
        <v>72.290000000000006</v>
      </c>
      <c r="C169" s="1934">
        <v>1.08</v>
      </c>
      <c r="D169" s="1934">
        <v>88.08</v>
      </c>
      <c r="E169" s="1928">
        <v>2942.7</v>
      </c>
      <c r="F169" s="4393" t="s">
        <v>4625</v>
      </c>
      <c r="G169" s="4394"/>
      <c r="H169" s="1980"/>
      <c r="J169" s="1994"/>
    </row>
    <row r="170" spans="1:14" ht="17.25" hidden="1" thickTop="1" x14ac:dyDescent="0.25">
      <c r="A170" s="2000">
        <v>43132</v>
      </c>
      <c r="B170" s="1934">
        <v>122.15</v>
      </c>
      <c r="C170" s="1934">
        <v>6.6</v>
      </c>
      <c r="D170" s="1934">
        <v>141.04</v>
      </c>
      <c r="E170" s="1928">
        <v>4651.05</v>
      </c>
      <c r="F170" s="4393" t="s">
        <v>4626</v>
      </c>
      <c r="G170" s="4394"/>
      <c r="H170" s="1980"/>
      <c r="J170" s="1994"/>
    </row>
    <row r="171" spans="1:14" ht="17.25" hidden="1" thickTop="1" x14ac:dyDescent="0.25">
      <c r="A171" s="2000">
        <v>43160</v>
      </c>
      <c r="B171" s="1934">
        <v>155.85</v>
      </c>
      <c r="C171" s="1934">
        <v>3.55</v>
      </c>
      <c r="D171" s="1934">
        <v>168.12</v>
      </c>
      <c r="E171" s="1928">
        <v>5619.62</v>
      </c>
      <c r="F171" s="4393" t="s">
        <v>4627</v>
      </c>
      <c r="G171" s="4394"/>
      <c r="H171" s="1980"/>
      <c r="J171" s="1994"/>
    </row>
    <row r="172" spans="1:14" ht="17.25" hidden="1" thickTop="1" x14ac:dyDescent="0.25">
      <c r="A172" s="2000">
        <v>43191</v>
      </c>
      <c r="B172" s="1934">
        <v>105.05</v>
      </c>
      <c r="C172" s="1934">
        <v>4.49</v>
      </c>
      <c r="D172" s="1934">
        <v>117.41</v>
      </c>
      <c r="E172" s="1928">
        <v>4012.87</v>
      </c>
      <c r="F172" s="4393" t="s">
        <v>4628</v>
      </c>
      <c r="G172" s="4394"/>
      <c r="H172" s="1980"/>
      <c r="J172" s="1994"/>
    </row>
    <row r="173" spans="1:14" ht="17.25" hidden="1" thickTop="1" x14ac:dyDescent="0.25">
      <c r="A173" s="2000">
        <v>43221</v>
      </c>
      <c r="B173" s="1934">
        <v>176.65</v>
      </c>
      <c r="C173" s="1934">
        <v>16.84</v>
      </c>
      <c r="D173" s="1934">
        <v>201.57</v>
      </c>
      <c r="E173" s="1928">
        <v>7035.45</v>
      </c>
      <c r="F173" s="4393" t="s">
        <v>4629</v>
      </c>
      <c r="G173" s="4394"/>
      <c r="H173" s="1980"/>
      <c r="J173" s="1994"/>
    </row>
    <row r="174" spans="1:14" ht="17.25" hidden="1" thickTop="1" x14ac:dyDescent="0.25">
      <c r="A174" s="2000">
        <v>43252</v>
      </c>
      <c r="B174" s="1934">
        <v>44.99</v>
      </c>
      <c r="C174" s="1934">
        <v>2.74</v>
      </c>
      <c r="D174" s="1934">
        <v>54.07</v>
      </c>
      <c r="E174" s="1928">
        <v>1873.44</v>
      </c>
      <c r="F174" s="4393" t="s">
        <v>4630</v>
      </c>
      <c r="G174" s="4394"/>
      <c r="H174" s="1980"/>
      <c r="J174" s="1994"/>
    </row>
    <row r="175" spans="1:14" ht="9" hidden="1" customHeight="1" x14ac:dyDescent="0.25">
      <c r="A175" s="2003"/>
      <c r="B175" s="2004"/>
      <c r="C175" s="2004"/>
      <c r="D175" s="2004"/>
      <c r="E175" s="2004"/>
      <c r="F175" s="4395"/>
      <c r="G175" s="4396"/>
      <c r="H175" s="1980"/>
    </row>
    <row r="176" spans="1:14" ht="17.25" hidden="1" thickTop="1" x14ac:dyDescent="0.25">
      <c r="A176" s="2000">
        <v>42552</v>
      </c>
      <c r="B176" s="1934">
        <v>26.16</v>
      </c>
      <c r="C176" s="1934">
        <v>6.72</v>
      </c>
      <c r="D176" s="1934">
        <v>36.159999999999997</v>
      </c>
      <c r="E176" s="1928">
        <v>1286.73</v>
      </c>
      <c r="F176" s="4393" t="s">
        <v>4607</v>
      </c>
      <c r="G176" s="4394"/>
      <c r="H176" s="1980"/>
      <c r="J176" s="1994"/>
      <c r="M176" s="1991"/>
      <c r="N176" s="1991"/>
    </row>
    <row r="177" spans="1:13" ht="17.25" hidden="1" thickTop="1" x14ac:dyDescent="0.25">
      <c r="A177" s="2000">
        <v>42583</v>
      </c>
      <c r="B177" s="1934">
        <v>50.3</v>
      </c>
      <c r="C177" s="1934">
        <v>6.46</v>
      </c>
      <c r="D177" s="1934">
        <v>64.23</v>
      </c>
      <c r="E177" s="1928">
        <v>2265.6999999999998</v>
      </c>
      <c r="F177" s="4393" t="s">
        <v>4608</v>
      </c>
      <c r="G177" s="4394"/>
      <c r="H177" s="1980"/>
      <c r="J177" s="1994"/>
    </row>
    <row r="178" spans="1:13" ht="15.75" hidden="1" customHeight="1" thickTop="1" x14ac:dyDescent="0.25">
      <c r="A178" s="2000">
        <v>42614</v>
      </c>
      <c r="B178" s="1934">
        <v>78.010000000000005</v>
      </c>
      <c r="C178" s="1934">
        <v>7.78</v>
      </c>
      <c r="D178" s="1934">
        <v>90.43</v>
      </c>
      <c r="E178" s="1928">
        <v>3205.96</v>
      </c>
      <c r="F178" s="4393" t="s">
        <v>4609</v>
      </c>
      <c r="G178" s="4394"/>
      <c r="H178" s="1980"/>
      <c r="J178" s="1994"/>
    </row>
    <row r="179" spans="1:13" ht="17.25" hidden="1" thickTop="1" x14ac:dyDescent="0.25">
      <c r="A179" s="2000">
        <v>42644</v>
      </c>
      <c r="B179" s="1934">
        <v>42.3</v>
      </c>
      <c r="C179" s="1934">
        <v>8.91</v>
      </c>
      <c r="D179" s="1934">
        <v>55.29</v>
      </c>
      <c r="E179" s="1928">
        <v>1976.62</v>
      </c>
      <c r="F179" s="4393" t="s">
        <v>4610</v>
      </c>
      <c r="G179" s="4394"/>
      <c r="H179" s="1980"/>
      <c r="J179" s="1994"/>
    </row>
    <row r="180" spans="1:13" ht="17.25" hidden="1" thickTop="1" x14ac:dyDescent="0.25">
      <c r="A180" s="2000">
        <v>42675</v>
      </c>
      <c r="B180" s="1934">
        <v>85.56</v>
      </c>
      <c r="C180" s="1934">
        <v>11.36</v>
      </c>
      <c r="D180" s="1934">
        <v>103.1</v>
      </c>
      <c r="E180" s="1928">
        <v>3710.62</v>
      </c>
      <c r="F180" s="4393" t="s">
        <v>4611</v>
      </c>
      <c r="G180" s="4394"/>
      <c r="H180" s="1980"/>
      <c r="J180" s="1994"/>
    </row>
    <row r="181" spans="1:13" ht="17.25" hidden="1" thickTop="1" x14ac:dyDescent="0.25">
      <c r="A181" s="2000">
        <v>42705</v>
      </c>
      <c r="B181" s="1934">
        <v>90.38</v>
      </c>
      <c r="C181" s="1934">
        <v>9</v>
      </c>
      <c r="D181" s="1934">
        <v>121.39</v>
      </c>
      <c r="E181" s="1928">
        <v>4384.13</v>
      </c>
      <c r="F181" s="4393" t="s">
        <v>4612</v>
      </c>
      <c r="G181" s="4394"/>
      <c r="H181" s="1980"/>
      <c r="J181" s="1994"/>
    </row>
    <row r="182" spans="1:13" ht="17.25" hidden="1" thickTop="1" x14ac:dyDescent="0.25">
      <c r="A182" s="2000">
        <v>42736</v>
      </c>
      <c r="B182" s="1934">
        <v>103.41</v>
      </c>
      <c r="C182" s="1934">
        <v>8.66</v>
      </c>
      <c r="D182" s="1934">
        <v>121.95</v>
      </c>
      <c r="E182" s="1928">
        <v>4375.96</v>
      </c>
      <c r="F182" s="4393" t="s">
        <v>4613</v>
      </c>
      <c r="G182" s="4394"/>
      <c r="H182" s="1980"/>
      <c r="J182" s="1994"/>
    </row>
    <row r="183" spans="1:13" ht="17.25" hidden="1" thickTop="1" x14ac:dyDescent="0.25">
      <c r="A183" s="2000">
        <v>42767</v>
      </c>
      <c r="B183" s="1934">
        <v>27.85</v>
      </c>
      <c r="C183" s="1934">
        <v>10.119999999999999</v>
      </c>
      <c r="D183" s="1934">
        <v>42.78</v>
      </c>
      <c r="E183" s="1928">
        <v>1527.41</v>
      </c>
      <c r="F183" s="4393" t="s">
        <v>4614</v>
      </c>
      <c r="G183" s="4394"/>
      <c r="H183" s="1980"/>
      <c r="J183" s="1994"/>
    </row>
    <row r="184" spans="1:13" ht="17.25" hidden="1" thickTop="1" x14ac:dyDescent="0.25">
      <c r="A184" s="2000">
        <v>42795</v>
      </c>
      <c r="B184" s="1934">
        <v>97.44</v>
      </c>
      <c r="C184" s="1934">
        <v>18.11</v>
      </c>
      <c r="D184" s="1934">
        <v>124.15</v>
      </c>
      <c r="E184" s="1928">
        <v>4412.17</v>
      </c>
      <c r="F184" s="4393" t="s">
        <v>4615</v>
      </c>
      <c r="G184" s="4394"/>
      <c r="H184" s="1980"/>
      <c r="J184" s="1994"/>
    </row>
    <row r="185" spans="1:13" ht="17.25" thickTop="1" x14ac:dyDescent="0.25">
      <c r="A185" s="2000">
        <v>42826</v>
      </c>
      <c r="B185" s="1934">
        <v>184.65</v>
      </c>
      <c r="C185" s="1934">
        <v>10.43</v>
      </c>
      <c r="D185" s="1934">
        <v>198.43</v>
      </c>
      <c r="E185" s="1928">
        <v>6987.93</v>
      </c>
      <c r="F185" s="4393" t="s">
        <v>4616</v>
      </c>
      <c r="G185" s="4394"/>
      <c r="H185" s="1980"/>
      <c r="J185" s="1994"/>
    </row>
    <row r="186" spans="1:13" ht="16.5" x14ac:dyDescent="0.25">
      <c r="A186" s="2000">
        <v>42856</v>
      </c>
      <c r="B186" s="1934">
        <v>121.05</v>
      </c>
      <c r="C186" s="1934">
        <v>10.67</v>
      </c>
      <c r="D186" s="1934">
        <v>137.61000000000001</v>
      </c>
      <c r="E186" s="1928">
        <v>4812.5600000000004</v>
      </c>
      <c r="F186" s="4393" t="s">
        <v>4617</v>
      </c>
      <c r="G186" s="4394"/>
      <c r="H186" s="1980"/>
      <c r="J186" s="1994"/>
      <c r="M186" s="1994"/>
    </row>
    <row r="187" spans="1:13" ht="16.5" x14ac:dyDescent="0.25">
      <c r="A187" s="2000">
        <v>42887</v>
      </c>
      <c r="B187" s="1934">
        <v>74.2</v>
      </c>
      <c r="C187" s="1934">
        <v>19.73</v>
      </c>
      <c r="D187" s="1934">
        <v>99.16</v>
      </c>
      <c r="E187" s="1928">
        <v>3460.36</v>
      </c>
      <c r="F187" s="4393" t="s">
        <v>4618</v>
      </c>
      <c r="G187" s="4394"/>
      <c r="H187" s="1980"/>
      <c r="J187" s="1994"/>
    </row>
    <row r="188" spans="1:13" ht="16.5" x14ac:dyDescent="0.25">
      <c r="A188" s="2000">
        <v>42917</v>
      </c>
      <c r="B188" s="1934">
        <v>51.58</v>
      </c>
      <c r="C188" s="1934">
        <v>3.85</v>
      </c>
      <c r="D188" s="1934">
        <v>59.74</v>
      </c>
      <c r="E188" s="1928">
        <v>2042.27</v>
      </c>
      <c r="F188" s="4393" t="s">
        <v>4619</v>
      </c>
      <c r="G188" s="4394"/>
      <c r="H188" s="1980"/>
      <c r="J188" s="1994"/>
      <c r="K188" s="1995"/>
    </row>
    <row r="189" spans="1:13" ht="16.5" x14ac:dyDescent="0.25">
      <c r="A189" s="2000">
        <v>42948</v>
      </c>
      <c r="B189" s="1934">
        <v>170.71</v>
      </c>
      <c r="C189" s="1934">
        <v>5.64</v>
      </c>
      <c r="D189" s="1934">
        <v>179.28</v>
      </c>
      <c r="E189" s="1928">
        <v>5979.07</v>
      </c>
      <c r="F189" s="4393" t="s">
        <v>4620</v>
      </c>
      <c r="G189" s="4394"/>
      <c r="H189" s="1980"/>
      <c r="J189" s="1994"/>
    </row>
    <row r="190" spans="1:13" ht="16.5" x14ac:dyDescent="0.25">
      <c r="A190" s="2000">
        <v>42979</v>
      </c>
      <c r="B190" s="1934">
        <v>97.2</v>
      </c>
      <c r="C190" s="1934">
        <v>5.48</v>
      </c>
      <c r="D190" s="1934">
        <v>110.62</v>
      </c>
      <c r="E190" s="1928">
        <v>3708.58</v>
      </c>
      <c r="F190" s="4393" t="s">
        <v>4621</v>
      </c>
      <c r="G190" s="4394"/>
      <c r="H190" s="1980"/>
      <c r="J190" s="1994"/>
    </row>
    <row r="191" spans="1:13" ht="16.5" x14ac:dyDescent="0.25">
      <c r="A191" s="2000">
        <v>43009</v>
      </c>
      <c r="B191" s="1934">
        <v>54.12</v>
      </c>
      <c r="C191" s="1934">
        <v>6.43</v>
      </c>
      <c r="D191" s="1934">
        <v>68.89</v>
      </c>
      <c r="E191" s="1928">
        <v>2361.08</v>
      </c>
      <c r="F191" s="4393" t="s">
        <v>4622</v>
      </c>
      <c r="G191" s="4394"/>
      <c r="H191" s="1980"/>
      <c r="J191" s="1994"/>
    </row>
    <row r="192" spans="1:13" ht="16.5" x14ac:dyDescent="0.25">
      <c r="A192" s="2000">
        <v>43040</v>
      </c>
      <c r="B192" s="1934">
        <v>52.82</v>
      </c>
      <c r="C192" s="1934">
        <v>6.38</v>
      </c>
      <c r="D192" s="1934">
        <v>68.400000000000006</v>
      </c>
      <c r="E192" s="1928">
        <v>2345</v>
      </c>
      <c r="F192" s="4393" t="s">
        <v>4623</v>
      </c>
      <c r="G192" s="4394"/>
      <c r="H192" s="1980"/>
      <c r="J192" s="1994"/>
    </row>
    <row r="193" spans="1:11" ht="16.5" x14ac:dyDescent="0.25">
      <c r="A193" s="2000">
        <v>43070</v>
      </c>
      <c r="B193" s="1934">
        <v>85.12</v>
      </c>
      <c r="C193" s="1934">
        <v>4.24</v>
      </c>
      <c r="D193" s="1934">
        <v>105.67</v>
      </c>
      <c r="E193" s="1928">
        <v>3595.71</v>
      </c>
      <c r="F193" s="4393" t="s">
        <v>4624</v>
      </c>
      <c r="G193" s="4394"/>
      <c r="H193" s="1980"/>
      <c r="J193" s="1994"/>
    </row>
    <row r="194" spans="1:11" ht="16.5" x14ac:dyDescent="0.25">
      <c r="A194" s="2000">
        <v>43101</v>
      </c>
      <c r="B194" s="1934">
        <v>72.290000000000006</v>
      </c>
      <c r="C194" s="1934">
        <v>1.08</v>
      </c>
      <c r="D194" s="1934">
        <v>88.08</v>
      </c>
      <c r="E194" s="1928">
        <v>2942.7</v>
      </c>
      <c r="F194" s="4393" t="s">
        <v>4625</v>
      </c>
      <c r="G194" s="4394"/>
      <c r="H194" s="1980"/>
      <c r="J194" s="1994"/>
    </row>
    <row r="195" spans="1:11" ht="16.5" x14ac:dyDescent="0.25">
      <c r="A195" s="2000">
        <v>43132</v>
      </c>
      <c r="B195" s="1934">
        <v>122.15</v>
      </c>
      <c r="C195" s="1934">
        <v>6.6</v>
      </c>
      <c r="D195" s="1934">
        <v>141.04</v>
      </c>
      <c r="E195" s="1928">
        <v>4651.05</v>
      </c>
      <c r="F195" s="4393" t="s">
        <v>4626</v>
      </c>
      <c r="G195" s="4394"/>
      <c r="H195" s="1980"/>
      <c r="J195" s="1994"/>
    </row>
    <row r="196" spans="1:11" ht="16.5" x14ac:dyDescent="0.25">
      <c r="A196" s="2000">
        <v>43160</v>
      </c>
      <c r="B196" s="1934">
        <v>155.85</v>
      </c>
      <c r="C196" s="1934">
        <v>3.55</v>
      </c>
      <c r="D196" s="1934">
        <v>168.12</v>
      </c>
      <c r="E196" s="1928">
        <v>5619.62</v>
      </c>
      <c r="F196" s="4393" t="s">
        <v>4627</v>
      </c>
      <c r="G196" s="4394"/>
      <c r="H196" s="1980"/>
      <c r="J196" s="1994"/>
    </row>
    <row r="197" spans="1:11" ht="16.5" x14ac:dyDescent="0.25">
      <c r="A197" s="2000">
        <v>43191</v>
      </c>
      <c r="B197" s="1934">
        <v>105.05</v>
      </c>
      <c r="C197" s="1934">
        <v>4.49</v>
      </c>
      <c r="D197" s="1934">
        <v>117.41</v>
      </c>
      <c r="E197" s="1928">
        <v>4012.87</v>
      </c>
      <c r="F197" s="4393" t="s">
        <v>4628</v>
      </c>
      <c r="G197" s="4394"/>
      <c r="H197" s="1980"/>
      <c r="J197" s="1994"/>
    </row>
    <row r="198" spans="1:11" ht="16.5" x14ac:dyDescent="0.25">
      <c r="A198" s="2000">
        <v>43221</v>
      </c>
      <c r="B198" s="1934">
        <v>176.65</v>
      </c>
      <c r="C198" s="1934">
        <v>16.84</v>
      </c>
      <c r="D198" s="1934">
        <v>201.57</v>
      </c>
      <c r="E198" s="1928">
        <v>7035.45</v>
      </c>
      <c r="F198" s="4393" t="s">
        <v>4629</v>
      </c>
      <c r="G198" s="4394"/>
      <c r="H198" s="1980"/>
      <c r="J198" s="1994"/>
    </row>
    <row r="199" spans="1:11" ht="16.5" x14ac:dyDescent="0.25">
      <c r="A199" s="2000">
        <v>43252</v>
      </c>
      <c r="B199" s="1934">
        <v>44.99</v>
      </c>
      <c r="C199" s="1934">
        <v>2.74</v>
      </c>
      <c r="D199" s="1934">
        <v>54.07</v>
      </c>
      <c r="E199" s="1928">
        <v>1873.44</v>
      </c>
      <c r="F199" s="4393" t="s">
        <v>4630</v>
      </c>
      <c r="G199" s="4394"/>
      <c r="H199" s="1980"/>
      <c r="J199" s="1994"/>
    </row>
    <row r="200" spans="1:11" ht="16.5" x14ac:dyDescent="0.25">
      <c r="A200" s="2000">
        <v>43282</v>
      </c>
      <c r="B200" s="1934">
        <v>43.98</v>
      </c>
      <c r="C200" s="1934">
        <v>2.46</v>
      </c>
      <c r="D200" s="1934">
        <v>54.96</v>
      </c>
      <c r="E200" s="1928">
        <v>1902.97</v>
      </c>
      <c r="F200" s="4393" t="s">
        <v>4631</v>
      </c>
      <c r="G200" s="4394"/>
      <c r="H200" s="1994"/>
      <c r="I200" s="1994"/>
      <c r="J200" s="1994"/>
      <c r="K200" s="1994"/>
    </row>
    <row r="201" spans="1:11" ht="16.5" x14ac:dyDescent="0.25">
      <c r="A201" s="2000">
        <v>43313</v>
      </c>
      <c r="B201" s="1934">
        <v>42.19</v>
      </c>
      <c r="C201" s="1934">
        <v>2.1</v>
      </c>
      <c r="D201" s="1934">
        <v>51.35</v>
      </c>
      <c r="E201" s="1928">
        <v>1781.03</v>
      </c>
      <c r="F201" s="4393" t="s">
        <v>4632</v>
      </c>
      <c r="G201" s="4394"/>
      <c r="H201" s="1994"/>
      <c r="I201" s="1994"/>
      <c r="J201" s="1994"/>
      <c r="K201" s="1994"/>
    </row>
    <row r="202" spans="1:11" ht="16.5" x14ac:dyDescent="0.25">
      <c r="A202" s="2000">
        <v>43344</v>
      </c>
      <c r="B202" s="1934">
        <v>40.659999999999997</v>
      </c>
      <c r="C202" s="1934">
        <v>4.5</v>
      </c>
      <c r="D202" s="1934">
        <v>51.61</v>
      </c>
      <c r="E202" s="1928">
        <v>1781.98</v>
      </c>
      <c r="F202" s="4393" t="s">
        <v>4633</v>
      </c>
      <c r="G202" s="4394"/>
      <c r="H202" s="1994"/>
      <c r="I202" s="1994"/>
      <c r="J202" s="1994"/>
      <c r="K202" s="1994"/>
    </row>
    <row r="203" spans="1:11" ht="16.5" x14ac:dyDescent="0.25">
      <c r="A203" s="2000">
        <v>43374</v>
      </c>
      <c r="B203" s="1934">
        <v>33.909999999999997</v>
      </c>
      <c r="C203" s="1934">
        <v>6.27</v>
      </c>
      <c r="D203" s="1934">
        <v>47.23</v>
      </c>
      <c r="E203" s="1928">
        <v>1640.59</v>
      </c>
      <c r="F203" s="4393" t="s">
        <v>4634</v>
      </c>
      <c r="G203" s="4394"/>
      <c r="H203" s="1994"/>
      <c r="I203" s="1994"/>
      <c r="J203" s="1994"/>
      <c r="K203" s="1994"/>
    </row>
    <row r="204" spans="1:11" ht="16.5" x14ac:dyDescent="0.25">
      <c r="A204" s="2000">
        <v>43405</v>
      </c>
      <c r="B204" s="1934">
        <v>40.18</v>
      </c>
      <c r="C204" s="1934">
        <v>2.09</v>
      </c>
      <c r="D204" s="1934">
        <v>52.58</v>
      </c>
      <c r="E204" s="1928">
        <v>1828.88</v>
      </c>
      <c r="F204" s="4393" t="s">
        <v>4635</v>
      </c>
      <c r="G204" s="4394"/>
      <c r="H204" s="1994"/>
      <c r="I204" s="1994"/>
      <c r="J204" s="1994"/>
      <c r="K204" s="1994"/>
    </row>
    <row r="205" spans="1:11" ht="16.5" x14ac:dyDescent="0.25">
      <c r="A205" s="2000">
        <v>43435</v>
      </c>
      <c r="B205" s="1934">
        <v>41.61</v>
      </c>
      <c r="C205" s="1934">
        <v>1.93</v>
      </c>
      <c r="D205" s="1934">
        <v>55.73</v>
      </c>
      <c r="E205" s="1928">
        <v>1925.79</v>
      </c>
      <c r="F205" s="4393" t="s">
        <v>4636</v>
      </c>
      <c r="G205" s="4394"/>
      <c r="H205" s="1994"/>
      <c r="I205" s="1994"/>
      <c r="J205" s="1994"/>
      <c r="K205" s="1994"/>
    </row>
    <row r="206" spans="1:11" ht="16.5" x14ac:dyDescent="0.25">
      <c r="A206" s="2000">
        <v>43466</v>
      </c>
      <c r="B206" s="1934">
        <v>38.33</v>
      </c>
      <c r="C206" s="1934">
        <v>2.76</v>
      </c>
      <c r="D206" s="1934">
        <v>51.1</v>
      </c>
      <c r="E206" s="1928">
        <v>1760.4</v>
      </c>
      <c r="F206" s="4393" t="s">
        <v>4637</v>
      </c>
      <c r="G206" s="4394"/>
      <c r="H206" s="1994"/>
      <c r="I206" s="1994"/>
      <c r="J206" s="1994"/>
      <c r="K206" s="1994"/>
    </row>
    <row r="207" spans="1:11" ht="16.5" x14ac:dyDescent="0.25">
      <c r="A207" s="2000">
        <v>43497</v>
      </c>
      <c r="B207" s="1934">
        <v>29.27</v>
      </c>
      <c r="C207" s="1934">
        <v>10.95</v>
      </c>
      <c r="D207" s="1934">
        <v>46.39</v>
      </c>
      <c r="E207" s="1928">
        <v>1599.61</v>
      </c>
      <c r="F207" s="4393" t="s">
        <v>4638</v>
      </c>
      <c r="G207" s="4394"/>
      <c r="H207" s="1994"/>
      <c r="I207" s="1994"/>
      <c r="J207" s="1994"/>
      <c r="K207" s="1994"/>
    </row>
    <row r="208" spans="1:11" ht="16.5" x14ac:dyDescent="0.25">
      <c r="A208" s="2000">
        <v>43525</v>
      </c>
      <c r="B208" s="1934">
        <v>19.47</v>
      </c>
      <c r="C208" s="1934">
        <v>7.5</v>
      </c>
      <c r="D208" s="1934">
        <v>34.35</v>
      </c>
      <c r="E208" s="1928">
        <v>1196.19</v>
      </c>
      <c r="F208" s="4393" t="s">
        <v>4639</v>
      </c>
      <c r="G208" s="4394"/>
      <c r="H208" s="1994"/>
      <c r="I208" s="1994"/>
      <c r="J208" s="1994"/>
      <c r="K208" s="1994"/>
    </row>
    <row r="209" spans="1:11" ht="16.5" x14ac:dyDescent="0.25">
      <c r="A209" s="2000">
        <v>43556</v>
      </c>
      <c r="B209" s="1934">
        <v>19.61</v>
      </c>
      <c r="C209" s="1934">
        <v>1.63</v>
      </c>
      <c r="D209" s="1934">
        <v>31.46</v>
      </c>
      <c r="E209" s="1928">
        <v>1105.1099999999999</v>
      </c>
      <c r="F209" s="4393" t="s">
        <v>4640</v>
      </c>
      <c r="G209" s="4394"/>
      <c r="H209" s="1994"/>
      <c r="I209" s="1994"/>
      <c r="J209" s="1994"/>
      <c r="K209" s="1994"/>
    </row>
    <row r="210" spans="1:11" ht="13.5" customHeight="1" thickBot="1" x14ac:dyDescent="0.3">
      <c r="A210" s="2003"/>
      <c r="B210" s="2004"/>
      <c r="C210" s="2004"/>
      <c r="D210" s="2004"/>
      <c r="E210" s="2004"/>
      <c r="F210" s="4395"/>
      <c r="G210" s="4396"/>
      <c r="H210" s="1980"/>
    </row>
    <row r="211" spans="1:11" ht="9" customHeight="1" thickTop="1" x14ac:dyDescent="0.25">
      <c r="A211" s="2005"/>
      <c r="B211" s="2006"/>
      <c r="C211" s="2006"/>
      <c r="D211" s="2006"/>
      <c r="E211" s="2006"/>
      <c r="F211" s="2007"/>
      <c r="I211" s="1980"/>
    </row>
    <row r="212" spans="1:11" s="808" customFormat="1" ht="15.75" x14ac:dyDescent="0.25">
      <c r="A212" s="2008" t="s">
        <v>4641</v>
      </c>
      <c r="B212" s="2009"/>
      <c r="C212" s="2009"/>
      <c r="D212" s="2009"/>
      <c r="E212" s="2009"/>
      <c r="F212" s="846"/>
      <c r="I212" s="1971"/>
    </row>
    <row r="213" spans="1:11" s="808" customFormat="1" ht="16.5" customHeight="1" x14ac:dyDescent="0.25">
      <c r="A213" s="2008"/>
      <c r="B213" s="2009"/>
      <c r="C213" s="2009"/>
      <c r="D213" s="2009"/>
      <c r="E213" s="2009"/>
      <c r="F213" s="846"/>
      <c r="I213" s="1971"/>
    </row>
    <row r="214" spans="1:11" s="808" customFormat="1" x14ac:dyDescent="0.25">
      <c r="A214" s="807" t="s">
        <v>520</v>
      </c>
      <c r="B214" s="2009"/>
      <c r="C214" s="2009"/>
      <c r="D214" s="2009"/>
      <c r="E214" s="2009"/>
      <c r="F214" s="846"/>
      <c r="I214" s="1971"/>
    </row>
    <row r="215" spans="1:11" s="808" customFormat="1" x14ac:dyDescent="0.25">
      <c r="A215" s="807"/>
      <c r="B215" s="2009"/>
      <c r="C215" s="2009"/>
      <c r="D215" s="2009"/>
      <c r="E215" s="2009"/>
      <c r="F215" s="846"/>
      <c r="I215" s="1971"/>
    </row>
    <row r="216" spans="1:11" s="808" customFormat="1" ht="14.25" customHeight="1" x14ac:dyDescent="0.25">
      <c r="A216" s="2010" t="s">
        <v>4015</v>
      </c>
      <c r="B216" s="2009"/>
      <c r="C216" s="2009"/>
      <c r="D216" s="2009"/>
      <c r="E216" s="2009"/>
      <c r="F216" s="846"/>
      <c r="I216" s="1971"/>
    </row>
    <row r="217" spans="1:11" x14ac:dyDescent="0.25">
      <c r="A217" s="817"/>
      <c r="B217" s="2006"/>
      <c r="C217" s="2006"/>
      <c r="D217" s="2006"/>
      <c r="E217" s="2006"/>
      <c r="F217" s="2007"/>
      <c r="I217" s="1980"/>
    </row>
    <row r="218" spans="1:11" s="808" customFormat="1" ht="17.25" customHeight="1" x14ac:dyDescent="0.25">
      <c r="A218" s="1804"/>
      <c r="B218" s="1804"/>
      <c r="C218" s="2011"/>
      <c r="D218" s="2012"/>
      <c r="E218" s="1804"/>
      <c r="F218" s="1804"/>
    </row>
    <row r="219" spans="1:11" x14ac:dyDescent="0.25">
      <c r="A219" s="2008"/>
      <c r="B219" s="2006"/>
      <c r="C219" s="2006"/>
      <c r="D219" s="2009"/>
      <c r="F219" s="2007"/>
      <c r="G219" s="817"/>
      <c r="H219" s="1980"/>
      <c r="I219" s="1980"/>
    </row>
    <row r="220" spans="1:11" ht="15" customHeight="1" x14ac:dyDescent="0.25">
      <c r="A220" s="2013"/>
      <c r="G220" s="1980"/>
      <c r="H220" s="1980"/>
      <c r="I220" s="1980"/>
    </row>
    <row r="221" spans="1:11" s="808" customFormat="1" ht="17.25" customHeight="1" x14ac:dyDescent="0.25">
      <c r="A221" s="2014"/>
      <c r="C221" s="1806"/>
      <c r="D221" s="2015"/>
    </row>
    <row r="222" spans="1:11" s="808" customFormat="1" ht="17.25" customHeight="1" x14ac:dyDescent="0.25">
      <c r="A222" s="2014"/>
      <c r="C222" s="1806"/>
      <c r="D222" s="2015"/>
    </row>
    <row r="223" spans="1:11" s="808" customFormat="1" x14ac:dyDescent="0.25">
      <c r="A223" s="2014"/>
      <c r="C223" s="1806"/>
      <c r="D223" s="2015"/>
    </row>
    <row r="225" spans="1:6" x14ac:dyDescent="0.25">
      <c r="A225" s="2016"/>
    </row>
    <row r="228" spans="1:6" x14ac:dyDescent="0.25">
      <c r="F228" s="1804" t="s">
        <v>3927</v>
      </c>
    </row>
    <row r="241" spans="4:4" x14ac:dyDescent="0.25">
      <c r="D241" s="2018"/>
    </row>
  </sheetData>
  <mergeCells count="208">
    <mergeCell ref="F207:G207"/>
    <mergeCell ref="F208:G208"/>
    <mergeCell ref="F209:G209"/>
    <mergeCell ref="F210:G210"/>
    <mergeCell ref="F201:G201"/>
    <mergeCell ref="F202:G202"/>
    <mergeCell ref="F203:G203"/>
    <mergeCell ref="F204:G204"/>
    <mergeCell ref="F205:G205"/>
    <mergeCell ref="F206:G206"/>
    <mergeCell ref="F195:G195"/>
    <mergeCell ref="F196:G196"/>
    <mergeCell ref="F197:G197"/>
    <mergeCell ref="F198:G198"/>
    <mergeCell ref="F199:G199"/>
    <mergeCell ref="F200:G200"/>
    <mergeCell ref="F189:G189"/>
    <mergeCell ref="F190:G190"/>
    <mergeCell ref="F191:G191"/>
    <mergeCell ref="F192:G192"/>
    <mergeCell ref="F193:G193"/>
    <mergeCell ref="F194:G194"/>
    <mergeCell ref="F183:G183"/>
    <mergeCell ref="F184:G184"/>
    <mergeCell ref="F185:G185"/>
    <mergeCell ref="F186:G186"/>
    <mergeCell ref="F187:G187"/>
    <mergeCell ref="F188:G188"/>
    <mergeCell ref="F177:G177"/>
    <mergeCell ref="F178:G178"/>
    <mergeCell ref="F179:G179"/>
    <mergeCell ref="F180:G180"/>
    <mergeCell ref="F181:G181"/>
    <mergeCell ref="F182:G182"/>
    <mergeCell ref="F171:G171"/>
    <mergeCell ref="F172:G172"/>
    <mergeCell ref="F173:G173"/>
    <mergeCell ref="F174:G174"/>
    <mergeCell ref="F175:G175"/>
    <mergeCell ref="F176:G176"/>
    <mergeCell ref="F165:G165"/>
    <mergeCell ref="F166:G166"/>
    <mergeCell ref="F167:G167"/>
    <mergeCell ref="F168:G168"/>
    <mergeCell ref="F169:G169"/>
    <mergeCell ref="F170:G170"/>
    <mergeCell ref="F159:G159"/>
    <mergeCell ref="F160:G160"/>
    <mergeCell ref="F161:G161"/>
    <mergeCell ref="F162:G162"/>
    <mergeCell ref="F163:G163"/>
    <mergeCell ref="F164:G164"/>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7:G57"/>
    <mergeCell ref="F58:G58"/>
    <mergeCell ref="F59:G59"/>
    <mergeCell ref="F60:G60"/>
    <mergeCell ref="F61:G61"/>
    <mergeCell ref="F62:G62"/>
    <mergeCell ref="F51:G51"/>
    <mergeCell ref="F52:G52"/>
    <mergeCell ref="F53:G53"/>
    <mergeCell ref="F54:G54"/>
    <mergeCell ref="F55:G55"/>
    <mergeCell ref="F56:G56"/>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F27:G27"/>
    <mergeCell ref="F28:G28"/>
    <mergeCell ref="F29:G29"/>
    <mergeCell ref="F30:G30"/>
    <mergeCell ref="F31:G31"/>
    <mergeCell ref="F32:G32"/>
    <mergeCell ref="F21:G21"/>
    <mergeCell ref="F22:G22"/>
    <mergeCell ref="F23:G23"/>
    <mergeCell ref="F24:G24"/>
    <mergeCell ref="F25:G25"/>
    <mergeCell ref="F26:G26"/>
    <mergeCell ref="F18:G18"/>
    <mergeCell ref="F19:G19"/>
    <mergeCell ref="F20:G20"/>
    <mergeCell ref="F9:G9"/>
    <mergeCell ref="F10:G10"/>
    <mergeCell ref="F11:G11"/>
    <mergeCell ref="F12:G12"/>
    <mergeCell ref="F13:G13"/>
    <mergeCell ref="F14:G14"/>
    <mergeCell ref="D4:E4"/>
    <mergeCell ref="F4:G4"/>
    <mergeCell ref="F5:G5"/>
    <mergeCell ref="F6:G6"/>
    <mergeCell ref="F7:G7"/>
    <mergeCell ref="F8:G8"/>
    <mergeCell ref="F15:G15"/>
    <mergeCell ref="F16:G16"/>
    <mergeCell ref="F17:G17"/>
  </mergeCells>
  <pageMargins left="0.7" right="0.7" top="0.75" bottom="0.75" header="0.3" footer="0.3"/>
  <pageSetup paperSize="9" scale="3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232"/>
  <sheetViews>
    <sheetView topLeftCell="A43" workbookViewId="0">
      <selection activeCell="E54" sqref="E54:E55"/>
    </sheetView>
  </sheetViews>
  <sheetFormatPr defaultRowHeight="15" x14ac:dyDescent="0.25"/>
  <cols>
    <col min="1" max="1" width="13.42578125" customWidth="1"/>
    <col min="2" max="2" width="13" bestFit="1" customWidth="1"/>
    <col min="3" max="3" width="13.85546875" bestFit="1" customWidth="1"/>
    <col min="4" max="4" width="11.140625" bestFit="1" customWidth="1"/>
    <col min="5" max="5" width="13.85546875" bestFit="1" customWidth="1"/>
    <col min="6" max="6" width="10.7109375" bestFit="1" customWidth="1"/>
    <col min="7" max="7" width="10.85546875" customWidth="1"/>
    <col min="8" max="8" width="10.7109375" bestFit="1" customWidth="1"/>
    <col min="9" max="9" width="12" customWidth="1"/>
    <col min="10" max="10" width="9.42578125" customWidth="1"/>
    <col min="11" max="11" width="12.42578125" customWidth="1"/>
    <col min="12" max="12" width="12.42578125" bestFit="1" customWidth="1"/>
    <col min="13" max="13" width="11.5703125" customWidth="1"/>
    <col min="14" max="14" width="12.5703125" customWidth="1"/>
    <col min="15" max="15" width="10.7109375" bestFit="1" customWidth="1"/>
    <col min="16" max="16" width="14.28515625" bestFit="1" customWidth="1"/>
    <col min="17" max="17" width="13.28515625" bestFit="1" customWidth="1"/>
  </cols>
  <sheetData>
    <row r="1" spans="1:15" s="2019" customFormat="1" ht="17.25" x14ac:dyDescent="0.25">
      <c r="A1" s="1724" t="s">
        <v>4642</v>
      </c>
    </row>
    <row r="2" spans="1:15" s="1721" customFormat="1" ht="9.9499999999999993" customHeight="1" thickBot="1" x14ac:dyDescent="0.3">
      <c r="A2" s="2020"/>
      <c r="J2" s="2021"/>
      <c r="K2" s="2021"/>
    </row>
    <row r="3" spans="1:15" s="1707" customFormat="1" ht="16.5" x14ac:dyDescent="0.25">
      <c r="A3" s="4399" t="s">
        <v>0</v>
      </c>
      <c r="B3" s="2022" t="s">
        <v>4643</v>
      </c>
      <c r="C3" s="2023" t="s">
        <v>4184</v>
      </c>
      <c r="D3" s="2024" t="s">
        <v>4644</v>
      </c>
      <c r="E3" s="2025" t="s">
        <v>4645</v>
      </c>
      <c r="F3" s="2026"/>
      <c r="G3" s="2026"/>
      <c r="H3" s="2026"/>
      <c r="I3" s="2026"/>
      <c r="J3" s="2026"/>
      <c r="K3" s="2026"/>
      <c r="L3" s="2026"/>
      <c r="M3" s="2026"/>
      <c r="N3" s="2026"/>
      <c r="O3" s="2026"/>
    </row>
    <row r="4" spans="1:15" s="1707" customFormat="1" ht="16.5" x14ac:dyDescent="0.25">
      <c r="A4" s="4400"/>
      <c r="B4" s="2027" t="s">
        <v>4646</v>
      </c>
      <c r="C4" s="2028" t="s">
        <v>4647</v>
      </c>
      <c r="D4" s="2029" t="s">
        <v>4648</v>
      </c>
      <c r="E4" s="2030" t="s">
        <v>4649</v>
      </c>
      <c r="F4" s="2026"/>
      <c r="G4" s="2026"/>
      <c r="H4" s="2026"/>
      <c r="I4" s="2026"/>
      <c r="J4" s="2026"/>
      <c r="K4" s="2026"/>
      <c r="L4" s="2026"/>
      <c r="M4" s="2026"/>
      <c r="N4" s="2026"/>
      <c r="O4" s="2026"/>
    </row>
    <row r="5" spans="1:15" s="1707" customFormat="1" ht="16.5" x14ac:dyDescent="0.25">
      <c r="A5" s="4400"/>
      <c r="B5" s="2027"/>
      <c r="C5" s="2028" t="s">
        <v>4650</v>
      </c>
      <c r="D5" s="2029"/>
      <c r="E5" s="2030"/>
      <c r="F5" s="2026"/>
      <c r="G5" s="2026"/>
      <c r="H5" s="2026"/>
      <c r="I5" s="2026"/>
      <c r="J5" s="2026"/>
      <c r="K5" s="2026"/>
      <c r="L5" s="2026"/>
      <c r="M5" s="2026"/>
      <c r="N5" s="2026"/>
      <c r="O5" s="2026"/>
    </row>
    <row r="6" spans="1:15" s="2036" customFormat="1" ht="24" customHeight="1" thickBot="1" x14ac:dyDescent="0.3">
      <c r="A6" s="4401"/>
      <c r="B6" s="2031" t="s">
        <v>4651</v>
      </c>
      <c r="C6" s="2032" t="s">
        <v>4652</v>
      </c>
      <c r="D6" s="2033" t="s">
        <v>4653</v>
      </c>
      <c r="E6" s="2034" t="s">
        <v>4654</v>
      </c>
      <c r="F6" s="2035"/>
      <c r="G6" s="2035"/>
      <c r="H6" s="2035"/>
      <c r="I6" s="2035"/>
      <c r="J6" s="2035"/>
      <c r="K6" s="2035"/>
      <c r="L6" s="2035"/>
      <c r="M6" s="2035"/>
      <c r="N6" s="2035"/>
      <c r="O6" s="2035"/>
    </row>
    <row r="7" spans="1:15" s="1692" customFormat="1" ht="16.5" hidden="1" x14ac:dyDescent="0.3">
      <c r="A7" s="2037">
        <v>42370</v>
      </c>
      <c r="B7" s="2038">
        <v>80.3</v>
      </c>
      <c r="C7" s="2039">
        <v>36.299999999999997</v>
      </c>
      <c r="D7" s="2040">
        <v>1066.5</v>
      </c>
      <c r="E7" s="1717">
        <v>3.4</v>
      </c>
    </row>
    <row r="8" spans="1:15" s="1692" customFormat="1" ht="16.5" hidden="1" x14ac:dyDescent="0.3">
      <c r="A8" s="2037">
        <v>42401</v>
      </c>
      <c r="B8" s="2038">
        <v>71.099999999999994</v>
      </c>
      <c r="C8" s="2039" t="s">
        <v>4655</v>
      </c>
      <c r="D8" s="2040">
        <v>1193.25</v>
      </c>
      <c r="E8" s="1717">
        <v>2.5</v>
      </c>
    </row>
    <row r="9" spans="1:15" s="1692" customFormat="1" ht="16.5" hidden="1" x14ac:dyDescent="0.3">
      <c r="A9" s="2037">
        <v>42430</v>
      </c>
      <c r="B9" s="2038">
        <v>50</v>
      </c>
      <c r="C9" s="2039">
        <v>35.700000000000003</v>
      </c>
      <c r="D9" s="2040">
        <v>960</v>
      </c>
      <c r="E9" s="1717">
        <v>2.7</v>
      </c>
    </row>
    <row r="10" spans="1:15" s="1692" customFormat="1" ht="16.5" hidden="1" x14ac:dyDescent="0.3">
      <c r="A10" s="2037">
        <v>42461</v>
      </c>
      <c r="B10" s="2038">
        <v>16.600000000000001</v>
      </c>
      <c r="C10" s="2039">
        <v>35.549999999999997</v>
      </c>
      <c r="D10" s="2040" t="s">
        <v>1972</v>
      </c>
      <c r="E10" s="1717" t="s">
        <v>1972</v>
      </c>
    </row>
    <row r="11" spans="1:15" s="1692" customFormat="1" ht="16.5" hidden="1" x14ac:dyDescent="0.3">
      <c r="A11" s="2037">
        <v>42491</v>
      </c>
      <c r="B11" s="1716">
        <v>73.05</v>
      </c>
      <c r="C11" s="2039">
        <v>35.35</v>
      </c>
      <c r="D11" s="2041">
        <v>1000</v>
      </c>
      <c r="E11" s="1717">
        <v>3.7</v>
      </c>
    </row>
    <row r="12" spans="1:15" s="1692" customFormat="1" ht="16.5" hidden="1" x14ac:dyDescent="0.3">
      <c r="A12" s="2037">
        <v>42522</v>
      </c>
      <c r="B12" s="2042">
        <v>96</v>
      </c>
      <c r="C12" s="2039" t="s">
        <v>4656</v>
      </c>
      <c r="D12" s="2040">
        <v>3424.5149999999999</v>
      </c>
      <c r="E12" s="1717" t="s">
        <v>4657</v>
      </c>
    </row>
    <row r="13" spans="1:15" s="1692" customFormat="1" ht="16.5" hidden="1" x14ac:dyDescent="0.3">
      <c r="A13" s="2037">
        <v>42552</v>
      </c>
      <c r="B13" s="2042">
        <v>10</v>
      </c>
      <c r="C13" s="2039">
        <v>35.5</v>
      </c>
      <c r="D13" s="2040" t="s">
        <v>1972</v>
      </c>
      <c r="E13" s="1717" t="s">
        <v>1972</v>
      </c>
    </row>
    <row r="14" spans="1:15" s="1692" customFormat="1" ht="16.5" hidden="1" x14ac:dyDescent="0.3">
      <c r="A14" s="2037">
        <v>42583</v>
      </c>
      <c r="B14" s="2042">
        <v>10</v>
      </c>
      <c r="C14" s="2039">
        <v>35.200000000000003</v>
      </c>
      <c r="D14" s="2041">
        <v>352</v>
      </c>
      <c r="E14" s="1717">
        <v>2.68</v>
      </c>
    </row>
    <row r="15" spans="1:15" s="1692" customFormat="1" ht="16.5" hidden="1" x14ac:dyDescent="0.3">
      <c r="A15" s="2037">
        <v>42614</v>
      </c>
      <c r="B15" s="2042">
        <v>43.2</v>
      </c>
      <c r="C15" s="2039">
        <v>35.479999999999997</v>
      </c>
      <c r="D15" s="2040">
        <v>1532.7360000000003</v>
      </c>
      <c r="E15" s="1717">
        <v>2.69</v>
      </c>
    </row>
    <row r="16" spans="1:15" s="1692" customFormat="1" ht="16.5" hidden="1" x14ac:dyDescent="0.3">
      <c r="A16" s="2037">
        <v>42644</v>
      </c>
      <c r="B16" s="2038" t="s">
        <v>1972</v>
      </c>
      <c r="C16" s="2039" t="s">
        <v>1972</v>
      </c>
      <c r="D16" s="2040" t="s">
        <v>1972</v>
      </c>
      <c r="E16" s="1717" t="s">
        <v>1972</v>
      </c>
    </row>
    <row r="17" spans="1:5" s="1692" customFormat="1" ht="16.5" hidden="1" x14ac:dyDescent="0.3">
      <c r="A17" s="2037">
        <v>42675</v>
      </c>
      <c r="B17" s="1716">
        <v>47.35</v>
      </c>
      <c r="C17" s="2039">
        <v>36.15</v>
      </c>
      <c r="D17" s="2040" t="s">
        <v>1972</v>
      </c>
      <c r="E17" s="1717" t="s">
        <v>1972</v>
      </c>
    </row>
    <row r="18" spans="1:5" s="1692" customFormat="1" ht="16.5" hidden="1" x14ac:dyDescent="0.3">
      <c r="A18" s="2037">
        <v>42705</v>
      </c>
      <c r="B18" s="2042">
        <v>55.5</v>
      </c>
      <c r="C18" s="2039">
        <v>36.200000000000003</v>
      </c>
      <c r="D18" s="2041">
        <v>905</v>
      </c>
      <c r="E18" s="1717">
        <v>2.8</v>
      </c>
    </row>
    <row r="19" spans="1:5" s="1692" customFormat="1" ht="16.5" hidden="1" x14ac:dyDescent="0.3">
      <c r="A19" s="2043">
        <v>42736</v>
      </c>
      <c r="B19" s="2038">
        <v>55.594999999999999</v>
      </c>
      <c r="C19" s="2039">
        <v>35.9</v>
      </c>
      <c r="D19" s="2040">
        <v>2540.3609999999999</v>
      </c>
      <c r="E19" s="1717" t="s">
        <v>4658</v>
      </c>
    </row>
    <row r="20" spans="1:5" s="1692" customFormat="1" ht="16.5" hidden="1" x14ac:dyDescent="0.3">
      <c r="A20" s="2043">
        <v>42767</v>
      </c>
      <c r="B20" s="2038" t="s">
        <v>1972</v>
      </c>
      <c r="C20" s="2039" t="s">
        <v>1972</v>
      </c>
      <c r="D20" s="2040" t="s">
        <v>1972</v>
      </c>
      <c r="E20" s="1717" t="s">
        <v>1972</v>
      </c>
    </row>
    <row r="21" spans="1:5" s="1692" customFormat="1" ht="16.5" hidden="1" x14ac:dyDescent="0.3">
      <c r="A21" s="2043">
        <v>42795</v>
      </c>
      <c r="B21" s="2042">
        <v>40</v>
      </c>
      <c r="C21" s="2039">
        <v>35.5</v>
      </c>
      <c r="D21" s="2041">
        <v>1420</v>
      </c>
      <c r="E21" s="1717">
        <v>2.58</v>
      </c>
    </row>
    <row r="22" spans="1:5" s="1692" customFormat="1" ht="16.5" hidden="1" x14ac:dyDescent="0.3">
      <c r="A22" s="2043">
        <v>42826</v>
      </c>
      <c r="B22" s="2042">
        <v>118</v>
      </c>
      <c r="C22" s="2039">
        <v>35.020000000000003</v>
      </c>
      <c r="D22" s="2040" t="s">
        <v>1972</v>
      </c>
      <c r="E22" s="1717" t="s">
        <v>1972</v>
      </c>
    </row>
    <row r="23" spans="1:5" s="1692" customFormat="1" ht="16.5" hidden="1" x14ac:dyDescent="0.3">
      <c r="A23" s="2043">
        <v>42856</v>
      </c>
      <c r="B23" s="2042">
        <v>45</v>
      </c>
      <c r="C23" s="2039" t="s">
        <v>4659</v>
      </c>
      <c r="D23" s="2041">
        <v>1577</v>
      </c>
      <c r="E23" s="1717" t="s">
        <v>4660</v>
      </c>
    </row>
    <row r="24" spans="1:5" s="1692" customFormat="1" ht="16.5" hidden="1" x14ac:dyDescent="0.3">
      <c r="A24" s="2043">
        <v>42887</v>
      </c>
      <c r="B24" s="2042">
        <v>25</v>
      </c>
      <c r="C24" s="2039">
        <v>34.85</v>
      </c>
      <c r="D24" s="2044">
        <v>700.48500000000001</v>
      </c>
      <c r="E24" s="1717">
        <v>2.1800000000000002</v>
      </c>
    </row>
    <row r="25" spans="1:5" s="1692" customFormat="1" ht="16.5" hidden="1" x14ac:dyDescent="0.3">
      <c r="A25" s="2043">
        <v>42917</v>
      </c>
      <c r="B25" s="2042" t="s">
        <v>1972</v>
      </c>
      <c r="C25" s="2039" t="s">
        <v>1972</v>
      </c>
      <c r="D25" s="2044" t="s">
        <v>1972</v>
      </c>
      <c r="E25" s="1717" t="s">
        <v>1972</v>
      </c>
    </row>
    <row r="26" spans="1:5" s="1692" customFormat="1" ht="16.5" hidden="1" x14ac:dyDescent="0.3">
      <c r="A26" s="2043">
        <v>42948</v>
      </c>
      <c r="B26" s="2042">
        <v>101</v>
      </c>
      <c r="C26" s="2039" t="s">
        <v>4661</v>
      </c>
      <c r="D26" s="2044">
        <v>1494</v>
      </c>
      <c r="E26" s="1717">
        <v>2.1</v>
      </c>
    </row>
    <row r="27" spans="1:5" s="1692" customFormat="1" ht="16.5" hidden="1" x14ac:dyDescent="0.3">
      <c r="A27" s="2043">
        <v>42979</v>
      </c>
      <c r="B27" s="2042">
        <v>30</v>
      </c>
      <c r="C27" s="2039" t="s">
        <v>4662</v>
      </c>
      <c r="D27" s="2041" t="s">
        <v>1972</v>
      </c>
      <c r="E27" s="1717" t="s">
        <v>1972</v>
      </c>
    </row>
    <row r="28" spans="1:5" s="1692" customFormat="1" ht="16.5" hidden="1" x14ac:dyDescent="0.3">
      <c r="A28" s="2043">
        <v>43009</v>
      </c>
      <c r="B28" s="2042" t="s">
        <v>1972</v>
      </c>
      <c r="C28" s="2039" t="s">
        <v>1972</v>
      </c>
      <c r="D28" s="2041" t="s">
        <v>1972</v>
      </c>
      <c r="E28" s="1717" t="s">
        <v>1972</v>
      </c>
    </row>
    <row r="29" spans="1:5" s="1692" customFormat="1" ht="16.5" hidden="1" x14ac:dyDescent="0.3">
      <c r="A29" s="2043">
        <v>43040</v>
      </c>
      <c r="B29" s="2042" t="s">
        <v>1972</v>
      </c>
      <c r="C29" s="2039" t="s">
        <v>1972</v>
      </c>
      <c r="D29" s="2041" t="s">
        <v>1972</v>
      </c>
      <c r="E29" s="1717" t="s">
        <v>1972</v>
      </c>
    </row>
    <row r="30" spans="1:5" s="1692" customFormat="1" ht="17.25" hidden="1" customHeight="1" x14ac:dyDescent="0.3">
      <c r="A30" s="2043">
        <v>43070</v>
      </c>
      <c r="B30" s="2042">
        <v>30</v>
      </c>
      <c r="C30" s="2039">
        <v>34</v>
      </c>
      <c r="D30" s="2041">
        <v>1020</v>
      </c>
      <c r="E30" s="1717">
        <v>2.5</v>
      </c>
    </row>
    <row r="31" spans="1:5" s="1692" customFormat="1" ht="16.5" hidden="1" x14ac:dyDescent="0.3">
      <c r="A31" s="2043">
        <v>43101</v>
      </c>
      <c r="B31" s="2042">
        <v>30</v>
      </c>
      <c r="C31" s="2039">
        <v>33.549999999999997</v>
      </c>
      <c r="D31" s="2041">
        <v>1006.5</v>
      </c>
      <c r="E31" s="1717">
        <v>2.5299999999999998</v>
      </c>
    </row>
    <row r="32" spans="1:5" s="1692" customFormat="1" ht="16.5" hidden="1" x14ac:dyDescent="0.3">
      <c r="A32" s="2043">
        <v>43132</v>
      </c>
      <c r="B32" s="2042">
        <v>95</v>
      </c>
      <c r="C32" s="2039" t="s">
        <v>4663</v>
      </c>
      <c r="D32" s="2041">
        <v>3133.5</v>
      </c>
      <c r="E32" s="1717" t="s">
        <v>4664</v>
      </c>
    </row>
    <row r="33" spans="1:16" s="1692" customFormat="1" ht="16.5" hidden="1" x14ac:dyDescent="0.3">
      <c r="A33" s="2043">
        <v>43160</v>
      </c>
      <c r="B33" s="2042">
        <v>116.9</v>
      </c>
      <c r="C33" s="2039" t="s">
        <v>4665</v>
      </c>
      <c r="D33" s="2041">
        <v>3867.9</v>
      </c>
      <c r="E33" s="1717">
        <v>3.82</v>
      </c>
    </row>
    <row r="34" spans="1:16" s="1692" customFormat="1" ht="19.5" customHeight="1" x14ac:dyDescent="0.3">
      <c r="A34" s="2043">
        <v>43191</v>
      </c>
      <c r="B34" s="2042">
        <v>75</v>
      </c>
      <c r="C34" s="2039" t="s">
        <v>4666</v>
      </c>
      <c r="D34" s="2041">
        <v>2563.5</v>
      </c>
      <c r="E34" s="1717" t="s">
        <v>4667</v>
      </c>
    </row>
    <row r="35" spans="1:16" s="1692" customFormat="1" ht="19.5" customHeight="1" x14ac:dyDescent="0.3">
      <c r="A35" s="2043">
        <v>43221</v>
      </c>
      <c r="B35" s="2042">
        <v>150</v>
      </c>
      <c r="C35" s="2039">
        <v>34.5</v>
      </c>
      <c r="D35" s="2041">
        <v>5175</v>
      </c>
      <c r="E35" s="1717">
        <v>3.65</v>
      </c>
    </row>
    <row r="36" spans="1:16" s="1692" customFormat="1" ht="19.5" customHeight="1" x14ac:dyDescent="0.3">
      <c r="A36" s="2043">
        <v>43252</v>
      </c>
      <c r="B36" s="2042">
        <v>15</v>
      </c>
      <c r="C36" s="2039">
        <v>34.28</v>
      </c>
      <c r="D36" s="2041">
        <v>514.20000000000005</v>
      </c>
      <c r="E36" s="1717">
        <v>3.5</v>
      </c>
    </row>
    <row r="37" spans="1:16" s="1692" customFormat="1" ht="19.5" customHeight="1" x14ac:dyDescent="0.3">
      <c r="A37" s="2043">
        <v>43282</v>
      </c>
      <c r="B37" s="2042" t="s">
        <v>1972</v>
      </c>
      <c r="C37" s="2039" t="s">
        <v>1972</v>
      </c>
      <c r="D37" s="2041" t="s">
        <v>1972</v>
      </c>
      <c r="E37" s="1717" t="s">
        <v>1972</v>
      </c>
    </row>
    <row r="38" spans="1:16" s="1692" customFormat="1" ht="19.5" customHeight="1" x14ac:dyDescent="0.3">
      <c r="A38" s="2043">
        <v>43313</v>
      </c>
      <c r="B38" s="2042">
        <v>15</v>
      </c>
      <c r="C38" s="2039">
        <v>34.450000000000003</v>
      </c>
      <c r="D38" s="2041" t="s">
        <v>1972</v>
      </c>
      <c r="E38" s="1717" t="s">
        <v>1972</v>
      </c>
    </row>
    <row r="39" spans="1:16" s="1692" customFormat="1" ht="19.5" customHeight="1" x14ac:dyDescent="0.3">
      <c r="A39" s="2043">
        <v>43344</v>
      </c>
      <c r="B39" s="2042">
        <v>10</v>
      </c>
      <c r="C39" s="2039">
        <v>34.5</v>
      </c>
      <c r="D39" s="2041" t="s">
        <v>1972</v>
      </c>
      <c r="E39" s="1717" t="s">
        <v>1972</v>
      </c>
    </row>
    <row r="40" spans="1:16" s="1692" customFormat="1" ht="19.5" customHeight="1" x14ac:dyDescent="0.3">
      <c r="A40" s="2043">
        <v>43374</v>
      </c>
      <c r="B40" s="2042" t="s">
        <v>1972</v>
      </c>
      <c r="C40" s="2039" t="s">
        <v>1972</v>
      </c>
      <c r="D40" s="2041" t="s">
        <v>1972</v>
      </c>
      <c r="E40" s="1717" t="s">
        <v>1972</v>
      </c>
    </row>
    <row r="41" spans="1:16" s="1692" customFormat="1" ht="19.5" customHeight="1" x14ac:dyDescent="0.3">
      <c r="A41" s="2043">
        <v>43405</v>
      </c>
      <c r="B41" s="2042">
        <v>15</v>
      </c>
      <c r="C41" s="2039">
        <v>34.75</v>
      </c>
      <c r="D41" s="2041" t="s">
        <v>1972</v>
      </c>
      <c r="E41" s="1717" t="s">
        <v>1972</v>
      </c>
    </row>
    <row r="42" spans="1:16" s="1692" customFormat="1" ht="19.5" customHeight="1" x14ac:dyDescent="0.3">
      <c r="A42" s="2043">
        <v>43435</v>
      </c>
      <c r="B42" s="2042">
        <v>15</v>
      </c>
      <c r="C42" s="2039">
        <v>34.4</v>
      </c>
      <c r="D42" s="2041">
        <v>516</v>
      </c>
      <c r="E42" s="1717">
        <v>3.6</v>
      </c>
    </row>
    <row r="43" spans="1:16" s="1692" customFormat="1" ht="19.5" customHeight="1" x14ac:dyDescent="0.3">
      <c r="A43" s="2043">
        <v>43466</v>
      </c>
      <c r="B43" s="2042">
        <v>10</v>
      </c>
      <c r="C43" s="2039">
        <v>34.5</v>
      </c>
      <c r="D43" s="2041">
        <v>345</v>
      </c>
      <c r="E43" s="1717">
        <v>3.5</v>
      </c>
    </row>
    <row r="44" spans="1:16" s="1692" customFormat="1" ht="19.5" customHeight="1" x14ac:dyDescent="0.3">
      <c r="A44" s="2043">
        <v>43497</v>
      </c>
      <c r="B44" s="2042">
        <v>30</v>
      </c>
      <c r="C44" s="2045">
        <v>34.299999999999997</v>
      </c>
      <c r="D44" s="2041" t="s">
        <v>1972</v>
      </c>
      <c r="E44" s="1717" t="s">
        <v>1972</v>
      </c>
    </row>
    <row r="45" spans="1:16" s="1692" customFormat="1" ht="19.5" customHeight="1" x14ac:dyDescent="0.3">
      <c r="A45" s="2043">
        <v>43525</v>
      </c>
      <c r="B45" s="2042">
        <v>33</v>
      </c>
      <c r="C45" s="2039" t="s">
        <v>4668</v>
      </c>
      <c r="D45" s="2041" t="s">
        <v>1972</v>
      </c>
      <c r="E45" s="1717" t="s">
        <v>1972</v>
      </c>
    </row>
    <row r="46" spans="1:16" s="1692" customFormat="1" ht="19.5" customHeight="1" x14ac:dyDescent="0.3">
      <c r="A46" s="2043">
        <v>43556</v>
      </c>
      <c r="B46" s="2042">
        <v>20</v>
      </c>
      <c r="C46" s="2039">
        <v>34.799999999999997</v>
      </c>
      <c r="D46" s="2041">
        <v>696</v>
      </c>
      <c r="E46" s="1717">
        <v>3.5</v>
      </c>
    </row>
    <row r="47" spans="1:16" s="1692" customFormat="1" ht="9.9499999999999993" customHeight="1" thickBot="1" x14ac:dyDescent="0.35">
      <c r="A47" s="2046"/>
      <c r="B47" s="2047"/>
      <c r="C47" s="2048"/>
      <c r="D47" s="2049"/>
      <c r="E47" s="2050"/>
    </row>
    <row r="48" spans="1:16" s="1719" customFormat="1" ht="19.5" customHeight="1" x14ac:dyDescent="0.25">
      <c r="A48" s="2051" t="s">
        <v>4015</v>
      </c>
      <c r="C48" s="2052"/>
      <c r="D48" s="2053"/>
      <c r="P48" s="2054"/>
    </row>
    <row r="49" spans="1:15" s="1692" customFormat="1" ht="9.75" customHeight="1" x14ac:dyDescent="0.3"/>
    <row r="50" spans="1:15" s="2019" customFormat="1" ht="21.75" customHeight="1" x14ac:dyDescent="0.25">
      <c r="A50" s="2055" t="s">
        <v>4669</v>
      </c>
    </row>
    <row r="51" spans="1:15" s="1721" customFormat="1" ht="9.9499999999999993" customHeight="1" thickBot="1" x14ac:dyDescent="0.3">
      <c r="A51" s="2020"/>
    </row>
    <row r="52" spans="1:15" s="1707" customFormat="1" ht="17.25" thickBot="1" x14ac:dyDescent="0.3">
      <c r="A52" s="4402" t="s">
        <v>0</v>
      </c>
      <c r="B52" s="4405" t="s">
        <v>4670</v>
      </c>
      <c r="C52" s="4406"/>
      <c r="D52" s="4406"/>
      <c r="E52" s="4406"/>
      <c r="F52" s="4406"/>
      <c r="G52" s="4406"/>
      <c r="H52" s="4406"/>
      <c r="I52" s="4407" t="s">
        <v>4671</v>
      </c>
      <c r="J52" s="4408"/>
      <c r="K52" s="4408"/>
      <c r="L52" s="4408"/>
      <c r="M52" s="4408"/>
      <c r="N52" s="4408"/>
      <c r="O52" s="4409"/>
    </row>
    <row r="53" spans="1:15" s="1707" customFormat="1" ht="16.5" x14ac:dyDescent="0.25">
      <c r="A53" s="4403"/>
      <c r="B53" s="2027" t="s">
        <v>4672</v>
      </c>
      <c r="C53" s="2027" t="s">
        <v>4649</v>
      </c>
      <c r="D53" s="2027" t="s">
        <v>4673</v>
      </c>
      <c r="E53" s="2027" t="s">
        <v>4649</v>
      </c>
      <c r="F53" s="2028" t="s">
        <v>4674</v>
      </c>
      <c r="G53" s="2056" t="s">
        <v>4649</v>
      </c>
      <c r="H53" s="2057" t="s">
        <v>3823</v>
      </c>
      <c r="I53" s="2058" t="s">
        <v>4672</v>
      </c>
      <c r="J53" s="2059" t="s">
        <v>4649</v>
      </c>
      <c r="K53" s="2059" t="s">
        <v>4673</v>
      </c>
      <c r="L53" s="2059" t="s">
        <v>4649</v>
      </c>
      <c r="M53" s="2059" t="s">
        <v>4674</v>
      </c>
      <c r="N53" s="2059" t="s">
        <v>4649</v>
      </c>
      <c r="O53" s="2060" t="s">
        <v>3823</v>
      </c>
    </row>
    <row r="54" spans="1:15" s="2063" customFormat="1" ht="16.5" x14ac:dyDescent="0.25">
      <c r="A54" s="4403"/>
      <c r="B54" s="4410" t="s">
        <v>4651</v>
      </c>
      <c r="C54" s="4410" t="s">
        <v>4388</v>
      </c>
      <c r="D54" s="4410" t="s">
        <v>4675</v>
      </c>
      <c r="E54" s="4410" t="s">
        <v>4676</v>
      </c>
      <c r="F54" s="4412" t="s">
        <v>4677</v>
      </c>
      <c r="G54" s="4397" t="s">
        <v>4678</v>
      </c>
      <c r="H54" s="2061" t="s">
        <v>4679</v>
      </c>
      <c r="I54" s="4414" t="s">
        <v>4651</v>
      </c>
      <c r="J54" s="4397" t="s">
        <v>4388</v>
      </c>
      <c r="K54" s="4397" t="s">
        <v>4675</v>
      </c>
      <c r="L54" s="4397" t="s">
        <v>4676</v>
      </c>
      <c r="M54" s="4397" t="s">
        <v>4677</v>
      </c>
      <c r="N54" s="4397" t="s">
        <v>4678</v>
      </c>
      <c r="O54" s="2062" t="s">
        <v>4679</v>
      </c>
    </row>
    <row r="55" spans="1:15" s="2063" customFormat="1" ht="17.25" thickBot="1" x14ac:dyDescent="0.3">
      <c r="A55" s="4404"/>
      <c r="B55" s="4411"/>
      <c r="C55" s="4411"/>
      <c r="D55" s="4411"/>
      <c r="E55" s="4411"/>
      <c r="F55" s="4413"/>
      <c r="G55" s="4398"/>
      <c r="H55" s="2064" t="s">
        <v>4680</v>
      </c>
      <c r="I55" s="4415"/>
      <c r="J55" s="4398"/>
      <c r="K55" s="4398"/>
      <c r="L55" s="4398"/>
      <c r="M55" s="4398"/>
      <c r="N55" s="4398"/>
      <c r="O55" s="2065" t="s">
        <v>4680</v>
      </c>
    </row>
    <row r="56" spans="1:15" s="1721" customFormat="1" ht="19.5" hidden="1" customHeight="1" x14ac:dyDescent="0.25">
      <c r="A56" s="2066">
        <v>42370</v>
      </c>
      <c r="B56" s="2067"/>
      <c r="C56" s="2068"/>
      <c r="D56" s="2067">
        <v>0.251</v>
      </c>
      <c r="E56" s="2068" t="s">
        <v>4681</v>
      </c>
      <c r="F56" s="2069" t="s">
        <v>1972</v>
      </c>
      <c r="G56" s="2070" t="s">
        <v>1972</v>
      </c>
      <c r="H56" s="2071" t="s">
        <v>1972</v>
      </c>
      <c r="I56" s="2072">
        <v>4</v>
      </c>
      <c r="J56" s="2070">
        <v>36.549999999999997</v>
      </c>
      <c r="K56" s="2073">
        <v>1.0167999999999999</v>
      </c>
      <c r="L56" s="2070" t="s">
        <v>4682</v>
      </c>
      <c r="M56" s="2070" t="s">
        <v>1972</v>
      </c>
      <c r="N56" s="2070" t="s">
        <v>1972</v>
      </c>
      <c r="O56" s="2074" t="s">
        <v>1972</v>
      </c>
    </row>
    <row r="57" spans="1:15" s="1721" customFormat="1" ht="19.5" hidden="1" customHeight="1" x14ac:dyDescent="0.25">
      <c r="A57" s="2066">
        <v>42401</v>
      </c>
      <c r="B57" s="2067"/>
      <c r="C57" s="2068"/>
      <c r="D57" s="2067">
        <v>5.6000000000000001E-2</v>
      </c>
      <c r="E57" s="2068" t="s">
        <v>4683</v>
      </c>
      <c r="F57" s="2069" t="s">
        <v>1972</v>
      </c>
      <c r="G57" s="2070" t="s">
        <v>1972</v>
      </c>
      <c r="H57" s="2071" t="s">
        <v>1972</v>
      </c>
      <c r="I57" s="2072">
        <v>3.7919999999999998</v>
      </c>
      <c r="J57" s="2070" t="s">
        <v>4684</v>
      </c>
      <c r="K57" s="2073">
        <v>0.69299999999999995</v>
      </c>
      <c r="L57" s="2070" t="s">
        <v>4685</v>
      </c>
      <c r="M57" s="2073">
        <v>0.19</v>
      </c>
      <c r="N57" s="2070" t="s">
        <v>4686</v>
      </c>
      <c r="O57" s="2074" t="s">
        <v>1972</v>
      </c>
    </row>
    <row r="58" spans="1:15" s="1721" customFormat="1" ht="19.5" hidden="1" customHeight="1" x14ac:dyDescent="0.25">
      <c r="A58" s="2066">
        <v>42430</v>
      </c>
      <c r="B58" s="2067"/>
      <c r="C58" s="2068"/>
      <c r="D58" s="2067">
        <v>1.4159999999999999</v>
      </c>
      <c r="E58" s="2068" t="s">
        <v>4687</v>
      </c>
      <c r="F58" s="2069" t="s">
        <v>1972</v>
      </c>
      <c r="G58" s="2070" t="s">
        <v>1972</v>
      </c>
      <c r="H58" s="2071" t="s">
        <v>1972</v>
      </c>
      <c r="I58" s="2072">
        <v>5.1832750000000001</v>
      </c>
      <c r="J58" s="2070" t="s">
        <v>4688</v>
      </c>
      <c r="K58" s="2073">
        <v>12.425000000000001</v>
      </c>
      <c r="L58" s="2070" t="s">
        <v>4689</v>
      </c>
      <c r="M58" s="2073">
        <v>0.108</v>
      </c>
      <c r="N58" s="2070" t="s">
        <v>4690</v>
      </c>
      <c r="O58" s="2074" t="s">
        <v>1972</v>
      </c>
    </row>
    <row r="59" spans="1:15" s="1721" customFormat="1" ht="19.5" hidden="1" customHeight="1" x14ac:dyDescent="0.25">
      <c r="A59" s="2066">
        <v>42461</v>
      </c>
      <c r="B59" s="2067">
        <v>0.14199999999999999</v>
      </c>
      <c r="C59" s="2068">
        <v>35.130000000000003</v>
      </c>
      <c r="D59" s="2067">
        <v>0.122</v>
      </c>
      <c r="E59" s="2068" t="s">
        <v>4691</v>
      </c>
      <c r="F59" s="2069" t="s">
        <v>1972</v>
      </c>
      <c r="G59" s="2070" t="s">
        <v>1972</v>
      </c>
      <c r="H59" s="2071" t="s">
        <v>1972</v>
      </c>
      <c r="I59" s="2072">
        <v>3.2</v>
      </c>
      <c r="J59" s="2070">
        <v>35.549999999999997</v>
      </c>
      <c r="K59" s="2073">
        <v>0.96499999999999997</v>
      </c>
      <c r="L59" s="2070" t="s">
        <v>4692</v>
      </c>
      <c r="M59" s="2073">
        <v>0.34899999999999998</v>
      </c>
      <c r="N59" s="2070" t="s">
        <v>4693</v>
      </c>
      <c r="O59" s="2074" t="s">
        <v>1972</v>
      </c>
    </row>
    <row r="60" spans="1:15" s="1721" customFormat="1" ht="19.5" hidden="1" customHeight="1" x14ac:dyDescent="0.25">
      <c r="A60" s="2066">
        <v>42491</v>
      </c>
      <c r="B60" s="2075">
        <v>45</v>
      </c>
      <c r="C60" s="2068">
        <v>35.04</v>
      </c>
      <c r="D60" s="2067">
        <v>0.63100000000000001</v>
      </c>
      <c r="E60" s="2068" t="s">
        <v>4694</v>
      </c>
      <c r="F60" s="2069" t="s">
        <v>1972</v>
      </c>
      <c r="G60" s="2070" t="s">
        <v>1972</v>
      </c>
      <c r="H60" s="2071" t="s">
        <v>1972</v>
      </c>
      <c r="I60" s="2072">
        <v>4.3380000000000001</v>
      </c>
      <c r="J60" s="2070" t="s">
        <v>4655</v>
      </c>
      <c r="K60" s="2073">
        <v>3.1059999999999999</v>
      </c>
      <c r="L60" s="2070" t="s">
        <v>4695</v>
      </c>
      <c r="M60" s="2073">
        <v>0.34399999999999997</v>
      </c>
      <c r="N60" s="2070" t="s">
        <v>4696</v>
      </c>
      <c r="O60" s="2074" t="s">
        <v>1972</v>
      </c>
    </row>
    <row r="61" spans="1:15" s="1721" customFormat="1" ht="19.5" hidden="1" customHeight="1" x14ac:dyDescent="0.25">
      <c r="A61" s="2066">
        <v>42522</v>
      </c>
      <c r="B61" s="2067">
        <v>0.39800000000000002</v>
      </c>
      <c r="C61" s="2068">
        <v>35.21</v>
      </c>
      <c r="D61" s="2068">
        <v>10.050000000000001</v>
      </c>
      <c r="E61" s="2068" t="s">
        <v>4697</v>
      </c>
      <c r="F61" s="2069" t="s">
        <v>1972</v>
      </c>
      <c r="G61" s="2070" t="s">
        <v>1972</v>
      </c>
      <c r="H61" s="2071" t="s">
        <v>1972</v>
      </c>
      <c r="I61" s="2072">
        <v>4.4889999999999999</v>
      </c>
      <c r="J61" s="2070" t="s">
        <v>4698</v>
      </c>
      <c r="K61" s="2073">
        <v>2.5750000000000002</v>
      </c>
      <c r="L61" s="2070" t="s">
        <v>4699</v>
      </c>
      <c r="M61" s="2073">
        <v>1.2470000000000001</v>
      </c>
      <c r="N61" s="2070" t="s">
        <v>4700</v>
      </c>
      <c r="O61" s="2074" t="s">
        <v>1972</v>
      </c>
    </row>
    <row r="62" spans="1:15" s="1721" customFormat="1" ht="19.5" hidden="1" customHeight="1" x14ac:dyDescent="0.25">
      <c r="A62" s="2066">
        <v>42552</v>
      </c>
      <c r="B62" s="2067" t="s">
        <v>1972</v>
      </c>
      <c r="C62" s="2068" t="s">
        <v>1972</v>
      </c>
      <c r="D62" s="2067">
        <v>0.29299999999999998</v>
      </c>
      <c r="E62" s="2068" t="s">
        <v>4701</v>
      </c>
      <c r="F62" s="2069" t="s">
        <v>1972</v>
      </c>
      <c r="G62" s="2070" t="s">
        <v>1972</v>
      </c>
      <c r="H62" s="2071" t="s">
        <v>1972</v>
      </c>
      <c r="I62" s="2072">
        <v>1.663</v>
      </c>
      <c r="J62" s="2070">
        <v>35.85</v>
      </c>
      <c r="K62" s="2073">
        <v>0.64900000000000002</v>
      </c>
      <c r="L62" s="2070" t="s">
        <v>4702</v>
      </c>
      <c r="M62" s="2073">
        <v>0.129</v>
      </c>
      <c r="N62" s="2070">
        <v>47.86</v>
      </c>
      <c r="O62" s="2074" t="s">
        <v>1972</v>
      </c>
    </row>
    <row r="63" spans="1:15" s="1721" customFormat="1" ht="19.5" hidden="1" customHeight="1" x14ac:dyDescent="0.25">
      <c r="A63" s="2066">
        <v>42583</v>
      </c>
      <c r="B63" s="2067" t="s">
        <v>1972</v>
      </c>
      <c r="C63" s="2068" t="s">
        <v>1972</v>
      </c>
      <c r="D63" s="2067">
        <v>0.96099999999999997</v>
      </c>
      <c r="E63" s="2068" t="s">
        <v>4703</v>
      </c>
      <c r="F63" s="2069" t="s">
        <v>1972</v>
      </c>
      <c r="G63" s="2070" t="s">
        <v>1972</v>
      </c>
      <c r="H63" s="2071" t="s">
        <v>1972</v>
      </c>
      <c r="I63" s="2072" t="s">
        <v>1972</v>
      </c>
      <c r="J63" s="2070" t="s">
        <v>1972</v>
      </c>
      <c r="K63" s="2073">
        <v>1.2110000000000001</v>
      </c>
      <c r="L63" s="2070" t="s">
        <v>4704</v>
      </c>
      <c r="M63" s="2073" t="s">
        <v>1972</v>
      </c>
      <c r="N63" s="2070" t="s">
        <v>1972</v>
      </c>
      <c r="O63" s="2074" t="s">
        <v>1972</v>
      </c>
    </row>
    <row r="64" spans="1:15" s="1721" customFormat="1" ht="19.5" hidden="1" customHeight="1" x14ac:dyDescent="0.25">
      <c r="A64" s="2066">
        <v>42614</v>
      </c>
      <c r="B64" s="2067" t="s">
        <v>1972</v>
      </c>
      <c r="C64" s="2068" t="s">
        <v>1972</v>
      </c>
      <c r="D64" s="2067">
        <v>15.598000000000001</v>
      </c>
      <c r="E64" s="2068" t="s">
        <v>4705</v>
      </c>
      <c r="F64" s="2069" t="s">
        <v>1972</v>
      </c>
      <c r="G64" s="2070" t="s">
        <v>1972</v>
      </c>
      <c r="H64" s="2071" t="s">
        <v>1972</v>
      </c>
      <c r="I64" s="2072" t="s">
        <v>1972</v>
      </c>
      <c r="J64" s="2070" t="s">
        <v>1972</v>
      </c>
      <c r="K64" s="2073">
        <v>8.7690000000000001</v>
      </c>
      <c r="L64" s="2070" t="s">
        <v>4706</v>
      </c>
      <c r="M64" s="2073">
        <v>8.2000000000000003E-2</v>
      </c>
      <c r="N64" s="2070" t="s">
        <v>4707</v>
      </c>
      <c r="O64" s="2074" t="s">
        <v>1972</v>
      </c>
    </row>
    <row r="65" spans="1:15" s="1721" customFormat="1" ht="19.5" hidden="1" customHeight="1" x14ac:dyDescent="0.25">
      <c r="A65" s="2066">
        <v>42644</v>
      </c>
      <c r="B65" s="2067" t="s">
        <v>1972</v>
      </c>
      <c r="C65" s="2068" t="s">
        <v>1972</v>
      </c>
      <c r="D65" s="2067">
        <v>0.93145199999999995</v>
      </c>
      <c r="E65" s="2068" t="s">
        <v>4708</v>
      </c>
      <c r="F65" s="2069" t="s">
        <v>1972</v>
      </c>
      <c r="G65" s="2070" t="s">
        <v>1972</v>
      </c>
      <c r="H65" s="2071" t="s">
        <v>1972</v>
      </c>
      <c r="I65" s="2072" t="s">
        <v>1972</v>
      </c>
      <c r="J65" s="2070" t="s">
        <v>1972</v>
      </c>
      <c r="K65" s="2073">
        <v>0.504</v>
      </c>
      <c r="L65" s="2070" t="s">
        <v>4709</v>
      </c>
      <c r="M65" s="2073">
        <v>0.33200000000000002</v>
      </c>
      <c r="N65" s="2070" t="s">
        <v>4710</v>
      </c>
      <c r="O65" s="2074" t="s">
        <v>1972</v>
      </c>
    </row>
    <row r="66" spans="1:15" s="1721" customFormat="1" ht="19.5" hidden="1" customHeight="1" x14ac:dyDescent="0.25">
      <c r="A66" s="2066">
        <v>42675</v>
      </c>
      <c r="B66" s="2067" t="s">
        <v>1972</v>
      </c>
      <c r="C66" s="2068" t="s">
        <v>1972</v>
      </c>
      <c r="D66" s="2067">
        <v>5.6289999999999996</v>
      </c>
      <c r="E66" s="2068" t="s">
        <v>4711</v>
      </c>
      <c r="F66" s="2069" t="s">
        <v>1972</v>
      </c>
      <c r="G66" s="2070" t="s">
        <v>1972</v>
      </c>
      <c r="H66" s="2071" t="s">
        <v>1972</v>
      </c>
      <c r="I66" s="2072" t="s">
        <v>1972</v>
      </c>
      <c r="J66" s="2070" t="s">
        <v>1972</v>
      </c>
      <c r="K66" s="2073">
        <v>3.8</v>
      </c>
      <c r="L66" s="2070" t="s">
        <v>4712</v>
      </c>
      <c r="M66" s="2073">
        <v>0.32100000000000001</v>
      </c>
      <c r="N66" s="2070" t="s">
        <v>4713</v>
      </c>
      <c r="O66" s="2074" t="s">
        <v>1972</v>
      </c>
    </row>
    <row r="67" spans="1:15" s="1721" customFormat="1" ht="19.5" hidden="1" customHeight="1" x14ac:dyDescent="0.25">
      <c r="A67" s="2066">
        <v>42705</v>
      </c>
      <c r="B67" s="2067" t="s">
        <v>1972</v>
      </c>
      <c r="C67" s="2068" t="s">
        <v>1972</v>
      </c>
      <c r="D67" s="2067">
        <v>27.902999999999999</v>
      </c>
      <c r="E67" s="2068" t="s">
        <v>4714</v>
      </c>
      <c r="F67" s="2069" t="s">
        <v>1972</v>
      </c>
      <c r="G67" s="2070" t="s">
        <v>1972</v>
      </c>
      <c r="H67" s="2071" t="s">
        <v>1972</v>
      </c>
      <c r="I67" s="2072" t="s">
        <v>1972</v>
      </c>
      <c r="J67" s="2070" t="s">
        <v>1972</v>
      </c>
      <c r="K67" s="2073">
        <v>3.714</v>
      </c>
      <c r="L67" s="2070" t="s">
        <v>4715</v>
      </c>
      <c r="M67" s="2073">
        <v>1.226</v>
      </c>
      <c r="N67" s="2070" t="s">
        <v>4716</v>
      </c>
      <c r="O67" s="2074" t="s">
        <v>1972</v>
      </c>
    </row>
    <row r="68" spans="1:15" s="1721" customFormat="1" ht="16.5" hidden="1" x14ac:dyDescent="0.25">
      <c r="A68" s="2076">
        <v>42736</v>
      </c>
      <c r="B68" s="2038" t="s">
        <v>1972</v>
      </c>
      <c r="C68" s="1716" t="s">
        <v>1972</v>
      </c>
      <c r="D68" s="2038">
        <v>0.41349999999999998</v>
      </c>
      <c r="E68" s="1716" t="s">
        <v>4717</v>
      </c>
      <c r="F68" s="2039" t="s">
        <v>1972</v>
      </c>
      <c r="G68" s="2077" t="s">
        <v>1972</v>
      </c>
      <c r="H68" s="2078" t="s">
        <v>1972</v>
      </c>
      <c r="I68" s="2079" t="s">
        <v>1972</v>
      </c>
      <c r="J68" s="2077" t="s">
        <v>1972</v>
      </c>
      <c r="K68" s="2080">
        <v>1.214</v>
      </c>
      <c r="L68" s="2077" t="s">
        <v>4718</v>
      </c>
      <c r="M68" s="2080">
        <v>0.69879999999999998</v>
      </c>
      <c r="N68" s="2077" t="s">
        <v>4719</v>
      </c>
      <c r="O68" s="2081" t="s">
        <v>1972</v>
      </c>
    </row>
    <row r="69" spans="1:15" s="1721" customFormat="1" ht="16.5" hidden="1" x14ac:dyDescent="0.25">
      <c r="A69" s="2076">
        <v>42767</v>
      </c>
      <c r="B69" s="2038" t="s">
        <v>1972</v>
      </c>
      <c r="C69" s="1716" t="s">
        <v>1972</v>
      </c>
      <c r="D69" s="2038">
        <v>0.29399999999999998</v>
      </c>
      <c r="E69" s="1716" t="s">
        <v>4720</v>
      </c>
      <c r="F69" s="2039" t="s">
        <v>1972</v>
      </c>
      <c r="G69" s="2077" t="s">
        <v>1972</v>
      </c>
      <c r="H69" s="2078" t="s">
        <v>1972</v>
      </c>
      <c r="I69" s="2079" t="s">
        <v>1972</v>
      </c>
      <c r="J69" s="2077" t="s">
        <v>1972</v>
      </c>
      <c r="K69" s="2080">
        <v>0.377</v>
      </c>
      <c r="L69" s="2077" t="s">
        <v>4721</v>
      </c>
      <c r="M69" s="2080">
        <v>0.39</v>
      </c>
      <c r="N69" s="2077" t="s">
        <v>4722</v>
      </c>
      <c r="O69" s="2081" t="s">
        <v>1972</v>
      </c>
    </row>
    <row r="70" spans="1:15" s="1721" customFormat="1" ht="16.5" hidden="1" x14ac:dyDescent="0.25">
      <c r="A70" s="2076">
        <v>42795</v>
      </c>
      <c r="B70" s="2038" t="s">
        <v>1972</v>
      </c>
      <c r="C70" s="1716" t="s">
        <v>1972</v>
      </c>
      <c r="D70" s="2038">
        <v>5.3479999999999999</v>
      </c>
      <c r="E70" s="1716" t="s">
        <v>4723</v>
      </c>
      <c r="F70" s="2039" t="s">
        <v>1972</v>
      </c>
      <c r="G70" s="2077" t="s">
        <v>1972</v>
      </c>
      <c r="H70" s="2078" t="s">
        <v>1972</v>
      </c>
      <c r="I70" s="2079" t="s">
        <v>1972</v>
      </c>
      <c r="J70" s="2077" t="s">
        <v>1972</v>
      </c>
      <c r="K70" s="2080">
        <v>12.314</v>
      </c>
      <c r="L70" s="2077" t="s">
        <v>4724</v>
      </c>
      <c r="M70" s="2080" t="s">
        <v>1972</v>
      </c>
      <c r="N70" s="2077" t="s">
        <v>1972</v>
      </c>
      <c r="O70" s="2082">
        <v>1.2150000000000001</v>
      </c>
    </row>
    <row r="71" spans="1:15" s="1721" customFormat="1" ht="16.5" hidden="1" x14ac:dyDescent="0.25">
      <c r="A71" s="2076">
        <v>42826</v>
      </c>
      <c r="B71" s="2038" t="s">
        <v>1972</v>
      </c>
      <c r="C71" s="1716" t="s">
        <v>1972</v>
      </c>
      <c r="D71" s="2038">
        <v>0.60699999999999998</v>
      </c>
      <c r="E71" s="1716" t="s">
        <v>4725</v>
      </c>
      <c r="F71" s="2039" t="s">
        <v>1972</v>
      </c>
      <c r="G71" s="2077" t="s">
        <v>1972</v>
      </c>
      <c r="H71" s="2083">
        <v>4.4589999999999996</v>
      </c>
      <c r="I71" s="2079" t="s">
        <v>1972</v>
      </c>
      <c r="J71" s="2077" t="s">
        <v>1972</v>
      </c>
      <c r="K71" s="2080">
        <v>1.226</v>
      </c>
      <c r="L71" s="2077" t="s">
        <v>4726</v>
      </c>
      <c r="M71" s="2080">
        <v>0.255</v>
      </c>
      <c r="N71" s="2077" t="s">
        <v>4727</v>
      </c>
      <c r="O71" s="2082">
        <v>0.02</v>
      </c>
    </row>
    <row r="72" spans="1:15" s="1721" customFormat="1" ht="16.5" hidden="1" x14ac:dyDescent="0.25">
      <c r="A72" s="2076">
        <v>42856</v>
      </c>
      <c r="B72" s="2038" t="s">
        <v>1972</v>
      </c>
      <c r="C72" s="1716" t="s">
        <v>1972</v>
      </c>
      <c r="D72" s="2038">
        <v>0.504</v>
      </c>
      <c r="E72" s="1716" t="s">
        <v>4728</v>
      </c>
      <c r="F72" s="2039" t="s">
        <v>1972</v>
      </c>
      <c r="G72" s="2077" t="s">
        <v>1972</v>
      </c>
      <c r="H72" s="2083">
        <v>1E-3</v>
      </c>
      <c r="I72" s="2079" t="s">
        <v>1972</v>
      </c>
      <c r="J72" s="2077" t="s">
        <v>1972</v>
      </c>
      <c r="K72" s="2080">
        <v>3.6259999999999999</v>
      </c>
      <c r="L72" s="2077" t="s">
        <v>4729</v>
      </c>
      <c r="M72" s="2080">
        <v>4.7600000000000003E-2</v>
      </c>
      <c r="N72" s="2077" t="s">
        <v>4730</v>
      </c>
      <c r="O72" s="2082">
        <v>3.1798E-2</v>
      </c>
    </row>
    <row r="73" spans="1:15" s="1721" customFormat="1" ht="16.5" hidden="1" x14ac:dyDescent="0.25">
      <c r="A73" s="2076">
        <v>42887</v>
      </c>
      <c r="B73" s="2038" t="s">
        <v>1972</v>
      </c>
      <c r="C73" s="1716" t="s">
        <v>1972</v>
      </c>
      <c r="D73" s="2038">
        <v>9.0690000000000008</v>
      </c>
      <c r="E73" s="1716" t="s">
        <v>4731</v>
      </c>
      <c r="F73" s="2039" t="s">
        <v>1972</v>
      </c>
      <c r="G73" s="2077" t="s">
        <v>1972</v>
      </c>
      <c r="H73" s="2083">
        <v>0.71</v>
      </c>
      <c r="I73" s="2079" t="s">
        <v>1972</v>
      </c>
      <c r="J73" s="2077" t="s">
        <v>1972</v>
      </c>
      <c r="K73" s="2080">
        <v>3.855</v>
      </c>
      <c r="L73" s="2077" t="s">
        <v>4732</v>
      </c>
      <c r="M73" s="2080">
        <v>1.105</v>
      </c>
      <c r="N73" s="2077" t="s">
        <v>4733</v>
      </c>
      <c r="O73" s="2082">
        <v>0.112</v>
      </c>
    </row>
    <row r="74" spans="1:15" s="1721" customFormat="1" ht="16.5" hidden="1" x14ac:dyDescent="0.25">
      <c r="A74" s="2076">
        <v>42917</v>
      </c>
      <c r="B74" s="2038" t="s">
        <v>1972</v>
      </c>
      <c r="C74" s="1716" t="s">
        <v>1972</v>
      </c>
      <c r="D74" s="2038">
        <v>1.1140000000000001</v>
      </c>
      <c r="E74" s="1716" t="s">
        <v>4734</v>
      </c>
      <c r="F74" s="2039" t="s">
        <v>1972</v>
      </c>
      <c r="G74" s="2077" t="s">
        <v>1972</v>
      </c>
      <c r="H74" s="2083">
        <v>0.19500000000000001</v>
      </c>
      <c r="I74" s="2079" t="s">
        <v>1972</v>
      </c>
      <c r="J74" s="2077" t="s">
        <v>1972</v>
      </c>
      <c r="K74" s="2080">
        <v>0.54100000000000004</v>
      </c>
      <c r="L74" s="2077" t="s">
        <v>4735</v>
      </c>
      <c r="M74" s="2080" t="s">
        <v>1972</v>
      </c>
      <c r="N74" s="2077" t="s">
        <v>1972</v>
      </c>
      <c r="O74" s="2082">
        <v>2.4E-2</v>
      </c>
    </row>
    <row r="75" spans="1:15" s="1721" customFormat="1" ht="16.5" hidden="1" x14ac:dyDescent="0.25">
      <c r="A75" s="2076">
        <v>42948</v>
      </c>
      <c r="B75" s="2038" t="s">
        <v>1972</v>
      </c>
      <c r="C75" s="1716" t="s">
        <v>1972</v>
      </c>
      <c r="D75" s="2038">
        <v>0.4536</v>
      </c>
      <c r="E75" s="1716" t="s">
        <v>4736</v>
      </c>
      <c r="F75" s="2039" t="s">
        <v>1972</v>
      </c>
      <c r="G75" s="2077" t="s">
        <v>1972</v>
      </c>
      <c r="H75" s="2083">
        <v>3.7650000000000003E-2</v>
      </c>
      <c r="I75" s="2079" t="s">
        <v>1972</v>
      </c>
      <c r="J75" s="2077" t="s">
        <v>1972</v>
      </c>
      <c r="K75" s="2080">
        <v>1.0980350000000001</v>
      </c>
      <c r="L75" s="2077" t="s">
        <v>4737</v>
      </c>
      <c r="M75" s="2080" t="s">
        <v>1972</v>
      </c>
      <c r="N75" s="2077" t="s">
        <v>1972</v>
      </c>
      <c r="O75" s="2082">
        <v>0.37590000000000001</v>
      </c>
    </row>
    <row r="76" spans="1:15" s="1721" customFormat="1" ht="16.5" hidden="1" x14ac:dyDescent="0.25">
      <c r="A76" s="2076">
        <v>42979</v>
      </c>
      <c r="B76" s="2038" t="s">
        <v>1972</v>
      </c>
      <c r="C76" s="1716" t="s">
        <v>1972</v>
      </c>
      <c r="D76" s="2038">
        <v>2.1080000000000001</v>
      </c>
      <c r="E76" s="1716" t="s">
        <v>4738</v>
      </c>
      <c r="F76" s="2039" t="s">
        <v>1972</v>
      </c>
      <c r="G76" s="2077" t="s">
        <v>1972</v>
      </c>
      <c r="H76" s="2083">
        <v>0.24299999999999999</v>
      </c>
      <c r="I76" s="2079" t="s">
        <v>1972</v>
      </c>
      <c r="J76" s="2077" t="s">
        <v>1972</v>
      </c>
      <c r="K76" s="2080">
        <v>12.426</v>
      </c>
      <c r="L76" s="2077" t="s">
        <v>4739</v>
      </c>
      <c r="M76" s="2080" t="s">
        <v>1972</v>
      </c>
      <c r="N76" s="2077" t="s">
        <v>1972</v>
      </c>
      <c r="O76" s="2082">
        <v>1.2669999999999999</v>
      </c>
    </row>
    <row r="77" spans="1:15" s="1721" customFormat="1" ht="16.5" hidden="1" x14ac:dyDescent="0.25">
      <c r="A77" s="2076">
        <v>43009</v>
      </c>
      <c r="B77" s="2038" t="s">
        <v>1972</v>
      </c>
      <c r="C77" s="1716" t="s">
        <v>1972</v>
      </c>
      <c r="D77" s="2038">
        <v>13.933999999999999</v>
      </c>
      <c r="E77" s="1716" t="s">
        <v>4740</v>
      </c>
      <c r="F77" s="2039" t="s">
        <v>1972</v>
      </c>
      <c r="G77" s="2077" t="s">
        <v>1972</v>
      </c>
      <c r="H77" s="2083">
        <v>0.38927699999999998</v>
      </c>
      <c r="I77" s="2079" t="s">
        <v>1972</v>
      </c>
      <c r="J77" s="2077" t="s">
        <v>1972</v>
      </c>
      <c r="K77" s="2080">
        <v>0.55583499999999997</v>
      </c>
      <c r="L77" s="2077" t="s">
        <v>4741</v>
      </c>
      <c r="M77" s="2080">
        <v>8.6999999999999994E-2</v>
      </c>
      <c r="N77" s="2077" t="s">
        <v>4742</v>
      </c>
      <c r="O77" s="2082">
        <v>1.7999999999999999E-2</v>
      </c>
    </row>
    <row r="78" spans="1:15" s="1721" customFormat="1" ht="16.5" hidden="1" x14ac:dyDescent="0.25">
      <c r="A78" s="2076">
        <v>43040</v>
      </c>
      <c r="B78" s="2038" t="s">
        <v>1972</v>
      </c>
      <c r="C78" s="1716" t="s">
        <v>1972</v>
      </c>
      <c r="D78" s="2038">
        <v>1.0269999999999999</v>
      </c>
      <c r="E78" s="1716" t="s">
        <v>4743</v>
      </c>
      <c r="F78" s="2039" t="s">
        <v>1972</v>
      </c>
      <c r="G78" s="2077" t="s">
        <v>1972</v>
      </c>
      <c r="H78" s="2083">
        <v>1.6E-2</v>
      </c>
      <c r="I78" s="2079" t="s">
        <v>1972</v>
      </c>
      <c r="J78" s="2077" t="s">
        <v>1972</v>
      </c>
      <c r="K78" s="2080">
        <v>3.3029999999999999</v>
      </c>
      <c r="L78" s="2077" t="s">
        <v>4744</v>
      </c>
      <c r="M78" s="2080">
        <v>0.41199999999999998</v>
      </c>
      <c r="N78" s="2077" t="s">
        <v>4745</v>
      </c>
      <c r="O78" s="2082">
        <v>7.5999999999999998E-2</v>
      </c>
    </row>
    <row r="79" spans="1:15" s="1721" customFormat="1" ht="16.5" hidden="1" x14ac:dyDescent="0.25">
      <c r="A79" s="2076">
        <v>43070</v>
      </c>
      <c r="B79" s="2038" t="s">
        <v>1972</v>
      </c>
      <c r="C79" s="1716" t="s">
        <v>1972</v>
      </c>
      <c r="D79" s="2038">
        <v>6.9969999999999999</v>
      </c>
      <c r="E79" s="1716" t="s">
        <v>4746</v>
      </c>
      <c r="F79" s="2039" t="s">
        <v>1972</v>
      </c>
      <c r="G79" s="2077" t="s">
        <v>1972</v>
      </c>
      <c r="H79" s="2083">
        <v>1.3640000000000001</v>
      </c>
      <c r="I79" s="2079" t="s">
        <v>1972</v>
      </c>
      <c r="J79" s="2077" t="s">
        <v>1972</v>
      </c>
      <c r="K79" s="2080">
        <v>3.5510000000000002</v>
      </c>
      <c r="L79" s="2077" t="s">
        <v>4747</v>
      </c>
      <c r="M79" s="2080">
        <v>1.0349999999999999</v>
      </c>
      <c r="N79" s="2077" t="s">
        <v>4748</v>
      </c>
      <c r="O79" s="2082">
        <v>4.2000000000000003E-2</v>
      </c>
    </row>
    <row r="80" spans="1:15" s="1721" customFormat="1" ht="16.5" hidden="1" x14ac:dyDescent="0.25">
      <c r="A80" s="2076">
        <v>43101</v>
      </c>
      <c r="B80" s="2038" t="s">
        <v>1972</v>
      </c>
      <c r="C80" s="1716" t="s">
        <v>1972</v>
      </c>
      <c r="D80" s="2038">
        <v>1.919</v>
      </c>
      <c r="E80" s="1716" t="s">
        <v>4749</v>
      </c>
      <c r="F80" s="2039" t="s">
        <v>1972</v>
      </c>
      <c r="G80" s="2077" t="s">
        <v>1972</v>
      </c>
      <c r="H80" s="2083">
        <v>1E-3</v>
      </c>
      <c r="I80" s="2079" t="s">
        <v>1972</v>
      </c>
      <c r="J80" s="2077" t="s">
        <v>1972</v>
      </c>
      <c r="K80" s="2080">
        <v>1.0469999999999999</v>
      </c>
      <c r="L80" s="2077" t="s">
        <v>4750</v>
      </c>
      <c r="M80" s="2080" t="s">
        <v>1972</v>
      </c>
      <c r="N80" s="2077" t="s">
        <v>1972</v>
      </c>
      <c r="O80" s="2082">
        <v>2.5999999999999999E-2</v>
      </c>
    </row>
    <row r="81" spans="1:19" s="1721" customFormat="1" ht="12.75" hidden="1" customHeight="1" x14ac:dyDescent="0.25">
      <c r="A81" s="2076">
        <v>43132</v>
      </c>
      <c r="B81" s="2038" t="s">
        <v>1972</v>
      </c>
      <c r="C81" s="1716" t="s">
        <v>1972</v>
      </c>
      <c r="D81" s="2038">
        <v>0.59199999999999997</v>
      </c>
      <c r="E81" s="1716" t="s">
        <v>4751</v>
      </c>
      <c r="F81" s="2039" t="s">
        <v>1972</v>
      </c>
      <c r="G81" s="2077" t="s">
        <v>1972</v>
      </c>
      <c r="H81" s="2083">
        <v>0.02</v>
      </c>
      <c r="I81" s="2079" t="s">
        <v>1972</v>
      </c>
      <c r="J81" s="2077" t="s">
        <v>1972</v>
      </c>
      <c r="K81" s="2080">
        <v>1.0489999999999999</v>
      </c>
      <c r="L81" s="2077" t="s">
        <v>4752</v>
      </c>
      <c r="M81" s="2080">
        <v>0.57499999999999996</v>
      </c>
      <c r="N81" s="2077" t="s">
        <v>4753</v>
      </c>
      <c r="O81" s="2082">
        <v>0.39</v>
      </c>
    </row>
    <row r="82" spans="1:19" s="1721" customFormat="1" ht="16.5" x14ac:dyDescent="0.25">
      <c r="A82" s="2076">
        <v>43191</v>
      </c>
      <c r="B82" s="2038" t="s">
        <v>1972</v>
      </c>
      <c r="C82" s="1716" t="s">
        <v>1972</v>
      </c>
      <c r="D82" s="2038">
        <v>14.351000000000001</v>
      </c>
      <c r="E82" s="1716" t="s">
        <v>4754</v>
      </c>
      <c r="F82" s="2039" t="s">
        <v>1972</v>
      </c>
      <c r="G82" s="2077" t="s">
        <v>1972</v>
      </c>
      <c r="H82" s="2083">
        <v>2.3E-2</v>
      </c>
      <c r="I82" s="2079" t="s">
        <v>1972</v>
      </c>
      <c r="J82" s="2077" t="s">
        <v>1972</v>
      </c>
      <c r="K82" s="2080">
        <v>0.57299999999999995</v>
      </c>
      <c r="L82" s="2077" t="s">
        <v>4755</v>
      </c>
      <c r="M82" s="2080">
        <v>0.73899999999999999</v>
      </c>
      <c r="N82" s="2077" t="s">
        <v>4756</v>
      </c>
      <c r="O82" s="2082">
        <v>0.79800000000000004</v>
      </c>
    </row>
    <row r="83" spans="1:19" s="1721" customFormat="1" ht="16.5" x14ac:dyDescent="0.25">
      <c r="A83" s="2076">
        <v>43221</v>
      </c>
      <c r="B83" s="2038">
        <v>12.712</v>
      </c>
      <c r="C83" s="1716">
        <v>34.22</v>
      </c>
      <c r="D83" s="2038">
        <v>1.101</v>
      </c>
      <c r="E83" s="1716" t="s">
        <v>4757</v>
      </c>
      <c r="F83" s="2039" t="s">
        <v>1972</v>
      </c>
      <c r="G83" s="2077" t="s">
        <v>1972</v>
      </c>
      <c r="H83" s="2083">
        <v>1.9E-2</v>
      </c>
      <c r="I83" s="2079" t="s">
        <v>1972</v>
      </c>
      <c r="J83" s="2077" t="s">
        <v>1972</v>
      </c>
      <c r="K83" s="2080">
        <v>4.7489999999999997</v>
      </c>
      <c r="L83" s="2077" t="s">
        <v>4758</v>
      </c>
      <c r="M83" s="2080">
        <v>0.22900000000000001</v>
      </c>
      <c r="N83" s="2077" t="s">
        <v>4759</v>
      </c>
      <c r="O83" s="2082">
        <v>6.5000000000000002E-2</v>
      </c>
    </row>
    <row r="84" spans="1:19" s="1721" customFormat="1" ht="16.5" x14ac:dyDescent="0.25">
      <c r="A84" s="2076">
        <v>43252</v>
      </c>
      <c r="B84" s="2038" t="s">
        <v>1972</v>
      </c>
      <c r="C84" s="1716" t="s">
        <v>1972</v>
      </c>
      <c r="D84" s="2038">
        <v>9.5920000000000005</v>
      </c>
      <c r="E84" s="1716" t="s">
        <v>4760</v>
      </c>
      <c r="F84" s="2039" t="s">
        <v>1972</v>
      </c>
      <c r="G84" s="2077" t="s">
        <v>1972</v>
      </c>
      <c r="H84" s="2083">
        <v>1.504</v>
      </c>
      <c r="I84" s="2079" t="s">
        <v>1972</v>
      </c>
      <c r="J84" s="2077" t="s">
        <v>1972</v>
      </c>
      <c r="K84" s="2080">
        <v>21.206</v>
      </c>
      <c r="L84" s="2077" t="s">
        <v>4761</v>
      </c>
      <c r="M84" s="2080">
        <v>1.175</v>
      </c>
      <c r="N84" s="2077" t="s">
        <v>4762</v>
      </c>
      <c r="O84" s="2082">
        <v>0.10100000000000001</v>
      </c>
    </row>
    <row r="85" spans="1:19" s="1721" customFormat="1" ht="16.5" x14ac:dyDescent="0.25">
      <c r="A85" s="2076">
        <v>43282</v>
      </c>
      <c r="B85" s="2038" t="s">
        <v>1972</v>
      </c>
      <c r="C85" s="1716" t="s">
        <v>1972</v>
      </c>
      <c r="D85" s="2038">
        <v>0.84981899999999999</v>
      </c>
      <c r="E85" s="1716" t="s">
        <v>4763</v>
      </c>
      <c r="F85" s="2039" t="s">
        <v>1972</v>
      </c>
      <c r="G85" s="2077" t="s">
        <v>1972</v>
      </c>
      <c r="H85" s="2083">
        <v>6.0000000000000001E-3</v>
      </c>
      <c r="I85" s="2079" t="s">
        <v>1972</v>
      </c>
      <c r="J85" s="2077" t="s">
        <v>1972</v>
      </c>
      <c r="K85" s="2080">
        <v>0.457623</v>
      </c>
      <c r="L85" s="2077" t="s">
        <v>4764</v>
      </c>
      <c r="M85" s="2080">
        <v>0.128</v>
      </c>
      <c r="N85" s="2077">
        <v>46.03</v>
      </c>
      <c r="O85" s="2082">
        <v>5.7000000000000002E-2</v>
      </c>
    </row>
    <row r="86" spans="1:19" s="1721" customFormat="1" ht="16.5" x14ac:dyDescent="0.25">
      <c r="A86" s="2076">
        <v>43313</v>
      </c>
      <c r="B86" s="2038" t="s">
        <v>1972</v>
      </c>
      <c r="C86" s="1716" t="s">
        <v>1972</v>
      </c>
      <c r="D86" s="2038">
        <v>0.998</v>
      </c>
      <c r="E86" s="1716" t="s">
        <v>4765</v>
      </c>
      <c r="F86" s="2039" t="s">
        <v>1972</v>
      </c>
      <c r="G86" s="2077" t="s">
        <v>1972</v>
      </c>
      <c r="H86" s="2083">
        <v>1.7999999999999999E-2</v>
      </c>
      <c r="I86" s="2079" t="s">
        <v>1972</v>
      </c>
      <c r="J86" s="2077" t="s">
        <v>1972</v>
      </c>
      <c r="K86" s="2080">
        <v>5.8879999999999999</v>
      </c>
      <c r="L86" s="2077" t="s">
        <v>4766</v>
      </c>
      <c r="M86" s="2080" t="s">
        <v>1972</v>
      </c>
      <c r="N86" s="2077" t="s">
        <v>1972</v>
      </c>
      <c r="O86" s="2082">
        <v>0.38600000000000001</v>
      </c>
    </row>
    <row r="87" spans="1:19" s="1721" customFormat="1" ht="16.5" x14ac:dyDescent="0.25">
      <c r="A87" s="2076">
        <v>43344</v>
      </c>
      <c r="B87" s="2038" t="s">
        <v>1972</v>
      </c>
      <c r="C87" s="1716" t="s">
        <v>1972</v>
      </c>
      <c r="D87" s="2038">
        <v>1.387</v>
      </c>
      <c r="E87" s="1716" t="s">
        <v>4767</v>
      </c>
      <c r="F87" s="2039" t="s">
        <v>1972</v>
      </c>
      <c r="G87" s="2077" t="s">
        <v>1972</v>
      </c>
      <c r="H87" s="2083">
        <v>0.26400000000000001</v>
      </c>
      <c r="I87" s="2079" t="s">
        <v>1972</v>
      </c>
      <c r="J87" s="2077" t="s">
        <v>1972</v>
      </c>
      <c r="K87" s="2080">
        <v>12.827</v>
      </c>
      <c r="L87" s="2077" t="s">
        <v>4768</v>
      </c>
      <c r="M87" s="2080" t="s">
        <v>1972</v>
      </c>
      <c r="N87" s="2077" t="s">
        <v>1972</v>
      </c>
      <c r="O87" s="2082">
        <v>1.2969999999999999</v>
      </c>
    </row>
    <row r="88" spans="1:19" s="1721" customFormat="1" ht="16.5" x14ac:dyDescent="0.25">
      <c r="A88" s="2076">
        <v>43374</v>
      </c>
      <c r="B88" s="2038" t="s">
        <v>1972</v>
      </c>
      <c r="C88" s="1716" t="s">
        <v>1972</v>
      </c>
      <c r="D88" s="2038">
        <v>0.73099999999999998</v>
      </c>
      <c r="E88" s="1716" t="s">
        <v>4769</v>
      </c>
      <c r="F88" s="2039" t="s">
        <v>1972</v>
      </c>
      <c r="G88" s="2077" t="s">
        <v>1972</v>
      </c>
      <c r="H88" s="2083">
        <v>0.66600000000000004</v>
      </c>
      <c r="I88" s="2079" t="s">
        <v>1972</v>
      </c>
      <c r="J88" s="2077" t="s">
        <v>1972</v>
      </c>
      <c r="K88" s="2080">
        <v>0.79900000000000004</v>
      </c>
      <c r="L88" s="2077" t="s">
        <v>4770</v>
      </c>
      <c r="M88" s="2080">
        <v>0.38</v>
      </c>
      <c r="N88" s="2077" t="s">
        <v>4771</v>
      </c>
      <c r="O88" s="2082">
        <v>3.9E-2</v>
      </c>
    </row>
    <row r="89" spans="1:19" s="1721" customFormat="1" ht="16.5" x14ac:dyDescent="0.25">
      <c r="A89" s="2076">
        <v>43405</v>
      </c>
      <c r="B89" s="2038">
        <v>29</v>
      </c>
      <c r="C89" s="1716">
        <v>34.119999999999997</v>
      </c>
      <c r="D89" s="2038">
        <v>1.473516</v>
      </c>
      <c r="E89" s="1716" t="s">
        <v>4772</v>
      </c>
      <c r="F89" s="2039" t="s">
        <v>1972</v>
      </c>
      <c r="G89" s="2077" t="s">
        <v>1972</v>
      </c>
      <c r="H89" s="2083">
        <v>9.0499999999999997E-2</v>
      </c>
      <c r="I89" s="2079" t="s">
        <v>1972</v>
      </c>
      <c r="J89" s="2077" t="s">
        <v>1972</v>
      </c>
      <c r="K89" s="2080">
        <v>4.7976999999999999</v>
      </c>
      <c r="L89" s="2077" t="s">
        <v>4773</v>
      </c>
      <c r="M89" s="2080">
        <v>0.51970000000000005</v>
      </c>
      <c r="N89" s="2077" t="s">
        <v>4774</v>
      </c>
      <c r="O89" s="2082">
        <v>7.8E-2</v>
      </c>
    </row>
    <row r="90" spans="1:19" s="1721" customFormat="1" ht="16.5" x14ac:dyDescent="0.25">
      <c r="A90" s="2076">
        <v>43435</v>
      </c>
      <c r="B90" s="2038">
        <v>79.91</v>
      </c>
      <c r="C90" s="1716" t="s">
        <v>4775</v>
      </c>
      <c r="D90" s="2038">
        <v>7.2030000000000003</v>
      </c>
      <c r="E90" s="1716" t="s">
        <v>4776</v>
      </c>
      <c r="F90" s="2039" t="s">
        <v>1972</v>
      </c>
      <c r="G90" s="2077" t="s">
        <v>1972</v>
      </c>
      <c r="H90" s="2083">
        <v>0.39800000000000002</v>
      </c>
      <c r="I90" s="2079" t="s">
        <v>1972</v>
      </c>
      <c r="J90" s="2077" t="s">
        <v>1972</v>
      </c>
      <c r="K90" s="2080">
        <v>4.62</v>
      </c>
      <c r="L90" s="2077" t="s">
        <v>4777</v>
      </c>
      <c r="M90" s="2080">
        <v>1.6339999999999999</v>
      </c>
      <c r="N90" s="2077" t="s">
        <v>4778</v>
      </c>
      <c r="O90" s="2082">
        <v>8.7999999999999995E-2</v>
      </c>
    </row>
    <row r="91" spans="1:19" s="1721" customFormat="1" ht="16.5" x14ac:dyDescent="0.25">
      <c r="A91" s="2076">
        <v>43466</v>
      </c>
      <c r="B91" s="2038" t="s">
        <v>1972</v>
      </c>
      <c r="C91" s="1716" t="s">
        <v>1972</v>
      </c>
      <c r="D91" s="2038">
        <v>0.95299999999999996</v>
      </c>
      <c r="E91" s="1716" t="s">
        <v>4779</v>
      </c>
      <c r="F91" s="2039" t="s">
        <v>1972</v>
      </c>
      <c r="G91" s="2077" t="s">
        <v>1972</v>
      </c>
      <c r="H91" s="2083">
        <v>2.9000000000000001E-2</v>
      </c>
      <c r="I91" s="2079" t="s">
        <v>1972</v>
      </c>
      <c r="J91" s="2077" t="s">
        <v>1972</v>
      </c>
      <c r="K91" s="2080">
        <v>10.601000000000001</v>
      </c>
      <c r="L91" s="2077" t="s">
        <v>4780</v>
      </c>
      <c r="M91" s="2080">
        <v>0.10299999999999999</v>
      </c>
      <c r="N91" s="2077" t="s">
        <v>4781</v>
      </c>
      <c r="O91" s="2082">
        <v>0.16</v>
      </c>
    </row>
    <row r="92" spans="1:19" s="1721" customFormat="1" ht="16.5" x14ac:dyDescent="0.25">
      <c r="A92" s="2076">
        <v>43497</v>
      </c>
      <c r="B92" s="2038" t="s">
        <v>1972</v>
      </c>
      <c r="C92" s="1716" t="s">
        <v>1972</v>
      </c>
      <c r="D92" s="2038">
        <v>0.376</v>
      </c>
      <c r="E92" s="1716" t="s">
        <v>4782</v>
      </c>
      <c r="F92" s="2039" t="s">
        <v>1972</v>
      </c>
      <c r="G92" s="2077" t="s">
        <v>1972</v>
      </c>
      <c r="H92" s="2083">
        <v>0.193</v>
      </c>
      <c r="I92" s="2079" t="s">
        <v>1972</v>
      </c>
      <c r="J92" s="2077" t="s">
        <v>1972</v>
      </c>
      <c r="K92" s="2080">
        <v>1.0820000000000001</v>
      </c>
      <c r="L92" s="2077" t="s">
        <v>4783</v>
      </c>
      <c r="M92" s="2080">
        <v>0.67200000000000004</v>
      </c>
      <c r="N92" s="2077" t="s">
        <v>4784</v>
      </c>
      <c r="O92" s="2082">
        <v>0.35499999999999998</v>
      </c>
    </row>
    <row r="93" spans="1:19" s="1721" customFormat="1" ht="16.5" x14ac:dyDescent="0.25">
      <c r="A93" s="2076">
        <v>43525</v>
      </c>
      <c r="B93" s="2038" t="s">
        <v>1972</v>
      </c>
      <c r="C93" s="1716" t="s">
        <v>1972</v>
      </c>
      <c r="D93" s="2038">
        <v>1.0669999999999999</v>
      </c>
      <c r="E93" s="1716" t="s">
        <v>4785</v>
      </c>
      <c r="F93" s="2039" t="s">
        <v>1972</v>
      </c>
      <c r="G93" s="2077" t="s">
        <v>1972</v>
      </c>
      <c r="H93" s="2083">
        <v>6.5000000000000002E-2</v>
      </c>
      <c r="I93" s="2079" t="s">
        <v>1972</v>
      </c>
      <c r="J93" s="2077" t="s">
        <v>1972</v>
      </c>
      <c r="K93" s="2080">
        <v>20.87</v>
      </c>
      <c r="L93" s="2077" t="s">
        <v>4786</v>
      </c>
      <c r="M93" s="2080">
        <v>6.4000000000000001E-2</v>
      </c>
      <c r="N93" s="2077" t="s">
        <v>4787</v>
      </c>
      <c r="O93" s="2082">
        <v>1.3320000000000001</v>
      </c>
    </row>
    <row r="94" spans="1:19" s="1721" customFormat="1" ht="16.5" x14ac:dyDescent="0.25">
      <c r="A94" s="2076">
        <v>43556</v>
      </c>
      <c r="B94" s="2038" t="s">
        <v>1972</v>
      </c>
      <c r="C94" s="1716" t="s">
        <v>1972</v>
      </c>
      <c r="D94" s="2038">
        <v>2.532</v>
      </c>
      <c r="E94" s="1716" t="s">
        <v>4788</v>
      </c>
      <c r="F94" s="2039" t="s">
        <v>1972</v>
      </c>
      <c r="G94" s="2077" t="s">
        <v>1972</v>
      </c>
      <c r="H94" s="2083">
        <v>0.03</v>
      </c>
      <c r="I94" s="2079" t="s">
        <v>1972</v>
      </c>
      <c r="J94" s="2077" t="s">
        <v>1972</v>
      </c>
      <c r="K94" s="2080">
        <v>0.47</v>
      </c>
      <c r="L94" s="2077" t="s">
        <v>4789</v>
      </c>
      <c r="M94" s="2080">
        <v>0.64100000000000001</v>
      </c>
      <c r="N94" s="2077" t="s">
        <v>4790</v>
      </c>
      <c r="O94" s="2082">
        <v>7.9000000000000001E-2</v>
      </c>
    </row>
    <row r="95" spans="1:19" s="1721" customFormat="1" ht="9.9499999999999993" customHeight="1" thickBot="1" x14ac:dyDescent="0.3">
      <c r="A95" s="2084"/>
      <c r="B95" s="2085"/>
      <c r="C95" s="2085"/>
      <c r="D95" s="2085"/>
      <c r="E95" s="2085"/>
      <c r="F95" s="2086"/>
      <c r="G95" s="2087"/>
      <c r="H95" s="2088"/>
      <c r="I95" s="2089"/>
      <c r="J95" s="2090"/>
      <c r="K95" s="2091"/>
      <c r="L95" s="2087"/>
      <c r="M95" s="2092"/>
      <c r="N95" s="2092"/>
      <c r="O95" s="2093"/>
    </row>
    <row r="96" spans="1:19" s="1692" customFormat="1" ht="6" customHeight="1" thickTop="1" x14ac:dyDescent="0.3">
      <c r="Q96" s="1721"/>
      <c r="R96" s="1721"/>
      <c r="S96" s="1721"/>
    </row>
    <row r="97" spans="1:19" s="1720" customFormat="1" ht="15" customHeight="1" x14ac:dyDescent="0.25">
      <c r="A97" s="2094" t="s">
        <v>4791</v>
      </c>
      <c r="B97" s="2094"/>
      <c r="C97" s="2094"/>
      <c r="D97" s="2094"/>
    </row>
    <row r="98" spans="1:19" s="1692" customFormat="1" ht="16.5" x14ac:dyDescent="0.3">
      <c r="Q98" s="1721"/>
      <c r="R98" s="1721"/>
      <c r="S98" s="1721"/>
    </row>
    <row r="99" spans="1:19" s="1692" customFormat="1" ht="16.5" x14ac:dyDescent="0.3">
      <c r="Q99" s="1721"/>
      <c r="R99" s="1721"/>
      <c r="S99" s="1721"/>
    </row>
    <row r="100" spans="1:19" s="1692" customFormat="1" ht="16.5" hidden="1" x14ac:dyDescent="0.3">
      <c r="Q100" s="1721"/>
      <c r="R100" s="1721"/>
      <c r="S100" s="1721"/>
    </row>
    <row r="101" spans="1:19" s="1692" customFormat="1" ht="16.5" hidden="1" x14ac:dyDescent="0.3">
      <c r="I101" s="1692">
        <v>1820487</v>
      </c>
      <c r="J101" s="1692">
        <v>2.6183999999999998</v>
      </c>
      <c r="K101" s="1692">
        <f>I101*J101</f>
        <v>4766763.1607999997</v>
      </c>
      <c r="Q101" s="1721"/>
      <c r="R101" s="1721"/>
      <c r="S101" s="1721"/>
    </row>
    <row r="102" spans="1:19" s="1692" customFormat="1" ht="16.5" hidden="1" x14ac:dyDescent="0.3">
      <c r="I102" s="1692">
        <v>747</v>
      </c>
      <c r="J102" s="1692">
        <v>2.5840000000000001</v>
      </c>
      <c r="K102" s="1692">
        <f t="shared" ref="K102:K104" si="0">I102*J102</f>
        <v>1930.248</v>
      </c>
      <c r="Q102" s="1721"/>
      <c r="R102" s="1721"/>
      <c r="S102" s="1721"/>
    </row>
    <row r="103" spans="1:19" s="1692" customFormat="1" ht="16.5" hidden="1" x14ac:dyDescent="0.3">
      <c r="I103" s="1692">
        <v>157386</v>
      </c>
      <c r="J103" s="1692">
        <v>2.6297999999999999</v>
      </c>
      <c r="K103" s="1692">
        <f t="shared" si="0"/>
        <v>413893.70279999997</v>
      </c>
      <c r="N103" s="1692">
        <v>34.42</v>
      </c>
      <c r="S103" s="1721"/>
    </row>
    <row r="104" spans="1:19" s="1692" customFormat="1" ht="16.5" hidden="1" x14ac:dyDescent="0.3">
      <c r="I104" s="1692">
        <v>488750</v>
      </c>
      <c r="J104" s="1692">
        <v>2.5956000000000001</v>
      </c>
      <c r="K104" s="1692">
        <f t="shared" si="0"/>
        <v>1268599.5</v>
      </c>
    </row>
    <row r="105" spans="1:19" s="1692" customFormat="1" ht="16.5" hidden="1" x14ac:dyDescent="0.3">
      <c r="K105" s="1692">
        <f>SUM(K101:K104)</f>
        <v>6451186.6115999995</v>
      </c>
      <c r="L105" s="1692">
        <f>K105/33.15</f>
        <v>194605.93096832579</v>
      </c>
    </row>
    <row r="106" spans="1:19" s="1692" customFormat="1" ht="16.5" hidden="1" x14ac:dyDescent="0.3"/>
    <row r="107" spans="1:19" s="1692" customFormat="1" ht="16.5" hidden="1" x14ac:dyDescent="0.3">
      <c r="N107" s="1692">
        <v>25500</v>
      </c>
      <c r="O107" s="1692">
        <v>2.6023999999999998</v>
      </c>
      <c r="P107" s="1692">
        <f>N107*O107</f>
        <v>66361.2</v>
      </c>
    </row>
    <row r="108" spans="1:19" s="1692" customFormat="1" ht="16.5" hidden="1" x14ac:dyDescent="0.3">
      <c r="N108" s="1692">
        <v>300000</v>
      </c>
      <c r="O108" s="1692">
        <v>2.5851000000000002</v>
      </c>
      <c r="P108" s="1692">
        <f>N108*O108</f>
        <v>775530</v>
      </c>
    </row>
    <row r="109" spans="1:19" s="1692" customFormat="1" ht="16.5" hidden="1" x14ac:dyDescent="0.3">
      <c r="P109" s="1692">
        <f>SUM(P107:P108)</f>
        <v>841891.2</v>
      </c>
      <c r="Q109" s="1692">
        <f>P109/34.42</f>
        <v>24459.360836722833</v>
      </c>
    </row>
    <row r="110" spans="1:19" s="1692" customFormat="1" ht="16.5" hidden="1" x14ac:dyDescent="0.3"/>
    <row r="111" spans="1:19" s="1692" customFormat="1" ht="16.5" hidden="1" x14ac:dyDescent="0.3"/>
    <row r="112" spans="1:19" s="1692" customFormat="1" ht="16.5" hidden="1" x14ac:dyDescent="0.3"/>
    <row r="113" spans="1:17" ht="16.5" x14ac:dyDescent="0.3">
      <c r="B113" s="1692"/>
      <c r="C113" s="1692"/>
      <c r="D113" s="1692"/>
      <c r="E113" s="1692"/>
      <c r="F113" s="1692"/>
      <c r="G113" s="1692"/>
      <c r="H113" s="1692"/>
      <c r="I113" s="1692"/>
      <c r="J113" s="1692"/>
      <c r="K113" s="1692"/>
      <c r="L113" s="1692"/>
      <c r="M113" s="1692"/>
      <c r="N113" s="1692"/>
      <c r="O113" s="1692"/>
      <c r="P113" s="1692"/>
      <c r="Q113" s="1692"/>
    </row>
    <row r="114" spans="1:17" x14ac:dyDescent="0.25">
      <c r="A114" s="2095"/>
      <c r="B114" s="2095"/>
      <c r="C114" s="2095"/>
      <c r="D114" s="2095"/>
      <c r="E114" s="2095"/>
      <c r="F114" s="2095"/>
      <c r="G114" s="2095"/>
      <c r="H114" s="2095"/>
      <c r="I114" s="2095"/>
      <c r="J114" s="2095"/>
      <c r="K114" s="2095"/>
      <c r="L114" s="2095"/>
      <c r="M114" s="2095"/>
      <c r="N114" s="2095"/>
      <c r="O114" s="2095"/>
      <c r="P114" s="2095"/>
      <c r="Q114" s="2095"/>
    </row>
    <row r="119" spans="1:17" s="2096" customFormat="1" x14ac:dyDescent="0.25">
      <c r="I119" s="2097"/>
    </row>
    <row r="120" spans="1:17" s="2096" customFormat="1" x14ac:dyDescent="0.25"/>
    <row r="121" spans="1:17" s="2096" customFormat="1" x14ac:dyDescent="0.25"/>
    <row r="122" spans="1:17" s="2096" customFormat="1" x14ac:dyDescent="0.25"/>
    <row r="123" spans="1:17" s="2096" customFormat="1" x14ac:dyDescent="0.25"/>
    <row r="124" spans="1:17" s="2096" customFormat="1" x14ac:dyDescent="0.25"/>
    <row r="125" spans="1:17" s="2096" customFormat="1" x14ac:dyDescent="0.25"/>
    <row r="126" spans="1:17" s="2096" customFormat="1" x14ac:dyDescent="0.25"/>
    <row r="127" spans="1:17" s="2096" customFormat="1" x14ac:dyDescent="0.25"/>
    <row r="128" spans="1:17" s="2096" customFormat="1" x14ac:dyDescent="0.25"/>
    <row r="129" spans="9:14" s="2096" customFormat="1" x14ac:dyDescent="0.25"/>
    <row r="130" spans="9:14" s="2096" customFormat="1" x14ac:dyDescent="0.25"/>
    <row r="131" spans="9:14" s="2096" customFormat="1" x14ac:dyDescent="0.25">
      <c r="I131" s="2098"/>
      <c r="K131" s="2098"/>
      <c r="N131" s="2099"/>
    </row>
    <row r="132" spans="9:14" s="2096" customFormat="1" x14ac:dyDescent="0.25">
      <c r="L132" s="2100"/>
    </row>
    <row r="133" spans="9:14" s="2096" customFormat="1" x14ac:dyDescent="0.25"/>
    <row r="134" spans="9:14" s="2096" customFormat="1" x14ac:dyDescent="0.25"/>
    <row r="135" spans="9:14" s="2096" customFormat="1" x14ac:dyDescent="0.25"/>
    <row r="136" spans="9:14" s="2096" customFormat="1" x14ac:dyDescent="0.25"/>
    <row r="137" spans="9:14" s="2096" customFormat="1" x14ac:dyDescent="0.25"/>
    <row r="138" spans="9:14" s="2096" customFormat="1" x14ac:dyDescent="0.25"/>
    <row r="139" spans="9:14" s="2096" customFormat="1" x14ac:dyDescent="0.25"/>
    <row r="140" spans="9:14" s="2096" customFormat="1" x14ac:dyDescent="0.25"/>
    <row r="141" spans="9:14" s="2096" customFormat="1" x14ac:dyDescent="0.25"/>
    <row r="142" spans="9:14" s="2096" customFormat="1" x14ac:dyDescent="0.25">
      <c r="I142" s="2098"/>
      <c r="K142" s="2098"/>
      <c r="L142" s="2100"/>
    </row>
    <row r="143" spans="9:14" s="2096" customFormat="1" x14ac:dyDescent="0.25">
      <c r="I143" s="2098"/>
      <c r="K143" s="2098"/>
      <c r="L143" s="2100"/>
    </row>
    <row r="144" spans="9:14" s="2096" customFormat="1" x14ac:dyDescent="0.25">
      <c r="I144" s="2101"/>
      <c r="K144" s="2101"/>
      <c r="L144" s="2100"/>
    </row>
    <row r="145" spans="9:13" s="2096" customFormat="1" x14ac:dyDescent="0.25">
      <c r="K145" s="2101"/>
    </row>
    <row r="146" spans="9:13" s="2096" customFormat="1" x14ac:dyDescent="0.25">
      <c r="I146" s="2098"/>
      <c r="K146" s="2098"/>
    </row>
    <row r="147" spans="9:13" s="2096" customFormat="1" x14ac:dyDescent="0.25">
      <c r="K147" s="2098"/>
    </row>
    <row r="148" spans="9:13" s="2096" customFormat="1" x14ac:dyDescent="0.25">
      <c r="K148" s="2098"/>
    </row>
    <row r="149" spans="9:13" s="2096" customFormat="1" x14ac:dyDescent="0.25"/>
    <row r="150" spans="9:13" s="2096" customFormat="1" x14ac:dyDescent="0.25"/>
    <row r="151" spans="9:13" s="2096" customFormat="1" x14ac:dyDescent="0.25"/>
    <row r="152" spans="9:13" s="2096" customFormat="1" x14ac:dyDescent="0.25">
      <c r="K152" s="2098"/>
    </row>
    <row r="153" spans="9:13" s="2096" customFormat="1" x14ac:dyDescent="0.25"/>
    <row r="154" spans="9:13" s="2096" customFormat="1" x14ac:dyDescent="0.25"/>
    <row r="155" spans="9:13" s="2096" customFormat="1" x14ac:dyDescent="0.25">
      <c r="K155" s="2100"/>
      <c r="M155" s="2102"/>
    </row>
    <row r="156" spans="9:13" s="2096" customFormat="1" x14ac:dyDescent="0.25"/>
    <row r="157" spans="9:13" s="2096" customFormat="1" x14ac:dyDescent="0.25"/>
    <row r="158" spans="9:13" s="2096" customFormat="1" x14ac:dyDescent="0.25"/>
    <row r="159" spans="9:13" s="2096" customFormat="1" x14ac:dyDescent="0.25"/>
    <row r="160" spans="9:13" s="2096" customFormat="1" x14ac:dyDescent="0.25"/>
    <row r="161" s="2096" customFormat="1" x14ac:dyDescent="0.25"/>
    <row r="162" s="2096" customFormat="1" x14ac:dyDescent="0.25"/>
    <row r="163" s="2096" customFormat="1" x14ac:dyDescent="0.25"/>
    <row r="164" s="2096" customFormat="1" x14ac:dyDescent="0.25"/>
    <row r="165" s="2096" customFormat="1" x14ac:dyDescent="0.25"/>
    <row r="166" s="2096" customFormat="1" x14ac:dyDescent="0.25"/>
    <row r="167" s="2096" customFormat="1" x14ac:dyDescent="0.25"/>
    <row r="168" s="2096" customFormat="1" x14ac:dyDescent="0.25"/>
    <row r="169" s="2096" customFormat="1" x14ac:dyDescent="0.25"/>
    <row r="170" s="2096" customFormat="1" x14ac:dyDescent="0.25"/>
    <row r="171" s="2096" customFormat="1" x14ac:dyDescent="0.25"/>
    <row r="172" s="2096" customFormat="1" x14ac:dyDescent="0.25"/>
    <row r="173" s="2096" customFormat="1" x14ac:dyDescent="0.25"/>
    <row r="174" s="2096" customFormat="1" x14ac:dyDescent="0.25"/>
    <row r="175" s="2096" customFormat="1" x14ac:dyDescent="0.25"/>
    <row r="176" s="2096" customFormat="1" x14ac:dyDescent="0.25"/>
    <row r="177" s="2096" customFormat="1" x14ac:dyDescent="0.25"/>
    <row r="178" s="2096" customFormat="1" x14ac:dyDescent="0.25"/>
    <row r="179" s="2096" customFormat="1" x14ac:dyDescent="0.25"/>
    <row r="180" s="2096" customFormat="1" x14ac:dyDescent="0.25"/>
    <row r="181" s="2096" customFormat="1" x14ac:dyDescent="0.25"/>
    <row r="182" s="2096" customFormat="1" x14ac:dyDescent="0.25"/>
    <row r="183" s="2096" customFormat="1" x14ac:dyDescent="0.25"/>
    <row r="184" s="2096" customFormat="1" x14ac:dyDescent="0.25"/>
    <row r="185" s="2096" customFormat="1" x14ac:dyDescent="0.25"/>
    <row r="186" s="2096" customFormat="1" x14ac:dyDescent="0.25"/>
    <row r="187" s="2096" customFormat="1" x14ac:dyDescent="0.25"/>
    <row r="188" s="2096" customFormat="1" x14ac:dyDescent="0.25"/>
    <row r="189" s="2096" customFormat="1" x14ac:dyDescent="0.25"/>
    <row r="190" s="2096" customFormat="1" x14ac:dyDescent="0.25"/>
    <row r="191" s="2096" customFormat="1" x14ac:dyDescent="0.25"/>
    <row r="192" s="2096" customFormat="1" x14ac:dyDescent="0.25"/>
    <row r="193" s="2096" customFormat="1" x14ac:dyDescent="0.25"/>
    <row r="194" s="2096" customFormat="1" x14ac:dyDescent="0.25"/>
    <row r="195" s="2096" customFormat="1" x14ac:dyDescent="0.25"/>
    <row r="196" s="2096" customFormat="1" x14ac:dyDescent="0.25"/>
    <row r="197" s="2096" customFormat="1" x14ac:dyDescent="0.25"/>
    <row r="198" s="2096" customFormat="1" x14ac:dyDescent="0.25"/>
    <row r="199" s="2096" customFormat="1" x14ac:dyDescent="0.25"/>
    <row r="200" s="2096" customFormat="1" x14ac:dyDescent="0.25"/>
    <row r="201" s="2096" customFormat="1" x14ac:dyDescent="0.25"/>
    <row r="202" s="2096" customFormat="1" x14ac:dyDescent="0.25"/>
    <row r="203" s="2096" customFormat="1" x14ac:dyDescent="0.25"/>
    <row r="204" s="2096" customFormat="1" x14ac:dyDescent="0.25"/>
    <row r="205" s="2096" customFormat="1" x14ac:dyDescent="0.25"/>
    <row r="206" s="2096" customFormat="1" x14ac:dyDescent="0.25"/>
    <row r="207" s="2096" customFormat="1" x14ac:dyDescent="0.25"/>
    <row r="208" s="2096" customFormat="1" x14ac:dyDescent="0.25"/>
    <row r="209" s="2096" customFormat="1" x14ac:dyDescent="0.25"/>
    <row r="210" s="2096" customFormat="1" x14ac:dyDescent="0.25"/>
    <row r="211" s="2096" customFormat="1" x14ac:dyDescent="0.25"/>
    <row r="212" s="2096" customFormat="1" x14ac:dyDescent="0.25"/>
    <row r="213" s="2096" customFormat="1" x14ac:dyDescent="0.25"/>
    <row r="214" s="2096" customFormat="1" x14ac:dyDescent="0.25"/>
    <row r="215" s="2096" customFormat="1" x14ac:dyDescent="0.25"/>
    <row r="216" s="2096" customFormat="1" x14ac:dyDescent="0.25"/>
    <row r="217" s="2096" customFormat="1" x14ac:dyDescent="0.25"/>
    <row r="218" s="2096" customFormat="1" x14ac:dyDescent="0.25"/>
    <row r="219" s="2096" customFormat="1" x14ac:dyDescent="0.25"/>
    <row r="220" s="2096" customFormat="1" x14ac:dyDescent="0.25"/>
    <row r="221" s="2096" customFormat="1" x14ac:dyDescent="0.25"/>
    <row r="222" s="2096" customFormat="1" x14ac:dyDescent="0.25"/>
    <row r="223" s="2096" customFormat="1" x14ac:dyDescent="0.25"/>
    <row r="224" s="2096" customFormat="1" x14ac:dyDescent="0.25"/>
    <row r="225" s="2096" customFormat="1" x14ac:dyDescent="0.25"/>
    <row r="226" s="2096" customFormat="1" x14ac:dyDescent="0.25"/>
    <row r="227" s="2096" customFormat="1" x14ac:dyDescent="0.25"/>
    <row r="228" s="2096" customFormat="1" x14ac:dyDescent="0.25"/>
    <row r="229" s="2096" customFormat="1" x14ac:dyDescent="0.25"/>
    <row r="230" s="2096" customFormat="1" x14ac:dyDescent="0.25"/>
    <row r="231" s="2096" customFormat="1" x14ac:dyDescent="0.25"/>
    <row r="232" s="2096" customFormat="1" x14ac:dyDescent="0.25"/>
  </sheetData>
  <mergeCells count="16">
    <mergeCell ref="N54:N55"/>
    <mergeCell ref="A3:A6"/>
    <mergeCell ref="A52:A55"/>
    <mergeCell ref="B52:H52"/>
    <mergeCell ref="I52:O52"/>
    <mergeCell ref="B54:B55"/>
    <mergeCell ref="C54:C55"/>
    <mergeCell ref="D54:D55"/>
    <mergeCell ref="E54:E55"/>
    <mergeCell ref="F54:F55"/>
    <mergeCell ref="G54:G55"/>
    <mergeCell ref="I54:I55"/>
    <mergeCell ref="J54:J55"/>
    <mergeCell ref="K54:K55"/>
    <mergeCell ref="L54:L55"/>
    <mergeCell ref="M54:M55"/>
  </mergeCells>
  <pageMargins left="0.7" right="0.7" top="0.5" bottom="0.25" header="0.3" footer="0.3"/>
  <pageSetup paperSize="9" scale="72"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K86"/>
  <sheetViews>
    <sheetView showGridLines="0" topLeftCell="A71" zoomScaleNormal="100" workbookViewId="0">
      <selection activeCell="H79" sqref="H79"/>
    </sheetView>
  </sheetViews>
  <sheetFormatPr defaultRowHeight="14.25" x14ac:dyDescent="0.25"/>
  <cols>
    <col min="1" max="1" width="12.7109375" style="2020" customWidth="1"/>
    <col min="2" max="2" width="11.85546875" style="1721" customWidth="1"/>
    <col min="3" max="3" width="15" style="1721" bestFit="1" customWidth="1"/>
    <col min="4" max="4" width="14.28515625" style="1721" bestFit="1" customWidth="1"/>
    <col min="5" max="5" width="15" style="1721" bestFit="1" customWidth="1"/>
    <col min="6" max="6" width="11.28515625" style="1721" bestFit="1" customWidth="1"/>
    <col min="7" max="7" width="15" style="1721" bestFit="1" customWidth="1"/>
    <col min="8" max="8" width="13.140625" style="1721" customWidth="1"/>
    <col min="9" max="9" width="15" style="1721" bestFit="1" customWidth="1"/>
    <col min="10" max="10" width="13.42578125" style="1721" customWidth="1"/>
    <col min="11" max="11" width="15" style="1721" bestFit="1" customWidth="1"/>
    <col min="12" max="12" width="19.42578125" style="1721" bestFit="1" customWidth="1"/>
    <col min="13" max="13" width="9.140625" style="1721"/>
    <col min="14" max="14" width="8.7109375" style="1721" customWidth="1"/>
    <col min="15" max="15" width="9.140625" style="1721"/>
    <col min="16" max="16" width="14.28515625" style="1721" bestFit="1" customWidth="1"/>
    <col min="17" max="256" width="9.140625" style="1721"/>
    <col min="257" max="257" width="10.7109375" style="1721" customWidth="1"/>
    <col min="258" max="258" width="11.28515625" style="1721" customWidth="1"/>
    <col min="259" max="259" width="12.7109375" style="1721" customWidth="1"/>
    <col min="260" max="260" width="12" style="1721" customWidth="1"/>
    <col min="261" max="261" width="12.5703125" style="1721" customWidth="1"/>
    <col min="262" max="262" width="10.85546875" style="1721" customWidth="1"/>
    <col min="263" max="265" width="12.42578125" style="1721" customWidth="1"/>
    <col min="266" max="266" width="10.42578125" style="1721" customWidth="1"/>
    <col min="267" max="267" width="12.7109375" style="1721" customWidth="1"/>
    <col min="268" max="268" width="16.85546875" style="1721" customWidth="1"/>
    <col min="269" max="269" width="9.140625" style="1721"/>
    <col min="270" max="270" width="8.7109375" style="1721" customWidth="1"/>
    <col min="271" max="271" width="9.140625" style="1721"/>
    <col min="272" max="272" width="14.28515625" style="1721" bestFit="1" customWidth="1"/>
    <col min="273" max="512" width="9.140625" style="1721"/>
    <col min="513" max="513" width="10.7109375" style="1721" customWidth="1"/>
    <col min="514" max="514" width="11.28515625" style="1721" customWidth="1"/>
    <col min="515" max="515" width="12.7109375" style="1721" customWidth="1"/>
    <col min="516" max="516" width="12" style="1721" customWidth="1"/>
    <col min="517" max="517" width="12.5703125" style="1721" customWidth="1"/>
    <col min="518" max="518" width="10.85546875" style="1721" customWidth="1"/>
    <col min="519" max="521" width="12.42578125" style="1721" customWidth="1"/>
    <col min="522" max="522" width="10.42578125" style="1721" customWidth="1"/>
    <col min="523" max="523" width="12.7109375" style="1721" customWidth="1"/>
    <col min="524" max="524" width="16.85546875" style="1721" customWidth="1"/>
    <col min="525" max="525" width="9.140625" style="1721"/>
    <col min="526" max="526" width="8.7109375" style="1721" customWidth="1"/>
    <col min="527" max="527" width="9.140625" style="1721"/>
    <col min="528" max="528" width="14.28515625" style="1721" bestFit="1" customWidth="1"/>
    <col min="529" max="768" width="9.140625" style="1721"/>
    <col min="769" max="769" width="10.7109375" style="1721" customWidth="1"/>
    <col min="770" max="770" width="11.28515625" style="1721" customWidth="1"/>
    <col min="771" max="771" width="12.7109375" style="1721" customWidth="1"/>
    <col min="772" max="772" width="12" style="1721" customWidth="1"/>
    <col min="773" max="773" width="12.5703125" style="1721" customWidth="1"/>
    <col min="774" max="774" width="10.85546875" style="1721" customWidth="1"/>
    <col min="775" max="777" width="12.42578125" style="1721" customWidth="1"/>
    <col min="778" max="778" width="10.42578125" style="1721" customWidth="1"/>
    <col min="779" max="779" width="12.7109375" style="1721" customWidth="1"/>
    <col min="780" max="780" width="16.85546875" style="1721" customWidth="1"/>
    <col min="781" max="781" width="9.140625" style="1721"/>
    <col min="782" max="782" width="8.7109375" style="1721" customWidth="1"/>
    <col min="783" max="783" width="9.140625" style="1721"/>
    <col min="784" max="784" width="14.28515625" style="1721" bestFit="1" customWidth="1"/>
    <col min="785" max="1024" width="9.140625" style="1721"/>
    <col min="1025" max="1025" width="10.7109375" style="1721" customWidth="1"/>
    <col min="1026" max="1026" width="11.28515625" style="1721" customWidth="1"/>
    <col min="1027" max="1027" width="12.7109375" style="1721" customWidth="1"/>
    <col min="1028" max="1028" width="12" style="1721" customWidth="1"/>
    <col min="1029" max="1029" width="12.5703125" style="1721" customWidth="1"/>
    <col min="1030" max="1030" width="10.85546875" style="1721" customWidth="1"/>
    <col min="1031" max="1033" width="12.42578125" style="1721" customWidth="1"/>
    <col min="1034" max="1034" width="10.42578125" style="1721" customWidth="1"/>
    <col min="1035" max="1035" width="12.7109375" style="1721" customWidth="1"/>
    <col min="1036" max="1036" width="16.85546875" style="1721" customWidth="1"/>
    <col min="1037" max="1037" width="9.140625" style="1721"/>
    <col min="1038" max="1038" width="8.7109375" style="1721" customWidth="1"/>
    <col min="1039" max="1039" width="9.140625" style="1721"/>
    <col min="1040" max="1040" width="14.28515625" style="1721" bestFit="1" customWidth="1"/>
    <col min="1041" max="1280" width="9.140625" style="1721"/>
    <col min="1281" max="1281" width="10.7109375" style="1721" customWidth="1"/>
    <col min="1282" max="1282" width="11.28515625" style="1721" customWidth="1"/>
    <col min="1283" max="1283" width="12.7109375" style="1721" customWidth="1"/>
    <col min="1284" max="1284" width="12" style="1721" customWidth="1"/>
    <col min="1285" max="1285" width="12.5703125" style="1721" customWidth="1"/>
    <col min="1286" max="1286" width="10.85546875" style="1721" customWidth="1"/>
    <col min="1287" max="1289" width="12.42578125" style="1721" customWidth="1"/>
    <col min="1290" max="1290" width="10.42578125" style="1721" customWidth="1"/>
    <col min="1291" max="1291" width="12.7109375" style="1721" customWidth="1"/>
    <col min="1292" max="1292" width="16.85546875" style="1721" customWidth="1"/>
    <col min="1293" max="1293" width="9.140625" style="1721"/>
    <col min="1294" max="1294" width="8.7109375" style="1721" customWidth="1"/>
    <col min="1295" max="1295" width="9.140625" style="1721"/>
    <col min="1296" max="1296" width="14.28515625" style="1721" bestFit="1" customWidth="1"/>
    <col min="1297" max="1536" width="9.140625" style="1721"/>
    <col min="1537" max="1537" width="10.7109375" style="1721" customWidth="1"/>
    <col min="1538" max="1538" width="11.28515625" style="1721" customWidth="1"/>
    <col min="1539" max="1539" width="12.7109375" style="1721" customWidth="1"/>
    <col min="1540" max="1540" width="12" style="1721" customWidth="1"/>
    <col min="1541" max="1541" width="12.5703125" style="1721" customWidth="1"/>
    <col min="1542" max="1542" width="10.85546875" style="1721" customWidth="1"/>
    <col min="1543" max="1545" width="12.42578125" style="1721" customWidth="1"/>
    <col min="1546" max="1546" width="10.42578125" style="1721" customWidth="1"/>
    <col min="1547" max="1547" width="12.7109375" style="1721" customWidth="1"/>
    <col min="1548" max="1548" width="16.85546875" style="1721" customWidth="1"/>
    <col min="1549" max="1549" width="9.140625" style="1721"/>
    <col min="1550" max="1550" width="8.7109375" style="1721" customWidth="1"/>
    <col min="1551" max="1551" width="9.140625" style="1721"/>
    <col min="1552" max="1552" width="14.28515625" style="1721" bestFit="1" customWidth="1"/>
    <col min="1553" max="1792" width="9.140625" style="1721"/>
    <col min="1793" max="1793" width="10.7109375" style="1721" customWidth="1"/>
    <col min="1794" max="1794" width="11.28515625" style="1721" customWidth="1"/>
    <col min="1795" max="1795" width="12.7109375" style="1721" customWidth="1"/>
    <col min="1796" max="1796" width="12" style="1721" customWidth="1"/>
    <col min="1797" max="1797" width="12.5703125" style="1721" customWidth="1"/>
    <col min="1798" max="1798" width="10.85546875" style="1721" customWidth="1"/>
    <col min="1799" max="1801" width="12.42578125" style="1721" customWidth="1"/>
    <col min="1802" max="1802" width="10.42578125" style="1721" customWidth="1"/>
    <col min="1803" max="1803" width="12.7109375" style="1721" customWidth="1"/>
    <col min="1804" max="1804" width="16.85546875" style="1721" customWidth="1"/>
    <col min="1805" max="1805" width="9.140625" style="1721"/>
    <col min="1806" max="1806" width="8.7109375" style="1721" customWidth="1"/>
    <col min="1807" max="1807" width="9.140625" style="1721"/>
    <col min="1808" max="1808" width="14.28515625" style="1721" bestFit="1" customWidth="1"/>
    <col min="1809" max="2048" width="9.140625" style="1721"/>
    <col min="2049" max="2049" width="10.7109375" style="1721" customWidth="1"/>
    <col min="2050" max="2050" width="11.28515625" style="1721" customWidth="1"/>
    <col min="2051" max="2051" width="12.7109375" style="1721" customWidth="1"/>
    <col min="2052" max="2052" width="12" style="1721" customWidth="1"/>
    <col min="2053" max="2053" width="12.5703125" style="1721" customWidth="1"/>
    <col min="2054" max="2054" width="10.85546875" style="1721" customWidth="1"/>
    <col min="2055" max="2057" width="12.42578125" style="1721" customWidth="1"/>
    <col min="2058" max="2058" width="10.42578125" style="1721" customWidth="1"/>
    <col min="2059" max="2059" width="12.7109375" style="1721" customWidth="1"/>
    <col min="2060" max="2060" width="16.85546875" style="1721" customWidth="1"/>
    <col min="2061" max="2061" width="9.140625" style="1721"/>
    <col min="2062" max="2062" width="8.7109375" style="1721" customWidth="1"/>
    <col min="2063" max="2063" width="9.140625" style="1721"/>
    <col min="2064" max="2064" width="14.28515625" style="1721" bestFit="1" customWidth="1"/>
    <col min="2065" max="2304" width="9.140625" style="1721"/>
    <col min="2305" max="2305" width="10.7109375" style="1721" customWidth="1"/>
    <col min="2306" max="2306" width="11.28515625" style="1721" customWidth="1"/>
    <col min="2307" max="2307" width="12.7109375" style="1721" customWidth="1"/>
    <col min="2308" max="2308" width="12" style="1721" customWidth="1"/>
    <col min="2309" max="2309" width="12.5703125" style="1721" customWidth="1"/>
    <col min="2310" max="2310" width="10.85546875" style="1721" customWidth="1"/>
    <col min="2311" max="2313" width="12.42578125" style="1721" customWidth="1"/>
    <col min="2314" max="2314" width="10.42578125" style="1721" customWidth="1"/>
    <col min="2315" max="2315" width="12.7109375" style="1721" customWidth="1"/>
    <col min="2316" max="2316" width="16.85546875" style="1721" customWidth="1"/>
    <col min="2317" max="2317" width="9.140625" style="1721"/>
    <col min="2318" max="2318" width="8.7109375" style="1721" customWidth="1"/>
    <col min="2319" max="2319" width="9.140625" style="1721"/>
    <col min="2320" max="2320" width="14.28515625" style="1721" bestFit="1" customWidth="1"/>
    <col min="2321" max="2560" width="9.140625" style="1721"/>
    <col min="2561" max="2561" width="10.7109375" style="1721" customWidth="1"/>
    <col min="2562" max="2562" width="11.28515625" style="1721" customWidth="1"/>
    <col min="2563" max="2563" width="12.7109375" style="1721" customWidth="1"/>
    <col min="2564" max="2564" width="12" style="1721" customWidth="1"/>
    <col min="2565" max="2565" width="12.5703125" style="1721" customWidth="1"/>
    <col min="2566" max="2566" width="10.85546875" style="1721" customWidth="1"/>
    <col min="2567" max="2569" width="12.42578125" style="1721" customWidth="1"/>
    <col min="2570" max="2570" width="10.42578125" style="1721" customWidth="1"/>
    <col min="2571" max="2571" width="12.7109375" style="1721" customWidth="1"/>
    <col min="2572" max="2572" width="16.85546875" style="1721" customWidth="1"/>
    <col min="2573" max="2573" width="9.140625" style="1721"/>
    <col min="2574" max="2574" width="8.7109375" style="1721" customWidth="1"/>
    <col min="2575" max="2575" width="9.140625" style="1721"/>
    <col min="2576" max="2576" width="14.28515625" style="1721" bestFit="1" customWidth="1"/>
    <col min="2577" max="2816" width="9.140625" style="1721"/>
    <col min="2817" max="2817" width="10.7109375" style="1721" customWidth="1"/>
    <col min="2818" max="2818" width="11.28515625" style="1721" customWidth="1"/>
    <col min="2819" max="2819" width="12.7109375" style="1721" customWidth="1"/>
    <col min="2820" max="2820" width="12" style="1721" customWidth="1"/>
    <col min="2821" max="2821" width="12.5703125" style="1721" customWidth="1"/>
    <col min="2822" max="2822" width="10.85546875" style="1721" customWidth="1"/>
    <col min="2823" max="2825" width="12.42578125" style="1721" customWidth="1"/>
    <col min="2826" max="2826" width="10.42578125" style="1721" customWidth="1"/>
    <col min="2827" max="2827" width="12.7109375" style="1721" customWidth="1"/>
    <col min="2828" max="2828" width="16.85546875" style="1721" customWidth="1"/>
    <col min="2829" max="2829" width="9.140625" style="1721"/>
    <col min="2830" max="2830" width="8.7109375" style="1721" customWidth="1"/>
    <col min="2831" max="2831" width="9.140625" style="1721"/>
    <col min="2832" max="2832" width="14.28515625" style="1721" bestFit="1" customWidth="1"/>
    <col min="2833" max="3072" width="9.140625" style="1721"/>
    <col min="3073" max="3073" width="10.7109375" style="1721" customWidth="1"/>
    <col min="3074" max="3074" width="11.28515625" style="1721" customWidth="1"/>
    <col min="3075" max="3075" width="12.7109375" style="1721" customWidth="1"/>
    <col min="3076" max="3076" width="12" style="1721" customWidth="1"/>
    <col min="3077" max="3077" width="12.5703125" style="1721" customWidth="1"/>
    <col min="3078" max="3078" width="10.85546875" style="1721" customWidth="1"/>
    <col min="3079" max="3081" width="12.42578125" style="1721" customWidth="1"/>
    <col min="3082" max="3082" width="10.42578125" style="1721" customWidth="1"/>
    <col min="3083" max="3083" width="12.7109375" style="1721" customWidth="1"/>
    <col min="3084" max="3084" width="16.85546875" style="1721" customWidth="1"/>
    <col min="3085" max="3085" width="9.140625" style="1721"/>
    <col min="3086" max="3086" width="8.7109375" style="1721" customWidth="1"/>
    <col min="3087" max="3087" width="9.140625" style="1721"/>
    <col min="3088" max="3088" width="14.28515625" style="1721" bestFit="1" customWidth="1"/>
    <col min="3089" max="3328" width="9.140625" style="1721"/>
    <col min="3329" max="3329" width="10.7109375" style="1721" customWidth="1"/>
    <col min="3330" max="3330" width="11.28515625" style="1721" customWidth="1"/>
    <col min="3331" max="3331" width="12.7109375" style="1721" customWidth="1"/>
    <col min="3332" max="3332" width="12" style="1721" customWidth="1"/>
    <col min="3333" max="3333" width="12.5703125" style="1721" customWidth="1"/>
    <col min="3334" max="3334" width="10.85546875" style="1721" customWidth="1"/>
    <col min="3335" max="3337" width="12.42578125" style="1721" customWidth="1"/>
    <col min="3338" max="3338" width="10.42578125" style="1721" customWidth="1"/>
    <col min="3339" max="3339" width="12.7109375" style="1721" customWidth="1"/>
    <col min="3340" max="3340" width="16.85546875" style="1721" customWidth="1"/>
    <col min="3341" max="3341" width="9.140625" style="1721"/>
    <col min="3342" max="3342" width="8.7109375" style="1721" customWidth="1"/>
    <col min="3343" max="3343" width="9.140625" style="1721"/>
    <col min="3344" max="3344" width="14.28515625" style="1721" bestFit="1" customWidth="1"/>
    <col min="3345" max="3584" width="9.140625" style="1721"/>
    <col min="3585" max="3585" width="10.7109375" style="1721" customWidth="1"/>
    <col min="3586" max="3586" width="11.28515625" style="1721" customWidth="1"/>
    <col min="3587" max="3587" width="12.7109375" style="1721" customWidth="1"/>
    <col min="3588" max="3588" width="12" style="1721" customWidth="1"/>
    <col min="3589" max="3589" width="12.5703125" style="1721" customWidth="1"/>
    <col min="3590" max="3590" width="10.85546875" style="1721" customWidth="1"/>
    <col min="3591" max="3593" width="12.42578125" style="1721" customWidth="1"/>
    <col min="3594" max="3594" width="10.42578125" style="1721" customWidth="1"/>
    <col min="3595" max="3595" width="12.7109375" style="1721" customWidth="1"/>
    <col min="3596" max="3596" width="16.85546875" style="1721" customWidth="1"/>
    <col min="3597" max="3597" width="9.140625" style="1721"/>
    <col min="3598" max="3598" width="8.7109375" style="1721" customWidth="1"/>
    <col min="3599" max="3599" width="9.140625" style="1721"/>
    <col min="3600" max="3600" width="14.28515625" style="1721" bestFit="1" customWidth="1"/>
    <col min="3601" max="3840" width="9.140625" style="1721"/>
    <col min="3841" max="3841" width="10.7109375" style="1721" customWidth="1"/>
    <col min="3842" max="3842" width="11.28515625" style="1721" customWidth="1"/>
    <col min="3843" max="3843" width="12.7109375" style="1721" customWidth="1"/>
    <col min="3844" max="3844" width="12" style="1721" customWidth="1"/>
    <col min="3845" max="3845" width="12.5703125" style="1721" customWidth="1"/>
    <col min="3846" max="3846" width="10.85546875" style="1721" customWidth="1"/>
    <col min="3847" max="3849" width="12.42578125" style="1721" customWidth="1"/>
    <col min="3850" max="3850" width="10.42578125" style="1721" customWidth="1"/>
    <col min="3851" max="3851" width="12.7109375" style="1721" customWidth="1"/>
    <col min="3852" max="3852" width="16.85546875" style="1721" customWidth="1"/>
    <col min="3853" max="3853" width="9.140625" style="1721"/>
    <col min="3854" max="3854" width="8.7109375" style="1721" customWidth="1"/>
    <col min="3855" max="3855" width="9.140625" style="1721"/>
    <col min="3856" max="3856" width="14.28515625" style="1721" bestFit="1" customWidth="1"/>
    <col min="3857" max="4096" width="9.140625" style="1721"/>
    <col min="4097" max="4097" width="10.7109375" style="1721" customWidth="1"/>
    <col min="4098" max="4098" width="11.28515625" style="1721" customWidth="1"/>
    <col min="4099" max="4099" width="12.7109375" style="1721" customWidth="1"/>
    <col min="4100" max="4100" width="12" style="1721" customWidth="1"/>
    <col min="4101" max="4101" width="12.5703125" style="1721" customWidth="1"/>
    <col min="4102" max="4102" width="10.85546875" style="1721" customWidth="1"/>
    <col min="4103" max="4105" width="12.42578125" style="1721" customWidth="1"/>
    <col min="4106" max="4106" width="10.42578125" style="1721" customWidth="1"/>
    <col min="4107" max="4107" width="12.7109375" style="1721" customWidth="1"/>
    <col min="4108" max="4108" width="16.85546875" style="1721" customWidth="1"/>
    <col min="4109" max="4109" width="9.140625" style="1721"/>
    <col min="4110" max="4110" width="8.7109375" style="1721" customWidth="1"/>
    <col min="4111" max="4111" width="9.140625" style="1721"/>
    <col min="4112" max="4112" width="14.28515625" style="1721" bestFit="1" customWidth="1"/>
    <col min="4113" max="4352" width="9.140625" style="1721"/>
    <col min="4353" max="4353" width="10.7109375" style="1721" customWidth="1"/>
    <col min="4354" max="4354" width="11.28515625" style="1721" customWidth="1"/>
    <col min="4355" max="4355" width="12.7109375" style="1721" customWidth="1"/>
    <col min="4356" max="4356" width="12" style="1721" customWidth="1"/>
    <col min="4357" max="4357" width="12.5703125" style="1721" customWidth="1"/>
    <col min="4358" max="4358" width="10.85546875" style="1721" customWidth="1"/>
    <col min="4359" max="4361" width="12.42578125" style="1721" customWidth="1"/>
    <col min="4362" max="4362" width="10.42578125" style="1721" customWidth="1"/>
    <col min="4363" max="4363" width="12.7109375" style="1721" customWidth="1"/>
    <col min="4364" max="4364" width="16.85546875" style="1721" customWidth="1"/>
    <col min="4365" max="4365" width="9.140625" style="1721"/>
    <col min="4366" max="4366" width="8.7109375" style="1721" customWidth="1"/>
    <col min="4367" max="4367" width="9.140625" style="1721"/>
    <col min="4368" max="4368" width="14.28515625" style="1721" bestFit="1" customWidth="1"/>
    <col min="4369" max="4608" width="9.140625" style="1721"/>
    <col min="4609" max="4609" width="10.7109375" style="1721" customWidth="1"/>
    <col min="4610" max="4610" width="11.28515625" style="1721" customWidth="1"/>
    <col min="4611" max="4611" width="12.7109375" style="1721" customWidth="1"/>
    <col min="4612" max="4612" width="12" style="1721" customWidth="1"/>
    <col min="4613" max="4613" width="12.5703125" style="1721" customWidth="1"/>
    <col min="4614" max="4614" width="10.85546875" style="1721" customWidth="1"/>
    <col min="4615" max="4617" width="12.42578125" style="1721" customWidth="1"/>
    <col min="4618" max="4618" width="10.42578125" style="1721" customWidth="1"/>
    <col min="4619" max="4619" width="12.7109375" style="1721" customWidth="1"/>
    <col min="4620" max="4620" width="16.85546875" style="1721" customWidth="1"/>
    <col min="4621" max="4621" width="9.140625" style="1721"/>
    <col min="4622" max="4622" width="8.7109375" style="1721" customWidth="1"/>
    <col min="4623" max="4623" width="9.140625" style="1721"/>
    <col min="4624" max="4624" width="14.28515625" style="1721" bestFit="1" customWidth="1"/>
    <col min="4625" max="4864" width="9.140625" style="1721"/>
    <col min="4865" max="4865" width="10.7109375" style="1721" customWidth="1"/>
    <col min="4866" max="4866" width="11.28515625" style="1721" customWidth="1"/>
    <col min="4867" max="4867" width="12.7109375" style="1721" customWidth="1"/>
    <col min="4868" max="4868" width="12" style="1721" customWidth="1"/>
    <col min="4869" max="4869" width="12.5703125" style="1721" customWidth="1"/>
    <col min="4870" max="4870" width="10.85546875" style="1721" customWidth="1"/>
    <col min="4871" max="4873" width="12.42578125" style="1721" customWidth="1"/>
    <col min="4874" max="4874" width="10.42578125" style="1721" customWidth="1"/>
    <col min="4875" max="4875" width="12.7109375" style="1721" customWidth="1"/>
    <col min="4876" max="4876" width="16.85546875" style="1721" customWidth="1"/>
    <col min="4877" max="4877" width="9.140625" style="1721"/>
    <col min="4878" max="4878" width="8.7109375" style="1721" customWidth="1"/>
    <col min="4879" max="4879" width="9.140625" style="1721"/>
    <col min="4880" max="4880" width="14.28515625" style="1721" bestFit="1" customWidth="1"/>
    <col min="4881" max="5120" width="9.140625" style="1721"/>
    <col min="5121" max="5121" width="10.7109375" style="1721" customWidth="1"/>
    <col min="5122" max="5122" width="11.28515625" style="1721" customWidth="1"/>
    <col min="5123" max="5123" width="12.7109375" style="1721" customWidth="1"/>
    <col min="5124" max="5124" width="12" style="1721" customWidth="1"/>
    <col min="5125" max="5125" width="12.5703125" style="1721" customWidth="1"/>
    <col min="5126" max="5126" width="10.85546875" style="1721" customWidth="1"/>
    <col min="5127" max="5129" width="12.42578125" style="1721" customWidth="1"/>
    <col min="5130" max="5130" width="10.42578125" style="1721" customWidth="1"/>
    <col min="5131" max="5131" width="12.7109375" style="1721" customWidth="1"/>
    <col min="5132" max="5132" width="16.85546875" style="1721" customWidth="1"/>
    <col min="5133" max="5133" width="9.140625" style="1721"/>
    <col min="5134" max="5134" width="8.7109375" style="1721" customWidth="1"/>
    <col min="5135" max="5135" width="9.140625" style="1721"/>
    <col min="5136" max="5136" width="14.28515625" style="1721" bestFit="1" customWidth="1"/>
    <col min="5137" max="5376" width="9.140625" style="1721"/>
    <col min="5377" max="5377" width="10.7109375" style="1721" customWidth="1"/>
    <col min="5378" max="5378" width="11.28515625" style="1721" customWidth="1"/>
    <col min="5379" max="5379" width="12.7109375" style="1721" customWidth="1"/>
    <col min="5380" max="5380" width="12" style="1721" customWidth="1"/>
    <col min="5381" max="5381" width="12.5703125" style="1721" customWidth="1"/>
    <col min="5382" max="5382" width="10.85546875" style="1721" customWidth="1"/>
    <col min="5383" max="5385" width="12.42578125" style="1721" customWidth="1"/>
    <col min="5386" max="5386" width="10.42578125" style="1721" customWidth="1"/>
    <col min="5387" max="5387" width="12.7109375" style="1721" customWidth="1"/>
    <col min="5388" max="5388" width="16.85546875" style="1721" customWidth="1"/>
    <col min="5389" max="5389" width="9.140625" style="1721"/>
    <col min="5390" max="5390" width="8.7109375" style="1721" customWidth="1"/>
    <col min="5391" max="5391" width="9.140625" style="1721"/>
    <col min="5392" max="5392" width="14.28515625" style="1721" bestFit="1" customWidth="1"/>
    <col min="5393" max="5632" width="9.140625" style="1721"/>
    <col min="5633" max="5633" width="10.7109375" style="1721" customWidth="1"/>
    <col min="5634" max="5634" width="11.28515625" style="1721" customWidth="1"/>
    <col min="5635" max="5635" width="12.7109375" style="1721" customWidth="1"/>
    <col min="5636" max="5636" width="12" style="1721" customWidth="1"/>
    <col min="5637" max="5637" width="12.5703125" style="1721" customWidth="1"/>
    <col min="5638" max="5638" width="10.85546875" style="1721" customWidth="1"/>
    <col min="5639" max="5641" width="12.42578125" style="1721" customWidth="1"/>
    <col min="5642" max="5642" width="10.42578125" style="1721" customWidth="1"/>
    <col min="5643" max="5643" width="12.7109375" style="1721" customWidth="1"/>
    <col min="5644" max="5644" width="16.85546875" style="1721" customWidth="1"/>
    <col min="5645" max="5645" width="9.140625" style="1721"/>
    <col min="5646" max="5646" width="8.7109375" style="1721" customWidth="1"/>
    <col min="5647" max="5647" width="9.140625" style="1721"/>
    <col min="5648" max="5648" width="14.28515625" style="1721" bestFit="1" customWidth="1"/>
    <col min="5649" max="5888" width="9.140625" style="1721"/>
    <col min="5889" max="5889" width="10.7109375" style="1721" customWidth="1"/>
    <col min="5890" max="5890" width="11.28515625" style="1721" customWidth="1"/>
    <col min="5891" max="5891" width="12.7109375" style="1721" customWidth="1"/>
    <col min="5892" max="5892" width="12" style="1721" customWidth="1"/>
    <col min="5893" max="5893" width="12.5703125" style="1721" customWidth="1"/>
    <col min="5894" max="5894" width="10.85546875" style="1721" customWidth="1"/>
    <col min="5895" max="5897" width="12.42578125" style="1721" customWidth="1"/>
    <col min="5898" max="5898" width="10.42578125" style="1721" customWidth="1"/>
    <col min="5899" max="5899" width="12.7109375" style="1721" customWidth="1"/>
    <col min="5900" max="5900" width="16.85546875" style="1721" customWidth="1"/>
    <col min="5901" max="5901" width="9.140625" style="1721"/>
    <col min="5902" max="5902" width="8.7109375" style="1721" customWidth="1"/>
    <col min="5903" max="5903" width="9.140625" style="1721"/>
    <col min="5904" max="5904" width="14.28515625" style="1721" bestFit="1" customWidth="1"/>
    <col min="5905" max="6144" width="9.140625" style="1721"/>
    <col min="6145" max="6145" width="10.7109375" style="1721" customWidth="1"/>
    <col min="6146" max="6146" width="11.28515625" style="1721" customWidth="1"/>
    <col min="6147" max="6147" width="12.7109375" style="1721" customWidth="1"/>
    <col min="6148" max="6148" width="12" style="1721" customWidth="1"/>
    <col min="6149" max="6149" width="12.5703125" style="1721" customWidth="1"/>
    <col min="6150" max="6150" width="10.85546875" style="1721" customWidth="1"/>
    <col min="6151" max="6153" width="12.42578125" style="1721" customWidth="1"/>
    <col min="6154" max="6154" width="10.42578125" style="1721" customWidth="1"/>
    <col min="6155" max="6155" width="12.7109375" style="1721" customWidth="1"/>
    <col min="6156" max="6156" width="16.85546875" style="1721" customWidth="1"/>
    <col min="6157" max="6157" width="9.140625" style="1721"/>
    <col min="6158" max="6158" width="8.7109375" style="1721" customWidth="1"/>
    <col min="6159" max="6159" width="9.140625" style="1721"/>
    <col min="6160" max="6160" width="14.28515625" style="1721" bestFit="1" customWidth="1"/>
    <col min="6161" max="6400" width="9.140625" style="1721"/>
    <col min="6401" max="6401" width="10.7109375" style="1721" customWidth="1"/>
    <col min="6402" max="6402" width="11.28515625" style="1721" customWidth="1"/>
    <col min="6403" max="6403" width="12.7109375" style="1721" customWidth="1"/>
    <col min="6404" max="6404" width="12" style="1721" customWidth="1"/>
    <col min="6405" max="6405" width="12.5703125" style="1721" customWidth="1"/>
    <col min="6406" max="6406" width="10.85546875" style="1721" customWidth="1"/>
    <col min="6407" max="6409" width="12.42578125" style="1721" customWidth="1"/>
    <col min="6410" max="6410" width="10.42578125" style="1721" customWidth="1"/>
    <col min="6411" max="6411" width="12.7109375" style="1721" customWidth="1"/>
    <col min="6412" max="6412" width="16.85546875" style="1721" customWidth="1"/>
    <col min="6413" max="6413" width="9.140625" style="1721"/>
    <col min="6414" max="6414" width="8.7109375" style="1721" customWidth="1"/>
    <col min="6415" max="6415" width="9.140625" style="1721"/>
    <col min="6416" max="6416" width="14.28515625" style="1721" bestFit="1" customWidth="1"/>
    <col min="6417" max="6656" width="9.140625" style="1721"/>
    <col min="6657" max="6657" width="10.7109375" style="1721" customWidth="1"/>
    <col min="6658" max="6658" width="11.28515625" style="1721" customWidth="1"/>
    <col min="6659" max="6659" width="12.7109375" style="1721" customWidth="1"/>
    <col min="6660" max="6660" width="12" style="1721" customWidth="1"/>
    <col min="6661" max="6661" width="12.5703125" style="1721" customWidth="1"/>
    <col min="6662" max="6662" width="10.85546875" style="1721" customWidth="1"/>
    <col min="6663" max="6665" width="12.42578125" style="1721" customWidth="1"/>
    <col min="6666" max="6666" width="10.42578125" style="1721" customWidth="1"/>
    <col min="6667" max="6667" width="12.7109375" style="1721" customWidth="1"/>
    <col min="6668" max="6668" width="16.85546875" style="1721" customWidth="1"/>
    <col min="6669" max="6669" width="9.140625" style="1721"/>
    <col min="6670" max="6670" width="8.7109375" style="1721" customWidth="1"/>
    <col min="6671" max="6671" width="9.140625" style="1721"/>
    <col min="6672" max="6672" width="14.28515625" style="1721" bestFit="1" customWidth="1"/>
    <col min="6673" max="6912" width="9.140625" style="1721"/>
    <col min="6913" max="6913" width="10.7109375" style="1721" customWidth="1"/>
    <col min="6914" max="6914" width="11.28515625" style="1721" customWidth="1"/>
    <col min="6915" max="6915" width="12.7109375" style="1721" customWidth="1"/>
    <col min="6916" max="6916" width="12" style="1721" customWidth="1"/>
    <col min="6917" max="6917" width="12.5703125" style="1721" customWidth="1"/>
    <col min="6918" max="6918" width="10.85546875" style="1721" customWidth="1"/>
    <col min="6919" max="6921" width="12.42578125" style="1721" customWidth="1"/>
    <col min="6922" max="6922" width="10.42578125" style="1721" customWidth="1"/>
    <col min="6923" max="6923" width="12.7109375" style="1721" customWidth="1"/>
    <col min="6924" max="6924" width="16.85546875" style="1721" customWidth="1"/>
    <col min="6925" max="6925" width="9.140625" style="1721"/>
    <col min="6926" max="6926" width="8.7109375" style="1721" customWidth="1"/>
    <col min="6927" max="6927" width="9.140625" style="1721"/>
    <col min="6928" max="6928" width="14.28515625" style="1721" bestFit="1" customWidth="1"/>
    <col min="6929" max="7168" width="9.140625" style="1721"/>
    <col min="7169" max="7169" width="10.7109375" style="1721" customWidth="1"/>
    <col min="7170" max="7170" width="11.28515625" style="1721" customWidth="1"/>
    <col min="7171" max="7171" width="12.7109375" style="1721" customWidth="1"/>
    <col min="7172" max="7172" width="12" style="1721" customWidth="1"/>
    <col min="7173" max="7173" width="12.5703125" style="1721" customWidth="1"/>
    <col min="7174" max="7174" width="10.85546875" style="1721" customWidth="1"/>
    <col min="7175" max="7177" width="12.42578125" style="1721" customWidth="1"/>
    <col min="7178" max="7178" width="10.42578125" style="1721" customWidth="1"/>
    <col min="7179" max="7179" width="12.7109375" style="1721" customWidth="1"/>
    <col min="7180" max="7180" width="16.85546875" style="1721" customWidth="1"/>
    <col min="7181" max="7181" width="9.140625" style="1721"/>
    <col min="7182" max="7182" width="8.7109375" style="1721" customWidth="1"/>
    <col min="7183" max="7183" width="9.140625" style="1721"/>
    <col min="7184" max="7184" width="14.28515625" style="1721" bestFit="1" customWidth="1"/>
    <col min="7185" max="7424" width="9.140625" style="1721"/>
    <col min="7425" max="7425" width="10.7109375" style="1721" customWidth="1"/>
    <col min="7426" max="7426" width="11.28515625" style="1721" customWidth="1"/>
    <col min="7427" max="7427" width="12.7109375" style="1721" customWidth="1"/>
    <col min="7428" max="7428" width="12" style="1721" customWidth="1"/>
    <col min="7429" max="7429" width="12.5703125" style="1721" customWidth="1"/>
    <col min="7430" max="7430" width="10.85546875" style="1721" customWidth="1"/>
    <col min="7431" max="7433" width="12.42578125" style="1721" customWidth="1"/>
    <col min="7434" max="7434" width="10.42578125" style="1721" customWidth="1"/>
    <col min="7435" max="7435" width="12.7109375" style="1721" customWidth="1"/>
    <col min="7436" max="7436" width="16.85546875" style="1721" customWidth="1"/>
    <col min="7437" max="7437" width="9.140625" style="1721"/>
    <col min="7438" max="7438" width="8.7109375" style="1721" customWidth="1"/>
    <col min="7439" max="7439" width="9.140625" style="1721"/>
    <col min="7440" max="7440" width="14.28515625" style="1721" bestFit="1" customWidth="1"/>
    <col min="7441" max="7680" width="9.140625" style="1721"/>
    <col min="7681" max="7681" width="10.7109375" style="1721" customWidth="1"/>
    <col min="7682" max="7682" width="11.28515625" style="1721" customWidth="1"/>
    <col min="7683" max="7683" width="12.7109375" style="1721" customWidth="1"/>
    <col min="7684" max="7684" width="12" style="1721" customWidth="1"/>
    <col min="7685" max="7685" width="12.5703125" style="1721" customWidth="1"/>
    <col min="7686" max="7686" width="10.85546875" style="1721" customWidth="1"/>
    <col min="7687" max="7689" width="12.42578125" style="1721" customWidth="1"/>
    <col min="7690" max="7690" width="10.42578125" style="1721" customWidth="1"/>
    <col min="7691" max="7691" width="12.7109375" style="1721" customWidth="1"/>
    <col min="7692" max="7692" width="16.85546875" style="1721" customWidth="1"/>
    <col min="7693" max="7693" width="9.140625" style="1721"/>
    <col min="7694" max="7694" width="8.7109375" style="1721" customWidth="1"/>
    <col min="7695" max="7695" width="9.140625" style="1721"/>
    <col min="7696" max="7696" width="14.28515625" style="1721" bestFit="1" customWidth="1"/>
    <col min="7697" max="7936" width="9.140625" style="1721"/>
    <col min="7937" max="7937" width="10.7109375" style="1721" customWidth="1"/>
    <col min="7938" max="7938" width="11.28515625" style="1721" customWidth="1"/>
    <col min="7939" max="7939" width="12.7109375" style="1721" customWidth="1"/>
    <col min="7940" max="7940" width="12" style="1721" customWidth="1"/>
    <col min="7941" max="7941" width="12.5703125" style="1721" customWidth="1"/>
    <col min="7942" max="7942" width="10.85546875" style="1721" customWidth="1"/>
    <col min="7943" max="7945" width="12.42578125" style="1721" customWidth="1"/>
    <col min="7946" max="7946" width="10.42578125" style="1721" customWidth="1"/>
    <col min="7947" max="7947" width="12.7109375" style="1721" customWidth="1"/>
    <col min="7948" max="7948" width="16.85546875" style="1721" customWidth="1"/>
    <col min="7949" max="7949" width="9.140625" style="1721"/>
    <col min="7950" max="7950" width="8.7109375" style="1721" customWidth="1"/>
    <col min="7951" max="7951" width="9.140625" style="1721"/>
    <col min="7952" max="7952" width="14.28515625" style="1721" bestFit="1" customWidth="1"/>
    <col min="7953" max="8192" width="9.140625" style="1721"/>
    <col min="8193" max="8193" width="10.7109375" style="1721" customWidth="1"/>
    <col min="8194" max="8194" width="11.28515625" style="1721" customWidth="1"/>
    <col min="8195" max="8195" width="12.7109375" style="1721" customWidth="1"/>
    <col min="8196" max="8196" width="12" style="1721" customWidth="1"/>
    <col min="8197" max="8197" width="12.5703125" style="1721" customWidth="1"/>
    <col min="8198" max="8198" width="10.85546875" style="1721" customWidth="1"/>
    <col min="8199" max="8201" width="12.42578125" style="1721" customWidth="1"/>
    <col min="8202" max="8202" width="10.42578125" style="1721" customWidth="1"/>
    <col min="8203" max="8203" width="12.7109375" style="1721" customWidth="1"/>
    <col min="8204" max="8204" width="16.85546875" style="1721" customWidth="1"/>
    <col min="8205" max="8205" width="9.140625" style="1721"/>
    <col min="8206" max="8206" width="8.7109375" style="1721" customWidth="1"/>
    <col min="8207" max="8207" width="9.140625" style="1721"/>
    <col min="8208" max="8208" width="14.28515625" style="1721" bestFit="1" customWidth="1"/>
    <col min="8209" max="8448" width="9.140625" style="1721"/>
    <col min="8449" max="8449" width="10.7109375" style="1721" customWidth="1"/>
    <col min="8450" max="8450" width="11.28515625" style="1721" customWidth="1"/>
    <col min="8451" max="8451" width="12.7109375" style="1721" customWidth="1"/>
    <col min="8452" max="8452" width="12" style="1721" customWidth="1"/>
    <col min="8453" max="8453" width="12.5703125" style="1721" customWidth="1"/>
    <col min="8454" max="8454" width="10.85546875" style="1721" customWidth="1"/>
    <col min="8455" max="8457" width="12.42578125" style="1721" customWidth="1"/>
    <col min="8458" max="8458" width="10.42578125" style="1721" customWidth="1"/>
    <col min="8459" max="8459" width="12.7109375" style="1721" customWidth="1"/>
    <col min="8460" max="8460" width="16.85546875" style="1721" customWidth="1"/>
    <col min="8461" max="8461" width="9.140625" style="1721"/>
    <col min="8462" max="8462" width="8.7109375" style="1721" customWidth="1"/>
    <col min="8463" max="8463" width="9.140625" style="1721"/>
    <col min="8464" max="8464" width="14.28515625" style="1721" bestFit="1" customWidth="1"/>
    <col min="8465" max="8704" width="9.140625" style="1721"/>
    <col min="8705" max="8705" width="10.7109375" style="1721" customWidth="1"/>
    <col min="8706" max="8706" width="11.28515625" style="1721" customWidth="1"/>
    <col min="8707" max="8707" width="12.7109375" style="1721" customWidth="1"/>
    <col min="8708" max="8708" width="12" style="1721" customWidth="1"/>
    <col min="8709" max="8709" width="12.5703125" style="1721" customWidth="1"/>
    <col min="8710" max="8710" width="10.85546875" style="1721" customWidth="1"/>
    <col min="8711" max="8713" width="12.42578125" style="1721" customWidth="1"/>
    <col min="8714" max="8714" width="10.42578125" style="1721" customWidth="1"/>
    <col min="8715" max="8715" width="12.7109375" style="1721" customWidth="1"/>
    <col min="8716" max="8716" width="16.85546875" style="1721" customWidth="1"/>
    <col min="8717" max="8717" width="9.140625" style="1721"/>
    <col min="8718" max="8718" width="8.7109375" style="1721" customWidth="1"/>
    <col min="8719" max="8719" width="9.140625" style="1721"/>
    <col min="8720" max="8720" width="14.28515625" style="1721" bestFit="1" customWidth="1"/>
    <col min="8721" max="8960" width="9.140625" style="1721"/>
    <col min="8961" max="8961" width="10.7109375" style="1721" customWidth="1"/>
    <col min="8962" max="8962" width="11.28515625" style="1721" customWidth="1"/>
    <col min="8963" max="8963" width="12.7109375" style="1721" customWidth="1"/>
    <col min="8964" max="8964" width="12" style="1721" customWidth="1"/>
    <col min="8965" max="8965" width="12.5703125" style="1721" customWidth="1"/>
    <col min="8966" max="8966" width="10.85546875" style="1721" customWidth="1"/>
    <col min="8967" max="8969" width="12.42578125" style="1721" customWidth="1"/>
    <col min="8970" max="8970" width="10.42578125" style="1721" customWidth="1"/>
    <col min="8971" max="8971" width="12.7109375" style="1721" customWidth="1"/>
    <col min="8972" max="8972" width="16.85546875" style="1721" customWidth="1"/>
    <col min="8973" max="8973" width="9.140625" style="1721"/>
    <col min="8974" max="8974" width="8.7109375" style="1721" customWidth="1"/>
    <col min="8975" max="8975" width="9.140625" style="1721"/>
    <col min="8976" max="8976" width="14.28515625" style="1721" bestFit="1" customWidth="1"/>
    <col min="8977" max="9216" width="9.140625" style="1721"/>
    <col min="9217" max="9217" width="10.7109375" style="1721" customWidth="1"/>
    <col min="9218" max="9218" width="11.28515625" style="1721" customWidth="1"/>
    <col min="9219" max="9219" width="12.7109375" style="1721" customWidth="1"/>
    <col min="9220" max="9220" width="12" style="1721" customWidth="1"/>
    <col min="9221" max="9221" width="12.5703125" style="1721" customWidth="1"/>
    <col min="9222" max="9222" width="10.85546875" style="1721" customWidth="1"/>
    <col min="9223" max="9225" width="12.42578125" style="1721" customWidth="1"/>
    <col min="9226" max="9226" width="10.42578125" style="1721" customWidth="1"/>
    <col min="9227" max="9227" width="12.7109375" style="1721" customWidth="1"/>
    <col min="9228" max="9228" width="16.85546875" style="1721" customWidth="1"/>
    <col min="9229" max="9229" width="9.140625" style="1721"/>
    <col min="9230" max="9230" width="8.7109375" style="1721" customWidth="1"/>
    <col min="9231" max="9231" width="9.140625" style="1721"/>
    <col min="9232" max="9232" width="14.28515625" style="1721" bestFit="1" customWidth="1"/>
    <col min="9233" max="9472" width="9.140625" style="1721"/>
    <col min="9473" max="9473" width="10.7109375" style="1721" customWidth="1"/>
    <col min="9474" max="9474" width="11.28515625" style="1721" customWidth="1"/>
    <col min="9475" max="9475" width="12.7109375" style="1721" customWidth="1"/>
    <col min="9476" max="9476" width="12" style="1721" customWidth="1"/>
    <col min="9477" max="9477" width="12.5703125" style="1721" customWidth="1"/>
    <col min="9478" max="9478" width="10.85546875" style="1721" customWidth="1"/>
    <col min="9479" max="9481" width="12.42578125" style="1721" customWidth="1"/>
    <col min="9482" max="9482" width="10.42578125" style="1721" customWidth="1"/>
    <col min="9483" max="9483" width="12.7109375" style="1721" customWidth="1"/>
    <col min="9484" max="9484" width="16.85546875" style="1721" customWidth="1"/>
    <col min="9485" max="9485" width="9.140625" style="1721"/>
    <col min="9486" max="9486" width="8.7109375" style="1721" customWidth="1"/>
    <col min="9487" max="9487" width="9.140625" style="1721"/>
    <col min="9488" max="9488" width="14.28515625" style="1721" bestFit="1" customWidth="1"/>
    <col min="9489" max="9728" width="9.140625" style="1721"/>
    <col min="9729" max="9729" width="10.7109375" style="1721" customWidth="1"/>
    <col min="9730" max="9730" width="11.28515625" style="1721" customWidth="1"/>
    <col min="9731" max="9731" width="12.7109375" style="1721" customWidth="1"/>
    <col min="9732" max="9732" width="12" style="1721" customWidth="1"/>
    <col min="9733" max="9733" width="12.5703125" style="1721" customWidth="1"/>
    <col min="9734" max="9734" width="10.85546875" style="1721" customWidth="1"/>
    <col min="9735" max="9737" width="12.42578125" style="1721" customWidth="1"/>
    <col min="9738" max="9738" width="10.42578125" style="1721" customWidth="1"/>
    <col min="9739" max="9739" width="12.7109375" style="1721" customWidth="1"/>
    <col min="9740" max="9740" width="16.85546875" style="1721" customWidth="1"/>
    <col min="9741" max="9741" width="9.140625" style="1721"/>
    <col min="9742" max="9742" width="8.7109375" style="1721" customWidth="1"/>
    <col min="9743" max="9743" width="9.140625" style="1721"/>
    <col min="9744" max="9744" width="14.28515625" style="1721" bestFit="1" customWidth="1"/>
    <col min="9745" max="9984" width="9.140625" style="1721"/>
    <col min="9985" max="9985" width="10.7109375" style="1721" customWidth="1"/>
    <col min="9986" max="9986" width="11.28515625" style="1721" customWidth="1"/>
    <col min="9987" max="9987" width="12.7109375" style="1721" customWidth="1"/>
    <col min="9988" max="9988" width="12" style="1721" customWidth="1"/>
    <col min="9989" max="9989" width="12.5703125" style="1721" customWidth="1"/>
    <col min="9990" max="9990" width="10.85546875" style="1721" customWidth="1"/>
    <col min="9991" max="9993" width="12.42578125" style="1721" customWidth="1"/>
    <col min="9994" max="9994" width="10.42578125" style="1721" customWidth="1"/>
    <col min="9995" max="9995" width="12.7109375" style="1721" customWidth="1"/>
    <col min="9996" max="9996" width="16.85546875" style="1721" customWidth="1"/>
    <col min="9997" max="9997" width="9.140625" style="1721"/>
    <col min="9998" max="9998" width="8.7109375" style="1721" customWidth="1"/>
    <col min="9999" max="9999" width="9.140625" style="1721"/>
    <col min="10000" max="10000" width="14.28515625" style="1721" bestFit="1" customWidth="1"/>
    <col min="10001" max="10240" width="9.140625" style="1721"/>
    <col min="10241" max="10241" width="10.7109375" style="1721" customWidth="1"/>
    <col min="10242" max="10242" width="11.28515625" style="1721" customWidth="1"/>
    <col min="10243" max="10243" width="12.7109375" style="1721" customWidth="1"/>
    <col min="10244" max="10244" width="12" style="1721" customWidth="1"/>
    <col min="10245" max="10245" width="12.5703125" style="1721" customWidth="1"/>
    <col min="10246" max="10246" width="10.85546875" style="1721" customWidth="1"/>
    <col min="10247" max="10249" width="12.42578125" style="1721" customWidth="1"/>
    <col min="10250" max="10250" width="10.42578125" style="1721" customWidth="1"/>
    <col min="10251" max="10251" width="12.7109375" style="1721" customWidth="1"/>
    <col min="10252" max="10252" width="16.85546875" style="1721" customWidth="1"/>
    <col min="10253" max="10253" width="9.140625" style="1721"/>
    <col min="10254" max="10254" width="8.7109375" style="1721" customWidth="1"/>
    <col min="10255" max="10255" width="9.140625" style="1721"/>
    <col min="10256" max="10256" width="14.28515625" style="1721" bestFit="1" customWidth="1"/>
    <col min="10257" max="10496" width="9.140625" style="1721"/>
    <col min="10497" max="10497" width="10.7109375" style="1721" customWidth="1"/>
    <col min="10498" max="10498" width="11.28515625" style="1721" customWidth="1"/>
    <col min="10499" max="10499" width="12.7109375" style="1721" customWidth="1"/>
    <col min="10500" max="10500" width="12" style="1721" customWidth="1"/>
    <col min="10501" max="10501" width="12.5703125" style="1721" customWidth="1"/>
    <col min="10502" max="10502" width="10.85546875" style="1721" customWidth="1"/>
    <col min="10503" max="10505" width="12.42578125" style="1721" customWidth="1"/>
    <col min="10506" max="10506" width="10.42578125" style="1721" customWidth="1"/>
    <col min="10507" max="10507" width="12.7109375" style="1721" customWidth="1"/>
    <col min="10508" max="10508" width="16.85546875" style="1721" customWidth="1"/>
    <col min="10509" max="10509" width="9.140625" style="1721"/>
    <col min="10510" max="10510" width="8.7109375" style="1721" customWidth="1"/>
    <col min="10511" max="10511" width="9.140625" style="1721"/>
    <col min="10512" max="10512" width="14.28515625" style="1721" bestFit="1" customWidth="1"/>
    <col min="10513" max="10752" width="9.140625" style="1721"/>
    <col min="10753" max="10753" width="10.7109375" style="1721" customWidth="1"/>
    <col min="10754" max="10754" width="11.28515625" style="1721" customWidth="1"/>
    <col min="10755" max="10755" width="12.7109375" style="1721" customWidth="1"/>
    <col min="10756" max="10756" width="12" style="1721" customWidth="1"/>
    <col min="10757" max="10757" width="12.5703125" style="1721" customWidth="1"/>
    <col min="10758" max="10758" width="10.85546875" style="1721" customWidth="1"/>
    <col min="10759" max="10761" width="12.42578125" style="1721" customWidth="1"/>
    <col min="10762" max="10762" width="10.42578125" style="1721" customWidth="1"/>
    <col min="10763" max="10763" width="12.7109375" style="1721" customWidth="1"/>
    <col min="10764" max="10764" width="16.85546875" style="1721" customWidth="1"/>
    <col min="10765" max="10765" width="9.140625" style="1721"/>
    <col min="10766" max="10766" width="8.7109375" style="1721" customWidth="1"/>
    <col min="10767" max="10767" width="9.140625" style="1721"/>
    <col min="10768" max="10768" width="14.28515625" style="1721" bestFit="1" customWidth="1"/>
    <col min="10769" max="11008" width="9.140625" style="1721"/>
    <col min="11009" max="11009" width="10.7109375" style="1721" customWidth="1"/>
    <col min="11010" max="11010" width="11.28515625" style="1721" customWidth="1"/>
    <col min="11011" max="11011" width="12.7109375" style="1721" customWidth="1"/>
    <col min="11012" max="11012" width="12" style="1721" customWidth="1"/>
    <col min="11013" max="11013" width="12.5703125" style="1721" customWidth="1"/>
    <col min="11014" max="11014" width="10.85546875" style="1721" customWidth="1"/>
    <col min="11015" max="11017" width="12.42578125" style="1721" customWidth="1"/>
    <col min="11018" max="11018" width="10.42578125" style="1721" customWidth="1"/>
    <col min="11019" max="11019" width="12.7109375" style="1721" customWidth="1"/>
    <col min="11020" max="11020" width="16.85546875" style="1721" customWidth="1"/>
    <col min="11021" max="11021" width="9.140625" style="1721"/>
    <col min="11022" max="11022" width="8.7109375" style="1721" customWidth="1"/>
    <col min="11023" max="11023" width="9.140625" style="1721"/>
    <col min="11024" max="11024" width="14.28515625" style="1721" bestFit="1" customWidth="1"/>
    <col min="11025" max="11264" width="9.140625" style="1721"/>
    <col min="11265" max="11265" width="10.7109375" style="1721" customWidth="1"/>
    <col min="11266" max="11266" width="11.28515625" style="1721" customWidth="1"/>
    <col min="11267" max="11267" width="12.7109375" style="1721" customWidth="1"/>
    <col min="11268" max="11268" width="12" style="1721" customWidth="1"/>
    <col min="11269" max="11269" width="12.5703125" style="1721" customWidth="1"/>
    <col min="11270" max="11270" width="10.85546875" style="1721" customWidth="1"/>
    <col min="11271" max="11273" width="12.42578125" style="1721" customWidth="1"/>
    <col min="11274" max="11274" width="10.42578125" style="1721" customWidth="1"/>
    <col min="11275" max="11275" width="12.7109375" style="1721" customWidth="1"/>
    <col min="11276" max="11276" width="16.85546875" style="1721" customWidth="1"/>
    <col min="11277" max="11277" width="9.140625" style="1721"/>
    <col min="11278" max="11278" width="8.7109375" style="1721" customWidth="1"/>
    <col min="11279" max="11279" width="9.140625" style="1721"/>
    <col min="11280" max="11280" width="14.28515625" style="1721" bestFit="1" customWidth="1"/>
    <col min="11281" max="11520" width="9.140625" style="1721"/>
    <col min="11521" max="11521" width="10.7109375" style="1721" customWidth="1"/>
    <col min="11522" max="11522" width="11.28515625" style="1721" customWidth="1"/>
    <col min="11523" max="11523" width="12.7109375" style="1721" customWidth="1"/>
    <col min="11524" max="11524" width="12" style="1721" customWidth="1"/>
    <col min="11525" max="11525" width="12.5703125" style="1721" customWidth="1"/>
    <col min="11526" max="11526" width="10.85546875" style="1721" customWidth="1"/>
    <col min="11527" max="11529" width="12.42578125" style="1721" customWidth="1"/>
    <col min="11530" max="11530" width="10.42578125" style="1721" customWidth="1"/>
    <col min="11531" max="11531" width="12.7109375" style="1721" customWidth="1"/>
    <col min="11532" max="11532" width="16.85546875" style="1721" customWidth="1"/>
    <col min="11533" max="11533" width="9.140625" style="1721"/>
    <col min="11534" max="11534" width="8.7109375" style="1721" customWidth="1"/>
    <col min="11535" max="11535" width="9.140625" style="1721"/>
    <col min="11536" max="11536" width="14.28515625" style="1721" bestFit="1" customWidth="1"/>
    <col min="11537" max="11776" width="9.140625" style="1721"/>
    <col min="11777" max="11777" width="10.7109375" style="1721" customWidth="1"/>
    <col min="11778" max="11778" width="11.28515625" style="1721" customWidth="1"/>
    <col min="11779" max="11779" width="12.7109375" style="1721" customWidth="1"/>
    <col min="11780" max="11780" width="12" style="1721" customWidth="1"/>
    <col min="11781" max="11781" width="12.5703125" style="1721" customWidth="1"/>
    <col min="11782" max="11782" width="10.85546875" style="1721" customWidth="1"/>
    <col min="11783" max="11785" width="12.42578125" style="1721" customWidth="1"/>
    <col min="11786" max="11786" width="10.42578125" style="1721" customWidth="1"/>
    <col min="11787" max="11787" width="12.7109375" style="1721" customWidth="1"/>
    <col min="11788" max="11788" width="16.85546875" style="1721" customWidth="1"/>
    <col min="11789" max="11789" width="9.140625" style="1721"/>
    <col min="11790" max="11790" width="8.7109375" style="1721" customWidth="1"/>
    <col min="11791" max="11791" width="9.140625" style="1721"/>
    <col min="11792" max="11792" width="14.28515625" style="1721" bestFit="1" customWidth="1"/>
    <col min="11793" max="12032" width="9.140625" style="1721"/>
    <col min="12033" max="12033" width="10.7109375" style="1721" customWidth="1"/>
    <col min="12034" max="12034" width="11.28515625" style="1721" customWidth="1"/>
    <col min="12035" max="12035" width="12.7109375" style="1721" customWidth="1"/>
    <col min="12036" max="12036" width="12" style="1721" customWidth="1"/>
    <col min="12037" max="12037" width="12.5703125" style="1721" customWidth="1"/>
    <col min="12038" max="12038" width="10.85546875" style="1721" customWidth="1"/>
    <col min="12039" max="12041" width="12.42578125" style="1721" customWidth="1"/>
    <col min="12042" max="12042" width="10.42578125" style="1721" customWidth="1"/>
    <col min="12043" max="12043" width="12.7109375" style="1721" customWidth="1"/>
    <col min="12044" max="12044" width="16.85546875" style="1721" customWidth="1"/>
    <col min="12045" max="12045" width="9.140625" style="1721"/>
    <col min="12046" max="12046" width="8.7109375" style="1721" customWidth="1"/>
    <col min="12047" max="12047" width="9.140625" style="1721"/>
    <col min="12048" max="12048" width="14.28515625" style="1721" bestFit="1" customWidth="1"/>
    <col min="12049" max="12288" width="9.140625" style="1721"/>
    <col min="12289" max="12289" width="10.7109375" style="1721" customWidth="1"/>
    <col min="12290" max="12290" width="11.28515625" style="1721" customWidth="1"/>
    <col min="12291" max="12291" width="12.7109375" style="1721" customWidth="1"/>
    <col min="12292" max="12292" width="12" style="1721" customWidth="1"/>
    <col min="12293" max="12293" width="12.5703125" style="1721" customWidth="1"/>
    <col min="12294" max="12294" width="10.85546875" style="1721" customWidth="1"/>
    <col min="12295" max="12297" width="12.42578125" style="1721" customWidth="1"/>
    <col min="12298" max="12298" width="10.42578125" style="1721" customWidth="1"/>
    <col min="12299" max="12299" width="12.7109375" style="1721" customWidth="1"/>
    <col min="12300" max="12300" width="16.85546875" style="1721" customWidth="1"/>
    <col min="12301" max="12301" width="9.140625" style="1721"/>
    <col min="12302" max="12302" width="8.7109375" style="1721" customWidth="1"/>
    <col min="12303" max="12303" width="9.140625" style="1721"/>
    <col min="12304" max="12304" width="14.28515625" style="1721" bestFit="1" customWidth="1"/>
    <col min="12305" max="12544" width="9.140625" style="1721"/>
    <col min="12545" max="12545" width="10.7109375" style="1721" customWidth="1"/>
    <col min="12546" max="12546" width="11.28515625" style="1721" customWidth="1"/>
    <col min="12547" max="12547" width="12.7109375" style="1721" customWidth="1"/>
    <col min="12548" max="12548" width="12" style="1721" customWidth="1"/>
    <col min="12549" max="12549" width="12.5703125" style="1721" customWidth="1"/>
    <col min="12550" max="12550" width="10.85546875" style="1721" customWidth="1"/>
    <col min="12551" max="12553" width="12.42578125" style="1721" customWidth="1"/>
    <col min="12554" max="12554" width="10.42578125" style="1721" customWidth="1"/>
    <col min="12555" max="12555" width="12.7109375" style="1721" customWidth="1"/>
    <col min="12556" max="12556" width="16.85546875" style="1721" customWidth="1"/>
    <col min="12557" max="12557" width="9.140625" style="1721"/>
    <col min="12558" max="12558" width="8.7109375" style="1721" customWidth="1"/>
    <col min="12559" max="12559" width="9.140625" style="1721"/>
    <col min="12560" max="12560" width="14.28515625" style="1721" bestFit="1" customWidth="1"/>
    <col min="12561" max="12800" width="9.140625" style="1721"/>
    <col min="12801" max="12801" width="10.7109375" style="1721" customWidth="1"/>
    <col min="12802" max="12802" width="11.28515625" style="1721" customWidth="1"/>
    <col min="12803" max="12803" width="12.7109375" style="1721" customWidth="1"/>
    <col min="12804" max="12804" width="12" style="1721" customWidth="1"/>
    <col min="12805" max="12805" width="12.5703125" style="1721" customWidth="1"/>
    <col min="12806" max="12806" width="10.85546875" style="1721" customWidth="1"/>
    <col min="12807" max="12809" width="12.42578125" style="1721" customWidth="1"/>
    <col min="12810" max="12810" width="10.42578125" style="1721" customWidth="1"/>
    <col min="12811" max="12811" width="12.7109375" style="1721" customWidth="1"/>
    <col min="12812" max="12812" width="16.85546875" style="1721" customWidth="1"/>
    <col min="12813" max="12813" width="9.140625" style="1721"/>
    <col min="12814" max="12814" width="8.7109375" style="1721" customWidth="1"/>
    <col min="12815" max="12815" width="9.140625" style="1721"/>
    <col min="12816" max="12816" width="14.28515625" style="1721" bestFit="1" customWidth="1"/>
    <col min="12817" max="13056" width="9.140625" style="1721"/>
    <col min="13057" max="13057" width="10.7109375" style="1721" customWidth="1"/>
    <col min="13058" max="13058" width="11.28515625" style="1721" customWidth="1"/>
    <col min="13059" max="13059" width="12.7109375" style="1721" customWidth="1"/>
    <col min="13060" max="13060" width="12" style="1721" customWidth="1"/>
    <col min="13061" max="13061" width="12.5703125" style="1721" customWidth="1"/>
    <col min="13062" max="13062" width="10.85546875" style="1721" customWidth="1"/>
    <col min="13063" max="13065" width="12.42578125" style="1721" customWidth="1"/>
    <col min="13066" max="13066" width="10.42578125" style="1721" customWidth="1"/>
    <col min="13067" max="13067" width="12.7109375" style="1721" customWidth="1"/>
    <col min="13068" max="13068" width="16.85546875" style="1721" customWidth="1"/>
    <col min="13069" max="13069" width="9.140625" style="1721"/>
    <col min="13070" max="13070" width="8.7109375" style="1721" customWidth="1"/>
    <col min="13071" max="13071" width="9.140625" style="1721"/>
    <col min="13072" max="13072" width="14.28515625" style="1721" bestFit="1" customWidth="1"/>
    <col min="13073" max="13312" width="9.140625" style="1721"/>
    <col min="13313" max="13313" width="10.7109375" style="1721" customWidth="1"/>
    <col min="13314" max="13314" width="11.28515625" style="1721" customWidth="1"/>
    <col min="13315" max="13315" width="12.7109375" style="1721" customWidth="1"/>
    <col min="13316" max="13316" width="12" style="1721" customWidth="1"/>
    <col min="13317" max="13317" width="12.5703125" style="1721" customWidth="1"/>
    <col min="13318" max="13318" width="10.85546875" style="1721" customWidth="1"/>
    <col min="13319" max="13321" width="12.42578125" style="1721" customWidth="1"/>
    <col min="13322" max="13322" width="10.42578125" style="1721" customWidth="1"/>
    <col min="13323" max="13323" width="12.7109375" style="1721" customWidth="1"/>
    <col min="13324" max="13324" width="16.85546875" style="1721" customWidth="1"/>
    <col min="13325" max="13325" width="9.140625" style="1721"/>
    <col min="13326" max="13326" width="8.7109375" style="1721" customWidth="1"/>
    <col min="13327" max="13327" width="9.140625" style="1721"/>
    <col min="13328" max="13328" width="14.28515625" style="1721" bestFit="1" customWidth="1"/>
    <col min="13329" max="13568" width="9.140625" style="1721"/>
    <col min="13569" max="13569" width="10.7109375" style="1721" customWidth="1"/>
    <col min="13570" max="13570" width="11.28515625" style="1721" customWidth="1"/>
    <col min="13571" max="13571" width="12.7109375" style="1721" customWidth="1"/>
    <col min="13572" max="13572" width="12" style="1721" customWidth="1"/>
    <col min="13573" max="13573" width="12.5703125" style="1721" customWidth="1"/>
    <col min="13574" max="13574" width="10.85546875" style="1721" customWidth="1"/>
    <col min="13575" max="13577" width="12.42578125" style="1721" customWidth="1"/>
    <col min="13578" max="13578" width="10.42578125" style="1721" customWidth="1"/>
    <col min="13579" max="13579" width="12.7109375" style="1721" customWidth="1"/>
    <col min="13580" max="13580" width="16.85546875" style="1721" customWidth="1"/>
    <col min="13581" max="13581" width="9.140625" style="1721"/>
    <col min="13582" max="13582" width="8.7109375" style="1721" customWidth="1"/>
    <col min="13583" max="13583" width="9.140625" style="1721"/>
    <col min="13584" max="13584" width="14.28515625" style="1721" bestFit="1" customWidth="1"/>
    <col min="13585" max="13824" width="9.140625" style="1721"/>
    <col min="13825" max="13825" width="10.7109375" style="1721" customWidth="1"/>
    <col min="13826" max="13826" width="11.28515625" style="1721" customWidth="1"/>
    <col min="13827" max="13827" width="12.7109375" style="1721" customWidth="1"/>
    <col min="13828" max="13828" width="12" style="1721" customWidth="1"/>
    <col min="13829" max="13829" width="12.5703125" style="1721" customWidth="1"/>
    <col min="13830" max="13830" width="10.85546875" style="1721" customWidth="1"/>
    <col min="13831" max="13833" width="12.42578125" style="1721" customWidth="1"/>
    <col min="13834" max="13834" width="10.42578125" style="1721" customWidth="1"/>
    <col min="13835" max="13835" width="12.7109375" style="1721" customWidth="1"/>
    <col min="13836" max="13836" width="16.85546875" style="1721" customWidth="1"/>
    <col min="13837" max="13837" width="9.140625" style="1721"/>
    <col min="13838" max="13838" width="8.7109375" style="1721" customWidth="1"/>
    <col min="13839" max="13839" width="9.140625" style="1721"/>
    <col min="13840" max="13840" width="14.28515625" style="1721" bestFit="1" customWidth="1"/>
    <col min="13841" max="14080" width="9.140625" style="1721"/>
    <col min="14081" max="14081" width="10.7109375" style="1721" customWidth="1"/>
    <col min="14082" max="14082" width="11.28515625" style="1721" customWidth="1"/>
    <col min="14083" max="14083" width="12.7109375" style="1721" customWidth="1"/>
    <col min="14084" max="14084" width="12" style="1721" customWidth="1"/>
    <col min="14085" max="14085" width="12.5703125" style="1721" customWidth="1"/>
    <col min="14086" max="14086" width="10.85546875" style="1721" customWidth="1"/>
    <col min="14087" max="14089" width="12.42578125" style="1721" customWidth="1"/>
    <col min="14090" max="14090" width="10.42578125" style="1721" customWidth="1"/>
    <col min="14091" max="14091" width="12.7109375" style="1721" customWidth="1"/>
    <col min="14092" max="14092" width="16.85546875" style="1721" customWidth="1"/>
    <col min="14093" max="14093" width="9.140625" style="1721"/>
    <col min="14094" max="14094" width="8.7109375" style="1721" customWidth="1"/>
    <col min="14095" max="14095" width="9.140625" style="1721"/>
    <col min="14096" max="14096" width="14.28515625" style="1721" bestFit="1" customWidth="1"/>
    <col min="14097" max="14336" width="9.140625" style="1721"/>
    <col min="14337" max="14337" width="10.7109375" style="1721" customWidth="1"/>
    <col min="14338" max="14338" width="11.28515625" style="1721" customWidth="1"/>
    <col min="14339" max="14339" width="12.7109375" style="1721" customWidth="1"/>
    <col min="14340" max="14340" width="12" style="1721" customWidth="1"/>
    <col min="14341" max="14341" width="12.5703125" style="1721" customWidth="1"/>
    <col min="14342" max="14342" width="10.85546875" style="1721" customWidth="1"/>
    <col min="14343" max="14345" width="12.42578125" style="1721" customWidth="1"/>
    <col min="14346" max="14346" width="10.42578125" style="1721" customWidth="1"/>
    <col min="14347" max="14347" width="12.7109375" style="1721" customWidth="1"/>
    <col min="14348" max="14348" width="16.85546875" style="1721" customWidth="1"/>
    <col min="14349" max="14349" width="9.140625" style="1721"/>
    <col min="14350" max="14350" width="8.7109375" style="1721" customWidth="1"/>
    <col min="14351" max="14351" width="9.140625" style="1721"/>
    <col min="14352" max="14352" width="14.28515625" style="1721" bestFit="1" customWidth="1"/>
    <col min="14353" max="14592" width="9.140625" style="1721"/>
    <col min="14593" max="14593" width="10.7109375" style="1721" customWidth="1"/>
    <col min="14594" max="14594" width="11.28515625" style="1721" customWidth="1"/>
    <col min="14595" max="14595" width="12.7109375" style="1721" customWidth="1"/>
    <col min="14596" max="14596" width="12" style="1721" customWidth="1"/>
    <col min="14597" max="14597" width="12.5703125" style="1721" customWidth="1"/>
    <col min="14598" max="14598" width="10.85546875" style="1721" customWidth="1"/>
    <col min="14599" max="14601" width="12.42578125" style="1721" customWidth="1"/>
    <col min="14602" max="14602" width="10.42578125" style="1721" customWidth="1"/>
    <col min="14603" max="14603" width="12.7109375" style="1721" customWidth="1"/>
    <col min="14604" max="14604" width="16.85546875" style="1721" customWidth="1"/>
    <col min="14605" max="14605" width="9.140625" style="1721"/>
    <col min="14606" max="14606" width="8.7109375" style="1721" customWidth="1"/>
    <col min="14607" max="14607" width="9.140625" style="1721"/>
    <col min="14608" max="14608" width="14.28515625" style="1721" bestFit="1" customWidth="1"/>
    <col min="14609" max="14848" width="9.140625" style="1721"/>
    <col min="14849" max="14849" width="10.7109375" style="1721" customWidth="1"/>
    <col min="14850" max="14850" width="11.28515625" style="1721" customWidth="1"/>
    <col min="14851" max="14851" width="12.7109375" style="1721" customWidth="1"/>
    <col min="14852" max="14852" width="12" style="1721" customWidth="1"/>
    <col min="14853" max="14853" width="12.5703125" style="1721" customWidth="1"/>
    <col min="14854" max="14854" width="10.85546875" style="1721" customWidth="1"/>
    <col min="14855" max="14857" width="12.42578125" style="1721" customWidth="1"/>
    <col min="14858" max="14858" width="10.42578125" style="1721" customWidth="1"/>
    <col min="14859" max="14859" width="12.7109375" style="1721" customWidth="1"/>
    <col min="14860" max="14860" width="16.85546875" style="1721" customWidth="1"/>
    <col min="14861" max="14861" width="9.140625" style="1721"/>
    <col min="14862" max="14862" width="8.7109375" style="1721" customWidth="1"/>
    <col min="14863" max="14863" width="9.140625" style="1721"/>
    <col min="14864" max="14864" width="14.28515625" style="1721" bestFit="1" customWidth="1"/>
    <col min="14865" max="15104" width="9.140625" style="1721"/>
    <col min="15105" max="15105" width="10.7109375" style="1721" customWidth="1"/>
    <col min="15106" max="15106" width="11.28515625" style="1721" customWidth="1"/>
    <col min="15107" max="15107" width="12.7109375" style="1721" customWidth="1"/>
    <col min="15108" max="15108" width="12" style="1721" customWidth="1"/>
    <col min="15109" max="15109" width="12.5703125" style="1721" customWidth="1"/>
    <col min="15110" max="15110" width="10.85546875" style="1721" customWidth="1"/>
    <col min="15111" max="15113" width="12.42578125" style="1721" customWidth="1"/>
    <col min="15114" max="15114" width="10.42578125" style="1721" customWidth="1"/>
    <col min="15115" max="15115" width="12.7109375" style="1721" customWidth="1"/>
    <col min="15116" max="15116" width="16.85546875" style="1721" customWidth="1"/>
    <col min="15117" max="15117" width="9.140625" style="1721"/>
    <col min="15118" max="15118" width="8.7109375" style="1721" customWidth="1"/>
    <col min="15119" max="15119" width="9.140625" style="1721"/>
    <col min="15120" max="15120" width="14.28515625" style="1721" bestFit="1" customWidth="1"/>
    <col min="15121" max="15360" width="9.140625" style="1721"/>
    <col min="15361" max="15361" width="10.7109375" style="1721" customWidth="1"/>
    <col min="15362" max="15362" width="11.28515625" style="1721" customWidth="1"/>
    <col min="15363" max="15363" width="12.7109375" style="1721" customWidth="1"/>
    <col min="15364" max="15364" width="12" style="1721" customWidth="1"/>
    <col min="15365" max="15365" width="12.5703125" style="1721" customWidth="1"/>
    <col min="15366" max="15366" width="10.85546875" style="1721" customWidth="1"/>
    <col min="15367" max="15369" width="12.42578125" style="1721" customWidth="1"/>
    <col min="15370" max="15370" width="10.42578125" style="1721" customWidth="1"/>
    <col min="15371" max="15371" width="12.7109375" style="1721" customWidth="1"/>
    <col min="15372" max="15372" width="16.85546875" style="1721" customWidth="1"/>
    <col min="15373" max="15373" width="9.140625" style="1721"/>
    <col min="15374" max="15374" width="8.7109375" style="1721" customWidth="1"/>
    <col min="15375" max="15375" width="9.140625" style="1721"/>
    <col min="15376" max="15376" width="14.28515625" style="1721" bestFit="1" customWidth="1"/>
    <col min="15377" max="15616" width="9.140625" style="1721"/>
    <col min="15617" max="15617" width="10.7109375" style="1721" customWidth="1"/>
    <col min="15618" max="15618" width="11.28515625" style="1721" customWidth="1"/>
    <col min="15619" max="15619" width="12.7109375" style="1721" customWidth="1"/>
    <col min="15620" max="15620" width="12" style="1721" customWidth="1"/>
    <col min="15621" max="15621" width="12.5703125" style="1721" customWidth="1"/>
    <col min="15622" max="15622" width="10.85546875" style="1721" customWidth="1"/>
    <col min="15623" max="15625" width="12.42578125" style="1721" customWidth="1"/>
    <col min="15626" max="15626" width="10.42578125" style="1721" customWidth="1"/>
    <col min="15627" max="15627" width="12.7109375" style="1721" customWidth="1"/>
    <col min="15628" max="15628" width="16.85546875" style="1721" customWidth="1"/>
    <col min="15629" max="15629" width="9.140625" style="1721"/>
    <col min="15630" max="15630" width="8.7109375" style="1721" customWidth="1"/>
    <col min="15631" max="15631" width="9.140625" style="1721"/>
    <col min="15632" max="15632" width="14.28515625" style="1721" bestFit="1" customWidth="1"/>
    <col min="15633" max="15872" width="9.140625" style="1721"/>
    <col min="15873" max="15873" width="10.7109375" style="1721" customWidth="1"/>
    <col min="15874" max="15874" width="11.28515625" style="1721" customWidth="1"/>
    <col min="15875" max="15875" width="12.7109375" style="1721" customWidth="1"/>
    <col min="15876" max="15876" width="12" style="1721" customWidth="1"/>
    <col min="15877" max="15877" width="12.5703125" style="1721" customWidth="1"/>
    <col min="15878" max="15878" width="10.85546875" style="1721" customWidth="1"/>
    <col min="15879" max="15881" width="12.42578125" style="1721" customWidth="1"/>
    <col min="15882" max="15882" width="10.42578125" style="1721" customWidth="1"/>
    <col min="15883" max="15883" width="12.7109375" style="1721" customWidth="1"/>
    <col min="15884" max="15884" width="16.85546875" style="1721" customWidth="1"/>
    <col min="15885" max="15885" width="9.140625" style="1721"/>
    <col min="15886" max="15886" width="8.7109375" style="1721" customWidth="1"/>
    <col min="15887" max="15887" width="9.140625" style="1721"/>
    <col min="15888" max="15888" width="14.28515625" style="1721" bestFit="1" customWidth="1"/>
    <col min="15889" max="16128" width="9.140625" style="1721"/>
    <col min="16129" max="16129" width="10.7109375" style="1721" customWidth="1"/>
    <col min="16130" max="16130" width="11.28515625" style="1721" customWidth="1"/>
    <col min="16131" max="16131" width="12.7109375" style="1721" customWidth="1"/>
    <col min="16132" max="16132" width="12" style="1721" customWidth="1"/>
    <col min="16133" max="16133" width="12.5703125" style="1721" customWidth="1"/>
    <col min="16134" max="16134" width="10.85546875" style="1721" customWidth="1"/>
    <col min="16135" max="16137" width="12.42578125" style="1721" customWidth="1"/>
    <col min="16138" max="16138" width="10.42578125" style="1721" customWidth="1"/>
    <col min="16139" max="16139" width="12.7109375" style="1721" customWidth="1"/>
    <col min="16140" max="16140" width="16.85546875" style="1721" customWidth="1"/>
    <col min="16141" max="16141" width="9.140625" style="1721"/>
    <col min="16142" max="16142" width="8.7109375" style="1721" customWidth="1"/>
    <col min="16143" max="16143" width="9.140625" style="1721"/>
    <col min="16144" max="16144" width="14.28515625" style="1721" bestFit="1" customWidth="1"/>
    <col min="16145" max="16384" width="9.140625" style="1721"/>
  </cols>
  <sheetData>
    <row r="1" spans="1:11" s="1720" customFormat="1" ht="20.25" x14ac:dyDescent="0.25">
      <c r="A1" s="3467" t="s">
        <v>5768</v>
      </c>
      <c r="B1" s="2103"/>
      <c r="C1" s="2103"/>
      <c r="D1" s="2103"/>
      <c r="E1" s="2103"/>
      <c r="F1" s="2103"/>
      <c r="G1" s="2104"/>
      <c r="H1" s="2104"/>
      <c r="I1" s="2104"/>
      <c r="J1" s="2105"/>
      <c r="K1" s="1721"/>
    </row>
    <row r="2" spans="1:11" ht="20.25" x14ac:dyDescent="0.25">
      <c r="A2" s="3467" t="s">
        <v>4792</v>
      </c>
      <c r="B2" s="2103"/>
      <c r="C2" s="2103"/>
      <c r="D2" s="2103"/>
      <c r="E2" s="2103"/>
      <c r="F2" s="2103"/>
      <c r="G2" s="2104"/>
      <c r="H2" s="2104"/>
      <c r="I2" s="2104"/>
      <c r="J2" s="2105"/>
    </row>
    <row r="3" spans="1:11" ht="21" thickBot="1" x14ac:dyDescent="0.3">
      <c r="A3" s="2106"/>
      <c r="B3" s="2106"/>
      <c r="C3" s="2106"/>
      <c r="D3" s="2106"/>
      <c r="E3" s="2106"/>
      <c r="F3" s="2106"/>
      <c r="G3" s="2104"/>
      <c r="H3" s="2104"/>
      <c r="I3" s="2104"/>
      <c r="J3" s="2105"/>
    </row>
    <row r="4" spans="1:11" ht="17.25" thickTop="1" x14ac:dyDescent="0.25">
      <c r="A4" s="3468"/>
      <c r="B4" s="3469"/>
      <c r="C4" s="3469"/>
      <c r="D4" s="3469"/>
      <c r="E4" s="3469"/>
      <c r="F4" s="3469"/>
      <c r="G4" s="3470"/>
      <c r="H4" s="2107"/>
      <c r="I4" s="2107"/>
      <c r="J4" s="2105"/>
    </row>
    <row r="5" spans="1:11" ht="17.25" thickBot="1" x14ac:dyDescent="0.3">
      <c r="A5" s="1552" t="s">
        <v>0</v>
      </c>
      <c r="B5" s="3471" t="s">
        <v>4793</v>
      </c>
      <c r="C5" s="3471" t="s">
        <v>4794</v>
      </c>
      <c r="D5" s="3471" t="s">
        <v>4795</v>
      </c>
      <c r="E5" s="3471" t="s">
        <v>4793</v>
      </c>
      <c r="F5" s="3471" t="s">
        <v>4794</v>
      </c>
      <c r="G5" s="3472" t="s">
        <v>4795</v>
      </c>
      <c r="H5" s="2107"/>
      <c r="I5" s="2107"/>
      <c r="J5" s="2108"/>
    </row>
    <row r="6" spans="1:11" ht="17.25" thickBot="1" x14ac:dyDescent="0.3">
      <c r="A6" s="3473"/>
      <c r="B6" s="4416" t="s">
        <v>4796</v>
      </c>
      <c r="C6" s="4416"/>
      <c r="D6" s="4416"/>
      <c r="E6" s="4416" t="s">
        <v>4797</v>
      </c>
      <c r="F6" s="4416"/>
      <c r="G6" s="4417"/>
      <c r="H6" s="2107"/>
      <c r="I6" s="2107"/>
      <c r="J6" s="2108"/>
    </row>
    <row r="7" spans="1:11" ht="16.5" hidden="1" x14ac:dyDescent="0.25">
      <c r="A7" s="2109">
        <v>41275</v>
      </c>
      <c r="B7" s="2110">
        <v>30.430700000000002</v>
      </c>
      <c r="C7" s="2110">
        <v>41.271900000000002</v>
      </c>
      <c r="D7" s="2110">
        <v>48.303600000000003</v>
      </c>
      <c r="E7" s="2110">
        <v>30.603123809523812</v>
      </c>
      <c r="F7" s="2110">
        <v>40.656466666666653</v>
      </c>
      <c r="G7" s="2111">
        <v>48.939066666666662</v>
      </c>
      <c r="H7" s="2107"/>
      <c r="I7" s="2107"/>
      <c r="J7" s="2108"/>
    </row>
    <row r="8" spans="1:11" ht="16.5" hidden="1" x14ac:dyDescent="0.25">
      <c r="A8" s="2109">
        <v>41306</v>
      </c>
      <c r="B8" s="2110">
        <v>30.850300000000001</v>
      </c>
      <c r="C8" s="2110">
        <v>40.475099999999998</v>
      </c>
      <c r="D8" s="2110">
        <v>46.942799999999998</v>
      </c>
      <c r="E8" s="2110">
        <v>30.654636842105255</v>
      </c>
      <c r="F8" s="2110">
        <v>40.882905263157895</v>
      </c>
      <c r="G8" s="2111">
        <v>47.462326315789475</v>
      </c>
      <c r="H8" s="2107"/>
      <c r="I8" s="2107"/>
      <c r="J8" s="2108"/>
    </row>
    <row r="9" spans="1:11" ht="16.5" hidden="1" x14ac:dyDescent="0.25">
      <c r="A9" s="2109">
        <v>41334</v>
      </c>
      <c r="B9" s="2110">
        <v>31.3004</v>
      </c>
      <c r="C9" s="2110">
        <v>40.124299999999998</v>
      </c>
      <c r="D9" s="2110">
        <v>47.625500000000002</v>
      </c>
      <c r="E9" s="2110">
        <v>31.066909999999996</v>
      </c>
      <c r="F9" s="2110">
        <v>40.289155000000001</v>
      </c>
      <c r="G9" s="2111">
        <v>46.976050000000001</v>
      </c>
      <c r="H9" s="2107"/>
      <c r="I9" s="2107"/>
      <c r="J9" s="2108"/>
    </row>
    <row r="10" spans="1:11" ht="16.5" hidden="1" x14ac:dyDescent="0.25">
      <c r="A10" s="2109">
        <v>41365</v>
      </c>
      <c r="B10" s="2110">
        <v>31.0306</v>
      </c>
      <c r="C10" s="2110">
        <v>40.616300000000003</v>
      </c>
      <c r="D10" s="2110">
        <v>48.115400000000001</v>
      </c>
      <c r="E10" s="2110">
        <v>31.116445000000006</v>
      </c>
      <c r="F10" s="2110">
        <v>40.532910000000001</v>
      </c>
      <c r="G10" s="2111">
        <v>47.664449999999995</v>
      </c>
      <c r="H10" s="2107"/>
      <c r="I10" s="2107"/>
      <c r="J10" s="2108"/>
    </row>
    <row r="11" spans="1:11" ht="16.5" hidden="1" x14ac:dyDescent="0.25">
      <c r="A11" s="2109">
        <v>41395</v>
      </c>
      <c r="B11" s="2110">
        <v>31.124199999999998</v>
      </c>
      <c r="C11" s="2110">
        <v>40.674700000000001</v>
      </c>
      <c r="D11" s="2110">
        <v>47.593200000000003</v>
      </c>
      <c r="E11" s="2110">
        <v>31.167886363636363</v>
      </c>
      <c r="F11" s="2110">
        <v>40.473986363636371</v>
      </c>
      <c r="G11" s="2111">
        <v>47.741309090909091</v>
      </c>
      <c r="H11" s="2107"/>
      <c r="I11" s="2107"/>
      <c r="J11" s="2108"/>
    </row>
    <row r="12" spans="1:11" ht="16.5" hidden="1" x14ac:dyDescent="0.25">
      <c r="A12" s="2109">
        <v>41426</v>
      </c>
      <c r="B12" s="2110">
        <v>31.184000000000001</v>
      </c>
      <c r="C12" s="2110">
        <v>40.688499999999998</v>
      </c>
      <c r="D12" s="2110">
        <v>47.794499999999999</v>
      </c>
      <c r="E12" s="2110">
        <v>30.964214999999996</v>
      </c>
      <c r="F12" s="2110">
        <v>40.875264999999999</v>
      </c>
      <c r="G12" s="2111">
        <v>48.045384999999996</v>
      </c>
      <c r="H12" s="2107"/>
      <c r="I12" s="2107"/>
      <c r="J12" s="2108"/>
    </row>
    <row r="13" spans="1:11" ht="16.5" hidden="1" x14ac:dyDescent="0.25">
      <c r="A13" s="2109">
        <v>41456</v>
      </c>
      <c r="B13" s="2110">
        <v>30.9513</v>
      </c>
      <c r="C13" s="2110">
        <v>40.958199999999998</v>
      </c>
      <c r="D13" s="2110">
        <v>47.088099999999997</v>
      </c>
      <c r="E13" s="2110">
        <v>31.088491304347823</v>
      </c>
      <c r="F13" s="2110">
        <v>40.690691304347823</v>
      </c>
      <c r="G13" s="2111">
        <v>47.32544782608695</v>
      </c>
      <c r="H13" s="2107"/>
      <c r="I13" s="2107"/>
      <c r="J13" s="2108"/>
    </row>
    <row r="14" spans="1:11" ht="16.5" hidden="1" x14ac:dyDescent="0.25">
      <c r="A14" s="2109">
        <v>41487</v>
      </c>
      <c r="B14" s="2110">
        <v>30.9194</v>
      </c>
      <c r="C14" s="2110">
        <v>40.973500000000001</v>
      </c>
      <c r="D14" s="2110">
        <v>48.167000000000002</v>
      </c>
      <c r="E14" s="2110">
        <v>30.870180952380956</v>
      </c>
      <c r="F14" s="2110">
        <v>41.119528571428582</v>
      </c>
      <c r="G14" s="2111">
        <v>47.858095238095245</v>
      </c>
      <c r="H14" s="2107"/>
      <c r="I14" s="2107"/>
      <c r="J14" s="2108"/>
    </row>
    <row r="15" spans="1:11" ht="16.5" hidden="1" x14ac:dyDescent="0.25">
      <c r="A15" s="2109">
        <v>41518</v>
      </c>
      <c r="B15" s="2110">
        <v>30.5107</v>
      </c>
      <c r="C15" s="2110">
        <v>41.2699</v>
      </c>
      <c r="D15" s="2110">
        <v>49.3065</v>
      </c>
      <c r="E15" s="2110">
        <v>30.840750000000003</v>
      </c>
      <c r="F15" s="2110">
        <v>41.215094999999998</v>
      </c>
      <c r="G15" s="2111">
        <v>49.017115000000004</v>
      </c>
      <c r="H15" s="2107"/>
      <c r="I15" s="2107"/>
      <c r="J15" s="2108"/>
    </row>
    <row r="16" spans="1:11" ht="16.5" hidden="1" x14ac:dyDescent="0.25">
      <c r="A16" s="2109">
        <v>41548</v>
      </c>
      <c r="B16" s="2110">
        <v>30.186</v>
      </c>
      <c r="C16" s="2110">
        <v>41.391800000000003</v>
      </c>
      <c r="D16" s="2110">
        <v>48.579700000000003</v>
      </c>
      <c r="E16" s="2110">
        <v>30.381</v>
      </c>
      <c r="F16" s="2110">
        <v>41.430999999999997</v>
      </c>
      <c r="G16" s="2111">
        <v>48.997</v>
      </c>
      <c r="H16" s="2107"/>
      <c r="I16" s="2107"/>
      <c r="J16" s="2112"/>
    </row>
    <row r="17" spans="1:10" ht="16.5" hidden="1" x14ac:dyDescent="0.25">
      <c r="A17" s="2109">
        <v>41579</v>
      </c>
      <c r="B17" s="2110">
        <v>30.365400000000001</v>
      </c>
      <c r="C17" s="2110">
        <v>41.359900000000003</v>
      </c>
      <c r="D17" s="2110">
        <v>49.6</v>
      </c>
      <c r="E17" s="2110">
        <v>30.513550000000002</v>
      </c>
      <c r="F17" s="2110">
        <v>41.245615000000001</v>
      </c>
      <c r="G17" s="2111">
        <v>49.231155000000008</v>
      </c>
      <c r="H17" s="2107"/>
      <c r="I17" s="2107"/>
      <c r="J17" s="2112"/>
    </row>
    <row r="18" spans="1:10" ht="16.5" hidden="1" x14ac:dyDescent="0.25">
      <c r="A18" s="2109">
        <v>41609</v>
      </c>
      <c r="B18" s="2110">
        <v>30.261500000000002</v>
      </c>
      <c r="C18" s="2110">
        <v>41.633800000000001</v>
      </c>
      <c r="D18" s="2110">
        <v>49.841200000000001</v>
      </c>
      <c r="E18" s="2110">
        <v>30.280761904761896</v>
      </c>
      <c r="F18" s="2110">
        <v>41.475899999999996</v>
      </c>
      <c r="G18" s="2111">
        <v>49.642990476190462</v>
      </c>
      <c r="H18" s="2107"/>
      <c r="I18" s="2107"/>
      <c r="J18" s="2112"/>
    </row>
    <row r="19" spans="1:10" ht="16.5" hidden="1" x14ac:dyDescent="0.25">
      <c r="A19" s="2109">
        <v>41640</v>
      </c>
      <c r="B19" s="2110">
        <v>30.334599999999998</v>
      </c>
      <c r="C19" s="2110">
        <v>41.370199999999997</v>
      </c>
      <c r="D19" s="2110">
        <v>50.411900000000003</v>
      </c>
      <c r="E19" s="2110">
        <v>30.334347368421057</v>
      </c>
      <c r="F19" s="2110">
        <v>41.345510526315792</v>
      </c>
      <c r="G19" s="2111">
        <v>50.067547368421039</v>
      </c>
      <c r="H19" s="2107"/>
      <c r="I19" s="2107"/>
      <c r="J19" s="2108"/>
    </row>
    <row r="20" spans="1:10" ht="16.5" hidden="1" x14ac:dyDescent="0.25">
      <c r="A20" s="2109">
        <v>41671</v>
      </c>
      <c r="B20" s="2110">
        <v>30.182300000000001</v>
      </c>
      <c r="C20" s="2110">
        <v>41.464199999999998</v>
      </c>
      <c r="D20" s="2110">
        <v>50.6616</v>
      </c>
      <c r="E20" s="2110">
        <v>30.301788888888893</v>
      </c>
      <c r="F20" s="2110">
        <v>41.413055555555559</v>
      </c>
      <c r="G20" s="2111">
        <v>50.306766666666668</v>
      </c>
      <c r="H20" s="2107"/>
      <c r="I20" s="2107"/>
      <c r="J20" s="2108"/>
    </row>
    <row r="21" spans="1:10" ht="16.5" hidden="1" x14ac:dyDescent="0.25">
      <c r="A21" s="2109">
        <v>41699</v>
      </c>
      <c r="B21" s="2110">
        <v>30.196400000000001</v>
      </c>
      <c r="C21" s="2110">
        <v>41.5411</v>
      </c>
      <c r="D21" s="2110">
        <v>50.4268</v>
      </c>
      <c r="E21" s="2110">
        <v>30.107694736842106</v>
      </c>
      <c r="F21" s="2110">
        <v>41.639631578947366</v>
      </c>
      <c r="G21" s="2111">
        <v>50.17263157894736</v>
      </c>
      <c r="H21" s="2107"/>
      <c r="I21" s="2107"/>
      <c r="J21" s="2108"/>
    </row>
    <row r="22" spans="1:10" ht="16.5" hidden="1" x14ac:dyDescent="0.25">
      <c r="A22" s="2109">
        <v>41730</v>
      </c>
      <c r="B22" s="2110">
        <v>30.079899999999999</v>
      </c>
      <c r="C22" s="2110">
        <v>41.506999999999998</v>
      </c>
      <c r="D22" s="2110">
        <v>50.912799999999997</v>
      </c>
      <c r="E22" s="2110">
        <v>30.104427272727275</v>
      </c>
      <c r="F22" s="2110">
        <v>41.582795454545455</v>
      </c>
      <c r="G22" s="2111">
        <v>50.567418181818191</v>
      </c>
      <c r="H22" s="2107"/>
      <c r="I22" s="2107"/>
      <c r="J22" s="2108"/>
    </row>
    <row r="23" spans="1:10" ht="16.5" hidden="1" x14ac:dyDescent="0.25">
      <c r="A23" s="2109">
        <v>41760</v>
      </c>
      <c r="B23" s="2110">
        <v>30.342099999999999</v>
      </c>
      <c r="C23" s="2110">
        <v>41.297800000000002</v>
      </c>
      <c r="D23" s="2110">
        <v>50.977800000000002</v>
      </c>
      <c r="E23" s="2110">
        <v>30.180161904761899</v>
      </c>
      <c r="F23" s="2110">
        <v>41.459180952380954</v>
      </c>
      <c r="G23" s="2111">
        <v>51.058476190476192</v>
      </c>
      <c r="H23" s="2107"/>
      <c r="I23" s="2107"/>
      <c r="J23" s="2108"/>
    </row>
    <row r="24" spans="1:10" ht="16.5" hidden="1" x14ac:dyDescent="0.25">
      <c r="A24" s="2109">
        <v>41791</v>
      </c>
      <c r="B24" s="2110">
        <v>30.352499999999999</v>
      </c>
      <c r="C24" s="2110">
        <v>41.417000000000002</v>
      </c>
      <c r="D24" s="2110">
        <v>51.6494</v>
      </c>
      <c r="E24" s="2110">
        <v>30.390471428571427</v>
      </c>
      <c r="F24" s="2110">
        <v>41.325047619047623</v>
      </c>
      <c r="G24" s="2111">
        <v>51.443295238095246</v>
      </c>
      <c r="H24" s="2107"/>
      <c r="I24" s="2107"/>
      <c r="J24" s="2108"/>
    </row>
    <row r="25" spans="1:10" ht="16.5" hidden="1" x14ac:dyDescent="0.25">
      <c r="A25" s="2109">
        <v>41821</v>
      </c>
      <c r="B25" s="2110">
        <v>30.631799999999998</v>
      </c>
      <c r="C25" s="2110">
        <v>40.9527</v>
      </c>
      <c r="D25" s="2110">
        <v>51.8</v>
      </c>
      <c r="E25" s="2110">
        <v>30.387900000000002</v>
      </c>
      <c r="F25" s="2110">
        <v>41.174877272727265</v>
      </c>
      <c r="G25" s="2111">
        <v>52.062963636363634</v>
      </c>
      <c r="H25" s="2107"/>
      <c r="I25" s="2107"/>
      <c r="J25" s="2108"/>
    </row>
    <row r="26" spans="1:10" ht="16.5" hidden="1" x14ac:dyDescent="0.25">
      <c r="A26" s="2109">
        <v>41852</v>
      </c>
      <c r="B26" s="2110">
        <v>30.990300000000001</v>
      </c>
      <c r="C26" s="2110">
        <v>40.837899999999998</v>
      </c>
      <c r="D26" s="2110">
        <v>51.498899999999999</v>
      </c>
      <c r="E26" s="2110">
        <v>30.730385000000002</v>
      </c>
      <c r="F26" s="2110">
        <v>40.936310000000006</v>
      </c>
      <c r="G26" s="2111">
        <v>51.490829999999995</v>
      </c>
      <c r="H26" s="2107"/>
      <c r="I26" s="2107"/>
      <c r="J26" s="2108"/>
    </row>
    <row r="27" spans="1:10" ht="16.5" hidden="1" x14ac:dyDescent="0.25">
      <c r="A27" s="2109">
        <v>41883</v>
      </c>
      <c r="B27" s="2110">
        <v>31.4359</v>
      </c>
      <c r="C27" s="2110">
        <v>39.856200000000001</v>
      </c>
      <c r="D27" s="2110">
        <v>51.328800000000001</v>
      </c>
      <c r="E27" s="2110">
        <v>31.273809090909094</v>
      </c>
      <c r="F27" s="2110">
        <v>40.420631818181818</v>
      </c>
      <c r="G27" s="2111">
        <v>51.156013636363632</v>
      </c>
      <c r="H27" s="2107"/>
      <c r="I27" s="2107"/>
      <c r="J27" s="2108"/>
    </row>
    <row r="28" spans="1:10" ht="16.5" hidden="1" x14ac:dyDescent="0.25">
      <c r="A28" s="2109">
        <v>41913</v>
      </c>
      <c r="B28" s="2110">
        <v>31.444500000000001</v>
      </c>
      <c r="C28" s="2110">
        <v>39.494900000000001</v>
      </c>
      <c r="D28" s="2110">
        <v>50.3752</v>
      </c>
      <c r="E28" s="2110">
        <v>31.450813636363645</v>
      </c>
      <c r="F28" s="2110">
        <v>39.92524090909091</v>
      </c>
      <c r="G28" s="2111">
        <v>50.720499999999994</v>
      </c>
      <c r="H28" s="2107"/>
      <c r="I28" s="2107"/>
      <c r="J28" s="2108"/>
    </row>
    <row r="29" spans="1:10" ht="16.5" hidden="1" x14ac:dyDescent="0.25">
      <c r="A29" s="2109">
        <v>41944</v>
      </c>
      <c r="B29" s="2110">
        <v>31.5869</v>
      </c>
      <c r="C29" s="2110">
        <v>39.469000000000001</v>
      </c>
      <c r="D29" s="2110">
        <v>49.673000000000002</v>
      </c>
      <c r="E29" s="2110">
        <v>31.606960000000004</v>
      </c>
      <c r="F29" s="2110">
        <v>39.470185000000001</v>
      </c>
      <c r="G29" s="2111">
        <v>50.003565000000002</v>
      </c>
      <c r="H29" s="2107"/>
      <c r="I29" s="2107"/>
      <c r="J29" s="2108"/>
    </row>
    <row r="30" spans="1:10" ht="16.5" hidden="1" x14ac:dyDescent="0.25">
      <c r="A30" s="2109">
        <v>41974</v>
      </c>
      <c r="B30" s="2110">
        <v>31.883600000000001</v>
      </c>
      <c r="C30" s="2110">
        <v>38.831400000000002</v>
      </c>
      <c r="D30" s="2110">
        <v>49.82</v>
      </c>
      <c r="E30" s="2110">
        <v>31.681861904761906</v>
      </c>
      <c r="F30" s="2110">
        <v>39.086842857142855</v>
      </c>
      <c r="G30" s="2111">
        <v>49.587885714285711</v>
      </c>
      <c r="H30" s="2107"/>
      <c r="I30" s="2107"/>
      <c r="J30" s="2108"/>
    </row>
    <row r="31" spans="1:10" ht="16.5" hidden="1" x14ac:dyDescent="0.25">
      <c r="A31" s="2109">
        <v>42005</v>
      </c>
      <c r="B31" s="2110">
        <v>32.769100000000002</v>
      </c>
      <c r="C31" s="2110">
        <v>37.204700000000003</v>
      </c>
      <c r="D31" s="2110">
        <v>49.795200000000001</v>
      </c>
      <c r="E31" s="2110">
        <v>32.44679</v>
      </c>
      <c r="F31" s="2110">
        <v>37.734644999999986</v>
      </c>
      <c r="G31" s="2111">
        <v>49.31915</v>
      </c>
      <c r="H31" s="2107"/>
      <c r="I31" s="2107"/>
      <c r="J31" s="2108"/>
    </row>
    <row r="32" spans="1:10" ht="16.5" hidden="1" x14ac:dyDescent="0.25">
      <c r="A32" s="2109">
        <v>42036</v>
      </c>
      <c r="B32" s="2110">
        <v>33.496000000000002</v>
      </c>
      <c r="C32" s="2110">
        <v>37.521999999999998</v>
      </c>
      <c r="D32" s="2110">
        <v>51.804000000000002</v>
      </c>
      <c r="E32" s="2110">
        <v>33.163241176470585</v>
      </c>
      <c r="F32" s="2110">
        <v>37.696670588235293</v>
      </c>
      <c r="G32" s="2111">
        <v>50.946335294117652</v>
      </c>
      <c r="H32" s="2107"/>
      <c r="I32" s="2107"/>
      <c r="J32" s="2108"/>
    </row>
    <row r="33" spans="1:10" ht="16.5" hidden="1" x14ac:dyDescent="0.25">
      <c r="A33" s="2109">
        <v>42064</v>
      </c>
      <c r="B33" s="2110">
        <v>36.533700000000003</v>
      </c>
      <c r="C33" s="2110">
        <v>39.396999999999998</v>
      </c>
      <c r="D33" s="2110">
        <v>54.261800000000001</v>
      </c>
      <c r="E33" s="2110">
        <v>35.711238095238095</v>
      </c>
      <c r="F33" s="2110">
        <v>38.783804761904761</v>
      </c>
      <c r="G33" s="2111">
        <v>53.618961904761917</v>
      </c>
      <c r="H33" s="2107"/>
      <c r="I33" s="2107"/>
      <c r="J33" s="2108"/>
    </row>
    <row r="34" spans="1:10" ht="16.5" hidden="1" x14ac:dyDescent="0.25">
      <c r="A34" s="2109">
        <v>42095</v>
      </c>
      <c r="B34" s="2110">
        <v>35.067300000000003</v>
      </c>
      <c r="C34" s="2110">
        <v>39.120899999999999</v>
      </c>
      <c r="D34" s="2110">
        <v>55.087499999999999</v>
      </c>
      <c r="E34" s="2110">
        <v>36.152000000000001</v>
      </c>
      <c r="F34" s="2110">
        <v>39.0839</v>
      </c>
      <c r="G34" s="2111">
        <v>54.255818181818178</v>
      </c>
      <c r="H34" s="2107"/>
      <c r="I34" s="2107"/>
      <c r="J34" s="2108"/>
    </row>
    <row r="35" spans="1:10" ht="16.5" hidden="1" x14ac:dyDescent="0.25">
      <c r="A35" s="2109">
        <v>42125</v>
      </c>
      <c r="B35" s="2110">
        <v>35.526299999999999</v>
      </c>
      <c r="C35" s="2110">
        <v>39.037300000000002</v>
      </c>
      <c r="D35" s="2110">
        <v>54.902900000000002</v>
      </c>
      <c r="E35" s="2110">
        <v>35.10493000000001</v>
      </c>
      <c r="F35" s="2110">
        <v>39.225574999999992</v>
      </c>
      <c r="G35" s="2111">
        <v>54.551184999999997</v>
      </c>
      <c r="H35" s="2107"/>
      <c r="I35" s="2107"/>
      <c r="J35" s="2108"/>
    </row>
    <row r="36" spans="1:10" ht="16.5" hidden="1" x14ac:dyDescent="0.25">
      <c r="A36" s="2109">
        <v>42156</v>
      </c>
      <c r="B36" s="2110">
        <v>35.245600000000003</v>
      </c>
      <c r="C36" s="2110">
        <v>39.340800000000002</v>
      </c>
      <c r="D36" s="2110">
        <v>55.643099999999997</v>
      </c>
      <c r="E36" s="2110">
        <v>35.211413636363638</v>
      </c>
      <c r="F36" s="2110">
        <v>39.550413636363629</v>
      </c>
      <c r="G36" s="2111">
        <v>55.049790909090916</v>
      </c>
      <c r="H36" s="2107"/>
      <c r="I36" s="2107"/>
      <c r="J36" s="2108"/>
    </row>
    <row r="37" spans="1:10" ht="16.5" hidden="1" x14ac:dyDescent="0.25">
      <c r="A37" s="2109">
        <v>42186</v>
      </c>
      <c r="B37" s="2110">
        <v>35.602400000000003</v>
      </c>
      <c r="C37" s="2110">
        <v>38.931100000000001</v>
      </c>
      <c r="D37" s="2110">
        <v>55.432600000000001</v>
      </c>
      <c r="E37" s="2110">
        <v>35.541395652173911</v>
      </c>
      <c r="F37" s="2110">
        <v>39.164904347826088</v>
      </c>
      <c r="G37" s="2111">
        <v>55.623243478260868</v>
      </c>
      <c r="H37" s="2107"/>
      <c r="I37" s="2107"/>
      <c r="J37" s="2108"/>
    </row>
    <row r="38" spans="1:10" ht="16.5" hidden="1" x14ac:dyDescent="0.25">
      <c r="A38" s="2113">
        <v>42217</v>
      </c>
      <c r="B38" s="2110">
        <v>35.357999999999997</v>
      </c>
      <c r="C38" s="2110">
        <v>39.658099999999997</v>
      </c>
      <c r="D38" s="2110">
        <v>54.506999999999998</v>
      </c>
      <c r="E38" s="2110">
        <v>35.451128571428569</v>
      </c>
      <c r="F38" s="2110">
        <v>39.56780952380953</v>
      </c>
      <c r="G38" s="2111">
        <v>55.555642857142857</v>
      </c>
      <c r="H38" s="2107"/>
      <c r="I38" s="2107"/>
      <c r="J38" s="2108"/>
    </row>
    <row r="39" spans="1:10" ht="19.5" hidden="1" customHeight="1" x14ac:dyDescent="0.25">
      <c r="A39" s="2113">
        <v>42248</v>
      </c>
      <c r="B39" s="2110">
        <v>35.625900000000001</v>
      </c>
      <c r="C39" s="2110">
        <v>40.204599999999999</v>
      </c>
      <c r="D39" s="2110">
        <v>54.518000000000001</v>
      </c>
      <c r="E39" s="2110">
        <v>35.461142857142853</v>
      </c>
      <c r="F39" s="2110">
        <v>39.864480952380951</v>
      </c>
      <c r="G39" s="2111">
        <v>54.687228571428577</v>
      </c>
      <c r="H39" s="2107"/>
      <c r="I39" s="2107"/>
      <c r="J39" s="2108"/>
    </row>
    <row r="40" spans="1:10" ht="19.5" hidden="1" customHeight="1" x14ac:dyDescent="0.25">
      <c r="A40" s="2113">
        <v>42278</v>
      </c>
      <c r="B40" s="2110">
        <v>35.912100000000002</v>
      </c>
      <c r="C40" s="2110">
        <v>39.531799999999997</v>
      </c>
      <c r="D40" s="2110">
        <v>55.803100000000001</v>
      </c>
      <c r="E40" s="2110">
        <v>35.613545454545445</v>
      </c>
      <c r="F40" s="2110">
        <v>40.071904545454544</v>
      </c>
      <c r="G40" s="2111">
        <v>55.075572727272721</v>
      </c>
      <c r="H40" s="2107"/>
      <c r="I40" s="2107"/>
      <c r="J40" s="2108"/>
    </row>
    <row r="41" spans="1:10" ht="19.5" hidden="1" customHeight="1" x14ac:dyDescent="0.25">
      <c r="A41" s="2113">
        <v>42309</v>
      </c>
      <c r="B41" s="2110">
        <v>36.3431</v>
      </c>
      <c r="C41" s="2110">
        <v>38.615200000000002</v>
      </c>
      <c r="D41" s="2110">
        <v>55.118699999999997</v>
      </c>
      <c r="E41" s="2110">
        <v>36.209136842105274</v>
      </c>
      <c r="F41" s="2110">
        <v>38.965699999999998</v>
      </c>
      <c r="G41" s="2111">
        <v>55.402447368421058</v>
      </c>
      <c r="H41" s="2107"/>
      <c r="I41" s="2107"/>
      <c r="J41" s="2108"/>
    </row>
    <row r="42" spans="1:10" ht="19.5" hidden="1" customHeight="1" x14ac:dyDescent="0.25">
      <c r="A42" s="2113">
        <v>42339</v>
      </c>
      <c r="B42" s="2110">
        <v>36.090899999999998</v>
      </c>
      <c r="C42" s="2110">
        <v>39.706899999999997</v>
      </c>
      <c r="D42" s="2110">
        <v>54.100499999999997</v>
      </c>
      <c r="E42" s="2110">
        <v>36.171272727272729</v>
      </c>
      <c r="F42" s="2110">
        <v>39.432181818181817</v>
      </c>
      <c r="G42" s="2111">
        <v>54.526572727272722</v>
      </c>
      <c r="H42" s="2107"/>
      <c r="I42" s="2107"/>
      <c r="J42" s="2108"/>
    </row>
    <row r="43" spans="1:10" ht="19.5" hidden="1" customHeight="1" x14ac:dyDescent="0.25">
      <c r="A43" s="2113">
        <v>42370</v>
      </c>
      <c r="B43" s="2110">
        <v>36.0886</v>
      </c>
      <c r="C43" s="2110">
        <v>39.447200000000002</v>
      </c>
      <c r="D43" s="2110">
        <v>52.2577</v>
      </c>
      <c r="E43" s="2110">
        <v>36.175170000000008</v>
      </c>
      <c r="F43" s="2110">
        <v>39.370570000000001</v>
      </c>
      <c r="G43" s="2111">
        <v>52.425730000000001</v>
      </c>
      <c r="H43" s="2107"/>
      <c r="I43" s="2107"/>
      <c r="J43" s="2108"/>
    </row>
    <row r="44" spans="1:10" ht="19.5" hidden="1" customHeight="1" x14ac:dyDescent="0.25">
      <c r="A44" s="2113">
        <v>42401</v>
      </c>
      <c r="B44" s="2110">
        <v>35.965800000000002</v>
      </c>
      <c r="C44" s="2110">
        <v>39.363300000000002</v>
      </c>
      <c r="D44" s="2110">
        <v>50.029600000000002</v>
      </c>
      <c r="E44" s="2110">
        <v>35.814689473684197</v>
      </c>
      <c r="F44" s="2110">
        <v>39.801199999999994</v>
      </c>
      <c r="G44" s="2111">
        <v>51.539510526315794</v>
      </c>
      <c r="H44" s="2107"/>
      <c r="I44" s="2107"/>
      <c r="J44" s="2108"/>
    </row>
    <row r="45" spans="1:10" ht="19.5" hidden="1" customHeight="1" x14ac:dyDescent="0.25">
      <c r="A45" s="2113">
        <v>42430</v>
      </c>
      <c r="B45" s="2110">
        <v>35.294499999999999</v>
      </c>
      <c r="C45" s="2110">
        <v>40.366399999999999</v>
      </c>
      <c r="D45" s="2110">
        <v>50.775799999999997</v>
      </c>
      <c r="E45" s="2110">
        <v>35.691613636363634</v>
      </c>
      <c r="F45" s="2110">
        <v>39.740290909090909</v>
      </c>
      <c r="G45" s="2111">
        <v>51.059077272727272</v>
      </c>
      <c r="H45" s="2107"/>
      <c r="I45" s="2107"/>
      <c r="J45" s="2108"/>
    </row>
    <row r="46" spans="1:10" ht="19.5" hidden="1" customHeight="1" x14ac:dyDescent="0.25">
      <c r="A46" s="2113">
        <v>42461</v>
      </c>
      <c r="B46" s="2110">
        <v>35.105600000000003</v>
      </c>
      <c r="C46" s="2110">
        <v>39.954999999999998</v>
      </c>
      <c r="D46" s="2110">
        <v>52.022500000000001</v>
      </c>
      <c r="E46" s="2110">
        <v>35.208295</v>
      </c>
      <c r="F46" s="2110">
        <v>40.0227</v>
      </c>
      <c r="G46" s="2111">
        <v>50.73481000000001</v>
      </c>
      <c r="H46" s="2107"/>
      <c r="I46" s="2107"/>
      <c r="J46" s="2108"/>
    </row>
    <row r="47" spans="1:10" ht="19.5" hidden="1" customHeight="1" x14ac:dyDescent="0.25">
      <c r="A47" s="2113">
        <v>42491</v>
      </c>
      <c r="B47" s="2110">
        <v>35.6126</v>
      </c>
      <c r="C47" s="2110">
        <v>39.799799999999998</v>
      </c>
      <c r="D47" s="2110">
        <v>52.490400000000001</v>
      </c>
      <c r="E47" s="2110">
        <v>35.301159090909088</v>
      </c>
      <c r="F47" s="2110">
        <v>39.967968181818186</v>
      </c>
      <c r="G47" s="2111">
        <v>51.646972727272718</v>
      </c>
      <c r="H47" s="2107"/>
      <c r="I47" s="2107"/>
      <c r="J47" s="2108"/>
    </row>
    <row r="48" spans="1:10" ht="19.5" hidden="1" customHeight="1" x14ac:dyDescent="0.25">
      <c r="A48" s="2113">
        <v>42522</v>
      </c>
      <c r="B48" s="2110">
        <v>35.735599999999998</v>
      </c>
      <c r="C48" s="2110">
        <v>39.7483</v>
      </c>
      <c r="D48" s="2110">
        <v>48.383800000000001</v>
      </c>
      <c r="E48" s="2110">
        <v>35.544613636363636</v>
      </c>
      <c r="F48" s="2110">
        <v>39.980518181818177</v>
      </c>
      <c r="G48" s="2111">
        <v>50.91941818181818</v>
      </c>
      <c r="H48" s="2107"/>
      <c r="I48" s="2107"/>
      <c r="J48" s="2108"/>
    </row>
    <row r="49" spans="1:10" ht="19.5" hidden="1" customHeight="1" x14ac:dyDescent="0.25">
      <c r="A49" s="2113">
        <v>42552</v>
      </c>
      <c r="B49" s="2110">
        <v>35.533900000000003</v>
      </c>
      <c r="C49" s="2110">
        <v>39.572899999999997</v>
      </c>
      <c r="D49" s="2110">
        <v>47.316200000000002</v>
      </c>
      <c r="E49" s="2110">
        <v>35.600175</v>
      </c>
      <c r="F49" s="2110">
        <v>39.511890000000001</v>
      </c>
      <c r="G49" s="2111">
        <v>47.374229999999997</v>
      </c>
      <c r="H49" s="2107"/>
      <c r="I49" s="2107"/>
      <c r="J49" s="2108"/>
    </row>
    <row r="50" spans="1:10" ht="19.5" hidden="1" customHeight="1" x14ac:dyDescent="0.25">
      <c r="A50" s="2113">
        <v>42583</v>
      </c>
      <c r="B50" s="2110">
        <v>35.378300000000003</v>
      </c>
      <c r="C50" s="2110">
        <v>39.672499999999999</v>
      </c>
      <c r="D50" s="2110">
        <v>47.089700000000001</v>
      </c>
      <c r="E50" s="2110">
        <v>35.355586363636363</v>
      </c>
      <c r="F50" s="2110">
        <v>39.750722727272723</v>
      </c>
      <c r="G50" s="2111">
        <v>46.890404545454551</v>
      </c>
      <c r="H50" s="2107"/>
      <c r="I50" s="2107"/>
      <c r="J50" s="2108"/>
    </row>
    <row r="51" spans="1:10" ht="19.5" hidden="1" customHeight="1" x14ac:dyDescent="0.25">
      <c r="A51" s="2113">
        <v>42614</v>
      </c>
      <c r="B51" s="2110">
        <v>35.619999999999997</v>
      </c>
      <c r="C51" s="2110">
        <v>39.894300000000001</v>
      </c>
      <c r="D51" s="2110">
        <v>46.030200000000001</v>
      </c>
      <c r="E51" s="2110">
        <v>35.46364761904762</v>
      </c>
      <c r="F51" s="2110">
        <v>39.870876190476189</v>
      </c>
      <c r="G51" s="2111">
        <v>47.098304761904764</v>
      </c>
      <c r="H51" s="2107"/>
      <c r="I51" s="2107"/>
      <c r="J51" s="2108"/>
    </row>
    <row r="52" spans="1:10" ht="19.5" hidden="1" customHeight="1" x14ac:dyDescent="0.25">
      <c r="A52" s="2113">
        <v>42644</v>
      </c>
      <c r="B52" s="2110">
        <v>35.961799999999997</v>
      </c>
      <c r="C52" s="2110">
        <v>39.6158</v>
      </c>
      <c r="D52" s="2110">
        <v>44.244999999999997</v>
      </c>
      <c r="E52" s="2110">
        <v>35.738699999999994</v>
      </c>
      <c r="F52" s="2110">
        <v>39.559261904761904</v>
      </c>
      <c r="G52" s="2111">
        <v>44.515657142857137</v>
      </c>
      <c r="H52" s="2107"/>
      <c r="I52" s="2107"/>
      <c r="J52" s="2108"/>
    </row>
    <row r="53" spans="1:10" ht="19.5" hidden="1" customHeight="1" x14ac:dyDescent="0.25">
      <c r="A53" s="2113">
        <v>42675</v>
      </c>
      <c r="B53" s="2110">
        <v>36.109200000000001</v>
      </c>
      <c r="C53" s="2110">
        <v>38.628399999999999</v>
      </c>
      <c r="D53" s="2110">
        <v>45.381</v>
      </c>
      <c r="E53" s="2110">
        <v>35.940314285714287</v>
      </c>
      <c r="F53" s="2110">
        <v>38.950295238095229</v>
      </c>
      <c r="G53" s="2111">
        <v>45.143271428571417</v>
      </c>
      <c r="H53" s="2107"/>
      <c r="I53" s="2107"/>
      <c r="J53" s="2108"/>
    </row>
    <row r="54" spans="1:10" ht="19.5" hidden="1" customHeight="1" x14ac:dyDescent="0.25">
      <c r="A54" s="2113">
        <v>42705</v>
      </c>
      <c r="B54" s="2110">
        <v>36.107799999999997</v>
      </c>
      <c r="C54" s="2110">
        <v>38.221200000000003</v>
      </c>
      <c r="D54" s="2110">
        <v>44.578099999999999</v>
      </c>
      <c r="E54" s="2110">
        <v>36.077445454545447</v>
      </c>
      <c r="F54" s="2110">
        <v>38.207472727272723</v>
      </c>
      <c r="G54" s="2111">
        <v>45.352440909090916</v>
      </c>
      <c r="H54" s="2107"/>
      <c r="I54" s="2107"/>
      <c r="J54" s="2108"/>
    </row>
    <row r="55" spans="1:10" ht="19.5" hidden="1" customHeight="1" x14ac:dyDescent="0.25">
      <c r="A55" s="2113">
        <v>42736</v>
      </c>
      <c r="B55" s="2110">
        <v>35.847999999999999</v>
      </c>
      <c r="C55" s="2110">
        <v>38.584499999999998</v>
      </c>
      <c r="D55" s="2110">
        <v>45.059100000000001</v>
      </c>
      <c r="E55" s="2110">
        <v>35.951009523809525</v>
      </c>
      <c r="F55" s="2110">
        <v>38.386071428571427</v>
      </c>
      <c r="G55" s="2111">
        <v>44.697000000000003</v>
      </c>
      <c r="H55" s="2107"/>
      <c r="I55" s="2107"/>
      <c r="J55" s="2108"/>
    </row>
    <row r="56" spans="1:10" ht="19.5" hidden="1" customHeight="1" x14ac:dyDescent="0.25">
      <c r="A56" s="2113">
        <v>42767</v>
      </c>
      <c r="B56" s="2110">
        <v>35.723500000000001</v>
      </c>
      <c r="C56" s="2110">
        <v>38.063200000000002</v>
      </c>
      <c r="D56" s="2110">
        <v>45.108800000000002</v>
      </c>
      <c r="E56" s="2110">
        <v>35.649535294117641</v>
      </c>
      <c r="F56" s="2110">
        <v>38.081417647058821</v>
      </c>
      <c r="G56" s="2111">
        <v>45.055194117647055</v>
      </c>
      <c r="H56" s="2107"/>
      <c r="I56" s="2107"/>
      <c r="J56" s="2108"/>
    </row>
    <row r="57" spans="1:10" ht="19.5" hidden="1" customHeight="1" x14ac:dyDescent="0.25">
      <c r="A57" s="2113">
        <v>42795</v>
      </c>
      <c r="B57" s="2110">
        <v>35.409799999999997</v>
      </c>
      <c r="C57" s="2110">
        <v>37.874099999999999</v>
      </c>
      <c r="D57" s="2110">
        <v>44.634500000000003</v>
      </c>
      <c r="E57" s="2110">
        <v>35.518218181818185</v>
      </c>
      <c r="F57" s="2110">
        <v>38.082045454545458</v>
      </c>
      <c r="G57" s="2111">
        <v>44.283445454545465</v>
      </c>
      <c r="H57" s="2107"/>
      <c r="I57" s="2107"/>
      <c r="J57" s="2108"/>
    </row>
    <row r="58" spans="1:10" ht="19.5" hidden="1" customHeight="1" x14ac:dyDescent="0.25">
      <c r="A58" s="2113">
        <v>42826</v>
      </c>
      <c r="B58" s="2110">
        <v>34.976799999999997</v>
      </c>
      <c r="C58" s="2110">
        <v>38.186100000000003</v>
      </c>
      <c r="D58" s="2110">
        <v>45.686300000000003</v>
      </c>
      <c r="E58" s="2110">
        <v>35.341865280975846</v>
      </c>
      <c r="F58" s="2110">
        <v>38.046381642788418</v>
      </c>
      <c r="G58" s="2111">
        <v>45.018340000000009</v>
      </c>
      <c r="H58" s="2107"/>
      <c r="I58" s="2107"/>
      <c r="J58" s="2108"/>
    </row>
    <row r="59" spans="1:10" ht="19.5" hidden="1" customHeight="1" x14ac:dyDescent="0.25">
      <c r="A59" s="2113">
        <v>42856</v>
      </c>
      <c r="B59" s="2110">
        <v>34.851870162663502</v>
      </c>
      <c r="C59" s="2110">
        <v>39.128784057020397</v>
      </c>
      <c r="D59" s="2110">
        <v>45.064499682939598</v>
      </c>
      <c r="E59" s="2110">
        <v>34.890059881176406</v>
      </c>
      <c r="F59" s="2110">
        <v>38.68710100759305</v>
      </c>
      <c r="G59" s="2111">
        <v>45.435134914290302</v>
      </c>
      <c r="H59" s="2107"/>
      <c r="I59" s="2107"/>
      <c r="J59" s="2108"/>
    </row>
    <row r="60" spans="1:10" ht="19.5" hidden="1" customHeight="1" x14ac:dyDescent="0.25">
      <c r="A60" s="2113">
        <v>42887</v>
      </c>
      <c r="B60" s="2110">
        <v>34.5229</v>
      </c>
      <c r="C60" s="2110">
        <v>39.524099999999997</v>
      </c>
      <c r="D60" s="2110">
        <v>44.7577</v>
      </c>
      <c r="E60" s="2110">
        <v>34.800409999999999</v>
      </c>
      <c r="F60" s="2110">
        <v>39.140869999999993</v>
      </c>
      <c r="G60" s="2111">
        <v>44.82938</v>
      </c>
      <c r="H60" s="2107"/>
      <c r="I60" s="2107"/>
      <c r="J60" s="2108"/>
    </row>
    <row r="61" spans="1:10" ht="19.5" hidden="1" customHeight="1" x14ac:dyDescent="0.25">
      <c r="A61" s="2113">
        <v>42917</v>
      </c>
      <c r="B61" s="2110">
        <v>33.548733264759299</v>
      </c>
      <c r="C61" s="2110">
        <v>39.3849534206581</v>
      </c>
      <c r="D61" s="2110">
        <v>45.033999999999999</v>
      </c>
      <c r="E61" s="2110">
        <v>34.180549203083785</v>
      </c>
      <c r="F61" s="2110">
        <v>39.487864448602764</v>
      </c>
      <c r="G61" s="2111">
        <v>44.922485714285699</v>
      </c>
      <c r="H61" s="2107"/>
      <c r="I61" s="2107"/>
      <c r="J61" s="2108"/>
    </row>
    <row r="62" spans="1:10" ht="19.5" hidden="1" customHeight="1" x14ac:dyDescent="0.25">
      <c r="A62" s="2113">
        <v>42948</v>
      </c>
      <c r="B62" s="2110">
        <v>32.787300000000002</v>
      </c>
      <c r="C62" s="2110">
        <v>39.066499999999998</v>
      </c>
      <c r="D62" s="2110">
        <v>42.859299999999998</v>
      </c>
      <c r="E62" s="2110">
        <v>33.180421739130431</v>
      </c>
      <c r="F62" s="2110">
        <v>39.31388260869565</v>
      </c>
      <c r="G62" s="2111">
        <v>43.486995652173917</v>
      </c>
      <c r="H62" s="2107"/>
      <c r="I62" s="2107"/>
      <c r="J62" s="2108"/>
    </row>
    <row r="63" spans="1:10" ht="19.5" hidden="1" customHeight="1" x14ac:dyDescent="0.25">
      <c r="A63" s="2113">
        <v>42979</v>
      </c>
      <c r="B63" s="2110">
        <v>34.026400000000002</v>
      </c>
      <c r="C63" s="2110">
        <v>40.460700000000003</v>
      </c>
      <c r="D63" s="2110">
        <v>45.773200000000003</v>
      </c>
      <c r="E63" s="2110">
        <v>33.407761904761912</v>
      </c>
      <c r="F63" s="2110">
        <v>39.949085714285715</v>
      </c>
      <c r="G63" s="2111">
        <v>44.671857142857142</v>
      </c>
      <c r="H63" s="2107"/>
      <c r="I63" s="2107"/>
      <c r="J63" s="2108"/>
    </row>
    <row r="64" spans="1:10" ht="19.5" hidden="1" customHeight="1" x14ac:dyDescent="0.25">
      <c r="A64" s="2113">
        <v>43009</v>
      </c>
      <c r="B64" s="2110">
        <v>34.401228180156799</v>
      </c>
      <c r="C64" s="2110">
        <v>40.082501301682697</v>
      </c>
      <c r="D64" s="2110">
        <v>45.769854284319898</v>
      </c>
      <c r="E64" s="2110">
        <v>34.104034675245558</v>
      </c>
      <c r="F64" s="2110">
        <v>40.199590538175357</v>
      </c>
      <c r="G64" s="2111">
        <v>45.33927401353904</v>
      </c>
      <c r="H64" s="2107"/>
      <c r="I64" s="2107"/>
      <c r="J64" s="2108"/>
    </row>
    <row r="65" spans="1:10" ht="19.5" hidden="1" customHeight="1" x14ac:dyDescent="0.25">
      <c r="A65" s="2113">
        <v>43040</v>
      </c>
      <c r="B65" s="2110">
        <v>33.734579598892601</v>
      </c>
      <c r="C65" s="2110">
        <v>40.039291988708797</v>
      </c>
      <c r="D65" s="2110">
        <v>45.722010797968302</v>
      </c>
      <c r="E65" s="2110">
        <v>34.106928979944634</v>
      </c>
      <c r="F65" s="2110">
        <v>40.117529599435436</v>
      </c>
      <c r="G65" s="2111">
        <v>45.421455539898425</v>
      </c>
      <c r="H65" s="2107"/>
      <c r="I65" s="2107"/>
      <c r="J65" s="2108"/>
    </row>
    <row r="66" spans="1:10" ht="19.5" hidden="1" customHeight="1" x14ac:dyDescent="0.25">
      <c r="A66" s="2113">
        <v>43070</v>
      </c>
      <c r="B66" s="2110">
        <v>33.5379</v>
      </c>
      <c r="C66" s="2110">
        <v>40.214599999999997</v>
      </c>
      <c r="D66" s="2110">
        <v>45.468400000000003</v>
      </c>
      <c r="E66" s="2110">
        <v>33.828320953241445</v>
      </c>
      <c r="F66" s="2110">
        <v>40.168991248647288</v>
      </c>
      <c r="G66" s="2111">
        <v>45.735172700872603</v>
      </c>
      <c r="H66" s="2107"/>
      <c r="I66" s="2107"/>
      <c r="J66" s="2108"/>
    </row>
    <row r="67" spans="1:10" ht="19.5" hidden="1" customHeight="1" x14ac:dyDescent="0.25">
      <c r="A67" s="2113">
        <v>43101</v>
      </c>
      <c r="B67" s="2110">
        <v>32.480818210228101</v>
      </c>
      <c r="C67" s="2110">
        <v>40.2809088373061</v>
      </c>
      <c r="D67" s="2110">
        <v>45.661305489043102</v>
      </c>
      <c r="E67" s="2110">
        <v>33.055817936079869</v>
      </c>
      <c r="F67" s="2110">
        <v>40.415731023658232</v>
      </c>
      <c r="G67" s="2111">
        <v>45.948293928183126</v>
      </c>
      <c r="H67" s="2107"/>
      <c r="I67" s="2107"/>
      <c r="J67" s="2108"/>
    </row>
    <row r="68" spans="1:10" ht="19.5" hidden="1" customHeight="1" x14ac:dyDescent="0.25">
      <c r="A68" s="2113">
        <v>43132</v>
      </c>
      <c r="B68" s="2110">
        <v>32.994788624026803</v>
      </c>
      <c r="C68" s="2110">
        <v>40.7561492827639</v>
      </c>
      <c r="D68" s="2110">
        <v>46.605897356788397</v>
      </c>
      <c r="E68" s="2110">
        <v>32.704925817044156</v>
      </c>
      <c r="F68" s="2110">
        <v>40.513011621783527</v>
      </c>
      <c r="G68" s="2111">
        <v>46.058259502874144</v>
      </c>
      <c r="H68" s="2107"/>
      <c r="I68" s="2107"/>
      <c r="J68" s="2108"/>
    </row>
    <row r="69" spans="1:10" ht="19.5" hidden="1" customHeight="1" x14ac:dyDescent="0.25">
      <c r="A69" s="2113">
        <v>43160</v>
      </c>
      <c r="B69" s="2110">
        <v>33.572660423001501</v>
      </c>
      <c r="C69" s="2110">
        <v>41.527312232172299</v>
      </c>
      <c r="D69" s="2110">
        <v>47.358333333333299</v>
      </c>
      <c r="E69" s="2110">
        <v>33.15001240109531</v>
      </c>
      <c r="F69" s="2110">
        <v>40.996229153912978</v>
      </c>
      <c r="G69" s="2111">
        <v>46.707406349206344</v>
      </c>
      <c r="H69" s="2107"/>
      <c r="I69" s="2107"/>
      <c r="J69" s="2108"/>
    </row>
    <row r="70" spans="1:10" ht="19.5" customHeight="1" x14ac:dyDescent="0.25">
      <c r="A70" s="3465">
        <v>43191</v>
      </c>
      <c r="B70" s="3474">
        <v>34.348300000000002</v>
      </c>
      <c r="C70" s="3474">
        <v>41.373199999999997</v>
      </c>
      <c r="D70" s="3474">
        <v>47.132399999999997</v>
      </c>
      <c r="E70" s="3474">
        <v>33.836635857442268</v>
      </c>
      <c r="F70" s="3474">
        <v>41.620513443475453</v>
      </c>
      <c r="G70" s="3475">
        <v>47.856737634709802</v>
      </c>
      <c r="H70" s="2107"/>
      <c r="I70" s="2107"/>
      <c r="J70" s="2108"/>
    </row>
    <row r="71" spans="1:10" ht="19.5" customHeight="1" x14ac:dyDescent="0.25">
      <c r="A71" s="3465">
        <v>43221</v>
      </c>
      <c r="B71" s="3474">
        <v>34.345210000000002</v>
      </c>
      <c r="C71" s="3474">
        <v>40.440089999999998</v>
      </c>
      <c r="D71" s="3474">
        <v>46.268230000000003</v>
      </c>
      <c r="E71" s="3474">
        <v>34.573513267664048</v>
      </c>
      <c r="F71" s="3474">
        <v>40.915333789334746</v>
      </c>
      <c r="G71" s="3475">
        <v>46.906047055101276</v>
      </c>
      <c r="H71" s="2107"/>
      <c r="I71" s="2107"/>
      <c r="J71" s="2108"/>
    </row>
    <row r="72" spans="1:10" ht="19.5" customHeight="1" x14ac:dyDescent="0.25">
      <c r="A72" s="3465">
        <v>43252</v>
      </c>
      <c r="B72" s="3474">
        <v>34.622803076115098</v>
      </c>
      <c r="C72" s="3474">
        <v>40.556923716048203</v>
      </c>
      <c r="D72" s="3474">
        <v>45.669653365674797</v>
      </c>
      <c r="E72" s="3474">
        <v>34.532389646596961</v>
      </c>
      <c r="F72" s="3474">
        <v>40.458717016002893</v>
      </c>
      <c r="G72" s="3475">
        <v>46.103840695727591</v>
      </c>
      <c r="H72" s="2107"/>
      <c r="I72" s="2107"/>
      <c r="J72" s="2108"/>
    </row>
    <row r="73" spans="1:10" ht="19.5" customHeight="1" x14ac:dyDescent="0.25">
      <c r="A73" s="3465">
        <v>43282</v>
      </c>
      <c r="B73" s="3474">
        <v>34.212637049245103</v>
      </c>
      <c r="C73" s="3474">
        <v>40.139166161748498</v>
      </c>
      <c r="D73" s="3474">
        <v>44.811594018839102</v>
      </c>
      <c r="E73" s="3474">
        <v>34.336399252312212</v>
      </c>
      <c r="F73" s="3474">
        <v>40.237238920168437</v>
      </c>
      <c r="G73" s="3475">
        <v>45.543328217988524</v>
      </c>
      <c r="H73" s="2107"/>
      <c r="I73" s="2107"/>
      <c r="J73" s="2108"/>
    </row>
    <row r="74" spans="1:10" ht="19.5" customHeight="1" x14ac:dyDescent="0.25">
      <c r="A74" s="3465">
        <v>43313</v>
      </c>
      <c r="B74" s="3474">
        <v>34.280999999999999</v>
      </c>
      <c r="C74" s="3474">
        <v>40.188000000000002</v>
      </c>
      <c r="D74" s="3474">
        <v>45.093000000000004</v>
      </c>
      <c r="E74" s="3474">
        <v>34.412999999999997</v>
      </c>
      <c r="F74" s="3474">
        <v>39.881</v>
      </c>
      <c r="G74" s="3475">
        <v>44.606000000000002</v>
      </c>
      <c r="H74" s="2107"/>
      <c r="I74" s="2107"/>
      <c r="J74" s="2108"/>
    </row>
    <row r="75" spans="1:10" ht="19.5" customHeight="1" x14ac:dyDescent="0.25">
      <c r="A75" s="3465">
        <v>43344</v>
      </c>
      <c r="B75" s="3474">
        <v>34.443729233604301</v>
      </c>
      <c r="C75" s="3474">
        <v>40.012458502721202</v>
      </c>
      <c r="D75" s="3474">
        <v>44.893739873001998</v>
      </c>
      <c r="E75" s="3474">
        <v>34.363713944726008</v>
      </c>
      <c r="F75" s="3474">
        <v>40.111693106209074</v>
      </c>
      <c r="G75" s="3475">
        <v>45.04532767688513</v>
      </c>
      <c r="H75" s="2107"/>
      <c r="I75" s="2107"/>
      <c r="J75" s="2108"/>
    </row>
    <row r="76" spans="1:10" ht="19.5" customHeight="1" x14ac:dyDescent="0.25">
      <c r="A76" s="3465">
        <v>43374</v>
      </c>
      <c r="B76" s="3474">
        <v>34.583799999999997</v>
      </c>
      <c r="C76" s="3474">
        <v>39.361699999999999</v>
      </c>
      <c r="D76" s="3474">
        <v>44.2378</v>
      </c>
      <c r="E76" s="3474">
        <v>34.523596756250789</v>
      </c>
      <c r="F76" s="3474">
        <v>39.723202982616449</v>
      </c>
      <c r="G76" s="3475">
        <v>45.170135989620547</v>
      </c>
      <c r="H76" s="2107"/>
      <c r="I76" s="2107"/>
      <c r="J76" s="2108"/>
    </row>
    <row r="77" spans="1:10" ht="19.5" customHeight="1" x14ac:dyDescent="0.25">
      <c r="A77" s="3465">
        <v>43405</v>
      </c>
      <c r="B77" s="3474">
        <v>34.4111894121868</v>
      </c>
      <c r="C77" s="3474">
        <v>39.295071058899097</v>
      </c>
      <c r="D77" s="3474">
        <v>44.240662015904299</v>
      </c>
      <c r="E77" s="3474">
        <v>34.512826628970885</v>
      </c>
      <c r="F77" s="3474">
        <v>39.26323147100171</v>
      </c>
      <c r="G77" s="3475">
        <v>44.828456405771696</v>
      </c>
      <c r="H77" s="2107"/>
      <c r="I77" s="2107"/>
      <c r="J77" s="2108"/>
    </row>
    <row r="78" spans="1:10" ht="19.5" customHeight="1" x14ac:dyDescent="0.25">
      <c r="A78" s="3465">
        <v>43435</v>
      </c>
      <c r="B78" s="3474">
        <v>34.405319368256798</v>
      </c>
      <c r="C78" s="3474">
        <v>39.335050470011502</v>
      </c>
      <c r="D78" s="3474">
        <v>43.989942956926697</v>
      </c>
      <c r="E78" s="3474">
        <v>34.368018452963014</v>
      </c>
      <c r="F78" s="3474">
        <v>39.20355264472532</v>
      </c>
      <c r="G78" s="3475">
        <v>43.755565078908106</v>
      </c>
      <c r="H78" s="2107"/>
      <c r="I78" s="2107"/>
      <c r="J78" s="2108"/>
    </row>
    <row r="79" spans="1:10" ht="19.5" customHeight="1" x14ac:dyDescent="0.25">
      <c r="A79" s="3465">
        <v>43466</v>
      </c>
      <c r="B79" s="3474">
        <v>33.991093358141498</v>
      </c>
      <c r="C79" s="3474">
        <v>39.323886949481</v>
      </c>
      <c r="D79" s="3474">
        <v>45.041925566952997</v>
      </c>
      <c r="E79" s="3474">
        <v>34.23729136617164</v>
      </c>
      <c r="F79" s="3474">
        <v>39.197501841982486</v>
      </c>
      <c r="G79" s="3475">
        <v>44.399151819022727</v>
      </c>
      <c r="H79" s="2107"/>
      <c r="I79" s="2107"/>
      <c r="J79" s="2108"/>
    </row>
    <row r="80" spans="1:10" ht="19.5" customHeight="1" x14ac:dyDescent="0.25">
      <c r="A80" s="3465">
        <v>43497</v>
      </c>
      <c r="B80" s="3474">
        <v>34.149700000000003</v>
      </c>
      <c r="C80" s="3474">
        <v>39.033099999999997</v>
      </c>
      <c r="D80" s="3474">
        <v>45.859099999999998</v>
      </c>
      <c r="E80" s="3474">
        <v>34.229295268628817</v>
      </c>
      <c r="F80" s="3474">
        <v>38.929378848006387</v>
      </c>
      <c r="G80" s="3475">
        <v>44.79150339613107</v>
      </c>
      <c r="H80" s="2107"/>
      <c r="I80" s="2107"/>
      <c r="J80" s="2108"/>
    </row>
    <row r="81" spans="1:10" ht="19.5" customHeight="1" x14ac:dyDescent="0.25">
      <c r="A81" s="3465">
        <v>43525</v>
      </c>
      <c r="B81" s="3474">
        <v>34.9</v>
      </c>
      <c r="C81" s="3474">
        <v>39.131700000000002</v>
      </c>
      <c r="D81" s="3474">
        <v>45.6539</v>
      </c>
      <c r="E81" s="3474">
        <v>34.639700610972319</v>
      </c>
      <c r="F81" s="3474">
        <v>39.212850891690266</v>
      </c>
      <c r="G81" s="3475">
        <v>45.881945824758027</v>
      </c>
      <c r="H81" s="2107"/>
      <c r="I81" s="2107"/>
      <c r="J81" s="2108"/>
    </row>
    <row r="82" spans="1:10" ht="19.5" customHeight="1" thickBot="1" x14ac:dyDescent="0.3">
      <c r="A82" s="3466">
        <v>43556</v>
      </c>
      <c r="B82" s="3476">
        <v>34.965494822417497</v>
      </c>
      <c r="C82" s="3476">
        <v>39.264092657240198</v>
      </c>
      <c r="D82" s="3476">
        <v>45.745815807861497</v>
      </c>
      <c r="E82" s="3476">
        <v>34.864640851315365</v>
      </c>
      <c r="F82" s="3476">
        <v>39.187343978144767</v>
      </c>
      <c r="G82" s="3477">
        <v>45.720761925753031</v>
      </c>
      <c r="H82" s="2107"/>
      <c r="I82" s="2107"/>
      <c r="J82" s="2108"/>
    </row>
    <row r="83" spans="1:10" ht="19.5" customHeight="1" thickTop="1" x14ac:dyDescent="0.25">
      <c r="A83" s="2114"/>
      <c r="B83" s="2114"/>
      <c r="C83" s="2114"/>
      <c r="D83" s="2114"/>
      <c r="E83" s="2114"/>
      <c r="F83" s="2114"/>
      <c r="G83" s="2114"/>
      <c r="H83" s="2107"/>
      <c r="I83" s="2107"/>
      <c r="J83" s="2108"/>
    </row>
    <row r="84" spans="1:10" ht="17.25" x14ac:dyDescent="0.25">
      <c r="A84" s="3478" t="s">
        <v>5769</v>
      </c>
      <c r="B84" s="2115"/>
      <c r="C84" s="2115"/>
      <c r="D84" s="2115"/>
      <c r="E84" s="2116"/>
      <c r="F84" s="2116"/>
      <c r="G84" s="2116"/>
      <c r="H84" s="2105"/>
      <c r="I84" s="2105"/>
      <c r="J84" s="2105"/>
    </row>
    <row r="85" spans="1:10" ht="16.5" x14ac:dyDescent="0.25">
      <c r="A85" s="3479" t="s">
        <v>4798</v>
      </c>
      <c r="B85" s="2116"/>
      <c r="C85" s="2116"/>
      <c r="D85" s="2116"/>
      <c r="E85" s="2116"/>
      <c r="F85" s="2116"/>
      <c r="G85" s="2116"/>
      <c r="H85" s="2105"/>
      <c r="I85" s="2105"/>
      <c r="J85" s="2105"/>
    </row>
    <row r="86" spans="1:10" s="1720" customFormat="1" ht="16.5" x14ac:dyDescent="0.25">
      <c r="A86" s="3480" t="s">
        <v>4015</v>
      </c>
      <c r="B86" s="2117"/>
      <c r="C86" s="2117"/>
      <c r="D86" s="2117"/>
      <c r="E86" s="2117"/>
      <c r="F86" s="2117"/>
      <c r="G86" s="2117"/>
      <c r="H86" s="2118"/>
      <c r="I86" s="2118"/>
      <c r="J86" s="2118"/>
    </row>
  </sheetData>
  <mergeCells count="2">
    <mergeCell ref="B6:D6"/>
    <mergeCell ref="E6:G6"/>
  </mergeCells>
  <pageMargins left="0.511811023622047" right="0.196850393700787" top="0.74803149606299202" bottom="0.74803149606299202" header="0.31496062992126" footer="0.31496062992126"/>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CB290"/>
  <sheetViews>
    <sheetView showGridLines="0" topLeftCell="A22" zoomScaleNormal="100" workbookViewId="0">
      <selection activeCell="GG8" sqref="GG8"/>
    </sheetView>
  </sheetViews>
  <sheetFormatPr defaultRowHeight="16.5" x14ac:dyDescent="0.3"/>
  <cols>
    <col min="1" max="1" width="28" style="2121" customWidth="1"/>
    <col min="2" max="2" width="9.5703125" style="2141" hidden="1" customWidth="1"/>
    <col min="3" max="37" width="9.140625" style="2121" hidden="1" customWidth="1"/>
    <col min="38" max="38" width="9.7109375" style="2121" hidden="1" customWidth="1"/>
    <col min="39" max="39" width="10.140625" style="2121" hidden="1" customWidth="1"/>
    <col min="40" max="41" width="9.28515625" style="2121" hidden="1" customWidth="1"/>
    <col min="42" max="42" width="9.85546875" style="2121" hidden="1" customWidth="1"/>
    <col min="43" max="43" width="9.140625" style="2121" hidden="1" customWidth="1"/>
    <col min="44" max="44" width="7.7109375" style="2121" hidden="1" customWidth="1"/>
    <col min="45" max="45" width="9.85546875" style="2121" hidden="1" customWidth="1"/>
    <col min="46" max="46" width="9.7109375" style="2121" hidden="1" customWidth="1"/>
    <col min="47" max="47" width="9.42578125" style="2121" hidden="1" customWidth="1"/>
    <col min="48" max="48" width="10" style="2121" hidden="1" customWidth="1"/>
    <col min="49" max="49" width="10.28515625" style="2121" hidden="1" customWidth="1"/>
    <col min="50" max="50" width="10" style="2121" hidden="1" customWidth="1"/>
    <col min="51" max="51" width="10.5703125" style="2121" hidden="1" customWidth="1"/>
    <col min="52" max="52" width="9.5703125" style="2121" hidden="1" customWidth="1"/>
    <col min="53" max="53" width="9.42578125" style="2121" hidden="1" customWidth="1"/>
    <col min="54" max="54" width="10.140625" style="2121" hidden="1" customWidth="1"/>
    <col min="55" max="55" width="10" style="2121" hidden="1" customWidth="1"/>
    <col min="56" max="56" width="9.85546875" style="2121" hidden="1" customWidth="1"/>
    <col min="57" max="57" width="10.28515625" style="2121" hidden="1" customWidth="1"/>
    <col min="58" max="58" width="10" style="2121" hidden="1" customWidth="1"/>
    <col min="59" max="59" width="9.42578125" style="2121" hidden="1" customWidth="1"/>
    <col min="60" max="60" width="10" style="2121" hidden="1" customWidth="1"/>
    <col min="61" max="61" width="10.140625" style="2121" hidden="1" customWidth="1"/>
    <col min="62" max="62" width="9.85546875" style="2121" hidden="1" customWidth="1"/>
    <col min="63" max="63" width="10.28515625" style="2121" hidden="1" customWidth="1"/>
    <col min="64" max="65" width="9.42578125" style="2121" hidden="1" customWidth="1"/>
    <col min="66" max="66" width="10" style="2121" hidden="1" customWidth="1"/>
    <col min="67" max="67" width="9.85546875" style="2121" hidden="1" customWidth="1"/>
    <col min="68" max="68" width="9.5703125" style="2121" hidden="1" customWidth="1"/>
    <col min="69" max="69" width="9.85546875" style="2121" hidden="1" customWidth="1"/>
    <col min="70" max="70" width="9.7109375" style="2121" hidden="1" customWidth="1"/>
    <col min="71" max="94" width="9.140625" style="2121" hidden="1" customWidth="1"/>
    <col min="95" max="95" width="6.5703125" style="2121" hidden="1" customWidth="1"/>
    <col min="96" max="106" width="7.42578125" style="2121" hidden="1" customWidth="1"/>
    <col min="107" max="144" width="9.140625" style="2121" hidden="1" customWidth="1"/>
    <col min="145" max="158" width="8.85546875" style="2121" hidden="1" customWidth="1"/>
    <col min="159" max="159" width="9.28515625" style="2121" hidden="1" customWidth="1"/>
    <col min="160" max="164" width="8.85546875" style="2121" hidden="1" customWidth="1"/>
    <col min="165" max="165" width="9.42578125" style="2121" hidden="1" customWidth="1"/>
    <col min="166" max="170" width="8.85546875" style="2121" hidden="1" customWidth="1"/>
    <col min="171" max="171" width="9.28515625" style="2121" hidden="1" customWidth="1"/>
    <col min="172" max="176" width="8.85546875" style="2121" hidden="1" customWidth="1"/>
    <col min="177" max="177" width="9.28515625" style="2121" hidden="1" customWidth="1"/>
    <col min="178" max="178" width="8.85546875" style="2121" hidden="1" customWidth="1"/>
    <col min="179" max="179" width="9.28515625" style="2121" hidden="1" customWidth="1"/>
    <col min="180" max="180" width="8.85546875" style="2121" hidden="1" customWidth="1"/>
    <col min="181" max="181" width="9.28515625" style="2121" hidden="1" customWidth="1"/>
    <col min="182" max="182" width="8.85546875" style="2121" hidden="1" customWidth="1"/>
    <col min="183" max="187" width="9.5703125" style="2121" hidden="1" customWidth="1"/>
    <col min="188" max="188" width="9.28515625" style="2121" bestFit="1" customWidth="1"/>
    <col min="189" max="199" width="9.5703125" style="2121" customWidth="1"/>
    <col min="200" max="307" width="9.140625" style="2121"/>
    <col min="308" max="308" width="18.42578125" style="2121" customWidth="1"/>
    <col min="309" max="432" width="9.140625" style="2121" hidden="1" customWidth="1"/>
    <col min="433" max="563" width="9.140625" style="2121"/>
    <col min="564" max="564" width="18.42578125" style="2121" customWidth="1"/>
    <col min="565" max="688" width="9.140625" style="2121" hidden="1" customWidth="1"/>
    <col min="689" max="819" width="9.140625" style="2121"/>
    <col min="820" max="820" width="18.42578125" style="2121" customWidth="1"/>
    <col min="821" max="944" width="9.140625" style="2121" hidden="1" customWidth="1"/>
    <col min="945" max="1075" width="9.140625" style="2121"/>
    <col min="1076" max="1076" width="18.42578125" style="2121" customWidth="1"/>
    <col min="1077" max="1200" width="9.140625" style="2121" hidden="1" customWidth="1"/>
    <col min="1201" max="1331" width="9.140625" style="2121"/>
    <col min="1332" max="1332" width="18.42578125" style="2121" customWidth="1"/>
    <col min="1333" max="1456" width="9.140625" style="2121" hidden="1" customWidth="1"/>
    <col min="1457" max="1587" width="9.140625" style="2121"/>
    <col min="1588" max="1588" width="18.42578125" style="2121" customWidth="1"/>
    <col min="1589" max="1712" width="9.140625" style="2121" hidden="1" customWidth="1"/>
    <col min="1713" max="1843" width="9.140625" style="2121"/>
    <col min="1844" max="1844" width="18.42578125" style="2121" customWidth="1"/>
    <col min="1845" max="1968" width="9.140625" style="2121" hidden="1" customWidth="1"/>
    <col min="1969" max="2099" width="9.140625" style="2121"/>
    <col min="2100" max="2100" width="18.42578125" style="2121" customWidth="1"/>
    <col min="2101" max="2224" width="9.140625" style="2121" hidden="1" customWidth="1"/>
    <col min="2225" max="2355" width="9.140625" style="2121"/>
    <col min="2356" max="2356" width="18.42578125" style="2121" customWidth="1"/>
    <col min="2357" max="2480" width="9.140625" style="2121" hidden="1" customWidth="1"/>
    <col min="2481" max="2611" width="9.140625" style="2121"/>
    <col min="2612" max="2612" width="18.42578125" style="2121" customWidth="1"/>
    <col min="2613" max="2736" width="9.140625" style="2121" hidden="1" customWidth="1"/>
    <col min="2737" max="2867" width="9.140625" style="2121"/>
    <col min="2868" max="2868" width="18.42578125" style="2121" customWidth="1"/>
    <col min="2869" max="2992" width="9.140625" style="2121" hidden="1" customWidth="1"/>
    <col min="2993" max="3123" width="9.140625" style="2121"/>
    <col min="3124" max="3124" width="18.42578125" style="2121" customWidth="1"/>
    <col min="3125" max="3248" width="9.140625" style="2121" hidden="1" customWidth="1"/>
    <col min="3249" max="3379" width="9.140625" style="2121"/>
    <col min="3380" max="3380" width="18.42578125" style="2121" customWidth="1"/>
    <col min="3381" max="3504" width="9.140625" style="2121" hidden="1" customWidth="1"/>
    <col min="3505" max="3635" width="9.140625" style="2121"/>
    <col min="3636" max="3636" width="18.42578125" style="2121" customWidth="1"/>
    <col min="3637" max="3760" width="9.140625" style="2121" hidden="1" customWidth="1"/>
    <col min="3761" max="3891" width="9.140625" style="2121"/>
    <col min="3892" max="3892" width="18.42578125" style="2121" customWidth="1"/>
    <col min="3893" max="4016" width="9.140625" style="2121" hidden="1" customWidth="1"/>
    <col min="4017" max="4147" width="9.140625" style="2121"/>
    <col min="4148" max="4148" width="18.42578125" style="2121" customWidth="1"/>
    <col min="4149" max="4272" width="9.140625" style="2121" hidden="1" customWidth="1"/>
    <col min="4273" max="4403" width="9.140625" style="2121"/>
    <col min="4404" max="4404" width="18.42578125" style="2121" customWidth="1"/>
    <col min="4405" max="4528" width="9.140625" style="2121" hidden="1" customWidth="1"/>
    <col min="4529" max="4659" width="9.140625" style="2121"/>
    <col min="4660" max="4660" width="18.42578125" style="2121" customWidth="1"/>
    <col min="4661" max="4784" width="9.140625" style="2121" hidden="1" customWidth="1"/>
    <col min="4785" max="4915" width="9.140625" style="2121"/>
    <col min="4916" max="4916" width="18.42578125" style="2121" customWidth="1"/>
    <col min="4917" max="5040" width="9.140625" style="2121" hidden="1" customWidth="1"/>
    <col min="5041" max="5171" width="9.140625" style="2121"/>
    <col min="5172" max="5172" width="18.42578125" style="2121" customWidth="1"/>
    <col min="5173" max="5296" width="9.140625" style="2121" hidden="1" customWidth="1"/>
    <col min="5297" max="5427" width="9.140625" style="2121"/>
    <col min="5428" max="5428" width="18.42578125" style="2121" customWidth="1"/>
    <col min="5429" max="5552" width="9.140625" style="2121" hidden="1" customWidth="1"/>
    <col min="5553" max="5683" width="9.140625" style="2121"/>
    <col min="5684" max="5684" width="18.42578125" style="2121" customWidth="1"/>
    <col min="5685" max="5808" width="9.140625" style="2121" hidden="1" customWidth="1"/>
    <col min="5809" max="5939" width="9.140625" style="2121"/>
    <col min="5940" max="5940" width="18.42578125" style="2121" customWidth="1"/>
    <col min="5941" max="6064" width="9.140625" style="2121" hidden="1" customWidth="1"/>
    <col min="6065" max="6195" width="9.140625" style="2121"/>
    <col min="6196" max="6196" width="18.42578125" style="2121" customWidth="1"/>
    <col min="6197" max="6320" width="9.140625" style="2121" hidden="1" customWidth="1"/>
    <col min="6321" max="6451" width="9.140625" style="2121"/>
    <col min="6452" max="6452" width="18.42578125" style="2121" customWidth="1"/>
    <col min="6453" max="6576" width="9.140625" style="2121" hidden="1" customWidth="1"/>
    <col min="6577" max="6707" width="9.140625" style="2121"/>
    <col min="6708" max="6708" width="18.42578125" style="2121" customWidth="1"/>
    <col min="6709" max="6832" width="9.140625" style="2121" hidden="1" customWidth="1"/>
    <col min="6833" max="6963" width="9.140625" style="2121"/>
    <col min="6964" max="6964" width="18.42578125" style="2121" customWidth="1"/>
    <col min="6965" max="7088" width="9.140625" style="2121" hidden="1" customWidth="1"/>
    <col min="7089" max="7219" width="9.140625" style="2121"/>
    <col min="7220" max="7220" width="18.42578125" style="2121" customWidth="1"/>
    <col min="7221" max="7344" width="9.140625" style="2121" hidden="1" customWidth="1"/>
    <col min="7345" max="7475" width="9.140625" style="2121"/>
    <col min="7476" max="7476" width="18.42578125" style="2121" customWidth="1"/>
    <col min="7477" max="7600" width="9.140625" style="2121" hidden="1" customWidth="1"/>
    <col min="7601" max="7731" width="9.140625" style="2121"/>
    <col min="7732" max="7732" width="18.42578125" style="2121" customWidth="1"/>
    <col min="7733" max="7856" width="9.140625" style="2121" hidden="1" customWidth="1"/>
    <col min="7857" max="7987" width="9.140625" style="2121"/>
    <col min="7988" max="7988" width="18.42578125" style="2121" customWidth="1"/>
    <col min="7989" max="8112" width="9.140625" style="2121" hidden="1" customWidth="1"/>
    <col min="8113" max="8243" width="9.140625" style="2121"/>
    <col min="8244" max="8244" width="18.42578125" style="2121" customWidth="1"/>
    <col min="8245" max="8368" width="9.140625" style="2121" hidden="1" customWidth="1"/>
    <col min="8369" max="8499" width="9.140625" style="2121"/>
    <col min="8500" max="8500" width="18.42578125" style="2121" customWidth="1"/>
    <col min="8501" max="8624" width="9.140625" style="2121" hidden="1" customWidth="1"/>
    <col min="8625" max="8755" width="9.140625" style="2121"/>
    <col min="8756" max="8756" width="18.42578125" style="2121" customWidth="1"/>
    <col min="8757" max="8880" width="9.140625" style="2121" hidden="1" customWidth="1"/>
    <col min="8881" max="9011" width="9.140625" style="2121"/>
    <col min="9012" max="9012" width="18.42578125" style="2121" customWidth="1"/>
    <col min="9013" max="9136" width="9.140625" style="2121" hidden="1" customWidth="1"/>
    <col min="9137" max="9267" width="9.140625" style="2121"/>
    <col min="9268" max="9268" width="18.42578125" style="2121" customWidth="1"/>
    <col min="9269" max="9392" width="9.140625" style="2121" hidden="1" customWidth="1"/>
    <col min="9393" max="9523" width="9.140625" style="2121"/>
    <col min="9524" max="9524" width="18.42578125" style="2121" customWidth="1"/>
    <col min="9525" max="9648" width="9.140625" style="2121" hidden="1" customWidth="1"/>
    <col min="9649" max="9779" width="9.140625" style="2121"/>
    <col min="9780" max="9780" width="18.42578125" style="2121" customWidth="1"/>
    <col min="9781" max="9904" width="9.140625" style="2121" hidden="1" customWidth="1"/>
    <col min="9905" max="10035" width="9.140625" style="2121"/>
    <col min="10036" max="10036" width="18.42578125" style="2121" customWidth="1"/>
    <col min="10037" max="10160" width="9.140625" style="2121" hidden="1" customWidth="1"/>
    <col min="10161" max="10291" width="9.140625" style="2121"/>
    <col min="10292" max="10292" width="18.42578125" style="2121" customWidth="1"/>
    <col min="10293" max="10416" width="9.140625" style="2121" hidden="1" customWidth="1"/>
    <col min="10417" max="10547" width="9.140625" style="2121"/>
    <col min="10548" max="10548" width="18.42578125" style="2121" customWidth="1"/>
    <col min="10549" max="10672" width="9.140625" style="2121" hidden="1" customWidth="1"/>
    <col min="10673" max="10803" width="9.140625" style="2121"/>
    <col min="10804" max="10804" width="18.42578125" style="2121" customWidth="1"/>
    <col min="10805" max="10928" width="9.140625" style="2121" hidden="1" customWidth="1"/>
    <col min="10929" max="11059" width="9.140625" style="2121"/>
    <col min="11060" max="11060" width="18.42578125" style="2121" customWidth="1"/>
    <col min="11061" max="11184" width="9.140625" style="2121" hidden="1" customWidth="1"/>
    <col min="11185" max="11315" width="9.140625" style="2121"/>
    <col min="11316" max="11316" width="18.42578125" style="2121" customWidth="1"/>
    <col min="11317" max="11440" width="9.140625" style="2121" hidden="1" customWidth="1"/>
    <col min="11441" max="11571" width="9.140625" style="2121"/>
    <col min="11572" max="11572" width="18.42578125" style="2121" customWidth="1"/>
    <col min="11573" max="11696" width="9.140625" style="2121" hidden="1" customWidth="1"/>
    <col min="11697" max="11827" width="9.140625" style="2121"/>
    <col min="11828" max="11828" width="18.42578125" style="2121" customWidth="1"/>
    <col min="11829" max="11952" width="9.140625" style="2121" hidden="1" customWidth="1"/>
    <col min="11953" max="12083" width="9.140625" style="2121"/>
    <col min="12084" max="12084" width="18.42578125" style="2121" customWidth="1"/>
    <col min="12085" max="12208" width="9.140625" style="2121" hidden="1" customWidth="1"/>
    <col min="12209" max="12339" width="9.140625" style="2121"/>
    <col min="12340" max="12340" width="18.42578125" style="2121" customWidth="1"/>
    <col min="12341" max="12464" width="9.140625" style="2121" hidden="1" customWidth="1"/>
    <col min="12465" max="12595" width="9.140625" style="2121"/>
    <col min="12596" max="12596" width="18.42578125" style="2121" customWidth="1"/>
    <col min="12597" max="12720" width="9.140625" style="2121" hidden="1" customWidth="1"/>
    <col min="12721" max="12851" width="9.140625" style="2121"/>
    <col min="12852" max="12852" width="18.42578125" style="2121" customWidth="1"/>
    <col min="12853" max="12976" width="9.140625" style="2121" hidden="1" customWidth="1"/>
    <col min="12977" max="13107" width="9.140625" style="2121"/>
    <col min="13108" max="13108" width="18.42578125" style="2121" customWidth="1"/>
    <col min="13109" max="13232" width="9.140625" style="2121" hidden="1" customWidth="1"/>
    <col min="13233" max="13363" width="9.140625" style="2121"/>
    <col min="13364" max="13364" width="18.42578125" style="2121" customWidth="1"/>
    <col min="13365" max="13488" width="9.140625" style="2121" hidden="1" customWidth="1"/>
    <col min="13489" max="13619" width="9.140625" style="2121"/>
    <col min="13620" max="13620" width="18.42578125" style="2121" customWidth="1"/>
    <col min="13621" max="13744" width="9.140625" style="2121" hidden="1" customWidth="1"/>
    <col min="13745" max="13875" width="9.140625" style="2121"/>
    <col min="13876" max="13876" width="18.42578125" style="2121" customWidth="1"/>
    <col min="13877" max="14000" width="9.140625" style="2121" hidden="1" customWidth="1"/>
    <col min="14001" max="14131" width="9.140625" style="2121"/>
    <col min="14132" max="14132" width="18.42578125" style="2121" customWidth="1"/>
    <col min="14133" max="14256" width="9.140625" style="2121" hidden="1" customWidth="1"/>
    <col min="14257" max="14387" width="9.140625" style="2121"/>
    <col min="14388" max="14388" width="18.42578125" style="2121" customWidth="1"/>
    <col min="14389" max="14512" width="9.140625" style="2121" hidden="1" customWidth="1"/>
    <col min="14513" max="14643" width="9.140625" style="2121"/>
    <col min="14644" max="14644" width="18.42578125" style="2121" customWidth="1"/>
    <col min="14645" max="14768" width="9.140625" style="2121" hidden="1" customWidth="1"/>
    <col min="14769" max="14899" width="9.140625" style="2121"/>
    <col min="14900" max="14900" width="18.42578125" style="2121" customWidth="1"/>
    <col min="14901" max="15024" width="9.140625" style="2121" hidden="1" customWidth="1"/>
    <col min="15025" max="15155" width="9.140625" style="2121"/>
    <col min="15156" max="15156" width="18.42578125" style="2121" customWidth="1"/>
    <col min="15157" max="15280" width="9.140625" style="2121" hidden="1" customWidth="1"/>
    <col min="15281" max="15411" width="9.140625" style="2121"/>
    <col min="15412" max="15412" width="18.42578125" style="2121" customWidth="1"/>
    <col min="15413" max="15536" width="9.140625" style="2121" hidden="1" customWidth="1"/>
    <col min="15537" max="15667" width="9.140625" style="2121"/>
    <col min="15668" max="15668" width="18.42578125" style="2121" customWidth="1"/>
    <col min="15669" max="15792" width="9.140625" style="2121" hidden="1" customWidth="1"/>
    <col min="15793" max="15923" width="9.140625" style="2121"/>
    <col min="15924" max="15924" width="18.42578125" style="2121" customWidth="1"/>
    <col min="15925" max="16048" width="9.140625" style="2121" hidden="1" customWidth="1"/>
    <col min="16049" max="16179" width="9.140625" style="2121"/>
    <col min="16180" max="16180" width="18.42578125" style="2121" customWidth="1"/>
    <col min="16181" max="16304" width="9.140625" style="2121" hidden="1" customWidth="1"/>
    <col min="16305" max="16384" width="9.140625" style="2121"/>
  </cols>
  <sheetData>
    <row r="1" spans="1:200" ht="19.899999999999999" customHeight="1" x14ac:dyDescent="0.35">
      <c r="A1" s="3488" t="s">
        <v>4799</v>
      </c>
      <c r="B1" s="2119"/>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c r="AV1" s="2120"/>
      <c r="AW1" s="2120"/>
      <c r="AX1" s="2120"/>
      <c r="AY1" s="2120"/>
      <c r="AZ1" s="2120"/>
      <c r="BA1" s="2120"/>
      <c r="BB1" s="2120"/>
      <c r="BC1" s="2120"/>
      <c r="BD1" s="2120"/>
      <c r="BE1" s="2120"/>
      <c r="BF1" s="2120"/>
      <c r="BG1" s="2120"/>
      <c r="BH1" s="2120"/>
      <c r="BI1" s="2120"/>
      <c r="BJ1" s="2120"/>
      <c r="BK1" s="2120"/>
      <c r="BL1" s="2120"/>
      <c r="BM1" s="2120"/>
      <c r="BN1" s="2120"/>
      <c r="BO1" s="2120"/>
      <c r="BP1" s="2120"/>
      <c r="BQ1" s="2120"/>
      <c r="BR1" s="2120"/>
      <c r="BS1" s="2120"/>
      <c r="BT1" s="2120"/>
      <c r="BU1" s="2120"/>
      <c r="BV1" s="2120"/>
      <c r="BW1" s="2120"/>
      <c r="BX1" s="2120"/>
      <c r="BY1" s="2120"/>
      <c r="BZ1" s="2120"/>
      <c r="CA1" s="2120"/>
      <c r="CB1" s="2120"/>
      <c r="CC1" s="2120"/>
      <c r="CD1" s="2120"/>
      <c r="CE1" s="2120"/>
      <c r="CF1" s="2120"/>
      <c r="CG1" s="2120"/>
      <c r="CH1" s="2120"/>
      <c r="CI1" s="2120"/>
      <c r="CJ1" s="2120"/>
      <c r="CK1" s="2120"/>
      <c r="CL1" s="2120"/>
      <c r="CM1" s="2120"/>
      <c r="CN1" s="2120"/>
      <c r="CO1" s="2120"/>
      <c r="CP1" s="2120"/>
      <c r="CQ1" s="2120"/>
      <c r="CR1" s="2120"/>
      <c r="CS1" s="2120"/>
      <c r="CT1" s="2120"/>
      <c r="CU1" s="2120"/>
      <c r="CV1" s="2120"/>
      <c r="CW1" s="2120"/>
      <c r="CX1" s="2120"/>
      <c r="CY1" s="2120"/>
      <c r="CZ1" s="2120"/>
      <c r="DA1" s="2120"/>
      <c r="DB1" s="2120"/>
      <c r="DC1" s="2120"/>
      <c r="DD1" s="2120"/>
      <c r="DE1" s="2120"/>
      <c r="DF1" s="2120"/>
      <c r="DG1" s="2120"/>
      <c r="DH1" s="2120"/>
      <c r="DI1" s="2120"/>
      <c r="DJ1" s="2120"/>
      <c r="DK1" s="2120"/>
      <c r="DL1" s="2120"/>
      <c r="DM1" s="2120"/>
      <c r="DN1" s="2120"/>
      <c r="DO1" s="2120"/>
      <c r="DP1" s="2120"/>
      <c r="DQ1" s="2120"/>
      <c r="DR1" s="2120"/>
      <c r="DS1" s="2120"/>
      <c r="DT1" s="2120"/>
      <c r="DU1" s="2120"/>
      <c r="DV1" s="2120"/>
      <c r="DW1" s="2120"/>
      <c r="DX1" s="2120"/>
      <c r="DY1" s="2120"/>
      <c r="DZ1" s="2120"/>
      <c r="EA1" s="2120"/>
      <c r="EB1" s="2120"/>
      <c r="EC1" s="2120"/>
      <c r="ED1" s="2120"/>
      <c r="EE1" s="2120"/>
      <c r="EF1" s="2120"/>
      <c r="EG1" s="2120"/>
      <c r="EH1" s="2120"/>
      <c r="EI1" s="2120"/>
      <c r="EJ1" s="2120"/>
      <c r="EK1" s="2120"/>
      <c r="EL1" s="2120"/>
      <c r="EM1" s="2120"/>
      <c r="EN1" s="2120"/>
      <c r="EO1" s="2120"/>
      <c r="EP1" s="2120"/>
      <c r="EQ1" s="2120"/>
      <c r="ER1" s="2120"/>
      <c r="ES1" s="2120"/>
      <c r="ET1" s="2120"/>
      <c r="EU1" s="2120"/>
      <c r="EV1" s="2120"/>
      <c r="EW1" s="2120"/>
      <c r="EX1" s="2120"/>
      <c r="EY1" s="2120"/>
      <c r="EZ1" s="2120"/>
      <c r="FA1" s="2120"/>
      <c r="FB1" s="2120"/>
      <c r="FC1" s="2120"/>
      <c r="FD1" s="2120"/>
      <c r="FE1" s="2120"/>
      <c r="FF1" s="2120"/>
      <c r="FG1" s="2120"/>
      <c r="FH1" s="2120"/>
      <c r="FI1" s="2120"/>
      <c r="FJ1" s="2120"/>
      <c r="FL1" s="2120"/>
    </row>
    <row r="2" spans="1:200" ht="12.75" customHeight="1" thickBot="1" x14ac:dyDescent="0.35">
      <c r="B2" s="2122"/>
    </row>
    <row r="3" spans="1:200" ht="12.75" customHeight="1" thickTop="1" thickBot="1" x14ac:dyDescent="0.35">
      <c r="B3" s="2123"/>
    </row>
    <row r="4" spans="1:200" ht="17.25" thickTop="1" x14ac:dyDescent="0.3">
      <c r="A4" s="4033" t="s">
        <v>4800</v>
      </c>
      <c r="B4" s="3481">
        <v>37258</v>
      </c>
      <c r="C4" s="3481">
        <v>37348</v>
      </c>
      <c r="D4" s="3481">
        <v>37378</v>
      </c>
      <c r="E4" s="3481">
        <v>37409</v>
      </c>
      <c r="F4" s="3481">
        <v>37439</v>
      </c>
      <c r="G4" s="3481">
        <v>37470</v>
      </c>
      <c r="H4" s="3481">
        <v>37501</v>
      </c>
      <c r="I4" s="3481">
        <v>37531</v>
      </c>
      <c r="J4" s="3481">
        <v>37562</v>
      </c>
      <c r="K4" s="3481">
        <v>37592</v>
      </c>
      <c r="L4" s="3481">
        <v>37623</v>
      </c>
      <c r="M4" s="3481">
        <v>37654</v>
      </c>
      <c r="N4" s="3481">
        <v>37682</v>
      </c>
      <c r="O4" s="3481">
        <v>37713</v>
      </c>
      <c r="P4" s="3481">
        <v>37743</v>
      </c>
      <c r="Q4" s="3481">
        <v>37774</v>
      </c>
      <c r="R4" s="3481">
        <v>37804</v>
      </c>
      <c r="S4" s="3481">
        <v>37835</v>
      </c>
      <c r="T4" s="3481">
        <v>37866</v>
      </c>
      <c r="U4" s="3481">
        <v>37896</v>
      </c>
      <c r="V4" s="3481">
        <v>37927</v>
      </c>
      <c r="W4" s="3481">
        <v>37957</v>
      </c>
      <c r="X4" s="3481">
        <v>37988</v>
      </c>
      <c r="Y4" s="3481">
        <v>38019</v>
      </c>
      <c r="Z4" s="3481">
        <v>38048</v>
      </c>
      <c r="AA4" s="3481">
        <v>38079</v>
      </c>
      <c r="AB4" s="3481">
        <v>38109</v>
      </c>
      <c r="AC4" s="3481">
        <v>38140</v>
      </c>
      <c r="AD4" s="3481">
        <v>38170</v>
      </c>
      <c r="AE4" s="3481">
        <v>38201</v>
      </c>
      <c r="AF4" s="3481">
        <v>38232</v>
      </c>
      <c r="AG4" s="3481">
        <v>38262</v>
      </c>
      <c r="AH4" s="3481">
        <v>38293</v>
      </c>
      <c r="AI4" s="3481">
        <v>38323</v>
      </c>
      <c r="AJ4" s="3481">
        <v>38354</v>
      </c>
      <c r="AK4" s="3481">
        <v>38413</v>
      </c>
      <c r="AL4" s="3481">
        <v>38444</v>
      </c>
      <c r="AM4" s="3481">
        <v>38474</v>
      </c>
      <c r="AN4" s="3481">
        <v>38505</v>
      </c>
      <c r="AO4" s="3481">
        <v>38535</v>
      </c>
      <c r="AP4" s="3481">
        <v>38565</v>
      </c>
      <c r="AQ4" s="3481">
        <v>38596</v>
      </c>
      <c r="AR4" s="3481">
        <v>38626</v>
      </c>
      <c r="AS4" s="3481">
        <v>38657</v>
      </c>
      <c r="AT4" s="3481">
        <v>38687</v>
      </c>
      <c r="AU4" s="3481">
        <v>38718</v>
      </c>
      <c r="AV4" s="3481">
        <v>38749</v>
      </c>
      <c r="AW4" s="3481">
        <v>38777</v>
      </c>
      <c r="AX4" s="3481">
        <v>38808</v>
      </c>
      <c r="AY4" s="3481">
        <v>38838</v>
      </c>
      <c r="AZ4" s="3481">
        <v>38869</v>
      </c>
      <c r="BA4" s="3481">
        <v>38899</v>
      </c>
      <c r="BB4" s="3481">
        <v>38930</v>
      </c>
      <c r="BC4" s="3481">
        <v>38961</v>
      </c>
      <c r="BD4" s="3481">
        <v>38991</v>
      </c>
      <c r="BE4" s="3481">
        <v>39022</v>
      </c>
      <c r="BF4" s="3481">
        <v>39052</v>
      </c>
      <c r="BG4" s="3481">
        <v>39083</v>
      </c>
      <c r="BH4" s="3481">
        <v>39114</v>
      </c>
      <c r="BI4" s="3481">
        <v>39142</v>
      </c>
      <c r="BJ4" s="3481">
        <v>39173</v>
      </c>
      <c r="BK4" s="3481">
        <v>39203</v>
      </c>
      <c r="BL4" s="3481">
        <v>39234</v>
      </c>
      <c r="BM4" s="3481">
        <v>39264</v>
      </c>
      <c r="BN4" s="3481">
        <v>39295</v>
      </c>
      <c r="BO4" s="3481">
        <v>39326</v>
      </c>
      <c r="BP4" s="3481">
        <v>39356</v>
      </c>
      <c r="BQ4" s="3481">
        <v>39387</v>
      </c>
      <c r="BR4" s="3481">
        <v>39417</v>
      </c>
      <c r="BS4" s="3481">
        <v>39448</v>
      </c>
      <c r="BT4" s="3481">
        <v>39479</v>
      </c>
      <c r="BU4" s="3481">
        <v>39508</v>
      </c>
      <c r="BV4" s="3481">
        <v>39539</v>
      </c>
      <c r="BW4" s="3481">
        <v>39569</v>
      </c>
      <c r="BX4" s="3481">
        <v>39600</v>
      </c>
      <c r="BY4" s="3481">
        <v>39630</v>
      </c>
      <c r="BZ4" s="3481">
        <v>39661</v>
      </c>
      <c r="CA4" s="3481">
        <v>39692</v>
      </c>
      <c r="CB4" s="3481">
        <v>39722</v>
      </c>
      <c r="CC4" s="3481">
        <v>39753</v>
      </c>
      <c r="CD4" s="3481">
        <v>39783</v>
      </c>
      <c r="CE4" s="3481">
        <v>39814</v>
      </c>
      <c r="CF4" s="3481">
        <v>39845</v>
      </c>
      <c r="CG4" s="3481">
        <v>39873</v>
      </c>
      <c r="CH4" s="3481">
        <v>39904</v>
      </c>
      <c r="CI4" s="3481">
        <v>39934</v>
      </c>
      <c r="CJ4" s="3481">
        <v>39965</v>
      </c>
      <c r="CK4" s="3481">
        <v>39995</v>
      </c>
      <c r="CL4" s="3481">
        <v>40026</v>
      </c>
      <c r="CM4" s="3481">
        <v>40057</v>
      </c>
      <c r="CN4" s="3481">
        <v>40087</v>
      </c>
      <c r="CO4" s="3481">
        <v>40118</v>
      </c>
      <c r="CP4" s="3481">
        <v>40299</v>
      </c>
      <c r="CQ4" s="3481">
        <v>40360</v>
      </c>
      <c r="CR4" s="3481">
        <v>40391</v>
      </c>
      <c r="CS4" s="3481">
        <v>40422</v>
      </c>
      <c r="CT4" s="3481">
        <v>40452</v>
      </c>
      <c r="CU4" s="3481">
        <v>40483</v>
      </c>
      <c r="CV4" s="3481">
        <v>40513</v>
      </c>
      <c r="CW4" s="3481">
        <v>40544</v>
      </c>
      <c r="CX4" s="3481">
        <v>40575</v>
      </c>
      <c r="CY4" s="3481">
        <v>40603</v>
      </c>
      <c r="CZ4" s="3481">
        <v>40634</v>
      </c>
      <c r="DA4" s="3481">
        <v>40664</v>
      </c>
      <c r="DB4" s="3481">
        <v>40695</v>
      </c>
      <c r="DC4" s="3481">
        <v>40725</v>
      </c>
      <c r="DD4" s="3481">
        <v>40756</v>
      </c>
      <c r="DE4" s="3481">
        <v>40787</v>
      </c>
      <c r="DF4" s="3481">
        <v>40817</v>
      </c>
      <c r="DG4" s="3481">
        <v>40848</v>
      </c>
      <c r="DH4" s="3481">
        <v>40878</v>
      </c>
      <c r="DI4" s="3481">
        <v>40909</v>
      </c>
      <c r="DJ4" s="3481">
        <v>40940</v>
      </c>
      <c r="DK4" s="3481">
        <v>40969</v>
      </c>
      <c r="DL4" s="3481">
        <v>41000</v>
      </c>
      <c r="DM4" s="3481">
        <v>41030</v>
      </c>
      <c r="DN4" s="3481">
        <v>41061</v>
      </c>
      <c r="DO4" s="3481">
        <v>41091</v>
      </c>
      <c r="DP4" s="3481">
        <v>41122</v>
      </c>
      <c r="DQ4" s="3481">
        <v>41153</v>
      </c>
      <c r="DR4" s="3481">
        <v>41183</v>
      </c>
      <c r="DS4" s="3481">
        <f t="shared" ref="DS4:FQ4" si="0">DR4+31</f>
        <v>41214</v>
      </c>
      <c r="DT4" s="3481">
        <f t="shared" si="0"/>
        <v>41245</v>
      </c>
      <c r="DU4" s="3481">
        <f t="shared" si="0"/>
        <v>41276</v>
      </c>
      <c r="DV4" s="3481">
        <f t="shared" si="0"/>
        <v>41307</v>
      </c>
      <c r="DW4" s="3481">
        <f t="shared" si="0"/>
        <v>41338</v>
      </c>
      <c r="DX4" s="3481">
        <f t="shared" si="0"/>
        <v>41369</v>
      </c>
      <c r="DY4" s="3481">
        <f t="shared" si="0"/>
        <v>41400</v>
      </c>
      <c r="DZ4" s="3481">
        <f t="shared" si="0"/>
        <v>41431</v>
      </c>
      <c r="EA4" s="3481">
        <f t="shared" si="0"/>
        <v>41462</v>
      </c>
      <c r="EB4" s="3481">
        <f t="shared" si="0"/>
        <v>41493</v>
      </c>
      <c r="EC4" s="3481">
        <f t="shared" si="0"/>
        <v>41524</v>
      </c>
      <c r="ED4" s="3481">
        <f t="shared" si="0"/>
        <v>41555</v>
      </c>
      <c r="EE4" s="3481">
        <f t="shared" si="0"/>
        <v>41586</v>
      </c>
      <c r="EF4" s="3481">
        <f t="shared" si="0"/>
        <v>41617</v>
      </c>
      <c r="EG4" s="3481">
        <f t="shared" si="0"/>
        <v>41648</v>
      </c>
      <c r="EH4" s="3481">
        <f t="shared" si="0"/>
        <v>41679</v>
      </c>
      <c r="EI4" s="3481">
        <f t="shared" si="0"/>
        <v>41710</v>
      </c>
      <c r="EJ4" s="3481">
        <f t="shared" si="0"/>
        <v>41741</v>
      </c>
      <c r="EK4" s="3481">
        <f t="shared" si="0"/>
        <v>41772</v>
      </c>
      <c r="EL4" s="3481">
        <f t="shared" si="0"/>
        <v>41803</v>
      </c>
      <c r="EM4" s="3481">
        <f t="shared" si="0"/>
        <v>41834</v>
      </c>
      <c r="EN4" s="3481">
        <f t="shared" si="0"/>
        <v>41865</v>
      </c>
      <c r="EO4" s="3481">
        <f t="shared" si="0"/>
        <v>41896</v>
      </c>
      <c r="EP4" s="3481">
        <f t="shared" si="0"/>
        <v>41927</v>
      </c>
      <c r="EQ4" s="3481">
        <f t="shared" si="0"/>
        <v>41958</v>
      </c>
      <c r="ER4" s="3481">
        <f t="shared" si="0"/>
        <v>41989</v>
      </c>
      <c r="ES4" s="3481">
        <f t="shared" si="0"/>
        <v>42020</v>
      </c>
      <c r="ET4" s="3481">
        <f t="shared" si="0"/>
        <v>42051</v>
      </c>
      <c r="EU4" s="3481">
        <f t="shared" si="0"/>
        <v>42082</v>
      </c>
      <c r="EV4" s="3481">
        <f t="shared" si="0"/>
        <v>42113</v>
      </c>
      <c r="EW4" s="3481">
        <f t="shared" si="0"/>
        <v>42144</v>
      </c>
      <c r="EX4" s="3481">
        <f t="shared" si="0"/>
        <v>42175</v>
      </c>
      <c r="EY4" s="3481">
        <f t="shared" si="0"/>
        <v>42206</v>
      </c>
      <c r="EZ4" s="3481">
        <f t="shared" si="0"/>
        <v>42237</v>
      </c>
      <c r="FA4" s="3481">
        <f t="shared" si="0"/>
        <v>42268</v>
      </c>
      <c r="FB4" s="3481">
        <f t="shared" si="0"/>
        <v>42299</v>
      </c>
      <c r="FC4" s="3481">
        <f t="shared" si="0"/>
        <v>42330</v>
      </c>
      <c r="FD4" s="3481">
        <f t="shared" si="0"/>
        <v>42361</v>
      </c>
      <c r="FE4" s="3481">
        <f t="shared" si="0"/>
        <v>42392</v>
      </c>
      <c r="FF4" s="3481">
        <f t="shared" si="0"/>
        <v>42423</v>
      </c>
      <c r="FG4" s="3481">
        <f t="shared" si="0"/>
        <v>42454</v>
      </c>
      <c r="FH4" s="3481">
        <f t="shared" si="0"/>
        <v>42485</v>
      </c>
      <c r="FI4" s="3481">
        <f t="shared" si="0"/>
        <v>42516</v>
      </c>
      <c r="FJ4" s="3481">
        <f t="shared" si="0"/>
        <v>42547</v>
      </c>
      <c r="FK4" s="3481">
        <f t="shared" si="0"/>
        <v>42578</v>
      </c>
      <c r="FL4" s="3481">
        <f t="shared" si="0"/>
        <v>42609</v>
      </c>
      <c r="FM4" s="3481">
        <f t="shared" si="0"/>
        <v>42640</v>
      </c>
      <c r="FN4" s="3481">
        <f t="shared" si="0"/>
        <v>42671</v>
      </c>
      <c r="FO4" s="3481">
        <f t="shared" si="0"/>
        <v>42702</v>
      </c>
      <c r="FP4" s="3481">
        <f t="shared" si="0"/>
        <v>42733</v>
      </c>
      <c r="FQ4" s="3481">
        <f t="shared" si="0"/>
        <v>42764</v>
      </c>
      <c r="FR4" s="3481">
        <f t="shared" ref="FR4:GB4" si="1">FQ4+28</f>
        <v>42792</v>
      </c>
      <c r="FS4" s="3481">
        <f t="shared" si="1"/>
        <v>42820</v>
      </c>
      <c r="FT4" s="3481">
        <f t="shared" si="1"/>
        <v>42848</v>
      </c>
      <c r="FU4" s="3481">
        <f t="shared" si="1"/>
        <v>42876</v>
      </c>
      <c r="FV4" s="3481">
        <f t="shared" si="1"/>
        <v>42904</v>
      </c>
      <c r="FW4" s="3481">
        <f t="shared" si="1"/>
        <v>42932</v>
      </c>
      <c r="FX4" s="3481">
        <f t="shared" si="1"/>
        <v>42960</v>
      </c>
      <c r="FY4" s="3481">
        <f t="shared" si="1"/>
        <v>42988</v>
      </c>
      <c r="FZ4" s="3481">
        <f t="shared" si="1"/>
        <v>43016</v>
      </c>
      <c r="GA4" s="3481">
        <f t="shared" si="1"/>
        <v>43044</v>
      </c>
      <c r="GB4" s="3481">
        <f t="shared" si="1"/>
        <v>43072</v>
      </c>
      <c r="GC4" s="3481">
        <f>GB4+29</f>
        <v>43101</v>
      </c>
      <c r="GD4" s="3481">
        <f t="shared" ref="GD4:GR4" si="2">GC4+31</f>
        <v>43132</v>
      </c>
      <c r="GE4" s="3481">
        <f t="shared" si="2"/>
        <v>43163</v>
      </c>
      <c r="GF4" s="3481">
        <f t="shared" si="2"/>
        <v>43194</v>
      </c>
      <c r="GG4" s="3481">
        <f t="shared" si="2"/>
        <v>43225</v>
      </c>
      <c r="GH4" s="3481">
        <f t="shared" si="2"/>
        <v>43256</v>
      </c>
      <c r="GI4" s="3481">
        <f t="shared" si="2"/>
        <v>43287</v>
      </c>
      <c r="GJ4" s="3481">
        <f t="shared" si="2"/>
        <v>43318</v>
      </c>
      <c r="GK4" s="3481">
        <f t="shared" si="2"/>
        <v>43349</v>
      </c>
      <c r="GL4" s="3481">
        <f t="shared" si="2"/>
        <v>43380</v>
      </c>
      <c r="GM4" s="3481">
        <f t="shared" si="2"/>
        <v>43411</v>
      </c>
      <c r="GN4" s="3481">
        <f t="shared" si="2"/>
        <v>43442</v>
      </c>
      <c r="GO4" s="3481">
        <f t="shared" si="2"/>
        <v>43473</v>
      </c>
      <c r="GP4" s="3481">
        <f t="shared" si="2"/>
        <v>43504</v>
      </c>
      <c r="GQ4" s="3481">
        <f t="shared" si="2"/>
        <v>43535</v>
      </c>
      <c r="GR4" s="3482">
        <f t="shared" si="2"/>
        <v>43566</v>
      </c>
    </row>
    <row r="5" spans="1:200" ht="13.5" customHeight="1" thickBot="1" x14ac:dyDescent="0.35">
      <c r="A5" s="4034" t="s">
        <v>4801</v>
      </c>
      <c r="B5" s="3483"/>
      <c r="C5" s="3483"/>
      <c r="D5" s="3483"/>
      <c r="E5" s="3483"/>
      <c r="F5" s="3483"/>
      <c r="G5" s="3483"/>
      <c r="H5" s="3483"/>
      <c r="I5" s="3483"/>
      <c r="J5" s="3483"/>
      <c r="K5" s="3483"/>
      <c r="L5" s="3483"/>
      <c r="M5" s="3483"/>
      <c r="N5" s="3483"/>
      <c r="O5" s="3483"/>
      <c r="P5" s="3483"/>
      <c r="Q5" s="3483"/>
      <c r="R5" s="3483"/>
      <c r="S5" s="3483"/>
      <c r="T5" s="3483"/>
      <c r="U5" s="3483"/>
      <c r="V5" s="3483"/>
      <c r="W5" s="3483"/>
      <c r="X5" s="3483"/>
      <c r="Y5" s="3483"/>
      <c r="Z5" s="3483"/>
      <c r="AA5" s="3483"/>
      <c r="AB5" s="3483"/>
      <c r="AC5" s="3483"/>
      <c r="AD5" s="3483"/>
      <c r="AE5" s="3483"/>
      <c r="AF5" s="3483"/>
      <c r="AG5" s="3483"/>
      <c r="AH5" s="3483"/>
      <c r="AI5" s="3483"/>
      <c r="AJ5" s="3483"/>
      <c r="AK5" s="3483"/>
      <c r="AL5" s="3483"/>
      <c r="AM5" s="3483"/>
      <c r="AN5" s="3483"/>
      <c r="AO5" s="3483"/>
      <c r="AP5" s="3483"/>
      <c r="AQ5" s="3483"/>
      <c r="AR5" s="3483"/>
      <c r="AS5" s="3483"/>
      <c r="AT5" s="3483"/>
      <c r="AU5" s="3483"/>
      <c r="AV5" s="3483"/>
      <c r="AW5" s="3483"/>
      <c r="AX5" s="3483"/>
      <c r="AY5" s="3483"/>
      <c r="AZ5" s="3483"/>
      <c r="BA5" s="3483"/>
      <c r="BB5" s="3483"/>
      <c r="BC5" s="3483"/>
      <c r="BD5" s="3483"/>
      <c r="BE5" s="3483"/>
      <c r="BF5" s="3483"/>
      <c r="BG5" s="3483"/>
      <c r="BH5" s="3483"/>
      <c r="BI5" s="3483"/>
      <c r="BJ5" s="3483"/>
      <c r="BK5" s="3483"/>
      <c r="BL5" s="3483"/>
      <c r="BM5" s="3483"/>
      <c r="BN5" s="3483"/>
      <c r="BO5" s="3483"/>
      <c r="BP5" s="3483"/>
      <c r="BQ5" s="3483"/>
      <c r="BR5" s="3483"/>
      <c r="BS5" s="3483"/>
      <c r="BT5" s="3483"/>
      <c r="BU5" s="3483"/>
      <c r="BV5" s="3483"/>
      <c r="BW5" s="3483"/>
      <c r="BX5" s="3483"/>
      <c r="BY5" s="3483"/>
      <c r="BZ5" s="3483"/>
      <c r="CA5" s="3483"/>
      <c r="CB5" s="3483"/>
      <c r="CC5" s="3483"/>
      <c r="CD5" s="3483"/>
      <c r="CE5" s="3483"/>
      <c r="CF5" s="3483"/>
      <c r="CG5" s="3483"/>
      <c r="CH5" s="3483"/>
      <c r="CI5" s="3483"/>
      <c r="CJ5" s="3483"/>
      <c r="CK5" s="3483"/>
      <c r="CL5" s="3483"/>
      <c r="CM5" s="3483"/>
      <c r="CN5" s="3483"/>
      <c r="CO5" s="3483"/>
      <c r="CP5" s="3483"/>
      <c r="CQ5" s="3483"/>
      <c r="CR5" s="3483"/>
      <c r="CS5" s="3483"/>
      <c r="CT5" s="3483"/>
      <c r="CU5" s="3483"/>
      <c r="CV5" s="3483"/>
      <c r="CW5" s="3483"/>
      <c r="CX5" s="3483"/>
      <c r="CY5" s="3483"/>
      <c r="CZ5" s="3483"/>
      <c r="DA5" s="3483"/>
      <c r="DB5" s="3483"/>
      <c r="DC5" s="3483"/>
      <c r="DD5" s="3483"/>
      <c r="DE5" s="3483"/>
      <c r="DF5" s="3483"/>
      <c r="DG5" s="3483"/>
      <c r="DH5" s="3483"/>
      <c r="DI5" s="3483"/>
      <c r="DJ5" s="3483"/>
      <c r="DK5" s="3483"/>
      <c r="DL5" s="3483"/>
      <c r="DM5" s="3483"/>
      <c r="DN5" s="3483"/>
      <c r="DO5" s="3483"/>
      <c r="DP5" s="3483"/>
      <c r="DQ5" s="3483"/>
      <c r="DR5" s="3483"/>
      <c r="DS5" s="3483"/>
      <c r="DT5" s="3483"/>
      <c r="DU5" s="3483"/>
      <c r="DV5" s="3483"/>
      <c r="DW5" s="3483"/>
      <c r="DX5" s="3483"/>
      <c r="DY5" s="3483"/>
      <c r="DZ5" s="3483"/>
      <c r="EA5" s="3483"/>
      <c r="EB5" s="3483"/>
      <c r="EC5" s="3483"/>
      <c r="ED5" s="3483"/>
      <c r="EE5" s="3483"/>
      <c r="EF5" s="3483"/>
      <c r="EG5" s="3483"/>
      <c r="EH5" s="3483"/>
      <c r="EI5" s="3483"/>
      <c r="EJ5" s="3483"/>
      <c r="EK5" s="3483"/>
      <c r="EL5" s="3483"/>
      <c r="EM5" s="3483"/>
      <c r="EN5" s="3483"/>
      <c r="EO5" s="3483"/>
      <c r="EP5" s="3483"/>
      <c r="EQ5" s="3483"/>
      <c r="ER5" s="3483"/>
      <c r="ES5" s="3483"/>
      <c r="ET5" s="3483"/>
      <c r="EU5" s="3483"/>
      <c r="EV5" s="3483"/>
      <c r="EW5" s="3483"/>
      <c r="EX5" s="3483"/>
      <c r="EY5" s="3483"/>
      <c r="EZ5" s="3483"/>
      <c r="FA5" s="3483"/>
      <c r="FB5" s="3483"/>
      <c r="FC5" s="3483"/>
      <c r="FD5" s="3483"/>
      <c r="FE5" s="3483"/>
      <c r="FF5" s="3483"/>
      <c r="FG5" s="3483"/>
      <c r="FH5" s="3483"/>
      <c r="FI5" s="3483"/>
      <c r="FJ5" s="3483"/>
      <c r="FK5" s="3483"/>
      <c r="FL5" s="3483"/>
      <c r="FM5" s="3483"/>
      <c r="FN5" s="3483"/>
      <c r="FO5" s="3483"/>
      <c r="FP5" s="3483"/>
      <c r="FQ5" s="3483"/>
      <c r="FR5" s="3483"/>
      <c r="FS5" s="3483"/>
      <c r="FT5" s="3483"/>
      <c r="FU5" s="3483"/>
      <c r="FV5" s="3483"/>
      <c r="FW5" s="3483"/>
      <c r="FX5" s="3483"/>
      <c r="FY5" s="3483"/>
      <c r="FZ5" s="3483"/>
      <c r="GA5" s="3483"/>
      <c r="GB5" s="3483"/>
      <c r="GC5" s="3483"/>
      <c r="GD5" s="3483"/>
      <c r="GE5" s="3483"/>
      <c r="GF5" s="3483"/>
      <c r="GG5" s="3483"/>
      <c r="GH5" s="3483"/>
      <c r="GI5" s="3483"/>
      <c r="GJ5" s="3483"/>
      <c r="GK5" s="3483"/>
      <c r="GL5" s="3483"/>
      <c r="GM5" s="3483"/>
      <c r="GN5" s="3483"/>
      <c r="GO5" s="3483"/>
      <c r="GP5" s="3483"/>
      <c r="GQ5" s="3483"/>
      <c r="GR5" s="3484"/>
    </row>
    <row r="6" spans="1:200" ht="23.1" customHeight="1" x14ac:dyDescent="0.3">
      <c r="A6" s="4035" t="s">
        <v>4802</v>
      </c>
      <c r="B6" s="2124">
        <v>15.56</v>
      </c>
      <c r="C6" s="2124">
        <v>16.52</v>
      </c>
      <c r="D6" s="2124">
        <v>17.329999999999998</v>
      </c>
      <c r="E6" s="2124">
        <v>17.13</v>
      </c>
      <c r="F6" s="2124">
        <v>16.48</v>
      </c>
      <c r="G6" s="2124">
        <v>16.59</v>
      </c>
      <c r="H6" s="2124">
        <v>16.309999999999999</v>
      </c>
      <c r="I6" s="2124">
        <v>16.600000000000001</v>
      </c>
      <c r="J6" s="2124">
        <v>16.739999999999998</v>
      </c>
      <c r="K6" s="2124">
        <v>16.73</v>
      </c>
      <c r="L6" s="2124">
        <v>16.89</v>
      </c>
      <c r="M6" s="2124">
        <v>17.05</v>
      </c>
      <c r="N6" s="2124">
        <v>16.79</v>
      </c>
      <c r="O6" s="2124">
        <v>17.3</v>
      </c>
      <c r="P6" s="2124">
        <v>18.260000000000002</v>
      </c>
      <c r="Q6" s="2124">
        <v>19.75</v>
      </c>
      <c r="R6" s="2124">
        <v>19.510000000000002</v>
      </c>
      <c r="S6" s="2124">
        <v>18.89</v>
      </c>
      <c r="T6" s="2124">
        <v>19.77</v>
      </c>
      <c r="U6" s="2124">
        <v>20.38</v>
      </c>
      <c r="V6" s="2124">
        <v>20.54</v>
      </c>
      <c r="W6" s="2124">
        <v>20.149999999999999</v>
      </c>
      <c r="X6" s="2124">
        <v>20.03</v>
      </c>
      <c r="Y6" s="2124">
        <v>20.13</v>
      </c>
      <c r="Z6" s="2124">
        <v>20.420000000000002</v>
      </c>
      <c r="AA6" s="2124">
        <v>20.190000000000001</v>
      </c>
      <c r="AB6" s="2124">
        <v>20.37</v>
      </c>
      <c r="AC6" s="2124">
        <v>19.649999999999999</v>
      </c>
      <c r="AD6" s="2124">
        <v>20.03</v>
      </c>
      <c r="AE6" s="2124">
        <v>20.239999999999998</v>
      </c>
      <c r="AF6" s="2124">
        <v>20.7</v>
      </c>
      <c r="AG6" s="2124">
        <v>21.53</v>
      </c>
      <c r="AH6" s="2124">
        <v>22.38</v>
      </c>
      <c r="AI6" s="2124">
        <v>22.26</v>
      </c>
      <c r="AJ6" s="2124">
        <v>22.38</v>
      </c>
      <c r="AK6" s="2124">
        <v>22.68</v>
      </c>
      <c r="AL6" s="2124">
        <v>22.9</v>
      </c>
      <c r="AM6" s="2124">
        <v>22.36</v>
      </c>
      <c r="AN6" s="2124">
        <v>22.69</v>
      </c>
      <c r="AO6" s="2124">
        <v>22.76</v>
      </c>
      <c r="AP6" s="2124">
        <v>22.49</v>
      </c>
      <c r="AQ6" s="2124">
        <v>23.29</v>
      </c>
      <c r="AR6" s="2124">
        <v>22.97</v>
      </c>
      <c r="AS6" s="2124">
        <v>22.82</v>
      </c>
      <c r="AT6" s="2124">
        <v>22.69</v>
      </c>
      <c r="AU6" s="2124">
        <v>23.25</v>
      </c>
      <c r="AV6" s="2124">
        <v>22.91</v>
      </c>
      <c r="AW6" s="2124">
        <v>22.29</v>
      </c>
      <c r="AX6" s="2124">
        <v>23.52</v>
      </c>
      <c r="AY6" s="2124">
        <v>23.79</v>
      </c>
      <c r="AZ6" s="2124">
        <v>23.13</v>
      </c>
      <c r="BA6" s="2124">
        <v>24.28</v>
      </c>
      <c r="BB6" s="2124">
        <v>25.02</v>
      </c>
      <c r="BC6" s="2124">
        <v>24.76</v>
      </c>
      <c r="BD6" s="2124">
        <v>25.8</v>
      </c>
      <c r="BE6" s="2124">
        <v>26.61</v>
      </c>
      <c r="BF6" s="2124">
        <v>26.95</v>
      </c>
      <c r="BG6" s="2124">
        <v>26.36</v>
      </c>
      <c r="BH6" s="2124">
        <v>26.64</v>
      </c>
      <c r="BI6" s="2124">
        <v>26.78</v>
      </c>
      <c r="BJ6" s="2124">
        <v>26.87</v>
      </c>
      <c r="BK6" s="2124">
        <v>26.29</v>
      </c>
      <c r="BL6" s="2124">
        <v>27.22</v>
      </c>
      <c r="BM6" s="2124">
        <v>27.39</v>
      </c>
      <c r="BN6" s="2124">
        <v>26.0532</v>
      </c>
      <c r="BO6" s="2124">
        <v>27.4922</v>
      </c>
      <c r="BP6" s="2124">
        <v>28.593599999999999</v>
      </c>
      <c r="BQ6" s="2124">
        <v>27.143999999999998</v>
      </c>
      <c r="BR6" s="2124">
        <v>25.668299999999999</v>
      </c>
      <c r="BS6" s="2124">
        <v>26.1235</v>
      </c>
      <c r="BT6" s="2124">
        <v>26.605399999999999</v>
      </c>
      <c r="BU6" s="2124">
        <v>24.6096</v>
      </c>
      <c r="BV6" s="2124">
        <v>24.8872</v>
      </c>
      <c r="BW6" s="2124">
        <v>27.118300000000001</v>
      </c>
      <c r="BX6" s="2124">
        <v>26.8184</v>
      </c>
      <c r="BY6" s="2124">
        <v>25.786799999999999</v>
      </c>
      <c r="BZ6" s="2124">
        <v>24.9757</v>
      </c>
      <c r="CA6" s="2124">
        <v>23.229199999999999</v>
      </c>
      <c r="CB6" s="2124">
        <v>22.044899999999998</v>
      </c>
      <c r="CC6" s="2124">
        <v>21.433499999999999</v>
      </c>
      <c r="CD6" s="2124">
        <v>22.654699999999998</v>
      </c>
      <c r="CE6" s="2124">
        <v>21.716699999999999</v>
      </c>
      <c r="CF6" s="2124">
        <v>22.553599999999999</v>
      </c>
      <c r="CG6" s="2124">
        <v>23.6126</v>
      </c>
      <c r="CH6" s="2124">
        <v>25.0962</v>
      </c>
      <c r="CI6" s="2124">
        <v>26.360900000000001</v>
      </c>
      <c r="CJ6" s="2124">
        <v>26.9573</v>
      </c>
      <c r="CK6" s="2124">
        <v>27.3185</v>
      </c>
      <c r="CL6" s="2124">
        <v>27.529699999999998</v>
      </c>
      <c r="CM6" s="2124">
        <v>27.882899999999999</v>
      </c>
      <c r="CN6" s="2124">
        <v>28.681100000000001</v>
      </c>
      <c r="CO6" s="2124">
        <v>28.164999999999999</v>
      </c>
      <c r="CP6" s="2124">
        <v>29.251000000000001</v>
      </c>
      <c r="CQ6" s="2124">
        <v>28.16612344759616</v>
      </c>
      <c r="CR6" s="2124">
        <v>28.499452496458929</v>
      </c>
      <c r="CS6" s="2124">
        <v>30.072427729575537</v>
      </c>
      <c r="CT6" s="2124">
        <v>29.940966177511076</v>
      </c>
      <c r="CU6" s="2124">
        <v>30.225972652943568</v>
      </c>
      <c r="CV6" s="2124">
        <v>31.850720017085713</v>
      </c>
      <c r="CW6" s="2124">
        <v>30.407761025539997</v>
      </c>
      <c r="CX6" s="2124">
        <v>30.856948067410002</v>
      </c>
      <c r="CY6" s="2124">
        <v>30.524032067954291</v>
      </c>
      <c r="CZ6" s="2124">
        <v>31.015875573434645</v>
      </c>
      <c r="DA6" s="2124">
        <v>30.808352357991776</v>
      </c>
      <c r="DB6" s="2124">
        <v>31.199055418040707</v>
      </c>
      <c r="DC6" s="2124">
        <v>31.640197820362499</v>
      </c>
      <c r="DD6" s="2124">
        <v>30.636825936685359</v>
      </c>
      <c r="DE6" s="2124">
        <v>29.047015291165362</v>
      </c>
      <c r="DF6" s="2124">
        <v>31.14696479228607</v>
      </c>
      <c r="DG6" s="2124">
        <v>30.016604410962859</v>
      </c>
      <c r="DH6" s="2124">
        <v>30.653454635537496</v>
      </c>
      <c r="DI6" s="2124">
        <v>31.78951233469142</v>
      </c>
      <c r="DJ6" s="2124">
        <v>32.031724399628217</v>
      </c>
      <c r="DK6" s="2124">
        <v>30.898686488191782</v>
      </c>
      <c r="DL6" s="2124">
        <v>31.132376976534285</v>
      </c>
      <c r="DM6" s="2124">
        <v>29.776268937628931</v>
      </c>
      <c r="DN6" s="2124">
        <v>32.116625134594635</v>
      </c>
      <c r="DO6" s="2124">
        <v>33.371623722129996</v>
      </c>
      <c r="DP6" s="2124">
        <v>32.202497256828565</v>
      </c>
      <c r="DQ6" s="2124">
        <v>32.544694504626854</v>
      </c>
      <c r="DR6" s="2124">
        <v>32.824064693024859</v>
      </c>
      <c r="DS6" s="2124">
        <v>32.862170824724437</v>
      </c>
      <c r="DT6" s="2124">
        <v>32.391319341800006</v>
      </c>
      <c r="DU6" s="2124">
        <v>32.120387970051432</v>
      </c>
      <c r="DV6" s="2124">
        <v>32.161973845968575</v>
      </c>
      <c r="DW6" s="2124">
        <v>33.017899227804911</v>
      </c>
      <c r="DX6" s="2124">
        <v>32.650179029661359</v>
      </c>
      <c r="DY6" s="2124">
        <v>30.508328271160714</v>
      </c>
      <c r="DZ6" s="2124">
        <v>29.219234642313637</v>
      </c>
      <c r="EA6" s="2124">
        <v>28.402400038163925</v>
      </c>
      <c r="EB6" s="2124">
        <v>28.121851271808289</v>
      </c>
      <c r="EC6" s="2124">
        <v>29.030171696165354</v>
      </c>
      <c r="ED6" s="2124">
        <v>29.197605977405573</v>
      </c>
      <c r="EE6" s="2124">
        <v>28.093810899874203</v>
      </c>
      <c r="EF6" s="2124">
        <v>27.423530487067431</v>
      </c>
      <c r="EG6" s="2124">
        <v>26.868356833097202</v>
      </c>
      <c r="EH6" s="2124">
        <v>27.51289510131857</v>
      </c>
      <c r="EI6" s="2124">
        <v>28.447808963130882</v>
      </c>
      <c r="EJ6" s="2124">
        <v>28.441322898389053</v>
      </c>
      <c r="EK6" s="2124">
        <v>28.738349329908999</v>
      </c>
      <c r="EL6" s="2124">
        <v>29.040735419048563</v>
      </c>
      <c r="EM6" s="2124">
        <v>28.91185272831196</v>
      </c>
      <c r="EN6" s="2124">
        <v>29.269448482517515</v>
      </c>
      <c r="EO6" s="2124">
        <v>27.939253139383428</v>
      </c>
      <c r="EP6" s="2124">
        <v>28.124029890492597</v>
      </c>
      <c r="EQ6" s="2124">
        <v>27.226541314789852</v>
      </c>
      <c r="ER6" s="2124">
        <v>26.439216729061425</v>
      </c>
      <c r="ES6" s="2124">
        <v>25.899436039495431</v>
      </c>
      <c r="ET6" s="2124">
        <v>26.375192937004499</v>
      </c>
      <c r="EU6" s="2124">
        <v>28.266616249922805</v>
      </c>
      <c r="EV6" s="2124">
        <v>28.6661</v>
      </c>
      <c r="EW6" s="2124">
        <v>27.625614285714281</v>
      </c>
      <c r="EX6" s="2124">
        <v>27.537492857142901</v>
      </c>
      <c r="EY6" s="2124">
        <v>26.409199999999998</v>
      </c>
      <c r="EZ6" s="2124">
        <v>25.694435714285699</v>
      </c>
      <c r="FA6" s="2124">
        <v>25.462199999999999</v>
      </c>
      <c r="FB6" s="2124">
        <v>26.114100000000001</v>
      </c>
      <c r="FC6" s="2124">
        <v>26.594899999999999</v>
      </c>
      <c r="FD6" s="2124">
        <v>26.756599999999999</v>
      </c>
      <c r="FE6" s="2124">
        <v>26.073399999999999</v>
      </c>
      <c r="FF6" s="2124">
        <v>26.177199999999999</v>
      </c>
      <c r="FG6" s="2124">
        <v>27.6374</v>
      </c>
      <c r="FH6" s="2124">
        <v>27.498899999999999</v>
      </c>
      <c r="FI6" s="2124">
        <v>26.2941</v>
      </c>
      <c r="FJ6" s="2124">
        <v>27.1995</v>
      </c>
      <c r="FK6" s="2124">
        <v>27.5107</v>
      </c>
      <c r="FL6" s="2124">
        <v>27.319800000000001</v>
      </c>
      <c r="FM6" s="2124">
        <v>27.7912</v>
      </c>
      <c r="FN6" s="2124">
        <v>27.902000000000001</v>
      </c>
      <c r="FO6" s="2124">
        <v>27.574000000000002</v>
      </c>
      <c r="FP6" s="2124">
        <v>26.712299999999999</v>
      </c>
      <c r="FQ6" s="2124">
        <v>27.6812</v>
      </c>
      <c r="FR6" s="2124">
        <v>28.092600000000001</v>
      </c>
      <c r="FS6" s="2124">
        <v>27.8217</v>
      </c>
      <c r="FT6" s="2124">
        <v>26.9466</v>
      </c>
      <c r="FU6" s="2124">
        <v>26.5915</v>
      </c>
      <c r="FV6" s="2124">
        <v>27.2529</v>
      </c>
      <c r="FW6" s="2124">
        <v>27.569500000000001</v>
      </c>
      <c r="FX6" s="2124">
        <v>26.726700000000001</v>
      </c>
      <c r="FY6" s="2124">
        <v>27.2149</v>
      </c>
      <c r="FZ6" s="2124">
        <v>26.942900000000002</v>
      </c>
      <c r="GA6" s="2124">
        <v>26.299499999999998</v>
      </c>
      <c r="GB6" s="2124">
        <v>26.8718</v>
      </c>
      <c r="GC6" s="2124">
        <v>27.0002</v>
      </c>
      <c r="GD6" s="2124">
        <v>26.397099999999998</v>
      </c>
      <c r="GE6" s="2124">
        <v>26.2913</v>
      </c>
      <c r="GF6" s="4038">
        <v>26.432700000000001</v>
      </c>
      <c r="GG6" s="4038">
        <v>26.623699999999999</v>
      </c>
      <c r="GH6" s="4038">
        <v>26.178100000000001</v>
      </c>
      <c r="GI6" s="4038">
        <v>25.941800000000001</v>
      </c>
      <c r="GJ6" s="4038">
        <v>25.396999999999998</v>
      </c>
      <c r="GK6" s="4038">
        <v>25.281500000000001</v>
      </c>
      <c r="GL6" s="4038">
        <v>25.065200000000001</v>
      </c>
      <c r="GM6" s="4038">
        <v>25.701000000000001</v>
      </c>
      <c r="GN6" s="4038">
        <v>24.729700000000001</v>
      </c>
      <c r="GO6" s="4038">
        <v>25.333600000000001</v>
      </c>
      <c r="GP6" s="4038">
        <v>24.877099999999999</v>
      </c>
      <c r="GQ6" s="4038">
        <v>25.213799999999999</v>
      </c>
      <c r="GR6" s="4039">
        <v>25.185199999999998</v>
      </c>
    </row>
    <row r="7" spans="1:200" ht="23.1" customHeight="1" x14ac:dyDescent="0.3">
      <c r="A7" s="4035" t="s">
        <v>4803</v>
      </c>
      <c r="B7" s="2124">
        <v>3.95</v>
      </c>
      <c r="C7" s="2124">
        <v>3.94</v>
      </c>
      <c r="D7" s="2125">
        <v>3.93</v>
      </c>
      <c r="E7" s="2125">
        <v>3.9</v>
      </c>
      <c r="F7" s="2126">
        <v>3.88</v>
      </c>
      <c r="G7" s="2126">
        <v>3.87</v>
      </c>
      <c r="H7" s="2125">
        <v>3.87</v>
      </c>
      <c r="I7" s="2125">
        <v>3.87</v>
      </c>
      <c r="J7" s="2125">
        <v>3.85</v>
      </c>
      <c r="K7" s="2125">
        <v>3.81</v>
      </c>
      <c r="L7" s="2125">
        <v>3.7</v>
      </c>
      <c r="M7" s="2125">
        <v>3.63</v>
      </c>
      <c r="N7" s="2125">
        <v>3.59</v>
      </c>
      <c r="O7" s="2125">
        <v>3.58</v>
      </c>
      <c r="P7" s="2125">
        <v>3.61</v>
      </c>
      <c r="Q7" s="2125">
        <v>3.82</v>
      </c>
      <c r="R7" s="2125">
        <v>3.85</v>
      </c>
      <c r="S7" s="2125">
        <v>3.81</v>
      </c>
      <c r="T7" s="2125">
        <v>3.78</v>
      </c>
      <c r="U7" s="2125">
        <v>3.75</v>
      </c>
      <c r="V7" s="2125">
        <v>3.69</v>
      </c>
      <c r="W7" s="2125">
        <v>3.5</v>
      </c>
      <c r="X7" s="2125">
        <v>3.41</v>
      </c>
      <c r="Y7" s="2125">
        <v>3.39</v>
      </c>
      <c r="Z7" s="2125">
        <v>3.48</v>
      </c>
      <c r="AA7" s="2125">
        <v>3.62</v>
      </c>
      <c r="AB7" s="2125">
        <v>3.69</v>
      </c>
      <c r="AC7" s="2125">
        <v>3.68</v>
      </c>
      <c r="AD7" s="2125">
        <v>3.7</v>
      </c>
      <c r="AE7" s="2125">
        <v>3.72</v>
      </c>
      <c r="AF7" s="2125">
        <v>3.73</v>
      </c>
      <c r="AG7" s="2125">
        <v>3.74</v>
      </c>
      <c r="AH7" s="2125">
        <v>3.73</v>
      </c>
      <c r="AI7" s="2125">
        <v>3.7</v>
      </c>
      <c r="AJ7" s="2125">
        <v>3.73</v>
      </c>
      <c r="AK7" s="2125">
        <v>3.79</v>
      </c>
      <c r="AL7" s="2125">
        <v>3.8</v>
      </c>
      <c r="AM7" s="2125">
        <v>3.82</v>
      </c>
      <c r="AN7" s="2125">
        <v>3.85</v>
      </c>
      <c r="AO7" s="2125">
        <v>3.88</v>
      </c>
      <c r="AP7" s="2125">
        <v>3.9</v>
      </c>
      <c r="AQ7" s="2125">
        <v>3.96</v>
      </c>
      <c r="AR7" s="2125">
        <v>3.99</v>
      </c>
      <c r="AS7" s="2125">
        <v>4.0199999999999996</v>
      </c>
      <c r="AT7" s="2125">
        <v>4.03</v>
      </c>
      <c r="AU7" s="2125">
        <v>4.03</v>
      </c>
      <c r="AV7" s="2125">
        <v>4.04</v>
      </c>
      <c r="AW7" s="2125">
        <v>4.05</v>
      </c>
      <c r="AX7" s="2125">
        <v>4.0599999999999996</v>
      </c>
      <c r="AY7" s="2125">
        <v>4.05</v>
      </c>
      <c r="AZ7" s="2125">
        <v>4.0599999999999996</v>
      </c>
      <c r="BA7" s="2125">
        <v>4.1100000000000003</v>
      </c>
      <c r="BB7" s="2125">
        <v>4.25</v>
      </c>
      <c r="BC7" s="2125">
        <v>4.26</v>
      </c>
      <c r="BD7" s="2125">
        <v>4.3099999999999996</v>
      </c>
      <c r="BE7" s="2125">
        <v>4.34</v>
      </c>
      <c r="BF7" s="2125">
        <v>4.37</v>
      </c>
      <c r="BG7" s="2125">
        <v>4.3499999999999996</v>
      </c>
      <c r="BH7" s="2125">
        <v>4.3099999999999996</v>
      </c>
      <c r="BI7" s="2125">
        <v>4.2699999999999996</v>
      </c>
      <c r="BJ7" s="2125">
        <v>4.18</v>
      </c>
      <c r="BK7" s="2125">
        <v>4.12</v>
      </c>
      <c r="BL7" s="2125">
        <v>4.13</v>
      </c>
      <c r="BM7" s="2125">
        <v>4.09</v>
      </c>
      <c r="BN7" s="2125">
        <v>4.0932000000000004</v>
      </c>
      <c r="BO7" s="2125">
        <v>4.0366999999999997</v>
      </c>
      <c r="BP7" s="2125">
        <v>4.0175999999999998</v>
      </c>
      <c r="BQ7" s="2125">
        <v>3.948</v>
      </c>
      <c r="BR7" s="2125">
        <v>3.7471999999999999</v>
      </c>
      <c r="BS7" s="2125">
        <v>3.7690999999999999</v>
      </c>
      <c r="BT7" s="2125">
        <v>3.6236000000000002</v>
      </c>
      <c r="BU7" s="2125">
        <v>3.4592000000000001</v>
      </c>
      <c r="BV7" s="2125">
        <v>3.4264999999999999</v>
      </c>
      <c r="BW7" s="2125">
        <v>3.6351</v>
      </c>
      <c r="BX7" s="2125">
        <v>3.5863999999999998</v>
      </c>
      <c r="BY7" s="2125">
        <v>3.5167000000000002</v>
      </c>
      <c r="BZ7" s="2125">
        <v>3.7092000000000001</v>
      </c>
      <c r="CA7" s="2125">
        <v>3.7442000000000002</v>
      </c>
      <c r="CB7" s="2125">
        <v>4.2183999999999999</v>
      </c>
      <c r="CC7" s="2125">
        <v>4.2065000000000001</v>
      </c>
      <c r="CD7" s="2125">
        <v>4.2130000000000001</v>
      </c>
      <c r="CE7" s="2125">
        <v>4.3268000000000004</v>
      </c>
      <c r="CF7" s="2125">
        <v>4.5053999999999998</v>
      </c>
      <c r="CG7" s="2125">
        <v>4.4272</v>
      </c>
      <c r="CH7" s="2125">
        <v>4.4598000000000004</v>
      </c>
      <c r="CI7" s="2125">
        <v>4.3163</v>
      </c>
      <c r="CJ7" s="2125">
        <v>4.2948000000000004</v>
      </c>
      <c r="CK7" s="2125">
        <v>4.2535999999999996</v>
      </c>
      <c r="CL7" s="2124">
        <v>4.2291999999999996</v>
      </c>
      <c r="CM7" s="2124">
        <v>4.0975999999999999</v>
      </c>
      <c r="CN7" s="2124">
        <v>4.0427</v>
      </c>
      <c r="CO7" s="2124">
        <v>3.9632999999999998</v>
      </c>
      <c r="CP7" s="2124">
        <v>4.4180000000000001</v>
      </c>
      <c r="CQ7" s="2124">
        <v>4.032487560373756</v>
      </c>
      <c r="CR7" s="2124">
        <v>4.0969714264583965</v>
      </c>
      <c r="CS7" s="2124">
        <v>4.0047722008282394</v>
      </c>
      <c r="CT7" s="2124">
        <v>3.9543564370945878</v>
      </c>
      <c r="CU7" s="2124">
        <v>4.0426005138951515</v>
      </c>
      <c r="CV7" s="2124">
        <v>4.0278040434054869</v>
      </c>
      <c r="CW7" s="2124">
        <v>3.9279889267950394</v>
      </c>
      <c r="CX7" s="2124">
        <v>3.8959044275968897</v>
      </c>
      <c r="CY7" s="2124">
        <v>3.7942924247204624</v>
      </c>
      <c r="CZ7" s="2124">
        <v>3.6576214562405553</v>
      </c>
      <c r="DA7" s="2124">
        <v>3.6971726456905682</v>
      </c>
      <c r="DB7" s="2124">
        <v>3.7294413698932494</v>
      </c>
      <c r="DC7" s="2124">
        <v>3.6934897257530364</v>
      </c>
      <c r="DD7" s="2124">
        <v>3.6818912762427973</v>
      </c>
      <c r="DE7" s="2124">
        <v>3.8179949005074763</v>
      </c>
      <c r="DF7" s="2124">
        <v>3.8047301396428601</v>
      </c>
      <c r="DG7" s="2124">
        <v>3.8422869353282501</v>
      </c>
      <c r="DH7" s="2124">
        <v>3.8844088727125103</v>
      </c>
      <c r="DI7" s="2124">
        <v>3.8513244997920633</v>
      </c>
      <c r="DJ7" s="2124">
        <v>3.8175666094278706</v>
      </c>
      <c r="DK7" s="2124">
        <v>3.8251777537822003</v>
      </c>
      <c r="DL7" s="2124">
        <v>3.8342347896408513</v>
      </c>
      <c r="DM7" s="2124">
        <v>3.9417741110028013</v>
      </c>
      <c r="DN7" s="2124">
        <v>4.0708354957761896</v>
      </c>
      <c r="DO7" s="2124">
        <v>4.0905709470138962</v>
      </c>
      <c r="DP7" s="2124">
        <v>4.030456479785907</v>
      </c>
      <c r="DQ7" s="2124">
        <v>4.0078231107034785</v>
      </c>
      <c r="DR7" s="2124">
        <v>4.0806980113313447</v>
      </c>
      <c r="DS7" s="2124">
        <v>4.0671373455316617</v>
      </c>
      <c r="DT7" s="2124">
        <v>4.0231595015807393</v>
      </c>
      <c r="DU7" s="2124">
        <v>3.9837583570262205</v>
      </c>
      <c r="DV7" s="2124">
        <v>4.028247168938881</v>
      </c>
      <c r="DW7" s="2124">
        <v>4.0768341388566833</v>
      </c>
      <c r="DX7" s="2124">
        <v>4.0628685596363976</v>
      </c>
      <c r="DY7" s="2124">
        <v>4.0762222476361059</v>
      </c>
      <c r="DZ7" s="2124">
        <v>4.0615859662385274</v>
      </c>
      <c r="EA7" s="2124">
        <v>4.0526861410180075</v>
      </c>
      <c r="EB7" s="2124">
        <v>4.0540417623135312</v>
      </c>
      <c r="EC7" s="2124">
        <v>4.0257424481660626</v>
      </c>
      <c r="ED7" s="2124">
        <v>3.9721481226092061</v>
      </c>
      <c r="EE7" s="2124">
        <v>3.9915340622676623</v>
      </c>
      <c r="EF7" s="2124">
        <v>3.961008416987966</v>
      </c>
      <c r="EG7" s="2124">
        <v>3.96232685422873</v>
      </c>
      <c r="EH7" s="2124">
        <v>3.9605346166013895</v>
      </c>
      <c r="EI7" s="2124">
        <v>3.9588024734141762</v>
      </c>
      <c r="EJ7" s="2124">
        <v>3.9540965649064481</v>
      </c>
      <c r="EK7" s="2124">
        <v>3.9757805111719478</v>
      </c>
      <c r="EL7" s="2124">
        <v>3.9760763116678146</v>
      </c>
      <c r="EM7" s="2124">
        <v>4.0028902580014192</v>
      </c>
      <c r="EN7" s="2124">
        <v>4.0383165436656885</v>
      </c>
      <c r="EO7" s="2124">
        <v>4.1052129778189883</v>
      </c>
      <c r="EP7" s="2124">
        <v>4.1152610216866359</v>
      </c>
      <c r="EQ7" s="2124">
        <v>4.1406034676737535</v>
      </c>
      <c r="ER7" s="2124">
        <v>4.1598926892904453</v>
      </c>
      <c r="ES7" s="2124">
        <v>4.296523799351375</v>
      </c>
      <c r="ET7" s="2124">
        <v>4.3693169590461753</v>
      </c>
      <c r="EU7" s="2124">
        <v>4.7795437239206731</v>
      </c>
      <c r="EV7" s="2124">
        <v>4.6391923076923076</v>
      </c>
      <c r="EW7" s="2124">
        <v>4.6524538461538461</v>
      </c>
      <c r="EX7" s="2124">
        <v>4.6358846153846196</v>
      </c>
      <c r="EY7" s="2124">
        <v>4.6719999999999997</v>
      </c>
      <c r="EZ7" s="2124">
        <v>4.6441499999999998</v>
      </c>
      <c r="FA7" s="2124">
        <v>4.6896000000000004</v>
      </c>
      <c r="FB7" s="2124">
        <v>4.7465999999999999</v>
      </c>
      <c r="FC7" s="2124">
        <v>4.7805999999999997</v>
      </c>
      <c r="FD7" s="2124">
        <v>4.7352999999999996</v>
      </c>
      <c r="FE7" s="2124">
        <v>4.7266000000000004</v>
      </c>
      <c r="FF7" s="2124">
        <v>4.7249999999999996</v>
      </c>
      <c r="FG7" s="2124">
        <v>4.6643999999999997</v>
      </c>
      <c r="FH7" s="2124">
        <v>4.6374000000000004</v>
      </c>
      <c r="FI7" s="2124">
        <v>4.6788999999999996</v>
      </c>
      <c r="FJ7" s="2124">
        <v>4.7206999999999999</v>
      </c>
      <c r="FK7" s="2124">
        <v>4.7178000000000004</v>
      </c>
      <c r="FL7" s="2124">
        <v>4.6908000000000003</v>
      </c>
      <c r="FM7" s="2124">
        <v>4.7057000000000002</v>
      </c>
      <c r="FN7" s="2124">
        <v>4.7340999999999998</v>
      </c>
      <c r="FO7" s="2124">
        <v>4.7655000000000003</v>
      </c>
      <c r="FP7" s="2124">
        <v>4.7702</v>
      </c>
      <c r="FQ7" s="2124">
        <v>4.7239000000000004</v>
      </c>
      <c r="FR7" s="2124">
        <v>4.7161999999999997</v>
      </c>
      <c r="FS7" s="2124">
        <v>4.6936</v>
      </c>
      <c r="FT7" s="2124">
        <v>4.6420000000000003</v>
      </c>
      <c r="FU7" s="2124">
        <v>4.5907999999999998</v>
      </c>
      <c r="FV7" s="2124">
        <v>4.5442</v>
      </c>
      <c r="FW7" s="2124">
        <v>4.4356</v>
      </c>
      <c r="FX7" s="2124">
        <v>4.3327</v>
      </c>
      <c r="FY7" s="2124">
        <v>4.4561999999999999</v>
      </c>
      <c r="FZ7" s="2124">
        <v>4.5107999999999997</v>
      </c>
      <c r="GA7" s="2124">
        <v>4.4474999999999998</v>
      </c>
      <c r="GB7" s="2124">
        <v>4.4173999999999998</v>
      </c>
      <c r="GC7" s="2124">
        <v>4.2843</v>
      </c>
      <c r="GD7" s="2124">
        <v>4.3367000000000004</v>
      </c>
      <c r="GE7" s="2124">
        <v>4.3697999999999997</v>
      </c>
      <c r="GF7" s="4038">
        <v>4.4657</v>
      </c>
      <c r="GG7" s="4038">
        <v>4.5034000000000001</v>
      </c>
      <c r="GH7" s="4038">
        <v>4.5309999999999997</v>
      </c>
      <c r="GI7" s="4038">
        <v>4.4661</v>
      </c>
      <c r="GJ7" s="4038">
        <v>4.4770000000000003</v>
      </c>
      <c r="GK7" s="4038">
        <v>4.4945000000000004</v>
      </c>
      <c r="GL7" s="4038">
        <v>4.5246000000000004</v>
      </c>
      <c r="GM7" s="4038">
        <v>4.5039999999999996</v>
      </c>
      <c r="GN7" s="4038">
        <v>4.4854000000000003</v>
      </c>
      <c r="GO7" s="4038">
        <v>4.4579000000000004</v>
      </c>
      <c r="GP7" s="4038">
        <v>4.4497</v>
      </c>
      <c r="GQ7" s="4038">
        <v>4.5472999999999999</v>
      </c>
      <c r="GR7" s="4039">
        <v>4.5719000000000003</v>
      </c>
    </row>
    <row r="8" spans="1:200" ht="23.1" customHeight="1" x14ac:dyDescent="0.3">
      <c r="A8" s="4035" t="s">
        <v>4804</v>
      </c>
      <c r="B8" s="2124">
        <v>64</v>
      </c>
      <c r="C8" s="2125">
        <v>64</v>
      </c>
      <c r="D8" s="2125">
        <v>63</v>
      </c>
      <c r="E8" s="2125">
        <v>63</v>
      </c>
      <c r="F8" s="2126">
        <v>63</v>
      </c>
      <c r="G8" s="2125">
        <v>63</v>
      </c>
      <c r="H8" s="2125">
        <v>63</v>
      </c>
      <c r="I8" s="2125">
        <v>63</v>
      </c>
      <c r="J8" s="2125">
        <v>63</v>
      </c>
      <c r="K8" s="2125">
        <v>63</v>
      </c>
      <c r="L8" s="2125">
        <v>61</v>
      </c>
      <c r="M8" s="2125">
        <v>60</v>
      </c>
      <c r="N8" s="2125">
        <v>60</v>
      </c>
      <c r="O8" s="2125">
        <v>60</v>
      </c>
      <c r="P8" s="2125">
        <v>60</v>
      </c>
      <c r="Q8" s="2125">
        <v>65</v>
      </c>
      <c r="R8" s="2125">
        <v>66</v>
      </c>
      <c r="S8" s="2125">
        <v>65</v>
      </c>
      <c r="T8" s="2125">
        <v>64</v>
      </c>
      <c r="U8" s="2125">
        <v>65</v>
      </c>
      <c r="V8" s="2125">
        <v>63</v>
      </c>
      <c r="W8" s="2125">
        <v>60</v>
      </c>
      <c r="X8" s="2125">
        <v>59</v>
      </c>
      <c r="Y8" s="2125">
        <v>59</v>
      </c>
      <c r="Z8" s="2125">
        <v>62</v>
      </c>
      <c r="AA8" s="2125">
        <v>64</v>
      </c>
      <c r="AB8" s="2125">
        <v>64</v>
      </c>
      <c r="AC8" s="2125">
        <v>63</v>
      </c>
      <c r="AD8" s="2125">
        <v>63</v>
      </c>
      <c r="AE8" s="2125">
        <v>63</v>
      </c>
      <c r="AF8" s="2125">
        <v>64</v>
      </c>
      <c r="AG8" s="2125">
        <v>64</v>
      </c>
      <c r="AH8" s="2125">
        <v>65</v>
      </c>
      <c r="AI8" s="2125">
        <v>67</v>
      </c>
      <c r="AJ8" s="2125">
        <v>67</v>
      </c>
      <c r="AK8" s="2125">
        <v>68</v>
      </c>
      <c r="AL8" s="2125">
        <v>68</v>
      </c>
      <c r="AM8" s="2125">
        <v>69</v>
      </c>
      <c r="AN8" s="2125">
        <v>69</v>
      </c>
      <c r="AO8" s="2125">
        <v>70</v>
      </c>
      <c r="AP8" s="2125">
        <v>69</v>
      </c>
      <c r="AQ8" s="2125">
        <v>71</v>
      </c>
      <c r="AR8" s="2125">
        <v>69</v>
      </c>
      <c r="AS8" s="2125">
        <v>68</v>
      </c>
      <c r="AT8" s="2125">
        <v>69</v>
      </c>
      <c r="AU8" s="2125">
        <v>71</v>
      </c>
      <c r="AV8" s="2125">
        <v>71</v>
      </c>
      <c r="AW8" s="2125">
        <v>71</v>
      </c>
      <c r="AX8" s="2125">
        <v>70</v>
      </c>
      <c r="AY8" s="2125">
        <v>68</v>
      </c>
      <c r="AZ8" s="2125">
        <v>68</v>
      </c>
      <c r="BA8" s="2125">
        <v>69</v>
      </c>
      <c r="BB8" s="2125">
        <v>71</v>
      </c>
      <c r="BC8" s="2125">
        <v>72</v>
      </c>
      <c r="BD8" s="2125">
        <v>74</v>
      </c>
      <c r="BE8" s="2125">
        <v>76</v>
      </c>
      <c r="BF8" s="2125">
        <v>77</v>
      </c>
      <c r="BG8" s="2125">
        <v>77</v>
      </c>
      <c r="BH8" s="2125">
        <v>76</v>
      </c>
      <c r="BI8" s="2125">
        <v>77</v>
      </c>
      <c r="BJ8" s="2125">
        <v>79</v>
      </c>
      <c r="BK8" s="2125">
        <v>79</v>
      </c>
      <c r="BL8" s="2125">
        <v>79</v>
      </c>
      <c r="BM8" s="2125">
        <v>79</v>
      </c>
      <c r="BN8" s="2125">
        <v>78.05</v>
      </c>
      <c r="BO8" s="2125">
        <v>78.83</v>
      </c>
      <c r="BP8" s="2125">
        <v>79.45</v>
      </c>
      <c r="BQ8" s="2125">
        <v>77.67</v>
      </c>
      <c r="BR8" s="2125">
        <v>74.400000000000006</v>
      </c>
      <c r="BS8" s="2125">
        <v>74.81</v>
      </c>
      <c r="BT8" s="2125">
        <v>70.86</v>
      </c>
      <c r="BU8" s="2125">
        <v>67.650000000000006</v>
      </c>
      <c r="BV8" s="2125">
        <v>66.27</v>
      </c>
      <c r="BW8" s="2125">
        <v>66.94</v>
      </c>
      <c r="BX8" s="2125">
        <v>65.48</v>
      </c>
      <c r="BY8" s="2125">
        <v>64.739999999999995</v>
      </c>
      <c r="BZ8" s="2125">
        <v>66.5</v>
      </c>
      <c r="CA8" s="2125">
        <v>62.61</v>
      </c>
      <c r="CB8" s="2125">
        <v>66.86</v>
      </c>
      <c r="CC8" s="2125">
        <v>66.55</v>
      </c>
      <c r="CD8" s="2125">
        <v>68.040000000000006</v>
      </c>
      <c r="CE8" s="2125">
        <v>69.03</v>
      </c>
      <c r="CF8" s="2125">
        <v>69.55</v>
      </c>
      <c r="CG8" s="2125">
        <v>67.95</v>
      </c>
      <c r="CH8" s="2125">
        <v>69.77</v>
      </c>
      <c r="CI8" s="2125">
        <v>70.95</v>
      </c>
      <c r="CJ8" s="2125">
        <v>70.099999999999994</v>
      </c>
      <c r="CK8" s="2125">
        <v>68.75</v>
      </c>
      <c r="CL8" s="2124">
        <v>67.5</v>
      </c>
      <c r="CM8" s="2124">
        <v>66.58</v>
      </c>
      <c r="CN8" s="2124">
        <v>67.03</v>
      </c>
      <c r="CO8" s="2124">
        <v>66.52</v>
      </c>
      <c r="CP8" s="2124">
        <v>74.162000000000006</v>
      </c>
      <c r="CQ8" s="2124">
        <v>67.621465930757452</v>
      </c>
      <c r="CR8" s="2124">
        <v>68.015153579793093</v>
      </c>
      <c r="CS8" s="2124">
        <v>69.901770337746854</v>
      </c>
      <c r="CT8" s="2124">
        <v>69.083785246121522</v>
      </c>
      <c r="CU8" s="2124">
        <v>68.509426016998361</v>
      </c>
      <c r="CV8" s="2124">
        <v>69.996160890346346</v>
      </c>
      <c r="CW8" s="2124">
        <v>66.909526631273181</v>
      </c>
      <c r="CX8" s="2124">
        <v>67.264028800817499</v>
      </c>
      <c r="CY8" s="2124">
        <v>66.332525645814272</v>
      </c>
      <c r="CZ8" s="2124">
        <v>64.215241661898332</v>
      </c>
      <c r="DA8" s="2124">
        <v>64.096356697877539</v>
      </c>
      <c r="DB8" s="2124">
        <v>65.064923392718725</v>
      </c>
      <c r="DC8" s="2124">
        <v>65.514984532269622</v>
      </c>
      <c r="DD8" s="2124">
        <v>62.609482794946224</v>
      </c>
      <c r="DE8" s="2124">
        <v>60.925183705943788</v>
      </c>
      <c r="DF8" s="2124">
        <v>60.805336797674201</v>
      </c>
      <c r="DG8" s="2124">
        <v>57.766111715162715</v>
      </c>
      <c r="DH8" s="2124">
        <v>56.978143790512256</v>
      </c>
      <c r="DI8" s="2124">
        <v>60.469953757124337</v>
      </c>
      <c r="DJ8" s="2124">
        <v>60.776811663977739</v>
      </c>
      <c r="DK8" s="2124">
        <v>58.417736942427155</v>
      </c>
      <c r="DL8" s="2124">
        <v>56.970322258528853</v>
      </c>
      <c r="DM8" s="2124">
        <v>54.647744322051103</v>
      </c>
      <c r="DN8" s="2124">
        <v>56.436876067778485</v>
      </c>
      <c r="DO8" s="2124">
        <v>57.51169353670614</v>
      </c>
      <c r="DP8" s="2124">
        <v>56.436974802987415</v>
      </c>
      <c r="DQ8" s="2124">
        <v>59.337635921788724</v>
      </c>
      <c r="DR8" s="2124">
        <v>58.708532587011099</v>
      </c>
      <c r="DS8" s="2124">
        <v>57.981841042910823</v>
      </c>
      <c r="DT8" s="2124">
        <v>57.267521762874281</v>
      </c>
      <c r="DU8" s="2124">
        <v>58.453915276575344</v>
      </c>
      <c r="DV8" s="2124">
        <v>58.559244870373362</v>
      </c>
      <c r="DW8" s="2124">
        <v>58.55820232609873</v>
      </c>
      <c r="DX8" s="2124">
        <v>58.431138629502399</v>
      </c>
      <c r="DY8" s="2124">
        <v>56.22528491220492</v>
      </c>
      <c r="DZ8" s="2124">
        <v>52.989112348896327</v>
      </c>
      <c r="EA8" s="2124">
        <v>51.85604770778842</v>
      </c>
      <c r="EB8" s="2124">
        <v>47.221571906416195</v>
      </c>
      <c r="EC8" s="2124">
        <v>50.014158464413903</v>
      </c>
      <c r="ED8" s="2124">
        <v>50.409903941346613</v>
      </c>
      <c r="EE8" s="2124">
        <v>49.914315470957582</v>
      </c>
      <c r="EF8" s="2124">
        <v>49.837389293521611</v>
      </c>
      <c r="EG8" s="2124">
        <v>49.299081949840065</v>
      </c>
      <c r="EH8" s="2124">
        <v>49.786150536251107</v>
      </c>
      <c r="EI8" s="2124">
        <v>51.347800238420724</v>
      </c>
      <c r="EJ8" s="2124">
        <v>51.08716923012463</v>
      </c>
      <c r="EK8" s="2124">
        <v>52.503314757371811</v>
      </c>
      <c r="EL8" s="2124">
        <v>51.54664824967994</v>
      </c>
      <c r="EM8" s="2124">
        <v>51.75824170232719</v>
      </c>
      <c r="EN8" s="2124">
        <v>51.987331807788294</v>
      </c>
      <c r="EO8" s="2124">
        <v>52.084141875639226</v>
      </c>
      <c r="EP8" s="2124">
        <v>52.278968496050794</v>
      </c>
      <c r="EQ8" s="2124">
        <v>52.124514593445383</v>
      </c>
      <c r="ER8" s="2124">
        <v>51.169495620222129</v>
      </c>
      <c r="ES8" s="2124">
        <v>54.180032315431234</v>
      </c>
      <c r="ET8" s="2124">
        <v>55.02539100202879</v>
      </c>
      <c r="EU8" s="2124">
        <v>59.454253902015317</v>
      </c>
      <c r="EV8" s="2124">
        <v>56.837500000000006</v>
      </c>
      <c r="EW8" s="2124">
        <v>56.959230769230771</v>
      </c>
      <c r="EX8" s="2124">
        <v>56.67</v>
      </c>
      <c r="EY8" s="2124">
        <v>56.9130769230769</v>
      </c>
      <c r="EZ8" s="2124">
        <v>54.547692307692294</v>
      </c>
      <c r="FA8" s="2124">
        <v>55.540769230769207</v>
      </c>
      <c r="FB8" s="2124">
        <v>56.65</v>
      </c>
      <c r="FC8" s="2124">
        <v>55.789999999999992</v>
      </c>
      <c r="FD8" s="2124">
        <v>55.589999999999996</v>
      </c>
      <c r="FE8" s="2124">
        <v>54.390000000000008</v>
      </c>
      <c r="FF8" s="2124">
        <v>53.93</v>
      </c>
      <c r="FG8" s="2124">
        <v>54.92</v>
      </c>
      <c r="FH8" s="2124">
        <v>54.43</v>
      </c>
      <c r="FI8" s="2124">
        <v>54.410000000000004</v>
      </c>
      <c r="FJ8" s="2124">
        <v>54.500000000000007</v>
      </c>
      <c r="FK8" s="2124">
        <v>54.83</v>
      </c>
      <c r="FL8" s="2124">
        <v>54.49</v>
      </c>
      <c r="FM8" s="2124">
        <v>54.84</v>
      </c>
      <c r="FN8" s="2124">
        <v>55.33</v>
      </c>
      <c r="FO8" s="2124">
        <v>54.179999999999993</v>
      </c>
      <c r="FP8" s="2124">
        <v>54.64</v>
      </c>
      <c r="FQ8" s="2124">
        <v>54.300000000000004</v>
      </c>
      <c r="FR8" s="2124">
        <v>55.16</v>
      </c>
      <c r="FS8" s="2124">
        <v>56.45</v>
      </c>
      <c r="FT8" s="2124">
        <v>56.44</v>
      </c>
      <c r="FU8" s="2124">
        <v>55.53</v>
      </c>
      <c r="FV8" s="2124">
        <v>55.1</v>
      </c>
      <c r="FW8" s="2124">
        <v>54.24</v>
      </c>
      <c r="FX8" s="2124">
        <v>53.11</v>
      </c>
      <c r="FY8" s="2124">
        <v>53.410000000000004</v>
      </c>
      <c r="FZ8" s="2124">
        <v>54.400000000000006</v>
      </c>
      <c r="GA8" s="2124">
        <v>54.010000000000005</v>
      </c>
      <c r="GB8" s="2124">
        <v>54.21</v>
      </c>
      <c r="GC8" s="2124">
        <v>52.7</v>
      </c>
      <c r="GD8" s="2124">
        <v>52.5</v>
      </c>
      <c r="GE8" s="2124">
        <v>52.89</v>
      </c>
      <c r="GF8" s="4038">
        <v>52.769999999999996</v>
      </c>
      <c r="GG8" s="4038">
        <v>52.53</v>
      </c>
      <c r="GH8" s="4038">
        <v>52.15</v>
      </c>
      <c r="GI8" s="4038">
        <v>51.300000000000004</v>
      </c>
      <c r="GJ8" s="4038">
        <v>49.76</v>
      </c>
      <c r="GK8" s="4038">
        <v>48.699999999999996</v>
      </c>
      <c r="GL8" s="4038">
        <v>48.209999999999994</v>
      </c>
      <c r="GM8" s="4038">
        <v>50.8</v>
      </c>
      <c r="GN8" s="4038">
        <v>50.519999999999996</v>
      </c>
      <c r="GO8" s="4038">
        <v>49.49</v>
      </c>
      <c r="GP8" s="4038">
        <v>49.38</v>
      </c>
      <c r="GQ8" s="4038">
        <v>51.93</v>
      </c>
      <c r="GR8" s="4039">
        <v>51.570000000000007</v>
      </c>
    </row>
    <row r="9" spans="1:200" ht="23.1" customHeight="1" x14ac:dyDescent="0.3">
      <c r="A9" s="4035" t="s">
        <v>4805</v>
      </c>
      <c r="B9" s="2124">
        <v>23.05</v>
      </c>
      <c r="C9" s="2124">
        <v>23.86</v>
      </c>
      <c r="D9" s="2124">
        <v>24.71</v>
      </c>
      <c r="E9" s="2124">
        <v>25.31</v>
      </c>
      <c r="F9" s="2124">
        <v>25.07</v>
      </c>
      <c r="G9" s="2124">
        <v>25.44</v>
      </c>
      <c r="H9" s="2124">
        <v>24.65</v>
      </c>
      <c r="I9" s="2124">
        <v>24.4</v>
      </c>
      <c r="J9" s="2124">
        <v>24.37</v>
      </c>
      <c r="K9" s="2124">
        <v>24.87</v>
      </c>
      <c r="L9" s="2124">
        <v>24.09</v>
      </c>
      <c r="M9" s="2124">
        <v>23.88</v>
      </c>
      <c r="N9" s="2124">
        <v>23.26</v>
      </c>
      <c r="O9" s="2124">
        <v>23.22</v>
      </c>
      <c r="P9" s="2124">
        <v>23.6</v>
      </c>
      <c r="Q9" s="2124">
        <v>24.66</v>
      </c>
      <c r="R9" s="2124">
        <v>24.82</v>
      </c>
      <c r="S9" s="2124">
        <v>25.17</v>
      </c>
      <c r="T9" s="2124">
        <v>26.15</v>
      </c>
      <c r="U9" s="2124">
        <v>26.51</v>
      </c>
      <c r="V9" s="2124">
        <v>25.98</v>
      </c>
      <c r="W9" s="2124">
        <v>25.21</v>
      </c>
      <c r="X9" s="2124">
        <v>24.75</v>
      </c>
      <c r="Y9" s="2124">
        <v>23.83</v>
      </c>
      <c r="Z9" s="2124">
        <v>25.83</v>
      </c>
      <c r="AA9" s="2124">
        <v>25.41</v>
      </c>
      <c r="AB9" s="2124">
        <v>25.96</v>
      </c>
      <c r="AC9" s="2124">
        <v>26.24</v>
      </c>
      <c r="AD9" s="2124">
        <v>25.55</v>
      </c>
      <c r="AE9" s="2124">
        <v>26.25</v>
      </c>
      <c r="AF9" s="2124">
        <v>26.03</v>
      </c>
      <c r="AG9" s="2124">
        <v>27.15</v>
      </c>
      <c r="AH9" s="2124">
        <v>27.88</v>
      </c>
      <c r="AI9" s="2124">
        <v>27.79</v>
      </c>
      <c r="AJ9" s="2124">
        <v>27.89</v>
      </c>
      <c r="AK9" s="2124">
        <v>27.36</v>
      </c>
      <c r="AL9" s="2124">
        <v>27.78</v>
      </c>
      <c r="AM9" s="2124">
        <v>27.29</v>
      </c>
      <c r="AN9" s="2124">
        <v>26.92</v>
      </c>
      <c r="AO9" s="2124">
        <v>26.67</v>
      </c>
      <c r="AP9" s="2124">
        <v>27.01</v>
      </c>
      <c r="AQ9" s="2124">
        <v>27.02</v>
      </c>
      <c r="AR9" s="2124">
        <v>26.48</v>
      </c>
      <c r="AS9" s="2124">
        <v>25.83</v>
      </c>
      <c r="AT9" s="2124">
        <v>26.37</v>
      </c>
      <c r="AU9" s="2124">
        <v>26.32</v>
      </c>
      <c r="AV9" s="2124">
        <v>26.66</v>
      </c>
      <c r="AW9" s="2124">
        <v>26.52</v>
      </c>
      <c r="AX9" s="2124">
        <v>27.26</v>
      </c>
      <c r="AY9" s="2124">
        <v>27.8</v>
      </c>
      <c r="AZ9" s="2124">
        <v>27.19</v>
      </c>
      <c r="BA9" s="2124">
        <v>27.76</v>
      </c>
      <c r="BB9" s="2124">
        <v>28.02</v>
      </c>
      <c r="BC9" s="2124">
        <v>28.11</v>
      </c>
      <c r="BD9" s="2124">
        <v>28.6</v>
      </c>
      <c r="BE9" s="2124">
        <v>29.37</v>
      </c>
      <c r="BF9" s="2124">
        <v>28.84</v>
      </c>
      <c r="BG9" s="2124">
        <v>28.25</v>
      </c>
      <c r="BH9" s="2124">
        <v>28.58</v>
      </c>
      <c r="BI9" s="2124">
        <v>28.46</v>
      </c>
      <c r="BJ9" s="2124">
        <v>27.4</v>
      </c>
      <c r="BK9" s="2124">
        <v>26.4</v>
      </c>
      <c r="BL9" s="2124">
        <v>26.07</v>
      </c>
      <c r="BM9" s="2124">
        <v>26.84</v>
      </c>
      <c r="BN9" s="2124">
        <v>27.363700000000001</v>
      </c>
      <c r="BO9" s="2124">
        <v>27.070799999999998</v>
      </c>
      <c r="BP9" s="2124">
        <v>27.028600000000001</v>
      </c>
      <c r="BQ9" s="2124">
        <v>27.75</v>
      </c>
      <c r="BR9" s="2124">
        <v>26.030200000000001</v>
      </c>
      <c r="BS9" s="2124">
        <v>27.543900000000001</v>
      </c>
      <c r="BT9" s="2124">
        <v>26.832599999999999</v>
      </c>
      <c r="BU9" s="2124">
        <v>26.9102</v>
      </c>
      <c r="BV9" s="2124">
        <v>25.618500000000001</v>
      </c>
      <c r="BW9" s="2124">
        <v>26.8565</v>
      </c>
      <c r="BX9" s="2124">
        <v>26.243600000000001</v>
      </c>
      <c r="BY9" s="2124">
        <v>25.290500000000002</v>
      </c>
      <c r="BZ9" s="2124">
        <v>26.493600000000001</v>
      </c>
      <c r="CA9" s="2124">
        <v>27.8292</v>
      </c>
      <c r="CB9" s="2124">
        <v>33.240400000000001</v>
      </c>
      <c r="CC9" s="2124">
        <v>34.240400000000001</v>
      </c>
      <c r="CD9" s="2124">
        <v>36.168199999999999</v>
      </c>
      <c r="CE9" s="2124">
        <v>37.496499999999997</v>
      </c>
      <c r="CF9" s="2124">
        <v>35.847799999999999</v>
      </c>
      <c r="CG9" s="2124">
        <v>34.9191</v>
      </c>
      <c r="CH9" s="2124">
        <v>35.516800000000003</v>
      </c>
      <c r="CI9" s="2124">
        <v>34.719099999999997</v>
      </c>
      <c r="CJ9" s="2124">
        <v>34.7348</v>
      </c>
      <c r="CK9" s="2124">
        <v>34.563699999999997</v>
      </c>
      <c r="CL9" s="2124">
        <v>35.354500000000002</v>
      </c>
      <c r="CM9" s="2124">
        <v>35.363900000000001</v>
      </c>
      <c r="CN9" s="2124">
        <v>34.321399999999997</v>
      </c>
      <c r="CO9" s="2124">
        <v>35.4818</v>
      </c>
      <c r="CP9" s="2124">
        <v>37.631</v>
      </c>
      <c r="CQ9" s="2124">
        <v>36.192216935872509</v>
      </c>
      <c r="CR9" s="2124">
        <v>37.821877308377502</v>
      </c>
      <c r="CS9" s="2124">
        <v>37.219917508368873</v>
      </c>
      <c r="CT9" s="2124">
        <v>38.030318317742591</v>
      </c>
      <c r="CU9" s="2124">
        <v>37.397090542433666</v>
      </c>
      <c r="CV9" s="2124">
        <v>38.398233090495204</v>
      </c>
      <c r="CW9" s="2124">
        <v>37.330712340682318</v>
      </c>
      <c r="CX9" s="2124">
        <v>37.162393104391363</v>
      </c>
      <c r="CY9" s="2124">
        <v>35.747713129363255</v>
      </c>
      <c r="CZ9" s="2124">
        <v>34.869090701984298</v>
      </c>
      <c r="DA9" s="2124">
        <v>35.450514349747344</v>
      </c>
      <c r="DB9" s="2124">
        <v>36.120491087199873</v>
      </c>
      <c r="DC9" s="2124">
        <v>37.154141270855305</v>
      </c>
      <c r="DD9" s="2124">
        <v>37.349127179501671</v>
      </c>
      <c r="DE9" s="2124">
        <v>38.851794048499187</v>
      </c>
      <c r="DF9" s="2124">
        <v>37.451097051576163</v>
      </c>
      <c r="DG9" s="2124">
        <v>38.436976986220429</v>
      </c>
      <c r="DH9" s="2124">
        <v>38.923089766284477</v>
      </c>
      <c r="DI9" s="2124">
        <v>39.202769408927452</v>
      </c>
      <c r="DJ9" s="2124">
        <v>36.854965424509523</v>
      </c>
      <c r="DK9" s="2124">
        <v>36.236119514273106</v>
      </c>
      <c r="DL9" s="2124">
        <v>37.138350371748196</v>
      </c>
      <c r="DM9" s="2124">
        <v>38.936352352371884</v>
      </c>
      <c r="DN9" s="2124">
        <v>39.920747363666543</v>
      </c>
      <c r="DO9" s="2124">
        <v>40.605514524767266</v>
      </c>
      <c r="DP9" s="2124">
        <v>39.877171772575444</v>
      </c>
      <c r="DQ9" s="2124">
        <v>40.135376081692662</v>
      </c>
      <c r="DR9" s="2124">
        <v>39.767120968869634</v>
      </c>
      <c r="DS9" s="2124">
        <v>38.236477661312456</v>
      </c>
      <c r="DT9" s="2124">
        <v>36.266761483454907</v>
      </c>
      <c r="DU9" s="2124">
        <v>34.07411397709302</v>
      </c>
      <c r="DV9" s="2124">
        <v>33.970538491751711</v>
      </c>
      <c r="DW9" s="2124">
        <v>33.697482595387164</v>
      </c>
      <c r="DX9" s="2124">
        <v>32.230965810489437</v>
      </c>
      <c r="DY9" s="2124">
        <v>31.388335783391476</v>
      </c>
      <c r="DZ9" s="2124">
        <v>31.92442258285098</v>
      </c>
      <c r="EA9" s="2124">
        <v>32.110977551623179</v>
      </c>
      <c r="EB9" s="2124">
        <v>32.027660234362443</v>
      </c>
      <c r="EC9" s="2124">
        <v>31.884550718549914</v>
      </c>
      <c r="ED9" s="2124">
        <v>31.347868020467789</v>
      </c>
      <c r="EE9" s="2124">
        <v>30.27992693005519</v>
      </c>
      <c r="EF9" s="2124">
        <v>29.302344743655862</v>
      </c>
      <c r="EG9" s="2124">
        <v>30.1024054923767</v>
      </c>
      <c r="EH9" s="2124">
        <v>30.254649525692013</v>
      </c>
      <c r="EI9" s="2124">
        <v>30.114528189356157</v>
      </c>
      <c r="EJ9" s="2124">
        <v>29.979010822972629</v>
      </c>
      <c r="EK9" s="2124">
        <v>30.401556704455686</v>
      </c>
      <c r="EL9" s="2124">
        <v>30.473484408435827</v>
      </c>
      <c r="EM9" s="2124">
        <v>30.239180374258986</v>
      </c>
      <c r="EN9" s="2124">
        <v>30.220516284028687</v>
      </c>
      <c r="EO9" s="2124">
        <v>29.244391751543585</v>
      </c>
      <c r="EP9" s="2124">
        <v>29.131282976020845</v>
      </c>
      <c r="EQ9" s="2124">
        <v>27.189367636533095</v>
      </c>
      <c r="ER9" s="2124">
        <v>27.052096734483751</v>
      </c>
      <c r="ES9" s="2124">
        <v>28.263223244574245</v>
      </c>
      <c r="ET9" s="2124">
        <v>28.452828945854574</v>
      </c>
      <c r="EU9" s="2124">
        <v>30.898646839001891</v>
      </c>
      <c r="EV9" s="2124">
        <v>30.2958</v>
      </c>
      <c r="EW9" s="2124">
        <v>29.172507142857143</v>
      </c>
      <c r="EX9" s="2124">
        <v>29.384114285714301</v>
      </c>
      <c r="EY9" s="2124">
        <v>29.230035714285702</v>
      </c>
      <c r="EZ9" s="2124">
        <v>29.7573857142857</v>
      </c>
      <c r="FA9" s="2124">
        <v>30.322835714285699</v>
      </c>
      <c r="FB9" s="2124">
        <v>30.3886</v>
      </c>
      <c r="FC9" s="2124">
        <v>30.203600000000002</v>
      </c>
      <c r="FD9" s="2124">
        <v>30.495799999999999</v>
      </c>
      <c r="FE9" s="2124">
        <v>30.7272</v>
      </c>
      <c r="FF9" s="2124">
        <v>32.443199999999997</v>
      </c>
      <c r="FG9" s="2124">
        <v>32.218899999999998</v>
      </c>
      <c r="FH9" s="2124">
        <v>33.5443</v>
      </c>
      <c r="FI9" s="2124">
        <v>32.682299999999998</v>
      </c>
      <c r="FJ9" s="2124">
        <v>35.639299999999999</v>
      </c>
      <c r="FK9" s="2124">
        <v>35.415900000000001</v>
      </c>
      <c r="FL9" s="2124">
        <v>35.313099999999999</v>
      </c>
      <c r="FM9" s="2124">
        <v>36.005099999999999</v>
      </c>
      <c r="FN9" s="2124">
        <v>35.028599999999997</v>
      </c>
      <c r="FO9" s="2124">
        <v>32.769500000000001</v>
      </c>
      <c r="FP9" s="2124">
        <v>31.680399999999999</v>
      </c>
      <c r="FQ9" s="2124">
        <v>32.275399999999998</v>
      </c>
      <c r="FR9" s="2124">
        <v>32.506799999999998</v>
      </c>
      <c r="FS9" s="2124">
        <v>32.517400000000002</v>
      </c>
      <c r="FT9" s="2124">
        <v>32.482399999999998</v>
      </c>
      <c r="FU9" s="2124">
        <v>32.203600000000002</v>
      </c>
      <c r="FV9" s="2124">
        <v>31.680399999999999</v>
      </c>
      <c r="FW9" s="2124">
        <v>31.308199999999999</v>
      </c>
      <c r="FX9" s="2124">
        <v>30.5946</v>
      </c>
      <c r="FY9" s="2124">
        <v>30.828800000000001</v>
      </c>
      <c r="FZ9" s="2124">
        <v>31.016100000000002</v>
      </c>
      <c r="GA9" s="2124">
        <v>30.957000000000001</v>
      </c>
      <c r="GB9" s="2124">
        <v>30.5686</v>
      </c>
      <c r="GC9" s="2124">
        <v>30.732399999999998</v>
      </c>
      <c r="GD9" s="2124">
        <v>31.609200000000001</v>
      </c>
      <c r="GE9" s="2124">
        <v>32.191800000000001</v>
      </c>
      <c r="GF9" s="4038">
        <v>32.018500000000003</v>
      </c>
      <c r="GG9" s="4038">
        <v>32.4041</v>
      </c>
      <c r="GH9" s="4038">
        <v>32.023299999999999</v>
      </c>
      <c r="GI9" s="4038">
        <v>31.444900000000001</v>
      </c>
      <c r="GJ9" s="4038">
        <v>31.557300000000001</v>
      </c>
      <c r="GK9" s="4038">
        <v>30.891100000000002</v>
      </c>
      <c r="GL9" s="4038">
        <v>31.264600000000002</v>
      </c>
      <c r="GM9" s="4038">
        <v>30.989899999999999</v>
      </c>
      <c r="GN9" s="4038">
        <v>31.7242</v>
      </c>
      <c r="GO9" s="4038">
        <v>32.031999999999996</v>
      </c>
      <c r="GP9" s="4038">
        <v>31.407499999999999</v>
      </c>
      <c r="GQ9" s="4038">
        <v>32.137900000000002</v>
      </c>
      <c r="GR9" s="4039">
        <v>32.058500000000002</v>
      </c>
    </row>
    <row r="10" spans="1:200" ht="23.1" customHeight="1" x14ac:dyDescent="0.3">
      <c r="A10" s="4035" t="s">
        <v>4806</v>
      </c>
      <c r="B10" s="2124">
        <v>39.5</v>
      </c>
      <c r="C10" s="2124">
        <v>39.53</v>
      </c>
      <c r="D10" s="2124">
        <v>39.369999999999997</v>
      </c>
      <c r="E10" s="2124">
        <v>38.880000000000003</v>
      </c>
      <c r="F10" s="2124">
        <v>38.69</v>
      </c>
      <c r="G10" s="2124">
        <v>38.61</v>
      </c>
      <c r="H10" s="2124">
        <v>38.42</v>
      </c>
      <c r="I10" s="2124">
        <v>38.11</v>
      </c>
      <c r="J10" s="2124">
        <v>37.68</v>
      </c>
      <c r="K10" s="2124">
        <v>38.72</v>
      </c>
      <c r="L10" s="2124">
        <v>37.39</v>
      </c>
      <c r="M10" s="2124">
        <v>37.200000000000003</v>
      </c>
      <c r="N10" s="2124">
        <v>36.71</v>
      </c>
      <c r="O10" s="2124">
        <v>37.770000000000003</v>
      </c>
      <c r="P10" s="2124">
        <v>39.159999999999997</v>
      </c>
      <c r="Q10" s="2124">
        <v>40.520000000000003</v>
      </c>
      <c r="R10" s="2124">
        <v>40.22</v>
      </c>
      <c r="S10" s="2124">
        <v>39.08</v>
      </c>
      <c r="T10" s="2124">
        <v>37.67</v>
      </c>
      <c r="U10" s="2124">
        <v>37.450000000000003</v>
      </c>
      <c r="V10" s="2124">
        <v>37.92</v>
      </c>
      <c r="W10" s="2124">
        <v>35.92</v>
      </c>
      <c r="X10" s="2124">
        <v>35.01</v>
      </c>
      <c r="Y10" s="2124">
        <v>34.89</v>
      </c>
      <c r="Z10" s="2124">
        <v>35.369999999999997</v>
      </c>
      <c r="AA10" s="2124">
        <v>36.479999999999997</v>
      </c>
      <c r="AB10" s="2124">
        <v>36.630000000000003</v>
      </c>
      <c r="AC10" s="2124">
        <v>36.6</v>
      </c>
      <c r="AD10" s="2124">
        <v>36.32</v>
      </c>
      <c r="AE10" s="2124">
        <v>36.69</v>
      </c>
      <c r="AF10" s="2124">
        <v>36.270000000000003</v>
      </c>
      <c r="AG10" s="2124">
        <v>36.159999999999997</v>
      </c>
      <c r="AH10" s="2124">
        <v>36.06</v>
      </c>
      <c r="AI10" s="2124">
        <v>37.68</v>
      </c>
      <c r="AJ10" s="2124">
        <v>38.229999999999997</v>
      </c>
      <c r="AK10" s="2124">
        <v>39.9</v>
      </c>
      <c r="AL10" s="2124">
        <v>39.07</v>
      </c>
      <c r="AM10" s="2124">
        <v>39.06</v>
      </c>
      <c r="AN10" s="2124">
        <v>39.67</v>
      </c>
      <c r="AO10" s="2124">
        <v>40.1</v>
      </c>
      <c r="AP10" s="2124">
        <v>40.44</v>
      </c>
      <c r="AQ10" s="2124">
        <v>41.97</v>
      </c>
      <c r="AR10" s="2124">
        <v>42.34</v>
      </c>
      <c r="AS10" s="2124">
        <v>42.2</v>
      </c>
      <c r="AT10" s="2124">
        <v>43.46</v>
      </c>
      <c r="AU10" s="2124">
        <v>43.72</v>
      </c>
      <c r="AV10" s="2124">
        <v>43.05</v>
      </c>
      <c r="AW10" s="2124">
        <v>44.19</v>
      </c>
      <c r="AX10" s="2124">
        <v>44.69</v>
      </c>
      <c r="AY10" s="2124">
        <v>43.96</v>
      </c>
      <c r="AZ10" s="2124">
        <v>43.06</v>
      </c>
      <c r="BA10" s="2124">
        <v>43.77</v>
      </c>
      <c r="BB10" s="2124">
        <v>46.09</v>
      </c>
      <c r="BC10" s="2124">
        <v>46.26</v>
      </c>
      <c r="BD10" s="2124">
        <v>46.86</v>
      </c>
      <c r="BE10" s="2124">
        <v>48.75</v>
      </c>
      <c r="BF10" s="2124">
        <v>49.24</v>
      </c>
      <c r="BG10" s="2124">
        <v>48.73</v>
      </c>
      <c r="BH10" s="2124">
        <v>48.8</v>
      </c>
      <c r="BI10" s="2124">
        <v>48.86</v>
      </c>
      <c r="BJ10" s="2124">
        <v>48.2</v>
      </c>
      <c r="BK10" s="2124">
        <v>48.52</v>
      </c>
      <c r="BL10" s="2124">
        <v>49.31</v>
      </c>
      <c r="BM10" s="2124">
        <v>47.73</v>
      </c>
      <c r="BN10" s="2124">
        <v>48.086100000000002</v>
      </c>
      <c r="BO10" s="2124">
        <v>46.983499999999999</v>
      </c>
      <c r="BP10" s="2124">
        <v>46.712400000000002</v>
      </c>
      <c r="BQ10" s="2124">
        <v>48.061999999999998</v>
      </c>
      <c r="BR10" s="2124">
        <v>46.351199999999999</v>
      </c>
      <c r="BS10" s="2124">
        <v>42.833500000000001</v>
      </c>
      <c r="BT10" s="2124">
        <v>41.456099999999999</v>
      </c>
      <c r="BU10" s="2124">
        <v>43.562100000000001</v>
      </c>
      <c r="BV10" s="2124">
        <v>43.444899999999997</v>
      </c>
      <c r="BW10" s="2124">
        <v>46.621499999999997</v>
      </c>
      <c r="BX10" s="2124">
        <v>43.881500000000003</v>
      </c>
      <c r="BY10" s="2124">
        <v>41.286200000000001</v>
      </c>
      <c r="BZ10" s="2124">
        <v>42.832299999999996</v>
      </c>
      <c r="CA10" s="2124">
        <v>40.188099999999999</v>
      </c>
      <c r="CB10" s="2124">
        <v>41.925800000000002</v>
      </c>
      <c r="CC10" s="2124">
        <v>42.5319</v>
      </c>
      <c r="CD10" s="2124">
        <v>42.685299999999998</v>
      </c>
      <c r="CE10" s="2124">
        <v>42.953899999999997</v>
      </c>
      <c r="CF10" s="2124">
        <v>44.591799999999999</v>
      </c>
      <c r="CG10" s="2124">
        <v>43.173200000000001</v>
      </c>
      <c r="CH10" s="2124">
        <v>44.6023</v>
      </c>
      <c r="CI10" s="2124">
        <v>43.169600000000003</v>
      </c>
      <c r="CJ10" s="2124">
        <v>43.700699999999998</v>
      </c>
      <c r="CK10" s="2124">
        <v>43.552500000000002</v>
      </c>
      <c r="CL10" s="2124">
        <v>43.598599999999998</v>
      </c>
      <c r="CM10" s="2124">
        <v>42.632599999999996</v>
      </c>
      <c r="CN10" s="2124">
        <v>42.175199999999997</v>
      </c>
      <c r="CO10" s="2124">
        <v>41.384399999999999</v>
      </c>
      <c r="CP10" s="2124">
        <v>43.67</v>
      </c>
      <c r="CQ10" s="2124">
        <v>39.448201547168935</v>
      </c>
      <c r="CR10" s="2124">
        <v>39.807171491282311</v>
      </c>
      <c r="CS10" s="2124">
        <v>38.940702517048976</v>
      </c>
      <c r="CT10" s="2124">
        <v>38.357676988847587</v>
      </c>
      <c r="CU10" s="2124">
        <v>39.309670401978977</v>
      </c>
      <c r="CV10" s="2124">
        <v>39.246129680337006</v>
      </c>
      <c r="CW10" s="2124">
        <v>38.149468486249788</v>
      </c>
      <c r="CX10" s="2124">
        <v>37.183644760024301</v>
      </c>
      <c r="CY10" s="2124">
        <v>35.816256987951803</v>
      </c>
      <c r="CZ10" s="2124">
        <v>34.477882160048139</v>
      </c>
      <c r="DA10" s="2124">
        <v>33.865590774155997</v>
      </c>
      <c r="DB10" s="2124">
        <v>32.66852165460282</v>
      </c>
      <c r="DC10" s="2124">
        <v>31.954230491382464</v>
      </c>
      <c r="DD10" s="2124">
        <v>30.867356745335403</v>
      </c>
      <c r="DE10" s="2124">
        <v>30.221697560238344</v>
      </c>
      <c r="DF10" s="2124">
        <v>30.178709401172526</v>
      </c>
      <c r="DG10" s="2124">
        <v>33.62739457612939</v>
      </c>
      <c r="DH10" s="2124">
        <v>35.734081954259914</v>
      </c>
      <c r="DI10" s="2124">
        <v>35.48793805414352</v>
      </c>
      <c r="DJ10" s="2124">
        <v>36.013985038337374</v>
      </c>
      <c r="DK10" s="2124">
        <v>36.115987691686847</v>
      </c>
      <c r="DL10" s="2124">
        <v>36.033456365461852</v>
      </c>
      <c r="DM10" s="2124">
        <v>35.55844419374759</v>
      </c>
      <c r="DN10" s="2124">
        <v>37.986345356006368</v>
      </c>
      <c r="DO10" s="2124">
        <v>37.886444081551858</v>
      </c>
      <c r="DP10" s="2124">
        <v>37.308728804994054</v>
      </c>
      <c r="DQ10" s="2124">
        <v>36.717520231807505</v>
      </c>
      <c r="DR10" s="2124">
        <v>37.432022630238933</v>
      </c>
      <c r="DS10" s="2124">
        <v>36.767619413407822</v>
      </c>
      <c r="DT10" s="2124">
        <v>36.517736578751105</v>
      </c>
      <c r="DU10" s="2124">
        <v>35.514635228848817</v>
      </c>
      <c r="DV10" s="2124">
        <v>36.574475718197725</v>
      </c>
      <c r="DW10" s="2124">
        <v>37.291945083088955</v>
      </c>
      <c r="DX10" s="2124">
        <v>37.914640898203594</v>
      </c>
      <c r="DY10" s="2124">
        <v>37.485402302991581</v>
      </c>
      <c r="DZ10" s="2124">
        <v>36.943646837407833</v>
      </c>
      <c r="EA10" s="2124">
        <v>36.229906972916744</v>
      </c>
      <c r="EB10" s="2124">
        <v>36.115347599771439</v>
      </c>
      <c r="EC10" s="2124">
        <v>36.265731638744462</v>
      </c>
      <c r="ED10" s="2124">
        <v>36.433260847058826</v>
      </c>
      <c r="EE10" s="2124">
        <v>35.79830679178211</v>
      </c>
      <c r="EF10" s="2124">
        <v>35.808276566125294</v>
      </c>
      <c r="EG10" s="2124">
        <v>36.065237773776971</v>
      </c>
      <c r="EH10" s="2124">
        <v>35.872774966760751</v>
      </c>
      <c r="EI10" s="2124">
        <v>35.728443351112084</v>
      </c>
      <c r="EJ10" s="2124">
        <v>35.500689623456935</v>
      </c>
      <c r="EK10" s="2124">
        <v>35.38919677655678</v>
      </c>
      <c r="EL10" s="2124">
        <v>35.485694226741309</v>
      </c>
      <c r="EM10" s="2124">
        <v>35.611374769673148</v>
      </c>
      <c r="EN10" s="2124">
        <v>35.700639656787608</v>
      </c>
      <c r="EO10" s="2124">
        <v>35.993321870406305</v>
      </c>
      <c r="EP10" s="2124">
        <v>36.000137087200514</v>
      </c>
      <c r="EQ10" s="2124">
        <v>35.810162066397275</v>
      </c>
      <c r="ER10" s="2124">
        <v>35.841276067364639</v>
      </c>
      <c r="ES10" s="2124">
        <v>36.522306029154798</v>
      </c>
      <c r="ET10" s="2124">
        <v>37.280387021659237</v>
      </c>
      <c r="EU10" s="2124">
        <v>40.419455994428112</v>
      </c>
      <c r="EV10" s="2124">
        <v>37.976633333333332</v>
      </c>
      <c r="EW10" s="2124">
        <v>36.994566666666664</v>
      </c>
      <c r="EX10" s="2124">
        <v>36.639416666666698</v>
      </c>
      <c r="EY10" s="2124">
        <v>35.592550000000003</v>
      </c>
      <c r="EZ10" s="2124">
        <v>34.777000000000001</v>
      </c>
      <c r="FA10" s="2124">
        <v>34.794699999999999</v>
      </c>
      <c r="FB10" s="2124">
        <v>36.288499999999999</v>
      </c>
      <c r="FC10" s="2124">
        <v>36.440600000000003</v>
      </c>
      <c r="FD10" s="2124">
        <v>36.009500000000003</v>
      </c>
      <c r="FE10" s="2124">
        <v>36.143000000000001</v>
      </c>
      <c r="FF10" s="2124">
        <v>36.311799999999998</v>
      </c>
      <c r="FG10" s="2124">
        <v>35.845700000000001</v>
      </c>
      <c r="FH10" s="2124">
        <v>35.8232</v>
      </c>
      <c r="FI10" s="2124">
        <v>36.262</v>
      </c>
      <c r="FJ10" s="2124">
        <v>36.349600000000002</v>
      </c>
      <c r="FK10" s="2124">
        <v>36.191299999999998</v>
      </c>
      <c r="FL10" s="2124">
        <v>35.980600000000003</v>
      </c>
      <c r="FM10" s="2124">
        <v>36.078699999999998</v>
      </c>
      <c r="FN10" s="2124">
        <v>36.220399999999998</v>
      </c>
      <c r="FO10" s="2124">
        <v>36.327199999999998</v>
      </c>
      <c r="FP10" s="2124">
        <v>36.166899999999998</v>
      </c>
      <c r="FQ10" s="2124">
        <v>35.318600000000004</v>
      </c>
      <c r="FR10" s="2124">
        <v>35.506399999999999</v>
      </c>
      <c r="FS10" s="2124">
        <v>35.472099999999998</v>
      </c>
      <c r="FT10" s="2124">
        <v>34.999699999999997</v>
      </c>
      <c r="FU10" s="2124">
        <v>34.625500000000002</v>
      </c>
      <c r="FV10" s="2124">
        <v>34.211799999999997</v>
      </c>
      <c r="FW10" s="2124">
        <v>33.4512</v>
      </c>
      <c r="FX10" s="2124">
        <v>32.945</v>
      </c>
      <c r="FY10" s="2124">
        <v>33.762999999999998</v>
      </c>
      <c r="FZ10" s="2124">
        <v>33.996600000000001</v>
      </c>
      <c r="GA10" s="2124">
        <v>33.723799999999997</v>
      </c>
      <c r="GB10" s="2124">
        <v>33.5077</v>
      </c>
      <c r="GC10" s="2124">
        <v>32.832299999999996</v>
      </c>
      <c r="GD10" s="2124">
        <v>33.509700000000002</v>
      </c>
      <c r="GE10" s="2124">
        <v>34.056699999999999</v>
      </c>
      <c r="GF10" s="4038">
        <v>34.950099999999999</v>
      </c>
      <c r="GG10" s="4038">
        <v>34.860599999999998</v>
      </c>
      <c r="GH10" s="4038">
        <v>35.224400000000003</v>
      </c>
      <c r="GI10" s="4038">
        <v>34.923099999999998</v>
      </c>
      <c r="GJ10" s="4038">
        <v>34.927799999999998</v>
      </c>
      <c r="GK10" s="4038">
        <v>34.878500000000003</v>
      </c>
      <c r="GL10" s="4038">
        <v>34.901499999999999</v>
      </c>
      <c r="GM10" s="4038">
        <v>34.420099999999998</v>
      </c>
      <c r="GN10" s="4038">
        <v>34.543500000000002</v>
      </c>
      <c r="GO10" s="4038">
        <v>34.7044</v>
      </c>
      <c r="GP10" s="4038">
        <v>34.902299999999997</v>
      </c>
      <c r="GQ10" s="4038">
        <v>35.454799999999999</v>
      </c>
      <c r="GR10" s="4039">
        <v>35.390300000000003</v>
      </c>
    </row>
    <row r="11" spans="1:200" ht="23.1" customHeight="1" x14ac:dyDescent="0.3">
      <c r="A11" s="4035" t="s">
        <v>4807</v>
      </c>
      <c r="B11" s="2124">
        <v>12.75</v>
      </c>
      <c r="C11" s="2124">
        <v>13.77</v>
      </c>
      <c r="D11" s="2124">
        <v>14.71</v>
      </c>
      <c r="E11" s="2124">
        <v>14.88</v>
      </c>
      <c r="F11" s="2124">
        <v>14.22</v>
      </c>
      <c r="G11" s="2124">
        <v>14.18</v>
      </c>
      <c r="H11" s="2124">
        <v>14.15</v>
      </c>
      <c r="I11" s="2124">
        <v>14.55</v>
      </c>
      <c r="J11" s="2124">
        <v>14.9</v>
      </c>
      <c r="K11" s="2124">
        <v>15.62</v>
      </c>
      <c r="L11" s="2124">
        <v>15.77</v>
      </c>
      <c r="M11" s="2124">
        <v>15.92</v>
      </c>
      <c r="N11" s="2124">
        <v>15.48</v>
      </c>
      <c r="O11" s="2124">
        <v>15.59</v>
      </c>
      <c r="P11" s="2124">
        <v>16.22</v>
      </c>
      <c r="Q11" s="2124">
        <v>17.29</v>
      </c>
      <c r="R11" s="2124">
        <v>17.46</v>
      </c>
      <c r="S11" s="2124">
        <v>16.96</v>
      </c>
      <c r="T11" s="2124">
        <v>17.38</v>
      </c>
      <c r="U11" s="2124">
        <v>17.75</v>
      </c>
      <c r="V11" s="2124">
        <v>18.29</v>
      </c>
      <c r="W11" s="2124">
        <v>17.739999999999998</v>
      </c>
      <c r="X11" s="2124">
        <v>17.7</v>
      </c>
      <c r="Y11" s="2124">
        <v>18.079999999999998</v>
      </c>
      <c r="Z11" s="2124">
        <v>17.95</v>
      </c>
      <c r="AA11" s="2124">
        <v>17.57</v>
      </c>
      <c r="AB11" s="2124">
        <v>18.11</v>
      </c>
      <c r="AC11" s="2124">
        <v>18.02</v>
      </c>
      <c r="AD11" s="2124">
        <v>18.239999999999998</v>
      </c>
      <c r="AE11" s="2124">
        <v>18.899999999999999</v>
      </c>
      <c r="AF11" s="2124">
        <v>19.440000000000001</v>
      </c>
      <c r="AG11" s="2124">
        <v>19.8</v>
      </c>
      <c r="AH11" s="2124">
        <v>20.64</v>
      </c>
      <c r="AI11" s="2124">
        <v>20.65</v>
      </c>
      <c r="AJ11" s="2124">
        <v>20.65</v>
      </c>
      <c r="AK11" s="2124">
        <v>20.91</v>
      </c>
      <c r="AL11" s="2124">
        <v>21.53</v>
      </c>
      <c r="AM11" s="2124">
        <v>21.03</v>
      </c>
      <c r="AN11" s="2124">
        <v>20.93</v>
      </c>
      <c r="AO11" s="2124">
        <v>20.56</v>
      </c>
      <c r="AP11" s="2124">
        <v>20.84</v>
      </c>
      <c r="AQ11" s="2124">
        <v>21.28</v>
      </c>
      <c r="AR11" s="2124">
        <v>21.66</v>
      </c>
      <c r="AS11" s="2124">
        <v>21.78</v>
      </c>
      <c r="AT11" s="2124">
        <v>21.26</v>
      </c>
      <c r="AU11" s="2124">
        <v>21.21</v>
      </c>
      <c r="AV11" s="2124">
        <v>20.61</v>
      </c>
      <c r="AW11" s="2124">
        <v>19.170000000000002</v>
      </c>
      <c r="AX11" s="2124">
        <v>19.87</v>
      </c>
      <c r="AY11" s="2124">
        <v>20.12</v>
      </c>
      <c r="AZ11" s="2124">
        <v>19.09</v>
      </c>
      <c r="BA11" s="2124">
        <v>19.739999999999998</v>
      </c>
      <c r="BB11" s="2124">
        <v>21.42</v>
      </c>
      <c r="BC11" s="2124">
        <v>21.56</v>
      </c>
      <c r="BD11" s="2124">
        <v>22.13</v>
      </c>
      <c r="BE11" s="2124">
        <v>22.78</v>
      </c>
      <c r="BF11" s="2124">
        <v>23.78</v>
      </c>
      <c r="BG11" s="2124">
        <v>23.25</v>
      </c>
      <c r="BH11" s="2124">
        <v>23.43</v>
      </c>
      <c r="BI11" s="2124">
        <v>23.61</v>
      </c>
      <c r="BJ11" s="2124">
        <v>23.96</v>
      </c>
      <c r="BK11" s="2124">
        <v>23.37</v>
      </c>
      <c r="BL11" s="2124">
        <v>24.71</v>
      </c>
      <c r="BM11" s="2124">
        <v>24.59</v>
      </c>
      <c r="BN11" s="2124">
        <v>22.378499999999999</v>
      </c>
      <c r="BO11" s="2124">
        <v>23.5595</v>
      </c>
      <c r="BP11" s="2124">
        <v>23.744900000000001</v>
      </c>
      <c r="BQ11" s="2124">
        <v>23.664000000000001</v>
      </c>
      <c r="BR11" s="2124">
        <v>22.620100000000001</v>
      </c>
      <c r="BS11" s="2124">
        <v>22.884499999999999</v>
      </c>
      <c r="BT11" s="2124">
        <v>22.8843</v>
      </c>
      <c r="BU11" s="2124">
        <v>21.301300000000001</v>
      </c>
      <c r="BV11" s="2124">
        <v>20.659300000000002</v>
      </c>
      <c r="BW11" s="2124">
        <v>22.065799999999999</v>
      </c>
      <c r="BX11" s="2124">
        <v>21.183299999999999</v>
      </c>
      <c r="BY11" s="2124">
        <v>19.969200000000001</v>
      </c>
      <c r="BZ11" s="2124">
        <v>20.2379</v>
      </c>
      <c r="CA11" s="2124">
        <v>19.410599999999999</v>
      </c>
      <c r="CB11" s="2124">
        <v>19.113299999999999</v>
      </c>
      <c r="CC11" s="2124">
        <v>17.889099999999999</v>
      </c>
      <c r="CD11" s="2124">
        <v>18.799499999999998</v>
      </c>
      <c r="CE11" s="2124">
        <v>17.034300000000002</v>
      </c>
      <c r="CF11" s="2124">
        <v>17.554300000000001</v>
      </c>
      <c r="CG11" s="2124">
        <v>19.397200000000002</v>
      </c>
      <c r="CH11" s="2124">
        <v>19.4407</v>
      </c>
      <c r="CI11" s="2124">
        <v>20.904</v>
      </c>
      <c r="CJ11" s="2124">
        <v>21.625800000000002</v>
      </c>
      <c r="CK11" s="2124">
        <v>21.570499999999999</v>
      </c>
      <c r="CL11" s="2124">
        <v>22.291499999999999</v>
      </c>
      <c r="CM11" s="2124">
        <v>22.784600000000001</v>
      </c>
      <c r="CN11" s="2124">
        <v>22.831800000000001</v>
      </c>
      <c r="CO11" s="2124">
        <v>22.0383</v>
      </c>
      <c r="CP11" s="2124">
        <v>23.433</v>
      </c>
      <c r="CQ11" s="2124">
        <v>22.51049273070306</v>
      </c>
      <c r="CR11" s="2124">
        <v>22.336767871231114</v>
      </c>
      <c r="CS11" s="2124">
        <v>22.793092906244446</v>
      </c>
      <c r="CT11" s="2124">
        <v>23.060329477308553</v>
      </c>
      <c r="CU11" s="2124">
        <v>23.337104069673778</v>
      </c>
      <c r="CV11" s="2124">
        <v>24.118294648096278</v>
      </c>
      <c r="CW11" s="2124">
        <v>23.589894136371111</v>
      </c>
      <c r="CX11" s="2124">
        <v>22.795094819590112</v>
      </c>
      <c r="CY11" s="2124">
        <v>22.416091104349775</v>
      </c>
      <c r="CZ11" s="2124">
        <v>22.725342012365555</v>
      </c>
      <c r="DA11" s="2124">
        <v>23.661131014326443</v>
      </c>
      <c r="DB11" s="2124">
        <v>24.056207648872835</v>
      </c>
      <c r="DC11" s="2124">
        <v>24.924314847970226</v>
      </c>
      <c r="DD11" s="2124">
        <v>24.388963015491996</v>
      </c>
      <c r="DE11" s="2124">
        <v>22.70873714052378</v>
      </c>
      <c r="DF11" s="2124">
        <v>23.871387011537891</v>
      </c>
      <c r="DG11" s="2124">
        <v>22.792030638855557</v>
      </c>
      <c r="DH11" s="2124">
        <v>23.24533933484139</v>
      </c>
      <c r="DI11" s="2124">
        <v>24.529134306086224</v>
      </c>
      <c r="DJ11" s="2124">
        <v>24.848610985568889</v>
      </c>
      <c r="DK11" s="2124">
        <v>24.240495011753776</v>
      </c>
      <c r="DL11" s="2124">
        <v>24.386561242900221</v>
      </c>
      <c r="DM11" s="2124">
        <v>22.994650279172497</v>
      </c>
      <c r="DN11" s="2124">
        <v>25.090290364783996</v>
      </c>
      <c r="DO11" s="2124">
        <v>25.666515317183556</v>
      </c>
      <c r="DP11" s="2124">
        <v>24.988856378657555</v>
      </c>
      <c r="DQ11" s="2124">
        <v>25.917974672244668</v>
      </c>
      <c r="DR11" s="2124">
        <v>25.930719278911337</v>
      </c>
      <c r="DS11" s="2124">
        <v>25.869438811000002</v>
      </c>
      <c r="DT11" s="2124">
        <v>25.712930900833335</v>
      </c>
      <c r="DU11" s="2124">
        <v>25.786687684722221</v>
      </c>
      <c r="DV11" s="2124">
        <v>25.993485631277778</v>
      </c>
      <c r="DW11" s="2124">
        <v>26.439144016611113</v>
      </c>
      <c r="DX11" s="2124">
        <v>26.966896213611111</v>
      </c>
      <c r="DY11" s="2124">
        <v>25.538747780277777</v>
      </c>
      <c r="DZ11" s="2124">
        <v>24.589657090833335</v>
      </c>
      <c r="EA11" s="2124">
        <v>25.075136399722222</v>
      </c>
      <c r="EB11" s="2124">
        <v>24.438111794388888</v>
      </c>
      <c r="EC11" s="2124">
        <v>25.846341576055554</v>
      </c>
      <c r="ED11" s="2124">
        <v>25.441311304833334</v>
      </c>
      <c r="EE11" s="2124">
        <v>25.097562516388887</v>
      </c>
      <c r="EF11" s="2124">
        <v>25.265607173611116</v>
      </c>
      <c r="EG11" s="2124">
        <v>25.208304772833337</v>
      </c>
      <c r="EH11" s="2124">
        <v>25.829731957499998</v>
      </c>
      <c r="EI11" s="2124">
        <v>26.674977349277782</v>
      </c>
      <c r="EJ11" s="2124">
        <v>26.255111351833335</v>
      </c>
      <c r="EK11" s="2124">
        <v>26.230697952915552</v>
      </c>
      <c r="EL11" s="2124">
        <v>27.007198896257776</v>
      </c>
      <c r="EM11" s="2124">
        <v>26.397489492166667</v>
      </c>
      <c r="EN11" s="2124">
        <v>26.24299726927778</v>
      </c>
      <c r="EO11" s="2124">
        <v>24.955523281944444</v>
      </c>
      <c r="EP11" s="2124">
        <v>25.060287828</v>
      </c>
      <c r="EQ11" s="2124">
        <v>25.157002229314816</v>
      </c>
      <c r="ER11" s="2124">
        <v>25.316669506111111</v>
      </c>
      <c r="ES11" s="2124">
        <v>24.275116100962965</v>
      </c>
      <c r="ET11" s="2124">
        <v>25.584405469518515</v>
      </c>
      <c r="EU11" s="2124">
        <v>27.762022222222225</v>
      </c>
      <c r="EV11" s="2124">
        <v>27.3523</v>
      </c>
      <c r="EW11" s="2124">
        <v>25.777077777777784</v>
      </c>
      <c r="EX11" s="2124">
        <v>24.469088888888901</v>
      </c>
      <c r="EY11" s="2124">
        <v>23.854211111111098</v>
      </c>
      <c r="EZ11" s="2124">
        <v>23.145122222222199</v>
      </c>
      <c r="FA11" s="2124">
        <v>23.173088888888898</v>
      </c>
      <c r="FB11" s="2124">
        <v>24.788699999999999</v>
      </c>
      <c r="FC11" s="2124">
        <v>24.2318</v>
      </c>
      <c r="FD11" s="2124">
        <v>25.1433</v>
      </c>
      <c r="FE11" s="2124">
        <v>23.898800000000001</v>
      </c>
      <c r="FF11" s="2124">
        <v>24.179200000000002</v>
      </c>
      <c r="FG11" s="2124">
        <v>24.9588</v>
      </c>
      <c r="FH11" s="2124">
        <v>25.107399999999998</v>
      </c>
      <c r="FI11" s="2124">
        <v>24.468599999999999</v>
      </c>
      <c r="FJ11" s="2124">
        <v>25.961500000000001</v>
      </c>
      <c r="FK11" s="2124">
        <v>25.9983</v>
      </c>
      <c r="FL11" s="2124">
        <v>26.372199999999999</v>
      </c>
      <c r="FM11" s="2124">
        <v>26.509</v>
      </c>
      <c r="FN11" s="2124">
        <v>26.286000000000001</v>
      </c>
      <c r="FO11" s="2124">
        <v>26.3979</v>
      </c>
      <c r="FP11" s="2124">
        <v>25.744499999999999</v>
      </c>
      <c r="FQ11" s="2124">
        <v>26.7254</v>
      </c>
      <c r="FR11" s="2124">
        <v>26.3264</v>
      </c>
      <c r="FS11" s="2124">
        <v>25.459700000000002</v>
      </c>
      <c r="FT11" s="2124">
        <v>24.820699999999999</v>
      </c>
      <c r="FU11" s="2124">
        <v>25.330200000000001</v>
      </c>
      <c r="FV11" s="2124">
        <v>25.985800000000001</v>
      </c>
      <c r="FW11" s="2124">
        <v>25.9604</v>
      </c>
      <c r="FX11" s="2124">
        <v>24.278199999999998</v>
      </c>
      <c r="FY11" s="2124">
        <v>25.091000000000001</v>
      </c>
      <c r="FZ11" s="2124">
        <v>24.087199999999999</v>
      </c>
      <c r="GA11" s="2124">
        <v>23.754300000000001</v>
      </c>
      <c r="GB11" s="2124">
        <v>24.5001</v>
      </c>
      <c r="GC11" s="2124">
        <v>24.525700000000001</v>
      </c>
      <c r="GD11" s="2124">
        <v>24.519500000000001</v>
      </c>
      <c r="GE11" s="2124">
        <v>24.781300000000002</v>
      </c>
      <c r="GF11" s="4038">
        <v>24.8064</v>
      </c>
      <c r="GG11" s="4038">
        <v>24.666899999999998</v>
      </c>
      <c r="GH11" s="4038">
        <v>24.0899</v>
      </c>
      <c r="GI11" s="4038">
        <v>23.918500000000002</v>
      </c>
      <c r="GJ11" s="4038">
        <v>23.341799999999999</v>
      </c>
      <c r="GK11" s="4038">
        <v>23.226700000000001</v>
      </c>
      <c r="GL11" s="4038">
        <v>23.229900000000001</v>
      </c>
      <c r="GM11" s="4038">
        <v>24.190100000000001</v>
      </c>
      <c r="GN11" s="4038">
        <v>23.577200000000001</v>
      </c>
      <c r="GO11" s="4038">
        <v>24.167999999999999</v>
      </c>
      <c r="GP11" s="4038">
        <v>23.9114</v>
      </c>
      <c r="GQ11" s="4038">
        <v>24.210599999999999</v>
      </c>
      <c r="GR11" s="4039">
        <v>23.883400000000002</v>
      </c>
    </row>
    <row r="12" spans="1:200" ht="23.1" customHeight="1" x14ac:dyDescent="0.3">
      <c r="A12" s="4035" t="s">
        <v>4808</v>
      </c>
      <c r="B12" s="2124">
        <v>16.850000000000001</v>
      </c>
      <c r="C12" s="2124">
        <v>17.010000000000002</v>
      </c>
      <c r="D12" s="2124">
        <v>17.2</v>
      </c>
      <c r="E12" s="2124">
        <v>17.27</v>
      </c>
      <c r="F12" s="2124">
        <v>17.170000000000002</v>
      </c>
      <c r="G12" s="2124">
        <v>17.29</v>
      </c>
      <c r="H12" s="2124">
        <v>16.989999999999998</v>
      </c>
      <c r="I12" s="2124">
        <v>17.09</v>
      </c>
      <c r="J12" s="2124">
        <v>17.05</v>
      </c>
      <c r="K12" s="2124">
        <v>17.14</v>
      </c>
      <c r="L12" s="2124">
        <v>16.64</v>
      </c>
      <c r="M12" s="2124">
        <v>16.309999999999999</v>
      </c>
      <c r="N12" s="2124">
        <v>15.88</v>
      </c>
      <c r="O12" s="2124">
        <v>15.78</v>
      </c>
      <c r="P12" s="2124">
        <v>16.29</v>
      </c>
      <c r="Q12" s="2124">
        <v>16.98</v>
      </c>
      <c r="R12" s="2124">
        <v>17.11</v>
      </c>
      <c r="S12" s="2124">
        <v>16.95</v>
      </c>
      <c r="T12" s="2124">
        <v>16.96</v>
      </c>
      <c r="U12" s="2124">
        <v>16.8</v>
      </c>
      <c r="V12" s="2124">
        <v>16.64</v>
      </c>
      <c r="W12" s="2124">
        <v>16.010000000000002</v>
      </c>
      <c r="X12" s="2124">
        <v>15.57</v>
      </c>
      <c r="Y12" s="2124">
        <v>15.47</v>
      </c>
      <c r="Z12" s="2124">
        <v>16.2</v>
      </c>
      <c r="AA12" s="2124">
        <v>16.579999999999998</v>
      </c>
      <c r="AB12" s="2124">
        <v>16.940000000000001</v>
      </c>
      <c r="AC12" s="2124">
        <v>16.760000000000002</v>
      </c>
      <c r="AD12" s="2124">
        <v>16.75</v>
      </c>
      <c r="AE12" s="2124">
        <v>16.95</v>
      </c>
      <c r="AF12" s="2124">
        <v>17.22</v>
      </c>
      <c r="AG12" s="2124">
        <v>17.48</v>
      </c>
      <c r="AH12" s="2124">
        <v>17.66</v>
      </c>
      <c r="AI12" s="2124">
        <v>17.62</v>
      </c>
      <c r="AJ12" s="2124">
        <v>17.760000000000002</v>
      </c>
      <c r="AK12" s="2124">
        <v>17.940000000000001</v>
      </c>
      <c r="AL12" s="2124">
        <v>18</v>
      </c>
      <c r="AM12" s="2124">
        <v>17.89</v>
      </c>
      <c r="AN12" s="2124">
        <v>17.77</v>
      </c>
      <c r="AO12" s="2124">
        <v>18.16</v>
      </c>
      <c r="AP12" s="2124">
        <v>17.98</v>
      </c>
      <c r="AQ12" s="2124">
        <v>18.22</v>
      </c>
      <c r="AR12" s="2124">
        <v>18.25</v>
      </c>
      <c r="AS12" s="2124">
        <v>18.37</v>
      </c>
      <c r="AT12" s="2124">
        <v>18.72</v>
      </c>
      <c r="AU12" s="2124">
        <v>19.16</v>
      </c>
      <c r="AV12" s="2124">
        <v>19.239999999999998</v>
      </c>
      <c r="AW12" s="2124">
        <v>19.36</v>
      </c>
      <c r="AX12" s="2124">
        <v>19.82</v>
      </c>
      <c r="AY12" s="2124">
        <v>19.899999999999999</v>
      </c>
      <c r="AZ12" s="2124">
        <v>19.75</v>
      </c>
      <c r="BA12" s="2124">
        <v>20.18</v>
      </c>
      <c r="BB12" s="2124">
        <v>20.92</v>
      </c>
      <c r="BC12" s="2124">
        <v>20.84</v>
      </c>
      <c r="BD12" s="2124">
        <v>21.32</v>
      </c>
      <c r="BE12" s="2124">
        <v>21.82</v>
      </c>
      <c r="BF12" s="2124">
        <v>22.09</v>
      </c>
      <c r="BG12" s="2124">
        <v>22.16</v>
      </c>
      <c r="BH12" s="2124">
        <v>22.06</v>
      </c>
      <c r="BI12" s="2124">
        <v>22.04</v>
      </c>
      <c r="BJ12" s="2124">
        <v>21.58</v>
      </c>
      <c r="BK12" s="2124">
        <v>21.06</v>
      </c>
      <c r="BL12" s="2124">
        <v>21.09</v>
      </c>
      <c r="BM12" s="2124">
        <v>21.22</v>
      </c>
      <c r="BN12" s="2124">
        <v>20.9954</v>
      </c>
      <c r="BO12" s="2124">
        <v>21.017099999999999</v>
      </c>
      <c r="BP12" s="2124">
        <v>21.5122</v>
      </c>
      <c r="BQ12" s="2124">
        <v>21.28</v>
      </c>
      <c r="BR12" s="2124">
        <v>20.305299999999999</v>
      </c>
      <c r="BS12" s="2124">
        <v>20.776700000000002</v>
      </c>
      <c r="BT12" s="2124">
        <v>20.2807</v>
      </c>
      <c r="BU12" s="2124">
        <v>19.541499999999999</v>
      </c>
      <c r="BV12" s="2124">
        <v>19.653500000000001</v>
      </c>
      <c r="BW12" s="2124">
        <v>20.8475</v>
      </c>
      <c r="BX12" s="2124">
        <v>20.518699999999999</v>
      </c>
      <c r="BY12" s="2124">
        <v>20.022099999999998</v>
      </c>
      <c r="BZ12" s="2124">
        <v>20.439599999999999</v>
      </c>
      <c r="CA12" s="2124">
        <v>20.322500000000002</v>
      </c>
      <c r="CB12" s="2124">
        <v>22.139800000000001</v>
      </c>
      <c r="CC12" s="2124">
        <v>21.678899999999999</v>
      </c>
      <c r="CD12" s="2124">
        <v>22.704000000000001</v>
      </c>
      <c r="CE12" s="2124">
        <v>22.2697</v>
      </c>
      <c r="CF12" s="2124">
        <v>22.7026</v>
      </c>
      <c r="CG12" s="2124">
        <v>22.583300000000001</v>
      </c>
      <c r="CH12" s="2124">
        <v>23.343699999999998</v>
      </c>
      <c r="CI12" s="2124">
        <v>23.0563</v>
      </c>
      <c r="CJ12" s="2124">
        <v>22.9482</v>
      </c>
      <c r="CK12" s="2124">
        <v>22.869599999999998</v>
      </c>
      <c r="CL12" s="2124">
        <v>22.714200000000002</v>
      </c>
      <c r="CM12" s="2124">
        <v>22.4344</v>
      </c>
      <c r="CN12" s="2124">
        <v>22.424900000000001</v>
      </c>
      <c r="CO12" s="2124">
        <v>22.178899999999999</v>
      </c>
      <c r="CP12" s="2124">
        <v>24.553999999999998</v>
      </c>
      <c r="CQ12" s="2124">
        <v>22.979750736309903</v>
      </c>
      <c r="CR12" s="2124">
        <v>23.495568976502462</v>
      </c>
      <c r="CS12" s="2124">
        <v>23.604589318060253</v>
      </c>
      <c r="CT12" s="2124">
        <v>23.620461858123285</v>
      </c>
      <c r="CU12" s="2124">
        <v>23.824710124065025</v>
      </c>
      <c r="CV12" s="2124">
        <v>24.344978340879724</v>
      </c>
      <c r="CW12" s="2124">
        <v>23.827363422350967</v>
      </c>
      <c r="CX12" s="2124">
        <v>23.861557086273912</v>
      </c>
      <c r="CY12" s="2124">
        <v>23.450030409655408</v>
      </c>
      <c r="CZ12" s="2124">
        <v>23.184874091554882</v>
      </c>
      <c r="DA12" s="2124">
        <v>23.349825866339689</v>
      </c>
      <c r="DB12" s="2124">
        <v>23.635256762272142</v>
      </c>
      <c r="DC12" s="2124">
        <v>23.940245247973078</v>
      </c>
      <c r="DD12" s="2124">
        <v>23.82665098114591</v>
      </c>
      <c r="DE12" s="2124">
        <v>22.950400022204978</v>
      </c>
      <c r="DF12" s="2124">
        <v>23.632280686171832</v>
      </c>
      <c r="DG12" s="2124">
        <v>23.13748750823979</v>
      </c>
      <c r="DH12" s="2124">
        <v>23.213978027797367</v>
      </c>
      <c r="DI12" s="2124">
        <v>23.817876536408367</v>
      </c>
      <c r="DJ12" s="2124">
        <v>23.753362621030423</v>
      </c>
      <c r="DK12" s="2124">
        <v>23.642961968781471</v>
      </c>
      <c r="DL12" s="2124">
        <v>24.061781927536874</v>
      </c>
      <c r="DM12" s="2124">
        <v>23.806851042410237</v>
      </c>
      <c r="DN12" s="2124">
        <v>24.851950656125886</v>
      </c>
      <c r="DO12" s="2124">
        <v>25.472975659131631</v>
      </c>
      <c r="DP12" s="2124">
        <v>24.990812427548175</v>
      </c>
      <c r="DQ12" s="2124">
        <v>25.397186926426055</v>
      </c>
      <c r="DR12" s="2124">
        <v>25.915181864363976</v>
      </c>
      <c r="DS12" s="2124">
        <v>25.816646508587684</v>
      </c>
      <c r="DT12" s="2124">
        <v>25.538142405657677</v>
      </c>
      <c r="DU12" s="2124">
        <v>24.982501117539673</v>
      </c>
      <c r="DV12" s="2124">
        <v>25.290554705950132</v>
      </c>
      <c r="DW12" s="2124">
        <v>25.58136703605134</v>
      </c>
      <c r="DX12" s="2124">
        <v>25.598557554753821</v>
      </c>
      <c r="DY12" s="2124">
        <v>25.1295938683676</v>
      </c>
      <c r="DZ12" s="2124">
        <v>24.989095079094763</v>
      </c>
      <c r="EA12" s="2124">
        <v>24.77068293294829</v>
      </c>
      <c r="EB12" s="2124">
        <v>24.706018811918657</v>
      </c>
      <c r="EC12" s="2124">
        <v>24.888127646674622</v>
      </c>
      <c r="ED12" s="2124">
        <v>24.91482989172415</v>
      </c>
      <c r="EE12" s="2124">
        <v>24.70227848317171</v>
      </c>
      <c r="EF12" s="2124">
        <v>24.312816946908935</v>
      </c>
      <c r="EG12" s="2124">
        <v>24.179187798932041</v>
      </c>
      <c r="EH12" s="2124">
        <v>24.302293572645016</v>
      </c>
      <c r="EI12" s="2124">
        <v>24.406026689994746</v>
      </c>
      <c r="EJ12" s="2124">
        <v>24.457851961206529</v>
      </c>
      <c r="EK12" s="2124">
        <v>24.635790605659434</v>
      </c>
      <c r="EL12" s="2124">
        <v>24.749635173370081</v>
      </c>
      <c r="EM12" s="2124">
        <v>24.966644486821696</v>
      </c>
      <c r="EN12" s="2124">
        <v>25.140169893714752</v>
      </c>
      <c r="EO12" s="2124">
        <v>25.119507805074029</v>
      </c>
      <c r="EP12" s="2124">
        <v>25.024942088192258</v>
      </c>
      <c r="EQ12" s="2124">
        <v>24.666615786501861</v>
      </c>
      <c r="ER12" s="2124">
        <v>24.469160197967962</v>
      </c>
      <c r="ES12" s="2124">
        <v>24.69420624172421</v>
      </c>
      <c r="ET12" s="2124">
        <v>25.025246252105951</v>
      </c>
      <c r="EU12" s="2124">
        <v>27.000790426380341</v>
      </c>
      <c r="EV12" s="2124">
        <v>27.2225</v>
      </c>
      <c r="EW12" s="2124">
        <v>26.839264285714282</v>
      </c>
      <c r="EX12" s="2124">
        <v>26.736764285714301</v>
      </c>
      <c r="EY12" s="2124">
        <v>26.4370642857143</v>
      </c>
      <c r="EZ12" s="2124">
        <v>25.530464285714299</v>
      </c>
      <c r="FA12" s="2124">
        <v>25.565721428571401</v>
      </c>
      <c r="FB12" s="2124">
        <v>26.311399999999999</v>
      </c>
      <c r="FC12" s="2124">
        <v>26.285799999999998</v>
      </c>
      <c r="FD12" s="2124">
        <v>26.028400000000001</v>
      </c>
      <c r="FE12" s="2124">
        <v>25.8611</v>
      </c>
      <c r="FF12" s="2124">
        <v>26.150500000000001</v>
      </c>
      <c r="FG12" s="2124">
        <v>26.811499999999999</v>
      </c>
      <c r="FH12" s="2124">
        <v>26.834199999999999</v>
      </c>
      <c r="FI12" s="2124">
        <v>26.410399999999999</v>
      </c>
      <c r="FJ12" s="2124">
        <v>27.2182</v>
      </c>
      <c r="FK12" s="2124">
        <v>27.197399999999998</v>
      </c>
      <c r="FL12" s="2124">
        <v>26.751300000000001</v>
      </c>
      <c r="FM12" s="2124">
        <v>26.782399999999999</v>
      </c>
      <c r="FN12" s="2124">
        <v>26.443100000000001</v>
      </c>
      <c r="FO12" s="2124">
        <v>25.991</v>
      </c>
      <c r="FP12" s="2124">
        <v>25.6418</v>
      </c>
      <c r="FQ12" s="2124">
        <v>25.877600000000001</v>
      </c>
      <c r="FR12" s="2124">
        <v>26.131799999999998</v>
      </c>
      <c r="FS12" s="2124">
        <v>26.1341</v>
      </c>
      <c r="FT12" s="2124">
        <v>25.9358</v>
      </c>
      <c r="FU12" s="2124">
        <v>25.883700000000001</v>
      </c>
      <c r="FV12" s="2124">
        <v>25.8001</v>
      </c>
      <c r="FW12" s="2124">
        <v>25.548999999999999</v>
      </c>
      <c r="FX12" s="2124">
        <v>24.9389</v>
      </c>
      <c r="FY12" s="2124">
        <v>25.588999999999999</v>
      </c>
      <c r="FZ12" s="2124">
        <v>25.830100000000002</v>
      </c>
      <c r="GA12" s="2124">
        <v>25.766400000000001</v>
      </c>
      <c r="GB12" s="2124">
        <v>25.8325</v>
      </c>
      <c r="GC12" s="2124">
        <v>25.5182</v>
      </c>
      <c r="GD12" s="2124">
        <v>25.610900000000001</v>
      </c>
      <c r="GE12" s="2124">
        <v>26.152999999999999</v>
      </c>
      <c r="GF12" s="4038">
        <v>26.448499999999999</v>
      </c>
      <c r="GG12" s="4038">
        <v>26.371500000000001</v>
      </c>
      <c r="GH12" s="4038">
        <v>26.038</v>
      </c>
      <c r="GI12" s="4038">
        <v>25.710899999999999</v>
      </c>
      <c r="GJ12" s="4038">
        <v>25.6419</v>
      </c>
      <c r="GK12" s="4038">
        <v>25.692</v>
      </c>
      <c r="GL12" s="4038">
        <v>25.577300000000001</v>
      </c>
      <c r="GM12" s="4038">
        <v>25.686399999999999</v>
      </c>
      <c r="GN12" s="4038">
        <v>25.706</v>
      </c>
      <c r="GO12" s="4038">
        <v>25.94</v>
      </c>
      <c r="GP12" s="4038">
        <v>25.864599999999999</v>
      </c>
      <c r="GQ12" s="4038">
        <v>26.2959</v>
      </c>
      <c r="GR12" s="4039">
        <v>26.294799999999999</v>
      </c>
    </row>
    <row r="13" spans="1:200" ht="23.1" customHeight="1" x14ac:dyDescent="0.3">
      <c r="A13" s="4035" t="s">
        <v>4809</v>
      </c>
      <c r="B13" s="2124">
        <v>2.71</v>
      </c>
      <c r="C13" s="2124">
        <v>2.92</v>
      </c>
      <c r="D13" s="2124">
        <v>3.18</v>
      </c>
      <c r="E13" s="2124">
        <v>2.95</v>
      </c>
      <c r="F13" s="2124">
        <v>3</v>
      </c>
      <c r="G13" s="2124">
        <v>2.85</v>
      </c>
      <c r="H13" s="2124">
        <v>2.87</v>
      </c>
      <c r="I13" s="2124">
        <v>3</v>
      </c>
      <c r="J13" s="2124">
        <v>3.25</v>
      </c>
      <c r="K13" s="2124">
        <v>3.46</v>
      </c>
      <c r="L13" s="2124">
        <v>3.38</v>
      </c>
      <c r="M13" s="2124">
        <v>3.55</v>
      </c>
      <c r="N13" s="2124">
        <v>3.52</v>
      </c>
      <c r="O13" s="2124">
        <v>3.96</v>
      </c>
      <c r="P13" s="2124">
        <v>3.57</v>
      </c>
      <c r="Q13" s="2124">
        <v>4</v>
      </c>
      <c r="R13" s="2124">
        <v>4.0999999999999996</v>
      </c>
      <c r="S13" s="2124">
        <v>4.0599999999999996</v>
      </c>
      <c r="T13" s="2124">
        <v>4.13</v>
      </c>
      <c r="U13" s="2124">
        <v>4.2300000000000004</v>
      </c>
      <c r="V13" s="2124">
        <v>4.5</v>
      </c>
      <c r="W13" s="2124">
        <v>4.12</v>
      </c>
      <c r="X13" s="2124">
        <v>3.79</v>
      </c>
      <c r="Y13" s="2124">
        <v>3.99</v>
      </c>
      <c r="Z13" s="2124">
        <v>4.33</v>
      </c>
      <c r="AA13" s="2124">
        <v>4.13</v>
      </c>
      <c r="AB13" s="2124">
        <v>4.47</v>
      </c>
      <c r="AC13" s="2124">
        <v>4.63</v>
      </c>
      <c r="AD13" s="2124">
        <v>4.66</v>
      </c>
      <c r="AE13" s="2124">
        <v>4.37</v>
      </c>
      <c r="AF13" s="2124">
        <v>4.5599999999999996</v>
      </c>
      <c r="AG13" s="2124">
        <v>4.8099999999999996</v>
      </c>
      <c r="AH13" s="2124">
        <v>5.04</v>
      </c>
      <c r="AI13" s="2124">
        <v>5.15</v>
      </c>
      <c r="AJ13" s="2124">
        <v>4.95</v>
      </c>
      <c r="AK13" s="2124">
        <v>4.75</v>
      </c>
      <c r="AL13" s="2124">
        <v>4.87</v>
      </c>
      <c r="AM13" s="2124">
        <v>4.49</v>
      </c>
      <c r="AN13" s="2124">
        <v>4.5199999999999996</v>
      </c>
      <c r="AO13" s="2124">
        <v>4.59</v>
      </c>
      <c r="AP13" s="2124">
        <v>4.67</v>
      </c>
      <c r="AQ13" s="2124">
        <v>4.88</v>
      </c>
      <c r="AR13" s="2124">
        <v>4.6500000000000004</v>
      </c>
      <c r="AS13" s="2124">
        <v>4.83</v>
      </c>
      <c r="AT13" s="2124">
        <v>4.9800000000000004</v>
      </c>
      <c r="AU13" s="2124">
        <v>5.15</v>
      </c>
      <c r="AV13" s="2124">
        <v>5.12</v>
      </c>
      <c r="AW13" s="2124">
        <v>5.13</v>
      </c>
      <c r="AX13" s="2124">
        <v>5.14</v>
      </c>
      <c r="AY13" s="2124">
        <v>4.74</v>
      </c>
      <c r="AZ13" s="2124">
        <v>4.4800000000000004</v>
      </c>
      <c r="BA13" s="2124">
        <v>4.7</v>
      </c>
      <c r="BB13" s="2124">
        <v>4.72</v>
      </c>
      <c r="BC13" s="2124">
        <v>4.41</v>
      </c>
      <c r="BD13" s="2124">
        <v>4.54</v>
      </c>
      <c r="BE13" s="2124">
        <v>4.83</v>
      </c>
      <c r="BF13" s="2124">
        <v>4.97</v>
      </c>
      <c r="BG13" s="2124">
        <v>4.7699999999999996</v>
      </c>
      <c r="BH13" s="2124">
        <v>4.75</v>
      </c>
      <c r="BI13" s="2124">
        <v>4.6399999999999997</v>
      </c>
      <c r="BJ13" s="2124">
        <v>4.6399999999999997</v>
      </c>
      <c r="BK13" s="2124">
        <v>4.5599999999999996</v>
      </c>
      <c r="BL13" s="2124">
        <v>4.6100000000000003</v>
      </c>
      <c r="BM13" s="2124">
        <v>4.5599999999999996</v>
      </c>
      <c r="BN13" s="2124">
        <v>4.5206999999999997</v>
      </c>
      <c r="BO13" s="2124">
        <v>4.5956000000000001</v>
      </c>
      <c r="BP13" s="2124">
        <v>4.8032000000000004</v>
      </c>
      <c r="BQ13" s="2124">
        <v>4.5529999999999999</v>
      </c>
      <c r="BR13" s="2124">
        <v>4.3357000000000001</v>
      </c>
      <c r="BS13" s="2124">
        <v>4.0781999999999998</v>
      </c>
      <c r="BT13" s="2124">
        <v>3.7519</v>
      </c>
      <c r="BU13" s="2124">
        <v>3.3517999999999999</v>
      </c>
      <c r="BV13" s="2124">
        <v>3.5573999999999999</v>
      </c>
      <c r="BW13" s="2124">
        <v>3.7837999999999998</v>
      </c>
      <c r="BX13" s="2124">
        <v>3.5583</v>
      </c>
      <c r="BY13" s="2124">
        <v>3.7401</v>
      </c>
      <c r="BZ13" s="2124">
        <v>3.7854000000000001</v>
      </c>
      <c r="CA13" s="2124">
        <v>3.5169000000000001</v>
      </c>
      <c r="CB13" s="2124">
        <v>3.3273000000000001</v>
      </c>
      <c r="CC13" s="2124">
        <v>3.3462999999999998</v>
      </c>
      <c r="CD13" s="2124">
        <v>3.5257999999999998</v>
      </c>
      <c r="CE13" s="2124">
        <v>3.3893</v>
      </c>
      <c r="CF13" s="2124">
        <v>3.5701000000000001</v>
      </c>
      <c r="CG13" s="2124">
        <v>3.6092</v>
      </c>
      <c r="CH13" s="2124">
        <v>4.0724</v>
      </c>
      <c r="CI13" s="2124">
        <v>4.1806000000000001</v>
      </c>
      <c r="CJ13" s="2124">
        <v>4.2778</v>
      </c>
      <c r="CK13" s="2124">
        <v>4.2488999999999999</v>
      </c>
      <c r="CL13" s="2124">
        <v>4.2328000000000001</v>
      </c>
      <c r="CM13" s="2124">
        <v>4.3078000000000003</v>
      </c>
      <c r="CN13" s="2124">
        <v>4.08</v>
      </c>
      <c r="CO13" s="2124">
        <v>4.1981000000000002</v>
      </c>
      <c r="CP13" s="2124">
        <v>4.5529999999999999</v>
      </c>
      <c r="CQ13" s="2124">
        <v>4.2662881482292896</v>
      </c>
      <c r="CR13" s="2124">
        <v>4.3535725233239067</v>
      </c>
      <c r="CS13" s="2124">
        <v>4.4865622356295907</v>
      </c>
      <c r="CT13" s="2124">
        <v>4.3900698063661805</v>
      </c>
      <c r="CU13" s="2124">
        <v>4.4187592485586178</v>
      </c>
      <c r="CV13" s="2124">
        <v>4.7503250125142289</v>
      </c>
      <c r="CW13" s="2124">
        <v>4.2975873036653569</v>
      </c>
      <c r="CX13" s="2124">
        <v>4.3563444364321553</v>
      </c>
      <c r="CY13" s="2124">
        <v>4.3519041504246037</v>
      </c>
      <c r="CZ13" s="2124">
        <v>4.3385934646244273</v>
      </c>
      <c r="DA13" s="2124">
        <v>4.1803338495633389</v>
      </c>
      <c r="DB13" s="2124">
        <v>4.3043798954782542</v>
      </c>
      <c r="DC13" s="2124">
        <v>4.3045015357541692</v>
      </c>
      <c r="DD13" s="2124">
        <v>4.0919531515976555</v>
      </c>
      <c r="DE13" s="2124">
        <v>3.7402603868307662</v>
      </c>
      <c r="DF13" s="2124">
        <v>3.8001448787588425</v>
      </c>
      <c r="DG13" s="2124">
        <v>3.620326359587414</v>
      </c>
      <c r="DH13" s="2124">
        <v>3.7169001136883479</v>
      </c>
      <c r="DI13" s="2124">
        <v>3.8416332838487675</v>
      </c>
      <c r="DJ13" s="2124">
        <v>3.9856940794946629</v>
      </c>
      <c r="DK13" s="2124">
        <v>3.8804111840386954</v>
      </c>
      <c r="DL13" s="2124">
        <v>3.8606235174531576</v>
      </c>
      <c r="DM13" s="2124">
        <v>3.6140125567878885</v>
      </c>
      <c r="DN13" s="2124">
        <v>3.8222119233774383</v>
      </c>
      <c r="DO13" s="2124">
        <v>3.8982737788837141</v>
      </c>
      <c r="DP13" s="2124">
        <v>3.7075567501245077</v>
      </c>
      <c r="DQ13" s="2124">
        <v>3.8035214549025018</v>
      </c>
      <c r="DR13" s="2124">
        <v>3.6821802638359498</v>
      </c>
      <c r="DS13" s="2124">
        <v>3.6104313236909489</v>
      </c>
      <c r="DT13" s="2124">
        <v>3.7007841237688299</v>
      </c>
      <c r="DU13" s="2124">
        <v>3.4514575122022371</v>
      </c>
      <c r="DV13" s="2124">
        <v>3.5684358295906375</v>
      </c>
      <c r="DW13" s="2124">
        <v>3.4586282264401969</v>
      </c>
      <c r="DX13" s="2124">
        <v>3.5433765177716734</v>
      </c>
      <c r="DY13" s="2124">
        <v>3.1577101274674666</v>
      </c>
      <c r="DZ13" s="2124">
        <v>3.1948623579755697</v>
      </c>
      <c r="EA13" s="2124">
        <v>3.2216301226697301</v>
      </c>
      <c r="EB13" s="2124">
        <v>3.0618062191133828</v>
      </c>
      <c r="EC13" s="2124">
        <v>3.1069691383618969</v>
      </c>
      <c r="ED13" s="2124">
        <v>3.1246810292932805</v>
      </c>
      <c r="EE13" s="2124">
        <v>3.0611223955103966</v>
      </c>
      <c r="EF13" s="2124">
        <v>2.9708024823330113</v>
      </c>
      <c r="EG13" s="2124">
        <v>2.7589730951480038</v>
      </c>
      <c r="EH13" s="2124">
        <v>2.8939377336566787</v>
      </c>
      <c r="EI13" s="2124">
        <v>2.9199374237218771</v>
      </c>
      <c r="EJ13" s="2124">
        <v>2.9219567255974672</v>
      </c>
      <c r="EK13" s="2124">
        <v>2.9761863492894265</v>
      </c>
      <c r="EL13" s="2124">
        <v>2.9283808905926496</v>
      </c>
      <c r="EM13" s="2124">
        <v>2.9214277143540328</v>
      </c>
      <c r="EN13" s="2124">
        <v>2.9595329964046955</v>
      </c>
      <c r="EO13" s="2124">
        <v>2.8501250640782794</v>
      </c>
      <c r="EP13" s="2124">
        <v>2.9477639444256361</v>
      </c>
      <c r="EQ13" s="2124">
        <v>2.9278357367228431</v>
      </c>
      <c r="ER13" s="2124">
        <v>2.8050403330500502</v>
      </c>
      <c r="ES13" s="2124">
        <v>2.8945578415356863</v>
      </c>
      <c r="ET13" s="2124">
        <v>2.9460658295365638</v>
      </c>
      <c r="EU13" s="2124">
        <v>3.0635138642632573</v>
      </c>
      <c r="EV13" s="2124">
        <v>3.0590000000000002</v>
      </c>
      <c r="EW13" s="2124">
        <v>2.9862785714285707</v>
      </c>
      <c r="EX13" s="2124">
        <v>2.9436285714285702</v>
      </c>
      <c r="EY13" s="2124">
        <v>2.86625714285714</v>
      </c>
      <c r="EZ13" s="2124">
        <v>2.7198214285714299</v>
      </c>
      <c r="FA13" s="2124">
        <v>2.6221357142857098</v>
      </c>
      <c r="FB13" s="2124">
        <v>2.6720000000000002</v>
      </c>
      <c r="FC13" s="2124">
        <v>2.5907</v>
      </c>
      <c r="FD13" s="2124">
        <v>2.3746</v>
      </c>
      <c r="FE13" s="2124">
        <v>2.2907000000000002</v>
      </c>
      <c r="FF13" s="2124">
        <v>2.2873999999999999</v>
      </c>
      <c r="FG13" s="2124">
        <v>2.4315000000000002</v>
      </c>
      <c r="FH13" s="2124">
        <v>2.5362</v>
      </c>
      <c r="FI13" s="2124">
        <v>2.3243999999999998</v>
      </c>
      <c r="FJ13" s="2124">
        <v>2.4796</v>
      </c>
      <c r="FK13" s="2124">
        <v>2.6006999999999998</v>
      </c>
      <c r="FL13" s="2124">
        <v>2.5194000000000001</v>
      </c>
      <c r="FM13" s="2124">
        <v>2.6360000000000001</v>
      </c>
      <c r="FN13" s="2124">
        <v>2.6785999999999999</v>
      </c>
      <c r="FO13" s="2124">
        <v>2.6633</v>
      </c>
      <c r="FP13" s="2124">
        <v>2.7271000000000001</v>
      </c>
      <c r="FQ13" s="2124">
        <v>2.7238000000000002</v>
      </c>
      <c r="FR13" s="2124">
        <v>2.8247</v>
      </c>
      <c r="FS13" s="2124">
        <v>2.7096</v>
      </c>
      <c r="FT13" s="2124">
        <v>2.7097000000000002</v>
      </c>
      <c r="FU13" s="2124">
        <v>2.7347999999999999</v>
      </c>
      <c r="FV13" s="2124">
        <v>2.7322000000000002</v>
      </c>
      <c r="FW13" s="2124">
        <v>2.6675</v>
      </c>
      <c r="FX13" s="2124">
        <v>2.6036999999999999</v>
      </c>
      <c r="FY13" s="2124">
        <v>2.5693000000000001</v>
      </c>
      <c r="FZ13" s="2124">
        <v>2.5045999999999999</v>
      </c>
      <c r="GA13" s="2124">
        <v>2.5432999999999999</v>
      </c>
      <c r="GB13" s="2124">
        <v>2.7852999999999999</v>
      </c>
      <c r="GC13" s="2124">
        <v>2.7909000000000002</v>
      </c>
      <c r="GD13" s="2124">
        <v>2.895</v>
      </c>
      <c r="GE13" s="2124">
        <v>2.9039000000000001</v>
      </c>
      <c r="GF13" s="4038">
        <v>2.8492000000000002</v>
      </c>
      <c r="GG13" s="4038">
        <v>2.8247</v>
      </c>
      <c r="GH13" s="4038">
        <v>2.597</v>
      </c>
      <c r="GI13" s="4038">
        <v>2.6678000000000002</v>
      </c>
      <c r="GJ13" s="4038">
        <v>2.3935</v>
      </c>
      <c r="GK13" s="4038">
        <v>2.5019999999999998</v>
      </c>
      <c r="GL13" s="4038">
        <v>2.4319000000000002</v>
      </c>
      <c r="GM13" s="4038">
        <v>2.5908000000000002</v>
      </c>
      <c r="GN13" s="4038">
        <v>2.4462999999999999</v>
      </c>
      <c r="GO13" s="4038">
        <v>2.6341000000000001</v>
      </c>
      <c r="GP13" s="4038">
        <v>2.5160999999999998</v>
      </c>
      <c r="GQ13" s="4038">
        <v>2.4579</v>
      </c>
      <c r="GR13" s="4039">
        <v>2.5116999999999998</v>
      </c>
    </row>
    <row r="14" spans="1:200" ht="23.1" customHeight="1" x14ac:dyDescent="0.3">
      <c r="A14" s="4035" t="s">
        <v>4810</v>
      </c>
      <c r="B14" s="2124">
        <v>17.87</v>
      </c>
      <c r="C14" s="2124">
        <v>18.78</v>
      </c>
      <c r="D14" s="2124">
        <v>19.48</v>
      </c>
      <c r="E14" s="2124">
        <v>20.260000000000002</v>
      </c>
      <c r="F14" s="2124">
        <v>20.239999999999998</v>
      </c>
      <c r="G14" s="2124">
        <v>20.03</v>
      </c>
      <c r="H14" s="2124">
        <v>20.07</v>
      </c>
      <c r="I14" s="2124">
        <v>20.16</v>
      </c>
      <c r="J14" s="2124">
        <v>20.02</v>
      </c>
      <c r="K14" s="2124">
        <v>21.23</v>
      </c>
      <c r="L14" s="2124">
        <v>21.08</v>
      </c>
      <c r="M14" s="2124">
        <v>20.61</v>
      </c>
      <c r="N14" s="2124">
        <v>20.32</v>
      </c>
      <c r="O14" s="2124">
        <v>20.34</v>
      </c>
      <c r="P14" s="2124">
        <v>21.62</v>
      </c>
      <c r="Q14" s="2124">
        <v>21.81</v>
      </c>
      <c r="R14" s="2124">
        <v>21.77</v>
      </c>
      <c r="S14" s="2124">
        <v>20.79</v>
      </c>
      <c r="T14" s="2124">
        <v>21.87</v>
      </c>
      <c r="U14" s="2124">
        <v>21.61</v>
      </c>
      <c r="V14" s="2124">
        <v>21.84</v>
      </c>
      <c r="W14" s="2124">
        <v>21.6</v>
      </c>
      <c r="X14" s="2124">
        <v>20.73</v>
      </c>
      <c r="Y14" s="2124">
        <v>20.5</v>
      </c>
      <c r="Z14" s="2124">
        <v>21.07</v>
      </c>
      <c r="AA14" s="2124">
        <v>21.66</v>
      </c>
      <c r="AB14" s="2124">
        <v>22.72</v>
      </c>
      <c r="AC14" s="2124">
        <v>22.5</v>
      </c>
      <c r="AD14" s="2124">
        <v>22.32</v>
      </c>
      <c r="AE14" s="2124">
        <v>22.56</v>
      </c>
      <c r="AF14" s="2124">
        <v>22.87</v>
      </c>
      <c r="AG14" s="2124">
        <v>23.97</v>
      </c>
      <c r="AH14" s="2124">
        <v>25.13</v>
      </c>
      <c r="AI14" s="2124">
        <v>25.15</v>
      </c>
      <c r="AJ14" s="2124">
        <v>24.23</v>
      </c>
      <c r="AK14" s="2124">
        <v>24.43</v>
      </c>
      <c r="AL14" s="2124">
        <v>24.63</v>
      </c>
      <c r="AM14" s="2124">
        <v>23.67</v>
      </c>
      <c r="AN14" s="2124">
        <v>23.14</v>
      </c>
      <c r="AO14" s="2124">
        <v>23.22</v>
      </c>
      <c r="AP14" s="2124">
        <v>23.64</v>
      </c>
      <c r="AQ14" s="2124">
        <v>23.58</v>
      </c>
      <c r="AR14" s="2124">
        <v>23.85</v>
      </c>
      <c r="AS14" s="2124">
        <v>23.42</v>
      </c>
      <c r="AT14" s="2124">
        <v>23.52</v>
      </c>
      <c r="AU14" s="2124">
        <v>24.02</v>
      </c>
      <c r="AV14" s="2124">
        <v>23.42</v>
      </c>
      <c r="AW14" s="2124">
        <v>23.9</v>
      </c>
      <c r="AX14" s="2124">
        <v>24.65</v>
      </c>
      <c r="AY14" s="2124">
        <v>25.64</v>
      </c>
      <c r="AZ14" s="2124">
        <v>25.23</v>
      </c>
      <c r="BA14" s="2124">
        <v>25.63</v>
      </c>
      <c r="BB14" s="2124">
        <v>26.68</v>
      </c>
      <c r="BC14" s="2124">
        <v>26.42</v>
      </c>
      <c r="BD14" s="2124">
        <v>26.56</v>
      </c>
      <c r="BE14" s="2124">
        <v>27.71</v>
      </c>
      <c r="BF14" s="2124">
        <v>27.56</v>
      </c>
      <c r="BG14" s="2124">
        <v>26.95</v>
      </c>
      <c r="BH14" s="2124">
        <v>27.48</v>
      </c>
      <c r="BI14" s="2124">
        <v>27.2</v>
      </c>
      <c r="BJ14" s="2124">
        <v>26.9</v>
      </c>
      <c r="BK14" s="2124">
        <v>26.01</v>
      </c>
      <c r="BL14" s="2124">
        <v>26.04</v>
      </c>
      <c r="BM14" s="2124">
        <v>26.46</v>
      </c>
      <c r="BN14" s="2124">
        <v>26.400200000000002</v>
      </c>
      <c r="BO14" s="2124">
        <v>26.584900000000001</v>
      </c>
      <c r="BP14" s="2124">
        <v>26.7209</v>
      </c>
      <c r="BQ14" s="2124">
        <v>27.303999999999998</v>
      </c>
      <c r="BR14" s="2124">
        <v>25.878499999999999</v>
      </c>
      <c r="BS14" s="2124">
        <v>27.0215</v>
      </c>
      <c r="BT14" s="2124">
        <v>26.695599999999999</v>
      </c>
      <c r="BU14" s="2124">
        <v>26.8569</v>
      </c>
      <c r="BV14" s="2124">
        <v>25.628499999999999</v>
      </c>
      <c r="BW14" s="2124">
        <v>26.9651</v>
      </c>
      <c r="BX14" s="2124">
        <v>27.309100000000001</v>
      </c>
      <c r="BY14" s="2124">
        <v>26.000499999999999</v>
      </c>
      <c r="BZ14" s="2124">
        <v>26.302299999999999</v>
      </c>
      <c r="CA14" s="2124">
        <v>26.456700000000001</v>
      </c>
      <c r="CB14" s="2124">
        <v>28.609500000000001</v>
      </c>
      <c r="CC14" s="2124">
        <v>27.107099999999999</v>
      </c>
      <c r="CD14" s="2124">
        <v>30.787600000000001</v>
      </c>
      <c r="CE14" s="2124">
        <v>29.009</v>
      </c>
      <c r="CF14" s="2124">
        <v>29.9011</v>
      </c>
      <c r="CG14" s="2124">
        <v>29.859300000000001</v>
      </c>
      <c r="CH14" s="2124">
        <v>30.399699999999999</v>
      </c>
      <c r="CI14" s="2124">
        <v>30.834900000000001</v>
      </c>
      <c r="CJ14" s="2124">
        <v>30.603999999999999</v>
      </c>
      <c r="CK14" s="2124">
        <v>30.225899999999999</v>
      </c>
      <c r="CL14" s="2124">
        <v>30.743400000000001</v>
      </c>
      <c r="CM14" s="2124">
        <v>30.523499999999999</v>
      </c>
      <c r="CN14" s="2124">
        <v>29.996300000000002</v>
      </c>
      <c r="CO14" s="2124">
        <v>30.463799999999999</v>
      </c>
      <c r="CP14" s="2124">
        <v>29.658999999999999</v>
      </c>
      <c r="CQ14" s="2124">
        <v>29.932387020470024</v>
      </c>
      <c r="CR14" s="2124">
        <v>31.006065967336447</v>
      </c>
      <c r="CS14" s="2124">
        <v>31.667320192111127</v>
      </c>
      <c r="CT14" s="2124">
        <v>31.002429732801833</v>
      </c>
      <c r="CU14" s="2124">
        <v>31.312560317647158</v>
      </c>
      <c r="CV14" s="2124">
        <v>33.26648573910277</v>
      </c>
      <c r="CW14" s="2124">
        <v>32.417885079418781</v>
      </c>
      <c r="CX14" s="2124">
        <v>32.648237071259658</v>
      </c>
      <c r="CY14" s="2124">
        <v>32.119593530142126</v>
      </c>
      <c r="CZ14" s="2124">
        <v>32.453339202412096</v>
      </c>
      <c r="DA14" s="2124">
        <v>33.7003869210346</v>
      </c>
      <c r="DB14" s="2124">
        <v>34.802824043659051</v>
      </c>
      <c r="DC14" s="2124">
        <v>35.848340580052046</v>
      </c>
      <c r="DD14" s="2124">
        <v>34.942476068757806</v>
      </c>
      <c r="DE14" s="2124">
        <v>32.858827248066497</v>
      </c>
      <c r="DF14" s="2124">
        <v>33.739890855462278</v>
      </c>
      <c r="DG14" s="2124">
        <v>32.419063314337926</v>
      </c>
      <c r="DH14" s="2124">
        <v>31.944445927649429</v>
      </c>
      <c r="DI14" s="2124">
        <v>32.549865851118632</v>
      </c>
      <c r="DJ14" s="2124">
        <v>32.988249011225641</v>
      </c>
      <c r="DK14" s="2124">
        <v>32.769669209929454</v>
      </c>
      <c r="DL14" s="2124">
        <v>32.673095466142037</v>
      </c>
      <c r="DM14" s="2124">
        <v>31.46935338162195</v>
      </c>
      <c r="DN14" s="2124">
        <v>32.985705936886248</v>
      </c>
      <c r="DO14" s="2124">
        <v>32.286280264023411</v>
      </c>
      <c r="DP14" s="2124">
        <v>32.461569632904229</v>
      </c>
      <c r="DQ14" s="2124">
        <v>33.12353255262245</v>
      </c>
      <c r="DR14" s="2124">
        <v>33.804537399921053</v>
      </c>
      <c r="DS14" s="2124">
        <v>33.900937943332458</v>
      </c>
      <c r="DT14" s="2124">
        <v>34.000860569091984</v>
      </c>
      <c r="DU14" s="2124">
        <v>33.880883901578464</v>
      </c>
      <c r="DV14" s="2124">
        <v>33.598031437847332</v>
      </c>
      <c r="DW14" s="2124">
        <v>33.295861056000511</v>
      </c>
      <c r="DX14" s="2124">
        <v>33.545808047010063</v>
      </c>
      <c r="DY14" s="2124">
        <v>33.049334960454381</v>
      </c>
      <c r="DZ14" s="2124">
        <v>33.338557746409883</v>
      </c>
      <c r="EA14" s="2124">
        <v>33.741992337888043</v>
      </c>
      <c r="EB14" s="2124">
        <v>33.692889019657507</v>
      </c>
      <c r="EC14" s="2124">
        <v>34.366963186970331</v>
      </c>
      <c r="ED14" s="2124">
        <v>34.099848636950199</v>
      </c>
      <c r="EE14" s="2124">
        <v>34.089317010338014</v>
      </c>
      <c r="EF14" s="2124">
        <v>34.493984546866109</v>
      </c>
      <c r="EG14" s="2124">
        <v>34.265764580679743</v>
      </c>
      <c r="EH14" s="2124">
        <v>34.519829125290215</v>
      </c>
      <c r="EI14" s="2124">
        <v>34.543414154852449</v>
      </c>
      <c r="EJ14" s="2124">
        <v>34.616587209475725</v>
      </c>
      <c r="EK14" s="2124">
        <v>34.275326012044609</v>
      </c>
      <c r="EL14" s="2124">
        <v>34.512134630468196</v>
      </c>
      <c r="EM14" s="2124">
        <v>34.071467668531454</v>
      </c>
      <c r="EN14" s="2124">
        <v>34.108328458431558</v>
      </c>
      <c r="EO14" s="2124">
        <v>33.506337416692084</v>
      </c>
      <c r="EP14" s="2124">
        <v>33.280490755568088</v>
      </c>
      <c r="EQ14" s="2124">
        <v>33.150796174633285</v>
      </c>
      <c r="ER14" s="2124">
        <v>32.553019100693419</v>
      </c>
      <c r="ES14" s="2124">
        <v>36.063031378199504</v>
      </c>
      <c r="ET14" s="2124">
        <v>35.536138469291238</v>
      </c>
      <c r="EU14" s="2124">
        <v>38.169667996803135</v>
      </c>
      <c r="EV14" s="2124">
        <v>38.182985714285714</v>
      </c>
      <c r="EW14" s="2124">
        <v>38.26246428571428</v>
      </c>
      <c r="EX14" s="2124">
        <v>38.563585714285701</v>
      </c>
      <c r="EY14" s="2124">
        <v>37.409700000000001</v>
      </c>
      <c r="EZ14" s="2124">
        <v>37.461314285714302</v>
      </c>
      <c r="FA14" s="2124">
        <v>37.356064285714297</v>
      </c>
      <c r="FB14" s="2124">
        <v>37.1175</v>
      </c>
      <c r="FC14" s="2124">
        <v>35.9041</v>
      </c>
      <c r="FD14" s="2124">
        <v>37.100099999999998</v>
      </c>
      <c r="FE14" s="2124">
        <v>36.229300000000002</v>
      </c>
      <c r="FF14" s="2124">
        <v>36.792400000000001</v>
      </c>
      <c r="FG14" s="2124">
        <v>37.400599999999997</v>
      </c>
      <c r="FH14" s="2124">
        <v>37.299900000000001</v>
      </c>
      <c r="FI14" s="2124">
        <v>36.595799999999997</v>
      </c>
      <c r="FJ14" s="2124">
        <v>37.314</v>
      </c>
      <c r="FK14" s="2124">
        <v>37.3157</v>
      </c>
      <c r="FL14" s="2124">
        <v>36.978900000000003</v>
      </c>
      <c r="FM14" s="2124">
        <v>37.720399999999998</v>
      </c>
      <c r="FN14" s="2124">
        <v>37.125300000000003</v>
      </c>
      <c r="FO14" s="2124">
        <v>36.414299999999997</v>
      </c>
      <c r="FP14" s="2124">
        <v>36.206000000000003</v>
      </c>
      <c r="FQ14" s="2124">
        <v>36.781199999999998</v>
      </c>
      <c r="FR14" s="2124">
        <v>36.263500000000001</v>
      </c>
      <c r="FS14" s="2124">
        <v>36.354199999999999</v>
      </c>
      <c r="FT14" s="2124">
        <v>36.230499999999999</v>
      </c>
      <c r="FU14" s="2124">
        <v>36.554299999999998</v>
      </c>
      <c r="FV14" s="2124">
        <v>36.958500000000001</v>
      </c>
      <c r="FW14" s="2124">
        <v>35.652299999999997</v>
      </c>
      <c r="FX14" s="2124">
        <v>35.055300000000003</v>
      </c>
      <c r="FY14" s="2124">
        <v>35.7042</v>
      </c>
      <c r="FZ14" s="2124">
        <v>35.206400000000002</v>
      </c>
      <c r="GA14" s="2124">
        <v>35.178899999999999</v>
      </c>
      <c r="GB14" s="2124">
        <v>35.158499999999997</v>
      </c>
      <c r="GC14" s="2124">
        <v>35.618000000000002</v>
      </c>
      <c r="GD14" s="2124">
        <v>36.009900000000002</v>
      </c>
      <c r="GE14" s="2124">
        <v>35.813800000000001</v>
      </c>
      <c r="GF14" s="4038">
        <v>35.322899999999997</v>
      </c>
      <c r="GG14" s="4038">
        <v>35.604199999999999</v>
      </c>
      <c r="GH14" s="4038">
        <v>35.619799999999998</v>
      </c>
      <c r="GI14" s="4038">
        <v>35.282800000000002</v>
      </c>
      <c r="GJ14" s="4038">
        <v>36.072299999999998</v>
      </c>
      <c r="GK14" s="4038">
        <v>35.859200000000001</v>
      </c>
      <c r="GL14" s="4038">
        <v>35.159100000000002</v>
      </c>
      <c r="GM14" s="4038">
        <v>35.2151</v>
      </c>
      <c r="GN14" s="4038">
        <v>35.510899999999999</v>
      </c>
      <c r="GO14" s="4038">
        <v>35.076900000000002</v>
      </c>
      <c r="GP14" s="4038">
        <v>34.817500000000003</v>
      </c>
      <c r="GQ14" s="4038">
        <v>35.6873</v>
      </c>
      <c r="GR14" s="4039">
        <v>35.038200000000003</v>
      </c>
    </row>
    <row r="15" spans="1:200" ht="23.1" customHeight="1" x14ac:dyDescent="0.3">
      <c r="A15" s="4035" t="s">
        <v>4811</v>
      </c>
      <c r="B15" s="2124">
        <v>30.524999999999999</v>
      </c>
      <c r="C15" s="2124">
        <v>30.447800000000001</v>
      </c>
      <c r="D15" s="2124">
        <v>30.369299999999999</v>
      </c>
      <c r="E15" s="2124">
        <v>30.158100000000001</v>
      </c>
      <c r="F15" s="2124">
        <v>29.989899999999999</v>
      </c>
      <c r="G15" s="2124">
        <v>29.904</v>
      </c>
      <c r="H15" s="2124">
        <v>29.880700000000001</v>
      </c>
      <c r="I15" s="2124">
        <v>29.8596</v>
      </c>
      <c r="J15" s="2124">
        <v>29.727</v>
      </c>
      <c r="K15" s="2124">
        <v>29.448899999999998</v>
      </c>
      <c r="L15" s="2124">
        <v>28.6342</v>
      </c>
      <c r="M15" s="2124">
        <v>28.0688</v>
      </c>
      <c r="N15" s="2124">
        <v>27.745000000000001</v>
      </c>
      <c r="O15" s="2124">
        <v>27.694099999999999</v>
      </c>
      <c r="P15" s="2124">
        <v>27.87</v>
      </c>
      <c r="Q15" s="2124">
        <v>29.495999999999999</v>
      </c>
      <c r="R15" s="2124">
        <v>29.777999999999999</v>
      </c>
      <c r="S15" s="2124">
        <v>29.445</v>
      </c>
      <c r="T15" s="2124">
        <v>28.992000000000001</v>
      </c>
      <c r="U15" s="2124">
        <v>28.841999999999999</v>
      </c>
      <c r="V15" s="2124">
        <v>28.405000000000001</v>
      </c>
      <c r="W15" s="2124">
        <v>26.8216</v>
      </c>
      <c r="X15" s="2124">
        <v>26.234999999999999</v>
      </c>
      <c r="Y15" s="2124">
        <v>26.097000000000001</v>
      </c>
      <c r="Z15" s="2124">
        <v>26.909300000000002</v>
      </c>
      <c r="AA15" s="2124">
        <v>27.959599999999998</v>
      </c>
      <c r="AB15" s="2124">
        <v>28.475999999999999</v>
      </c>
      <c r="AC15" s="2124">
        <v>28.454999999999998</v>
      </c>
      <c r="AD15" s="2124">
        <v>28.556000000000001</v>
      </c>
      <c r="AE15" s="2124">
        <v>28.727</v>
      </c>
      <c r="AF15" s="2124">
        <v>28.8154</v>
      </c>
      <c r="AG15" s="2124">
        <v>28.775500000000001</v>
      </c>
      <c r="AH15" s="2124">
        <v>28.696999999999999</v>
      </c>
      <c r="AI15" s="2124">
        <v>28.486999999999998</v>
      </c>
      <c r="AJ15" s="2124">
        <v>28.808</v>
      </c>
      <c r="AK15" s="2124">
        <v>29.294</v>
      </c>
      <c r="AL15" s="2124">
        <v>29.3139</v>
      </c>
      <c r="AM15" s="2124">
        <v>29.457999999999998</v>
      </c>
      <c r="AN15" s="2124">
        <v>29.6083</v>
      </c>
      <c r="AO15" s="2124">
        <v>29.8581</v>
      </c>
      <c r="AP15" s="2124">
        <v>29.977499999999999</v>
      </c>
      <c r="AQ15" s="2124">
        <v>30.4557</v>
      </c>
      <c r="AR15" s="2124">
        <v>30.542400000000001</v>
      </c>
      <c r="AS15" s="2124">
        <v>30.7453</v>
      </c>
      <c r="AT15" s="2124">
        <v>30.7883</v>
      </c>
      <c r="AU15" s="2124">
        <v>30.813199999999998</v>
      </c>
      <c r="AV15" s="2124">
        <v>30.8841</v>
      </c>
      <c r="AW15" s="2124">
        <v>30.957999999999998</v>
      </c>
      <c r="AX15" s="2124">
        <v>30.9801</v>
      </c>
      <c r="AY15" s="2124">
        <v>30.9785</v>
      </c>
      <c r="AZ15" s="2124">
        <v>31.011800000000001</v>
      </c>
      <c r="BA15" s="2124">
        <v>31.5261</v>
      </c>
      <c r="BB15" s="2124">
        <v>32.523099999999999</v>
      </c>
      <c r="BC15" s="2124">
        <v>32.689799999999998</v>
      </c>
      <c r="BD15" s="2124">
        <v>32.935400000000001</v>
      </c>
      <c r="BE15" s="2124">
        <v>33.223300000000002</v>
      </c>
      <c r="BF15" s="2124">
        <v>33.424599999999998</v>
      </c>
      <c r="BG15" s="2124">
        <v>33.630299999999998</v>
      </c>
      <c r="BH15" s="2124">
        <v>33.241900000000001</v>
      </c>
      <c r="BI15" s="2124">
        <v>32.928400000000003</v>
      </c>
      <c r="BJ15" s="2124">
        <v>32.288200000000003</v>
      </c>
      <c r="BK15" s="2124">
        <v>31.929099999999998</v>
      </c>
      <c r="BL15" s="2124">
        <v>32.023899999999998</v>
      </c>
      <c r="BM15" s="2124">
        <v>31.774100000000001</v>
      </c>
      <c r="BN15" s="2124">
        <v>31.686900000000001</v>
      </c>
      <c r="BO15" s="2124">
        <v>31.081499999999998</v>
      </c>
      <c r="BP15" s="2124">
        <v>30.901299999999999</v>
      </c>
      <c r="BQ15" s="2124">
        <v>30.527000000000001</v>
      </c>
      <c r="BR15" s="2124">
        <v>29.049900000000001</v>
      </c>
      <c r="BS15" s="2124">
        <v>29.220500000000001</v>
      </c>
      <c r="BT15" s="2124">
        <v>28.053999999999998</v>
      </c>
      <c r="BU15" s="2124">
        <v>26.780799999999999</v>
      </c>
      <c r="BV15" s="2124">
        <v>26.6051</v>
      </c>
      <c r="BW15" s="2124">
        <v>28.183700000000002</v>
      </c>
      <c r="BX15" s="2124">
        <v>27.7088</v>
      </c>
      <c r="BY15" s="2124">
        <v>27.177299999999999</v>
      </c>
      <c r="BZ15" s="2124">
        <v>28.766400000000001</v>
      </c>
      <c r="CA15" s="2124">
        <v>28.901900000000001</v>
      </c>
      <c r="CB15" s="2124">
        <v>32.505499999999998</v>
      </c>
      <c r="CC15" s="2124">
        <v>32.383499999999998</v>
      </c>
      <c r="CD15" s="2124">
        <v>32.446300000000001</v>
      </c>
      <c r="CE15" s="2124">
        <v>33.317</v>
      </c>
      <c r="CF15" s="2124">
        <v>34.681100000000001</v>
      </c>
      <c r="CG15" s="2124">
        <v>34.050600000000003</v>
      </c>
      <c r="CH15" s="2124">
        <v>34.295999999999999</v>
      </c>
      <c r="CI15" s="2124">
        <v>33.1843</v>
      </c>
      <c r="CJ15" s="2124">
        <v>33.032400000000003</v>
      </c>
      <c r="CK15" s="2124">
        <v>32.719000000000001</v>
      </c>
      <c r="CL15" s="2124">
        <v>32.546700000000001</v>
      </c>
      <c r="CM15" s="2124">
        <v>31.5246</v>
      </c>
      <c r="CN15" s="2124">
        <v>31.084399999999999</v>
      </c>
      <c r="CO15" s="2124">
        <v>30.486699999999999</v>
      </c>
      <c r="CP15" s="2124">
        <v>34.206000000000003</v>
      </c>
      <c r="CQ15" s="2124">
        <v>31.098413933076927</v>
      </c>
      <c r="CR15" s="2124">
        <v>31.691057399999998</v>
      </c>
      <c r="CS15" s="2124">
        <v>30.924607939999998</v>
      </c>
      <c r="CT15" s="2124">
        <v>30.510382406428576</v>
      </c>
      <c r="CU15" s="2124">
        <v>31.298728171071428</v>
      </c>
      <c r="CV15" s="2124">
        <v>31.171405866428568</v>
      </c>
      <c r="CW15" s="2124">
        <v>30.495615851785715</v>
      </c>
      <c r="CX15" s="2124">
        <v>30.221834158571429</v>
      </c>
      <c r="CY15" s="2124">
        <v>29.437642964285711</v>
      </c>
      <c r="CZ15" s="2124">
        <v>28.309520411071425</v>
      </c>
      <c r="DA15" s="2124">
        <v>28.633557865714288</v>
      </c>
      <c r="DB15" s="2124">
        <v>28.897772164999999</v>
      </c>
      <c r="DC15" s="2124">
        <v>28.670885417857143</v>
      </c>
      <c r="DD15" s="2124">
        <v>28.550806060714283</v>
      </c>
      <c r="DE15" s="2124">
        <v>29.588867412142861</v>
      </c>
      <c r="DF15" s="2124">
        <v>29.426150412142853</v>
      </c>
      <c r="DG15" s="2124">
        <v>29.811181982142852</v>
      </c>
      <c r="DH15" s="2124">
        <v>30.044272552857141</v>
      </c>
      <c r="DI15" s="2124">
        <v>29.734324928571425</v>
      </c>
      <c r="DJ15" s="2124">
        <v>29.492417607142862</v>
      </c>
      <c r="DK15" s="2124">
        <v>29.576342892857145</v>
      </c>
      <c r="DL15" s="2124">
        <v>29.638123822857136</v>
      </c>
      <c r="DM15" s="2124">
        <v>30.495616589285721</v>
      </c>
      <c r="DN15" s="2124">
        <v>31.517259767857144</v>
      </c>
      <c r="DO15" s="2124">
        <v>31.602478607142853</v>
      </c>
      <c r="DP15" s="2124">
        <v>31.095365642857143</v>
      </c>
      <c r="DQ15" s="2124">
        <v>30.958002892857138</v>
      </c>
      <c r="DR15" s="2124">
        <v>31.488185839285709</v>
      </c>
      <c r="DS15" s="2124">
        <v>31.369702410714286</v>
      </c>
      <c r="DT15" s="2124">
        <v>31.019555</v>
      </c>
      <c r="DU15" s="2124">
        <v>30.764621428571427</v>
      </c>
      <c r="DV15" s="2124">
        <v>31.144433571428571</v>
      </c>
      <c r="DW15" s="2124">
        <v>31.512893214285715</v>
      </c>
      <c r="DX15" s="2124">
        <v>31.359302499999995</v>
      </c>
      <c r="DY15" s="2124">
        <v>31.460323214285715</v>
      </c>
      <c r="DZ15" s="2124">
        <v>31.397255714285713</v>
      </c>
      <c r="EA15" s="2124">
        <v>31.29974285714286</v>
      </c>
      <c r="EB15" s="2124">
        <v>31.289606785714287</v>
      </c>
      <c r="EC15" s="2124">
        <v>31.063426428571436</v>
      </c>
      <c r="ED15" s="2124">
        <v>30.695694000000003</v>
      </c>
      <c r="EE15" s="2124">
        <v>30.848288999999998</v>
      </c>
      <c r="EF15" s="2124">
        <v>30.594651428571431</v>
      </c>
      <c r="EG15" s="2124">
        <v>30.699379642857146</v>
      </c>
      <c r="EH15" s="2124">
        <v>30.636903571428572</v>
      </c>
      <c r="EI15" s="2124">
        <v>30.61483464285714</v>
      </c>
      <c r="EJ15" s="2124">
        <v>30.532384714285719</v>
      </c>
      <c r="EK15" s="2124">
        <v>30.724977142857146</v>
      </c>
      <c r="EL15" s="2124">
        <v>30.710060499999994</v>
      </c>
      <c r="EM15" s="2124">
        <v>30.907627796571425</v>
      </c>
      <c r="EN15" s="2124">
        <v>31.164286348999998</v>
      </c>
      <c r="EO15" s="2124">
        <v>31.730047428571428</v>
      </c>
      <c r="EP15" s="2124">
        <v>31.747250407142854</v>
      </c>
      <c r="EQ15" s="2124">
        <v>31.903080589285715</v>
      </c>
      <c r="ER15" s="2124">
        <v>32.097679571428571</v>
      </c>
      <c r="ES15" s="2124">
        <v>33.123232842857142</v>
      </c>
      <c r="ET15" s="2124">
        <v>33.661349539285716</v>
      </c>
      <c r="EU15" s="2124">
        <v>36.814109928571433</v>
      </c>
      <c r="EV15" s="2124">
        <v>35.702300000000001</v>
      </c>
      <c r="EW15" s="2124">
        <v>35.877392857142858</v>
      </c>
      <c r="EX15" s="2124">
        <v>35.744807142857098</v>
      </c>
      <c r="EY15" s="2124">
        <v>36.0229</v>
      </c>
      <c r="EZ15" s="2124">
        <v>35.800971428571401</v>
      </c>
      <c r="FA15" s="2124">
        <v>36.150064285714301</v>
      </c>
      <c r="FB15" s="2124">
        <v>36.5837</v>
      </c>
      <c r="FC15" s="2124">
        <v>36.865000000000002</v>
      </c>
      <c r="FD15" s="2124">
        <v>36.531199999999998</v>
      </c>
      <c r="FE15" s="2124">
        <v>36.616900000000001</v>
      </c>
      <c r="FF15" s="2124">
        <v>36.545900000000003</v>
      </c>
      <c r="FG15" s="2124">
        <v>35.995600000000003</v>
      </c>
      <c r="FH15" s="2124">
        <v>35.8185</v>
      </c>
      <c r="FI15" s="2124">
        <v>36.176699999999997</v>
      </c>
      <c r="FJ15" s="2124">
        <v>36.445599999999999</v>
      </c>
      <c r="FK15" s="2124">
        <v>36.415999999999997</v>
      </c>
      <c r="FL15" s="2124">
        <v>36.211399999999998</v>
      </c>
      <c r="FM15" s="2124">
        <v>36.305799999999998</v>
      </c>
      <c r="FN15" s="2124">
        <v>36.522300000000001</v>
      </c>
      <c r="FO15" s="2124">
        <v>36.749899999999997</v>
      </c>
      <c r="FP15" s="2124">
        <v>36.8155</v>
      </c>
      <c r="FQ15" s="2124">
        <v>36.4724</v>
      </c>
      <c r="FR15" s="2124">
        <v>36.432200000000002</v>
      </c>
      <c r="FS15" s="2124">
        <v>36.278599999999997</v>
      </c>
      <c r="FT15" s="2124">
        <v>35.915100000000002</v>
      </c>
      <c r="FU15" s="2124">
        <v>35.539400000000001</v>
      </c>
      <c r="FV15" s="2124">
        <v>35.2395</v>
      </c>
      <c r="FW15" s="2124">
        <v>34.428400000000003</v>
      </c>
      <c r="FX15" s="2124">
        <v>33.698900000000002</v>
      </c>
      <c r="FY15" s="2124">
        <v>34.591200000000001</v>
      </c>
      <c r="FZ15" s="2124">
        <v>34.972900000000003</v>
      </c>
      <c r="GA15" s="2124">
        <v>34.556800000000003</v>
      </c>
      <c r="GB15" s="2124">
        <v>34.346400000000003</v>
      </c>
      <c r="GC15" s="2124">
        <v>33.329500000000003</v>
      </c>
      <c r="GD15" s="2124">
        <v>33.771099999999997</v>
      </c>
      <c r="GE15" s="2124">
        <v>34.098799999999997</v>
      </c>
      <c r="GF15" s="4038">
        <v>34.742100000000001</v>
      </c>
      <c r="GG15" s="4038">
        <v>35.031399999999998</v>
      </c>
      <c r="GH15" s="4038">
        <v>35.237900000000003</v>
      </c>
      <c r="GI15" s="4038">
        <v>34.724299999999999</v>
      </c>
      <c r="GJ15" s="4038">
        <v>34.7971</v>
      </c>
      <c r="GK15" s="4038">
        <v>34.843600000000002</v>
      </c>
      <c r="GL15" s="4038">
        <v>35.168599999999998</v>
      </c>
      <c r="GM15" s="4038">
        <v>34.924300000000002</v>
      </c>
      <c r="GN15" s="4038">
        <v>34.814300000000003</v>
      </c>
      <c r="GO15" s="4038">
        <v>34.650700000000001</v>
      </c>
      <c r="GP15" s="4038">
        <v>34.608600000000003</v>
      </c>
      <c r="GQ15" s="4038">
        <v>35.361400000000003</v>
      </c>
      <c r="GR15" s="4039">
        <v>35.529299999999999</v>
      </c>
    </row>
    <row r="16" spans="1:200" ht="23.1" customHeight="1" x14ac:dyDescent="0.3">
      <c r="A16" s="4035" t="s">
        <v>4812</v>
      </c>
      <c r="B16" s="2124">
        <v>43.18</v>
      </c>
      <c r="C16" s="2127">
        <v>44.386000000000003</v>
      </c>
      <c r="D16" s="2127">
        <v>44.524999999999999</v>
      </c>
      <c r="E16" s="2127">
        <v>46.073999999999998</v>
      </c>
      <c r="F16" s="2127">
        <v>47.101999999999997</v>
      </c>
      <c r="G16" s="2127">
        <v>46.304000000000002</v>
      </c>
      <c r="H16" s="2127">
        <v>46.771000000000001</v>
      </c>
      <c r="I16" s="2124">
        <v>46.61</v>
      </c>
      <c r="J16" s="2124">
        <v>46.116999999999997</v>
      </c>
      <c r="K16" s="2124">
        <v>47.216000000000001</v>
      </c>
      <c r="L16" s="2124">
        <v>47.295000000000002</v>
      </c>
      <c r="M16" s="2124">
        <v>44.259</v>
      </c>
      <c r="N16" s="2124">
        <v>43.691000000000003</v>
      </c>
      <c r="O16" s="2124">
        <v>44.118000000000002</v>
      </c>
      <c r="P16" s="2124">
        <v>45.951000000000001</v>
      </c>
      <c r="Q16" s="2124">
        <v>48.694000000000003</v>
      </c>
      <c r="R16" s="2124">
        <v>48.04</v>
      </c>
      <c r="S16" s="2124">
        <v>46.353999999999999</v>
      </c>
      <c r="T16" s="2124">
        <v>48.322000000000003</v>
      </c>
      <c r="U16" s="2124">
        <v>48.853000000000002</v>
      </c>
      <c r="V16" s="2124">
        <v>48.627000000000002</v>
      </c>
      <c r="W16" s="2124">
        <v>47.731999999999999</v>
      </c>
      <c r="X16" s="2124">
        <v>47.548000000000002</v>
      </c>
      <c r="Y16" s="2124">
        <v>48.542000000000002</v>
      </c>
      <c r="Z16" s="2124">
        <v>49.323999999999998</v>
      </c>
      <c r="AA16" s="2124">
        <v>49.692</v>
      </c>
      <c r="AB16" s="2124">
        <v>52.329000000000001</v>
      </c>
      <c r="AC16" s="2124">
        <v>51.55</v>
      </c>
      <c r="AD16" s="2124">
        <v>52.045000000000002</v>
      </c>
      <c r="AE16" s="2124">
        <v>51.734000000000002</v>
      </c>
      <c r="AF16" s="2124">
        <v>51.884</v>
      </c>
      <c r="AG16" s="2124">
        <v>52.762</v>
      </c>
      <c r="AH16" s="2124">
        <v>54.296999999999997</v>
      </c>
      <c r="AI16" s="2124">
        <v>54.890999999999998</v>
      </c>
      <c r="AJ16" s="2124">
        <v>54.314999999999998</v>
      </c>
      <c r="AK16" s="2124">
        <v>55.073</v>
      </c>
      <c r="AL16" s="2124">
        <v>55.978999999999999</v>
      </c>
      <c r="AM16" s="2124">
        <v>53.478000000000002</v>
      </c>
      <c r="AN16" s="2124">
        <v>53.539000000000001</v>
      </c>
      <c r="AO16" s="2124">
        <v>52.404000000000003</v>
      </c>
      <c r="AP16" s="2124">
        <v>53.588000000000001</v>
      </c>
      <c r="AQ16" s="2124">
        <v>53.716000000000001</v>
      </c>
      <c r="AR16" s="2124">
        <v>54.262999999999998</v>
      </c>
      <c r="AS16" s="2124">
        <v>52.902000000000001</v>
      </c>
      <c r="AT16" s="2124">
        <v>53.271999999999998</v>
      </c>
      <c r="AU16" s="2124">
        <v>54.683</v>
      </c>
      <c r="AV16" s="2124">
        <v>53.929000000000002</v>
      </c>
      <c r="AW16" s="2124">
        <v>54.22</v>
      </c>
      <c r="AX16" s="2124">
        <v>56.003</v>
      </c>
      <c r="AY16" s="2124">
        <v>58.566000000000003</v>
      </c>
      <c r="AZ16" s="2124">
        <v>57.018999999999998</v>
      </c>
      <c r="BA16" s="2124">
        <v>59.027999999999999</v>
      </c>
      <c r="BB16" s="2124">
        <v>62.463000000000001</v>
      </c>
      <c r="BC16" s="2124">
        <v>62.011000000000003</v>
      </c>
      <c r="BD16" s="2124">
        <v>63.615000000000002</v>
      </c>
      <c r="BE16" s="2124">
        <v>66.048000000000002</v>
      </c>
      <c r="BF16" s="2124">
        <v>66.947999999999993</v>
      </c>
      <c r="BG16" s="2124">
        <v>66.697999999999993</v>
      </c>
      <c r="BH16" s="2124">
        <v>65.614000000000004</v>
      </c>
      <c r="BI16" s="2124">
        <v>64.734999999999999</v>
      </c>
      <c r="BJ16" s="2124">
        <v>64.495999999999995</v>
      </c>
      <c r="BK16" s="2124">
        <v>62.920999999999999</v>
      </c>
      <c r="BL16" s="2124">
        <v>64.143000000000001</v>
      </c>
      <c r="BM16" s="2124">
        <v>64.445999999999998</v>
      </c>
      <c r="BN16" s="2124">
        <v>63.834200000000003</v>
      </c>
      <c r="BO16" s="2124">
        <v>62.857300000000002</v>
      </c>
      <c r="BP16" s="2124">
        <v>63.932000000000002</v>
      </c>
      <c r="BQ16" s="2124">
        <v>62.945999999999998</v>
      </c>
      <c r="BR16" s="2124">
        <v>57.971699999999998</v>
      </c>
      <c r="BS16" s="2124">
        <v>58.133299999999998</v>
      </c>
      <c r="BT16" s="2124">
        <v>55.6599</v>
      </c>
      <c r="BU16" s="2124">
        <v>53.235599999999998</v>
      </c>
      <c r="BV16" s="2124">
        <v>52.2166</v>
      </c>
      <c r="BW16" s="2124">
        <v>55.817300000000003</v>
      </c>
      <c r="BX16" s="2124">
        <v>55.3277</v>
      </c>
      <c r="BY16" s="2124">
        <v>53.9086</v>
      </c>
      <c r="BZ16" s="2124">
        <v>52.817399999999999</v>
      </c>
      <c r="CA16" s="2124">
        <v>52.112699999999997</v>
      </c>
      <c r="CB16" s="2124">
        <v>53.389299999999999</v>
      </c>
      <c r="CC16" s="2124">
        <v>50.124200000000002</v>
      </c>
      <c r="CD16" s="2124">
        <v>47.036299999999997</v>
      </c>
      <c r="CE16" s="2124">
        <v>47.578200000000002</v>
      </c>
      <c r="CF16" s="2124">
        <v>49.756799999999998</v>
      </c>
      <c r="CG16" s="2124">
        <v>48.8322</v>
      </c>
      <c r="CH16" s="2124">
        <v>50.966900000000003</v>
      </c>
      <c r="CI16" s="2124">
        <v>53.001100000000001</v>
      </c>
      <c r="CJ16" s="2124">
        <v>54.921500000000002</v>
      </c>
      <c r="CK16" s="2124">
        <v>54.136899999999997</v>
      </c>
      <c r="CL16" s="2124">
        <v>52.886899999999997</v>
      </c>
      <c r="CM16" s="2124">
        <v>50.505400000000002</v>
      </c>
      <c r="CN16" s="2124">
        <v>51.4604</v>
      </c>
      <c r="CO16" s="2124">
        <v>50.496299999999998</v>
      </c>
      <c r="CP16" s="2124">
        <v>49.55</v>
      </c>
      <c r="CQ16" s="2124">
        <v>48.587814802792302</v>
      </c>
      <c r="CR16" s="2124">
        <v>48.981586617321433</v>
      </c>
      <c r="CS16" s="2124">
        <v>48.966664830478564</v>
      </c>
      <c r="CT16" s="2124">
        <v>48.637702474021424</v>
      </c>
      <c r="CU16" s="2124">
        <v>48.625294256664276</v>
      </c>
      <c r="CV16" s="2124">
        <v>48.12643753362142</v>
      </c>
      <c r="CW16" s="2124">
        <v>48.370444436303565</v>
      </c>
      <c r="CX16" s="2124">
        <v>48.661779718099993</v>
      </c>
      <c r="CY16" s="2124">
        <v>47.340736482496425</v>
      </c>
      <c r="CZ16" s="2124">
        <v>47.190617604623206</v>
      </c>
      <c r="DA16" s="2124">
        <v>47.380979298199989</v>
      </c>
      <c r="DB16" s="2124">
        <v>46.549084587582136</v>
      </c>
      <c r="DC16" s="2124">
        <v>46.872216986271432</v>
      </c>
      <c r="DD16" s="2124">
        <v>46.860547210771422</v>
      </c>
      <c r="DE16" s="2124">
        <v>46.209313203796412</v>
      </c>
      <c r="DF16" s="2124">
        <v>47.012618907300002</v>
      </c>
      <c r="DG16" s="2124">
        <v>46.467314002428566</v>
      </c>
      <c r="DH16" s="2124">
        <v>46.292920075242861</v>
      </c>
      <c r="DI16" s="2124">
        <v>46.765990060400007</v>
      </c>
      <c r="DJ16" s="2124">
        <v>46.955281256471423</v>
      </c>
      <c r="DK16" s="2124">
        <v>47.236627918985711</v>
      </c>
      <c r="DL16" s="2124">
        <v>48.2266464617</v>
      </c>
      <c r="DM16" s="2124">
        <v>47.181287631271424</v>
      </c>
      <c r="DN16" s="2124">
        <v>49.111795523014294</v>
      </c>
      <c r="DO16" s="2124">
        <v>49.63146250165714</v>
      </c>
      <c r="DP16" s="2124">
        <v>49.102599088457147</v>
      </c>
      <c r="DQ16" s="2124">
        <v>50.330642255371437</v>
      </c>
      <c r="DR16" s="2124">
        <v>50.629900554928568</v>
      </c>
      <c r="DS16" s="2124">
        <v>50.352595541100008</v>
      </c>
      <c r="DT16" s="2124">
        <v>50.113020677514285</v>
      </c>
      <c r="DU16" s="2124">
        <v>48.579095241225716</v>
      </c>
      <c r="DV16" s="2124">
        <v>47.207986411474288</v>
      </c>
      <c r="DW16" s="2124">
        <v>47.915250278286997</v>
      </c>
      <c r="DX16" s="2124">
        <v>48.583635174580913</v>
      </c>
      <c r="DY16" s="2124">
        <v>47.913722834848215</v>
      </c>
      <c r="DZ16" s="2124">
        <v>47.96572247854386</v>
      </c>
      <c r="EA16" s="2124">
        <v>47.653405013778219</v>
      </c>
      <c r="EB16" s="2124">
        <v>48.541106597875583</v>
      </c>
      <c r="EC16" s="2124">
        <v>50.168646486396469</v>
      </c>
      <c r="ED16" s="2124">
        <v>49.056532251360579</v>
      </c>
      <c r="EE16" s="2124">
        <v>50.342079243689867</v>
      </c>
      <c r="EF16" s="2124">
        <v>50.325583764873144</v>
      </c>
      <c r="EG16" s="2124">
        <v>50.72126809093561</v>
      </c>
      <c r="EH16" s="2124">
        <v>51.004097996633398</v>
      </c>
      <c r="EI16" s="2124">
        <v>50.735561352640353</v>
      </c>
      <c r="EJ16" s="2124">
        <v>51.252853766102774</v>
      </c>
      <c r="EK16" s="2124">
        <v>51.289893658692144</v>
      </c>
      <c r="EL16" s="2124">
        <v>52.172424024731058</v>
      </c>
      <c r="EM16" s="2124">
        <v>52.169690267036849</v>
      </c>
      <c r="EN16" s="2124">
        <v>51.626303118861593</v>
      </c>
      <c r="EO16" s="2124">
        <v>51.628338585041242</v>
      </c>
      <c r="EP16" s="2124">
        <v>50.772412170343372</v>
      </c>
      <c r="EQ16" s="2124">
        <v>50.118145790247247</v>
      </c>
      <c r="ER16" s="2124">
        <v>49.940272977390698</v>
      </c>
      <c r="ES16" s="2124">
        <v>49.93993427772142</v>
      </c>
      <c r="ET16" s="2124">
        <v>52.027201670143597</v>
      </c>
      <c r="EU16" s="2124">
        <v>54.543888858919495</v>
      </c>
      <c r="EV16" s="2124">
        <v>55.057200000000002</v>
      </c>
      <c r="EW16" s="2124">
        <v>55.000778571428569</v>
      </c>
      <c r="EX16" s="2124">
        <v>56.199135714285703</v>
      </c>
      <c r="EY16" s="2124">
        <v>56.227649999999997</v>
      </c>
      <c r="EZ16" s="2124">
        <v>55.235821428571398</v>
      </c>
      <c r="FA16" s="2124">
        <v>54.813821428571401</v>
      </c>
      <c r="FB16" s="2124">
        <v>56.055199999999999</v>
      </c>
      <c r="FC16" s="2124">
        <v>55.4039</v>
      </c>
      <c r="FD16" s="2124">
        <v>54.146799999999999</v>
      </c>
      <c r="FE16" s="2124">
        <v>52.590899999999998</v>
      </c>
      <c r="FF16" s="2124">
        <v>50.658299999999997</v>
      </c>
      <c r="FG16" s="2124">
        <v>51.6297</v>
      </c>
      <c r="FH16" s="2124">
        <v>52.458300000000001</v>
      </c>
      <c r="FI16" s="2124">
        <v>53.108699999999999</v>
      </c>
      <c r="FJ16" s="2124">
        <v>48.970799999999997</v>
      </c>
      <c r="FK16" s="2124">
        <v>48.079500000000003</v>
      </c>
      <c r="FL16" s="2124">
        <v>47.506399999999999</v>
      </c>
      <c r="FM16" s="2124">
        <v>47.102800000000002</v>
      </c>
      <c r="FN16" s="2124">
        <v>44.533999999999999</v>
      </c>
      <c r="FO16" s="2124">
        <v>45.888199999999998</v>
      </c>
      <c r="FP16" s="2124">
        <v>45.218600000000002</v>
      </c>
      <c r="FQ16" s="2124">
        <v>45.644300000000001</v>
      </c>
      <c r="FR16" s="2124">
        <v>45.299599999999998</v>
      </c>
      <c r="FS16" s="2124">
        <v>45.284700000000001</v>
      </c>
      <c r="FT16" s="2124">
        <v>46.363900000000001</v>
      </c>
      <c r="FU16" s="2124">
        <v>45.545499999999997</v>
      </c>
      <c r="FV16" s="2124">
        <v>45.868099999999998</v>
      </c>
      <c r="FW16" s="2124">
        <v>45.1556</v>
      </c>
      <c r="FX16" s="2124">
        <v>43.507599999999996</v>
      </c>
      <c r="FY16" s="2124">
        <v>46.338200000000001</v>
      </c>
      <c r="FZ16" s="2124">
        <v>46.141399999999997</v>
      </c>
      <c r="GA16" s="2124">
        <v>46.517000000000003</v>
      </c>
      <c r="GB16" s="2124">
        <v>46.183199999999999</v>
      </c>
      <c r="GC16" s="2124">
        <v>46.766300000000001</v>
      </c>
      <c r="GD16" s="2124">
        <v>46.901800000000001</v>
      </c>
      <c r="GE16" s="2124">
        <v>47.8337</v>
      </c>
      <c r="GF16" s="4038">
        <v>47.8977</v>
      </c>
      <c r="GG16" s="4038">
        <v>46.5396</v>
      </c>
      <c r="GH16" s="4038">
        <v>46.155200000000001</v>
      </c>
      <c r="GI16" s="4038">
        <v>45.529800000000002</v>
      </c>
      <c r="GJ16" s="4038">
        <v>45.222299999999997</v>
      </c>
      <c r="GK16" s="4038">
        <v>45.5184</v>
      </c>
      <c r="GL16" s="4038">
        <v>44.631599999999999</v>
      </c>
      <c r="GM16" s="4038">
        <v>44.569699999999997</v>
      </c>
      <c r="GN16" s="4038">
        <v>44.1036</v>
      </c>
      <c r="GO16" s="4038">
        <v>45.424199999999999</v>
      </c>
      <c r="GP16" s="4038">
        <v>45.9634</v>
      </c>
      <c r="GQ16" s="4038">
        <v>46.1496</v>
      </c>
      <c r="GR16" s="4039">
        <v>45.932000000000002</v>
      </c>
    </row>
    <row r="17" spans="1:202" s="2123" customFormat="1" ht="23.1" customHeight="1" x14ac:dyDescent="0.3">
      <c r="A17" s="4035" t="s">
        <v>3820</v>
      </c>
      <c r="B17" s="2124">
        <v>26.338999999999999</v>
      </c>
      <c r="C17" s="2124">
        <v>27.518699999999999</v>
      </c>
      <c r="D17" s="2124">
        <v>28.536300000000001</v>
      </c>
      <c r="E17" s="2124">
        <v>29.829899999999999</v>
      </c>
      <c r="F17" s="2124">
        <v>29.496200000000002</v>
      </c>
      <c r="G17" s="2124">
        <v>29.462499999999999</v>
      </c>
      <c r="H17" s="2124">
        <v>29.4025</v>
      </c>
      <c r="I17" s="2124">
        <v>29.5045</v>
      </c>
      <c r="J17" s="2124">
        <v>29.545999999999999</v>
      </c>
      <c r="K17" s="2124">
        <v>30.859100000000002</v>
      </c>
      <c r="L17" s="2124">
        <v>30.937000000000001</v>
      </c>
      <c r="M17" s="2124">
        <v>30.142800000000001</v>
      </c>
      <c r="N17" s="2124">
        <v>30.0062</v>
      </c>
      <c r="O17" s="2124">
        <v>30.721</v>
      </c>
      <c r="P17" s="2124">
        <v>33.030999999999999</v>
      </c>
      <c r="Q17" s="2124">
        <v>33.676000000000002</v>
      </c>
      <c r="R17" s="2124">
        <v>33.713000000000001</v>
      </c>
      <c r="S17" s="2124">
        <v>31.965</v>
      </c>
      <c r="T17" s="2124">
        <v>33.642000000000003</v>
      </c>
      <c r="U17" s="2124">
        <v>33.475999999999999</v>
      </c>
      <c r="V17" s="2124">
        <v>33.796999999999997</v>
      </c>
      <c r="W17" s="2124">
        <v>33.689300000000003</v>
      </c>
      <c r="X17" s="2124">
        <v>32.340000000000003</v>
      </c>
      <c r="Y17" s="2124">
        <v>32.271000000000001</v>
      </c>
      <c r="Z17" s="2124">
        <v>32.844099999999997</v>
      </c>
      <c r="AA17" s="2124">
        <v>33.470300000000002</v>
      </c>
      <c r="AB17" s="2124">
        <v>34.741999999999997</v>
      </c>
      <c r="AC17" s="2124">
        <v>34.414999999999999</v>
      </c>
      <c r="AD17" s="2124">
        <v>34.444000000000003</v>
      </c>
      <c r="AE17" s="2124">
        <v>34.755000000000003</v>
      </c>
      <c r="AF17" s="2124">
        <v>35.546500000000002</v>
      </c>
      <c r="AG17" s="2124">
        <v>36.704000000000001</v>
      </c>
      <c r="AH17" s="2124">
        <v>38.103999999999999</v>
      </c>
      <c r="AI17" s="2124">
        <v>38.814</v>
      </c>
      <c r="AJ17" s="2124">
        <v>37.548999999999999</v>
      </c>
      <c r="AK17" s="2124">
        <v>37.868000000000002</v>
      </c>
      <c r="AL17" s="2124">
        <v>37.916200000000003</v>
      </c>
      <c r="AM17" s="2124">
        <v>36.561100000000003</v>
      </c>
      <c r="AN17" s="2124">
        <v>35.816800000000001</v>
      </c>
      <c r="AO17" s="2124">
        <v>36.225999999999999</v>
      </c>
      <c r="AP17" s="2124">
        <v>36.662199999999999</v>
      </c>
      <c r="AQ17" s="2124">
        <v>36.7258</v>
      </c>
      <c r="AR17" s="2124">
        <v>36.864400000000003</v>
      </c>
      <c r="AS17" s="2124">
        <v>36.273400000000002</v>
      </c>
      <c r="AT17" s="2124">
        <v>36.654299999999999</v>
      </c>
      <c r="AU17" s="2124">
        <v>37.408700000000003</v>
      </c>
      <c r="AV17" s="2124">
        <v>36.766199999999998</v>
      </c>
      <c r="AW17" s="2124">
        <v>37.799599999999998</v>
      </c>
      <c r="AX17" s="2124">
        <v>38.997700000000002</v>
      </c>
      <c r="AY17" s="2124">
        <v>40.0535</v>
      </c>
      <c r="AZ17" s="2124">
        <v>39.732999999999997</v>
      </c>
      <c r="BA17" s="2124">
        <v>40.588200000000001</v>
      </c>
      <c r="BB17" s="2124">
        <v>42.280900000000003</v>
      </c>
      <c r="BC17" s="2124">
        <v>42.276699999999998</v>
      </c>
      <c r="BD17" s="2124">
        <v>42.838099999999997</v>
      </c>
      <c r="BE17" s="2124">
        <v>44.976599999999998</v>
      </c>
      <c r="BF17" s="2124">
        <v>45.2014</v>
      </c>
      <c r="BG17" s="2124">
        <v>44.018900000000002</v>
      </c>
      <c r="BH17" s="2124">
        <v>44.060600000000001</v>
      </c>
      <c r="BI17" s="2124">
        <v>43.934800000000003</v>
      </c>
      <c r="BJ17" s="2124">
        <v>44.017800000000001</v>
      </c>
      <c r="BK17" s="2124">
        <v>42.677900000000001</v>
      </c>
      <c r="BL17" s="2124">
        <v>43.055100000000003</v>
      </c>
      <c r="BM17" s="2124">
        <v>43.5075</v>
      </c>
      <c r="BN17" s="2124">
        <v>43.31</v>
      </c>
      <c r="BO17" s="2124">
        <v>44.014000000000003</v>
      </c>
      <c r="BP17" s="2124">
        <v>44.644500000000001</v>
      </c>
      <c r="BQ17" s="2124">
        <v>44.981000000000002</v>
      </c>
      <c r="BR17" s="2124">
        <v>42.744599999999998</v>
      </c>
      <c r="BS17" s="2124">
        <v>43.457900000000002</v>
      </c>
      <c r="BT17" s="2124">
        <v>42.442700000000002</v>
      </c>
      <c r="BU17" s="2124">
        <v>42.131100000000004</v>
      </c>
      <c r="BV17" s="2124">
        <v>41.3</v>
      </c>
      <c r="BW17" s="2124">
        <v>43.816899999999997</v>
      </c>
      <c r="BX17" s="2124">
        <v>43.8369</v>
      </c>
      <c r="BY17" s="2124">
        <v>42.416699999999999</v>
      </c>
      <c r="BZ17" s="2124">
        <v>42.512700000000002</v>
      </c>
      <c r="CA17" s="2124">
        <v>41.542099999999998</v>
      </c>
      <c r="CB17" s="2124">
        <v>41.881700000000002</v>
      </c>
      <c r="CC17" s="2124">
        <v>42.017099999999999</v>
      </c>
      <c r="CD17" s="2124">
        <v>45.8855</v>
      </c>
      <c r="CE17" s="2124">
        <v>43.244900000000001</v>
      </c>
      <c r="CF17" s="2124">
        <v>44.335299999999997</v>
      </c>
      <c r="CG17" s="2124">
        <v>45.1967</v>
      </c>
      <c r="CH17" s="2124">
        <v>45.727699999999999</v>
      </c>
      <c r="CI17" s="2124">
        <v>46.409599999999998</v>
      </c>
      <c r="CJ17" s="2124">
        <v>46.553400000000003</v>
      </c>
      <c r="CK17" s="2124">
        <v>46.226500000000001</v>
      </c>
      <c r="CL17" s="2124">
        <v>46.473300000000002</v>
      </c>
      <c r="CM17" s="2124">
        <v>46.006399999999999</v>
      </c>
      <c r="CN17" s="2124">
        <v>46.085799999999999</v>
      </c>
      <c r="CO17" s="2124">
        <v>45.865099999999998</v>
      </c>
      <c r="CP17" s="2124">
        <v>42.158999999999999</v>
      </c>
      <c r="CQ17" s="2124">
        <v>40.622972605876917</v>
      </c>
      <c r="CR17" s="2124">
        <v>40.087579830928568</v>
      </c>
      <c r="CS17" s="2124">
        <v>41.991412514764285</v>
      </c>
      <c r="CT17" s="2124">
        <v>42.374601034849995</v>
      </c>
      <c r="CU17" s="2124">
        <v>40.968014155464289</v>
      </c>
      <c r="CV17" s="2124">
        <v>41.46114882847143</v>
      </c>
      <c r="CW17" s="2124">
        <v>41.505838961249992</v>
      </c>
      <c r="CX17" s="2124">
        <v>41.59055171262856</v>
      </c>
      <c r="CY17" s="2124">
        <v>41.591498532192865</v>
      </c>
      <c r="CZ17" s="2124">
        <v>41.958064683475712</v>
      </c>
      <c r="DA17" s="2124">
        <v>41.162790416385725</v>
      </c>
      <c r="DB17" s="2124">
        <v>41.929360814999995</v>
      </c>
      <c r="DC17" s="2124">
        <v>41.108748995942854</v>
      </c>
      <c r="DD17" s="2124">
        <v>41.469267576242849</v>
      </c>
      <c r="DE17" s="2124">
        <v>40.051926928689284</v>
      </c>
      <c r="DF17" s="2124">
        <v>41.231816091221425</v>
      </c>
      <c r="DG17" s="2124">
        <v>39.73811034642857</v>
      </c>
      <c r="DH17" s="2124">
        <v>38.891305696657142</v>
      </c>
      <c r="DI17" s="2124">
        <v>39.216950931907142</v>
      </c>
      <c r="DJ17" s="2124">
        <v>39.755935543153569</v>
      </c>
      <c r="DK17" s="2124">
        <v>39.49447556677142</v>
      </c>
      <c r="DL17" s="2124">
        <v>39.25653294364286</v>
      </c>
      <c r="DM17" s="2124">
        <v>37.778190084602144</v>
      </c>
      <c r="DN17" s="2124">
        <v>39.623347659744645</v>
      </c>
      <c r="DO17" s="2124">
        <v>38.805086212804284</v>
      </c>
      <c r="DP17" s="2124">
        <v>38.929039212390009</v>
      </c>
      <c r="DQ17" s="2124">
        <v>40.039116003607141</v>
      </c>
      <c r="DR17" s="2124">
        <v>40.815382433249987</v>
      </c>
      <c r="DS17" s="2124">
        <v>40.787190317571422</v>
      </c>
      <c r="DT17" s="2124">
        <v>40.959065943753714</v>
      </c>
      <c r="DU17" s="2124">
        <v>41.667635898698862</v>
      </c>
      <c r="DV17" s="2124">
        <v>40.910784850588001</v>
      </c>
      <c r="DW17" s="2124">
        <v>40.417067676165935</v>
      </c>
      <c r="DX17" s="2124">
        <v>41.063542470582533</v>
      </c>
      <c r="DY17" s="2124">
        <v>41.032046511723209</v>
      </c>
      <c r="DZ17" s="2124">
        <v>41.014782706131861</v>
      </c>
      <c r="EA17" s="2124">
        <v>41.482777248362858</v>
      </c>
      <c r="EB17" s="2124">
        <v>41.468139454924597</v>
      </c>
      <c r="EC17" s="2124">
        <v>41.91562775355758</v>
      </c>
      <c r="ED17" s="2124">
        <v>41.98481148966755</v>
      </c>
      <c r="EE17" s="2124">
        <v>41.871151829096327</v>
      </c>
      <c r="EF17" s="2124">
        <v>42.109469035381949</v>
      </c>
      <c r="EG17" s="2124">
        <v>41.79894451240056</v>
      </c>
      <c r="EH17" s="2124">
        <v>41.888804510271434</v>
      </c>
      <c r="EI17" s="2124">
        <v>41.992796924623619</v>
      </c>
      <c r="EJ17" s="2124">
        <v>42.073712382800309</v>
      </c>
      <c r="EK17" s="2124">
        <v>41.690934236403209</v>
      </c>
      <c r="EL17" s="2124">
        <v>41.808072754420678</v>
      </c>
      <c r="EM17" s="2124">
        <v>41.30187515609429</v>
      </c>
      <c r="EN17" s="2124">
        <v>41.052703753629608</v>
      </c>
      <c r="EO17" s="2124">
        <v>40.313736930036661</v>
      </c>
      <c r="EP17" s="2124">
        <v>40.003648085912339</v>
      </c>
      <c r="EQ17" s="2124">
        <v>39.71930690080422</v>
      </c>
      <c r="ER17" s="2124">
        <v>39.017671124151313</v>
      </c>
      <c r="ES17" s="2124">
        <v>37.517692214466059</v>
      </c>
      <c r="ET17" s="2124">
        <v>37.78567505676876</v>
      </c>
      <c r="EU17" s="2124">
        <v>39.846689167127863</v>
      </c>
      <c r="EV17" s="2124">
        <v>39.6736</v>
      </c>
      <c r="EW17" s="2124">
        <v>39.295942857142855</v>
      </c>
      <c r="EX17" s="2124">
        <v>39.986150000000002</v>
      </c>
      <c r="EY17" s="2124">
        <v>39.430678571428601</v>
      </c>
      <c r="EZ17" s="2124">
        <v>40.297685714285699</v>
      </c>
      <c r="FA17" s="2124">
        <v>40.700814285714301</v>
      </c>
      <c r="FB17" s="2124">
        <v>40.186700000000002</v>
      </c>
      <c r="FC17" s="2124">
        <v>39.035400000000003</v>
      </c>
      <c r="FD17" s="2124">
        <v>39.929099999999998</v>
      </c>
      <c r="FE17" s="2124">
        <v>40.027200000000001</v>
      </c>
      <c r="FF17" s="2124">
        <v>39.921900000000001</v>
      </c>
      <c r="FG17" s="2124">
        <v>40.753599999999999</v>
      </c>
      <c r="FH17" s="2124">
        <v>40.814100000000003</v>
      </c>
      <c r="FI17" s="2124">
        <v>40.286299999999997</v>
      </c>
      <c r="FJ17" s="2124">
        <v>40.502200000000002</v>
      </c>
      <c r="FK17" s="2124">
        <v>40.391800000000003</v>
      </c>
      <c r="FL17" s="2124">
        <v>40.401800000000001</v>
      </c>
      <c r="FM17" s="2124">
        <v>40.728499999999997</v>
      </c>
      <c r="FN17" s="2124">
        <v>40.060400000000001</v>
      </c>
      <c r="FO17" s="2124">
        <v>39.075400000000002</v>
      </c>
      <c r="FP17" s="2124">
        <v>38.763500000000001</v>
      </c>
      <c r="FQ17" s="2124">
        <v>39.0291</v>
      </c>
      <c r="FR17" s="2124">
        <v>38.562800000000003</v>
      </c>
      <c r="FS17" s="2124">
        <v>38.713299999999997</v>
      </c>
      <c r="FT17" s="2124">
        <v>39.0002</v>
      </c>
      <c r="FU17" s="2124">
        <v>39.694600000000001</v>
      </c>
      <c r="FV17" s="2124">
        <v>40.288699999999999</v>
      </c>
      <c r="FW17" s="2124">
        <v>40.350900000000003</v>
      </c>
      <c r="FX17" s="2124">
        <v>39.985900000000001</v>
      </c>
      <c r="FY17" s="2124">
        <v>40.6997</v>
      </c>
      <c r="FZ17" s="2124">
        <v>40.676400000000001</v>
      </c>
      <c r="GA17" s="2124">
        <v>41.003799999999998</v>
      </c>
      <c r="GB17" s="2124">
        <v>41.045499999999997</v>
      </c>
      <c r="GC17" s="2124">
        <v>41.247399999999999</v>
      </c>
      <c r="GD17" s="2124">
        <v>41.242699999999999</v>
      </c>
      <c r="GE17" s="2124">
        <v>41.9861</v>
      </c>
      <c r="GF17" s="4038">
        <v>42.165100000000002</v>
      </c>
      <c r="GG17" s="4038">
        <v>40.831000000000003</v>
      </c>
      <c r="GH17" s="4038">
        <v>41.0244</v>
      </c>
      <c r="GI17" s="4038">
        <v>40.631999999999998</v>
      </c>
      <c r="GJ17" s="4038">
        <v>40.567399999999999</v>
      </c>
      <c r="GK17" s="4038">
        <v>40.539099999999998</v>
      </c>
      <c r="GL17" s="4038">
        <v>39.854399999999998</v>
      </c>
      <c r="GM17" s="4038">
        <v>39.749899999999997</v>
      </c>
      <c r="GN17" s="4038">
        <v>39.755899999999997</v>
      </c>
      <c r="GO17" s="4038">
        <v>39.8157</v>
      </c>
      <c r="GP17" s="4038">
        <v>39.332500000000003</v>
      </c>
      <c r="GQ17" s="4038">
        <v>39.668599999999998</v>
      </c>
      <c r="GR17" s="4039">
        <v>39.723500000000001</v>
      </c>
      <c r="GS17" s="2121"/>
      <c r="GT17" s="2121"/>
    </row>
    <row r="18" spans="1:202" ht="23.1" customHeight="1" thickBot="1" x14ac:dyDescent="0.35">
      <c r="A18" s="4036"/>
      <c r="B18" s="2128"/>
      <c r="C18" s="2128"/>
      <c r="D18" s="2129"/>
      <c r="E18" s="2129"/>
      <c r="F18" s="2129"/>
      <c r="G18" s="2129"/>
      <c r="H18" s="2129"/>
      <c r="I18" s="2129"/>
      <c r="J18" s="2129"/>
      <c r="K18" s="2129"/>
      <c r="L18" s="212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c r="AS18" s="2129"/>
      <c r="AT18" s="2129"/>
      <c r="AU18" s="2128"/>
      <c r="AV18" s="2128"/>
      <c r="AW18" s="2128"/>
      <c r="AX18" s="2128"/>
      <c r="AY18" s="2128"/>
      <c r="AZ18" s="2128"/>
      <c r="BA18" s="2128"/>
      <c r="BB18" s="2128"/>
      <c r="BC18" s="2128"/>
      <c r="BD18" s="2128"/>
      <c r="BE18" s="2128"/>
      <c r="BF18" s="2128"/>
      <c r="BG18" s="2128"/>
      <c r="BH18" s="2128"/>
      <c r="BI18" s="2128"/>
      <c r="BJ18" s="2128"/>
      <c r="BK18" s="2128"/>
      <c r="BL18" s="2128"/>
      <c r="BM18" s="2129"/>
      <c r="BN18" s="2129"/>
      <c r="BO18" s="2129"/>
      <c r="BP18" s="2129"/>
      <c r="BQ18" s="2129"/>
      <c r="BR18" s="2129"/>
      <c r="BS18" s="2129"/>
      <c r="BT18" s="2129"/>
      <c r="BU18" s="2129"/>
      <c r="BV18" s="2129"/>
      <c r="BW18" s="2129"/>
      <c r="BX18" s="2129"/>
      <c r="BY18" s="2129"/>
      <c r="BZ18" s="2129"/>
      <c r="CA18" s="2129"/>
      <c r="CB18" s="2129"/>
      <c r="CC18" s="2129"/>
      <c r="CD18" s="2129"/>
      <c r="CE18" s="2129"/>
      <c r="CF18" s="2129"/>
      <c r="CG18" s="2129"/>
      <c r="CH18" s="2129"/>
      <c r="CI18" s="2129"/>
      <c r="CJ18" s="2129"/>
      <c r="CK18" s="2129"/>
      <c r="CL18" s="2129"/>
      <c r="CM18" s="2129"/>
      <c r="CN18" s="2129"/>
      <c r="CO18" s="2129"/>
      <c r="CP18" s="2129"/>
      <c r="CQ18" s="2129"/>
      <c r="CR18" s="2129"/>
      <c r="CS18" s="2129"/>
      <c r="CT18" s="2129"/>
      <c r="CU18" s="2129"/>
      <c r="CV18" s="2129"/>
      <c r="CW18" s="2129"/>
      <c r="CX18" s="2129"/>
      <c r="CY18" s="2129"/>
      <c r="CZ18" s="2129"/>
      <c r="DA18" s="2129"/>
      <c r="DB18" s="2129"/>
      <c r="DC18" s="2129"/>
      <c r="DD18" s="2129"/>
      <c r="DE18" s="2129"/>
      <c r="DF18" s="2129"/>
      <c r="DG18" s="2129"/>
      <c r="DH18" s="2129"/>
      <c r="DI18" s="2129"/>
      <c r="DJ18" s="2129"/>
      <c r="DK18" s="2129"/>
      <c r="DL18" s="2129"/>
      <c r="DM18" s="2129"/>
      <c r="DN18" s="2129"/>
      <c r="DO18" s="2129"/>
      <c r="DP18" s="2129"/>
      <c r="DQ18" s="2129"/>
      <c r="DR18" s="2129"/>
      <c r="DS18" s="2129"/>
      <c r="DT18" s="2129"/>
      <c r="DU18" s="2129"/>
      <c r="DV18" s="2129"/>
      <c r="DW18" s="2129"/>
      <c r="DX18" s="2129"/>
      <c r="DY18" s="2129"/>
      <c r="DZ18" s="2129"/>
      <c r="EA18" s="2129"/>
      <c r="EB18" s="2129"/>
      <c r="EC18" s="2129"/>
      <c r="ED18" s="2129"/>
      <c r="EE18" s="2129"/>
      <c r="EF18" s="2129"/>
      <c r="EG18" s="2129"/>
      <c r="EH18" s="2129"/>
      <c r="EI18" s="2129"/>
      <c r="EJ18" s="2129"/>
      <c r="EK18" s="2129"/>
      <c r="EL18" s="2129"/>
      <c r="EM18" s="2129"/>
      <c r="EN18" s="2129"/>
      <c r="EO18" s="2129"/>
      <c r="EP18" s="2129"/>
      <c r="EQ18" s="2129"/>
      <c r="ER18" s="2129"/>
      <c r="ES18" s="2129"/>
      <c r="ET18" s="2129"/>
      <c r="EU18" s="2129"/>
      <c r="EV18" s="2129"/>
      <c r="EW18" s="2129"/>
      <c r="EX18" s="2129"/>
      <c r="EY18" s="2129"/>
      <c r="EZ18" s="2129"/>
      <c r="FA18" s="2129"/>
      <c r="FB18" s="2129"/>
      <c r="FC18" s="2129"/>
      <c r="FD18" s="2129"/>
      <c r="FE18" s="2129"/>
      <c r="FF18" s="2129"/>
      <c r="FG18" s="2129"/>
      <c r="FH18" s="2129"/>
      <c r="FI18" s="2129"/>
      <c r="FJ18" s="2129"/>
      <c r="FK18" s="2129"/>
      <c r="FL18" s="2129"/>
      <c r="FM18" s="2129"/>
      <c r="FN18" s="2129"/>
      <c r="FO18" s="2129"/>
      <c r="FP18" s="2129"/>
      <c r="FQ18" s="2129"/>
      <c r="FR18" s="2129"/>
      <c r="FS18" s="2129"/>
      <c r="FT18" s="2129"/>
      <c r="FU18" s="2129"/>
      <c r="FV18" s="2129"/>
      <c r="FW18" s="2129"/>
      <c r="FX18" s="2129"/>
      <c r="FY18" s="2129"/>
      <c r="FZ18" s="2129"/>
      <c r="GA18" s="2129"/>
      <c r="GB18" s="2129"/>
      <c r="GC18" s="2129"/>
      <c r="GD18" s="2129"/>
      <c r="GE18" s="2129"/>
      <c r="GF18" s="4031"/>
      <c r="GG18" s="4031"/>
      <c r="GH18" s="4031"/>
      <c r="GI18" s="4031"/>
      <c r="GJ18" s="4031"/>
      <c r="GK18" s="4031"/>
      <c r="GL18" s="4031"/>
      <c r="GM18" s="4031"/>
      <c r="GN18" s="4031"/>
      <c r="GO18" s="4031"/>
      <c r="GP18" s="4031"/>
      <c r="GQ18" s="4031"/>
      <c r="GR18" s="4032"/>
    </row>
    <row r="19" spans="1:202" ht="17.25" thickTop="1" x14ac:dyDescent="0.3">
      <c r="A19" s="3485" t="s">
        <v>4813</v>
      </c>
      <c r="B19" s="2130"/>
      <c r="C19" s="2131"/>
      <c r="D19" s="2131"/>
      <c r="E19" s="2131"/>
      <c r="F19" s="2131"/>
      <c r="G19" s="2131"/>
      <c r="H19" s="2131"/>
      <c r="I19" s="2131"/>
      <c r="J19" s="2131"/>
      <c r="K19" s="2131"/>
      <c r="L19" s="2131"/>
      <c r="M19" s="2131"/>
      <c r="N19" s="2131"/>
      <c r="O19" s="2131"/>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1"/>
      <c r="AN19" s="2131"/>
      <c r="AO19" s="2131"/>
      <c r="AP19" s="2131"/>
      <c r="AQ19" s="2131"/>
      <c r="AR19" s="2131"/>
      <c r="AS19" s="2131"/>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2131"/>
      <c r="BS19" s="2131"/>
      <c r="BT19" s="2131"/>
      <c r="BU19" s="2131"/>
      <c r="BV19" s="2131"/>
      <c r="BW19" s="2131"/>
      <c r="BX19" s="2131"/>
      <c r="BY19" s="2131"/>
      <c r="BZ19" s="2131"/>
      <c r="CA19" s="2131"/>
      <c r="CB19" s="2131"/>
      <c r="CC19" s="2131"/>
      <c r="CD19" s="2131"/>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2131"/>
      <c r="DZ19" s="2131"/>
      <c r="EA19" s="2131"/>
      <c r="EB19" s="2131"/>
      <c r="EC19" s="2131"/>
      <c r="ED19" s="2133"/>
      <c r="EE19" s="2131"/>
      <c r="EF19" s="2131"/>
      <c r="EG19" s="2131"/>
      <c r="EH19" s="2131"/>
      <c r="EI19" s="2131"/>
      <c r="EJ19" s="2131"/>
      <c r="EK19" s="2131"/>
      <c r="EL19" s="2131"/>
      <c r="EM19" s="2131"/>
      <c r="EN19" s="2131"/>
      <c r="EO19" s="2131"/>
      <c r="EP19" s="2131"/>
      <c r="EQ19" s="2131"/>
      <c r="ER19" s="2131"/>
      <c r="ES19" s="2131"/>
      <c r="ET19" s="2131"/>
      <c r="EU19" s="2131"/>
      <c r="EV19" s="2131"/>
      <c r="EW19" s="2131"/>
      <c r="EX19" s="2131"/>
      <c r="EY19" s="2131"/>
      <c r="EZ19" s="2131"/>
      <c r="FA19" s="2131"/>
      <c r="FB19" s="2131"/>
      <c r="FC19" s="2131"/>
      <c r="FD19" s="2131"/>
      <c r="FE19" s="2131"/>
      <c r="FF19" s="2131"/>
      <c r="FG19" s="2131"/>
      <c r="FH19" s="2131"/>
      <c r="FI19" s="2131"/>
    </row>
    <row r="20" spans="1:202" s="2137" customFormat="1" x14ac:dyDescent="0.3">
      <c r="A20" s="3487" t="s">
        <v>4015</v>
      </c>
      <c r="B20" s="2134"/>
      <c r="C20" s="2135"/>
      <c r="D20" s="2135"/>
      <c r="E20" s="2135"/>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c r="AS20" s="2135"/>
      <c r="AT20" s="2135"/>
      <c r="AU20" s="2135"/>
      <c r="AV20" s="2135"/>
      <c r="AW20" s="2135"/>
      <c r="AX20" s="2135"/>
      <c r="AY20" s="2135"/>
      <c r="AZ20" s="2135"/>
      <c r="BA20" s="2135"/>
      <c r="BB20" s="2135"/>
      <c r="BC20" s="2135"/>
      <c r="BD20" s="2135"/>
      <c r="BE20" s="2135"/>
      <c r="BF20" s="2135"/>
      <c r="BG20" s="2135"/>
      <c r="BH20" s="2135"/>
      <c r="BI20" s="2135"/>
      <c r="BJ20" s="2135"/>
      <c r="BK20" s="2135"/>
      <c r="BL20" s="2135"/>
      <c r="BM20" s="2135"/>
      <c r="BN20" s="2135"/>
      <c r="BO20" s="2135"/>
      <c r="BP20" s="2135"/>
      <c r="BQ20" s="2135"/>
      <c r="BR20" s="2135"/>
      <c r="BS20" s="2135"/>
      <c r="BT20" s="2135"/>
      <c r="BU20" s="2135"/>
      <c r="BV20" s="2135"/>
      <c r="BW20" s="2135"/>
      <c r="BX20" s="2135"/>
      <c r="BY20" s="2135"/>
      <c r="BZ20" s="2135"/>
      <c r="CA20" s="2135"/>
      <c r="CB20" s="2135"/>
      <c r="CC20" s="2135"/>
      <c r="CD20" s="2135"/>
      <c r="CE20" s="2135"/>
      <c r="CF20" s="2135"/>
      <c r="CG20" s="2135"/>
      <c r="CH20" s="2135"/>
      <c r="CI20" s="2135"/>
      <c r="CJ20" s="2135"/>
      <c r="CK20" s="2135"/>
      <c r="CL20" s="2135"/>
      <c r="CM20" s="2135"/>
      <c r="CN20" s="2135"/>
      <c r="CO20" s="2135"/>
      <c r="CP20" s="2135"/>
      <c r="CQ20" s="2135"/>
      <c r="CR20" s="2135"/>
      <c r="CS20" s="2135"/>
      <c r="CT20" s="2135"/>
      <c r="CU20" s="2135"/>
      <c r="CV20" s="2135"/>
      <c r="CW20" s="2135"/>
      <c r="CX20" s="2135"/>
      <c r="CY20" s="2135"/>
      <c r="CZ20" s="2135"/>
      <c r="DA20" s="2135"/>
      <c r="DB20" s="2135"/>
      <c r="DC20" s="2135"/>
      <c r="DD20" s="2135"/>
      <c r="DE20" s="2135"/>
      <c r="DF20" s="2135"/>
      <c r="DG20" s="2135"/>
      <c r="DH20" s="2135"/>
      <c r="DI20" s="2135"/>
      <c r="DJ20" s="2135"/>
      <c r="DK20" s="2135"/>
      <c r="DL20" s="2135"/>
      <c r="DM20" s="2135"/>
      <c r="DN20" s="2135"/>
      <c r="DO20" s="2135"/>
      <c r="DP20" s="2135"/>
      <c r="DQ20" s="2135"/>
      <c r="DR20" s="2135"/>
      <c r="DS20" s="2135"/>
      <c r="DT20" s="2135"/>
      <c r="DU20" s="2135"/>
      <c r="DV20" s="2135"/>
      <c r="DW20" s="2135"/>
      <c r="DX20" s="2135"/>
      <c r="DY20" s="2135"/>
      <c r="DZ20" s="2135"/>
      <c r="EA20" s="2135"/>
      <c r="EB20" s="2135"/>
      <c r="EC20" s="2135"/>
      <c r="ED20" s="2136"/>
      <c r="EE20" s="2135"/>
      <c r="EF20" s="2135"/>
      <c r="EG20" s="2135"/>
      <c r="EH20" s="2135"/>
      <c r="EI20" s="2135"/>
      <c r="EJ20" s="2135"/>
      <c r="EK20" s="2135"/>
      <c r="EL20" s="2135"/>
      <c r="EM20" s="2135"/>
      <c r="EN20" s="2135"/>
      <c r="EO20" s="2135"/>
      <c r="EP20" s="2135"/>
      <c r="EQ20" s="2135"/>
      <c r="ER20" s="2135"/>
      <c r="ES20" s="2135"/>
      <c r="ET20" s="2135"/>
      <c r="EU20" s="2135"/>
      <c r="EV20" s="2135"/>
      <c r="EW20" s="2135"/>
      <c r="EX20" s="2135"/>
      <c r="EY20" s="2135"/>
      <c r="EZ20" s="2135"/>
      <c r="FA20" s="2135"/>
      <c r="FB20" s="2135"/>
      <c r="FC20" s="2135"/>
      <c r="FD20" s="2135"/>
      <c r="FE20" s="2135"/>
      <c r="FF20" s="2135"/>
      <c r="FG20" s="2135"/>
      <c r="FH20" s="2135"/>
      <c r="FI20" s="2135"/>
    </row>
    <row r="21" spans="1:202" x14ac:dyDescent="0.3">
      <c r="A21" s="2138"/>
      <c r="B21" s="2123"/>
      <c r="H21" s="2123"/>
      <c r="I21" s="2123"/>
    </row>
    <row r="22" spans="1:202" x14ac:dyDescent="0.3">
      <c r="A22" s="2138"/>
      <c r="B22" s="2123"/>
      <c r="H22" s="2123"/>
      <c r="I22" s="2123"/>
    </row>
    <row r="23" spans="1:202" s="2123" customFormat="1" ht="20.25" x14ac:dyDescent="0.35">
      <c r="A23" s="3488" t="s">
        <v>5770</v>
      </c>
      <c r="B23" s="2120"/>
      <c r="C23" s="2120"/>
      <c r="D23" s="2120"/>
      <c r="E23" s="2120"/>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c r="AL23" s="2120"/>
      <c r="AM23" s="2119"/>
      <c r="AN23" s="2119"/>
      <c r="AO23" s="2119"/>
      <c r="AP23" s="2119"/>
      <c r="AQ23" s="2119"/>
      <c r="AR23" s="2119"/>
      <c r="AS23" s="2119"/>
      <c r="AT23" s="2119"/>
      <c r="AU23" s="2119"/>
      <c r="AV23" s="2119"/>
      <c r="AW23" s="2119"/>
      <c r="AX23" s="2119"/>
      <c r="AY23" s="2119"/>
      <c r="AZ23" s="2119"/>
      <c r="BA23" s="2119"/>
      <c r="BB23" s="2119"/>
      <c r="BC23" s="2119"/>
      <c r="BD23" s="2119"/>
      <c r="BE23" s="2119"/>
      <c r="BF23" s="2119"/>
      <c r="BG23" s="2119"/>
      <c r="BH23" s="2119"/>
      <c r="BI23" s="2119"/>
      <c r="BJ23" s="2119"/>
      <c r="BK23" s="2119"/>
      <c r="BL23" s="2119"/>
      <c r="BM23" s="2119"/>
      <c r="BN23" s="2119"/>
      <c r="BO23" s="2119"/>
      <c r="BP23" s="2119"/>
      <c r="BQ23" s="2119"/>
      <c r="BR23" s="2119"/>
      <c r="BS23" s="2119"/>
      <c r="BT23" s="2119"/>
      <c r="BU23" s="2119"/>
      <c r="BV23" s="2119"/>
      <c r="BW23" s="2119"/>
      <c r="BX23" s="2119"/>
      <c r="BY23" s="2119"/>
      <c r="BZ23" s="2119"/>
      <c r="CA23" s="2119"/>
      <c r="CB23" s="2119"/>
      <c r="CC23" s="2119"/>
      <c r="CD23" s="2119"/>
      <c r="CE23" s="2119"/>
      <c r="CF23" s="2119"/>
      <c r="CG23" s="2119"/>
      <c r="CH23" s="2119"/>
      <c r="CI23" s="2119"/>
      <c r="CJ23" s="2119"/>
      <c r="CK23" s="2119"/>
      <c r="CL23" s="2119"/>
      <c r="CM23" s="2119"/>
      <c r="CN23" s="2119"/>
      <c r="CO23" s="2119"/>
      <c r="CP23" s="2119"/>
      <c r="CQ23" s="2119"/>
      <c r="CR23" s="2119"/>
      <c r="CS23" s="2119"/>
      <c r="CT23" s="2119"/>
      <c r="CU23" s="2119"/>
      <c r="CV23" s="2119"/>
      <c r="CW23" s="2119"/>
      <c r="CX23" s="2119"/>
      <c r="CY23" s="2119"/>
      <c r="CZ23" s="2119"/>
      <c r="DA23" s="2119"/>
      <c r="DB23" s="2119"/>
      <c r="DC23" s="2119"/>
      <c r="DD23" s="2119"/>
      <c r="DE23" s="2119"/>
      <c r="DF23" s="2119"/>
      <c r="DG23" s="2119"/>
      <c r="DH23" s="2119"/>
      <c r="DI23" s="2119"/>
      <c r="DJ23" s="2119"/>
      <c r="DK23" s="2119"/>
      <c r="DL23" s="2119"/>
      <c r="DM23" s="2119"/>
      <c r="DN23" s="2119"/>
      <c r="DO23" s="2119"/>
      <c r="DP23" s="2119"/>
      <c r="DQ23" s="2119"/>
      <c r="DR23" s="2119"/>
      <c r="DS23" s="2119"/>
      <c r="DT23" s="2119"/>
      <c r="DU23" s="2119"/>
      <c r="DV23" s="2119"/>
      <c r="DW23" s="2119"/>
      <c r="DX23" s="2119"/>
      <c r="DY23" s="2119"/>
      <c r="DZ23" s="2119"/>
      <c r="EA23" s="2119"/>
      <c r="EB23" s="2119"/>
      <c r="EC23" s="2119"/>
      <c r="ED23" s="2119"/>
      <c r="EE23" s="2119"/>
      <c r="EF23" s="2119"/>
      <c r="EG23" s="2119"/>
      <c r="EH23" s="2119"/>
      <c r="EI23" s="2119"/>
      <c r="EJ23" s="2119"/>
      <c r="EK23" s="2119"/>
      <c r="EL23" s="2119"/>
      <c r="EM23" s="2119"/>
      <c r="EN23" s="2119"/>
      <c r="EO23" s="2119"/>
      <c r="EP23" s="2119"/>
      <c r="EQ23" s="2119"/>
      <c r="ER23" s="2119"/>
      <c r="ES23" s="2119"/>
      <c r="ET23" s="2119"/>
      <c r="EU23" s="2119"/>
      <c r="EV23" s="2119"/>
      <c r="EW23" s="2119"/>
      <c r="EX23" s="2119"/>
      <c r="EY23" s="2119"/>
      <c r="EZ23" s="2119"/>
      <c r="FA23" s="2119"/>
      <c r="FB23" s="2119"/>
      <c r="FC23" s="2119"/>
      <c r="FD23" s="2119"/>
      <c r="FE23" s="2119"/>
      <c r="FF23" s="2119"/>
      <c r="FG23" s="2119"/>
      <c r="FH23" s="2119"/>
      <c r="FI23" s="2119"/>
    </row>
    <row r="24" spans="1:202" s="2123" customFormat="1" ht="21" thickBot="1" x14ac:dyDescent="0.4">
      <c r="A24" s="2120"/>
      <c r="B24" s="2120"/>
      <c r="C24" s="2120"/>
      <c r="D24" s="2120"/>
      <c r="E24" s="2120"/>
      <c r="F24" s="2120"/>
      <c r="G24" s="2120"/>
      <c r="H24" s="2120"/>
      <c r="I24" s="2120"/>
      <c r="J24" s="2120"/>
      <c r="K24" s="2120"/>
      <c r="L24" s="2120"/>
      <c r="M24" s="2120"/>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c r="AL24" s="2120"/>
      <c r="AM24" s="2119"/>
      <c r="AN24" s="2119"/>
      <c r="AO24" s="2119"/>
      <c r="AP24" s="2119"/>
      <c r="AQ24" s="2119"/>
      <c r="AR24" s="2119"/>
      <c r="AS24" s="2119"/>
      <c r="AT24" s="2119"/>
      <c r="AU24" s="2119"/>
      <c r="AV24" s="2119"/>
      <c r="AW24" s="2119"/>
      <c r="AX24" s="2119"/>
      <c r="AY24" s="2119"/>
      <c r="AZ24" s="2119"/>
      <c r="BA24" s="2119"/>
      <c r="BB24" s="2119"/>
      <c r="BC24" s="2119"/>
      <c r="BD24" s="2119"/>
      <c r="BE24" s="2119"/>
      <c r="BF24" s="2119"/>
      <c r="BG24" s="2119"/>
      <c r="BH24" s="2119"/>
      <c r="BI24" s="2119"/>
      <c r="BJ24" s="2119"/>
      <c r="BK24" s="2119"/>
      <c r="BL24" s="2119"/>
      <c r="BM24" s="2119"/>
      <c r="BN24" s="2119"/>
      <c r="BO24" s="2119"/>
      <c r="BP24" s="2119"/>
      <c r="BQ24" s="2119"/>
      <c r="BR24" s="2119"/>
      <c r="BS24" s="2119"/>
      <c r="BT24" s="2119"/>
      <c r="BU24" s="2119"/>
      <c r="BV24" s="2119"/>
      <c r="BW24" s="2119"/>
      <c r="BX24" s="2119"/>
      <c r="BY24" s="2119"/>
      <c r="BZ24" s="2119"/>
      <c r="CA24" s="2119"/>
      <c r="CB24" s="2119"/>
      <c r="CC24" s="2119"/>
      <c r="CD24" s="2119"/>
      <c r="CE24" s="2119"/>
      <c r="CF24" s="2119"/>
      <c r="CG24" s="2119"/>
      <c r="CH24" s="2119"/>
      <c r="CI24" s="2119"/>
      <c r="CJ24" s="2119"/>
      <c r="CK24" s="2119"/>
      <c r="CL24" s="2119"/>
      <c r="CM24" s="2119"/>
      <c r="CN24" s="2119"/>
      <c r="CO24" s="2119"/>
      <c r="CP24" s="2119"/>
      <c r="CQ24" s="2119"/>
      <c r="CR24" s="2119"/>
      <c r="CS24" s="2119"/>
      <c r="CT24" s="2119"/>
      <c r="CU24" s="2119"/>
      <c r="CV24" s="2119"/>
      <c r="CW24" s="2119"/>
      <c r="CX24" s="2119"/>
      <c r="CY24" s="2119"/>
      <c r="CZ24" s="2119"/>
      <c r="DA24" s="2119"/>
      <c r="DB24" s="2119"/>
      <c r="DC24" s="2119"/>
      <c r="DD24" s="2119"/>
      <c r="DE24" s="2119"/>
      <c r="DF24" s="2119"/>
      <c r="DG24" s="2119"/>
      <c r="DH24" s="2119"/>
      <c r="DI24" s="2119"/>
      <c r="DJ24" s="2119"/>
      <c r="DK24" s="2119"/>
      <c r="DL24" s="2119"/>
      <c r="DM24" s="2119"/>
      <c r="DN24" s="2119"/>
      <c r="DO24" s="2119"/>
      <c r="DP24" s="2119"/>
      <c r="DQ24" s="2119"/>
      <c r="DR24" s="2119"/>
      <c r="DS24" s="2119"/>
      <c r="DT24" s="2119"/>
      <c r="DU24" s="2119"/>
      <c r="DV24" s="2119"/>
      <c r="DW24" s="2119"/>
      <c r="DX24" s="2119"/>
      <c r="DY24" s="2119"/>
      <c r="DZ24" s="2119"/>
      <c r="EA24" s="2119"/>
      <c r="EB24" s="2119"/>
      <c r="EC24" s="2119"/>
      <c r="ED24" s="2119"/>
      <c r="EE24" s="2119"/>
      <c r="EF24" s="2119"/>
      <c r="EG24" s="2119"/>
      <c r="EH24" s="2119"/>
      <c r="EI24" s="2119"/>
      <c r="EJ24" s="2119"/>
      <c r="EK24" s="2119"/>
      <c r="EL24" s="2119"/>
      <c r="EM24" s="2119"/>
      <c r="EN24" s="2119"/>
      <c r="EO24" s="2119"/>
      <c r="EP24" s="2119"/>
      <c r="EQ24" s="2119"/>
      <c r="ER24" s="2119"/>
      <c r="ES24" s="2119"/>
      <c r="ET24" s="2119"/>
      <c r="EU24" s="2119"/>
      <c r="EV24" s="2119"/>
      <c r="EW24" s="2119"/>
      <c r="EX24" s="2119"/>
      <c r="EY24" s="2119"/>
      <c r="EZ24" s="2119"/>
      <c r="FA24" s="2119"/>
      <c r="FB24" s="2119"/>
      <c r="FC24" s="2119"/>
      <c r="FD24" s="2119"/>
      <c r="FE24" s="2119"/>
      <c r="FF24" s="2119"/>
      <c r="FG24" s="2119"/>
      <c r="FH24" s="2119"/>
      <c r="FI24" s="2119"/>
    </row>
    <row r="25" spans="1:202" s="2123" customFormat="1" ht="17.25" thickTop="1" x14ac:dyDescent="0.3">
      <c r="A25" s="4033" t="s">
        <v>4800</v>
      </c>
      <c r="B25" s="3481">
        <v>37258</v>
      </c>
      <c r="C25" s="3481">
        <v>37289</v>
      </c>
      <c r="D25" s="3481">
        <v>37378</v>
      </c>
      <c r="E25" s="3481">
        <v>37409</v>
      </c>
      <c r="F25" s="3481">
        <v>37439</v>
      </c>
      <c r="G25" s="3481">
        <v>37470</v>
      </c>
      <c r="H25" s="3481">
        <v>37501</v>
      </c>
      <c r="I25" s="3481">
        <v>37531</v>
      </c>
      <c r="J25" s="3481">
        <v>37562</v>
      </c>
      <c r="K25" s="3481">
        <v>37592</v>
      </c>
      <c r="L25" s="3481">
        <v>37623</v>
      </c>
      <c r="M25" s="3481">
        <v>37654</v>
      </c>
      <c r="N25" s="3481">
        <v>37682</v>
      </c>
      <c r="O25" s="3481">
        <v>37713</v>
      </c>
      <c r="P25" s="3481">
        <v>37743</v>
      </c>
      <c r="Q25" s="3481">
        <v>37774</v>
      </c>
      <c r="R25" s="3481">
        <v>37804</v>
      </c>
      <c r="S25" s="3481">
        <v>37835</v>
      </c>
      <c r="T25" s="3481">
        <v>37866</v>
      </c>
      <c r="U25" s="3481">
        <v>37896</v>
      </c>
      <c r="V25" s="3481">
        <v>37927</v>
      </c>
      <c r="W25" s="3481">
        <v>37957</v>
      </c>
      <c r="X25" s="3481">
        <v>37988</v>
      </c>
      <c r="Y25" s="3481">
        <v>38019</v>
      </c>
      <c r="Z25" s="3481">
        <v>38048</v>
      </c>
      <c r="AA25" s="3481">
        <v>38079</v>
      </c>
      <c r="AB25" s="3481">
        <v>38109</v>
      </c>
      <c r="AC25" s="3481">
        <v>38140</v>
      </c>
      <c r="AD25" s="3481">
        <v>38170</v>
      </c>
      <c r="AE25" s="3481">
        <v>38201</v>
      </c>
      <c r="AF25" s="3481">
        <v>38232</v>
      </c>
      <c r="AG25" s="3481">
        <v>38262</v>
      </c>
      <c r="AH25" s="3481">
        <v>38293</v>
      </c>
      <c r="AI25" s="3481">
        <v>38323</v>
      </c>
      <c r="AJ25" s="3481">
        <v>38354</v>
      </c>
      <c r="AK25" s="3481">
        <v>38413</v>
      </c>
      <c r="AL25" s="3481">
        <v>38444</v>
      </c>
      <c r="AM25" s="3481">
        <v>38474</v>
      </c>
      <c r="AN25" s="3481">
        <v>38505</v>
      </c>
      <c r="AO25" s="3481">
        <v>38535</v>
      </c>
      <c r="AP25" s="3481">
        <v>38565</v>
      </c>
      <c r="AQ25" s="3481">
        <v>38596</v>
      </c>
      <c r="AR25" s="3481">
        <v>38626</v>
      </c>
      <c r="AS25" s="3481">
        <v>38657</v>
      </c>
      <c r="AT25" s="3481">
        <v>38687</v>
      </c>
      <c r="AU25" s="3481">
        <v>38718</v>
      </c>
      <c r="AV25" s="3481">
        <v>38749</v>
      </c>
      <c r="AW25" s="3481">
        <v>38777</v>
      </c>
      <c r="AX25" s="3481">
        <v>38808</v>
      </c>
      <c r="AY25" s="3481">
        <v>38838</v>
      </c>
      <c r="AZ25" s="3481">
        <v>38869</v>
      </c>
      <c r="BA25" s="3481">
        <v>38899</v>
      </c>
      <c r="BB25" s="3481">
        <v>38930</v>
      </c>
      <c r="BC25" s="3481">
        <v>38961</v>
      </c>
      <c r="BD25" s="3481">
        <v>38991</v>
      </c>
      <c r="BE25" s="3481">
        <v>39022</v>
      </c>
      <c r="BF25" s="3481">
        <v>39052</v>
      </c>
      <c r="BG25" s="3481">
        <v>39083</v>
      </c>
      <c r="BH25" s="3481">
        <v>39114</v>
      </c>
      <c r="BI25" s="3481">
        <v>39142</v>
      </c>
      <c r="BJ25" s="3481">
        <v>39173</v>
      </c>
      <c r="BK25" s="3481">
        <v>39203</v>
      </c>
      <c r="BL25" s="3481">
        <v>39234</v>
      </c>
      <c r="BM25" s="3481">
        <v>39264</v>
      </c>
      <c r="BN25" s="3481">
        <v>39295</v>
      </c>
      <c r="BO25" s="3481">
        <v>39326</v>
      </c>
      <c r="BP25" s="3481">
        <v>39356</v>
      </c>
      <c r="BQ25" s="3481">
        <v>39387</v>
      </c>
      <c r="BR25" s="3481">
        <v>39417</v>
      </c>
      <c r="BS25" s="3481">
        <v>39448</v>
      </c>
      <c r="BT25" s="3481">
        <v>39479</v>
      </c>
      <c r="BU25" s="3481">
        <v>39508</v>
      </c>
      <c r="BV25" s="3481">
        <v>39539</v>
      </c>
      <c r="BW25" s="3481">
        <v>39569</v>
      </c>
      <c r="BX25" s="3481">
        <v>39600</v>
      </c>
      <c r="BY25" s="3481">
        <v>39630</v>
      </c>
      <c r="BZ25" s="3481">
        <v>39661</v>
      </c>
      <c r="CA25" s="3481">
        <v>39692</v>
      </c>
      <c r="CB25" s="3481">
        <v>39722</v>
      </c>
      <c r="CC25" s="3481">
        <v>39753</v>
      </c>
      <c r="CD25" s="3481">
        <v>39783</v>
      </c>
      <c r="CE25" s="3481">
        <v>39814</v>
      </c>
      <c r="CF25" s="3481">
        <v>39845</v>
      </c>
      <c r="CG25" s="3481">
        <v>39873</v>
      </c>
      <c r="CH25" s="3481">
        <v>39904</v>
      </c>
      <c r="CI25" s="3481">
        <v>39934</v>
      </c>
      <c r="CJ25" s="3481">
        <v>39965</v>
      </c>
      <c r="CK25" s="3481">
        <v>39995</v>
      </c>
      <c r="CL25" s="3481">
        <v>40026</v>
      </c>
      <c r="CM25" s="3481">
        <v>40057</v>
      </c>
      <c r="CN25" s="3481">
        <v>40087</v>
      </c>
      <c r="CO25" s="3481">
        <v>40118</v>
      </c>
      <c r="CP25" s="3481">
        <v>40299</v>
      </c>
      <c r="CQ25" s="3481">
        <v>40360</v>
      </c>
      <c r="CR25" s="3481">
        <v>40391</v>
      </c>
      <c r="CS25" s="3481">
        <v>40422</v>
      </c>
      <c r="CT25" s="3481">
        <v>40452</v>
      </c>
      <c r="CU25" s="3481">
        <v>40483</v>
      </c>
      <c r="CV25" s="3481">
        <v>40513</v>
      </c>
      <c r="CW25" s="3481">
        <v>40544</v>
      </c>
      <c r="CX25" s="3481">
        <v>40575</v>
      </c>
      <c r="CY25" s="3481">
        <v>40603</v>
      </c>
      <c r="CZ25" s="3481">
        <v>40634</v>
      </c>
      <c r="DA25" s="3481">
        <v>40664</v>
      </c>
      <c r="DB25" s="3481">
        <v>40695</v>
      </c>
      <c r="DC25" s="3481">
        <v>40725</v>
      </c>
      <c r="DD25" s="3481">
        <v>40756</v>
      </c>
      <c r="DE25" s="3481">
        <v>40787</v>
      </c>
      <c r="DF25" s="3481">
        <f t="shared" ref="DF25:FQ25" si="3">DF4</f>
        <v>40817</v>
      </c>
      <c r="DG25" s="3481">
        <f t="shared" si="3"/>
        <v>40848</v>
      </c>
      <c r="DH25" s="3481">
        <f t="shared" si="3"/>
        <v>40878</v>
      </c>
      <c r="DI25" s="3481">
        <f t="shared" si="3"/>
        <v>40909</v>
      </c>
      <c r="DJ25" s="3481">
        <f t="shared" si="3"/>
        <v>40940</v>
      </c>
      <c r="DK25" s="3481">
        <f t="shared" si="3"/>
        <v>40969</v>
      </c>
      <c r="DL25" s="3481">
        <f t="shared" si="3"/>
        <v>41000</v>
      </c>
      <c r="DM25" s="3481">
        <f t="shared" si="3"/>
        <v>41030</v>
      </c>
      <c r="DN25" s="3481">
        <f t="shared" si="3"/>
        <v>41061</v>
      </c>
      <c r="DO25" s="3481">
        <f t="shared" si="3"/>
        <v>41091</v>
      </c>
      <c r="DP25" s="3481">
        <f t="shared" si="3"/>
        <v>41122</v>
      </c>
      <c r="DQ25" s="3481">
        <f t="shared" si="3"/>
        <v>41153</v>
      </c>
      <c r="DR25" s="3481">
        <f t="shared" si="3"/>
        <v>41183</v>
      </c>
      <c r="DS25" s="3481">
        <f t="shared" si="3"/>
        <v>41214</v>
      </c>
      <c r="DT25" s="3481">
        <f t="shared" si="3"/>
        <v>41245</v>
      </c>
      <c r="DU25" s="3481">
        <f t="shared" si="3"/>
        <v>41276</v>
      </c>
      <c r="DV25" s="3481">
        <f t="shared" si="3"/>
        <v>41307</v>
      </c>
      <c r="DW25" s="3481">
        <f t="shared" si="3"/>
        <v>41338</v>
      </c>
      <c r="DX25" s="3481">
        <f t="shared" si="3"/>
        <v>41369</v>
      </c>
      <c r="DY25" s="3481">
        <f t="shared" si="3"/>
        <v>41400</v>
      </c>
      <c r="DZ25" s="3481">
        <f t="shared" si="3"/>
        <v>41431</v>
      </c>
      <c r="EA25" s="3481">
        <f t="shared" si="3"/>
        <v>41462</v>
      </c>
      <c r="EB25" s="3481">
        <f t="shared" si="3"/>
        <v>41493</v>
      </c>
      <c r="EC25" s="3481">
        <f t="shared" si="3"/>
        <v>41524</v>
      </c>
      <c r="ED25" s="3481">
        <f t="shared" si="3"/>
        <v>41555</v>
      </c>
      <c r="EE25" s="3481">
        <f t="shared" si="3"/>
        <v>41586</v>
      </c>
      <c r="EF25" s="3481">
        <f t="shared" si="3"/>
        <v>41617</v>
      </c>
      <c r="EG25" s="3481">
        <f t="shared" si="3"/>
        <v>41648</v>
      </c>
      <c r="EH25" s="3481">
        <f t="shared" si="3"/>
        <v>41679</v>
      </c>
      <c r="EI25" s="3481">
        <f t="shared" si="3"/>
        <v>41710</v>
      </c>
      <c r="EJ25" s="3481">
        <f t="shared" si="3"/>
        <v>41741</v>
      </c>
      <c r="EK25" s="3481">
        <f t="shared" si="3"/>
        <v>41772</v>
      </c>
      <c r="EL25" s="3481">
        <f t="shared" si="3"/>
        <v>41803</v>
      </c>
      <c r="EM25" s="3481">
        <f t="shared" si="3"/>
        <v>41834</v>
      </c>
      <c r="EN25" s="3481">
        <f t="shared" si="3"/>
        <v>41865</v>
      </c>
      <c r="EO25" s="3481">
        <f t="shared" si="3"/>
        <v>41896</v>
      </c>
      <c r="EP25" s="3481">
        <f t="shared" si="3"/>
        <v>41927</v>
      </c>
      <c r="EQ25" s="3481">
        <f t="shared" si="3"/>
        <v>41958</v>
      </c>
      <c r="ER25" s="3481">
        <f t="shared" si="3"/>
        <v>41989</v>
      </c>
      <c r="ES25" s="3481">
        <f t="shared" si="3"/>
        <v>42020</v>
      </c>
      <c r="ET25" s="3481">
        <f t="shared" si="3"/>
        <v>42051</v>
      </c>
      <c r="EU25" s="3481">
        <f t="shared" si="3"/>
        <v>42082</v>
      </c>
      <c r="EV25" s="3481">
        <f t="shared" si="3"/>
        <v>42113</v>
      </c>
      <c r="EW25" s="3481">
        <f t="shared" si="3"/>
        <v>42144</v>
      </c>
      <c r="EX25" s="3481">
        <f t="shared" si="3"/>
        <v>42175</v>
      </c>
      <c r="EY25" s="3481">
        <f t="shared" si="3"/>
        <v>42206</v>
      </c>
      <c r="EZ25" s="3481">
        <f t="shared" si="3"/>
        <v>42237</v>
      </c>
      <c r="FA25" s="3481">
        <f t="shared" si="3"/>
        <v>42268</v>
      </c>
      <c r="FB25" s="3481">
        <f t="shared" si="3"/>
        <v>42299</v>
      </c>
      <c r="FC25" s="3481">
        <f t="shared" si="3"/>
        <v>42330</v>
      </c>
      <c r="FD25" s="3481">
        <f t="shared" si="3"/>
        <v>42361</v>
      </c>
      <c r="FE25" s="3481">
        <f t="shared" si="3"/>
        <v>42392</v>
      </c>
      <c r="FF25" s="3481">
        <f t="shared" si="3"/>
        <v>42423</v>
      </c>
      <c r="FG25" s="3481">
        <f t="shared" si="3"/>
        <v>42454</v>
      </c>
      <c r="FH25" s="3481">
        <f t="shared" si="3"/>
        <v>42485</v>
      </c>
      <c r="FI25" s="3481">
        <f t="shared" si="3"/>
        <v>42516</v>
      </c>
      <c r="FJ25" s="3481">
        <f t="shared" si="3"/>
        <v>42547</v>
      </c>
      <c r="FK25" s="3481">
        <f t="shared" si="3"/>
        <v>42578</v>
      </c>
      <c r="FL25" s="3481">
        <f t="shared" si="3"/>
        <v>42609</v>
      </c>
      <c r="FM25" s="3481">
        <f t="shared" si="3"/>
        <v>42640</v>
      </c>
      <c r="FN25" s="3481">
        <f t="shared" si="3"/>
        <v>42671</v>
      </c>
      <c r="FO25" s="3481">
        <f t="shared" si="3"/>
        <v>42702</v>
      </c>
      <c r="FP25" s="3481">
        <f t="shared" si="3"/>
        <v>42733</v>
      </c>
      <c r="FQ25" s="3481">
        <f t="shared" si="3"/>
        <v>42764</v>
      </c>
      <c r="FR25" s="3481">
        <f t="shared" ref="FR25:GR25" si="4">FR4</f>
        <v>42792</v>
      </c>
      <c r="FS25" s="3481">
        <f t="shared" si="4"/>
        <v>42820</v>
      </c>
      <c r="FT25" s="3481">
        <f t="shared" si="4"/>
        <v>42848</v>
      </c>
      <c r="FU25" s="3481">
        <f t="shared" si="4"/>
        <v>42876</v>
      </c>
      <c r="FV25" s="3481">
        <f t="shared" si="4"/>
        <v>42904</v>
      </c>
      <c r="FW25" s="3481">
        <f t="shared" si="4"/>
        <v>42932</v>
      </c>
      <c r="FX25" s="3481">
        <f t="shared" si="4"/>
        <v>42960</v>
      </c>
      <c r="FY25" s="3481">
        <f t="shared" si="4"/>
        <v>42988</v>
      </c>
      <c r="FZ25" s="3481">
        <f t="shared" si="4"/>
        <v>43016</v>
      </c>
      <c r="GA25" s="3481">
        <f t="shared" si="4"/>
        <v>43044</v>
      </c>
      <c r="GB25" s="3481">
        <f t="shared" si="4"/>
        <v>43072</v>
      </c>
      <c r="GC25" s="3481">
        <f t="shared" si="4"/>
        <v>43101</v>
      </c>
      <c r="GD25" s="3481">
        <f t="shared" si="4"/>
        <v>43132</v>
      </c>
      <c r="GE25" s="3481">
        <f t="shared" si="4"/>
        <v>43163</v>
      </c>
      <c r="GF25" s="3481">
        <f t="shared" si="4"/>
        <v>43194</v>
      </c>
      <c r="GG25" s="3481">
        <f t="shared" si="4"/>
        <v>43225</v>
      </c>
      <c r="GH25" s="3481">
        <f t="shared" si="4"/>
        <v>43256</v>
      </c>
      <c r="GI25" s="3481">
        <f t="shared" si="4"/>
        <v>43287</v>
      </c>
      <c r="GJ25" s="3481">
        <f t="shared" si="4"/>
        <v>43318</v>
      </c>
      <c r="GK25" s="3481">
        <f t="shared" si="4"/>
        <v>43349</v>
      </c>
      <c r="GL25" s="3481">
        <f t="shared" si="4"/>
        <v>43380</v>
      </c>
      <c r="GM25" s="3481">
        <f t="shared" si="4"/>
        <v>43411</v>
      </c>
      <c r="GN25" s="3481">
        <f t="shared" si="4"/>
        <v>43442</v>
      </c>
      <c r="GO25" s="3481">
        <f t="shared" si="4"/>
        <v>43473</v>
      </c>
      <c r="GP25" s="3481">
        <f t="shared" si="4"/>
        <v>43504</v>
      </c>
      <c r="GQ25" s="3481">
        <f t="shared" si="4"/>
        <v>43535</v>
      </c>
      <c r="GR25" s="3482">
        <f t="shared" si="4"/>
        <v>43566</v>
      </c>
    </row>
    <row r="26" spans="1:202" s="2123" customFormat="1" ht="17.25" thickBot="1" x14ac:dyDescent="0.35">
      <c r="A26" s="4037" t="s">
        <v>4801</v>
      </c>
      <c r="B26" s="3483"/>
      <c r="C26" s="3483"/>
      <c r="D26" s="3483"/>
      <c r="E26" s="3483"/>
      <c r="F26" s="3483"/>
      <c r="G26" s="3483"/>
      <c r="H26" s="3483"/>
      <c r="I26" s="3483"/>
      <c r="J26" s="3483"/>
      <c r="K26" s="3483"/>
      <c r="L26" s="3483"/>
      <c r="M26" s="3483"/>
      <c r="N26" s="3483"/>
      <c r="O26" s="3483"/>
      <c r="P26" s="3483"/>
      <c r="Q26" s="3483"/>
      <c r="R26" s="3483"/>
      <c r="S26" s="3483"/>
      <c r="T26" s="3483"/>
      <c r="U26" s="3483"/>
      <c r="V26" s="3483"/>
      <c r="W26" s="3483"/>
      <c r="X26" s="3483"/>
      <c r="Y26" s="3483"/>
      <c r="Z26" s="3483"/>
      <c r="AA26" s="3483"/>
      <c r="AB26" s="3483"/>
      <c r="AC26" s="3483"/>
      <c r="AD26" s="3483"/>
      <c r="AE26" s="3483"/>
      <c r="AF26" s="3483"/>
      <c r="AG26" s="3483"/>
      <c r="AH26" s="3483"/>
      <c r="AI26" s="3483"/>
      <c r="AJ26" s="3483"/>
      <c r="AK26" s="3483"/>
      <c r="AL26" s="3483"/>
      <c r="AM26" s="3483"/>
      <c r="AN26" s="3483"/>
      <c r="AO26" s="3483"/>
      <c r="AP26" s="3483"/>
      <c r="AQ26" s="3483"/>
      <c r="AR26" s="3483"/>
      <c r="AS26" s="3483"/>
      <c r="AT26" s="3483"/>
      <c r="AU26" s="3483"/>
      <c r="AV26" s="3483"/>
      <c r="AW26" s="3483"/>
      <c r="AX26" s="3483"/>
      <c r="AY26" s="3483"/>
      <c r="AZ26" s="3483"/>
      <c r="BA26" s="3483"/>
      <c r="BB26" s="3483"/>
      <c r="BC26" s="3483"/>
      <c r="BD26" s="3483"/>
      <c r="BE26" s="3483"/>
      <c r="BF26" s="3483"/>
      <c r="BG26" s="3483"/>
      <c r="BH26" s="3483"/>
      <c r="BI26" s="3483"/>
      <c r="BJ26" s="3483"/>
      <c r="BK26" s="3483"/>
      <c r="BL26" s="3483"/>
      <c r="BM26" s="3483"/>
      <c r="BN26" s="3483"/>
      <c r="BO26" s="3483"/>
      <c r="BP26" s="3483"/>
      <c r="BQ26" s="3483"/>
      <c r="BR26" s="3483"/>
      <c r="BS26" s="3483"/>
      <c r="BT26" s="3483"/>
      <c r="BU26" s="3483"/>
      <c r="BV26" s="3483"/>
      <c r="BW26" s="3483"/>
      <c r="BX26" s="3483"/>
      <c r="BY26" s="3483"/>
      <c r="BZ26" s="3483"/>
      <c r="CA26" s="3483"/>
      <c r="CB26" s="3483"/>
      <c r="CC26" s="3483"/>
      <c r="CD26" s="3483"/>
      <c r="CE26" s="3483"/>
      <c r="CF26" s="3483"/>
      <c r="CG26" s="3483"/>
      <c r="CH26" s="3483"/>
      <c r="CI26" s="3483"/>
      <c r="CJ26" s="3483"/>
      <c r="CK26" s="3483"/>
      <c r="CL26" s="3483"/>
      <c r="CM26" s="3483"/>
      <c r="CN26" s="3483"/>
      <c r="CO26" s="3483"/>
      <c r="CP26" s="3483"/>
      <c r="CQ26" s="3483"/>
      <c r="CR26" s="3483"/>
      <c r="CS26" s="3483"/>
      <c r="CT26" s="3483"/>
      <c r="CU26" s="3483"/>
      <c r="CV26" s="3483"/>
      <c r="CW26" s="3483"/>
      <c r="CX26" s="3483"/>
      <c r="CY26" s="3483"/>
      <c r="CZ26" s="3483"/>
      <c r="DA26" s="3483"/>
      <c r="DB26" s="3483"/>
      <c r="DC26" s="3483"/>
      <c r="DD26" s="3483"/>
      <c r="DE26" s="3483"/>
      <c r="DF26" s="3483"/>
      <c r="DG26" s="3483"/>
      <c r="DH26" s="3483"/>
      <c r="DI26" s="3483"/>
      <c r="DJ26" s="3483"/>
      <c r="DK26" s="3483"/>
      <c r="DL26" s="3483"/>
      <c r="DM26" s="3483"/>
      <c r="DN26" s="3483"/>
      <c r="DO26" s="3483"/>
      <c r="DP26" s="3483"/>
      <c r="DQ26" s="3483"/>
      <c r="DR26" s="3483"/>
      <c r="DS26" s="3483"/>
      <c r="DT26" s="3483"/>
      <c r="DU26" s="3483"/>
      <c r="DV26" s="3483"/>
      <c r="DW26" s="3483"/>
      <c r="DX26" s="3483"/>
      <c r="DY26" s="3483"/>
      <c r="DZ26" s="3483"/>
      <c r="EA26" s="3483"/>
      <c r="EB26" s="3483"/>
      <c r="EC26" s="3483"/>
      <c r="ED26" s="3483"/>
      <c r="EE26" s="3483"/>
      <c r="EF26" s="3483"/>
      <c r="EG26" s="3483"/>
      <c r="EH26" s="3483"/>
      <c r="EI26" s="3483"/>
      <c r="EJ26" s="3483"/>
      <c r="EK26" s="3483"/>
      <c r="EL26" s="3483"/>
      <c r="EM26" s="3483"/>
      <c r="EN26" s="3483"/>
      <c r="EO26" s="3483"/>
      <c r="EP26" s="3483"/>
      <c r="EQ26" s="3483"/>
      <c r="ER26" s="3483"/>
      <c r="ES26" s="3483"/>
      <c r="ET26" s="3483"/>
      <c r="EU26" s="3483"/>
      <c r="EV26" s="3483"/>
      <c r="EW26" s="3483"/>
      <c r="EX26" s="3483"/>
      <c r="EY26" s="3483"/>
      <c r="EZ26" s="3483"/>
      <c r="FA26" s="3483"/>
      <c r="FB26" s="3483"/>
      <c r="FC26" s="3483"/>
      <c r="FD26" s="3483"/>
      <c r="FE26" s="3483"/>
      <c r="FF26" s="3483"/>
      <c r="FG26" s="3483"/>
      <c r="FH26" s="3483"/>
      <c r="FI26" s="3483"/>
      <c r="FJ26" s="3483"/>
      <c r="FK26" s="3483"/>
      <c r="FL26" s="3483"/>
      <c r="FM26" s="3483"/>
      <c r="FN26" s="3483"/>
      <c r="FO26" s="3483"/>
      <c r="FP26" s="3483"/>
      <c r="FQ26" s="3483"/>
      <c r="FR26" s="3483"/>
      <c r="FS26" s="3483"/>
      <c r="FT26" s="3483"/>
      <c r="FU26" s="3483"/>
      <c r="FV26" s="3483"/>
      <c r="FW26" s="3483"/>
      <c r="FX26" s="3483"/>
      <c r="FY26" s="3483"/>
      <c r="FZ26" s="3483"/>
      <c r="GA26" s="3483"/>
      <c r="GB26" s="3483"/>
      <c r="GC26" s="3483"/>
      <c r="GD26" s="3483"/>
      <c r="GE26" s="3483"/>
      <c r="GF26" s="3483"/>
      <c r="GG26" s="3483"/>
      <c r="GH26" s="3483"/>
      <c r="GI26" s="3483"/>
      <c r="GJ26" s="3483"/>
      <c r="GK26" s="3483"/>
      <c r="GL26" s="3483"/>
      <c r="GM26" s="3483"/>
      <c r="GN26" s="3483"/>
      <c r="GO26" s="3483"/>
      <c r="GP26" s="3483"/>
      <c r="GQ26" s="3483"/>
      <c r="GR26" s="3484"/>
    </row>
    <row r="27" spans="1:202" s="2123" customFormat="1" ht="23.1" customHeight="1" x14ac:dyDescent="0.3">
      <c r="A27" s="4035" t="s">
        <v>4802</v>
      </c>
      <c r="B27" s="2124">
        <v>15.824999999999999</v>
      </c>
      <c r="C27" s="2124">
        <v>15.736000000000001</v>
      </c>
      <c r="D27" s="2124">
        <v>16.807727272727274</v>
      </c>
      <c r="E27" s="2124">
        <v>17.321000000000002</v>
      </c>
      <c r="F27" s="2124">
        <v>16.746521739130436</v>
      </c>
      <c r="G27" s="2124">
        <v>16.2985714285714</v>
      </c>
      <c r="H27" s="2124">
        <v>16.420500000000001</v>
      </c>
      <c r="I27" s="2124">
        <v>16.502600000000001</v>
      </c>
      <c r="J27" s="2124">
        <v>16.757999999999999</v>
      </c>
      <c r="K27" s="2124">
        <v>16.746500000000001</v>
      </c>
      <c r="L27" s="2124">
        <v>17.021000000000001</v>
      </c>
      <c r="M27" s="2124">
        <v>16.774999999999999</v>
      </c>
      <c r="N27" s="2124">
        <v>16.820499999999999</v>
      </c>
      <c r="O27" s="2124">
        <v>16.925000000000001</v>
      </c>
      <c r="P27" s="2124">
        <v>18.078099999999999</v>
      </c>
      <c r="Q27" s="2124">
        <v>19.045000000000002</v>
      </c>
      <c r="R27" s="2124">
        <v>19.766999999999999</v>
      </c>
      <c r="S27" s="2124">
        <v>19.231999999999999</v>
      </c>
      <c r="T27" s="2124">
        <v>19.481000000000002</v>
      </c>
      <c r="U27" s="2124">
        <v>20.094999999999999</v>
      </c>
      <c r="V27" s="2124">
        <v>20.541</v>
      </c>
      <c r="W27" s="2124">
        <v>20.177</v>
      </c>
      <c r="X27" s="2124">
        <v>20.393000000000001</v>
      </c>
      <c r="Y27" s="2124">
        <v>20.273</v>
      </c>
      <c r="Z27" s="2124">
        <v>19.875</v>
      </c>
      <c r="AA27" s="2124">
        <v>20.445</v>
      </c>
      <c r="AB27" s="2124">
        <v>19.911999999999999</v>
      </c>
      <c r="AC27" s="2124">
        <v>19.760000000000002</v>
      </c>
      <c r="AD27" s="2124">
        <v>20.459</v>
      </c>
      <c r="AE27" s="2124">
        <v>20.385999999999999</v>
      </c>
      <c r="AF27" s="2124">
        <v>20.271999999999998</v>
      </c>
      <c r="AG27" s="2124">
        <v>21.173999999999999</v>
      </c>
      <c r="AH27" s="2124">
        <v>22.21</v>
      </c>
      <c r="AI27" s="2124">
        <v>22.016999999999999</v>
      </c>
      <c r="AJ27" s="2124">
        <v>21.998999999999999</v>
      </c>
      <c r="AK27" s="2124">
        <v>22.949000000000002</v>
      </c>
      <c r="AL27" s="2124">
        <v>22.725000000000001</v>
      </c>
      <c r="AM27" s="2124">
        <v>22.585999999999999</v>
      </c>
      <c r="AN27" s="2124">
        <v>22.712700000000002</v>
      </c>
      <c r="AO27" s="2124">
        <v>22.446000000000002</v>
      </c>
      <c r="AP27" s="2124">
        <v>22.8643</v>
      </c>
      <c r="AQ27" s="2124">
        <v>23.132400000000001</v>
      </c>
      <c r="AR27" s="2124">
        <v>23.1129</v>
      </c>
      <c r="AS27" s="2124">
        <v>22.605799999999999</v>
      </c>
      <c r="AT27" s="2124">
        <v>22.9314</v>
      </c>
      <c r="AU27" s="2124">
        <v>23.199000000000002</v>
      </c>
      <c r="AV27" s="2124">
        <v>22.966000000000001</v>
      </c>
      <c r="AW27" s="2124">
        <v>22.6386</v>
      </c>
      <c r="AX27" s="2124">
        <v>22.902999999999999</v>
      </c>
      <c r="AY27" s="2124">
        <v>23.784500000000001</v>
      </c>
      <c r="AZ27" s="2124">
        <v>23.0745</v>
      </c>
      <c r="BA27" s="2124">
        <v>23.6295</v>
      </c>
      <c r="BB27" s="2124">
        <v>24.693300000000001</v>
      </c>
      <c r="BC27" s="2124">
        <v>24.946200000000001</v>
      </c>
      <c r="BD27" s="2124">
        <v>25.091899999999999</v>
      </c>
      <c r="BE27" s="2124">
        <v>26.064</v>
      </c>
      <c r="BF27" s="2124">
        <v>26.707999999999998</v>
      </c>
      <c r="BG27" s="2124">
        <v>26.759499999999999</v>
      </c>
      <c r="BH27" s="2124">
        <v>26.646100000000001</v>
      </c>
      <c r="BI27" s="2124">
        <v>26.481000000000002</v>
      </c>
      <c r="BJ27" s="2124">
        <v>27.138999999999999</v>
      </c>
      <c r="BK27" s="2124">
        <v>26.309100000000001</v>
      </c>
      <c r="BL27" s="2124">
        <v>26.992000000000001</v>
      </c>
      <c r="BM27" s="2124">
        <v>27.722300000000001</v>
      </c>
      <c r="BN27" s="2124">
        <v>26.2166</v>
      </c>
      <c r="BO27" s="2124">
        <v>26.647600000000001</v>
      </c>
      <c r="BP27" s="2124">
        <v>27.867799999999999</v>
      </c>
      <c r="BQ27" s="2124">
        <v>27.524999999999999</v>
      </c>
      <c r="BR27" s="2124">
        <v>26.2134</v>
      </c>
      <c r="BS27" s="2124">
        <v>25.8324</v>
      </c>
      <c r="BT27" s="2124">
        <v>26.4071</v>
      </c>
      <c r="BU27" s="2124">
        <v>25.279800000000002</v>
      </c>
      <c r="BV27" s="2124">
        <v>24.8523</v>
      </c>
      <c r="BW27" s="2124">
        <v>26.385000000000002</v>
      </c>
      <c r="BX27" s="2124">
        <v>26.586300000000001</v>
      </c>
      <c r="BY27" s="2124">
        <v>26.410699999999999</v>
      </c>
      <c r="BZ27" s="2124">
        <v>24.974799999999998</v>
      </c>
      <c r="CA27" s="2124">
        <v>24.301400000000001</v>
      </c>
      <c r="CB27" s="2124">
        <v>21.485099999999999</v>
      </c>
      <c r="CC27" s="2124">
        <v>21.5411</v>
      </c>
      <c r="CD27" s="2124">
        <v>22.0108</v>
      </c>
      <c r="CE27" s="2124">
        <v>22.5198</v>
      </c>
      <c r="CF27" s="2124">
        <v>22.138999999999999</v>
      </c>
      <c r="CG27" s="2124">
        <v>23.0684</v>
      </c>
      <c r="CH27" s="2124">
        <v>24.5871</v>
      </c>
      <c r="CI27" s="2124">
        <v>25.926429999999993</v>
      </c>
      <c r="CJ27" s="2124">
        <v>26.753404545454554</v>
      </c>
      <c r="CK27" s="2124">
        <v>26.610808695652167</v>
      </c>
      <c r="CL27" s="2124">
        <v>27.443220000000007</v>
      </c>
      <c r="CM27" s="2124">
        <v>27.693085714285708</v>
      </c>
      <c r="CN27" s="2124">
        <v>28.572818181818182</v>
      </c>
      <c r="CO27" s="2124">
        <v>28.594170000000002</v>
      </c>
      <c r="CP27" s="2124">
        <v>29.11</v>
      </c>
      <c r="CQ27" s="2124">
        <v>28.145677124721249</v>
      </c>
      <c r="CR27" s="2124">
        <v>28.351412763083577</v>
      </c>
      <c r="CS27" s="2124">
        <v>29.51271716679905</v>
      </c>
      <c r="CT27" s="2124">
        <v>30.112859290085709</v>
      </c>
      <c r="CU27" s="2124">
        <v>30.62334452555762</v>
      </c>
      <c r="CV27" s="2124">
        <v>31.222964875904054</v>
      </c>
      <c r="CW27" s="2124">
        <v>30.973330877776778</v>
      </c>
      <c r="CX27" s="2124">
        <v>30.766630119998712</v>
      </c>
      <c r="CY27" s="2124">
        <v>30.185050539688721</v>
      </c>
      <c r="CZ27" s="2124">
        <v>30.626423231730449</v>
      </c>
      <c r="DA27" s="2124">
        <v>30.63291965911311</v>
      </c>
      <c r="DB27" s="2124">
        <v>30.588510575347904</v>
      </c>
      <c r="DC27" s="2124">
        <v>31.257842370683864</v>
      </c>
      <c r="DD27" s="2124">
        <v>30.338127937876607</v>
      </c>
      <c r="DE27" s="2124">
        <v>30.012847556634835</v>
      </c>
      <c r="DF27" s="2124">
        <v>30.044773087857056</v>
      </c>
      <c r="DG27" s="2124">
        <v>30.051936631125955</v>
      </c>
      <c r="DH27" s="2124">
        <v>30.448734150137327</v>
      </c>
      <c r="DI27" s="2124">
        <v>31.346826834617055</v>
      </c>
      <c r="DJ27" s="2124">
        <v>32.006741442801321</v>
      </c>
      <c r="DK27" s="2124">
        <v>31.463934301725295</v>
      </c>
      <c r="DL27" s="2124">
        <v>30.891312718159249</v>
      </c>
      <c r="DM27" s="2124">
        <v>30.139375669120376</v>
      </c>
      <c r="DN27" s="2124">
        <v>31.017520678579249</v>
      </c>
      <c r="DO27" s="2124">
        <v>32.716449988451366</v>
      </c>
      <c r="DP27" s="2124">
        <v>32.97830074259879</v>
      </c>
      <c r="DQ27" s="2124">
        <v>32.306321025177965</v>
      </c>
      <c r="DR27" s="2124">
        <v>32.379576310038559</v>
      </c>
      <c r="DS27" s="2124">
        <v>32.976346461467429</v>
      </c>
      <c r="DT27" s="2124">
        <v>32.787822204921696</v>
      </c>
      <c r="DU27" s="2124">
        <v>32.641434351236455</v>
      </c>
      <c r="DV27" s="2124">
        <v>32.049381330959399</v>
      </c>
      <c r="DW27" s="2124">
        <v>32.56816313380024</v>
      </c>
      <c r="DX27" s="2124">
        <v>32.750384317993891</v>
      </c>
      <c r="DY27" s="2124">
        <v>31.312009630054817</v>
      </c>
      <c r="DZ27" s="2124">
        <v>29.674019484442255</v>
      </c>
      <c r="EA27" s="2124">
        <v>28.972899921082785</v>
      </c>
      <c r="EB27" s="2124">
        <v>28.340327447582993</v>
      </c>
      <c r="EC27" s="2124">
        <v>29.093401423140858</v>
      </c>
      <c r="ED27" s="2124">
        <v>29.405447123024093</v>
      </c>
      <c r="EE27" s="2124">
        <v>28.924969813243415</v>
      </c>
      <c r="EF27" s="2124">
        <v>27.66930745943236</v>
      </c>
      <c r="EG27" s="2124">
        <v>27.309297484783777</v>
      </c>
      <c r="EH27" s="2124">
        <v>27.598533308154916</v>
      </c>
      <c r="EI27" s="2124">
        <v>27.774729092959443</v>
      </c>
      <c r="EJ27" s="2124">
        <v>28.54556493539835</v>
      </c>
      <c r="EK27" s="2124">
        <v>28.579737740632449</v>
      </c>
      <c r="EL27" s="2124">
        <v>28.885532443254988</v>
      </c>
      <c r="EM27" s="2124">
        <v>28.988925133151792</v>
      </c>
      <c r="EN27" s="2124">
        <v>28.948715285669369</v>
      </c>
      <c r="EO27" s="2124">
        <v>28.689527531565069</v>
      </c>
      <c r="EP27" s="2124">
        <v>28.005397208605316</v>
      </c>
      <c r="EQ27" s="2124">
        <v>27.699195397116664</v>
      </c>
      <c r="ER27" s="2124">
        <v>26.491476234877517</v>
      </c>
      <c r="ES27" s="2124">
        <v>26.539923631380638</v>
      </c>
      <c r="ET27" s="2124">
        <v>26.160875222559135</v>
      </c>
      <c r="EU27" s="2124">
        <v>27.911084673896259</v>
      </c>
      <c r="EV27" s="2124">
        <v>28.420718181818177</v>
      </c>
      <c r="EW27" s="2124">
        <v>28.224261699670471</v>
      </c>
      <c r="EX27" s="2124">
        <v>27.65150292207791</v>
      </c>
      <c r="EY27" s="2124">
        <v>26.826481987577637</v>
      </c>
      <c r="EZ27" s="2124">
        <v>26.326057142857138</v>
      </c>
      <c r="FA27" s="2124">
        <v>25.432307823129246</v>
      </c>
      <c r="FB27" s="2124">
        <v>26.195169155844159</v>
      </c>
      <c r="FC27" s="2124">
        <v>26.431757894736837</v>
      </c>
      <c r="FD27" s="2124">
        <v>26.652754545454549</v>
      </c>
      <c r="FE27" s="2124">
        <v>25.791029999999999</v>
      </c>
      <c r="FF27" s="2124">
        <v>26.042021052631579</v>
      </c>
      <c r="FG27" s="2124">
        <v>27.239104545454541</v>
      </c>
      <c r="FH27" s="2124">
        <v>27.604154999999999</v>
      </c>
      <c r="FI27" s="2124">
        <v>26.446367482517477</v>
      </c>
      <c r="FJ27" s="2124">
        <v>26.917727272727276</v>
      </c>
      <c r="FK27" s="2124">
        <v>27.511389999999999</v>
      </c>
      <c r="FL27" s="2124">
        <v>27.688913636363637</v>
      </c>
      <c r="FM27" s="2124">
        <v>27.568233333333328</v>
      </c>
      <c r="FN27" s="2124">
        <v>27.843599999999999</v>
      </c>
      <c r="FO27" s="2124">
        <v>27.656290476190467</v>
      </c>
      <c r="FP27" s="2124">
        <v>27.105699999999999</v>
      </c>
      <c r="FQ27" s="2124">
        <v>27.436142857142858</v>
      </c>
      <c r="FR27" s="2124">
        <v>28.06808823529412</v>
      </c>
      <c r="FS27" s="2124">
        <v>27.764013636363632</v>
      </c>
      <c r="FT27" s="2124">
        <v>27.375375000000002</v>
      </c>
      <c r="FU27" s="2124">
        <v>26.591549999999998</v>
      </c>
      <c r="FV27" s="2124">
        <v>26.908628571428569</v>
      </c>
      <c r="FW27" s="2124">
        <v>27.373261904761904</v>
      </c>
      <c r="FX27" s="2124">
        <v>27.065830434782605</v>
      </c>
      <c r="FY27" s="2124">
        <v>27.224357142857148</v>
      </c>
      <c r="FZ27" s="2124">
        <v>27.11134175824176</v>
      </c>
      <c r="GA27" s="2124">
        <v>26.614339999999999</v>
      </c>
      <c r="GB27" s="2124">
        <v>26.519024999999999</v>
      </c>
      <c r="GC27" s="2124">
        <v>27.014311111111109</v>
      </c>
      <c r="GD27" s="2124">
        <v>26.384488235294121</v>
      </c>
      <c r="GE27" s="2124">
        <v>26.279152380952382</v>
      </c>
      <c r="GF27" s="4038">
        <v>26.508276190476188</v>
      </c>
      <c r="GG27" s="4038">
        <v>26.578440909090908</v>
      </c>
      <c r="GH27" s="4038">
        <v>26.441223809523812</v>
      </c>
      <c r="GI27" s="4038">
        <v>26.019131818181823</v>
      </c>
      <c r="GJ27" s="4038">
        <v>25.769240909090911</v>
      </c>
      <c r="GK27" s="4038">
        <v>25.222594736842108</v>
      </c>
      <c r="GL27" s="4038">
        <v>25.034526086956525</v>
      </c>
      <c r="GM27" s="4038">
        <v>25.546044999999999</v>
      </c>
      <c r="GN27" s="4038">
        <v>25.178629999999998</v>
      </c>
      <c r="GO27" s="4038">
        <v>24.997885000000004</v>
      </c>
      <c r="GP27" s="4038">
        <v>24.945966666666667</v>
      </c>
      <c r="GQ27" s="4038">
        <v>25.017220242914984</v>
      </c>
      <c r="GR27" s="4039">
        <v>25.328040909090909</v>
      </c>
    </row>
    <row r="28" spans="1:202" s="2123" customFormat="1" ht="23.1" customHeight="1" x14ac:dyDescent="0.3">
      <c r="A28" s="4035" t="s">
        <v>4803</v>
      </c>
      <c r="B28" s="2124">
        <v>3.944</v>
      </c>
      <c r="C28" s="2124">
        <v>3.95</v>
      </c>
      <c r="D28" s="2125">
        <v>3.9350000000000001</v>
      </c>
      <c r="E28" s="2125">
        <v>3.92</v>
      </c>
      <c r="F28" s="2125">
        <v>3.89</v>
      </c>
      <c r="G28" s="2125">
        <v>3.8719047619047622</v>
      </c>
      <c r="H28" s="2125">
        <v>3.87</v>
      </c>
      <c r="I28" s="2125">
        <v>3.87</v>
      </c>
      <c r="J28" s="2125">
        <v>3.8490000000000002</v>
      </c>
      <c r="K28" s="2124">
        <v>3.8325</v>
      </c>
      <c r="L28" s="2124">
        <v>3.7559999999999998</v>
      </c>
      <c r="M28" s="2124">
        <v>3.6349999999999998</v>
      </c>
      <c r="N28" s="2124">
        <v>3.6</v>
      </c>
      <c r="O28" s="2124">
        <v>3.58</v>
      </c>
      <c r="P28" s="2124">
        <v>3.5979999999999999</v>
      </c>
      <c r="Q28" s="2124">
        <v>3.698</v>
      </c>
      <c r="R28" s="2124">
        <v>3.85</v>
      </c>
      <c r="S28" s="2124">
        <v>3.81</v>
      </c>
      <c r="T28" s="2124">
        <v>3.8029999999999999</v>
      </c>
      <c r="U28" s="2124">
        <v>3.7639999999999998</v>
      </c>
      <c r="V28" s="2124">
        <v>3.7170000000000001</v>
      </c>
      <c r="W28" s="2124">
        <v>3.552</v>
      </c>
      <c r="X28" s="2124">
        <v>3.444</v>
      </c>
      <c r="Y28" s="2124">
        <v>3.3879999999999999</v>
      </c>
      <c r="Z28" s="2124">
        <v>3.4289999999999998</v>
      </c>
      <c r="AA28" s="2124">
        <v>3.55</v>
      </c>
      <c r="AB28" s="2124">
        <v>3.653</v>
      </c>
      <c r="AC28" s="2124">
        <v>3.681</v>
      </c>
      <c r="AD28" s="2124">
        <v>3.69</v>
      </c>
      <c r="AE28" s="2124">
        <v>3.7050000000000001</v>
      </c>
      <c r="AF28" s="2124">
        <v>3.7280000000000002</v>
      </c>
      <c r="AG28" s="2124">
        <v>3.7370000000000001</v>
      </c>
      <c r="AH28" s="2124">
        <v>3.7330000000000001</v>
      </c>
      <c r="AI28" s="2124">
        <v>3.7090000000000001</v>
      </c>
      <c r="AJ28" s="2124">
        <v>3.7149999999999999</v>
      </c>
      <c r="AK28" s="2124">
        <v>3.7759999999999998</v>
      </c>
      <c r="AL28" s="2124">
        <v>3.7970000000000002</v>
      </c>
      <c r="AM28" s="2124">
        <v>3.8069999999999999</v>
      </c>
      <c r="AN28" s="2124">
        <v>3.8355000000000001</v>
      </c>
      <c r="AO28" s="2124">
        <v>3.8605</v>
      </c>
      <c r="AP28" s="2124">
        <v>3.8904000000000001</v>
      </c>
      <c r="AQ28" s="2124">
        <v>3.9195000000000002</v>
      </c>
      <c r="AR28" s="2124">
        <v>3.9857</v>
      </c>
      <c r="AS28" s="2124">
        <v>4.0057999999999998</v>
      </c>
      <c r="AT28" s="2124">
        <v>4.0217999999999998</v>
      </c>
      <c r="AU28" s="2124">
        <v>4.0262000000000002</v>
      </c>
      <c r="AV28" s="2124">
        <v>4.0309999999999997</v>
      </c>
      <c r="AW28" s="2124">
        <v>4.0414000000000003</v>
      </c>
      <c r="AX28" s="2124">
        <v>4.0540000000000003</v>
      </c>
      <c r="AY28" s="2124">
        <v>4.0590999999999999</v>
      </c>
      <c r="AZ28" s="2124">
        <v>4.0518000000000001</v>
      </c>
      <c r="BA28" s="2124">
        <v>4.0838000000000001</v>
      </c>
      <c r="BB28" s="2124">
        <v>4.1894999999999998</v>
      </c>
      <c r="BC28" s="2124">
        <v>4.2595000000000001</v>
      </c>
      <c r="BD28" s="2124">
        <v>4.2824</v>
      </c>
      <c r="BE28" s="2124">
        <v>4.3230000000000004</v>
      </c>
      <c r="BF28" s="2124">
        <v>4.3535000000000004</v>
      </c>
      <c r="BG28" s="2125">
        <v>4.3643000000000001</v>
      </c>
      <c r="BH28" s="2125">
        <v>4.3367000000000004</v>
      </c>
      <c r="BI28" s="2125">
        <v>4.29</v>
      </c>
      <c r="BJ28" s="2125">
        <v>4.2300000000000004</v>
      </c>
      <c r="BK28" s="2125">
        <v>4.1150000000000002</v>
      </c>
      <c r="BL28" s="2125">
        <v>4.1239999999999997</v>
      </c>
      <c r="BM28" s="2125">
        <v>4.1063999999999998</v>
      </c>
      <c r="BN28" s="2125">
        <v>4.0639000000000003</v>
      </c>
      <c r="BO28" s="2125">
        <v>4.0692000000000004</v>
      </c>
      <c r="BP28" s="2125">
        <v>4.0201000000000002</v>
      </c>
      <c r="BQ28" s="2125">
        <v>3.9750000000000001</v>
      </c>
      <c r="BR28" s="2125">
        <v>3.8677999999999999</v>
      </c>
      <c r="BS28" s="2125">
        <v>3.7618999999999998</v>
      </c>
      <c r="BT28" s="2125">
        <v>3.7162999999999999</v>
      </c>
      <c r="BU28" s="2125">
        <v>3.5333999999999999</v>
      </c>
      <c r="BV28" s="2125">
        <v>3.4279999999999999</v>
      </c>
      <c r="BW28" s="2125">
        <v>3.5682</v>
      </c>
      <c r="BX28" s="2125">
        <v>3.5886999999999998</v>
      </c>
      <c r="BY28" s="2125">
        <v>3.5314999999999999</v>
      </c>
      <c r="BZ28" s="2125">
        <v>3.6297999999999999</v>
      </c>
      <c r="CA28" s="2125">
        <v>3.8166000000000002</v>
      </c>
      <c r="CB28" s="2125">
        <v>4.0038999999999998</v>
      </c>
      <c r="CC28" s="2125">
        <v>4.2247000000000003</v>
      </c>
      <c r="CD28" s="2125">
        <v>4.2255000000000003</v>
      </c>
      <c r="CE28" s="2125">
        <v>4.2687999999999997</v>
      </c>
      <c r="CF28" s="2125">
        <v>4.3912000000000004</v>
      </c>
      <c r="CG28" s="2125">
        <v>4.4798</v>
      </c>
      <c r="CH28" s="2125">
        <v>4.4484000000000004</v>
      </c>
      <c r="CI28" s="2125">
        <v>4.3799949999999992</v>
      </c>
      <c r="CJ28" s="2125">
        <v>4.302868181818182</v>
      </c>
      <c r="CK28" s="2125">
        <v>4.2725304347826087</v>
      </c>
      <c r="CL28" s="2124">
        <v>4.2408299999999999</v>
      </c>
      <c r="CM28" s="2124">
        <v>4.154823809523811</v>
      </c>
      <c r="CN28" s="2124">
        <v>4.0675681818181815</v>
      </c>
      <c r="CO28" s="2124">
        <v>4.01098</v>
      </c>
      <c r="CP28" s="2124">
        <v>4.2949999999999999</v>
      </c>
      <c r="CQ28" s="2124">
        <v>4.1397233009506147</v>
      </c>
      <c r="CR28" s="2124">
        <v>4.0513598840255449</v>
      </c>
      <c r="CS28" s="2124">
        <v>4.0570222195653614</v>
      </c>
      <c r="CT28" s="2124">
        <v>3.9561081576010793</v>
      </c>
      <c r="CU28" s="2124">
        <v>3.9941304059057607</v>
      </c>
      <c r="CV28" s="2124">
        <v>4.0453675058209004</v>
      </c>
      <c r="CW28" s="2124">
        <v>4.0020943947118344</v>
      </c>
      <c r="CX28" s="2124">
        <v>3.9158040984083908</v>
      </c>
      <c r="CY28" s="2124">
        <v>3.8337018952404534</v>
      </c>
      <c r="CZ28" s="2124">
        <v>3.7226266249915567</v>
      </c>
      <c r="DA28" s="2124">
        <v>3.6846279947251364</v>
      </c>
      <c r="DB28" s="2124">
        <v>3.7038986978030337</v>
      </c>
      <c r="DC28" s="2124">
        <v>3.7242329538244947</v>
      </c>
      <c r="DD28" s="2124">
        <v>3.7013727373927763</v>
      </c>
      <c r="DE28" s="2124">
        <v>3.7653233678275151</v>
      </c>
      <c r="DF28" s="2124">
        <v>3.8225422460528868</v>
      </c>
      <c r="DG28" s="2124">
        <v>3.8303576279951685</v>
      </c>
      <c r="DH28" s="2124">
        <v>3.8659267781003384</v>
      </c>
      <c r="DI28" s="2124">
        <v>3.8776913305966039</v>
      </c>
      <c r="DJ28" s="2124">
        <v>3.8457417095633</v>
      </c>
      <c r="DK28" s="2124">
        <v>3.8394627452982077</v>
      </c>
      <c r="DL28" s="2124">
        <v>3.844529935446976</v>
      </c>
      <c r="DM28" s="2124">
        <v>3.8861132595433365</v>
      </c>
      <c r="DN28" s="2124">
        <v>3.9970594903172452</v>
      </c>
      <c r="DO28" s="2124">
        <v>4.0933269093644506</v>
      </c>
      <c r="DP28" s="2124">
        <v>4.0593048413268411</v>
      </c>
      <c r="DQ28" s="2124">
        <v>4.0065480539397695</v>
      </c>
      <c r="DR28" s="2124">
        <v>4.0518552961772629</v>
      </c>
      <c r="DS28" s="2124">
        <v>4.0853108383199217</v>
      </c>
      <c r="DT28" s="2124">
        <v>4.0428057794796608</v>
      </c>
      <c r="DU28" s="2124">
        <v>4.0093602332428988</v>
      </c>
      <c r="DV28" s="2124">
        <v>4.0029797157687179</v>
      </c>
      <c r="DW28" s="2124">
        <v>4.0531676688266911</v>
      </c>
      <c r="DX28" s="2124">
        <v>4.0658595276324272</v>
      </c>
      <c r="DY28" s="2124">
        <v>4.0734062964751097</v>
      </c>
      <c r="DZ28" s="2124">
        <v>4.0545434617280769</v>
      </c>
      <c r="EA28" s="2124">
        <v>4.0692461571548089</v>
      </c>
      <c r="EB28" s="2124">
        <v>4.0474646880086169</v>
      </c>
      <c r="EC28" s="2124">
        <v>4.0483060896194214</v>
      </c>
      <c r="ED28" s="2124">
        <v>3.994001043322748</v>
      </c>
      <c r="EE28" s="2124">
        <v>4.0024543721341335</v>
      </c>
      <c r="EF28" s="2124">
        <v>3.9741298950721502</v>
      </c>
      <c r="EG28" s="2124">
        <v>3.9709928615014882</v>
      </c>
      <c r="EH28" s="2124">
        <v>3.9690177476675097</v>
      </c>
      <c r="EI28" s="2124">
        <v>3.9491306510276805</v>
      </c>
      <c r="EJ28" s="2124">
        <v>3.9565069696744315</v>
      </c>
      <c r="EK28" s="2124">
        <v>3.9627021492662351</v>
      </c>
      <c r="EL28" s="2124">
        <v>3.9791333478303379</v>
      </c>
      <c r="EM28" s="2124">
        <v>3.9830000037749587</v>
      </c>
      <c r="EN28" s="2124">
        <v>4.0150017416178541</v>
      </c>
      <c r="EO28" s="2124">
        <v>4.0807757896613772</v>
      </c>
      <c r="EP28" s="2124">
        <v>4.1108433765428183</v>
      </c>
      <c r="EQ28" s="2124">
        <v>4.1321208584248721</v>
      </c>
      <c r="ER28" s="2124">
        <v>4.1473992686136985</v>
      </c>
      <c r="ES28" s="2124">
        <v>4.2397546115615823</v>
      </c>
      <c r="ET28" s="2124">
        <v>4.3296182219818471</v>
      </c>
      <c r="EU28" s="2124">
        <v>4.6509403101232278</v>
      </c>
      <c r="EV28" s="2124">
        <v>4.7499839766267886</v>
      </c>
      <c r="EW28" s="2124">
        <v>4.6146958416950827</v>
      </c>
      <c r="EX28" s="2124">
        <v>4.6288069930069931</v>
      </c>
      <c r="EY28" s="2124">
        <v>4.6684983277591963</v>
      </c>
      <c r="EZ28" s="2124">
        <v>4.6643828362114066</v>
      </c>
      <c r="FA28" s="2124">
        <v>4.6609353741496609</v>
      </c>
      <c r="FB28" s="2124">
        <v>4.6978584415584423</v>
      </c>
      <c r="FC28" s="2124">
        <v>4.7699999999999996</v>
      </c>
      <c r="FD28" s="2124">
        <v>4.7508954545454545</v>
      </c>
      <c r="FE28" s="2124">
        <v>4.7356900000000008</v>
      </c>
      <c r="FF28" s="2124">
        <v>4.6988210526315797</v>
      </c>
      <c r="FG28" s="2124">
        <v>4.6935227272727271</v>
      </c>
      <c r="FH28" s="2124">
        <v>4.6450799999999992</v>
      </c>
      <c r="FI28" s="2124">
        <v>4.6567716783216779</v>
      </c>
      <c r="FJ28" s="2124">
        <v>4.6965818181818184</v>
      </c>
      <c r="FK28" s="2124">
        <v>4.7174049999999994</v>
      </c>
      <c r="FL28" s="2124">
        <v>4.6911999999999994</v>
      </c>
      <c r="FM28" s="2124">
        <v>4.6921571428571429</v>
      </c>
      <c r="FN28" s="2124">
        <v>4.7193523809523796</v>
      </c>
      <c r="FO28" s="2124">
        <v>4.7416190476190474</v>
      </c>
      <c r="FP28" s="2124">
        <v>4.7631409090909083</v>
      </c>
      <c r="FQ28" s="2124">
        <v>4.7506904761904751</v>
      </c>
      <c r="FR28" s="2124">
        <v>4.7221000000000002</v>
      </c>
      <c r="FS28" s="2124">
        <v>4.7001818181818189</v>
      </c>
      <c r="FT28" s="2124">
        <v>4.6803650000000001</v>
      </c>
      <c r="FU28" s="2124">
        <v>4.6072727272727283</v>
      </c>
      <c r="FV28" s="2124">
        <v>4.5793999999999997</v>
      </c>
      <c r="FW28" s="2124">
        <v>4.5113952380952371</v>
      </c>
      <c r="FX28" s="2124">
        <v>4.3838826086956528</v>
      </c>
      <c r="FY28" s="2124">
        <v>4.3833333333333329</v>
      </c>
      <c r="FZ28" s="2124">
        <v>4.4713736263736266</v>
      </c>
      <c r="GA28" s="2124">
        <v>4.485595</v>
      </c>
      <c r="GB28" s="2124">
        <v>4.45</v>
      </c>
      <c r="GC28" s="2124">
        <v>4.356866666666666</v>
      </c>
      <c r="GD28" s="2124">
        <v>4.2966647058823524</v>
      </c>
      <c r="GE28" s="2124">
        <v>4.3298428571428564</v>
      </c>
      <c r="GF28" s="4038">
        <v>4.4062095238095251</v>
      </c>
      <c r="GG28" s="4038">
        <v>4.5138272727272728</v>
      </c>
      <c r="GH28" s="4038">
        <v>4.5095904761904775</v>
      </c>
      <c r="GI28" s="4038">
        <v>4.4931863636363643</v>
      </c>
      <c r="GJ28" s="4038">
        <v>4.4902772727272726</v>
      </c>
      <c r="GK28" s="4038">
        <v>4.4821052631578953</v>
      </c>
      <c r="GL28" s="4038">
        <v>4.5067913043478258</v>
      </c>
      <c r="GM28" s="4038">
        <v>4.5163849999999996</v>
      </c>
      <c r="GN28" s="4038">
        <v>4.4977600000000013</v>
      </c>
      <c r="GO28" s="4038">
        <v>4.4708699999999997</v>
      </c>
      <c r="GP28" s="4038">
        <v>4.4712777777777779</v>
      </c>
      <c r="GQ28" s="4038">
        <v>4.5159960526315803</v>
      </c>
      <c r="GR28" s="4039">
        <v>4.5539636363636369</v>
      </c>
    </row>
    <row r="29" spans="1:202" s="2123" customFormat="1" ht="23.1" customHeight="1" x14ac:dyDescent="0.3">
      <c r="A29" s="4035" t="s">
        <v>4804</v>
      </c>
      <c r="B29" s="2124">
        <v>64</v>
      </c>
      <c r="C29" s="2124">
        <v>64</v>
      </c>
      <c r="D29" s="2125">
        <v>63.18181818181818</v>
      </c>
      <c r="E29" s="2125">
        <v>63</v>
      </c>
      <c r="F29" s="2125">
        <v>63</v>
      </c>
      <c r="G29" s="2125">
        <v>63</v>
      </c>
      <c r="H29" s="2125">
        <v>63</v>
      </c>
      <c r="I29" s="2125">
        <v>63</v>
      </c>
      <c r="J29" s="2125">
        <v>63</v>
      </c>
      <c r="K29" s="2124">
        <v>63</v>
      </c>
      <c r="L29" s="2124">
        <v>61.905000000000001</v>
      </c>
      <c r="M29" s="2124">
        <v>60.052999999999997</v>
      </c>
      <c r="N29" s="2124">
        <v>59.6</v>
      </c>
      <c r="O29" s="2124">
        <v>59.713999999999999</v>
      </c>
      <c r="P29" s="2124">
        <v>60.286000000000001</v>
      </c>
      <c r="Q29" s="2124">
        <v>62.332999999999998</v>
      </c>
      <c r="R29" s="2124">
        <v>65.652000000000001</v>
      </c>
      <c r="S29" s="2124">
        <v>65</v>
      </c>
      <c r="T29" s="2124">
        <v>64.951999999999998</v>
      </c>
      <c r="U29" s="2124">
        <v>64.912999999999997</v>
      </c>
      <c r="V29" s="2124">
        <v>64.052999999999997</v>
      </c>
      <c r="W29" s="2124">
        <v>60.908999999999999</v>
      </c>
      <c r="X29" s="2124">
        <v>59.158000000000001</v>
      </c>
      <c r="Y29" s="2124">
        <v>58.555999999999997</v>
      </c>
      <c r="Z29" s="2124">
        <v>59.908999999999999</v>
      </c>
      <c r="AA29" s="2124">
        <v>63.591000000000001</v>
      </c>
      <c r="AB29" s="2124">
        <v>63.619</v>
      </c>
      <c r="AC29" s="2124">
        <v>63.591000000000001</v>
      </c>
      <c r="AD29" s="2124">
        <v>63</v>
      </c>
      <c r="AE29" s="2124">
        <v>63</v>
      </c>
      <c r="AF29" s="2124">
        <v>63.591000000000001</v>
      </c>
      <c r="AG29" s="2124">
        <v>64</v>
      </c>
      <c r="AH29" s="2124">
        <v>64.95</v>
      </c>
      <c r="AI29" s="2124">
        <v>66</v>
      </c>
      <c r="AJ29" s="2124">
        <v>66.736999999999995</v>
      </c>
      <c r="AK29" s="2124">
        <v>68</v>
      </c>
      <c r="AL29" s="2124">
        <v>68.048000000000002</v>
      </c>
      <c r="AM29" s="2124">
        <v>68.817999999999998</v>
      </c>
      <c r="AN29" s="2124">
        <v>68.954499999999996</v>
      </c>
      <c r="AO29" s="2124">
        <v>69.238100000000003</v>
      </c>
      <c r="AP29" s="2124">
        <v>69.912999999999997</v>
      </c>
      <c r="AQ29" s="2124">
        <v>69.952399999999997</v>
      </c>
      <c r="AR29" s="2124">
        <v>69.285700000000006</v>
      </c>
      <c r="AS29" s="2124">
        <v>68.052599999999998</v>
      </c>
      <c r="AT29" s="2124">
        <v>68.590900000000005</v>
      </c>
      <c r="AU29" s="2124">
        <v>70.714299999999994</v>
      </c>
      <c r="AV29" s="2124">
        <v>70.947000000000003</v>
      </c>
      <c r="AW29" s="2124">
        <v>70.863600000000005</v>
      </c>
      <c r="AX29" s="2124">
        <v>70.3</v>
      </c>
      <c r="AY29" s="2124">
        <v>69.409099999999995</v>
      </c>
      <c r="AZ29" s="2124">
        <v>68.590900000000005</v>
      </c>
      <c r="BA29" s="2124">
        <v>68.523799999999994</v>
      </c>
      <c r="BB29" s="2124">
        <v>70.095200000000006</v>
      </c>
      <c r="BC29" s="2124">
        <v>71.952399999999997</v>
      </c>
      <c r="BD29" s="2124">
        <v>73.523799999999994</v>
      </c>
      <c r="BE29" s="2124">
        <v>75.429000000000002</v>
      </c>
      <c r="BF29" s="2124">
        <v>76.25</v>
      </c>
      <c r="BG29" s="2125">
        <v>77.333299999999994</v>
      </c>
      <c r="BH29" s="2125">
        <v>77</v>
      </c>
      <c r="BI29" s="2125">
        <v>76.400000000000006</v>
      </c>
      <c r="BJ29" s="2125">
        <v>78.285700000000006</v>
      </c>
      <c r="BK29" s="2125">
        <v>78.954499999999996</v>
      </c>
      <c r="BL29" s="2125">
        <v>79.286000000000001</v>
      </c>
      <c r="BM29" s="2125">
        <v>79.818200000000004</v>
      </c>
      <c r="BN29" s="2125">
        <v>77.960899999999995</v>
      </c>
      <c r="BO29" s="2125">
        <v>78.775000000000006</v>
      </c>
      <c r="BP29" s="2125">
        <v>79.109099999999998</v>
      </c>
      <c r="BQ29" s="2125">
        <v>78.573999999999998</v>
      </c>
      <c r="BR29" s="2125">
        <v>76.646000000000001</v>
      </c>
      <c r="BS29" s="2125">
        <v>74.816500000000005</v>
      </c>
      <c r="BT29" s="2125">
        <v>73.027900000000002</v>
      </c>
      <c r="BU29" s="2125">
        <v>68.251099999999994</v>
      </c>
      <c r="BV29" s="2125">
        <v>66.897599999999997</v>
      </c>
      <c r="BW29" s="2125">
        <v>66.310500000000005</v>
      </c>
      <c r="BX29" s="2125">
        <v>65.688999999999993</v>
      </c>
      <c r="BY29" s="2125">
        <v>64.503900000000002</v>
      </c>
      <c r="BZ29" s="2125">
        <v>66.189499999999995</v>
      </c>
      <c r="CA29" s="2125">
        <v>65.544300000000007</v>
      </c>
      <c r="CB29" s="2125">
        <v>64.2667</v>
      </c>
      <c r="CC29" s="2125">
        <v>67.496499999999997</v>
      </c>
      <c r="CD29" s="2125">
        <v>67.920500000000004</v>
      </c>
      <c r="CE29" s="2125">
        <v>68.508399999999995</v>
      </c>
      <c r="CF29" s="2125">
        <v>69.766300000000001</v>
      </c>
      <c r="CG29" s="2125">
        <v>68.474500000000006</v>
      </c>
      <c r="CH29" s="2125">
        <v>69.297700000000006</v>
      </c>
      <c r="CI29" s="2125">
        <v>70.414000000000001</v>
      </c>
      <c r="CJ29" s="2125">
        <v>70.378181818181801</v>
      </c>
      <c r="CK29" s="2125">
        <v>68.765652173913054</v>
      </c>
      <c r="CL29" s="2124">
        <v>68.421499999999995</v>
      </c>
      <c r="CM29" s="2124">
        <v>66.7895238095238</v>
      </c>
      <c r="CN29" s="2124">
        <v>67.749545454545455</v>
      </c>
      <c r="CO29" s="2124">
        <v>66.978500000000011</v>
      </c>
      <c r="CP29" s="2124">
        <v>73.066999999999993</v>
      </c>
      <c r="CQ29" s="2124">
        <v>68.86211647026289</v>
      </c>
      <c r="CR29" s="2124">
        <v>65.897031043300487</v>
      </c>
      <c r="CS29" s="2124">
        <v>68.7143630599695</v>
      </c>
      <c r="CT29" s="2124">
        <v>69.315748782257828</v>
      </c>
      <c r="CU29" s="2124">
        <v>69.015106149543314</v>
      </c>
      <c r="CV29" s="2124">
        <v>69.826788976955271</v>
      </c>
      <c r="CW29" s="2124">
        <v>68.781963729866419</v>
      </c>
      <c r="CX29" s="2124">
        <v>67.354186123825627</v>
      </c>
      <c r="CY29" s="2124">
        <v>66.600378798719831</v>
      </c>
      <c r="CZ29" s="2124">
        <v>65.435534396816664</v>
      </c>
      <c r="DA29" s="2124">
        <v>64.054022554769205</v>
      </c>
      <c r="DB29" s="2124">
        <v>64.523625062510192</v>
      </c>
      <c r="DC29" s="2124">
        <v>65.529838024875261</v>
      </c>
      <c r="DD29" s="2124">
        <v>63.960049655621326</v>
      </c>
      <c r="DE29" s="2124">
        <v>61.871562662503827</v>
      </c>
      <c r="DF29" s="2124">
        <v>60.68117150228219</v>
      </c>
      <c r="DG29" s="2124">
        <v>59.065912914166987</v>
      </c>
      <c r="DH29" s="2124">
        <v>57.524063303000275</v>
      </c>
      <c r="DI29" s="2124">
        <v>59.151084549498989</v>
      </c>
      <c r="DJ29" s="2124">
        <v>60.909380118662497</v>
      </c>
      <c r="DK29" s="2124">
        <v>59.521136390783639</v>
      </c>
      <c r="DL29" s="2124">
        <v>58.066947460780469</v>
      </c>
      <c r="DM29" s="2124">
        <v>55.803360862746779</v>
      </c>
      <c r="DN29" s="2124">
        <v>55.842307668425953</v>
      </c>
      <c r="DO29" s="2124">
        <v>57.697443963254521</v>
      </c>
      <c r="DP29" s="2124">
        <v>56.999271102326617</v>
      </c>
      <c r="DQ29" s="2124">
        <v>57.232107243719589</v>
      </c>
      <c r="DR29" s="2124">
        <v>59.58665711675684</v>
      </c>
      <c r="DS29" s="2124">
        <v>58.004173600543311</v>
      </c>
      <c r="DT29" s="2124">
        <v>57.638894749970497</v>
      </c>
      <c r="DU29" s="2124">
        <v>57.609843541962285</v>
      </c>
      <c r="DV29" s="2124">
        <v>58.055010188963131</v>
      </c>
      <c r="DW29" s="2124">
        <v>58.20180128203716</v>
      </c>
      <c r="DX29" s="2124">
        <v>58.300579408562825</v>
      </c>
      <c r="DY29" s="2124">
        <v>57.748225423895946</v>
      </c>
      <c r="DZ29" s="2124">
        <v>54.18540379427003</v>
      </c>
      <c r="EA29" s="2124">
        <v>53.167848544634005</v>
      </c>
      <c r="EB29" s="2124">
        <v>50.140160370057316</v>
      </c>
      <c r="EC29" s="2124">
        <v>49.463662008438085</v>
      </c>
      <c r="ED29" s="2124">
        <v>50.441485905898972</v>
      </c>
      <c r="EE29" s="2124">
        <v>49.82586874083551</v>
      </c>
      <c r="EF29" s="2124">
        <v>50.039273002512722</v>
      </c>
      <c r="EG29" s="2124">
        <v>49.909912047326046</v>
      </c>
      <c r="EH29" s="2124">
        <v>49.776925607413197</v>
      </c>
      <c r="EI29" s="2124">
        <v>50.468854333059326</v>
      </c>
      <c r="EJ29" s="2124">
        <v>51.115113666126312</v>
      </c>
      <c r="EK29" s="2124">
        <v>52.053061238770773</v>
      </c>
      <c r="EL29" s="2124">
        <v>51.921849129294024</v>
      </c>
      <c r="EM29" s="2124">
        <v>51.687319407542439</v>
      </c>
      <c r="EN29" s="2124">
        <v>51.404521458727785</v>
      </c>
      <c r="EO29" s="2124">
        <v>52.355809893256236</v>
      </c>
      <c r="EP29" s="2124">
        <v>52.292412944723353</v>
      </c>
      <c r="EQ29" s="2124">
        <v>52.25378799844195</v>
      </c>
      <c r="ER29" s="2124">
        <v>51.482302855878331</v>
      </c>
      <c r="ES29" s="2124">
        <v>53.229415132398096</v>
      </c>
      <c r="ET29" s="2124">
        <v>54.379256654384925</v>
      </c>
      <c r="EU29" s="2124">
        <v>58.065304680186152</v>
      </c>
      <c r="EV29" s="2124">
        <v>59.024381318498129</v>
      </c>
      <c r="EW29" s="2124">
        <v>56.433539082841584</v>
      </c>
      <c r="EX29" s="2124">
        <v>56.534195804195811</v>
      </c>
      <c r="EY29" s="2124">
        <v>57.16096989966556</v>
      </c>
      <c r="EZ29" s="2124">
        <v>55.885531135531131</v>
      </c>
      <c r="FA29" s="2124">
        <v>54.815384615384616</v>
      </c>
      <c r="FB29" s="2124">
        <v>56.26216783216784</v>
      </c>
      <c r="FC29" s="2124">
        <v>56.237368421052629</v>
      </c>
      <c r="FD29" s="2124">
        <v>55.68363636363636</v>
      </c>
      <c r="FE29" s="2124">
        <v>55.053500000000007</v>
      </c>
      <c r="FF29" s="2124">
        <v>53.870526315789469</v>
      </c>
      <c r="FG29" s="2124">
        <v>54.707727272727283</v>
      </c>
      <c r="FH29" s="2124">
        <v>54.536000000000016</v>
      </c>
      <c r="FI29" s="2124">
        <v>54.348333333333336</v>
      </c>
      <c r="FJ29" s="2124">
        <v>54.480000000000018</v>
      </c>
      <c r="FK29" s="2124">
        <v>54.701000000000001</v>
      </c>
      <c r="FL29" s="2124">
        <v>54.62863636363636</v>
      </c>
      <c r="FM29" s="2124">
        <v>54.701428571428572</v>
      </c>
      <c r="FN29" s="2124">
        <v>55.150952380952376</v>
      </c>
      <c r="FO29" s="2124">
        <v>54.634761904761909</v>
      </c>
      <c r="FP29" s="2124">
        <v>54.659090909090899</v>
      </c>
      <c r="FQ29" s="2124">
        <v>54.39238095238094</v>
      </c>
      <c r="FR29" s="2124">
        <v>54.883529411764705</v>
      </c>
      <c r="FS29" s="2124">
        <v>55.599999999999994</v>
      </c>
      <c r="FT29" s="2124">
        <v>56.533000000000001</v>
      </c>
      <c r="FU29" s="2124">
        <v>55.836818181818188</v>
      </c>
      <c r="FV29" s="2124">
        <v>55.51142857142856</v>
      </c>
      <c r="FW29" s="2124">
        <v>54.820952380952384</v>
      </c>
      <c r="FX29" s="2124">
        <v>53.668695652173895</v>
      </c>
      <c r="FY29" s="2124">
        <v>53.32</v>
      </c>
      <c r="FZ29" s="2124">
        <v>53.808730158730157</v>
      </c>
      <c r="GA29" s="2124">
        <v>51.431470000000012</v>
      </c>
      <c r="GB29" s="2124">
        <v>54.308500000000002</v>
      </c>
      <c r="GC29" s="2124">
        <v>53.764444444444436</v>
      </c>
      <c r="GD29" s="2124">
        <v>52.319411764705883</v>
      </c>
      <c r="GE29" s="2124">
        <v>52.385238095238101</v>
      </c>
      <c r="GF29" s="4038">
        <v>52.83142857142856</v>
      </c>
      <c r="GG29" s="4038">
        <v>52.677727272727267</v>
      </c>
      <c r="GH29" s="4038">
        <v>52.426666666666669</v>
      </c>
      <c r="GI29" s="4038">
        <v>51.56909090909091</v>
      </c>
      <c r="GJ29" s="4038">
        <v>50.928636363636365</v>
      </c>
      <c r="GK29" s="4038">
        <v>48.909473684210539</v>
      </c>
      <c r="GL29" s="4038">
        <v>48.245652173913051</v>
      </c>
      <c r="GM29" s="4038">
        <v>49.537999999999997</v>
      </c>
      <c r="GN29" s="4038">
        <v>49.970500000000001</v>
      </c>
      <c r="GO29" s="4038">
        <v>49.783999999999999</v>
      </c>
      <c r="GP29" s="4038">
        <v>49.534444444444446</v>
      </c>
      <c r="GQ29" s="4038">
        <v>51.31</v>
      </c>
      <c r="GR29" s="4039">
        <v>51.689090909090901</v>
      </c>
    </row>
    <row r="30" spans="1:202" s="2123" customFormat="1" ht="23.1" customHeight="1" x14ac:dyDescent="0.3">
      <c r="A30" s="4035" t="s">
        <v>4805</v>
      </c>
      <c r="B30" s="2124">
        <v>23.064</v>
      </c>
      <c r="C30" s="2124">
        <v>22.917999999999999</v>
      </c>
      <c r="D30" s="2124">
        <v>24.135454545454547</v>
      </c>
      <c r="E30" s="2124">
        <v>24.5855</v>
      </c>
      <c r="F30" s="2124">
        <v>25.547826086956523</v>
      </c>
      <c r="G30" s="2124">
        <v>25.21</v>
      </c>
      <c r="H30" s="2124">
        <v>24.834</v>
      </c>
      <c r="I30" s="2124">
        <v>24.187999999999999</v>
      </c>
      <c r="J30" s="2124">
        <v>24.542999999999999</v>
      </c>
      <c r="K30" s="2124">
        <v>24.344000000000001</v>
      </c>
      <c r="L30" s="2124">
        <v>24.503</v>
      </c>
      <c r="M30" s="2124">
        <v>23.597999999999999</v>
      </c>
      <c r="N30" s="2124">
        <v>23.508500000000002</v>
      </c>
      <c r="O30" s="2124">
        <v>23.114000000000001</v>
      </c>
      <c r="P30" s="2124">
        <v>23.763999999999999</v>
      </c>
      <c r="Q30" s="2124">
        <v>24.213999999999999</v>
      </c>
      <c r="R30" s="2124">
        <v>25.120999999999999</v>
      </c>
      <c r="S30" s="2124">
        <v>24.832999999999998</v>
      </c>
      <c r="T30" s="2124">
        <v>25.553999999999998</v>
      </c>
      <c r="U30" s="2124">
        <v>26.431000000000001</v>
      </c>
      <c r="V30" s="2124">
        <v>26.248000000000001</v>
      </c>
      <c r="W30" s="2124">
        <v>25.391999999999999</v>
      </c>
      <c r="X30" s="2124">
        <v>24.934999999999999</v>
      </c>
      <c r="Y30" s="2124">
        <v>24.466999999999999</v>
      </c>
      <c r="Z30" s="2124">
        <v>24.416</v>
      </c>
      <c r="AA30" s="2124">
        <v>25.539000000000001</v>
      </c>
      <c r="AB30" s="2124">
        <v>25.210999999999999</v>
      </c>
      <c r="AC30" s="2124">
        <v>26</v>
      </c>
      <c r="AD30" s="2124">
        <v>26.111999999999998</v>
      </c>
      <c r="AE30" s="2124">
        <v>25.981999999999999</v>
      </c>
      <c r="AF30" s="2124">
        <v>26.2</v>
      </c>
      <c r="AG30" s="2124">
        <v>26.487100000000002</v>
      </c>
      <c r="AH30" s="2124">
        <v>27.506</v>
      </c>
      <c r="AI30" s="2124">
        <v>27.577000000000002</v>
      </c>
      <c r="AJ30" s="2124">
        <v>27.818000000000001</v>
      </c>
      <c r="AK30" s="2124">
        <v>27.756</v>
      </c>
      <c r="AL30" s="2124">
        <v>27.359000000000002</v>
      </c>
      <c r="AM30" s="2124">
        <v>27.611000000000001</v>
      </c>
      <c r="AN30" s="2124">
        <v>27.252700000000001</v>
      </c>
      <c r="AO30" s="2124">
        <v>26.609000000000002</v>
      </c>
      <c r="AP30" s="2124">
        <v>27.1004</v>
      </c>
      <c r="AQ30" s="2124">
        <v>27.188099999999999</v>
      </c>
      <c r="AR30" s="2124">
        <v>26.686699999999998</v>
      </c>
      <c r="AS30" s="2124">
        <v>25.946300000000001</v>
      </c>
      <c r="AT30" s="2124">
        <v>26.076799999999999</v>
      </c>
      <c r="AU30" s="2124">
        <v>26.785699999999999</v>
      </c>
      <c r="AV30" s="2124">
        <v>26.277999999999999</v>
      </c>
      <c r="AW30" s="2124">
        <v>26.502300000000002</v>
      </c>
      <c r="AX30" s="2124">
        <v>26.616</v>
      </c>
      <c r="AY30" s="2124">
        <v>27.895900000000001</v>
      </c>
      <c r="AZ30" s="2124">
        <v>27.2209</v>
      </c>
      <c r="BA30" s="2124">
        <v>27.232900000000001</v>
      </c>
      <c r="BB30" s="2124">
        <v>27.9633</v>
      </c>
      <c r="BC30" s="2124">
        <v>28.203800000000001</v>
      </c>
      <c r="BD30" s="2124">
        <v>28.113800000000001</v>
      </c>
      <c r="BE30" s="2124">
        <v>28.952999999999999</v>
      </c>
      <c r="BF30" s="2124">
        <v>29.172499999999999</v>
      </c>
      <c r="BG30" s="2124">
        <v>28.543299999999999</v>
      </c>
      <c r="BH30" s="2124">
        <v>28.372199999999999</v>
      </c>
      <c r="BI30" s="2124">
        <v>28.734000000000002</v>
      </c>
      <c r="BJ30" s="2124">
        <v>27.9495</v>
      </c>
      <c r="BK30" s="2124">
        <v>26.569500000000001</v>
      </c>
      <c r="BL30" s="2124">
        <v>26.21</v>
      </c>
      <c r="BM30" s="2124">
        <v>26.345500000000001</v>
      </c>
      <c r="BN30" s="2124">
        <v>27.143699999999999</v>
      </c>
      <c r="BO30" s="2124">
        <v>27.432700000000001</v>
      </c>
      <c r="BP30" s="2124">
        <v>26.814900000000002</v>
      </c>
      <c r="BQ30" s="2124">
        <v>27.858000000000001</v>
      </c>
      <c r="BR30" s="2124">
        <v>26.7685</v>
      </c>
      <c r="BS30" s="2124">
        <v>27.181799999999999</v>
      </c>
      <c r="BT30" s="2124">
        <v>26.9299</v>
      </c>
      <c r="BU30" s="2124">
        <v>27.285499999999999</v>
      </c>
      <c r="BV30" s="2124">
        <v>25.956299999999999</v>
      </c>
      <c r="BW30" s="2124">
        <v>26.654499999999999</v>
      </c>
      <c r="BX30" s="2124">
        <v>26.114999999999998</v>
      </c>
      <c r="BY30" s="2124">
        <v>25.691700000000001</v>
      </c>
      <c r="BZ30" s="2124">
        <v>25.857199999999999</v>
      </c>
      <c r="CA30" s="2124">
        <v>27.831</v>
      </c>
      <c r="CB30" s="2124">
        <v>30.986899999999999</v>
      </c>
      <c r="CC30" s="2124">
        <v>33.819400000000002</v>
      </c>
      <c r="CD30" s="2124">
        <v>35.886499999999998</v>
      </c>
      <c r="CE30" s="2124">
        <v>36.633099999999999</v>
      </c>
      <c r="CF30" s="2124">
        <v>36.893300000000004</v>
      </c>
      <c r="CG30" s="2124">
        <v>35.534999999999997</v>
      </c>
      <c r="CH30" s="2124">
        <v>34.904299999999999</v>
      </c>
      <c r="CI30" s="2124">
        <v>35.160759999999996</v>
      </c>
      <c r="CJ30" s="2124">
        <v>34.542513636363637</v>
      </c>
      <c r="CK30" s="2124">
        <v>35.017826086956518</v>
      </c>
      <c r="CL30" s="2124">
        <v>34.668535000000006</v>
      </c>
      <c r="CM30" s="2124">
        <v>35.190357142857138</v>
      </c>
      <c r="CN30" s="2124">
        <v>34.917936363636365</v>
      </c>
      <c r="CO30" s="2124">
        <v>34.857955000000004</v>
      </c>
      <c r="CP30" s="2124">
        <v>36.341000000000001</v>
      </c>
      <c r="CQ30" s="2124">
        <v>36.692936567728495</v>
      </c>
      <c r="CR30" s="2124">
        <v>36.804159711674451</v>
      </c>
      <c r="CS30" s="2124">
        <v>37.304145467473447</v>
      </c>
      <c r="CT30" s="2124">
        <v>37.487636295544789</v>
      </c>
      <c r="CU30" s="2124">
        <v>37.514138550857908</v>
      </c>
      <c r="CV30" s="2124">
        <v>37.766634538297168</v>
      </c>
      <c r="CW30" s="2124">
        <v>37.671630673585121</v>
      </c>
      <c r="CX30" s="2124">
        <v>36.885271311999453</v>
      </c>
      <c r="CY30" s="2124">
        <v>36.555570874110728</v>
      </c>
      <c r="CZ30" s="2124">
        <v>34.779981581591322</v>
      </c>
      <c r="DA30" s="2124">
        <v>35.315543500984226</v>
      </c>
      <c r="DB30" s="2124">
        <v>35.837918929919418</v>
      </c>
      <c r="DC30" s="2124">
        <v>36.543245571885898</v>
      </c>
      <c r="DD30" s="2124">
        <v>37.429552990639543</v>
      </c>
      <c r="DE30" s="2124">
        <v>38.243639857628729</v>
      </c>
      <c r="DF30" s="2124">
        <v>38.736484118685929</v>
      </c>
      <c r="DG30" s="2124">
        <v>38.48350432443651</v>
      </c>
      <c r="DH30" s="2124">
        <v>38.625087226013278</v>
      </c>
      <c r="DI30" s="2124">
        <v>39.188945240356873</v>
      </c>
      <c r="DJ30" s="2124">
        <v>37.998642237088745</v>
      </c>
      <c r="DK30" s="2124">
        <v>36.183977166618781</v>
      </c>
      <c r="DL30" s="2124">
        <v>36.700277599609223</v>
      </c>
      <c r="DM30" s="2124">
        <v>37.906968637018529</v>
      </c>
      <c r="DN30" s="2124">
        <v>39.202847166653498</v>
      </c>
      <c r="DO30" s="2124">
        <v>40.254227585876507</v>
      </c>
      <c r="DP30" s="2124">
        <v>40.057874922647798</v>
      </c>
      <c r="DQ30" s="2124">
        <v>39.783699705703675</v>
      </c>
      <c r="DR30" s="2124">
        <v>39.872598431789662</v>
      </c>
      <c r="DS30" s="2124">
        <v>39.145606978037954</v>
      </c>
      <c r="DT30" s="2124">
        <v>37.462340886096506</v>
      </c>
      <c r="DU30" s="2124">
        <v>34.945188956792357</v>
      </c>
      <c r="DV30" s="2124">
        <v>33.399778495029103</v>
      </c>
      <c r="DW30" s="2124">
        <v>33.301104162296177</v>
      </c>
      <c r="DX30" s="2124">
        <v>32.350824463624043</v>
      </c>
      <c r="DY30" s="2124">
        <v>31.371727012550846</v>
      </c>
      <c r="DZ30" s="2124">
        <v>32.362808969993537</v>
      </c>
      <c r="EA30" s="2124">
        <v>31.750717539650321</v>
      </c>
      <c r="EB30" s="2124">
        <v>32.101845919306932</v>
      </c>
      <c r="EC30" s="2124">
        <v>31.690356082266469</v>
      </c>
      <c r="ED30" s="2124">
        <v>31.680007892852387</v>
      </c>
      <c r="EE30" s="2124">
        <v>31.080564652309043</v>
      </c>
      <c r="EF30" s="2124">
        <v>29.840342868529259</v>
      </c>
      <c r="EG30" s="2124">
        <v>29.696765803142085</v>
      </c>
      <c r="EH30" s="2124">
        <v>30.211728171016048</v>
      </c>
      <c r="EI30" s="2124">
        <v>30.02758163995486</v>
      </c>
      <c r="EJ30" s="2124">
        <v>29.965101993145879</v>
      </c>
      <c r="EK30" s="2124">
        <v>30.226598885773498</v>
      </c>
      <c r="EL30" s="2124">
        <v>30.29060766351046</v>
      </c>
      <c r="EM30" s="2124">
        <v>30.421112065951665</v>
      </c>
      <c r="EN30" s="2124">
        <v>30.287081348461829</v>
      </c>
      <c r="EO30" s="2124">
        <v>29.599232693570176</v>
      </c>
      <c r="EP30" s="2124">
        <v>29.610583457978592</v>
      </c>
      <c r="EQ30" s="2124">
        <v>27.66524845138121</v>
      </c>
      <c r="ER30" s="2124">
        <v>26.994365928296947</v>
      </c>
      <c r="ES30" s="2124">
        <v>27.837951303425388</v>
      </c>
      <c r="ET30" s="2124">
        <v>28.339993326350687</v>
      </c>
      <c r="EU30" s="2124">
        <v>30.05101365051954</v>
      </c>
      <c r="EV30" s="2124">
        <v>30.861281818181808</v>
      </c>
      <c r="EW30" s="2124">
        <v>29.640053883921961</v>
      </c>
      <c r="EX30" s="2124">
        <v>29.040578896103895</v>
      </c>
      <c r="EY30" s="2124">
        <v>29.371587267080734</v>
      </c>
      <c r="EZ30" s="2124">
        <v>29.353114285714273</v>
      </c>
      <c r="FA30" s="2124">
        <v>30.086576530612245</v>
      </c>
      <c r="FB30" s="2124">
        <v>30.332722727272721</v>
      </c>
      <c r="FC30" s="2124">
        <v>30.17728421052632</v>
      </c>
      <c r="FD30" s="2124">
        <v>30.2515</v>
      </c>
      <c r="FE30" s="2124">
        <v>31.204169999999998</v>
      </c>
      <c r="FF30" s="2124">
        <v>31.977263157894743</v>
      </c>
      <c r="FG30" s="2124">
        <v>32.257213636363637</v>
      </c>
      <c r="FH30" s="2124">
        <v>32.861810000000006</v>
      </c>
      <c r="FI30" s="2124">
        <v>33.21562902097903</v>
      </c>
      <c r="FJ30" s="2124">
        <v>34.604322727272738</v>
      </c>
      <c r="FK30" s="2124">
        <v>35.131309999999999</v>
      </c>
      <c r="FL30" s="2124">
        <v>35.894768181818179</v>
      </c>
      <c r="FM30" s="2124">
        <v>35.699580952380948</v>
      </c>
      <c r="FN30" s="2124">
        <v>35.28090952380952</v>
      </c>
      <c r="FO30" s="2124">
        <v>34.004328571428573</v>
      </c>
      <c r="FP30" s="2124">
        <v>31.859754545454543</v>
      </c>
      <c r="FQ30" s="2124">
        <v>32.065023809523815</v>
      </c>
      <c r="FR30" s="2124">
        <v>32.385811764705878</v>
      </c>
      <c r="FS30" s="2124">
        <v>32.263668181818176</v>
      </c>
      <c r="FT30" s="2124">
        <v>33.040974999999996</v>
      </c>
      <c r="FU30" s="2124">
        <v>31.934595454545459</v>
      </c>
      <c r="FV30" s="2124">
        <v>32.183528571428567</v>
      </c>
      <c r="FW30" s="2124">
        <v>31.298147619047615</v>
      </c>
      <c r="FX30" s="2124">
        <v>31.178030434782602</v>
      </c>
      <c r="FY30" s="2124">
        <v>30.874509523809518</v>
      </c>
      <c r="FZ30" s="2124">
        <v>30.833362271062274</v>
      </c>
      <c r="GA30" s="2124">
        <v>30.979524999999995</v>
      </c>
      <c r="GB30" s="2124">
        <v>30.733334999999993</v>
      </c>
      <c r="GC30" s="2124">
        <v>30.62445</v>
      </c>
      <c r="GD30" s="2124">
        <v>31.09055882352941</v>
      </c>
      <c r="GE30" s="2124">
        <v>31.952795238095231</v>
      </c>
      <c r="GF30" s="4038">
        <v>32.052776190476195</v>
      </c>
      <c r="GG30" s="4038">
        <v>32.202618181818188</v>
      </c>
      <c r="GH30" s="4038">
        <v>32.059228571428562</v>
      </c>
      <c r="GI30" s="4038">
        <v>31.554922727272718</v>
      </c>
      <c r="GJ30" s="4038">
        <v>31.646913636363635</v>
      </c>
      <c r="GK30" s="4038">
        <v>31.300663157894739</v>
      </c>
      <c r="GL30" s="4038">
        <v>31.22050434782609</v>
      </c>
      <c r="GM30" s="4038">
        <v>31.116050000000001</v>
      </c>
      <c r="GN30" s="4038">
        <v>31.234795000000002</v>
      </c>
      <c r="GO30" s="4038">
        <v>32.123505000000002</v>
      </c>
      <c r="GP30" s="4038">
        <v>31.675961111111114</v>
      </c>
      <c r="GQ30" s="4038">
        <v>31.80977368421053</v>
      </c>
      <c r="GR30" s="4039">
        <v>31.914404545454545</v>
      </c>
    </row>
    <row r="31" spans="1:202" s="2123" customFormat="1" ht="23.1" customHeight="1" x14ac:dyDescent="0.3">
      <c r="A31" s="4035" t="s">
        <v>4806</v>
      </c>
      <c r="B31" s="2124">
        <v>39.436</v>
      </c>
      <c r="C31" s="2124">
        <v>39.646000000000001</v>
      </c>
      <c r="D31" s="2124">
        <v>39.457727272727276</v>
      </c>
      <c r="E31" s="2124">
        <v>39.142000000000003</v>
      </c>
      <c r="F31" s="2124">
        <v>38.796086956521734</v>
      </c>
      <c r="G31" s="2124">
        <v>38.712857142857146</v>
      </c>
      <c r="H31" s="2124">
        <v>38.537999999999997</v>
      </c>
      <c r="I31" s="2124">
        <v>38.296999999999997</v>
      </c>
      <c r="J31" s="2124">
        <v>37.993000000000002</v>
      </c>
      <c r="K31" s="2124">
        <v>37.825499999999998</v>
      </c>
      <c r="L31" s="2124">
        <v>38.017000000000003</v>
      </c>
      <c r="M31" s="2124">
        <v>37.140999999999998</v>
      </c>
      <c r="N31" s="2124">
        <v>36.915500000000002</v>
      </c>
      <c r="O31" s="2124">
        <v>37.182000000000002</v>
      </c>
      <c r="P31" s="2124">
        <v>39.506999999999998</v>
      </c>
      <c r="Q31" s="2124">
        <v>39.643999999999998</v>
      </c>
      <c r="R31" s="2124">
        <v>40.590000000000003</v>
      </c>
      <c r="S31" s="2124">
        <v>39.488999999999997</v>
      </c>
      <c r="T31" s="2124">
        <v>38.35</v>
      </c>
      <c r="U31" s="2124">
        <v>37.883000000000003</v>
      </c>
      <c r="V31" s="2124">
        <v>37.969000000000001</v>
      </c>
      <c r="W31" s="2124">
        <v>36.564</v>
      </c>
      <c r="X31" s="2124">
        <v>35.356999999999999</v>
      </c>
      <c r="Y31" s="2124">
        <v>34.877000000000002</v>
      </c>
      <c r="Z31" s="2124">
        <v>35.03</v>
      </c>
      <c r="AA31" s="2124">
        <v>35.975000000000001</v>
      </c>
      <c r="AB31" s="2124">
        <v>36.396999999999998</v>
      </c>
      <c r="AC31" s="2124">
        <v>36.655999999999999</v>
      </c>
      <c r="AD31" s="2124">
        <v>36.417999999999999</v>
      </c>
      <c r="AE31" s="2124">
        <v>36.195999999999998</v>
      </c>
      <c r="AF31" s="2124">
        <v>36.423000000000002</v>
      </c>
      <c r="AG31" s="2124">
        <v>36.216000000000001</v>
      </c>
      <c r="AH31" s="2124">
        <v>36.149000000000001</v>
      </c>
      <c r="AI31" s="2124">
        <v>36.567999999999998</v>
      </c>
      <c r="AJ31" s="2124">
        <v>37.551000000000002</v>
      </c>
      <c r="AK31" s="2124">
        <v>39.923999999999999</v>
      </c>
      <c r="AL31" s="2124">
        <v>39.326999999999998</v>
      </c>
      <c r="AM31" s="2124">
        <v>39.268999999999998</v>
      </c>
      <c r="AN31" s="2124">
        <v>39.335000000000001</v>
      </c>
      <c r="AO31" s="2124">
        <v>39.794800000000002</v>
      </c>
      <c r="AP31" s="2124">
        <v>40.283900000000003</v>
      </c>
      <c r="AQ31" s="2124">
        <v>41.495699999999999</v>
      </c>
      <c r="AR31" s="2124">
        <v>42.29</v>
      </c>
      <c r="AS31" s="2124">
        <v>41.866799999999998</v>
      </c>
      <c r="AT31" s="2124">
        <v>43.012700000000002</v>
      </c>
      <c r="AU31" s="2124">
        <v>43.567599999999999</v>
      </c>
      <c r="AV31" s="2124">
        <v>43.902999999999999</v>
      </c>
      <c r="AW31" s="2124">
        <v>43.833599999999997</v>
      </c>
      <c r="AX31" s="2124">
        <v>44.591000000000001</v>
      </c>
      <c r="AY31" s="2124">
        <v>44.249499999999998</v>
      </c>
      <c r="AZ31" s="2124">
        <v>43.354100000000003</v>
      </c>
      <c r="BA31" s="2124">
        <v>43.459499999999998</v>
      </c>
      <c r="BB31" s="2124">
        <v>45.168100000000003</v>
      </c>
      <c r="BC31" s="2124">
        <v>46.061</v>
      </c>
      <c r="BD31" s="2124">
        <v>46.639499999999998</v>
      </c>
      <c r="BE31" s="2124">
        <v>47.734000000000002</v>
      </c>
      <c r="BF31" s="2124">
        <v>48.984000000000002</v>
      </c>
      <c r="BG31" s="2124">
        <v>49.097099999999998</v>
      </c>
      <c r="BH31" s="2124">
        <v>49.232199999999999</v>
      </c>
      <c r="BI31" s="2124">
        <v>48.798499999999997</v>
      </c>
      <c r="BJ31" s="2124">
        <v>48.476199999999999</v>
      </c>
      <c r="BK31" s="2124">
        <v>48.274999999999999</v>
      </c>
      <c r="BL31" s="2124">
        <v>48.978999999999999</v>
      </c>
      <c r="BM31" s="2124">
        <v>48.316800000000001</v>
      </c>
      <c r="BN31" s="2124">
        <v>47.771099999999997</v>
      </c>
      <c r="BO31" s="2124">
        <v>47.591099999999997</v>
      </c>
      <c r="BP31" s="2124">
        <v>46.9343</v>
      </c>
      <c r="BQ31" s="2124">
        <v>47.74</v>
      </c>
      <c r="BR31" s="2124">
        <v>48.040500000000002</v>
      </c>
      <c r="BS31" s="2124">
        <v>43.557699999999997</v>
      </c>
      <c r="BT31" s="2124">
        <v>41.818800000000003</v>
      </c>
      <c r="BU31" s="2124">
        <v>43.066600000000001</v>
      </c>
      <c r="BV31" s="2124">
        <v>43.333599999999997</v>
      </c>
      <c r="BW31" s="2124">
        <v>45.686900000000001</v>
      </c>
      <c r="BX31" s="2124">
        <v>44.701799999999999</v>
      </c>
      <c r="BY31" s="2124">
        <v>41.885599999999997</v>
      </c>
      <c r="BZ31" s="2124">
        <v>42.515500000000003</v>
      </c>
      <c r="CA31" s="2124">
        <v>42.244399999999999</v>
      </c>
      <c r="CB31" s="2124">
        <v>41.433900000000001</v>
      </c>
      <c r="CC31" s="2124">
        <v>42.739100000000001</v>
      </c>
      <c r="CD31" s="2124">
        <v>42.6708</v>
      </c>
      <c r="CE31" s="2124">
        <v>42.601999999999997</v>
      </c>
      <c r="CF31" s="2124">
        <v>43.5608</v>
      </c>
      <c r="CG31" s="2124">
        <v>43.8474</v>
      </c>
      <c r="CH31" s="2124">
        <v>43.926299999999998</v>
      </c>
      <c r="CI31" s="2124">
        <v>44.148360000000004</v>
      </c>
      <c r="CJ31" s="2124">
        <v>43.427940909090907</v>
      </c>
      <c r="CK31" s="2124">
        <v>43.696795652173911</v>
      </c>
      <c r="CL31" s="2124">
        <v>43.597209999999997</v>
      </c>
      <c r="CM31" s="2124">
        <v>43.069500000000005</v>
      </c>
      <c r="CN31" s="2124">
        <v>42.462459090909086</v>
      </c>
      <c r="CO31" s="2124">
        <v>42.148665000000001</v>
      </c>
      <c r="CP31" s="2124">
        <v>43.081000000000003</v>
      </c>
      <c r="CQ31" s="2124">
        <v>39.937895645536898</v>
      </c>
      <c r="CR31" s="2124">
        <v>39.55914237400696</v>
      </c>
      <c r="CS31" s="2124">
        <v>39.417372924900988</v>
      </c>
      <c r="CT31" s="2124">
        <v>38.49104492208825</v>
      </c>
      <c r="CU31" s="2124">
        <v>38.97069638078392</v>
      </c>
      <c r="CV31" s="2124">
        <v>39.530661053928846</v>
      </c>
      <c r="CW31" s="2124">
        <v>38.868183072311083</v>
      </c>
      <c r="CX31" s="2124">
        <v>37.761709799743528</v>
      </c>
      <c r="CY31" s="2124">
        <v>35.791531683946189</v>
      </c>
      <c r="CZ31" s="2124">
        <v>34.818135279916362</v>
      </c>
      <c r="DA31" s="2124">
        <v>33.977819673215414</v>
      </c>
      <c r="DB31" s="2124">
        <v>32.883559788158692</v>
      </c>
      <c r="DC31" s="2124">
        <v>32.624999958574001</v>
      </c>
      <c r="DD31" s="2124">
        <v>31.386385145052337</v>
      </c>
      <c r="DE31" s="2124">
        <v>30.762696631073489</v>
      </c>
      <c r="DF31" s="2124">
        <v>29.640542669905425</v>
      </c>
      <c r="DG31" s="2124">
        <v>32.244454953418689</v>
      </c>
      <c r="DH31" s="2124">
        <v>34.977597749648723</v>
      </c>
      <c r="DI31" s="2124">
        <v>35.163721608102499</v>
      </c>
      <c r="DJ31" s="2124">
        <v>36.125749987164085</v>
      </c>
      <c r="DK31" s="2124">
        <v>36.220702657724836</v>
      </c>
      <c r="DL31" s="2124">
        <v>36.126301119529508</v>
      </c>
      <c r="DM31" s="2124">
        <v>36.049917131966311</v>
      </c>
      <c r="DN31" s="2124">
        <v>36.916167044965121</v>
      </c>
      <c r="DO31" s="2124">
        <v>38.064691042077662</v>
      </c>
      <c r="DP31" s="2124">
        <v>37.64769739794221</v>
      </c>
      <c r="DQ31" s="2124">
        <v>36.969313871329348</v>
      </c>
      <c r="DR31" s="2124">
        <v>37.225592061956483</v>
      </c>
      <c r="DS31" s="2124">
        <v>37.210445991888079</v>
      </c>
      <c r="DT31" s="2124">
        <v>36.666096770288704</v>
      </c>
      <c r="DU31" s="2124">
        <v>36.022249790839226</v>
      </c>
      <c r="DV31" s="2124">
        <v>35.806882000353134</v>
      </c>
      <c r="DW31" s="2124">
        <v>36.956361437067514</v>
      </c>
      <c r="DX31" s="2124">
        <v>37.708752624508335</v>
      </c>
      <c r="DY31" s="2124">
        <v>37.851470044382765</v>
      </c>
      <c r="DZ31" s="2124">
        <v>37.055406761635638</v>
      </c>
      <c r="EA31" s="2124">
        <v>36.636093107459786</v>
      </c>
      <c r="EB31" s="2124">
        <v>36.121856765613202</v>
      </c>
      <c r="EC31" s="2124">
        <v>36.139413997896391</v>
      </c>
      <c r="ED31" s="2124">
        <v>36.515088280192664</v>
      </c>
      <c r="EE31" s="2124">
        <v>36.267638309254338</v>
      </c>
      <c r="EF31" s="2124">
        <v>35.931483109352989</v>
      </c>
      <c r="EG31" s="2124">
        <v>36.00006798371323</v>
      </c>
      <c r="EH31" s="2124">
        <v>35.966403211027568</v>
      </c>
      <c r="EI31" s="2124">
        <v>35.681713379140021</v>
      </c>
      <c r="EJ31" s="2124">
        <v>35.600340719629031</v>
      </c>
      <c r="EK31" s="2124">
        <v>35.358600017449248</v>
      </c>
      <c r="EL31" s="2124">
        <v>35.483629022743216</v>
      </c>
      <c r="EM31" s="2124">
        <v>35.453118439564733</v>
      </c>
      <c r="EN31" s="2124">
        <v>35.593206610488338</v>
      </c>
      <c r="EO31" s="2124">
        <v>35.907769654866676</v>
      </c>
      <c r="EP31" s="2124">
        <v>36.029052333320266</v>
      </c>
      <c r="EQ31" s="2124">
        <v>35.879953383956739</v>
      </c>
      <c r="ER31" s="2124">
        <v>35.781862824863019</v>
      </c>
      <c r="ES31" s="2124">
        <v>36.209716382352909</v>
      </c>
      <c r="ET31" s="2124">
        <v>36.922384606408912</v>
      </c>
      <c r="EU31" s="2124">
        <v>39.596591888220843</v>
      </c>
      <c r="EV31" s="2124">
        <v>39.608453700802521</v>
      </c>
      <c r="EW31" s="2124">
        <v>37.190183892662176</v>
      </c>
      <c r="EX31" s="2124">
        <v>36.871540151515141</v>
      </c>
      <c r="EY31" s="2124">
        <v>35.93185869565216</v>
      </c>
      <c r="EZ31" s="2124">
        <v>35.439469047619063</v>
      </c>
      <c r="FA31" s="2124">
        <v>34.458628571428576</v>
      </c>
      <c r="FB31" s="2124">
        <v>35.583649242424244</v>
      </c>
      <c r="FC31" s="2124">
        <v>36.338905263157898</v>
      </c>
      <c r="FD31" s="2124">
        <v>36.179286363636351</v>
      </c>
      <c r="FE31" s="2124">
        <v>36.152335000000001</v>
      </c>
      <c r="FF31" s="2124">
        <v>36.042668421052632</v>
      </c>
      <c r="FG31" s="2124">
        <v>36.057649999999995</v>
      </c>
      <c r="FH31" s="2124">
        <v>35.791010000000007</v>
      </c>
      <c r="FI31" s="2124">
        <v>36.094162121212122</v>
      </c>
      <c r="FJ31" s="2124">
        <v>36.240186363636361</v>
      </c>
      <c r="FK31" s="2124">
        <v>36.212099999999992</v>
      </c>
      <c r="FL31" s="2124">
        <v>35.969122727272733</v>
      </c>
      <c r="FM31" s="2124">
        <v>35.958780952380948</v>
      </c>
      <c r="FN31" s="2124">
        <v>36.172214285714297</v>
      </c>
      <c r="FO31" s="2124">
        <v>36.177633333333333</v>
      </c>
      <c r="FP31" s="2124">
        <v>36.213154545454557</v>
      </c>
      <c r="FQ31" s="2124">
        <v>35.561447619047627</v>
      </c>
      <c r="FR31" s="2124">
        <v>35.439894117647057</v>
      </c>
      <c r="FS31" s="2124">
        <v>35.558627272727271</v>
      </c>
      <c r="FT31" s="2124">
        <v>35.279310000000002</v>
      </c>
      <c r="FU31" s="2124">
        <v>34.749613636363641</v>
      </c>
      <c r="FV31" s="2124">
        <v>34.516123809523812</v>
      </c>
      <c r="FW31" s="2124">
        <v>33.960390476190469</v>
      </c>
      <c r="FX31" s="2124">
        <v>33.14031739130435</v>
      </c>
      <c r="FY31" s="2124">
        <v>33.255428571428581</v>
      </c>
      <c r="FZ31" s="2124">
        <v>33.808292063492068</v>
      </c>
      <c r="GA31" s="2124">
        <v>33.867065000000004</v>
      </c>
      <c r="GB31" s="2124">
        <v>33.782739999999997</v>
      </c>
      <c r="GC31" s="2124">
        <v>33.201133333333331</v>
      </c>
      <c r="GD31" s="2124">
        <v>33.184935294117651</v>
      </c>
      <c r="GE31" s="2124">
        <v>33.599780952380947</v>
      </c>
      <c r="GF31" s="4038">
        <v>34.447152380952382</v>
      </c>
      <c r="GG31" s="4038">
        <v>35.267127272727272</v>
      </c>
      <c r="GH31" s="4038">
        <v>35.059314285714287</v>
      </c>
      <c r="GI31" s="4038">
        <v>35.058509090909091</v>
      </c>
      <c r="GJ31" s="4038">
        <v>35.071950000000001</v>
      </c>
      <c r="GK31" s="4038">
        <v>34.887831578947363</v>
      </c>
      <c r="GL31" s="4038">
        <v>34.993569565217385</v>
      </c>
      <c r="GM31" s="4038">
        <v>34.58719</v>
      </c>
      <c r="GN31" s="4038">
        <v>34.451575000000005</v>
      </c>
      <c r="GO31" s="4038">
        <v>34.54477</v>
      </c>
      <c r="GP31" s="4038">
        <v>35.041316666666674</v>
      </c>
      <c r="GQ31" s="4038">
        <v>35.334926315789474</v>
      </c>
      <c r="GR31" s="4039">
        <v>35.391572727272724</v>
      </c>
    </row>
    <row r="32" spans="1:202" s="2123" customFormat="1" ht="23.1" customHeight="1" x14ac:dyDescent="0.3">
      <c r="A32" s="4035" t="s">
        <v>4807</v>
      </c>
      <c r="B32" s="2124">
        <v>13.032999999999999</v>
      </c>
      <c r="C32" s="2124">
        <v>12.896000000000001</v>
      </c>
      <c r="D32" s="2124">
        <v>14.162727272727272</v>
      </c>
      <c r="E32" s="2124">
        <v>14.972999999999999</v>
      </c>
      <c r="F32" s="2124">
        <v>14.597826086956522</v>
      </c>
      <c r="G32" s="2124">
        <v>14.028095238095236</v>
      </c>
      <c r="H32" s="2124">
        <v>14.1715</v>
      </c>
      <c r="I32" s="2124">
        <v>14.493</v>
      </c>
      <c r="J32" s="2124">
        <v>14.914</v>
      </c>
      <c r="K32" s="2124">
        <v>15.263499999999999</v>
      </c>
      <c r="L32" s="2124">
        <v>15.872</v>
      </c>
      <c r="M32" s="2124">
        <v>15.72</v>
      </c>
      <c r="N32" s="2124">
        <v>15.5875</v>
      </c>
      <c r="O32" s="2124">
        <v>15.382999999999999</v>
      </c>
      <c r="P32" s="2124">
        <v>16.131</v>
      </c>
      <c r="Q32" s="2124">
        <v>16.722999999999999</v>
      </c>
      <c r="R32" s="2124">
        <v>17.559000000000001</v>
      </c>
      <c r="S32" s="2124">
        <v>17.260999999999999</v>
      </c>
      <c r="T32" s="2124">
        <v>17.262</v>
      </c>
      <c r="U32" s="2124">
        <v>17.518000000000001</v>
      </c>
      <c r="V32" s="2124">
        <v>18.094999999999999</v>
      </c>
      <c r="W32" s="2124">
        <v>17.77</v>
      </c>
      <c r="X32" s="2124">
        <v>17.911000000000001</v>
      </c>
      <c r="Y32" s="2124">
        <v>18.167000000000002</v>
      </c>
      <c r="Z32" s="2124">
        <v>17.675000000000001</v>
      </c>
      <c r="AA32" s="2124">
        <v>17.754999999999999</v>
      </c>
      <c r="AB32" s="2124">
        <v>17.506</v>
      </c>
      <c r="AC32" s="2124">
        <v>18.006</v>
      </c>
      <c r="AD32" s="2124">
        <v>18.602</v>
      </c>
      <c r="AE32" s="2124">
        <v>18.888000000000002</v>
      </c>
      <c r="AF32" s="2124">
        <v>19.125</v>
      </c>
      <c r="AG32" s="2124">
        <v>19.846</v>
      </c>
      <c r="AH32" s="2124">
        <v>20.285</v>
      </c>
      <c r="AI32" s="2124">
        <v>20.606000000000002</v>
      </c>
      <c r="AJ32" s="2124">
        <v>20.34</v>
      </c>
      <c r="AK32" s="2124">
        <v>21.437000000000001</v>
      </c>
      <c r="AL32" s="2124">
        <v>21.263000000000002</v>
      </c>
      <c r="AM32" s="2124">
        <v>21.292999999999999</v>
      </c>
      <c r="AN32" s="2124">
        <v>21.096800000000002</v>
      </c>
      <c r="AO32" s="2124">
        <v>20.357600000000001</v>
      </c>
      <c r="AP32" s="2124">
        <v>20.982199999999999</v>
      </c>
      <c r="AQ32" s="2124">
        <v>21.2376</v>
      </c>
      <c r="AR32" s="2124">
        <v>21.500499999999999</v>
      </c>
      <c r="AS32" s="2124">
        <v>21.2958</v>
      </c>
      <c r="AT32" s="2124">
        <v>21.538599999999999</v>
      </c>
      <c r="AU32" s="2124">
        <v>21.349499999999999</v>
      </c>
      <c r="AV32" s="2124">
        <v>20.96</v>
      </c>
      <c r="AW32" s="2124">
        <v>19.901399999999999</v>
      </c>
      <c r="AX32" s="2124">
        <v>19.489999999999998</v>
      </c>
      <c r="AY32" s="2124">
        <v>19.771799999999999</v>
      </c>
      <c r="AZ32" s="2124">
        <v>19.425000000000001</v>
      </c>
      <c r="BA32" s="2124">
        <v>19.514299999999999</v>
      </c>
      <c r="BB32" s="2124">
        <v>20.553799999999999</v>
      </c>
      <c r="BC32" s="2124">
        <v>21.561900000000001</v>
      </c>
      <c r="BD32" s="2124">
        <v>21.905200000000001</v>
      </c>
      <c r="BE32" s="2124">
        <v>22.344000000000001</v>
      </c>
      <c r="BF32" s="2124">
        <v>23.268999999999998</v>
      </c>
      <c r="BG32" s="2124">
        <v>23.484300000000001</v>
      </c>
      <c r="BH32" s="2124">
        <v>23.367799999999999</v>
      </c>
      <c r="BI32" s="2124">
        <v>23.218</v>
      </c>
      <c r="BJ32" s="2124">
        <v>24.038599999999999</v>
      </c>
      <c r="BK32" s="2124">
        <v>23.4041</v>
      </c>
      <c r="BL32" s="2124">
        <v>24.257000000000001</v>
      </c>
      <c r="BM32" s="2124">
        <v>25.135899999999999</v>
      </c>
      <c r="BN32" s="2124">
        <v>23.023800000000001</v>
      </c>
      <c r="BO32" s="2124">
        <v>22.616299999999999</v>
      </c>
      <c r="BP32" s="2124">
        <v>23.573699999999999</v>
      </c>
      <c r="BQ32" s="2124">
        <v>23.472000000000001</v>
      </c>
      <c r="BR32" s="2124">
        <v>23.108000000000001</v>
      </c>
      <c r="BS32" s="2124">
        <v>22.579000000000001</v>
      </c>
      <c r="BT32" s="2124">
        <v>22.976199999999999</v>
      </c>
      <c r="BU32" s="2124">
        <v>21.915099999999999</v>
      </c>
      <c r="BV32" s="2124">
        <v>21.020900000000001</v>
      </c>
      <c r="BW32" s="2124">
        <v>21.535699999999999</v>
      </c>
      <c r="BX32" s="2124">
        <v>21.2178</v>
      </c>
      <c r="BY32" s="2124">
        <v>20.662700000000001</v>
      </c>
      <c r="BZ32" s="2124">
        <v>19.956700000000001</v>
      </c>
      <c r="CA32" s="2124">
        <v>19.9053</v>
      </c>
      <c r="CB32" s="2124">
        <v>18.831800000000001</v>
      </c>
      <c r="CC32" s="2124">
        <v>18.3918</v>
      </c>
      <c r="CD32" s="2124">
        <v>18.1919</v>
      </c>
      <c r="CE32" s="2124">
        <v>18.204899999999999</v>
      </c>
      <c r="CF32" s="2124">
        <v>17.430399999999999</v>
      </c>
      <c r="CG32" s="2124">
        <v>18.282499999999999</v>
      </c>
      <c r="CH32" s="2124">
        <v>19.594899999999999</v>
      </c>
      <c r="CI32" s="2124">
        <v>20.31541</v>
      </c>
      <c r="CJ32" s="2124">
        <v>21.17899090909091</v>
      </c>
      <c r="CK32" s="2124">
        <v>21.218604347826087</v>
      </c>
      <c r="CL32" s="2124">
        <v>22.087624999999999</v>
      </c>
      <c r="CM32" s="2124">
        <v>23.580414285714284</v>
      </c>
      <c r="CN32" s="2124">
        <v>23.163427272727272</v>
      </c>
      <c r="CO32" s="2124">
        <v>22.614079999999998</v>
      </c>
      <c r="CP32" s="2124">
        <v>23.228000000000002</v>
      </c>
      <c r="CQ32" s="2124">
        <v>22.79133266136451</v>
      </c>
      <c r="CR32" s="2124">
        <v>22.424207013579487</v>
      </c>
      <c r="CS32" s="2124">
        <v>22.823253841367944</v>
      </c>
      <c r="CT32" s="2124">
        <v>22.973056234598953</v>
      </c>
      <c r="CU32" s="2124">
        <v>23.822062415806265</v>
      </c>
      <c r="CV32" s="2124">
        <v>23.589311083054984</v>
      </c>
      <c r="CW32" s="2124">
        <v>23.793835037775153</v>
      </c>
      <c r="CX32" s="2124">
        <v>23.274291373665559</v>
      </c>
      <c r="CY32" s="2124">
        <v>22.112259899809359</v>
      </c>
      <c r="CZ32" s="2124">
        <v>22.785644805416275</v>
      </c>
      <c r="DA32" s="2124">
        <v>22.792081135036174</v>
      </c>
      <c r="DB32" s="2124">
        <v>23.442328186606861</v>
      </c>
      <c r="DC32" s="2124">
        <v>24.460672710278985</v>
      </c>
      <c r="DD32" s="2124">
        <v>24.120391648367526</v>
      </c>
      <c r="DE32" s="2124">
        <v>23.750727086432804</v>
      </c>
      <c r="DF32" s="2124">
        <v>23.363209777267983</v>
      </c>
      <c r="DG32" s="2124">
        <v>22.861925431318667</v>
      </c>
      <c r="DH32" s="2124">
        <v>23.097784775065428</v>
      </c>
      <c r="DI32" s="2124">
        <v>24.042255927728966</v>
      </c>
      <c r="DJ32" s="2124">
        <v>24.806628818071388</v>
      </c>
      <c r="DK32" s="2124">
        <v>24.389100847014763</v>
      </c>
      <c r="DL32" s="2124">
        <v>24.333652215716523</v>
      </c>
      <c r="DM32" s="2124">
        <v>23.295605160487639</v>
      </c>
      <c r="DN32" s="2124">
        <v>24.137815669503901</v>
      </c>
      <c r="DO32" s="2124">
        <v>25.319302708733598</v>
      </c>
      <c r="DP32" s="2124">
        <v>25.489887082763506</v>
      </c>
      <c r="DQ32" s="2124">
        <v>25.361603913014918</v>
      </c>
      <c r="DR32" s="2124">
        <v>25.718963731262924</v>
      </c>
      <c r="DS32" s="2124">
        <v>25.892300488251333</v>
      </c>
      <c r="DT32" s="2124">
        <v>26.020411039298885</v>
      </c>
      <c r="DU32" s="2124">
        <v>26.029166852436511</v>
      </c>
      <c r="DV32" s="2124">
        <v>26.038909275979535</v>
      </c>
      <c r="DW32" s="2124">
        <v>26.040100052111107</v>
      </c>
      <c r="DX32" s="2124">
        <v>26.691449571038891</v>
      </c>
      <c r="DY32" s="2124">
        <v>26.046193761792928</v>
      </c>
      <c r="DZ32" s="2124">
        <v>24.837505363238886</v>
      </c>
      <c r="EA32" s="2124">
        <v>24.895025412248788</v>
      </c>
      <c r="EB32" s="2124">
        <v>24.818443941531747</v>
      </c>
      <c r="EC32" s="2124">
        <v>25.510332003805559</v>
      </c>
      <c r="ED32" s="2124">
        <v>25.81056567608454</v>
      </c>
      <c r="EE32" s="2124">
        <v>25.692442795211111</v>
      </c>
      <c r="EF32" s="2124">
        <v>25.363928138230161</v>
      </c>
      <c r="EG32" s="2124">
        <v>25.551446357657891</v>
      </c>
      <c r="EH32" s="2124">
        <v>25.557016947320989</v>
      </c>
      <c r="EI32" s="2124">
        <v>26.129053806464913</v>
      </c>
      <c r="EJ32" s="2124">
        <v>26.41463017083333</v>
      </c>
      <c r="EK32" s="2124">
        <v>26.447369924103278</v>
      </c>
      <c r="EL32" s="2124">
        <v>26.612299054678733</v>
      </c>
      <c r="EM32" s="2124">
        <v>26.881993364582225</v>
      </c>
      <c r="EN32" s="2124">
        <v>26.256316796132495</v>
      </c>
      <c r="EO32" s="2124">
        <v>25.849481770838391</v>
      </c>
      <c r="EP32" s="2124">
        <v>25.184205886664145</v>
      </c>
      <c r="EQ32" s="2124">
        <v>25.119393191177778</v>
      </c>
      <c r="ER32" s="2124">
        <v>24.969745873751766</v>
      </c>
      <c r="ES32" s="2124">
        <v>25.127509232477784</v>
      </c>
      <c r="ET32" s="2124">
        <v>25.051283573924184</v>
      </c>
      <c r="EU32" s="2124">
        <v>26.999128420412262</v>
      </c>
      <c r="EV32" s="2124">
        <v>27.926113636363638</v>
      </c>
      <c r="EW32" s="2124">
        <v>26.428923533333336</v>
      </c>
      <c r="EX32" s="2124">
        <v>25.095877777777776</v>
      </c>
      <c r="EY32" s="2124">
        <v>24.084295652173928</v>
      </c>
      <c r="EZ32" s="2124">
        <v>23.662931216931213</v>
      </c>
      <c r="FA32" s="2124">
        <v>22.874161904761909</v>
      </c>
      <c r="FB32" s="2124">
        <v>24.313945959595955</v>
      </c>
      <c r="FC32" s="2124">
        <v>24.256773684210529</v>
      </c>
      <c r="FD32" s="2124">
        <v>24.843150000000001</v>
      </c>
      <c r="FE32" s="2124">
        <v>24.077640000000006</v>
      </c>
      <c r="FF32" s="2124">
        <v>24.254894736842104</v>
      </c>
      <c r="FG32" s="2124">
        <v>24.487895454545455</v>
      </c>
      <c r="FH32" s="2124">
        <v>24.857639999999996</v>
      </c>
      <c r="FI32" s="2124">
        <v>24.605881313131317</v>
      </c>
      <c r="FJ32" s="2124">
        <v>25.621095454545458</v>
      </c>
      <c r="FK32" s="2124">
        <v>26.074574999999999</v>
      </c>
      <c r="FL32" s="2124">
        <v>26.305627272727278</v>
      </c>
      <c r="FM32" s="2124">
        <v>26.597980952380958</v>
      </c>
      <c r="FN32" s="2124">
        <v>26.214199999999998</v>
      </c>
      <c r="FO32" s="2124">
        <v>26.286304761904766</v>
      </c>
      <c r="FP32" s="2124">
        <v>26.008818181818182</v>
      </c>
      <c r="FQ32" s="2124">
        <v>26.249819047619049</v>
      </c>
      <c r="FR32" s="2124">
        <v>26.479970588235293</v>
      </c>
      <c r="FS32" s="2124">
        <v>25.576377272727271</v>
      </c>
      <c r="FT32" s="2124">
        <v>25.387839999999997</v>
      </c>
      <c r="FU32" s="2124">
        <v>24.873022727272726</v>
      </c>
      <c r="FV32" s="2124">
        <v>25.745214285714287</v>
      </c>
      <c r="FW32" s="2124">
        <v>25.863576190476195</v>
      </c>
      <c r="FX32" s="2124">
        <v>25.013873913043479</v>
      </c>
      <c r="FY32" s="2124">
        <v>24.782814285714284</v>
      </c>
      <c r="FZ32" s="2124">
        <v>24.584971428571436</v>
      </c>
      <c r="GA32" s="2124">
        <v>24.085895000000001</v>
      </c>
      <c r="GB32" s="2124">
        <v>24.194345000000002</v>
      </c>
      <c r="GC32" s="2124">
        <v>24.697649999999996</v>
      </c>
      <c r="GD32" s="2124">
        <v>24.516558823529415</v>
      </c>
      <c r="GE32" s="2124">
        <v>24.600561904761911</v>
      </c>
      <c r="GF32" s="4038">
        <v>25.06101428571429</v>
      </c>
      <c r="GG32" s="4038">
        <v>24.610900000000004</v>
      </c>
      <c r="GH32" s="4038">
        <v>24.572314285714285</v>
      </c>
      <c r="GI32" s="4038">
        <v>23.933599999999998</v>
      </c>
      <c r="GJ32" s="4038">
        <v>23.519763636363642</v>
      </c>
      <c r="GK32" s="4038">
        <v>23.174873684210528</v>
      </c>
      <c r="GL32" s="4038">
        <v>23.068904347826084</v>
      </c>
      <c r="GM32" s="4038">
        <v>23.953884999999996</v>
      </c>
      <c r="GN32" s="4038">
        <v>24.004555000000003</v>
      </c>
      <c r="GO32" s="4038">
        <v>23.776779999999995</v>
      </c>
      <c r="GP32" s="4038">
        <v>23.960055555555556</v>
      </c>
      <c r="GQ32" s="4038">
        <v>24.205956725146198</v>
      </c>
      <c r="GR32" s="4039">
        <v>24.001149999999996</v>
      </c>
    </row>
    <row r="33" spans="1:200" s="2123" customFormat="1" ht="23.1" customHeight="1" x14ac:dyDescent="0.3">
      <c r="A33" s="4035" t="s">
        <v>4808</v>
      </c>
      <c r="B33" s="2124">
        <v>16.757999999999999</v>
      </c>
      <c r="C33" s="2124">
        <v>16.849</v>
      </c>
      <c r="D33" s="2124">
        <v>17.078181818181818</v>
      </c>
      <c r="E33" s="2124">
        <v>17.166499999999999</v>
      </c>
      <c r="F33" s="2124">
        <v>17.343478260869563</v>
      </c>
      <c r="G33" s="2124">
        <v>17.231428571428573</v>
      </c>
      <c r="H33" s="2124">
        <v>17.103999999999999</v>
      </c>
      <c r="I33" s="2124">
        <v>16.911999999999999</v>
      </c>
      <c r="J33" s="2124">
        <v>17.032</v>
      </c>
      <c r="K33" s="2127">
        <v>17.073</v>
      </c>
      <c r="L33" s="2127">
        <v>16.913</v>
      </c>
      <c r="M33" s="2127">
        <v>16.271000000000001</v>
      </c>
      <c r="N33" s="2127">
        <v>16.052</v>
      </c>
      <c r="O33" s="2127">
        <v>15.747999999999999</v>
      </c>
      <c r="P33" s="2127">
        <v>16.222999999999999</v>
      </c>
      <c r="Q33" s="2127">
        <v>16.672000000000001</v>
      </c>
      <c r="R33" s="2127">
        <v>17.152999999999999</v>
      </c>
      <c r="S33" s="2127">
        <v>16.992000000000001</v>
      </c>
      <c r="T33" s="2127">
        <v>17.003</v>
      </c>
      <c r="U33" s="2124">
        <v>16.86</v>
      </c>
      <c r="V33" s="2124">
        <v>16.742000000000001</v>
      </c>
      <c r="W33" s="2124">
        <v>16.170999999999999</v>
      </c>
      <c r="X33" s="2124">
        <v>15.781000000000001</v>
      </c>
      <c r="Y33" s="2124">
        <v>15.609</v>
      </c>
      <c r="Z33" s="2124">
        <v>15.728999999999999</v>
      </c>
      <c r="AA33" s="2124">
        <v>16.440999999999999</v>
      </c>
      <c r="AB33" s="2124">
        <v>16.666</v>
      </c>
      <c r="AC33" s="2124">
        <v>16.776</v>
      </c>
      <c r="AD33" s="2124">
        <v>16.826000000000001</v>
      </c>
      <c r="AE33" s="2124">
        <v>16.875</v>
      </c>
      <c r="AF33" s="2124">
        <v>17.148</v>
      </c>
      <c r="AG33" s="2124">
        <v>17.349</v>
      </c>
      <c r="AH33" s="2124">
        <v>17.59</v>
      </c>
      <c r="AI33" s="2124">
        <v>17.577000000000002</v>
      </c>
      <c r="AJ33" s="2124">
        <v>17.684999999999999</v>
      </c>
      <c r="AK33" s="2124">
        <v>18.064</v>
      </c>
      <c r="AL33" s="2124">
        <v>17.914999999999999</v>
      </c>
      <c r="AM33" s="2124">
        <v>17.977</v>
      </c>
      <c r="AN33" s="2124">
        <v>17.850000000000001</v>
      </c>
      <c r="AO33" s="2124">
        <v>17.839500000000001</v>
      </c>
      <c r="AP33" s="2124">
        <v>18.196999999999999</v>
      </c>
      <c r="AQ33" s="2124">
        <v>18.1129</v>
      </c>
      <c r="AR33" s="2124">
        <v>18.2514</v>
      </c>
      <c r="AS33" s="2124">
        <v>18.247900000000001</v>
      </c>
      <c r="AT33" s="2124">
        <v>18.5914</v>
      </c>
      <c r="AU33" s="2124">
        <v>19.083300000000001</v>
      </c>
      <c r="AV33" s="2124">
        <v>19.158000000000001</v>
      </c>
      <c r="AW33" s="2124">
        <v>19.287700000000001</v>
      </c>
      <c r="AX33" s="2124">
        <v>19.578499999999998</v>
      </c>
      <c r="AY33" s="2124">
        <v>19.8873</v>
      </c>
      <c r="AZ33" s="2124">
        <v>19.724499999999999</v>
      </c>
      <c r="BA33" s="2124">
        <v>19.9786</v>
      </c>
      <c r="BB33" s="2124">
        <v>20.5943</v>
      </c>
      <c r="BC33" s="2124">
        <v>20.898599999999998</v>
      </c>
      <c r="BD33" s="2124">
        <v>21.0367</v>
      </c>
      <c r="BE33" s="2124">
        <v>21.553999999999998</v>
      </c>
      <c r="BF33" s="2124">
        <v>21.919499999999999</v>
      </c>
      <c r="BG33" s="2124">
        <v>22.117100000000001</v>
      </c>
      <c r="BH33" s="2124">
        <v>22.1433</v>
      </c>
      <c r="BI33" s="2124">
        <v>22.0395</v>
      </c>
      <c r="BJ33" s="2124">
        <v>21.8886</v>
      </c>
      <c r="BK33" s="2124">
        <v>21.153199999999998</v>
      </c>
      <c r="BL33" s="2124">
        <v>21.01</v>
      </c>
      <c r="BM33" s="2124">
        <v>21.225899999999999</v>
      </c>
      <c r="BN33" s="2124">
        <v>20.894200000000001</v>
      </c>
      <c r="BO33" s="2124">
        <v>21.465299999999999</v>
      </c>
      <c r="BP33" s="2124">
        <v>21.276299999999999</v>
      </c>
      <c r="BQ33" s="2124">
        <v>21.388999999999999</v>
      </c>
      <c r="BR33" s="2124">
        <v>20.832899999999999</v>
      </c>
      <c r="BS33" s="2124">
        <v>20.564599999999999</v>
      </c>
      <c r="BT33" s="2124">
        <v>20.558299999999999</v>
      </c>
      <c r="BU33" s="2124">
        <v>19.863900000000001</v>
      </c>
      <c r="BV33" s="2124">
        <v>19.6126</v>
      </c>
      <c r="BW33" s="2124">
        <v>20.411899999999999</v>
      </c>
      <c r="BX33" s="2124">
        <v>20.4846</v>
      </c>
      <c r="BY33" s="2124">
        <v>20.2439</v>
      </c>
      <c r="BZ33" s="2124">
        <v>20.189399999999999</v>
      </c>
      <c r="CA33" s="2124">
        <v>20.8127</v>
      </c>
      <c r="CB33" s="2124">
        <v>21.0563</v>
      </c>
      <c r="CC33" s="2124">
        <v>21.779499999999999</v>
      </c>
      <c r="CD33" s="2124">
        <v>22.167999999999999</v>
      </c>
      <c r="CE33" s="2124">
        <v>22.247699999999998</v>
      </c>
      <c r="CF33" s="2124">
        <v>22.4574</v>
      </c>
      <c r="CG33" s="2124">
        <v>22.666899999999998</v>
      </c>
      <c r="CH33" s="2124">
        <v>22.898499999999999</v>
      </c>
      <c r="CI33" s="2124">
        <v>23.215869999999999</v>
      </c>
      <c r="CJ33" s="2124">
        <v>22.954350000000002</v>
      </c>
      <c r="CK33" s="2124">
        <v>22.818152173913049</v>
      </c>
      <c r="CL33" s="2124">
        <v>22.783004999999996</v>
      </c>
      <c r="CM33" s="2124">
        <v>22.594742857142858</v>
      </c>
      <c r="CN33" s="2124">
        <v>22.541172727272723</v>
      </c>
      <c r="CO33" s="2124">
        <v>22.381464999999999</v>
      </c>
      <c r="CP33" s="2124">
        <v>23.966999999999999</v>
      </c>
      <c r="CQ33" s="2124">
        <v>23.347333854197903</v>
      </c>
      <c r="CR33" s="2124">
        <v>23.213315276628052</v>
      </c>
      <c r="CS33" s="2124">
        <v>23.588268337462242</v>
      </c>
      <c r="CT33" s="2124">
        <v>23.53592334704534</v>
      </c>
      <c r="CU33" s="2124">
        <v>23.854944206084522</v>
      </c>
      <c r="CV33" s="2124">
        <v>24.07279162376156</v>
      </c>
      <c r="CW33" s="2124">
        <v>24.189805222839485</v>
      </c>
      <c r="CX33" s="2124">
        <v>23.893700864554116</v>
      </c>
      <c r="CY33" s="2124">
        <v>23.566285037901615</v>
      </c>
      <c r="CZ33" s="2124">
        <v>23.226114483969496</v>
      </c>
      <c r="DA33" s="2124">
        <v>23.169147918580606</v>
      </c>
      <c r="DB33" s="2124">
        <v>23.371055412151382</v>
      </c>
      <c r="DC33" s="2124">
        <v>23.85356089154978</v>
      </c>
      <c r="DD33" s="2124">
        <v>23.889470006024052</v>
      </c>
      <c r="DE33" s="2124">
        <v>23.466031210343861</v>
      </c>
      <c r="DF33" s="2124">
        <v>23.277916811514093</v>
      </c>
      <c r="DG33" s="2124">
        <v>23.110842372836608</v>
      </c>
      <c r="DH33" s="2124">
        <v>23.224538301593022</v>
      </c>
      <c r="DI33" s="2124">
        <v>23.557940008873796</v>
      </c>
      <c r="DJ33" s="2124">
        <v>23.797147204984149</v>
      </c>
      <c r="DK33" s="2124">
        <v>23.699091445814247</v>
      </c>
      <c r="DL33" s="2124">
        <v>23.850673088793659</v>
      </c>
      <c r="DM33" s="2124">
        <v>23.930066896625945</v>
      </c>
      <c r="DN33" s="2124">
        <v>24.308335586712388</v>
      </c>
      <c r="DO33" s="2124">
        <v>25.203501901616331</v>
      </c>
      <c r="DP33" s="2124">
        <v>25.252874906252195</v>
      </c>
      <c r="DQ33" s="2124">
        <v>25.2243074770089</v>
      </c>
      <c r="DR33" s="2124">
        <v>25.681510317583857</v>
      </c>
      <c r="DS33" s="2124">
        <v>25.893608547441836</v>
      </c>
      <c r="DT33" s="2124">
        <v>25.684079968573769</v>
      </c>
      <c r="DU33" s="2124">
        <v>25.335873914899469</v>
      </c>
      <c r="DV33" s="2124">
        <v>25.115911757682849</v>
      </c>
      <c r="DW33" s="2124">
        <v>25.304183094046362</v>
      </c>
      <c r="DX33" s="2124">
        <v>25.532959584218283</v>
      </c>
      <c r="DY33" s="2124">
        <v>25.367698362767101</v>
      </c>
      <c r="DZ33" s="2124">
        <v>25.016859038783956</v>
      </c>
      <c r="EA33" s="2124">
        <v>24.968549189287593</v>
      </c>
      <c r="EB33" s="2124">
        <v>24.698396054931024</v>
      </c>
      <c r="EC33" s="2124">
        <v>24.90887339942083</v>
      </c>
      <c r="ED33" s="2124">
        <v>24.928576586985162</v>
      </c>
      <c r="EE33" s="2124">
        <v>24.953031571372041</v>
      </c>
      <c r="EF33" s="2124">
        <v>24.534856272821891</v>
      </c>
      <c r="EG33" s="2124">
        <v>24.265158111141186</v>
      </c>
      <c r="EH33" s="2124">
        <v>24.373516629559834</v>
      </c>
      <c r="EI33" s="2124">
        <v>24.231200710166863</v>
      </c>
      <c r="EJ33" s="2124">
        <v>24.496897112015223</v>
      </c>
      <c r="EK33" s="2124">
        <v>24.602893990283004</v>
      </c>
      <c r="EL33" s="2124">
        <v>24.721537092905766</v>
      </c>
      <c r="EM33" s="2124">
        <v>24.903398537069805</v>
      </c>
      <c r="EN33" s="2124">
        <v>24.994709456647435</v>
      </c>
      <c r="EO33" s="2124">
        <v>25.135233127606465</v>
      </c>
      <c r="EP33" s="2124">
        <v>25.109662260849596</v>
      </c>
      <c r="EQ33" s="2124">
        <v>24.780872916808583</v>
      </c>
      <c r="ER33" s="2124">
        <v>24.489873706660816</v>
      </c>
      <c r="ES33" s="2124">
        <v>24.617977440481173</v>
      </c>
      <c r="ET33" s="2124">
        <v>24.839735387485323</v>
      </c>
      <c r="EU33" s="2124">
        <v>26.278623872094165</v>
      </c>
      <c r="EV33" s="2124">
        <v>27.338440909090913</v>
      </c>
      <c r="EW33" s="2124">
        <v>26.858279080260683</v>
      </c>
      <c r="EX33" s="2124">
        <v>26.727862662337667</v>
      </c>
      <c r="EY33" s="2124">
        <v>26.650708337314867</v>
      </c>
      <c r="EZ33" s="2124">
        <v>25.900880952380938</v>
      </c>
      <c r="FA33" s="2124">
        <v>25.564565986394559</v>
      </c>
      <c r="FB33" s="2124">
        <v>26.033160064935068</v>
      </c>
      <c r="FC33" s="2124">
        <v>26.223342105263161</v>
      </c>
      <c r="FD33" s="2124">
        <v>26.207677272727278</v>
      </c>
      <c r="FE33" s="2124">
        <v>25.760129999999997</v>
      </c>
      <c r="FF33" s="2124">
        <v>26.077794736842112</v>
      </c>
      <c r="FG33" s="2124">
        <v>26.558777272727276</v>
      </c>
      <c r="FH33" s="2124">
        <v>26.745614999999997</v>
      </c>
      <c r="FI33" s="2124">
        <v>26.471290909090907</v>
      </c>
      <c r="FJ33" s="2124">
        <v>26.973313636363638</v>
      </c>
      <c r="FK33" s="2124">
        <v>27.146269999999998</v>
      </c>
      <c r="FL33" s="2124">
        <v>27.059390909090908</v>
      </c>
      <c r="FM33" s="2124">
        <v>26.823790476190478</v>
      </c>
      <c r="FN33" s="2124">
        <v>26.523409523809523</v>
      </c>
      <c r="FO33" s="2124">
        <v>26.120490476190472</v>
      </c>
      <c r="FP33" s="2124">
        <v>25.787895454545449</v>
      </c>
      <c r="FQ33" s="2124">
        <v>25.848395238095243</v>
      </c>
      <c r="FR33" s="2124">
        <v>25.943735294117648</v>
      </c>
      <c r="FS33" s="2124">
        <v>26.007822727272732</v>
      </c>
      <c r="FT33" s="2124">
        <v>26.073185000000002</v>
      </c>
      <c r="FU33" s="2124">
        <v>25.750749999999996</v>
      </c>
      <c r="FV33" s="2124">
        <v>25.847038095238098</v>
      </c>
      <c r="FW33" s="2124">
        <v>25.716714285714289</v>
      </c>
      <c r="FX33" s="2124">
        <v>25.219852173913043</v>
      </c>
      <c r="FY33" s="2124">
        <v>25.343523809523813</v>
      </c>
      <c r="FZ33" s="2124">
        <v>25.636026373626372</v>
      </c>
      <c r="GA33" s="2124">
        <v>25.807914999999998</v>
      </c>
      <c r="GB33" s="2124">
        <v>25.813679999999998</v>
      </c>
      <c r="GC33" s="2124">
        <v>25.76742777777778</v>
      </c>
      <c r="GD33" s="2124">
        <v>25.448664705882358</v>
      </c>
      <c r="GE33" s="2124">
        <v>25.808376190476185</v>
      </c>
      <c r="GF33" s="4038">
        <v>26.26700952380952</v>
      </c>
      <c r="GG33" s="4038">
        <v>26.430113636363636</v>
      </c>
      <c r="GH33" s="4038">
        <v>26.236695238095237</v>
      </c>
      <c r="GI33" s="4038">
        <v>25.832627272727276</v>
      </c>
      <c r="GJ33" s="4038">
        <v>25.729827272727277</v>
      </c>
      <c r="GK33" s="4038">
        <v>25.587857894736842</v>
      </c>
      <c r="GL33" s="4038">
        <v>25.583630434782613</v>
      </c>
      <c r="GM33" s="4038">
        <v>25.683910000000004</v>
      </c>
      <c r="GN33" s="4038">
        <v>25.643149999999999</v>
      </c>
      <c r="GO33" s="4038">
        <v>25.830470000000002</v>
      </c>
      <c r="GP33" s="4038">
        <v>25.882266666666666</v>
      </c>
      <c r="GQ33" s="4038">
        <v>26.15033201754386</v>
      </c>
      <c r="GR33" s="4039">
        <v>26.314722727272727</v>
      </c>
    </row>
    <row r="34" spans="1:200" s="2123" customFormat="1" ht="23.1" customHeight="1" x14ac:dyDescent="0.3">
      <c r="A34" s="4035" t="s">
        <v>4809</v>
      </c>
      <c r="B34" s="2124">
        <v>2.6720000000000002</v>
      </c>
      <c r="C34" s="2124">
        <v>2.702</v>
      </c>
      <c r="D34" s="2124">
        <v>3.0422727272727275</v>
      </c>
      <c r="E34" s="2124">
        <v>3.0305</v>
      </c>
      <c r="F34" s="2124">
        <v>3.0239130434782608</v>
      </c>
      <c r="G34" s="2124">
        <v>2.8757142857142859</v>
      </c>
      <c r="H34" s="2124">
        <v>2.8624999999999998</v>
      </c>
      <c r="I34" s="2124">
        <v>2.9369999999999998</v>
      </c>
      <c r="J34" s="2124">
        <v>3.1240000000000001</v>
      </c>
      <c r="K34" s="2127">
        <v>3.3494999999999999</v>
      </c>
      <c r="L34" s="2127">
        <v>3.3849999999999998</v>
      </c>
      <c r="M34" s="2127">
        <v>3.4329999999999998</v>
      </c>
      <c r="N34" s="2124">
        <v>3.5055000000000001</v>
      </c>
      <c r="O34" s="2124">
        <v>3.66</v>
      </c>
      <c r="P34" s="2124">
        <v>3.7010000000000001</v>
      </c>
      <c r="Q34" s="2124">
        <v>3.6739999999999999</v>
      </c>
      <c r="R34" s="2124">
        <v>4.0049999999999999</v>
      </c>
      <c r="S34" s="2124">
        <v>4.0469999999999997</v>
      </c>
      <c r="T34" s="2124">
        <v>4.0629999999999997</v>
      </c>
      <c r="U34" s="2124">
        <v>4.2080000000000002</v>
      </c>
      <c r="V34" s="2124">
        <v>4.306</v>
      </c>
      <c r="W34" s="2124">
        <v>4.2640000000000002</v>
      </c>
      <c r="X34" s="2124">
        <v>3.8959999999999999</v>
      </c>
      <c r="Y34" s="2124">
        <v>3.915</v>
      </c>
      <c r="Z34" s="2124">
        <v>4.0659999999999998</v>
      </c>
      <c r="AA34" s="2124">
        <v>4.2729999999999997</v>
      </c>
      <c r="AB34" s="2124">
        <v>4.2290000000000001</v>
      </c>
      <c r="AC34" s="2124">
        <v>4.5</v>
      </c>
      <c r="AD34" s="2124">
        <v>4.7439999999999998</v>
      </c>
      <c r="AE34" s="2124">
        <v>4.5369999999999999</v>
      </c>
      <c r="AF34" s="2124">
        <v>4.4969999999999999</v>
      </c>
      <c r="AG34" s="2124">
        <v>4.6037999999999997</v>
      </c>
      <c r="AH34" s="2124">
        <v>4.8570000000000002</v>
      </c>
      <c r="AI34" s="2124">
        <v>5.0869999999999997</v>
      </c>
      <c r="AJ34" s="2124">
        <v>4.899</v>
      </c>
      <c r="AK34" s="2124">
        <v>4.931</v>
      </c>
      <c r="AL34" s="2124">
        <v>4.8499999999999996</v>
      </c>
      <c r="AM34" s="2124">
        <v>4.7480000000000002</v>
      </c>
      <c r="AN34" s="2124">
        <v>4.4618000000000002</v>
      </c>
      <c r="AO34" s="2124">
        <v>4.5190000000000001</v>
      </c>
      <c r="AP34" s="2124">
        <v>4.7126000000000001</v>
      </c>
      <c r="AQ34" s="2124">
        <v>4.8304999999999998</v>
      </c>
      <c r="AR34" s="2124">
        <v>4.7476000000000003</v>
      </c>
      <c r="AS34" s="2124">
        <v>4.7031999999999998</v>
      </c>
      <c r="AT34" s="2124">
        <v>4.9432</v>
      </c>
      <c r="AU34" s="2124">
        <v>5.1862000000000004</v>
      </c>
      <c r="AV34" s="2124">
        <v>5.1719999999999997</v>
      </c>
      <c r="AW34" s="2124">
        <v>5.0731999999999999</v>
      </c>
      <c r="AX34" s="2124">
        <v>5.21</v>
      </c>
      <c r="AY34" s="2124">
        <v>5.0294999999999996</v>
      </c>
      <c r="AZ34" s="2124">
        <v>4.5781999999999998</v>
      </c>
      <c r="BA34" s="2124">
        <v>4.5313999999999997</v>
      </c>
      <c r="BB34" s="2124">
        <v>4.7542999999999997</v>
      </c>
      <c r="BC34" s="2124">
        <v>4.54</v>
      </c>
      <c r="BD34" s="2124">
        <v>4.4432999999999998</v>
      </c>
      <c r="BE34" s="2124">
        <v>4.7389999999999999</v>
      </c>
      <c r="BF34" s="2124">
        <v>4.9080000000000004</v>
      </c>
      <c r="BG34" s="2124">
        <v>4.8367000000000004</v>
      </c>
      <c r="BH34" s="2124">
        <v>4.8316999999999997</v>
      </c>
      <c r="BI34" s="2124">
        <v>4.6425000000000001</v>
      </c>
      <c r="BJ34" s="2124">
        <v>4.7004999999999999</v>
      </c>
      <c r="BK34" s="2124">
        <v>4.6285999999999996</v>
      </c>
      <c r="BL34" s="2124">
        <v>4.5510000000000002</v>
      </c>
      <c r="BM34" s="2124">
        <v>4.6664000000000003</v>
      </c>
      <c r="BN34" s="2124">
        <v>4.4466999999999999</v>
      </c>
      <c r="BO34" s="2124">
        <v>4.5033000000000003</v>
      </c>
      <c r="BP34" s="2124">
        <v>4.6576000000000004</v>
      </c>
      <c r="BQ34" s="2124">
        <v>4.6500000000000004</v>
      </c>
      <c r="BR34" s="2124">
        <v>4.4543999999999997</v>
      </c>
      <c r="BS34" s="2124">
        <v>4.2629000000000001</v>
      </c>
      <c r="BT34" s="2124">
        <v>3.8361999999999998</v>
      </c>
      <c r="BU34" s="2124">
        <v>3.4605999999999999</v>
      </c>
      <c r="BV34" s="2124">
        <v>3.4661</v>
      </c>
      <c r="BW34" s="2124">
        <v>3.6922000000000001</v>
      </c>
      <c r="BX34" s="2124">
        <v>3.5630999999999999</v>
      </c>
      <c r="BY34" s="2124">
        <v>3.6261999999999999</v>
      </c>
      <c r="BZ34" s="2124">
        <v>3.7364999999999999</v>
      </c>
      <c r="CA34" s="2124">
        <v>3.7227999999999999</v>
      </c>
      <c r="CB34" s="2124">
        <v>3.2473000000000001</v>
      </c>
      <c r="CC34" s="2124">
        <v>3.2812999999999999</v>
      </c>
      <c r="CD34" s="2124">
        <v>3.3353000000000002</v>
      </c>
      <c r="CE34" s="2124">
        <v>3.3984000000000001</v>
      </c>
      <c r="CF34" s="2124">
        <v>3.4552999999999998</v>
      </c>
      <c r="CG34" s="2124">
        <v>3.5225</v>
      </c>
      <c r="CH34" s="2124">
        <v>3.8546999999999998</v>
      </c>
      <c r="CI34" s="2124">
        <v>4.0790649999999999</v>
      </c>
      <c r="CJ34" s="2124">
        <v>4.1658772727272737</v>
      </c>
      <c r="CK34" s="2124">
        <v>4.1837086956521743</v>
      </c>
      <c r="CL34" s="2124">
        <v>4.1656550000000001</v>
      </c>
      <c r="CM34" s="2124">
        <v>4.30397619047619</v>
      </c>
      <c r="CN34" s="2124">
        <v>4.2520727272727266</v>
      </c>
      <c r="CO34" s="2124">
        <v>4.1721850000000007</v>
      </c>
      <c r="CP34" s="2124">
        <v>4.3959999999999999</v>
      </c>
      <c r="CQ34" s="2124">
        <v>4.2772433017535469</v>
      </c>
      <c r="CR34" s="2124">
        <v>4.3295198587026569</v>
      </c>
      <c r="CS34" s="2124">
        <v>4.4357190662529149</v>
      </c>
      <c r="CT34" s="2124">
        <v>4.4624094718396288</v>
      </c>
      <c r="CU34" s="2124">
        <v>4.4655108426880306</v>
      </c>
      <c r="CV34" s="2124">
        <v>4.6267038636392366</v>
      </c>
      <c r="CW34" s="2124">
        <v>4.5356470210893081</v>
      </c>
      <c r="CX34" s="2124">
        <v>4.2620224636081163</v>
      </c>
      <c r="CY34" s="2124">
        <v>4.3386433542192933</v>
      </c>
      <c r="CZ34" s="2124">
        <v>4.3238891020413135</v>
      </c>
      <c r="DA34" s="2124">
        <v>4.208836395000211</v>
      </c>
      <c r="DB34" s="2124">
        <v>4.2697037917046785</v>
      </c>
      <c r="DC34" s="2124">
        <v>4.300147130799755</v>
      </c>
      <c r="DD34" s="2124">
        <v>4.1081725569487864</v>
      </c>
      <c r="DE34" s="2124">
        <v>3.909848208732813</v>
      </c>
      <c r="DF34" s="2124">
        <v>3.7625954346183024</v>
      </c>
      <c r="DG34" s="2124">
        <v>3.6827117070059883</v>
      </c>
      <c r="DH34" s="2124">
        <v>3.6979842359907096</v>
      </c>
      <c r="DI34" s="2124">
        <v>3.7828404874052901</v>
      </c>
      <c r="DJ34" s="2124">
        <v>3.9191637932017236</v>
      </c>
      <c r="DK34" s="2124">
        <v>3.9514543026214488</v>
      </c>
      <c r="DL34" s="2124">
        <v>3.8359853005092184</v>
      </c>
      <c r="DM34" s="2124">
        <v>3.7274638806544615</v>
      </c>
      <c r="DN34" s="2124">
        <v>3.7306375348746883</v>
      </c>
      <c r="DO34" s="2124">
        <v>3.8802480426309258</v>
      </c>
      <c r="DP34" s="2124">
        <v>3.8329099385933123</v>
      </c>
      <c r="DQ34" s="2124">
        <v>3.7804619281712579</v>
      </c>
      <c r="DR34" s="2124">
        <v>3.6630073893087989</v>
      </c>
      <c r="DS34" s="2124">
        <v>3.6192437040455188</v>
      </c>
      <c r="DT34" s="2124">
        <v>3.6527415832442087</v>
      </c>
      <c r="DU34" s="2124">
        <v>3.5576262187028851</v>
      </c>
      <c r="DV34" s="2124">
        <v>3.5266240813225913</v>
      </c>
      <c r="DW34" s="2124">
        <v>3.4548237904409915</v>
      </c>
      <c r="DX34" s="2124">
        <v>3.492511961893848</v>
      </c>
      <c r="DY34" s="2124">
        <v>3.4153373573757264</v>
      </c>
      <c r="DZ34" s="2124">
        <v>3.1550674573292907</v>
      </c>
      <c r="EA34" s="2124">
        <v>3.2093342079043912</v>
      </c>
      <c r="EB34" s="2124">
        <v>3.1358030997531885</v>
      </c>
      <c r="EC34" s="2124">
        <v>3.1677634558290126</v>
      </c>
      <c r="ED34" s="2124">
        <v>3.1473238687509282</v>
      </c>
      <c r="EE34" s="2124">
        <v>3.0695100067739309</v>
      </c>
      <c r="EF34" s="2124">
        <v>2.9986284940067907</v>
      </c>
      <c r="EG34" s="2124">
        <v>2.8665131912974284</v>
      </c>
      <c r="EH34" s="2124">
        <v>2.8307984638668495</v>
      </c>
      <c r="EI34" s="2124">
        <v>2.8703791531057448</v>
      </c>
      <c r="EJ34" s="2124">
        <v>2.93147652163253</v>
      </c>
      <c r="EK34" s="2124">
        <v>2.9753364948827432</v>
      </c>
      <c r="EL34" s="2124">
        <v>2.9062170832109917</v>
      </c>
      <c r="EM34" s="2124">
        <v>2.9112595055048947</v>
      </c>
      <c r="EN34" s="2124">
        <v>2.9311100105401997</v>
      </c>
      <c r="EO34" s="2124">
        <v>2.9045200843882699</v>
      </c>
      <c r="EP34" s="2124">
        <v>2.8964409801106323</v>
      </c>
      <c r="EQ34" s="2124">
        <v>2.9019397114231102</v>
      </c>
      <c r="ER34" s="2124">
        <v>2.8145403504306978</v>
      </c>
      <c r="ES34" s="2124">
        <v>2.8557139524186517</v>
      </c>
      <c r="ET34" s="2124">
        <v>2.9126323564897816</v>
      </c>
      <c r="EU34" s="2124">
        <v>3.0087663574384909</v>
      </c>
      <c r="EV34" s="2124">
        <v>3.0824818181818183</v>
      </c>
      <c r="EW34" s="2124">
        <v>3.0012321128754431</v>
      </c>
      <c r="EX34" s="2124">
        <v>2.9307087662337667</v>
      </c>
      <c r="EY34" s="2124">
        <v>2.9220071428571432</v>
      </c>
      <c r="EZ34" s="2124">
        <v>2.8136608843537418</v>
      </c>
      <c r="FA34" s="2124">
        <v>2.6584085034047624</v>
      </c>
      <c r="FB34" s="2124">
        <v>2.7106951298733764</v>
      </c>
      <c r="FC34" s="2124">
        <v>2.6328842105263157</v>
      </c>
      <c r="FD34" s="2124">
        <v>2.4793863636363636</v>
      </c>
      <c r="FE34" s="2124">
        <v>2.264475</v>
      </c>
      <c r="FF34" s="2124">
        <v>2.3340052631578949</v>
      </c>
      <c r="FG34" s="2124">
        <v>2.3751818181818183</v>
      </c>
      <c r="FH34" s="2124">
        <v>2.4814949999999998</v>
      </c>
      <c r="FI34" s="2124">
        <v>2.3804776223776218</v>
      </c>
      <c r="FJ34" s="2124">
        <v>2.4236181818181817</v>
      </c>
      <c r="FK34" s="2124">
        <v>2.5465299999999997</v>
      </c>
      <c r="FL34" s="2124">
        <v>2.6517499999999994</v>
      </c>
      <c r="FM34" s="2124">
        <v>2.6006285714285715</v>
      </c>
      <c r="FN34" s="2124">
        <v>2.6369666666666669</v>
      </c>
      <c r="FO34" s="2124">
        <v>2.6483047619047624</v>
      </c>
      <c r="FP34" s="2124">
        <v>2.6747590909090913</v>
      </c>
      <c r="FQ34" s="2124">
        <v>2.7276380952380954</v>
      </c>
      <c r="FR34" s="2124">
        <v>2.7891411764705882</v>
      </c>
      <c r="FS34" s="2124">
        <v>2.8311590909090905</v>
      </c>
      <c r="FT34" s="2124">
        <v>2.7107350000000006</v>
      </c>
      <c r="FU34" s="2124">
        <v>2.7069636363636365</v>
      </c>
      <c r="FV34" s="2124">
        <v>2.7742904761904761</v>
      </c>
      <c r="FW34" s="2124">
        <v>2.687095238095238</v>
      </c>
      <c r="FX34" s="2124">
        <v>2.5923434782608692</v>
      </c>
      <c r="FY34" s="2124">
        <v>2.60612380952381</v>
      </c>
      <c r="FZ34" s="2124">
        <v>2.5504769230769235</v>
      </c>
      <c r="GA34" s="2124">
        <v>2.4864850000000001</v>
      </c>
      <c r="GB34" s="2124">
        <v>2.6445150000000002</v>
      </c>
      <c r="GC34" s="2124">
        <v>2.7929222222222219</v>
      </c>
      <c r="GD34" s="2124">
        <v>2.8419941176470584</v>
      </c>
      <c r="GE34" s="2124">
        <v>2.8692380952380958</v>
      </c>
      <c r="GF34" s="4038">
        <v>2.8678047619047624</v>
      </c>
      <c r="GG34" s="4038">
        <v>2.8302181818181817</v>
      </c>
      <c r="GH34" s="4038">
        <v>2.6676523809523811</v>
      </c>
      <c r="GI34" s="4038">
        <v>2.6327545454545462</v>
      </c>
      <c r="GJ34" s="4038">
        <v>2.5166863636363641</v>
      </c>
      <c r="GK34" s="4038">
        <v>2.3832842105263161</v>
      </c>
      <c r="GL34" s="4038">
        <v>2.4448478260869564</v>
      </c>
      <c r="GM34" s="4038">
        <v>2.5180750000000005</v>
      </c>
      <c r="GN34" s="4038">
        <v>2.4843249999999997</v>
      </c>
      <c r="GO34" s="4038">
        <v>2.5463150000000008</v>
      </c>
      <c r="GP34" s="4038">
        <v>2.5472333333333328</v>
      </c>
      <c r="GQ34" s="4038">
        <v>2.4763842105263159</v>
      </c>
      <c r="GR34" s="4039">
        <v>2.5364318181818177</v>
      </c>
    </row>
    <row r="35" spans="1:200" s="2123" customFormat="1" ht="23.1" customHeight="1" x14ac:dyDescent="0.3">
      <c r="A35" s="4035" t="s">
        <v>4810</v>
      </c>
      <c r="B35" s="2124">
        <v>18.302</v>
      </c>
      <c r="C35" s="2124">
        <v>17.972999999999999</v>
      </c>
      <c r="D35" s="2124">
        <v>19.152272727272727</v>
      </c>
      <c r="E35" s="2124">
        <v>19.6465</v>
      </c>
      <c r="F35" s="2124">
        <v>20.420000000000002</v>
      </c>
      <c r="G35" s="2124">
        <v>20.020476190476192</v>
      </c>
      <c r="H35" s="2124">
        <v>20.015999999999998</v>
      </c>
      <c r="I35" s="2124">
        <v>20.027000000000001</v>
      </c>
      <c r="J35" s="2124">
        <v>20.305</v>
      </c>
      <c r="K35" s="2127">
        <v>20.577999999999999</v>
      </c>
      <c r="L35" s="2127">
        <v>21.103000000000002</v>
      </c>
      <c r="M35" s="2127">
        <v>20.626000000000001</v>
      </c>
      <c r="N35" s="2127">
        <v>20.436</v>
      </c>
      <c r="O35" s="2124">
        <v>20.059999999999999</v>
      </c>
      <c r="P35" s="2124">
        <v>21.216000000000001</v>
      </c>
      <c r="Q35" s="2124">
        <v>21.661999999999999</v>
      </c>
      <c r="R35" s="2124">
        <v>21.852</v>
      </c>
      <c r="S35" s="2124">
        <v>21.306000000000001</v>
      </c>
      <c r="T35" s="2124">
        <v>21.279</v>
      </c>
      <c r="U35" s="2124">
        <v>21.818999999999999</v>
      </c>
      <c r="V35" s="2124">
        <v>21.428000000000001</v>
      </c>
      <c r="W35" s="2124">
        <v>21.501000000000001</v>
      </c>
      <c r="X35" s="2124">
        <v>21.24</v>
      </c>
      <c r="Y35" s="2124">
        <v>20.849</v>
      </c>
      <c r="Z35" s="2124">
        <v>20.655999999999999</v>
      </c>
      <c r="AA35" s="2124">
        <v>21.132999999999999</v>
      </c>
      <c r="AB35" s="2124">
        <v>21.975999999999999</v>
      </c>
      <c r="AC35" s="2124">
        <v>22.724</v>
      </c>
      <c r="AD35" s="2124">
        <v>22.913</v>
      </c>
      <c r="AE35" s="2124">
        <v>22.687000000000001</v>
      </c>
      <c r="AF35" s="2124">
        <v>22.805</v>
      </c>
      <c r="AG35" s="2124">
        <v>23.326000000000001</v>
      </c>
      <c r="AH35" s="2124">
        <v>24.552</v>
      </c>
      <c r="AI35" s="2124">
        <v>24.945</v>
      </c>
      <c r="AJ35" s="2124">
        <v>24.318999999999999</v>
      </c>
      <c r="AK35" s="2124">
        <v>24.84</v>
      </c>
      <c r="AL35" s="2124">
        <v>24.512</v>
      </c>
      <c r="AM35" s="2124">
        <v>24.161000000000001</v>
      </c>
      <c r="AN35" s="2124">
        <v>23.3691</v>
      </c>
      <c r="AO35" s="2124">
        <v>22.993300000000001</v>
      </c>
      <c r="AP35" s="2124">
        <v>23.687000000000001</v>
      </c>
      <c r="AQ35" s="2124">
        <v>23.834299999999999</v>
      </c>
      <c r="AR35" s="2124">
        <v>23.723800000000001</v>
      </c>
      <c r="AS35" s="2124">
        <v>23.371600000000001</v>
      </c>
      <c r="AT35" s="2124">
        <v>23.5977</v>
      </c>
      <c r="AU35" s="2124">
        <v>24.1252</v>
      </c>
      <c r="AV35" s="2124">
        <v>23.677</v>
      </c>
      <c r="AW35" s="2124">
        <v>23.735499999999998</v>
      </c>
      <c r="AX35" s="2124">
        <v>24.166</v>
      </c>
      <c r="AY35" s="2124">
        <v>25.488199999999999</v>
      </c>
      <c r="AZ35" s="2124">
        <v>25.234999999999999</v>
      </c>
      <c r="BA35" s="2124">
        <v>25.367100000000001</v>
      </c>
      <c r="BB35" s="2124">
        <v>26.208100000000002</v>
      </c>
      <c r="BC35" s="2124">
        <v>26.445699999999999</v>
      </c>
      <c r="BD35" s="2124">
        <v>26.268999999999998</v>
      </c>
      <c r="BE35" s="2124">
        <v>27.004000000000001</v>
      </c>
      <c r="BF35" s="2124">
        <v>27.774000000000001</v>
      </c>
      <c r="BG35" s="2124">
        <v>27.1538</v>
      </c>
      <c r="BH35" s="2124">
        <v>27.171099999999999</v>
      </c>
      <c r="BI35" s="2124">
        <v>27.3325</v>
      </c>
      <c r="BJ35" s="2124">
        <v>27.041899999999998</v>
      </c>
      <c r="BK35" s="2124">
        <v>26.09</v>
      </c>
      <c r="BL35" s="2124">
        <v>25.984000000000002</v>
      </c>
      <c r="BM35" s="2124">
        <v>26.453199999999999</v>
      </c>
      <c r="BN35" s="2124">
        <v>26.263100000000001</v>
      </c>
      <c r="BO35" s="2124">
        <v>26.5534</v>
      </c>
      <c r="BP35" s="2124">
        <v>26.389800000000001</v>
      </c>
      <c r="BQ35" s="2124">
        <v>27.465</v>
      </c>
      <c r="BR35" s="2124">
        <v>26.335699999999999</v>
      </c>
      <c r="BS35" s="2124">
        <v>26.551400000000001</v>
      </c>
      <c r="BT35" s="2124">
        <v>26.3902</v>
      </c>
      <c r="BU35" s="2124">
        <v>27.081</v>
      </c>
      <c r="BV35" s="2124">
        <v>26.2255</v>
      </c>
      <c r="BW35" s="2124">
        <v>26.531300000000002</v>
      </c>
      <c r="BX35" s="2124">
        <v>26.857700000000001</v>
      </c>
      <c r="BY35" s="2124">
        <v>26.646899999999999</v>
      </c>
      <c r="BZ35" s="2124">
        <v>26.029499999999999</v>
      </c>
      <c r="CA35" s="2124">
        <v>26.732299999999999</v>
      </c>
      <c r="CB35" s="2124">
        <v>27.132200000000001</v>
      </c>
      <c r="CC35" s="2124">
        <v>27.476199999999999</v>
      </c>
      <c r="CD35" s="2124">
        <v>28.6631</v>
      </c>
      <c r="CE35" s="2124">
        <v>29.387</v>
      </c>
      <c r="CF35" s="2124">
        <v>28.995799999999999</v>
      </c>
      <c r="CG35" s="2124">
        <v>29.960799999999999</v>
      </c>
      <c r="CH35" s="2124">
        <v>29.9358</v>
      </c>
      <c r="CI35" s="2124">
        <v>30.529914999999999</v>
      </c>
      <c r="CJ35" s="2124">
        <v>30.758495454545457</v>
      </c>
      <c r="CK35" s="2124">
        <v>30.491508695652168</v>
      </c>
      <c r="CL35" s="2124">
        <v>30.580559999999998</v>
      </c>
      <c r="CM35" s="2124">
        <v>30.739638095238092</v>
      </c>
      <c r="CN35" s="2124">
        <v>30.574972727272733</v>
      </c>
      <c r="CO35" s="2124">
        <v>30.526254999999999</v>
      </c>
      <c r="CP35" s="2124">
        <v>29.404</v>
      </c>
      <c r="CQ35" s="2124">
        <v>30.367096466572946</v>
      </c>
      <c r="CR35" s="2124">
        <v>30.101642702534516</v>
      </c>
      <c r="CS35" s="2124">
        <v>31.318911415157316</v>
      </c>
      <c r="CT35" s="2124">
        <v>31.560772432947495</v>
      </c>
      <c r="CU35" s="2124">
        <v>31.333431707080347</v>
      </c>
      <c r="CV35" s="2124">
        <v>32.34166974693634</v>
      </c>
      <c r="CW35" s="2124">
        <v>32.424401345729812</v>
      </c>
      <c r="CX35" s="2124">
        <v>31.98539608510147</v>
      </c>
      <c r="CY35" s="2124">
        <v>32.540519347357375</v>
      </c>
      <c r="CZ35" s="2124">
        <v>32.143370290013429</v>
      </c>
      <c r="DA35" s="2124">
        <v>32.687098743326437</v>
      </c>
      <c r="DB35" s="2124">
        <v>34.164880077421074</v>
      </c>
      <c r="DC35" s="2124">
        <v>35.073493335868726</v>
      </c>
      <c r="DD35" s="2124">
        <v>36.938373618955467</v>
      </c>
      <c r="DE35" s="2124">
        <v>33.522896861722046</v>
      </c>
      <c r="DF35" s="2124">
        <v>32.940132570404089</v>
      </c>
      <c r="DG35" s="2124">
        <v>32.631981889323313</v>
      </c>
      <c r="DH35" s="2124">
        <v>32.12002594736542</v>
      </c>
      <c r="DI35" s="2124">
        <v>32.008933689835402</v>
      </c>
      <c r="DJ35" s="2124">
        <v>32.584446394653597</v>
      </c>
      <c r="DK35" s="2124">
        <v>32.544198005631692</v>
      </c>
      <c r="DL35" s="2124">
        <v>32.547496948851574</v>
      </c>
      <c r="DM35" s="2124">
        <v>32.045384894727938</v>
      </c>
      <c r="DN35" s="2124">
        <v>32.326526565066331</v>
      </c>
      <c r="DO35" s="2124">
        <v>32.446190471738937</v>
      </c>
      <c r="DP35" s="2124">
        <v>32.349890677758879</v>
      </c>
      <c r="DQ35" s="2124">
        <v>32.921402274366635</v>
      </c>
      <c r="DR35" s="2124">
        <v>33.56317891110902</v>
      </c>
      <c r="DS35" s="2124">
        <v>33.620944286596142</v>
      </c>
      <c r="DT35" s="2124">
        <v>33.87942714991911</v>
      </c>
      <c r="DU35" s="2124">
        <v>33.482000641837146</v>
      </c>
      <c r="DV35" s="2124">
        <v>33.644336495333903</v>
      </c>
      <c r="DW35" s="2124">
        <v>33.202552792325392</v>
      </c>
      <c r="DX35" s="2124">
        <v>33.58852054607091</v>
      </c>
      <c r="DY35" s="2124">
        <v>32.98489892011316</v>
      </c>
      <c r="DZ35" s="2124">
        <v>33.622921813261094</v>
      </c>
      <c r="EA35" s="2124">
        <v>33.365411879552788</v>
      </c>
      <c r="EB35" s="2124">
        <v>33.794220401829655</v>
      </c>
      <c r="EC35" s="2124">
        <v>33.872531969098993</v>
      </c>
      <c r="ED35" s="2124">
        <v>34.177164998813303</v>
      </c>
      <c r="EE35" s="2124">
        <v>33.914881686720776</v>
      </c>
      <c r="EF35" s="2124">
        <v>34.384516562301435</v>
      </c>
      <c r="EG35" s="2124">
        <v>34.002848663691381</v>
      </c>
      <c r="EH35" s="2124">
        <v>34.358601326841324</v>
      </c>
      <c r="EI35" s="2124">
        <v>34.728895806029115</v>
      </c>
      <c r="EJ35" s="2124">
        <v>34.662762353722385</v>
      </c>
      <c r="EK35" s="2124">
        <v>34.512673559385981</v>
      </c>
      <c r="EL35" s="2124">
        <v>34.360934230235934</v>
      </c>
      <c r="EM35" s="2124">
        <v>34.364150449734439</v>
      </c>
      <c r="EN35" s="2124">
        <v>34.129278026217939</v>
      </c>
      <c r="EO35" s="2124">
        <v>33.805663946657901</v>
      </c>
      <c r="EP35" s="2124">
        <v>33.462757747549617</v>
      </c>
      <c r="EQ35" s="2124">
        <v>33.179074007052591</v>
      </c>
      <c r="ER35" s="2124">
        <v>32.876832149493666</v>
      </c>
      <c r="ES35" s="2124">
        <v>34.966779077059201</v>
      </c>
      <c r="ET35" s="2124">
        <v>35.868983344404981</v>
      </c>
      <c r="EU35" s="2124">
        <v>36.824011099038096</v>
      </c>
      <c r="EV35" s="2124">
        <v>38.23150718956628</v>
      </c>
      <c r="EW35" s="2124">
        <v>38.329209954325414</v>
      </c>
      <c r="EX35" s="2124">
        <v>38.455866558441556</v>
      </c>
      <c r="EY35" s="2124">
        <v>37.917449689440993</v>
      </c>
      <c r="EZ35" s="2124">
        <v>37.28272278911566</v>
      </c>
      <c r="FA35" s="2124">
        <v>37.106617346938783</v>
      </c>
      <c r="FB35" s="2124">
        <v>37.52845389610389</v>
      </c>
      <c r="FC35" s="2124">
        <v>36.581399999999995</v>
      </c>
      <c r="FD35" s="2124">
        <v>36.956745454545455</v>
      </c>
      <c r="FE35" s="2124">
        <v>36.578369999999993</v>
      </c>
      <c r="FF35" s="2124">
        <v>36.84281578947369</v>
      </c>
      <c r="FG35" s="2124">
        <v>37.02895909090909</v>
      </c>
      <c r="FH35" s="2124">
        <v>37.337454999999999</v>
      </c>
      <c r="FI35" s="2124">
        <v>36.942261188811194</v>
      </c>
      <c r="FJ35" s="2124">
        <v>37.536550000000005</v>
      </c>
      <c r="FK35" s="2124">
        <v>37.195550000000004</v>
      </c>
      <c r="FL35" s="2124">
        <v>37.420413636363634</v>
      </c>
      <c r="FM35" s="2124">
        <v>37.311347619047623</v>
      </c>
      <c r="FN35" s="2124">
        <v>37.06155714285714</v>
      </c>
      <c r="FO35" s="2124">
        <v>36.87452857142857</v>
      </c>
      <c r="FP35" s="2124">
        <v>36.182404545454546</v>
      </c>
      <c r="FQ35" s="2124">
        <v>36.495180952380956</v>
      </c>
      <c r="FR35" s="2124">
        <v>36.529570588235302</v>
      </c>
      <c r="FS35" s="2124">
        <v>36.332927272727268</v>
      </c>
      <c r="FT35" s="2124">
        <v>36.266729999999995</v>
      </c>
      <c r="FU35" s="2124">
        <v>36.228686363636363</v>
      </c>
      <c r="FV35" s="2124">
        <v>36.769338095238091</v>
      </c>
      <c r="FW35" s="2124">
        <v>36.571638095238086</v>
      </c>
      <c r="FX35" s="2124">
        <v>35.389339130434784</v>
      </c>
      <c r="FY35" s="2124">
        <v>35.482547619047615</v>
      </c>
      <c r="FZ35" s="2124">
        <v>35.453821611721615</v>
      </c>
      <c r="GA35" s="2124">
        <v>35.21584</v>
      </c>
      <c r="GB35" s="2124">
        <v>35.111685000000001</v>
      </c>
      <c r="GC35" s="2124">
        <v>35.269594444444451</v>
      </c>
      <c r="GD35" s="2124">
        <v>35.849876470588235</v>
      </c>
      <c r="GE35" s="2124">
        <v>35.740623809523811</v>
      </c>
      <c r="GF35" s="4038">
        <v>35.599480952380951</v>
      </c>
      <c r="GG35" s="4038">
        <v>35.365209090909083</v>
      </c>
      <c r="GH35" s="4038">
        <v>35.596280952380951</v>
      </c>
      <c r="GI35" s="4038">
        <v>35.295259090909092</v>
      </c>
      <c r="GJ35" s="4038">
        <v>35.45183636363636</v>
      </c>
      <c r="GK35" s="4038">
        <v>36.125321052631584</v>
      </c>
      <c r="GL35" s="4038">
        <v>35.425313043478262</v>
      </c>
      <c r="GM35" s="4038">
        <v>35.184199999999997</v>
      </c>
      <c r="GN35" s="4038">
        <v>35.300965000000005</v>
      </c>
      <c r="GO35" s="4038">
        <v>35.31833000000001</v>
      </c>
      <c r="GP35" s="4038">
        <v>34.869550000000004</v>
      </c>
      <c r="GQ35" s="4038">
        <v>35.296977192982446</v>
      </c>
      <c r="GR35" s="4039">
        <v>35.320059090909098</v>
      </c>
    </row>
    <row r="36" spans="1:200" s="2123" customFormat="1" ht="23.1" customHeight="1" x14ac:dyDescent="0.3">
      <c r="A36" s="4035" t="s">
        <v>4811</v>
      </c>
      <c r="B36" s="2124">
        <v>30.48</v>
      </c>
      <c r="C36" s="2124">
        <v>30.515999999999998</v>
      </c>
      <c r="D36" s="2124">
        <v>30.411568181818176</v>
      </c>
      <c r="E36" s="2124">
        <v>30.28931</v>
      </c>
      <c r="F36" s="2124">
        <v>30.076565217391302</v>
      </c>
      <c r="G36" s="2124">
        <v>29.938290476190474</v>
      </c>
      <c r="H36" s="2124">
        <v>29.885439999999999</v>
      </c>
      <c r="I36" s="2124">
        <v>29.876999999999999</v>
      </c>
      <c r="J36" s="2124">
        <v>29.739000000000001</v>
      </c>
      <c r="K36" s="2124">
        <v>29.605989999999998</v>
      </c>
      <c r="L36" s="2124">
        <v>29.05</v>
      </c>
      <c r="M36" s="2124">
        <v>28.125</v>
      </c>
      <c r="N36" s="2124">
        <v>27.860099999999999</v>
      </c>
      <c r="O36" s="2124">
        <v>27.677</v>
      </c>
      <c r="P36" s="2124">
        <v>27.815000000000001</v>
      </c>
      <c r="Q36" s="2124">
        <v>28.588999999999999</v>
      </c>
      <c r="R36" s="2124">
        <v>29.77</v>
      </c>
      <c r="S36" s="2124">
        <v>29.466000000000001</v>
      </c>
      <c r="T36" s="2124">
        <v>29.350999999999999</v>
      </c>
      <c r="U36" s="2124">
        <v>28.904</v>
      </c>
      <c r="V36" s="2124">
        <v>28.623999999999999</v>
      </c>
      <c r="W36" s="2124">
        <v>27.271999999999998</v>
      </c>
      <c r="X36" s="2124">
        <v>26.442</v>
      </c>
      <c r="Y36" s="2124">
        <v>26.079000000000001</v>
      </c>
      <c r="Z36" s="2124">
        <v>26.469000000000001</v>
      </c>
      <c r="AA36" s="2124">
        <v>27.405999999999999</v>
      </c>
      <c r="AB36" s="2124">
        <v>28.221</v>
      </c>
      <c r="AC36" s="2124">
        <v>28.42</v>
      </c>
      <c r="AD36" s="2124">
        <v>28.491</v>
      </c>
      <c r="AE36" s="2124">
        <v>28.62</v>
      </c>
      <c r="AF36" s="2124">
        <v>28.780999999999999</v>
      </c>
      <c r="AG36" s="2124">
        <v>28.814</v>
      </c>
      <c r="AH36" s="2124">
        <v>28.745000000000001</v>
      </c>
      <c r="AI36" s="2124">
        <v>28.565000000000001</v>
      </c>
      <c r="AJ36" s="2124">
        <v>28.663</v>
      </c>
      <c r="AK36" s="2124">
        <v>29.161000000000001</v>
      </c>
      <c r="AL36" s="2124">
        <v>29.311199999999999</v>
      </c>
      <c r="AM36" s="2124">
        <v>29.378299999999999</v>
      </c>
      <c r="AN36" s="2124">
        <v>29.5322</v>
      </c>
      <c r="AO36" s="2124">
        <v>29.7195</v>
      </c>
      <c r="AP36" s="2124">
        <v>29.929600000000001</v>
      </c>
      <c r="AQ36" s="2124">
        <v>30.129200000000001</v>
      </c>
      <c r="AR36" s="2124">
        <v>30.528500000000001</v>
      </c>
      <c r="AS36" s="2124">
        <v>30.6585</v>
      </c>
      <c r="AT36" s="2124">
        <v>30.772099999999998</v>
      </c>
      <c r="AU36" s="2124">
        <v>30.7911</v>
      </c>
      <c r="AV36" s="2124">
        <v>30.849599999999999</v>
      </c>
      <c r="AW36" s="2124">
        <v>30.909300000000002</v>
      </c>
      <c r="AX36" s="2124">
        <v>30.974599999999999</v>
      </c>
      <c r="AY36" s="2124">
        <v>30.979399999999998</v>
      </c>
      <c r="AZ36" s="2124">
        <v>30.987500000000001</v>
      </c>
      <c r="BA36" s="2124">
        <v>31.266999999999999</v>
      </c>
      <c r="BB36" s="2124">
        <v>32.0807</v>
      </c>
      <c r="BC36" s="2124">
        <v>32.616700000000002</v>
      </c>
      <c r="BD36" s="2124">
        <v>32.846499999999999</v>
      </c>
      <c r="BE36" s="2124">
        <v>33.113</v>
      </c>
      <c r="BF36" s="2124">
        <v>33.304900000000004</v>
      </c>
      <c r="BG36" s="2124">
        <v>33.567799999999998</v>
      </c>
      <c r="BH36" s="2124">
        <v>33.511099999999999</v>
      </c>
      <c r="BI36" s="2124">
        <v>33.086199999999998</v>
      </c>
      <c r="BJ36" s="2124">
        <v>32.654699999999998</v>
      </c>
      <c r="BK36" s="2124">
        <v>31.895800000000001</v>
      </c>
      <c r="BL36" s="2124">
        <v>31.992000000000001</v>
      </c>
      <c r="BM36" s="2124">
        <v>31.892700000000001</v>
      </c>
      <c r="BN36" s="2124">
        <v>31.524799999999999</v>
      </c>
      <c r="BO36" s="2124">
        <v>31.4406</v>
      </c>
      <c r="BP36" s="2124">
        <v>30.9251</v>
      </c>
      <c r="BQ36" s="2124">
        <v>30.692</v>
      </c>
      <c r="BR36" s="2124">
        <v>29.962800000000001</v>
      </c>
      <c r="BS36" s="2124">
        <v>29.1815</v>
      </c>
      <c r="BT36" s="2124">
        <v>28.791699999999999</v>
      </c>
      <c r="BU36" s="2124">
        <v>27.340900000000001</v>
      </c>
      <c r="BV36" s="2124">
        <v>26.566099999999999</v>
      </c>
      <c r="BW36" s="2124">
        <v>27.6828</v>
      </c>
      <c r="BX36" s="2124">
        <v>27.789100000000001</v>
      </c>
      <c r="BY36" s="2124">
        <v>27.296099999999999</v>
      </c>
      <c r="BZ36" s="2124">
        <v>28.122499999999999</v>
      </c>
      <c r="CA36" s="2124">
        <v>29.536000000000001</v>
      </c>
      <c r="CB36" s="2124">
        <v>30.868200000000002</v>
      </c>
      <c r="CC36" s="2124">
        <v>32.529899999999998</v>
      </c>
      <c r="CD36" s="2124">
        <v>32.531300000000002</v>
      </c>
      <c r="CE36" s="2124">
        <v>32.883299999999998</v>
      </c>
      <c r="CF36" s="2124">
        <v>33.808900000000001</v>
      </c>
      <c r="CG36" s="2124">
        <v>34.463099999999997</v>
      </c>
      <c r="CH36" s="2124">
        <v>34.204099999999997</v>
      </c>
      <c r="CI36" s="2124">
        <v>33.680095000000001</v>
      </c>
      <c r="CJ36" s="2124">
        <v>33.103550000000006</v>
      </c>
      <c r="CK36" s="2124">
        <v>32.852173913043487</v>
      </c>
      <c r="CL36" s="2124">
        <v>32.630909999999993</v>
      </c>
      <c r="CM36" s="2124">
        <v>31.966957142857144</v>
      </c>
      <c r="CN36" s="2124">
        <v>31.282936363636363</v>
      </c>
      <c r="CO36" s="2124">
        <v>30.84427500000001</v>
      </c>
      <c r="CP36" s="2124">
        <v>33.222999999999999</v>
      </c>
      <c r="CQ36" s="2124">
        <v>31.974693871171336</v>
      </c>
      <c r="CR36" s="2124">
        <v>31.276929178596401</v>
      </c>
      <c r="CS36" s="2124">
        <v>31.332206832108845</v>
      </c>
      <c r="CT36" s="2124">
        <v>30.540046698956036</v>
      </c>
      <c r="CU36" s="2124">
        <v>30.823271424995873</v>
      </c>
      <c r="CV36" s="2124">
        <v>31.312730052763982</v>
      </c>
      <c r="CW36" s="2124">
        <v>31.000889127687969</v>
      </c>
      <c r="CX36" s="2124">
        <v>30.356005798710314</v>
      </c>
      <c r="CY36" s="2124">
        <v>29.754140958782465</v>
      </c>
      <c r="CZ36" s="2124">
        <v>28.813938185803568</v>
      </c>
      <c r="DA36" s="2124">
        <v>28.525412085357139</v>
      </c>
      <c r="DB36" s="2124">
        <v>28.716500147500007</v>
      </c>
      <c r="DC36" s="2124">
        <v>28.880026576496601</v>
      </c>
      <c r="DD36" s="2124">
        <v>28.72296722483766</v>
      </c>
      <c r="DE36" s="2124">
        <v>29.207330984829934</v>
      </c>
      <c r="DF36" s="2124">
        <v>29.596017442714281</v>
      </c>
      <c r="DG36" s="2124">
        <v>29.678089665821425</v>
      </c>
      <c r="DH36" s="2124">
        <v>29.934107816980518</v>
      </c>
      <c r="DI36" s="2124">
        <v>30.005328842285714</v>
      </c>
      <c r="DJ36" s="2124">
        <v>29.693063409722228</v>
      </c>
      <c r="DK36" s="2124">
        <v>29.680604799999998</v>
      </c>
      <c r="DL36" s="2124">
        <v>29.716380008707482</v>
      </c>
      <c r="DM36" s="2124">
        <v>30.05609916402598</v>
      </c>
      <c r="DN36" s="2124">
        <v>30.932721267006801</v>
      </c>
      <c r="DO36" s="2124">
        <v>31.653170896103902</v>
      </c>
      <c r="DP36" s="2124">
        <v>31.337346506802717</v>
      </c>
      <c r="DQ36" s="2124">
        <v>30.914747535714284</v>
      </c>
      <c r="DR36" s="2124">
        <v>31.306451739130431</v>
      </c>
      <c r="DS36" s="2124">
        <v>31.525007057142865</v>
      </c>
      <c r="DT36" s="2124">
        <v>31.171176964285706</v>
      </c>
      <c r="DU36" s="2124">
        <v>30.936054421768702</v>
      </c>
      <c r="DV36" s="2124">
        <v>30.917318646616536</v>
      </c>
      <c r="DW36" s="2124">
        <v>31.334401928571424</v>
      </c>
      <c r="DX36" s="2124">
        <v>31.392931992857143</v>
      </c>
      <c r="DY36" s="2124">
        <v>31.444321055194813</v>
      </c>
      <c r="DZ36" s="2124">
        <v>31.292577892857146</v>
      </c>
      <c r="EA36" s="2124">
        <v>31.438483183229817</v>
      </c>
      <c r="EB36" s="2124">
        <v>31.234327261904767</v>
      </c>
      <c r="EC36" s="2124">
        <v>31.235243946428568</v>
      </c>
      <c r="ED36" s="2124">
        <v>30.829681149068325</v>
      </c>
      <c r="EE36" s="2124">
        <v>30.944521853571427</v>
      </c>
      <c r="EF36" s="2124">
        <v>30.715731275510194</v>
      </c>
      <c r="EG36" s="2124">
        <v>30.719229398496239</v>
      </c>
      <c r="EH36" s="2124">
        <v>30.698071650793647</v>
      </c>
      <c r="EI36" s="2124">
        <v>30.554526879699246</v>
      </c>
      <c r="EJ36" s="2124">
        <v>30.573887902597402</v>
      </c>
      <c r="EK36" s="2124">
        <v>30.613980391156463</v>
      </c>
      <c r="EL36" s="2124">
        <v>30.745648513605445</v>
      </c>
      <c r="EM36" s="2124">
        <v>30.763624523181818</v>
      </c>
      <c r="EN36" s="2124">
        <v>31.000125085050001</v>
      </c>
      <c r="EO36" s="2124">
        <v>31.507607231610393</v>
      </c>
      <c r="EP36" s="2124">
        <v>31.742292358116881</v>
      </c>
      <c r="EQ36" s="2124">
        <v>31.868674363750007</v>
      </c>
      <c r="ER36" s="2124">
        <v>31.974671007653054</v>
      </c>
      <c r="ES36" s="2124">
        <v>32.706129572142864</v>
      </c>
      <c r="ET36" s="2124">
        <v>33.375906683109243</v>
      </c>
      <c r="EU36" s="2124">
        <v>35.853929457993196</v>
      </c>
      <c r="EV36" s="2124">
        <v>36.62090454545455</v>
      </c>
      <c r="EW36" s="2124">
        <v>35.564990000000009</v>
      </c>
      <c r="EX36" s="2124">
        <v>35.68950357142856</v>
      </c>
      <c r="EY36" s="2124">
        <v>35.990642857142859</v>
      </c>
      <c r="EZ36" s="2124">
        <v>35.958073469387749</v>
      </c>
      <c r="FA36" s="2124">
        <v>35.928473469387754</v>
      </c>
      <c r="FB36" s="2124">
        <v>36.218475974025985</v>
      </c>
      <c r="FC36" s="2124">
        <v>36.782142105263169</v>
      </c>
      <c r="FD36" s="2124">
        <v>36.636790909090912</v>
      </c>
      <c r="FE36" s="2124">
        <v>36.652145000000004</v>
      </c>
      <c r="FF36" s="2124">
        <v>36.378778947368424</v>
      </c>
      <c r="FG36" s="2124">
        <v>36.244327272727269</v>
      </c>
      <c r="FH36" s="2124">
        <v>35.877174999999994</v>
      </c>
      <c r="FI36" s="2124">
        <v>35.982452797202789</v>
      </c>
      <c r="FJ36" s="2124">
        <v>36.297413636363636</v>
      </c>
      <c r="FK36" s="2124">
        <v>36.410744999999999</v>
      </c>
      <c r="FL36" s="2124">
        <v>36.204559090909086</v>
      </c>
      <c r="FM36" s="2124">
        <v>36.210380952380945</v>
      </c>
      <c r="FN36" s="2124">
        <v>36.426980952380944</v>
      </c>
      <c r="FO36" s="2124">
        <v>36.578514285714292</v>
      </c>
      <c r="FP36" s="2124">
        <v>36.755131818181809</v>
      </c>
      <c r="FQ36" s="2124">
        <v>36.657628571428582</v>
      </c>
      <c r="FR36" s="2124">
        <v>36.470017647058825</v>
      </c>
      <c r="FS36" s="2124">
        <v>36.309750000000001</v>
      </c>
      <c r="FT36" s="2124">
        <v>36.180999999999997</v>
      </c>
      <c r="FU36" s="2124">
        <v>35.641809090909085</v>
      </c>
      <c r="FV36" s="2124">
        <v>35.473066666666668</v>
      </c>
      <c r="FW36" s="2124">
        <v>34.990395238095232</v>
      </c>
      <c r="FX36" s="2124">
        <v>34.064708695652179</v>
      </c>
      <c r="FY36" s="2124">
        <v>34.045223809523812</v>
      </c>
      <c r="FZ36" s="2124">
        <v>34.688680952380949</v>
      </c>
      <c r="GA36" s="2124">
        <v>34.80456499999999</v>
      </c>
      <c r="GB36" s="2124">
        <v>34.582839999999997</v>
      </c>
      <c r="GC36" s="2124">
        <v>33.885227777777772</v>
      </c>
      <c r="GD36" s="2124">
        <v>33.417117647058824</v>
      </c>
      <c r="GE36" s="2124">
        <v>33.767400000000009</v>
      </c>
      <c r="GF36" s="4038">
        <v>34.274038095238105</v>
      </c>
      <c r="GG36" s="4038">
        <v>35.116331818181813</v>
      </c>
      <c r="GH36" s="4038">
        <v>35.065619047619045</v>
      </c>
      <c r="GI36" s="4038">
        <v>34.941818181818178</v>
      </c>
      <c r="GJ36" s="4038">
        <v>34.926854545454546</v>
      </c>
      <c r="GK36" s="4038">
        <v>34.810152631578944</v>
      </c>
      <c r="GL36" s="4038">
        <v>35.003356521739121</v>
      </c>
      <c r="GM36" s="4038">
        <v>35.050714999999997</v>
      </c>
      <c r="GN36" s="4038">
        <v>34.861440000000002</v>
      </c>
      <c r="GO36" s="4038">
        <v>34.743649999999995</v>
      </c>
      <c r="GP36" s="4038">
        <v>34.76755</v>
      </c>
      <c r="GQ36" s="4038">
        <v>35.119</v>
      </c>
      <c r="GR36" s="4039">
        <v>35.394027272727271</v>
      </c>
    </row>
    <row r="37" spans="1:200" s="2123" customFormat="1" ht="23.1" customHeight="1" x14ac:dyDescent="0.3">
      <c r="A37" s="4035" t="s">
        <v>4812</v>
      </c>
      <c r="B37" s="2124">
        <v>43.728999999999999</v>
      </c>
      <c r="C37" s="2124">
        <v>43.457000000000001</v>
      </c>
      <c r="D37" s="2124">
        <v>44.411136363636359</v>
      </c>
      <c r="E37" s="2124">
        <v>44.873800000000003</v>
      </c>
      <c r="F37" s="2124">
        <v>46.786782608695653</v>
      </c>
      <c r="G37" s="2124">
        <v>46.077190476190474</v>
      </c>
      <c r="H37" s="2124">
        <v>46.498899999999992</v>
      </c>
      <c r="I37" s="2124">
        <v>46.552999999999997</v>
      </c>
      <c r="J37" s="2124">
        <v>46.753</v>
      </c>
      <c r="K37" s="2124">
        <v>46.969099999999997</v>
      </c>
      <c r="L37" s="2124">
        <v>46.94</v>
      </c>
      <c r="M37" s="2124">
        <v>45.247999999999998</v>
      </c>
      <c r="N37" s="2124">
        <v>44.021799999999999</v>
      </c>
      <c r="O37" s="2124">
        <v>43.539000000000001</v>
      </c>
      <c r="P37" s="2124">
        <v>45.064999999999998</v>
      </c>
      <c r="Q37" s="2124">
        <v>47.393999999999998</v>
      </c>
      <c r="R37" s="2124">
        <v>48.311999999999998</v>
      </c>
      <c r="S37" s="2124">
        <v>46.908999999999999</v>
      </c>
      <c r="T37" s="2124">
        <v>47.237000000000002</v>
      </c>
      <c r="U37" s="2124">
        <v>48.387</v>
      </c>
      <c r="V37" s="2124">
        <v>48.26</v>
      </c>
      <c r="W37" s="2124">
        <v>47.637999999999998</v>
      </c>
      <c r="X37" s="2124">
        <v>48.09</v>
      </c>
      <c r="Y37" s="2124">
        <v>48.585000000000001</v>
      </c>
      <c r="Z37" s="2124">
        <v>48.39</v>
      </c>
      <c r="AA37" s="2124">
        <v>49.530999999999999</v>
      </c>
      <c r="AB37" s="2124">
        <v>50.45</v>
      </c>
      <c r="AC37" s="2124">
        <v>52.070999999999998</v>
      </c>
      <c r="AD37" s="2124">
        <v>52.654000000000003</v>
      </c>
      <c r="AE37" s="2124">
        <v>52.191000000000003</v>
      </c>
      <c r="AF37" s="2124">
        <v>51.664999999999999</v>
      </c>
      <c r="AG37" s="2124">
        <v>52.084000000000003</v>
      </c>
      <c r="AH37" s="2124">
        <v>53.478999999999999</v>
      </c>
      <c r="AI37" s="2124">
        <v>55.128999999999998</v>
      </c>
      <c r="AJ37" s="2124">
        <v>53.886000000000003</v>
      </c>
      <c r="AK37" s="2124">
        <v>55.552</v>
      </c>
      <c r="AL37" s="2124">
        <v>55.546999999999997</v>
      </c>
      <c r="AM37" s="2124">
        <v>54.582000000000001</v>
      </c>
      <c r="AN37" s="2124">
        <v>53.764400000000002</v>
      </c>
      <c r="AO37" s="2124">
        <v>52.118899999999996</v>
      </c>
      <c r="AP37" s="2124">
        <v>53.663699999999999</v>
      </c>
      <c r="AQ37" s="2124">
        <v>54.507399999999997</v>
      </c>
      <c r="AR37" s="2124">
        <v>53.908099999999997</v>
      </c>
      <c r="AS37" s="2124">
        <v>53.1374</v>
      </c>
      <c r="AT37" s="2124">
        <v>53.831800000000001</v>
      </c>
      <c r="AU37" s="2124">
        <v>54.496600000000001</v>
      </c>
      <c r="AV37" s="2124">
        <v>54.075000000000003</v>
      </c>
      <c r="AW37" s="2124">
        <v>54.119</v>
      </c>
      <c r="AX37" s="2124">
        <v>54.866999999999997</v>
      </c>
      <c r="AY37" s="2124">
        <v>58.089300000000001</v>
      </c>
      <c r="AZ37" s="2124">
        <v>57.344499999999996</v>
      </c>
      <c r="BA37" s="2124">
        <v>57.874600000000001</v>
      </c>
      <c r="BB37" s="2124">
        <v>61.101599999999998</v>
      </c>
      <c r="BC37" s="2124">
        <v>62.146799999999999</v>
      </c>
      <c r="BD37" s="2124">
        <v>62.403399999999998</v>
      </c>
      <c r="BE37" s="2124">
        <v>64.438999999999993</v>
      </c>
      <c r="BF37" s="2124">
        <v>66.757000000000005</v>
      </c>
      <c r="BG37" s="2124">
        <v>66.881399999999999</v>
      </c>
      <c r="BH37" s="2124">
        <v>66.0886</v>
      </c>
      <c r="BI37" s="2124">
        <v>64.609800000000007</v>
      </c>
      <c r="BJ37" s="2124">
        <v>64.9114</v>
      </c>
      <c r="BK37" s="2124">
        <v>63.135199999999998</v>
      </c>
      <c r="BL37" s="2124">
        <v>63.54</v>
      </c>
      <c r="BM37" s="2124">
        <v>64.853700000000003</v>
      </c>
      <c r="BN37" s="2124">
        <v>63.315199999999997</v>
      </c>
      <c r="BO37" s="2124">
        <v>63.431899999999999</v>
      </c>
      <c r="BP37" s="2124">
        <v>63.187199999999997</v>
      </c>
      <c r="BQ37" s="2124">
        <v>63.508000000000003</v>
      </c>
      <c r="BR37" s="2124">
        <v>60.499299999999998</v>
      </c>
      <c r="BS37" s="2124">
        <v>57.462400000000002</v>
      </c>
      <c r="BT37" s="2124">
        <v>56.447699999999998</v>
      </c>
      <c r="BU37" s="2124">
        <v>54.580100000000002</v>
      </c>
      <c r="BV37" s="2124">
        <v>52.476599999999998</v>
      </c>
      <c r="BW37" s="2124">
        <v>54.421500000000002</v>
      </c>
      <c r="BX37" s="2124">
        <v>54.688000000000002</v>
      </c>
      <c r="BY37" s="2124">
        <v>54.360100000000003</v>
      </c>
      <c r="BZ37" s="2124">
        <v>53.308599999999998</v>
      </c>
      <c r="CA37" s="2124">
        <v>53.242800000000003</v>
      </c>
      <c r="CB37" s="2124">
        <v>52.551699999999997</v>
      </c>
      <c r="CC37" s="2124">
        <v>50.118400000000001</v>
      </c>
      <c r="CD37" s="2124">
        <v>48.8065</v>
      </c>
      <c r="CE37" s="2124">
        <v>47.9435</v>
      </c>
      <c r="CF37" s="2124">
        <v>48.941099999999999</v>
      </c>
      <c r="CG37" s="2124">
        <v>49.177199999999999</v>
      </c>
      <c r="CH37" s="2124">
        <v>50.3904</v>
      </c>
      <c r="CI37" s="2124">
        <v>51.997425000000007</v>
      </c>
      <c r="CJ37" s="2124">
        <v>54.15423636363635</v>
      </c>
      <c r="CK37" s="2124">
        <v>53.77383913043478</v>
      </c>
      <c r="CL37" s="2124">
        <v>54.015855000000002</v>
      </c>
      <c r="CM37" s="2124">
        <v>52.218390476190471</v>
      </c>
      <c r="CN37" s="2124">
        <v>50.61692272727273</v>
      </c>
      <c r="CO37" s="2124">
        <v>51.228165000000004</v>
      </c>
      <c r="CP37" s="2124">
        <v>48.692999999999998</v>
      </c>
      <c r="CQ37" s="2124">
        <v>48.806878729562932</v>
      </c>
      <c r="CR37" s="2124">
        <v>48.958594615396649</v>
      </c>
      <c r="CS37" s="2124">
        <v>48.77421588518299</v>
      </c>
      <c r="CT37" s="2124">
        <v>48.390693699980176</v>
      </c>
      <c r="CU37" s="2124">
        <v>49.170999878195829</v>
      </c>
      <c r="CV37" s="2124">
        <v>48.849220701302791</v>
      </c>
      <c r="CW37" s="2124">
        <v>48.859723931757514</v>
      </c>
      <c r="CX37" s="2124">
        <v>48.967660895773207</v>
      </c>
      <c r="CY37" s="2124">
        <v>48.04873846943795</v>
      </c>
      <c r="CZ37" s="2124">
        <v>47.140436357137055</v>
      </c>
      <c r="DA37" s="2124">
        <v>46.644883418231572</v>
      </c>
      <c r="DB37" s="2124">
        <v>46.601999999999997</v>
      </c>
      <c r="DC37" s="2124">
        <v>46.606915109975475</v>
      </c>
      <c r="DD37" s="2124">
        <v>47.038349551055369</v>
      </c>
      <c r="DE37" s="2124">
        <v>46.102613001097964</v>
      </c>
      <c r="DF37" s="2124">
        <v>46.540730881416351</v>
      </c>
      <c r="DG37" s="2124">
        <v>46.851776451724426</v>
      </c>
      <c r="DH37" s="2124">
        <v>46.65938320057856</v>
      </c>
      <c r="DI37" s="2124">
        <v>46.506041449670001</v>
      </c>
      <c r="DJ37" s="2124">
        <v>46.882226647117442</v>
      </c>
      <c r="DK37" s="2124">
        <v>46.976751921753575</v>
      </c>
      <c r="DL37" s="2124">
        <v>47.515788821065975</v>
      </c>
      <c r="DM37" s="2124">
        <v>47.847977443803892</v>
      </c>
      <c r="DN37" s="2124">
        <v>48.074325805291835</v>
      </c>
      <c r="DO37" s="2124">
        <v>49.318251485604875</v>
      </c>
      <c r="DP37" s="2124">
        <v>49.198320199061222</v>
      </c>
      <c r="DQ37" s="2124">
        <v>49.769450572677449</v>
      </c>
      <c r="DR37" s="2124">
        <v>50.296109249531675</v>
      </c>
      <c r="DS37" s="2124">
        <v>50.357271021734284</v>
      </c>
      <c r="DT37" s="2124">
        <v>50.296383674850873</v>
      </c>
      <c r="DU37" s="2124">
        <v>49.329138781198374</v>
      </c>
      <c r="DV37" s="2124">
        <v>47.838994520413159</v>
      </c>
      <c r="DW37" s="2124">
        <v>47.28084500143077</v>
      </c>
      <c r="DX37" s="2124">
        <v>48.031743889321731</v>
      </c>
      <c r="DY37" s="2124">
        <v>48.101600739466932</v>
      </c>
      <c r="DZ37" s="2124">
        <v>48.511040084653153</v>
      </c>
      <c r="EA37" s="2124">
        <v>47.741576837549445</v>
      </c>
      <c r="EB37" s="2124">
        <v>48.32930820432172</v>
      </c>
      <c r="EC37" s="2124">
        <v>49.510648892855528</v>
      </c>
      <c r="ED37" s="2124">
        <v>49.53463940601354</v>
      </c>
      <c r="EE37" s="2124">
        <v>49.695637320513782</v>
      </c>
      <c r="EF37" s="2124">
        <v>50.201156482045903</v>
      </c>
      <c r="EG37" s="2124">
        <v>50.494718162538248</v>
      </c>
      <c r="EH37" s="2124">
        <v>50.738415048376332</v>
      </c>
      <c r="EI37" s="2124">
        <v>50.655478818344179</v>
      </c>
      <c r="EJ37" s="2124">
        <v>51.046950656861092</v>
      </c>
      <c r="EK37" s="2124">
        <v>51.441731019201356</v>
      </c>
      <c r="EL37" s="2124">
        <v>51.831212040949616</v>
      </c>
      <c r="EM37" s="2124">
        <v>52.437318183954424</v>
      </c>
      <c r="EN37" s="2124">
        <v>51.715894805268746</v>
      </c>
      <c r="EO37" s="2124">
        <v>51.418233563772198</v>
      </c>
      <c r="EP37" s="2124">
        <v>51.079201203750813</v>
      </c>
      <c r="EQ37" s="2124">
        <v>50.325105047614137</v>
      </c>
      <c r="ER37" s="2124">
        <v>49.973881402161375</v>
      </c>
      <c r="ES37" s="2124">
        <v>49.498058859823765</v>
      </c>
      <c r="ET37" s="2124">
        <v>51.21423242201989</v>
      </c>
      <c r="EU37" s="2124">
        <v>53.836417123879201</v>
      </c>
      <c r="EV37" s="2124">
        <v>54.727095454545449</v>
      </c>
      <c r="EW37" s="2124">
        <v>55.031993635273636</v>
      </c>
      <c r="EX37" s="2124">
        <v>55.533215909090906</v>
      </c>
      <c r="EY37" s="2124">
        <v>56.008599689440999</v>
      </c>
      <c r="EZ37" s="2124">
        <v>56.072920408163263</v>
      </c>
      <c r="FA37" s="2124">
        <v>55.089374489795915</v>
      </c>
      <c r="FB37" s="2124">
        <v>55.518673051948035</v>
      </c>
      <c r="FC37" s="2124">
        <v>55.927547368421052</v>
      </c>
      <c r="FD37" s="2124">
        <v>54.937600000000003</v>
      </c>
      <c r="FE37" s="2124">
        <v>52.814665000000005</v>
      </c>
      <c r="FF37" s="2124">
        <v>52.045984210526321</v>
      </c>
      <c r="FG37" s="2124">
        <v>51.527109090909086</v>
      </c>
      <c r="FH37" s="2124">
        <v>51.350039999999993</v>
      </c>
      <c r="FI37" s="2124">
        <v>52.302099650349653</v>
      </c>
      <c r="FJ37" s="2124">
        <v>51.576318181818188</v>
      </c>
      <c r="FK37" s="2124">
        <v>48.051159999999996</v>
      </c>
      <c r="FL37" s="2124">
        <v>47.538586363636362</v>
      </c>
      <c r="FM37" s="2124">
        <v>47.640142857142862</v>
      </c>
      <c r="FN37" s="2124">
        <v>45.01714761904762</v>
      </c>
      <c r="FO37" s="2124">
        <v>45.510061904761905</v>
      </c>
      <c r="FP37" s="2124">
        <v>45.889340909090919</v>
      </c>
      <c r="FQ37" s="2124">
        <v>45.229209523809523</v>
      </c>
      <c r="FR37" s="2124">
        <v>45.546170588235299</v>
      </c>
      <c r="FS37" s="2124">
        <v>44.792245454545458</v>
      </c>
      <c r="FT37" s="2124">
        <v>45.667550000000006</v>
      </c>
      <c r="FU37" s="2124">
        <v>46.040572727272725</v>
      </c>
      <c r="FV37" s="2124">
        <v>45.405738095238107</v>
      </c>
      <c r="FW37" s="2124">
        <v>45.450619047619043</v>
      </c>
      <c r="FX37" s="2124">
        <v>44.152139130434797</v>
      </c>
      <c r="FY37" s="2124">
        <v>45.213190476190483</v>
      </c>
      <c r="FZ37" s="2124">
        <v>45.765003663003668</v>
      </c>
      <c r="GA37" s="2124">
        <v>45.980865000000009</v>
      </c>
      <c r="GB37" s="2124">
        <v>46.344834999999989</v>
      </c>
      <c r="GC37" s="2124">
        <v>46.719388888888894</v>
      </c>
      <c r="GD37" s="2124">
        <v>46.667052941176472</v>
      </c>
      <c r="GE37" s="2124">
        <v>47.181128571428573</v>
      </c>
      <c r="GF37" s="4038">
        <v>48.294223809523807</v>
      </c>
      <c r="GG37" s="4038">
        <v>47.276904545454542</v>
      </c>
      <c r="GH37" s="4038">
        <v>46.546795238095235</v>
      </c>
      <c r="GI37" s="4038">
        <v>45.952486363636368</v>
      </c>
      <c r="GJ37" s="4038">
        <v>44.962272727272719</v>
      </c>
      <c r="GK37" s="4038">
        <v>45.357515789473688</v>
      </c>
      <c r="GL37" s="4038">
        <v>45.511126086956516</v>
      </c>
      <c r="GM37" s="4038">
        <v>45.115805000000002</v>
      </c>
      <c r="GN37" s="4038">
        <v>44.096634999999999</v>
      </c>
      <c r="GO37" s="4038">
        <v>44.759399999999992</v>
      </c>
      <c r="GP37" s="4038">
        <v>45.128927777777783</v>
      </c>
      <c r="GQ37" s="4038">
        <v>46.218440485829959</v>
      </c>
      <c r="GR37" s="4039">
        <v>46.088936363636371</v>
      </c>
    </row>
    <row r="38" spans="1:200" s="2123" customFormat="1" ht="23.1" customHeight="1" x14ac:dyDescent="0.3">
      <c r="A38" s="4035" t="s">
        <v>3820</v>
      </c>
      <c r="B38" s="2124">
        <v>26.988</v>
      </c>
      <c r="C38" s="2124">
        <v>26.56</v>
      </c>
      <c r="D38" s="2124">
        <v>27.893154545454539</v>
      </c>
      <c r="E38" s="2124">
        <v>28.911529999999992</v>
      </c>
      <c r="F38" s="2124">
        <v>29.871547826086953</v>
      </c>
      <c r="G38" s="2124">
        <v>29.293201428571429</v>
      </c>
      <c r="H38" s="2124">
        <v>29.332744999999999</v>
      </c>
      <c r="I38" s="2124">
        <v>29.332999999999998</v>
      </c>
      <c r="J38" s="2124">
        <v>29.795999999999999</v>
      </c>
      <c r="K38" s="2124">
        <v>30.186250000000001</v>
      </c>
      <c r="L38" s="2124">
        <v>30.849</v>
      </c>
      <c r="M38" s="2124">
        <v>30.256</v>
      </c>
      <c r="N38" s="2124">
        <v>30.021699999999999</v>
      </c>
      <c r="O38" s="2124">
        <v>30.023</v>
      </c>
      <c r="P38" s="2124">
        <v>32.133000000000003</v>
      </c>
      <c r="Q38" s="2124">
        <v>33.326000000000001</v>
      </c>
      <c r="R38" s="2124">
        <v>33.813000000000002</v>
      </c>
      <c r="S38" s="2124">
        <v>32.808999999999997</v>
      </c>
      <c r="T38" s="2124">
        <v>32.93</v>
      </c>
      <c r="U38" s="2124">
        <v>33.767000000000003</v>
      </c>
      <c r="V38" s="2124">
        <v>33.417999999999999</v>
      </c>
      <c r="W38" s="2124">
        <v>33.418999999999997</v>
      </c>
      <c r="X38" s="2124">
        <v>33.226999999999997</v>
      </c>
      <c r="Y38" s="2124">
        <v>32.749000000000002</v>
      </c>
      <c r="Z38" s="2124">
        <v>32.326000000000001</v>
      </c>
      <c r="AA38" s="2124">
        <v>32.841000000000001</v>
      </c>
      <c r="AB38" s="2124">
        <v>33.851999999999997</v>
      </c>
      <c r="AC38" s="2124">
        <v>34.515999999999998</v>
      </c>
      <c r="AD38" s="2124">
        <v>35.011000000000003</v>
      </c>
      <c r="AE38" s="2124">
        <v>34.917999999999999</v>
      </c>
      <c r="AF38" s="2124">
        <v>35.198999999999998</v>
      </c>
      <c r="AG38" s="2124">
        <v>36.01</v>
      </c>
      <c r="AH38" s="2124">
        <v>37.374000000000002</v>
      </c>
      <c r="AI38" s="2124">
        <v>38.311</v>
      </c>
      <c r="AJ38" s="2124">
        <v>37.639000000000003</v>
      </c>
      <c r="AK38" s="2124">
        <v>38.488</v>
      </c>
      <c r="AL38" s="2124">
        <v>37.937100000000001</v>
      </c>
      <c r="AM38" s="2124">
        <v>37.3324</v>
      </c>
      <c r="AN38" s="2124">
        <v>35.9617</v>
      </c>
      <c r="AO38" s="2124">
        <v>35.831400000000002</v>
      </c>
      <c r="AP38" s="2124">
        <v>36.8018</v>
      </c>
      <c r="AQ38" s="2124">
        <v>36.947200000000002</v>
      </c>
      <c r="AR38" s="2124">
        <v>36.759</v>
      </c>
      <c r="AS38" s="2124">
        <v>36.128300000000003</v>
      </c>
      <c r="AT38" s="2124">
        <v>36.570300000000003</v>
      </c>
      <c r="AU38" s="2124">
        <v>37.427500000000002</v>
      </c>
      <c r="AV38" s="2124">
        <v>36.978200000000001</v>
      </c>
      <c r="AW38" s="2124">
        <v>37.3033</v>
      </c>
      <c r="AX38" s="2124">
        <v>38.146900000000002</v>
      </c>
      <c r="AY38" s="2124">
        <v>39.7316</v>
      </c>
      <c r="AZ38" s="2124">
        <v>39.474299999999999</v>
      </c>
      <c r="BA38" s="2124">
        <v>40.032299999999999</v>
      </c>
      <c r="BB38" s="2124">
        <v>41.585099999999997</v>
      </c>
      <c r="BC38" s="2124">
        <v>42.183900000000001</v>
      </c>
      <c r="BD38" s="2124">
        <v>42.297400000000003</v>
      </c>
      <c r="BE38" s="2124">
        <v>43.722000000000001</v>
      </c>
      <c r="BF38" s="2124">
        <v>45.226199999999999</v>
      </c>
      <c r="BG38" s="2124">
        <v>44.5914</v>
      </c>
      <c r="BH38" s="2124">
        <v>44.027700000000003</v>
      </c>
      <c r="BI38" s="2124">
        <v>43.876100000000001</v>
      </c>
      <c r="BJ38" s="2124">
        <v>44.061399999999999</v>
      </c>
      <c r="BK38" s="2124">
        <v>42.864899999999999</v>
      </c>
      <c r="BL38" s="2124">
        <v>42.908000000000001</v>
      </c>
      <c r="BM38" s="2124">
        <v>43.735300000000002</v>
      </c>
      <c r="BN38" s="2124">
        <v>42.918399999999998</v>
      </c>
      <c r="BO38" s="2124">
        <v>43.683599999999998</v>
      </c>
      <c r="BP38" s="2124">
        <v>44.004899999999999</v>
      </c>
      <c r="BQ38" s="2124">
        <v>45.140999999999998</v>
      </c>
      <c r="BR38" s="2124">
        <v>43.5959</v>
      </c>
      <c r="BS38" s="2124">
        <v>42.938000000000002</v>
      </c>
      <c r="BT38" s="2124">
        <v>42.346400000000003</v>
      </c>
      <c r="BU38" s="2124">
        <v>42.311100000000003</v>
      </c>
      <c r="BV38" s="2124">
        <v>41.720599999999997</v>
      </c>
      <c r="BW38" s="2124">
        <v>43.08</v>
      </c>
      <c r="BX38" s="2124">
        <v>43.280200000000001</v>
      </c>
      <c r="BY38" s="2124">
        <v>43.126800000000003</v>
      </c>
      <c r="BZ38" s="2124">
        <v>42.257300000000001</v>
      </c>
      <c r="CA38" s="2124">
        <v>42.547600000000003</v>
      </c>
      <c r="CB38" s="2124">
        <v>41.288400000000003</v>
      </c>
      <c r="CC38" s="2124">
        <v>41.592799999999997</v>
      </c>
      <c r="CD38" s="2124">
        <v>44.098999999999997</v>
      </c>
      <c r="CE38" s="2124">
        <v>43.933900000000001</v>
      </c>
      <c r="CF38" s="2124">
        <v>43.467500000000001</v>
      </c>
      <c r="CG38" s="2124">
        <v>45.121200000000002</v>
      </c>
      <c r="CH38" s="2124">
        <v>45.264800000000001</v>
      </c>
      <c r="CI38" s="2124">
        <v>46.021804999999993</v>
      </c>
      <c r="CJ38" s="2124">
        <v>46.389254545454556</v>
      </c>
      <c r="CK38" s="2124">
        <v>46.219386956521745</v>
      </c>
      <c r="CL38" s="2124">
        <v>46.508844999999994</v>
      </c>
      <c r="CM38" s="2124">
        <v>46.451747619047616</v>
      </c>
      <c r="CN38" s="2124">
        <v>46.273659090909085</v>
      </c>
      <c r="CO38" s="2124">
        <v>45.969035000000005</v>
      </c>
      <c r="CP38" s="2124">
        <v>41.761000000000003</v>
      </c>
      <c r="CQ38" s="2124">
        <v>40.788937688107772</v>
      </c>
      <c r="CR38" s="2124">
        <v>40.353235643284414</v>
      </c>
      <c r="CS38" s="2124">
        <v>40.898157033266315</v>
      </c>
      <c r="CT38" s="2124">
        <v>42.381500572960199</v>
      </c>
      <c r="CU38" s="2124">
        <v>42.029289971006563</v>
      </c>
      <c r="CV38" s="2124">
        <v>41.376235680734169</v>
      </c>
      <c r="CW38" s="2124">
        <v>41.382492427934586</v>
      </c>
      <c r="CX38" s="2124">
        <v>41.454518391591272</v>
      </c>
      <c r="CY38" s="2124">
        <v>41.653467054852328</v>
      </c>
      <c r="CZ38" s="2124">
        <v>41.62362382545107</v>
      </c>
      <c r="DA38" s="2124">
        <v>40.920233868964353</v>
      </c>
      <c r="DB38" s="2124">
        <v>41.322000000000003</v>
      </c>
      <c r="DC38" s="2124">
        <v>41.295400092087753</v>
      </c>
      <c r="DD38" s="2124">
        <v>41.190157325024842</v>
      </c>
      <c r="DE38" s="2124">
        <v>40.171026975144891</v>
      </c>
      <c r="DF38" s="2124">
        <v>40.513264656413895</v>
      </c>
      <c r="DG38" s="2124">
        <v>40.215295007276538</v>
      </c>
      <c r="DH38" s="2124">
        <v>39.430396342392854</v>
      </c>
      <c r="DI38" s="2124">
        <v>38.731369771281429</v>
      </c>
      <c r="DJ38" s="2124">
        <v>39.324573475240669</v>
      </c>
      <c r="DK38" s="2124">
        <v>39.262034004392312</v>
      </c>
      <c r="DL38" s="2124">
        <v>39.130394517650693</v>
      </c>
      <c r="DM38" s="2124">
        <v>38.469562545023344</v>
      </c>
      <c r="DN38" s="2124">
        <v>38.816736706118711</v>
      </c>
      <c r="DO38" s="2124">
        <v>38.953894707309182</v>
      </c>
      <c r="DP38" s="2124">
        <v>38.853427035586158</v>
      </c>
      <c r="DQ38" s="2124">
        <v>39.746504392379592</v>
      </c>
      <c r="DR38" s="2124">
        <v>40.567579824156667</v>
      </c>
      <c r="DS38" s="2124">
        <v>40.48995420486964</v>
      </c>
      <c r="DT38" s="2124">
        <v>40.874716756091793</v>
      </c>
      <c r="DU38" s="2124">
        <v>41.070415856300805</v>
      </c>
      <c r="DV38" s="2124">
        <v>41.243199117533813</v>
      </c>
      <c r="DW38" s="2124">
        <v>40.609226301103234</v>
      </c>
      <c r="DX38" s="2124">
        <v>40.88262855513814</v>
      </c>
      <c r="DY38" s="2124">
        <v>40.834681363313365</v>
      </c>
      <c r="DZ38" s="2124">
        <v>41.330157811438049</v>
      </c>
      <c r="EA38" s="2124">
        <v>41.13710754342079</v>
      </c>
      <c r="EB38" s="2124">
        <v>41.582836676494189</v>
      </c>
      <c r="EC38" s="2124">
        <v>41.693499965664742</v>
      </c>
      <c r="ED38" s="2124">
        <v>41.949048926622815</v>
      </c>
      <c r="EE38" s="2124">
        <v>41.637729421964714</v>
      </c>
      <c r="EF38" s="2124">
        <v>41.97991694485237</v>
      </c>
      <c r="EG38" s="2124">
        <v>41.755562255745602</v>
      </c>
      <c r="EH38" s="2124">
        <v>41.839638913033951</v>
      </c>
      <c r="EI38" s="2124">
        <v>42.136577356869346</v>
      </c>
      <c r="EJ38" s="2124">
        <v>42.108483090364707</v>
      </c>
      <c r="EK38" s="2124">
        <v>41.945176383325538</v>
      </c>
      <c r="EL38" s="2124">
        <v>41.703571540941233</v>
      </c>
      <c r="EM38" s="2124">
        <v>41.596919425794077</v>
      </c>
      <c r="EN38" s="2124">
        <v>41.226916909619192</v>
      </c>
      <c r="EO38" s="2124">
        <v>40.704755216096331</v>
      </c>
      <c r="EP38" s="2124">
        <v>40.302599408758461</v>
      </c>
      <c r="EQ38" s="2124">
        <v>39.777140056003319</v>
      </c>
      <c r="ER38" s="2124">
        <v>39.401533869309958</v>
      </c>
      <c r="ES38" s="2124">
        <v>37.968228883836296</v>
      </c>
      <c r="ET38" s="2124">
        <v>37.947652667686661</v>
      </c>
      <c r="EU38" s="2124">
        <v>38.980029326587143</v>
      </c>
      <c r="EV38" s="2124">
        <v>39.550600000000003</v>
      </c>
      <c r="EW38" s="2124">
        <v>39.687854999999999</v>
      </c>
      <c r="EX38" s="2124">
        <v>40.008099999999999</v>
      </c>
      <c r="EY38" s="2124">
        <v>39.593060869565214</v>
      </c>
      <c r="EZ38" s="2124">
        <v>40.040976190476194</v>
      </c>
      <c r="FA38" s="2124">
        <v>40.3524200680272</v>
      </c>
      <c r="FB38" s="2124">
        <v>40.687945129870123</v>
      </c>
      <c r="FC38" s="2124">
        <v>39.50540526315789</v>
      </c>
      <c r="FD38" s="2124">
        <v>39.860745454545459</v>
      </c>
      <c r="FE38" s="2124">
        <v>39.828249999999997</v>
      </c>
      <c r="FF38" s="2124">
        <v>40.423894736842108</v>
      </c>
      <c r="FG38" s="2124">
        <v>40.289445454545458</v>
      </c>
      <c r="FH38" s="2124">
        <v>40.686095000000009</v>
      </c>
      <c r="FI38" s="2124">
        <v>40.712061538461541</v>
      </c>
      <c r="FJ38" s="2124">
        <v>40.765509090909092</v>
      </c>
      <c r="FK38" s="2124">
        <v>40.307504999999999</v>
      </c>
      <c r="FL38" s="2124">
        <v>40.57914090909091</v>
      </c>
      <c r="FM38" s="2124">
        <v>40.598633333333339</v>
      </c>
      <c r="FN38" s="2124">
        <v>40.180947619047622</v>
      </c>
      <c r="FO38" s="2124">
        <v>39.500204761904762</v>
      </c>
      <c r="FP38" s="2124">
        <v>38.759268181818179</v>
      </c>
      <c r="FQ38" s="2124">
        <v>38.973895238095238</v>
      </c>
      <c r="FR38" s="2124">
        <v>38.813847058823534</v>
      </c>
      <c r="FS38" s="2124">
        <v>38.767168181818185</v>
      </c>
      <c r="FT38" s="2124">
        <v>38.730019999999996</v>
      </c>
      <c r="FU38" s="2124">
        <v>39.34825</v>
      </c>
      <c r="FV38" s="2124">
        <v>39.821795238095241</v>
      </c>
      <c r="FW38" s="2124">
        <v>40.259238095238096</v>
      </c>
      <c r="FX38" s="2124">
        <v>40.203917391304351</v>
      </c>
      <c r="FY38" s="2124">
        <v>40.508499999999991</v>
      </c>
      <c r="FZ38" s="2124">
        <v>40.756496336996342</v>
      </c>
      <c r="GA38" s="2124">
        <v>40.882364999999993</v>
      </c>
      <c r="GB38" s="2124">
        <v>40.940674999999999</v>
      </c>
      <c r="GC38" s="2124">
        <v>41.277455555555555</v>
      </c>
      <c r="GD38" s="2124">
        <v>41.254547058823533</v>
      </c>
      <c r="GE38" s="2124">
        <v>41.667657142857152</v>
      </c>
      <c r="GF38" s="4038">
        <v>42.121266666666671</v>
      </c>
      <c r="GG38" s="4038">
        <v>41.49459090909091</v>
      </c>
      <c r="GH38" s="4038">
        <v>40.914809523809531</v>
      </c>
      <c r="GI38" s="4038">
        <v>40.783409090909089</v>
      </c>
      <c r="GJ38" s="4038">
        <v>40.337613636363635</v>
      </c>
      <c r="GK38" s="4038">
        <v>40.551478947368423</v>
      </c>
      <c r="GL38" s="4038">
        <v>40.203143478260877</v>
      </c>
      <c r="GM38" s="4038">
        <v>39.782210000000006</v>
      </c>
      <c r="GN38" s="4038">
        <v>39.626194999999989</v>
      </c>
      <c r="GO38" s="4038">
        <v>39.659135000000006</v>
      </c>
      <c r="GP38" s="4038">
        <v>39.390205555555561</v>
      </c>
      <c r="GQ38" s="4038">
        <v>39.669147368421051</v>
      </c>
      <c r="GR38" s="4039">
        <v>39.746827272727273</v>
      </c>
    </row>
    <row r="39" spans="1:200" s="2123" customFormat="1" ht="23.1" customHeight="1" thickBot="1" x14ac:dyDescent="0.35">
      <c r="A39" s="4036"/>
      <c r="B39" s="2128"/>
      <c r="C39" s="2128"/>
      <c r="D39" s="2129"/>
      <c r="E39" s="2129"/>
      <c r="F39" s="2129"/>
      <c r="G39" s="2128"/>
      <c r="H39" s="2129"/>
      <c r="I39" s="2129"/>
      <c r="J39" s="2129"/>
      <c r="K39" s="2129"/>
      <c r="L39" s="212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c r="AS39" s="2129"/>
      <c r="AT39" s="2129"/>
      <c r="AU39" s="2128"/>
      <c r="AV39" s="2128"/>
      <c r="AW39" s="2128"/>
      <c r="AX39" s="2128"/>
      <c r="AY39" s="2128"/>
      <c r="AZ39" s="2128"/>
      <c r="BA39" s="2128"/>
      <c r="BB39" s="2128"/>
      <c r="BC39" s="2128"/>
      <c r="BD39" s="2128"/>
      <c r="BE39" s="2128"/>
      <c r="BF39" s="2128"/>
      <c r="BG39" s="2128"/>
      <c r="BH39" s="2128"/>
      <c r="BI39" s="2139"/>
      <c r="BJ39" s="2128"/>
      <c r="BK39" s="2128"/>
      <c r="BL39" s="2128"/>
      <c r="BM39" s="2129"/>
      <c r="BN39" s="2129"/>
      <c r="BO39" s="2129"/>
      <c r="BP39" s="2129"/>
      <c r="BQ39" s="2129"/>
      <c r="BR39" s="2129"/>
      <c r="BS39" s="2129"/>
      <c r="BT39" s="2129"/>
      <c r="BU39" s="2129"/>
      <c r="BV39" s="2129"/>
      <c r="BW39" s="2129"/>
      <c r="BX39" s="2129"/>
      <c r="BY39" s="2129"/>
      <c r="BZ39" s="2129"/>
      <c r="CA39" s="2129"/>
      <c r="CB39" s="2129"/>
      <c r="CC39" s="2129"/>
      <c r="CD39" s="2129"/>
      <c r="CE39" s="2129"/>
      <c r="CF39" s="2129"/>
      <c r="CG39" s="2129"/>
      <c r="CH39" s="2129"/>
      <c r="CI39" s="2129"/>
      <c r="CJ39" s="2129"/>
      <c r="CK39" s="2129"/>
      <c r="CL39" s="2129"/>
      <c r="CM39" s="2129"/>
      <c r="CN39" s="2129"/>
      <c r="CO39" s="2129"/>
      <c r="CP39" s="2129"/>
      <c r="CQ39" s="2129"/>
      <c r="CR39" s="2129"/>
      <c r="CS39" s="2129"/>
      <c r="CT39" s="2129"/>
      <c r="CU39" s="2129"/>
      <c r="CV39" s="2129"/>
      <c r="CW39" s="2129"/>
      <c r="CX39" s="2129"/>
      <c r="CY39" s="2129"/>
      <c r="CZ39" s="2129"/>
      <c r="DA39" s="2129"/>
      <c r="DB39" s="2129"/>
      <c r="DC39" s="2129"/>
      <c r="DD39" s="2129"/>
      <c r="DE39" s="2129"/>
      <c r="DF39" s="2129"/>
      <c r="DG39" s="2129"/>
      <c r="DH39" s="2129"/>
      <c r="DI39" s="2129"/>
      <c r="DJ39" s="2129"/>
      <c r="DK39" s="2129"/>
      <c r="DL39" s="2129"/>
      <c r="DM39" s="2129"/>
      <c r="DN39" s="2129"/>
      <c r="DO39" s="2129"/>
      <c r="DP39" s="2129"/>
      <c r="DQ39" s="2129"/>
      <c r="DR39" s="2129"/>
      <c r="DS39" s="2129"/>
      <c r="DT39" s="2129"/>
      <c r="DU39" s="2129"/>
      <c r="DV39" s="2129"/>
      <c r="DW39" s="2129"/>
      <c r="DX39" s="2129"/>
      <c r="DY39" s="2129"/>
      <c r="DZ39" s="2129"/>
      <c r="EA39" s="2129"/>
      <c r="EB39" s="2129"/>
      <c r="EC39" s="2129"/>
      <c r="ED39" s="2129"/>
      <c r="EE39" s="2129"/>
      <c r="EF39" s="2129"/>
      <c r="EG39" s="2129"/>
      <c r="EH39" s="2129"/>
      <c r="EI39" s="2129"/>
      <c r="EJ39" s="2129"/>
      <c r="EK39" s="2129"/>
      <c r="EL39" s="2129"/>
      <c r="EM39" s="2129"/>
      <c r="EN39" s="2129"/>
      <c r="EO39" s="2129"/>
      <c r="EP39" s="2129"/>
      <c r="EQ39" s="2129"/>
      <c r="ER39" s="2129"/>
      <c r="ES39" s="2129"/>
      <c r="ET39" s="2129"/>
      <c r="EU39" s="2129"/>
      <c r="EV39" s="2129"/>
      <c r="EW39" s="2129"/>
      <c r="EX39" s="2129"/>
      <c r="EY39" s="2129"/>
      <c r="EZ39" s="2129"/>
      <c r="FA39" s="2129"/>
      <c r="FB39" s="2129"/>
      <c r="FC39" s="2129"/>
      <c r="FD39" s="2129"/>
      <c r="FE39" s="2129"/>
      <c r="FF39" s="2129"/>
      <c r="FG39" s="2129"/>
      <c r="FH39" s="2129"/>
      <c r="FI39" s="2129"/>
      <c r="FJ39" s="2129"/>
      <c r="FK39" s="2129"/>
      <c r="FL39" s="2129"/>
      <c r="FM39" s="2129"/>
      <c r="FN39" s="2129"/>
      <c r="FO39" s="2129"/>
      <c r="FP39" s="2129"/>
      <c r="FQ39" s="2129"/>
      <c r="FR39" s="2129"/>
      <c r="FS39" s="2129"/>
      <c r="FT39" s="2129"/>
      <c r="FU39" s="2129"/>
      <c r="FV39" s="2129"/>
      <c r="FW39" s="2129"/>
      <c r="FX39" s="2129"/>
      <c r="FY39" s="2129"/>
      <c r="FZ39" s="2129"/>
      <c r="GA39" s="2129"/>
      <c r="GB39" s="2129"/>
      <c r="GC39" s="2129"/>
      <c r="GD39" s="2129"/>
      <c r="GE39" s="2129"/>
      <c r="GF39" s="4040"/>
      <c r="GG39" s="4040"/>
      <c r="GH39" s="4040"/>
      <c r="GI39" s="4040"/>
      <c r="GJ39" s="4040"/>
      <c r="GK39" s="4040"/>
      <c r="GL39" s="4040"/>
      <c r="GM39" s="4040"/>
      <c r="GN39" s="4040"/>
      <c r="GO39" s="4040"/>
      <c r="GP39" s="4040"/>
      <c r="GQ39" s="4040"/>
      <c r="GR39" s="4041"/>
    </row>
    <row r="40" spans="1:200" s="2123" customFormat="1" ht="17.25" thickTop="1" x14ac:dyDescent="0.3">
      <c r="A40" s="3485" t="s">
        <v>4813</v>
      </c>
      <c r="B40" s="2131"/>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0"/>
      <c r="AN40" s="2130"/>
      <c r="AO40" s="2130"/>
      <c r="AP40" s="2130"/>
      <c r="AQ40" s="2130"/>
      <c r="AR40" s="2130"/>
      <c r="AS40" s="2130"/>
      <c r="AT40" s="2130"/>
      <c r="AU40" s="2130"/>
      <c r="AV40" s="2130"/>
      <c r="AW40" s="2130"/>
      <c r="AX40" s="2130"/>
      <c r="AY40" s="2130"/>
      <c r="AZ40" s="2130"/>
      <c r="BA40" s="2130"/>
      <c r="BB40" s="2130"/>
      <c r="BC40" s="2130"/>
      <c r="BD40" s="2130"/>
      <c r="BE40" s="2130"/>
      <c r="BF40" s="2130"/>
      <c r="BG40" s="2130"/>
      <c r="BH40" s="2130"/>
      <c r="BI40" s="2130"/>
      <c r="BJ40" s="2130"/>
      <c r="BK40" s="2130"/>
      <c r="BL40" s="2130"/>
      <c r="BM40" s="2130"/>
      <c r="BN40" s="2130"/>
      <c r="BO40" s="2130"/>
      <c r="BP40" s="2130"/>
      <c r="BQ40" s="2130"/>
      <c r="BR40" s="2130"/>
      <c r="BS40" s="2130"/>
      <c r="BT40" s="2130"/>
      <c r="BU40" s="2130"/>
      <c r="BV40" s="2130"/>
      <c r="BW40" s="2130"/>
      <c r="BX40" s="2130"/>
      <c r="BY40" s="2130"/>
      <c r="BZ40" s="2130"/>
      <c r="CA40" s="2130"/>
      <c r="CB40" s="2130"/>
      <c r="CC40" s="2130"/>
      <c r="CD40" s="2130"/>
      <c r="CE40" s="2130"/>
      <c r="CF40" s="2130"/>
      <c r="CG40" s="2130"/>
      <c r="CH40" s="2130"/>
      <c r="CI40" s="2130"/>
      <c r="CJ40" s="2130"/>
      <c r="CK40" s="2130"/>
      <c r="CL40" s="2130"/>
      <c r="CM40" s="2130"/>
      <c r="CN40" s="2130"/>
      <c r="CO40" s="2130"/>
      <c r="CP40" s="2130"/>
      <c r="CQ40" s="2130"/>
      <c r="CR40" s="2130"/>
      <c r="CS40" s="2130"/>
      <c r="CT40" s="2130"/>
      <c r="CU40" s="2130"/>
      <c r="CV40" s="2130"/>
      <c r="CW40" s="2130"/>
      <c r="CX40" s="2130"/>
      <c r="CY40" s="2130"/>
      <c r="CZ40" s="2130"/>
      <c r="DA40" s="2130"/>
      <c r="DB40" s="2130"/>
      <c r="DC40" s="2130"/>
      <c r="DD40" s="2130"/>
      <c r="DE40" s="2130"/>
      <c r="DF40" s="2130"/>
      <c r="DG40" s="2130"/>
      <c r="DH40" s="2130"/>
      <c r="DI40" s="2130"/>
      <c r="DJ40" s="2130"/>
      <c r="DK40" s="2130"/>
      <c r="DL40" s="2130"/>
      <c r="DM40" s="2130"/>
      <c r="DN40" s="2130"/>
      <c r="DO40" s="2130"/>
      <c r="DP40" s="2130"/>
      <c r="DQ40" s="2130"/>
      <c r="DR40" s="2130"/>
      <c r="DS40" s="2130"/>
      <c r="DT40" s="2130"/>
      <c r="DU40" s="2130"/>
      <c r="DV40" s="2130"/>
      <c r="DW40" s="2130"/>
      <c r="DX40" s="2130"/>
      <c r="DY40" s="2130"/>
      <c r="DZ40" s="2130"/>
      <c r="EA40" s="2130"/>
      <c r="EB40" s="2130"/>
      <c r="EC40" s="2130"/>
      <c r="ED40" s="2130"/>
      <c r="EE40" s="2130"/>
      <c r="EF40" s="2130"/>
      <c r="EG40" s="2130"/>
      <c r="EH40" s="2130"/>
      <c r="EI40" s="2130"/>
      <c r="EJ40" s="2130"/>
      <c r="EK40" s="2130"/>
      <c r="EL40" s="2130"/>
      <c r="EM40" s="2130"/>
      <c r="EN40" s="2130"/>
      <c r="EO40" s="2130"/>
      <c r="EP40" s="2130"/>
      <c r="EQ40" s="2130"/>
      <c r="ER40" s="2130"/>
      <c r="ES40" s="2130"/>
      <c r="ET40" s="2130"/>
      <c r="EU40" s="2130"/>
      <c r="EV40" s="2130"/>
      <c r="EW40" s="2130"/>
      <c r="EX40" s="2130"/>
      <c r="EY40" s="2130"/>
      <c r="EZ40" s="2130"/>
      <c r="FA40" s="2130"/>
      <c r="FB40" s="2130"/>
      <c r="FC40" s="2130"/>
      <c r="FD40" s="2130"/>
      <c r="FE40" s="2130"/>
      <c r="FF40" s="2130"/>
      <c r="FG40" s="2130"/>
      <c r="FH40" s="2130"/>
      <c r="FI40" s="2130"/>
    </row>
    <row r="41" spans="1:200" s="2140" customFormat="1" x14ac:dyDescent="0.3">
      <c r="A41" s="3486" t="s">
        <v>4015</v>
      </c>
      <c r="B41" s="2135"/>
      <c r="C41" s="2135"/>
      <c r="D41" s="2135"/>
      <c r="E41" s="2135"/>
      <c r="F41" s="2135"/>
      <c r="G41" s="2135"/>
      <c r="H41" s="2135"/>
      <c r="I41" s="2135"/>
      <c r="J41" s="2135"/>
      <c r="K41" s="2135"/>
      <c r="L41" s="2135"/>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4"/>
      <c r="AN41" s="2134"/>
      <c r="AO41" s="2134"/>
      <c r="AP41" s="2134"/>
      <c r="AQ41" s="2134"/>
      <c r="AR41" s="2134"/>
      <c r="AS41" s="2134"/>
      <c r="AT41" s="2134"/>
      <c r="AU41" s="2134"/>
      <c r="AV41" s="2134"/>
      <c r="AW41" s="2134"/>
      <c r="AX41" s="2134"/>
      <c r="AY41" s="2134"/>
      <c r="AZ41" s="2134"/>
      <c r="BA41" s="2134"/>
      <c r="BB41" s="2134"/>
      <c r="BC41" s="2134"/>
      <c r="BD41" s="2134"/>
      <c r="BE41" s="2134"/>
      <c r="BF41" s="2134"/>
      <c r="BG41" s="2134"/>
      <c r="BH41" s="2134"/>
      <c r="BI41" s="2134"/>
      <c r="BJ41" s="2134"/>
      <c r="BK41" s="2134"/>
      <c r="BL41" s="2134"/>
      <c r="BM41" s="2134"/>
      <c r="BN41" s="2134"/>
      <c r="BO41" s="2134"/>
      <c r="BP41" s="2134"/>
      <c r="BQ41" s="2134"/>
      <c r="BR41" s="2134"/>
      <c r="BS41" s="2134"/>
      <c r="BT41" s="2134"/>
      <c r="BU41" s="2134"/>
      <c r="BV41" s="2134"/>
      <c r="BW41" s="2134"/>
      <c r="BX41" s="2134"/>
      <c r="BY41" s="2134"/>
      <c r="BZ41" s="2134"/>
      <c r="CA41" s="2134"/>
      <c r="CB41" s="2134"/>
      <c r="CC41" s="2134"/>
      <c r="CD41" s="2134"/>
      <c r="CE41" s="2134"/>
      <c r="CF41" s="2134"/>
      <c r="CG41" s="2134"/>
      <c r="CH41" s="2134"/>
      <c r="CI41" s="2134"/>
      <c r="CJ41" s="2134"/>
      <c r="CK41" s="2134"/>
      <c r="CL41" s="2134"/>
      <c r="CM41" s="2134"/>
      <c r="CN41" s="2134"/>
      <c r="CO41" s="2134"/>
      <c r="CP41" s="2134"/>
      <c r="CQ41" s="2134"/>
      <c r="CR41" s="2134"/>
      <c r="CS41" s="2134"/>
      <c r="CT41" s="2134"/>
      <c r="CU41" s="2134"/>
      <c r="CV41" s="2134"/>
      <c r="CW41" s="2134"/>
      <c r="CX41" s="2134"/>
      <c r="CY41" s="2134"/>
      <c r="CZ41" s="2134"/>
      <c r="DA41" s="2134"/>
      <c r="DB41" s="2134"/>
      <c r="DC41" s="2134"/>
      <c r="DD41" s="2134"/>
      <c r="DE41" s="2134"/>
      <c r="DF41" s="2134"/>
      <c r="DG41" s="2134"/>
      <c r="DH41" s="2134"/>
      <c r="DI41" s="2134"/>
      <c r="DJ41" s="2134"/>
      <c r="DK41" s="2134"/>
      <c r="DL41" s="2134"/>
      <c r="DM41" s="2134"/>
      <c r="DN41" s="2134"/>
      <c r="DO41" s="2134"/>
      <c r="DP41" s="2134"/>
      <c r="DQ41" s="2134"/>
      <c r="DR41" s="2134"/>
      <c r="DS41" s="2134"/>
      <c r="DT41" s="2134"/>
      <c r="DU41" s="2134"/>
      <c r="DV41" s="2134"/>
      <c r="DW41" s="2134"/>
      <c r="DX41" s="2134"/>
      <c r="DY41" s="2134"/>
      <c r="DZ41" s="2134"/>
      <c r="EA41" s="2134"/>
      <c r="EB41" s="2134"/>
      <c r="EC41" s="2134"/>
      <c r="ED41" s="2134"/>
      <c r="EE41" s="2134"/>
      <c r="EF41" s="2134"/>
      <c r="EG41" s="2134"/>
      <c r="EH41" s="2134"/>
      <c r="EI41" s="2134"/>
      <c r="EJ41" s="2134"/>
      <c r="EK41" s="2134"/>
      <c r="EL41" s="2134"/>
      <c r="EM41" s="2134"/>
      <c r="EN41" s="2134"/>
      <c r="EO41" s="2134"/>
      <c r="EP41" s="2134"/>
      <c r="EQ41" s="2134"/>
      <c r="ER41" s="2134"/>
      <c r="ES41" s="2134"/>
      <c r="ET41" s="2134"/>
      <c r="EU41" s="2134"/>
      <c r="EV41" s="2134"/>
      <c r="EW41" s="2134"/>
      <c r="EX41" s="2134"/>
      <c r="EY41" s="2134"/>
      <c r="EZ41" s="2134"/>
      <c r="FA41" s="2134"/>
      <c r="FB41" s="2134"/>
      <c r="FC41" s="2134"/>
      <c r="FD41" s="2134"/>
      <c r="FE41" s="2134"/>
      <c r="FF41" s="2134"/>
      <c r="FG41" s="2134"/>
      <c r="FH41" s="2134"/>
      <c r="FI41" s="2134"/>
    </row>
    <row r="42" spans="1:200" s="2123" customFormat="1" x14ac:dyDescent="0.3"/>
    <row r="43" spans="1:200" s="2123" customFormat="1" x14ac:dyDescent="0.3"/>
    <row r="44" spans="1:200" s="2123" customFormat="1" x14ac:dyDescent="0.3"/>
    <row r="45" spans="1:200" s="2123" customFormat="1" x14ac:dyDescent="0.3"/>
    <row r="46" spans="1:200" s="2123" customFormat="1" x14ac:dyDescent="0.3"/>
    <row r="47" spans="1:200" s="2123" customFormat="1" x14ac:dyDescent="0.3"/>
    <row r="48" spans="1:200" s="2123" customFormat="1" x14ac:dyDescent="0.3"/>
    <row r="49" s="2123" customFormat="1" x14ac:dyDescent="0.3"/>
    <row r="50" s="2123" customFormat="1" x14ac:dyDescent="0.3"/>
    <row r="51" s="2123" customFormat="1" x14ac:dyDescent="0.3"/>
    <row r="52" s="2123" customFormat="1" x14ac:dyDescent="0.3"/>
    <row r="53" s="2123" customFormat="1" x14ac:dyDescent="0.3"/>
    <row r="54" s="2123" customFormat="1" x14ac:dyDescent="0.3"/>
    <row r="55" s="2123" customFormat="1" x14ac:dyDescent="0.3"/>
    <row r="56" s="2123" customFormat="1" x14ac:dyDescent="0.3"/>
    <row r="57" s="2123" customFormat="1" x14ac:dyDescent="0.3"/>
    <row r="58" s="2123" customFormat="1" x14ac:dyDescent="0.3"/>
    <row r="59" s="2123" customFormat="1" x14ac:dyDescent="0.3"/>
    <row r="60" s="2123" customFormat="1" x14ac:dyDescent="0.3"/>
    <row r="61" s="2123" customFormat="1" x14ac:dyDescent="0.3"/>
    <row r="62" s="2123" customFormat="1" x14ac:dyDescent="0.3"/>
    <row r="63" s="2123" customFormat="1" x14ac:dyDescent="0.3"/>
    <row r="64" s="2123" customFormat="1" x14ac:dyDescent="0.3"/>
    <row r="65" s="2123" customFormat="1" x14ac:dyDescent="0.3"/>
    <row r="66" s="2123" customFormat="1" x14ac:dyDescent="0.3"/>
    <row r="67" s="2123" customFormat="1" x14ac:dyDescent="0.3"/>
    <row r="68" s="2123" customFormat="1" x14ac:dyDescent="0.3"/>
    <row r="69" s="2123" customFormat="1" x14ac:dyDescent="0.3"/>
    <row r="70" s="2123" customFormat="1" x14ac:dyDescent="0.3"/>
    <row r="71" s="2123" customFormat="1" x14ac:dyDescent="0.3"/>
    <row r="72" s="2123" customFormat="1" x14ac:dyDescent="0.3"/>
    <row r="73" s="2123" customFormat="1" x14ac:dyDescent="0.3"/>
    <row r="74" s="2123" customFormat="1" x14ac:dyDescent="0.3"/>
    <row r="75" s="2123" customFormat="1" x14ac:dyDescent="0.3"/>
    <row r="76" s="2123" customFormat="1" x14ac:dyDescent="0.3"/>
    <row r="77" s="2123" customFormat="1" x14ac:dyDescent="0.3"/>
    <row r="78" s="2123" customFormat="1" x14ac:dyDescent="0.3"/>
    <row r="79" s="2123" customFormat="1" x14ac:dyDescent="0.3"/>
    <row r="80" s="2123" customFormat="1" x14ac:dyDescent="0.3"/>
    <row r="81" s="2123" customFormat="1" x14ac:dyDescent="0.3"/>
    <row r="82" s="2123" customFormat="1" x14ac:dyDescent="0.3"/>
    <row r="83" s="2123" customFormat="1" x14ac:dyDescent="0.3"/>
    <row r="84" s="2123" customFormat="1" x14ac:dyDescent="0.3"/>
    <row r="85" s="2123" customFormat="1" x14ac:dyDescent="0.3"/>
    <row r="86" s="2123" customFormat="1" x14ac:dyDescent="0.3"/>
    <row r="87" s="2123" customFormat="1" x14ac:dyDescent="0.3"/>
    <row r="88" s="2123" customFormat="1" x14ac:dyDescent="0.3"/>
    <row r="89" s="2123" customFormat="1" x14ac:dyDescent="0.3"/>
    <row r="90" s="2123" customFormat="1" x14ac:dyDescent="0.3"/>
    <row r="91" s="2123" customFormat="1" x14ac:dyDescent="0.3"/>
    <row r="92" s="2123" customFormat="1" x14ac:dyDescent="0.3"/>
    <row r="93" s="2123" customFormat="1" x14ac:dyDescent="0.3"/>
    <row r="94" s="2123" customFormat="1" x14ac:dyDescent="0.3"/>
    <row r="95" s="2123" customFormat="1" x14ac:dyDescent="0.3"/>
    <row r="96" s="2123" customFormat="1" x14ac:dyDescent="0.3"/>
    <row r="97" s="2123" customFormat="1" x14ac:dyDescent="0.3"/>
    <row r="98" s="2123" customFormat="1" x14ac:dyDescent="0.3"/>
    <row r="99" s="2123" customFormat="1" x14ac:dyDescent="0.3"/>
    <row r="100" s="2123" customFormat="1" x14ac:dyDescent="0.3"/>
    <row r="101" s="2123" customFormat="1" x14ac:dyDescent="0.3"/>
    <row r="102" s="2123" customFormat="1" x14ac:dyDescent="0.3"/>
    <row r="103" s="2123" customFormat="1" x14ac:dyDescent="0.3"/>
    <row r="104" s="2123" customFormat="1" x14ac:dyDescent="0.3"/>
    <row r="105" s="2123" customFormat="1" x14ac:dyDescent="0.3"/>
    <row r="106" s="2123" customFormat="1" x14ac:dyDescent="0.3"/>
    <row r="107" s="2123" customFormat="1" x14ac:dyDescent="0.3"/>
    <row r="108" s="2123" customFormat="1" x14ac:dyDescent="0.3"/>
    <row r="109" s="2123" customFormat="1" x14ac:dyDescent="0.3"/>
    <row r="110" s="2123" customFormat="1" x14ac:dyDescent="0.3"/>
    <row r="111" s="2123" customFormat="1" x14ac:dyDescent="0.3"/>
    <row r="112" s="2123" customFormat="1" x14ac:dyDescent="0.3"/>
    <row r="113" s="2123" customFormat="1" x14ac:dyDescent="0.3"/>
    <row r="114" s="2123" customFormat="1" x14ac:dyDescent="0.3"/>
    <row r="115" s="2123" customFormat="1" x14ac:dyDescent="0.3"/>
    <row r="116" s="2123" customFormat="1" x14ac:dyDescent="0.3"/>
    <row r="117" s="2123" customFormat="1" x14ac:dyDescent="0.3"/>
    <row r="118" s="2123" customFormat="1" x14ac:dyDescent="0.3"/>
    <row r="119" s="2123" customFormat="1" x14ac:dyDescent="0.3"/>
    <row r="120" s="2123" customFormat="1" x14ac:dyDescent="0.3"/>
    <row r="121" s="2123" customFormat="1" x14ac:dyDescent="0.3"/>
    <row r="122" s="2123" customFormat="1" x14ac:dyDescent="0.3"/>
    <row r="123" s="2123" customFormat="1" x14ac:dyDescent="0.3"/>
    <row r="124" s="2123" customFormat="1" x14ac:dyDescent="0.3"/>
    <row r="125" s="2123" customFormat="1" x14ac:dyDescent="0.3"/>
    <row r="126" s="2123" customFormat="1" x14ac:dyDescent="0.3"/>
    <row r="127" s="2123" customFormat="1" x14ac:dyDescent="0.3"/>
    <row r="128" s="2123" customFormat="1" x14ac:dyDescent="0.3"/>
    <row r="129" s="2123" customFormat="1" x14ac:dyDescent="0.3"/>
    <row r="130" s="2123" customFormat="1" x14ac:dyDescent="0.3"/>
    <row r="131" s="2123" customFormat="1" x14ac:dyDescent="0.3"/>
    <row r="132" s="2123" customFormat="1" x14ac:dyDescent="0.3"/>
    <row r="133" s="2123" customFormat="1" x14ac:dyDescent="0.3"/>
    <row r="134" s="2123" customFormat="1" x14ac:dyDescent="0.3"/>
    <row r="135" s="2123" customFormat="1" x14ac:dyDescent="0.3"/>
    <row r="136" s="2123" customFormat="1" x14ac:dyDescent="0.3"/>
    <row r="137" s="2123" customFormat="1" x14ac:dyDescent="0.3"/>
    <row r="138" s="2123" customFormat="1" x14ac:dyDescent="0.3"/>
    <row r="139" s="2123" customFormat="1" x14ac:dyDescent="0.3"/>
    <row r="140" s="2123" customFormat="1" x14ac:dyDescent="0.3"/>
    <row r="141" s="2123" customFormat="1" x14ac:dyDescent="0.3"/>
    <row r="142" s="2123" customFormat="1" x14ac:dyDescent="0.3"/>
    <row r="143" s="2123" customFormat="1" x14ac:dyDescent="0.3"/>
    <row r="144" s="2123" customFormat="1" x14ac:dyDescent="0.3"/>
    <row r="145" s="2123" customFormat="1" x14ac:dyDescent="0.3"/>
    <row r="146" s="2123" customFormat="1" x14ac:dyDescent="0.3"/>
    <row r="147" s="2123" customFormat="1" x14ac:dyDescent="0.3"/>
    <row r="148" s="2123" customFormat="1" x14ac:dyDescent="0.3"/>
    <row r="149" s="2123" customFormat="1" x14ac:dyDescent="0.3"/>
    <row r="150" s="2123" customFormat="1" x14ac:dyDescent="0.3"/>
    <row r="151" s="2123" customFormat="1" x14ac:dyDescent="0.3"/>
    <row r="152" s="2123" customFormat="1" x14ac:dyDescent="0.3"/>
    <row r="153" s="2123" customFormat="1" x14ac:dyDescent="0.3"/>
    <row r="154" s="2123" customFormat="1" x14ac:dyDescent="0.3"/>
    <row r="155" s="2123" customFormat="1" x14ac:dyDescent="0.3"/>
    <row r="156" s="2123" customFormat="1" x14ac:dyDescent="0.3"/>
    <row r="157" s="2123" customFormat="1" x14ac:dyDescent="0.3"/>
    <row r="158" s="2123" customFormat="1" x14ac:dyDescent="0.3"/>
    <row r="159" s="2123" customFormat="1" x14ac:dyDescent="0.3"/>
    <row r="160" s="2123" customFormat="1" x14ac:dyDescent="0.3"/>
    <row r="161" s="2123" customFormat="1" x14ac:dyDescent="0.3"/>
    <row r="162" s="2123" customFormat="1" x14ac:dyDescent="0.3"/>
    <row r="163" s="2123" customFormat="1" x14ac:dyDescent="0.3"/>
    <row r="164" s="2123" customFormat="1" x14ac:dyDescent="0.3"/>
    <row r="165" s="2123" customFormat="1" x14ac:dyDescent="0.3"/>
    <row r="166" s="2123" customFormat="1" x14ac:dyDescent="0.3"/>
    <row r="167" s="2123" customFormat="1" x14ac:dyDescent="0.3"/>
    <row r="168" s="2123" customFormat="1" x14ac:dyDescent="0.3"/>
    <row r="169" s="2123" customFormat="1" x14ac:dyDescent="0.3"/>
    <row r="170" s="2123" customFormat="1" x14ac:dyDescent="0.3"/>
    <row r="171" s="2123" customFormat="1" x14ac:dyDescent="0.3"/>
    <row r="172" s="2123" customFormat="1" x14ac:dyDescent="0.3"/>
    <row r="173" s="2123" customFormat="1" x14ac:dyDescent="0.3"/>
    <row r="174" s="2123" customFormat="1" x14ac:dyDescent="0.3"/>
    <row r="175" s="2123" customFormat="1" x14ac:dyDescent="0.3"/>
    <row r="176" s="2123" customFormat="1" x14ac:dyDescent="0.3"/>
    <row r="177" s="2123" customFormat="1" x14ac:dyDescent="0.3"/>
    <row r="178" s="2123" customFormat="1" x14ac:dyDescent="0.3"/>
    <row r="179" s="2123" customFormat="1" x14ac:dyDescent="0.3"/>
    <row r="180" s="2123" customFormat="1" x14ac:dyDescent="0.3"/>
    <row r="181" s="2123" customFormat="1" x14ac:dyDescent="0.3"/>
    <row r="182" s="2123" customFormat="1" x14ac:dyDescent="0.3"/>
    <row r="183" s="2123" customFormat="1" x14ac:dyDescent="0.3"/>
    <row r="184" s="2123" customFormat="1" x14ac:dyDescent="0.3"/>
    <row r="185" s="2123" customFormat="1" x14ac:dyDescent="0.3"/>
    <row r="186" s="2123" customFormat="1" x14ac:dyDescent="0.3"/>
    <row r="187" s="2123" customFormat="1" x14ac:dyDescent="0.3"/>
    <row r="188" s="2123" customFormat="1" x14ac:dyDescent="0.3"/>
    <row r="189" s="2123" customFormat="1" x14ac:dyDescent="0.3"/>
    <row r="190" s="2123" customFormat="1" x14ac:dyDescent="0.3"/>
    <row r="191" s="2123" customFormat="1" x14ac:dyDescent="0.3"/>
    <row r="192" s="2123" customFormat="1" x14ac:dyDescent="0.3"/>
    <row r="193" s="2123" customFormat="1" x14ac:dyDescent="0.3"/>
    <row r="194" s="2123" customFormat="1" x14ac:dyDescent="0.3"/>
    <row r="195" s="2123" customFormat="1" x14ac:dyDescent="0.3"/>
    <row r="196" s="2123" customFormat="1" x14ac:dyDescent="0.3"/>
    <row r="197" s="2123" customFormat="1" x14ac:dyDescent="0.3"/>
    <row r="198" s="2123" customFormat="1" x14ac:dyDescent="0.3"/>
    <row r="199" s="2123" customFormat="1" x14ac:dyDescent="0.3"/>
    <row r="200" s="2123" customFormat="1" x14ac:dyDescent="0.3"/>
    <row r="201" s="2123" customFormat="1" x14ac:dyDescent="0.3"/>
    <row r="202" s="2123" customFormat="1" x14ac:dyDescent="0.3"/>
    <row r="203" s="2123" customFormat="1" x14ac:dyDescent="0.3"/>
    <row r="204" s="2123" customFormat="1" x14ac:dyDescent="0.3"/>
    <row r="205" s="2123" customFormat="1" x14ac:dyDescent="0.3"/>
    <row r="206" s="2123" customFormat="1" x14ac:dyDescent="0.3"/>
    <row r="207" s="2123" customFormat="1" x14ac:dyDescent="0.3"/>
    <row r="208" s="2123" customFormat="1" x14ac:dyDescent="0.3"/>
    <row r="209" s="2123" customFormat="1" x14ac:dyDescent="0.3"/>
    <row r="210" s="2123" customFormat="1" x14ac:dyDescent="0.3"/>
    <row r="211" s="2123" customFormat="1" x14ac:dyDescent="0.3"/>
    <row r="212" s="2123" customFormat="1" x14ac:dyDescent="0.3"/>
    <row r="213" s="2123" customFormat="1" x14ac:dyDescent="0.3"/>
    <row r="214" s="2123" customFormat="1" x14ac:dyDescent="0.3"/>
    <row r="215" s="2123" customFormat="1" x14ac:dyDescent="0.3"/>
    <row r="216" s="2123" customFormat="1" x14ac:dyDescent="0.3"/>
    <row r="217" s="2123" customFormat="1" x14ac:dyDescent="0.3"/>
    <row r="218" s="2123" customFormat="1" x14ac:dyDescent="0.3"/>
    <row r="219" s="2123" customFormat="1" x14ac:dyDescent="0.3"/>
    <row r="220" s="2123" customFormat="1" x14ac:dyDescent="0.3"/>
    <row r="221" s="2123" customFormat="1" x14ac:dyDescent="0.3"/>
    <row r="222" s="2123" customFormat="1" x14ac:dyDescent="0.3"/>
    <row r="223" s="2123" customFormat="1" x14ac:dyDescent="0.3"/>
    <row r="224" s="2123" customFormat="1" x14ac:dyDescent="0.3"/>
    <row r="225" s="2123" customFormat="1" x14ac:dyDescent="0.3"/>
    <row r="226" s="2123" customFormat="1" x14ac:dyDescent="0.3"/>
    <row r="227" s="2123" customFormat="1" x14ac:dyDescent="0.3"/>
    <row r="228" s="2123" customFormat="1" x14ac:dyDescent="0.3"/>
    <row r="229" s="2123" customFormat="1" x14ac:dyDescent="0.3"/>
    <row r="230" s="2123" customFormat="1" x14ac:dyDescent="0.3"/>
    <row r="231" s="2123" customFormat="1" x14ac:dyDescent="0.3"/>
    <row r="232" s="2123" customFormat="1" x14ac:dyDescent="0.3"/>
    <row r="233" s="2123" customFormat="1" x14ac:dyDescent="0.3"/>
    <row r="234" s="2123" customFormat="1" x14ac:dyDescent="0.3"/>
    <row r="235" s="2123" customFormat="1" x14ac:dyDescent="0.3"/>
    <row r="236" s="2123" customFormat="1" x14ac:dyDescent="0.3"/>
    <row r="237" s="2123" customFormat="1" x14ac:dyDescent="0.3"/>
    <row r="238" s="2123" customFormat="1" x14ac:dyDescent="0.3"/>
    <row r="239" s="2123" customFormat="1" x14ac:dyDescent="0.3"/>
    <row r="240" s="2123" customFormat="1" x14ac:dyDescent="0.3"/>
    <row r="241" s="2123" customFormat="1" x14ac:dyDescent="0.3"/>
    <row r="242" s="2123" customFormat="1" x14ac:dyDescent="0.3"/>
    <row r="243" s="2123" customFormat="1" x14ac:dyDescent="0.3"/>
    <row r="244" s="2123" customFormat="1" x14ac:dyDescent="0.3"/>
    <row r="245" s="2123" customFormat="1" x14ac:dyDescent="0.3"/>
    <row r="246" s="2123" customFormat="1" x14ac:dyDescent="0.3"/>
    <row r="247" s="2123" customFormat="1" x14ac:dyDescent="0.3"/>
    <row r="248" s="2123" customFormat="1" x14ac:dyDescent="0.3"/>
    <row r="249" s="2123" customFormat="1" x14ac:dyDescent="0.3"/>
    <row r="250" s="2123" customFormat="1" x14ac:dyDescent="0.3"/>
    <row r="251" s="2123" customFormat="1" x14ac:dyDescent="0.3"/>
    <row r="252" s="2123" customFormat="1" x14ac:dyDescent="0.3"/>
    <row r="253" s="2123" customFormat="1" x14ac:dyDescent="0.3"/>
    <row r="254" s="2123" customFormat="1" x14ac:dyDescent="0.3"/>
    <row r="255" s="2123" customFormat="1" x14ac:dyDescent="0.3"/>
    <row r="256" s="2123" customFormat="1" x14ac:dyDescent="0.3"/>
    <row r="257" s="2123" customFormat="1" x14ac:dyDescent="0.3"/>
    <row r="258" s="2123" customFormat="1" x14ac:dyDescent="0.3"/>
    <row r="259" s="2123" customFormat="1" x14ac:dyDescent="0.3"/>
    <row r="260" s="2123" customFormat="1" x14ac:dyDescent="0.3"/>
    <row r="261" s="2123" customFormat="1" x14ac:dyDescent="0.3"/>
    <row r="262" s="2123" customFormat="1" x14ac:dyDescent="0.3"/>
    <row r="263" s="2123" customFormat="1" x14ac:dyDescent="0.3"/>
    <row r="264" s="2123" customFormat="1" x14ac:dyDescent="0.3"/>
    <row r="265" s="2123" customFormat="1" x14ac:dyDescent="0.3"/>
    <row r="266" s="2123" customFormat="1" x14ac:dyDescent="0.3"/>
    <row r="267" s="2123" customFormat="1" x14ac:dyDescent="0.3"/>
    <row r="268" s="2123" customFormat="1" x14ac:dyDescent="0.3"/>
    <row r="269" s="2123" customFormat="1" x14ac:dyDescent="0.3"/>
    <row r="270" s="2123" customFormat="1" x14ac:dyDescent="0.3"/>
    <row r="271" s="2123" customFormat="1" x14ac:dyDescent="0.3"/>
    <row r="272" s="2123" customFormat="1" x14ac:dyDescent="0.3"/>
    <row r="273" spans="8:9" s="2123" customFormat="1" x14ac:dyDescent="0.3"/>
    <row r="274" spans="8:9" s="2123" customFormat="1" x14ac:dyDescent="0.3"/>
    <row r="275" spans="8:9" s="2123" customFormat="1" x14ac:dyDescent="0.3"/>
    <row r="276" spans="8:9" s="2123" customFormat="1" x14ac:dyDescent="0.3"/>
    <row r="277" spans="8:9" s="2123" customFormat="1" x14ac:dyDescent="0.3"/>
    <row r="278" spans="8:9" s="2123" customFormat="1" x14ac:dyDescent="0.3"/>
    <row r="279" spans="8:9" s="2123" customFormat="1" x14ac:dyDescent="0.3"/>
    <row r="280" spans="8:9" s="2123" customFormat="1" x14ac:dyDescent="0.3"/>
    <row r="281" spans="8:9" s="2123" customFormat="1" x14ac:dyDescent="0.3"/>
    <row r="282" spans="8:9" s="2123" customFormat="1" x14ac:dyDescent="0.3"/>
    <row r="283" spans="8:9" s="2123" customFormat="1" x14ac:dyDescent="0.3"/>
    <row r="284" spans="8:9" s="2123" customFormat="1" x14ac:dyDescent="0.3"/>
    <row r="285" spans="8:9" s="2123" customFormat="1" x14ac:dyDescent="0.3"/>
    <row r="286" spans="8:9" s="2123" customFormat="1" x14ac:dyDescent="0.3"/>
    <row r="287" spans="8:9" s="2123" customFormat="1" x14ac:dyDescent="0.3"/>
    <row r="288" spans="8:9" s="2123" customFormat="1" x14ac:dyDescent="0.3">
      <c r="H288" s="2121"/>
      <c r="I288" s="2121"/>
    </row>
    <row r="289" spans="8:9" s="2123" customFormat="1" x14ac:dyDescent="0.3">
      <c r="H289" s="2121"/>
      <c r="I289" s="2121"/>
    </row>
    <row r="290" spans="8:9" s="2123" customFormat="1" x14ac:dyDescent="0.3">
      <c r="H290" s="2121"/>
      <c r="I290" s="2121"/>
    </row>
  </sheetData>
  <printOptions horizontalCentered="1"/>
  <pageMargins left="0.7" right="0.7" top="0.75" bottom="0.75" header="0.3" footer="0.3"/>
  <pageSetup paperSize="9" scale="5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M37"/>
  <sheetViews>
    <sheetView showGridLines="0" zoomScaleNormal="100" workbookViewId="0">
      <pane xSplit="1" topLeftCell="B1" activePane="topRight" state="frozen"/>
      <selection pane="topRight" activeCell="I24" sqref="I24"/>
    </sheetView>
  </sheetViews>
  <sheetFormatPr defaultRowHeight="14.25" x14ac:dyDescent="0.25"/>
  <cols>
    <col min="1" max="1" width="31.85546875" style="2146" customWidth="1"/>
    <col min="2" max="2" width="25" style="2146" customWidth="1"/>
    <col min="3" max="3" width="24.7109375" style="2146" customWidth="1"/>
    <col min="4" max="4" width="20.7109375" style="2146" bestFit="1" customWidth="1"/>
    <col min="5" max="5" width="7.7109375" style="2146" customWidth="1"/>
    <col min="6" max="6" width="9.5703125" style="2146" customWidth="1"/>
    <col min="7" max="7" width="15.7109375" style="2146" customWidth="1"/>
    <col min="8" max="10" width="9.140625" style="2146"/>
    <col min="11" max="11" width="13" style="2146" customWidth="1"/>
    <col min="12" max="144" width="9.140625" style="2146"/>
    <col min="145" max="157" width="8.85546875" style="2146" customWidth="1"/>
    <col min="158" max="256" width="9.140625" style="2146"/>
    <col min="257" max="257" width="31.85546875" style="2146" customWidth="1"/>
    <col min="258" max="259" width="22.28515625" style="2146" bestFit="1" customWidth="1"/>
    <col min="260" max="260" width="22" style="2146" customWidth="1"/>
    <col min="261" max="261" width="10.5703125" style="2146" customWidth="1"/>
    <col min="262" max="262" width="9.5703125" style="2146" customWidth="1"/>
    <col min="263" max="266" width="9.140625" style="2146"/>
    <col min="267" max="267" width="13" style="2146" customWidth="1"/>
    <col min="268" max="512" width="9.140625" style="2146"/>
    <col min="513" max="513" width="31.85546875" style="2146" customWidth="1"/>
    <col min="514" max="515" width="22.28515625" style="2146" bestFit="1" customWidth="1"/>
    <col min="516" max="516" width="22" style="2146" customWidth="1"/>
    <col min="517" max="517" width="10.5703125" style="2146" customWidth="1"/>
    <col min="518" max="518" width="9.5703125" style="2146" customWidth="1"/>
    <col min="519" max="522" width="9.140625" style="2146"/>
    <col min="523" max="523" width="13" style="2146" customWidth="1"/>
    <col min="524" max="768" width="9.140625" style="2146"/>
    <col min="769" max="769" width="31.85546875" style="2146" customWidth="1"/>
    <col min="770" max="771" width="22.28515625" style="2146" bestFit="1" customWidth="1"/>
    <col min="772" max="772" width="22" style="2146" customWidth="1"/>
    <col min="773" max="773" width="10.5703125" style="2146" customWidth="1"/>
    <col min="774" max="774" width="9.5703125" style="2146" customWidth="1"/>
    <col min="775" max="778" width="9.140625" style="2146"/>
    <col min="779" max="779" width="13" style="2146" customWidth="1"/>
    <col min="780" max="1024" width="9.140625" style="2146"/>
    <col min="1025" max="1025" width="31.85546875" style="2146" customWidth="1"/>
    <col min="1026" max="1027" width="22.28515625" style="2146" bestFit="1" customWidth="1"/>
    <col min="1028" max="1028" width="22" style="2146" customWidth="1"/>
    <col min="1029" max="1029" width="10.5703125" style="2146" customWidth="1"/>
    <col min="1030" max="1030" width="9.5703125" style="2146" customWidth="1"/>
    <col min="1031" max="1034" width="9.140625" style="2146"/>
    <col min="1035" max="1035" width="13" style="2146" customWidth="1"/>
    <col min="1036" max="1280" width="9.140625" style="2146"/>
    <col min="1281" max="1281" width="31.85546875" style="2146" customWidth="1"/>
    <col min="1282" max="1283" width="22.28515625" style="2146" bestFit="1" customWidth="1"/>
    <col min="1284" max="1284" width="22" style="2146" customWidth="1"/>
    <col min="1285" max="1285" width="10.5703125" style="2146" customWidth="1"/>
    <col min="1286" max="1286" width="9.5703125" style="2146" customWidth="1"/>
    <col min="1287" max="1290" width="9.140625" style="2146"/>
    <col min="1291" max="1291" width="13" style="2146" customWidth="1"/>
    <col min="1292" max="1536" width="9.140625" style="2146"/>
    <col min="1537" max="1537" width="31.85546875" style="2146" customWidth="1"/>
    <col min="1538" max="1539" width="22.28515625" style="2146" bestFit="1" customWidth="1"/>
    <col min="1540" max="1540" width="22" style="2146" customWidth="1"/>
    <col min="1541" max="1541" width="10.5703125" style="2146" customWidth="1"/>
    <col min="1542" max="1542" width="9.5703125" style="2146" customWidth="1"/>
    <col min="1543" max="1546" width="9.140625" style="2146"/>
    <col min="1547" max="1547" width="13" style="2146" customWidth="1"/>
    <col min="1548" max="1792" width="9.140625" style="2146"/>
    <col min="1793" max="1793" width="31.85546875" style="2146" customWidth="1"/>
    <col min="1794" max="1795" width="22.28515625" style="2146" bestFit="1" customWidth="1"/>
    <col min="1796" max="1796" width="22" style="2146" customWidth="1"/>
    <col min="1797" max="1797" width="10.5703125" style="2146" customWidth="1"/>
    <col min="1798" max="1798" width="9.5703125" style="2146" customWidth="1"/>
    <col min="1799" max="1802" width="9.140625" style="2146"/>
    <col min="1803" max="1803" width="13" style="2146" customWidth="1"/>
    <col min="1804" max="2048" width="9.140625" style="2146"/>
    <col min="2049" max="2049" width="31.85546875" style="2146" customWidth="1"/>
    <col min="2050" max="2051" width="22.28515625" style="2146" bestFit="1" customWidth="1"/>
    <col min="2052" max="2052" width="22" style="2146" customWidth="1"/>
    <col min="2053" max="2053" width="10.5703125" style="2146" customWidth="1"/>
    <col min="2054" max="2054" width="9.5703125" style="2146" customWidth="1"/>
    <col min="2055" max="2058" width="9.140625" style="2146"/>
    <col min="2059" max="2059" width="13" style="2146" customWidth="1"/>
    <col min="2060" max="2304" width="9.140625" style="2146"/>
    <col min="2305" max="2305" width="31.85546875" style="2146" customWidth="1"/>
    <col min="2306" max="2307" width="22.28515625" style="2146" bestFit="1" customWidth="1"/>
    <col min="2308" max="2308" width="22" style="2146" customWidth="1"/>
    <col min="2309" max="2309" width="10.5703125" style="2146" customWidth="1"/>
    <col min="2310" max="2310" width="9.5703125" style="2146" customWidth="1"/>
    <col min="2311" max="2314" width="9.140625" style="2146"/>
    <col min="2315" max="2315" width="13" style="2146" customWidth="1"/>
    <col min="2316" max="2560" width="9.140625" style="2146"/>
    <col min="2561" max="2561" width="31.85546875" style="2146" customWidth="1"/>
    <col min="2562" max="2563" width="22.28515625" style="2146" bestFit="1" customWidth="1"/>
    <col min="2564" max="2564" width="22" style="2146" customWidth="1"/>
    <col min="2565" max="2565" width="10.5703125" style="2146" customWidth="1"/>
    <col min="2566" max="2566" width="9.5703125" style="2146" customWidth="1"/>
    <col min="2567" max="2570" width="9.140625" style="2146"/>
    <col min="2571" max="2571" width="13" style="2146" customWidth="1"/>
    <col min="2572" max="2816" width="9.140625" style="2146"/>
    <col min="2817" max="2817" width="31.85546875" style="2146" customWidth="1"/>
    <col min="2818" max="2819" width="22.28515625" style="2146" bestFit="1" customWidth="1"/>
    <col min="2820" max="2820" width="22" style="2146" customWidth="1"/>
    <col min="2821" max="2821" width="10.5703125" style="2146" customWidth="1"/>
    <col min="2822" max="2822" width="9.5703125" style="2146" customWidth="1"/>
    <col min="2823" max="2826" width="9.140625" style="2146"/>
    <col min="2827" max="2827" width="13" style="2146" customWidth="1"/>
    <col min="2828" max="3072" width="9.140625" style="2146"/>
    <col min="3073" max="3073" width="31.85546875" style="2146" customWidth="1"/>
    <col min="3074" max="3075" width="22.28515625" style="2146" bestFit="1" customWidth="1"/>
    <col min="3076" max="3076" width="22" style="2146" customWidth="1"/>
    <col min="3077" max="3077" width="10.5703125" style="2146" customWidth="1"/>
    <col min="3078" max="3078" width="9.5703125" style="2146" customWidth="1"/>
    <col min="3079" max="3082" width="9.140625" style="2146"/>
    <col min="3083" max="3083" width="13" style="2146" customWidth="1"/>
    <col min="3084" max="3328" width="9.140625" style="2146"/>
    <col min="3329" max="3329" width="31.85546875" style="2146" customWidth="1"/>
    <col min="3330" max="3331" width="22.28515625" style="2146" bestFit="1" customWidth="1"/>
    <col min="3332" max="3332" width="22" style="2146" customWidth="1"/>
    <col min="3333" max="3333" width="10.5703125" style="2146" customWidth="1"/>
    <col min="3334" max="3334" width="9.5703125" style="2146" customWidth="1"/>
    <col min="3335" max="3338" width="9.140625" style="2146"/>
    <col min="3339" max="3339" width="13" style="2146" customWidth="1"/>
    <col min="3340" max="3584" width="9.140625" style="2146"/>
    <col min="3585" max="3585" width="31.85546875" style="2146" customWidth="1"/>
    <col min="3586" max="3587" width="22.28515625" style="2146" bestFit="1" customWidth="1"/>
    <col min="3588" max="3588" width="22" style="2146" customWidth="1"/>
    <col min="3589" max="3589" width="10.5703125" style="2146" customWidth="1"/>
    <col min="3590" max="3590" width="9.5703125" style="2146" customWidth="1"/>
    <col min="3591" max="3594" width="9.140625" style="2146"/>
    <col min="3595" max="3595" width="13" style="2146" customWidth="1"/>
    <col min="3596" max="3840" width="9.140625" style="2146"/>
    <col min="3841" max="3841" width="31.85546875" style="2146" customWidth="1"/>
    <col min="3842" max="3843" width="22.28515625" style="2146" bestFit="1" customWidth="1"/>
    <col min="3844" max="3844" width="22" style="2146" customWidth="1"/>
    <col min="3845" max="3845" width="10.5703125" style="2146" customWidth="1"/>
    <col min="3846" max="3846" width="9.5703125" style="2146" customWidth="1"/>
    <col min="3847" max="3850" width="9.140625" style="2146"/>
    <col min="3851" max="3851" width="13" style="2146" customWidth="1"/>
    <col min="3852" max="4096" width="9.140625" style="2146"/>
    <col min="4097" max="4097" width="31.85546875" style="2146" customWidth="1"/>
    <col min="4098" max="4099" width="22.28515625" style="2146" bestFit="1" customWidth="1"/>
    <col min="4100" max="4100" width="22" style="2146" customWidth="1"/>
    <col min="4101" max="4101" width="10.5703125" style="2146" customWidth="1"/>
    <col min="4102" max="4102" width="9.5703125" style="2146" customWidth="1"/>
    <col min="4103" max="4106" width="9.140625" style="2146"/>
    <col min="4107" max="4107" width="13" style="2146" customWidth="1"/>
    <col min="4108" max="4352" width="9.140625" style="2146"/>
    <col min="4353" max="4353" width="31.85546875" style="2146" customWidth="1"/>
    <col min="4354" max="4355" width="22.28515625" style="2146" bestFit="1" customWidth="1"/>
    <col min="4356" max="4356" width="22" style="2146" customWidth="1"/>
    <col min="4357" max="4357" width="10.5703125" style="2146" customWidth="1"/>
    <col min="4358" max="4358" width="9.5703125" style="2146" customWidth="1"/>
    <col min="4359" max="4362" width="9.140625" style="2146"/>
    <col min="4363" max="4363" width="13" style="2146" customWidth="1"/>
    <col min="4364" max="4608" width="9.140625" style="2146"/>
    <col min="4609" max="4609" width="31.85546875" style="2146" customWidth="1"/>
    <col min="4610" max="4611" width="22.28515625" style="2146" bestFit="1" customWidth="1"/>
    <col min="4612" max="4612" width="22" style="2146" customWidth="1"/>
    <col min="4613" max="4613" width="10.5703125" style="2146" customWidth="1"/>
    <col min="4614" max="4614" width="9.5703125" style="2146" customWidth="1"/>
    <col min="4615" max="4618" width="9.140625" style="2146"/>
    <col min="4619" max="4619" width="13" style="2146" customWidth="1"/>
    <col min="4620" max="4864" width="9.140625" style="2146"/>
    <col min="4865" max="4865" width="31.85546875" style="2146" customWidth="1"/>
    <col min="4866" max="4867" width="22.28515625" style="2146" bestFit="1" customWidth="1"/>
    <col min="4868" max="4868" width="22" style="2146" customWidth="1"/>
    <col min="4869" max="4869" width="10.5703125" style="2146" customWidth="1"/>
    <col min="4870" max="4870" width="9.5703125" style="2146" customWidth="1"/>
    <col min="4871" max="4874" width="9.140625" style="2146"/>
    <col min="4875" max="4875" width="13" style="2146" customWidth="1"/>
    <col min="4876" max="5120" width="9.140625" style="2146"/>
    <col min="5121" max="5121" width="31.85546875" style="2146" customWidth="1"/>
    <col min="5122" max="5123" width="22.28515625" style="2146" bestFit="1" customWidth="1"/>
    <col min="5124" max="5124" width="22" style="2146" customWidth="1"/>
    <col min="5125" max="5125" width="10.5703125" style="2146" customWidth="1"/>
    <col min="5126" max="5126" width="9.5703125" style="2146" customWidth="1"/>
    <col min="5127" max="5130" width="9.140625" style="2146"/>
    <col min="5131" max="5131" width="13" style="2146" customWidth="1"/>
    <col min="5132" max="5376" width="9.140625" style="2146"/>
    <col min="5377" max="5377" width="31.85546875" style="2146" customWidth="1"/>
    <col min="5378" max="5379" width="22.28515625" style="2146" bestFit="1" customWidth="1"/>
    <col min="5380" max="5380" width="22" style="2146" customWidth="1"/>
    <col min="5381" max="5381" width="10.5703125" style="2146" customWidth="1"/>
    <col min="5382" max="5382" width="9.5703125" style="2146" customWidth="1"/>
    <col min="5383" max="5386" width="9.140625" style="2146"/>
    <col min="5387" max="5387" width="13" style="2146" customWidth="1"/>
    <col min="5388" max="5632" width="9.140625" style="2146"/>
    <col min="5633" max="5633" width="31.85546875" style="2146" customWidth="1"/>
    <col min="5634" max="5635" width="22.28515625" style="2146" bestFit="1" customWidth="1"/>
    <col min="5636" max="5636" width="22" style="2146" customWidth="1"/>
    <col min="5637" max="5637" width="10.5703125" style="2146" customWidth="1"/>
    <col min="5638" max="5638" width="9.5703125" style="2146" customWidth="1"/>
    <col min="5639" max="5642" width="9.140625" style="2146"/>
    <col min="5643" max="5643" width="13" style="2146" customWidth="1"/>
    <col min="5644" max="5888" width="9.140625" style="2146"/>
    <col min="5889" max="5889" width="31.85546875" style="2146" customWidth="1"/>
    <col min="5890" max="5891" width="22.28515625" style="2146" bestFit="1" customWidth="1"/>
    <col min="5892" max="5892" width="22" style="2146" customWidth="1"/>
    <col min="5893" max="5893" width="10.5703125" style="2146" customWidth="1"/>
    <col min="5894" max="5894" width="9.5703125" style="2146" customWidth="1"/>
    <col min="5895" max="5898" width="9.140625" style="2146"/>
    <col min="5899" max="5899" width="13" style="2146" customWidth="1"/>
    <col min="5900" max="6144" width="9.140625" style="2146"/>
    <col min="6145" max="6145" width="31.85546875" style="2146" customWidth="1"/>
    <col min="6146" max="6147" width="22.28515625" style="2146" bestFit="1" customWidth="1"/>
    <col min="6148" max="6148" width="22" style="2146" customWidth="1"/>
    <col min="6149" max="6149" width="10.5703125" style="2146" customWidth="1"/>
    <col min="6150" max="6150" width="9.5703125" style="2146" customWidth="1"/>
    <col min="6151" max="6154" width="9.140625" style="2146"/>
    <col min="6155" max="6155" width="13" style="2146" customWidth="1"/>
    <col min="6156" max="6400" width="9.140625" style="2146"/>
    <col min="6401" max="6401" width="31.85546875" style="2146" customWidth="1"/>
    <col min="6402" max="6403" width="22.28515625" style="2146" bestFit="1" customWidth="1"/>
    <col min="6404" max="6404" width="22" style="2146" customWidth="1"/>
    <col min="6405" max="6405" width="10.5703125" style="2146" customWidth="1"/>
    <col min="6406" max="6406" width="9.5703125" style="2146" customWidth="1"/>
    <col min="6407" max="6410" width="9.140625" style="2146"/>
    <col min="6411" max="6411" width="13" style="2146" customWidth="1"/>
    <col min="6412" max="6656" width="9.140625" style="2146"/>
    <col min="6657" max="6657" width="31.85546875" style="2146" customWidth="1"/>
    <col min="6658" max="6659" width="22.28515625" style="2146" bestFit="1" customWidth="1"/>
    <col min="6660" max="6660" width="22" style="2146" customWidth="1"/>
    <col min="6661" max="6661" width="10.5703125" style="2146" customWidth="1"/>
    <col min="6662" max="6662" width="9.5703125" style="2146" customWidth="1"/>
    <col min="6663" max="6666" width="9.140625" style="2146"/>
    <col min="6667" max="6667" width="13" style="2146" customWidth="1"/>
    <col min="6668" max="6912" width="9.140625" style="2146"/>
    <col min="6913" max="6913" width="31.85546875" style="2146" customWidth="1"/>
    <col min="6914" max="6915" width="22.28515625" style="2146" bestFit="1" customWidth="1"/>
    <col min="6916" max="6916" width="22" style="2146" customWidth="1"/>
    <col min="6917" max="6917" width="10.5703125" style="2146" customWidth="1"/>
    <col min="6918" max="6918" width="9.5703125" style="2146" customWidth="1"/>
    <col min="6919" max="6922" width="9.140625" style="2146"/>
    <col min="6923" max="6923" width="13" style="2146" customWidth="1"/>
    <col min="6924" max="7168" width="9.140625" style="2146"/>
    <col min="7169" max="7169" width="31.85546875" style="2146" customWidth="1"/>
    <col min="7170" max="7171" width="22.28515625" style="2146" bestFit="1" customWidth="1"/>
    <col min="7172" max="7172" width="22" style="2146" customWidth="1"/>
    <col min="7173" max="7173" width="10.5703125" style="2146" customWidth="1"/>
    <col min="7174" max="7174" width="9.5703125" style="2146" customWidth="1"/>
    <col min="7175" max="7178" width="9.140625" style="2146"/>
    <col min="7179" max="7179" width="13" style="2146" customWidth="1"/>
    <col min="7180" max="7424" width="9.140625" style="2146"/>
    <col min="7425" max="7425" width="31.85546875" style="2146" customWidth="1"/>
    <col min="7426" max="7427" width="22.28515625" style="2146" bestFit="1" customWidth="1"/>
    <col min="7428" max="7428" width="22" style="2146" customWidth="1"/>
    <col min="7429" max="7429" width="10.5703125" style="2146" customWidth="1"/>
    <col min="7430" max="7430" width="9.5703125" style="2146" customWidth="1"/>
    <col min="7431" max="7434" width="9.140625" style="2146"/>
    <col min="7435" max="7435" width="13" style="2146" customWidth="1"/>
    <col min="7436" max="7680" width="9.140625" style="2146"/>
    <col min="7681" max="7681" width="31.85546875" style="2146" customWidth="1"/>
    <col min="7682" max="7683" width="22.28515625" style="2146" bestFit="1" customWidth="1"/>
    <col min="7684" max="7684" width="22" style="2146" customWidth="1"/>
    <col min="7685" max="7685" width="10.5703125" style="2146" customWidth="1"/>
    <col min="7686" max="7686" width="9.5703125" style="2146" customWidth="1"/>
    <col min="7687" max="7690" width="9.140625" style="2146"/>
    <col min="7691" max="7691" width="13" style="2146" customWidth="1"/>
    <col min="7692" max="7936" width="9.140625" style="2146"/>
    <col min="7937" max="7937" width="31.85546875" style="2146" customWidth="1"/>
    <col min="7938" max="7939" width="22.28515625" style="2146" bestFit="1" customWidth="1"/>
    <col min="7940" max="7940" width="22" style="2146" customWidth="1"/>
    <col min="7941" max="7941" width="10.5703125" style="2146" customWidth="1"/>
    <col min="7942" max="7942" width="9.5703125" style="2146" customWidth="1"/>
    <col min="7943" max="7946" width="9.140625" style="2146"/>
    <col min="7947" max="7947" width="13" style="2146" customWidth="1"/>
    <col min="7948" max="8192" width="9.140625" style="2146"/>
    <col min="8193" max="8193" width="31.85546875" style="2146" customWidth="1"/>
    <col min="8194" max="8195" width="22.28515625" style="2146" bestFit="1" customWidth="1"/>
    <col min="8196" max="8196" width="22" style="2146" customWidth="1"/>
    <col min="8197" max="8197" width="10.5703125" style="2146" customWidth="1"/>
    <col min="8198" max="8198" width="9.5703125" style="2146" customWidth="1"/>
    <col min="8199" max="8202" width="9.140625" style="2146"/>
    <col min="8203" max="8203" width="13" style="2146" customWidth="1"/>
    <col min="8204" max="8448" width="9.140625" style="2146"/>
    <col min="8449" max="8449" width="31.85546875" style="2146" customWidth="1"/>
    <col min="8450" max="8451" width="22.28515625" style="2146" bestFit="1" customWidth="1"/>
    <col min="8452" max="8452" width="22" style="2146" customWidth="1"/>
    <col min="8453" max="8453" width="10.5703125" style="2146" customWidth="1"/>
    <col min="8454" max="8454" width="9.5703125" style="2146" customWidth="1"/>
    <col min="8455" max="8458" width="9.140625" style="2146"/>
    <col min="8459" max="8459" width="13" style="2146" customWidth="1"/>
    <col min="8460" max="8704" width="9.140625" style="2146"/>
    <col min="8705" max="8705" width="31.85546875" style="2146" customWidth="1"/>
    <col min="8706" max="8707" width="22.28515625" style="2146" bestFit="1" customWidth="1"/>
    <col min="8708" max="8708" width="22" style="2146" customWidth="1"/>
    <col min="8709" max="8709" width="10.5703125" style="2146" customWidth="1"/>
    <col min="8710" max="8710" width="9.5703125" style="2146" customWidth="1"/>
    <col min="8711" max="8714" width="9.140625" style="2146"/>
    <col min="8715" max="8715" width="13" style="2146" customWidth="1"/>
    <col min="8716" max="8960" width="9.140625" style="2146"/>
    <col min="8961" max="8961" width="31.85546875" style="2146" customWidth="1"/>
    <col min="8962" max="8963" width="22.28515625" style="2146" bestFit="1" customWidth="1"/>
    <col min="8964" max="8964" width="22" style="2146" customWidth="1"/>
    <col min="8965" max="8965" width="10.5703125" style="2146" customWidth="1"/>
    <col min="8966" max="8966" width="9.5703125" style="2146" customWidth="1"/>
    <col min="8967" max="8970" width="9.140625" style="2146"/>
    <col min="8971" max="8971" width="13" style="2146" customWidth="1"/>
    <col min="8972" max="9216" width="9.140625" style="2146"/>
    <col min="9217" max="9217" width="31.85546875" style="2146" customWidth="1"/>
    <col min="9218" max="9219" width="22.28515625" style="2146" bestFit="1" customWidth="1"/>
    <col min="9220" max="9220" width="22" style="2146" customWidth="1"/>
    <col min="9221" max="9221" width="10.5703125" style="2146" customWidth="1"/>
    <col min="9222" max="9222" width="9.5703125" style="2146" customWidth="1"/>
    <col min="9223" max="9226" width="9.140625" style="2146"/>
    <col min="9227" max="9227" width="13" style="2146" customWidth="1"/>
    <col min="9228" max="9472" width="9.140625" style="2146"/>
    <col min="9473" max="9473" width="31.85546875" style="2146" customWidth="1"/>
    <col min="9474" max="9475" width="22.28515625" style="2146" bestFit="1" customWidth="1"/>
    <col min="9476" max="9476" width="22" style="2146" customWidth="1"/>
    <col min="9477" max="9477" width="10.5703125" style="2146" customWidth="1"/>
    <col min="9478" max="9478" width="9.5703125" style="2146" customWidth="1"/>
    <col min="9479" max="9482" width="9.140625" style="2146"/>
    <col min="9483" max="9483" width="13" style="2146" customWidth="1"/>
    <col min="9484" max="9728" width="9.140625" style="2146"/>
    <col min="9729" max="9729" width="31.85546875" style="2146" customWidth="1"/>
    <col min="9730" max="9731" width="22.28515625" style="2146" bestFit="1" customWidth="1"/>
    <col min="9732" max="9732" width="22" style="2146" customWidth="1"/>
    <col min="9733" max="9733" width="10.5703125" style="2146" customWidth="1"/>
    <col min="9734" max="9734" width="9.5703125" style="2146" customWidth="1"/>
    <col min="9735" max="9738" width="9.140625" style="2146"/>
    <col min="9739" max="9739" width="13" style="2146" customWidth="1"/>
    <col min="9740" max="9984" width="9.140625" style="2146"/>
    <col min="9985" max="9985" width="31.85546875" style="2146" customWidth="1"/>
    <col min="9986" max="9987" width="22.28515625" style="2146" bestFit="1" customWidth="1"/>
    <col min="9988" max="9988" width="22" style="2146" customWidth="1"/>
    <col min="9989" max="9989" width="10.5703125" style="2146" customWidth="1"/>
    <col min="9990" max="9990" width="9.5703125" style="2146" customWidth="1"/>
    <col min="9991" max="9994" width="9.140625" style="2146"/>
    <col min="9995" max="9995" width="13" style="2146" customWidth="1"/>
    <col min="9996" max="10240" width="9.140625" style="2146"/>
    <col min="10241" max="10241" width="31.85546875" style="2146" customWidth="1"/>
    <col min="10242" max="10243" width="22.28515625" style="2146" bestFit="1" customWidth="1"/>
    <col min="10244" max="10244" width="22" style="2146" customWidth="1"/>
    <col min="10245" max="10245" width="10.5703125" style="2146" customWidth="1"/>
    <col min="10246" max="10246" width="9.5703125" style="2146" customWidth="1"/>
    <col min="10247" max="10250" width="9.140625" style="2146"/>
    <col min="10251" max="10251" width="13" style="2146" customWidth="1"/>
    <col min="10252" max="10496" width="9.140625" style="2146"/>
    <col min="10497" max="10497" width="31.85546875" style="2146" customWidth="1"/>
    <col min="10498" max="10499" width="22.28515625" style="2146" bestFit="1" customWidth="1"/>
    <col min="10500" max="10500" width="22" style="2146" customWidth="1"/>
    <col min="10501" max="10501" width="10.5703125" style="2146" customWidth="1"/>
    <col min="10502" max="10502" width="9.5703125" style="2146" customWidth="1"/>
    <col min="10503" max="10506" width="9.140625" style="2146"/>
    <col min="10507" max="10507" width="13" style="2146" customWidth="1"/>
    <col min="10508" max="10752" width="9.140625" style="2146"/>
    <col min="10753" max="10753" width="31.85546875" style="2146" customWidth="1"/>
    <col min="10754" max="10755" width="22.28515625" style="2146" bestFit="1" customWidth="1"/>
    <col min="10756" max="10756" width="22" style="2146" customWidth="1"/>
    <col min="10757" max="10757" width="10.5703125" style="2146" customWidth="1"/>
    <col min="10758" max="10758" width="9.5703125" style="2146" customWidth="1"/>
    <col min="10759" max="10762" width="9.140625" style="2146"/>
    <col min="10763" max="10763" width="13" style="2146" customWidth="1"/>
    <col min="10764" max="11008" width="9.140625" style="2146"/>
    <col min="11009" max="11009" width="31.85546875" style="2146" customWidth="1"/>
    <col min="11010" max="11011" width="22.28515625" style="2146" bestFit="1" customWidth="1"/>
    <col min="11012" max="11012" width="22" style="2146" customWidth="1"/>
    <col min="11013" max="11013" width="10.5703125" style="2146" customWidth="1"/>
    <col min="11014" max="11014" width="9.5703125" style="2146" customWidth="1"/>
    <col min="11015" max="11018" width="9.140625" style="2146"/>
    <col min="11019" max="11019" width="13" style="2146" customWidth="1"/>
    <col min="11020" max="11264" width="9.140625" style="2146"/>
    <col min="11265" max="11265" width="31.85546875" style="2146" customWidth="1"/>
    <col min="11266" max="11267" width="22.28515625" style="2146" bestFit="1" customWidth="1"/>
    <col min="11268" max="11268" width="22" style="2146" customWidth="1"/>
    <col min="11269" max="11269" width="10.5703125" style="2146" customWidth="1"/>
    <col min="11270" max="11270" width="9.5703125" style="2146" customWidth="1"/>
    <col min="11271" max="11274" width="9.140625" style="2146"/>
    <col min="11275" max="11275" width="13" style="2146" customWidth="1"/>
    <col min="11276" max="11520" width="9.140625" style="2146"/>
    <col min="11521" max="11521" width="31.85546875" style="2146" customWidth="1"/>
    <col min="11522" max="11523" width="22.28515625" style="2146" bestFit="1" customWidth="1"/>
    <col min="11524" max="11524" width="22" style="2146" customWidth="1"/>
    <col min="11525" max="11525" width="10.5703125" style="2146" customWidth="1"/>
    <col min="11526" max="11526" width="9.5703125" style="2146" customWidth="1"/>
    <col min="11527" max="11530" width="9.140625" style="2146"/>
    <col min="11531" max="11531" width="13" style="2146" customWidth="1"/>
    <col min="11532" max="11776" width="9.140625" style="2146"/>
    <col min="11777" max="11777" width="31.85546875" style="2146" customWidth="1"/>
    <col min="11778" max="11779" width="22.28515625" style="2146" bestFit="1" customWidth="1"/>
    <col min="11780" max="11780" width="22" style="2146" customWidth="1"/>
    <col min="11781" max="11781" width="10.5703125" style="2146" customWidth="1"/>
    <col min="11782" max="11782" width="9.5703125" style="2146" customWidth="1"/>
    <col min="11783" max="11786" width="9.140625" style="2146"/>
    <col min="11787" max="11787" width="13" style="2146" customWidth="1"/>
    <col min="11788" max="12032" width="9.140625" style="2146"/>
    <col min="12033" max="12033" width="31.85546875" style="2146" customWidth="1"/>
    <col min="12034" max="12035" width="22.28515625" style="2146" bestFit="1" customWidth="1"/>
    <col min="12036" max="12036" width="22" style="2146" customWidth="1"/>
    <col min="12037" max="12037" width="10.5703125" style="2146" customWidth="1"/>
    <col min="12038" max="12038" width="9.5703125" style="2146" customWidth="1"/>
    <col min="12039" max="12042" width="9.140625" style="2146"/>
    <col min="12043" max="12043" width="13" style="2146" customWidth="1"/>
    <col min="12044" max="12288" width="9.140625" style="2146"/>
    <col min="12289" max="12289" width="31.85546875" style="2146" customWidth="1"/>
    <col min="12290" max="12291" width="22.28515625" style="2146" bestFit="1" customWidth="1"/>
    <col min="12292" max="12292" width="22" style="2146" customWidth="1"/>
    <col min="12293" max="12293" width="10.5703125" style="2146" customWidth="1"/>
    <col min="12294" max="12294" width="9.5703125" style="2146" customWidth="1"/>
    <col min="12295" max="12298" width="9.140625" style="2146"/>
    <col min="12299" max="12299" width="13" style="2146" customWidth="1"/>
    <col min="12300" max="12544" width="9.140625" style="2146"/>
    <col min="12545" max="12545" width="31.85546875" style="2146" customWidth="1"/>
    <col min="12546" max="12547" width="22.28515625" style="2146" bestFit="1" customWidth="1"/>
    <col min="12548" max="12548" width="22" style="2146" customWidth="1"/>
    <col min="12549" max="12549" width="10.5703125" style="2146" customWidth="1"/>
    <col min="12550" max="12550" width="9.5703125" style="2146" customWidth="1"/>
    <col min="12551" max="12554" width="9.140625" style="2146"/>
    <col min="12555" max="12555" width="13" style="2146" customWidth="1"/>
    <col min="12556" max="12800" width="9.140625" style="2146"/>
    <col min="12801" max="12801" width="31.85546875" style="2146" customWidth="1"/>
    <col min="12802" max="12803" width="22.28515625" style="2146" bestFit="1" customWidth="1"/>
    <col min="12804" max="12804" width="22" style="2146" customWidth="1"/>
    <col min="12805" max="12805" width="10.5703125" style="2146" customWidth="1"/>
    <col min="12806" max="12806" width="9.5703125" style="2146" customWidth="1"/>
    <col min="12807" max="12810" width="9.140625" style="2146"/>
    <col min="12811" max="12811" width="13" style="2146" customWidth="1"/>
    <col min="12812" max="13056" width="9.140625" style="2146"/>
    <col min="13057" max="13057" width="31.85546875" style="2146" customWidth="1"/>
    <col min="13058" max="13059" width="22.28515625" style="2146" bestFit="1" customWidth="1"/>
    <col min="13060" max="13060" width="22" style="2146" customWidth="1"/>
    <col min="13061" max="13061" width="10.5703125" style="2146" customWidth="1"/>
    <col min="13062" max="13062" width="9.5703125" style="2146" customWidth="1"/>
    <col min="13063" max="13066" width="9.140625" style="2146"/>
    <col min="13067" max="13067" width="13" style="2146" customWidth="1"/>
    <col min="13068" max="13312" width="9.140625" style="2146"/>
    <col min="13313" max="13313" width="31.85546875" style="2146" customWidth="1"/>
    <col min="13314" max="13315" width="22.28515625" style="2146" bestFit="1" customWidth="1"/>
    <col min="13316" max="13316" width="22" style="2146" customWidth="1"/>
    <col min="13317" max="13317" width="10.5703125" style="2146" customWidth="1"/>
    <col min="13318" max="13318" width="9.5703125" style="2146" customWidth="1"/>
    <col min="13319" max="13322" width="9.140625" style="2146"/>
    <col min="13323" max="13323" width="13" style="2146" customWidth="1"/>
    <col min="13324" max="13568" width="9.140625" style="2146"/>
    <col min="13569" max="13569" width="31.85546875" style="2146" customWidth="1"/>
    <col min="13570" max="13571" width="22.28515625" style="2146" bestFit="1" customWidth="1"/>
    <col min="13572" max="13572" width="22" style="2146" customWidth="1"/>
    <col min="13573" max="13573" width="10.5703125" style="2146" customWidth="1"/>
    <col min="13574" max="13574" width="9.5703125" style="2146" customWidth="1"/>
    <col min="13575" max="13578" width="9.140625" style="2146"/>
    <col min="13579" max="13579" width="13" style="2146" customWidth="1"/>
    <col min="13580" max="13824" width="9.140625" style="2146"/>
    <col min="13825" max="13825" width="31.85546875" style="2146" customWidth="1"/>
    <col min="13826" max="13827" width="22.28515625" style="2146" bestFit="1" customWidth="1"/>
    <col min="13828" max="13828" width="22" style="2146" customWidth="1"/>
    <col min="13829" max="13829" width="10.5703125" style="2146" customWidth="1"/>
    <col min="13830" max="13830" width="9.5703125" style="2146" customWidth="1"/>
    <col min="13831" max="13834" width="9.140625" style="2146"/>
    <col min="13835" max="13835" width="13" style="2146" customWidth="1"/>
    <col min="13836" max="14080" width="9.140625" style="2146"/>
    <col min="14081" max="14081" width="31.85546875" style="2146" customWidth="1"/>
    <col min="14082" max="14083" width="22.28515625" style="2146" bestFit="1" customWidth="1"/>
    <col min="14084" max="14084" width="22" style="2146" customWidth="1"/>
    <col min="14085" max="14085" width="10.5703125" style="2146" customWidth="1"/>
    <col min="14086" max="14086" width="9.5703125" style="2146" customWidth="1"/>
    <col min="14087" max="14090" width="9.140625" style="2146"/>
    <col min="14091" max="14091" width="13" style="2146" customWidth="1"/>
    <col min="14092" max="14336" width="9.140625" style="2146"/>
    <col min="14337" max="14337" width="31.85546875" style="2146" customWidth="1"/>
    <col min="14338" max="14339" width="22.28515625" style="2146" bestFit="1" customWidth="1"/>
    <col min="14340" max="14340" width="22" style="2146" customWidth="1"/>
    <col min="14341" max="14341" width="10.5703125" style="2146" customWidth="1"/>
    <col min="14342" max="14342" width="9.5703125" style="2146" customWidth="1"/>
    <col min="14343" max="14346" width="9.140625" style="2146"/>
    <col min="14347" max="14347" width="13" style="2146" customWidth="1"/>
    <col min="14348" max="14592" width="9.140625" style="2146"/>
    <col min="14593" max="14593" width="31.85546875" style="2146" customWidth="1"/>
    <col min="14594" max="14595" width="22.28515625" style="2146" bestFit="1" customWidth="1"/>
    <col min="14596" max="14596" width="22" style="2146" customWidth="1"/>
    <col min="14597" max="14597" width="10.5703125" style="2146" customWidth="1"/>
    <col min="14598" max="14598" width="9.5703125" style="2146" customWidth="1"/>
    <col min="14599" max="14602" width="9.140625" style="2146"/>
    <col min="14603" max="14603" width="13" style="2146" customWidth="1"/>
    <col min="14604" max="14848" width="9.140625" style="2146"/>
    <col min="14849" max="14849" width="31.85546875" style="2146" customWidth="1"/>
    <col min="14850" max="14851" width="22.28515625" style="2146" bestFit="1" customWidth="1"/>
    <col min="14852" max="14852" width="22" style="2146" customWidth="1"/>
    <col min="14853" max="14853" width="10.5703125" style="2146" customWidth="1"/>
    <col min="14854" max="14854" width="9.5703125" style="2146" customWidth="1"/>
    <col min="14855" max="14858" width="9.140625" style="2146"/>
    <col min="14859" max="14859" width="13" style="2146" customWidth="1"/>
    <col min="14860" max="15104" width="9.140625" style="2146"/>
    <col min="15105" max="15105" width="31.85546875" style="2146" customWidth="1"/>
    <col min="15106" max="15107" width="22.28515625" style="2146" bestFit="1" customWidth="1"/>
    <col min="15108" max="15108" width="22" style="2146" customWidth="1"/>
    <col min="15109" max="15109" width="10.5703125" style="2146" customWidth="1"/>
    <col min="15110" max="15110" width="9.5703125" style="2146" customWidth="1"/>
    <col min="15111" max="15114" width="9.140625" style="2146"/>
    <col min="15115" max="15115" width="13" style="2146" customWidth="1"/>
    <col min="15116" max="15360" width="9.140625" style="2146"/>
    <col min="15361" max="15361" width="31.85546875" style="2146" customWidth="1"/>
    <col min="15362" max="15363" width="22.28515625" style="2146" bestFit="1" customWidth="1"/>
    <col min="15364" max="15364" width="22" style="2146" customWidth="1"/>
    <col min="15365" max="15365" width="10.5703125" style="2146" customWidth="1"/>
    <col min="15366" max="15366" width="9.5703125" style="2146" customWidth="1"/>
    <col min="15367" max="15370" width="9.140625" style="2146"/>
    <col min="15371" max="15371" width="13" style="2146" customWidth="1"/>
    <col min="15372" max="15616" width="9.140625" style="2146"/>
    <col min="15617" max="15617" width="31.85546875" style="2146" customWidth="1"/>
    <col min="15618" max="15619" width="22.28515625" style="2146" bestFit="1" customWidth="1"/>
    <col min="15620" max="15620" width="22" style="2146" customWidth="1"/>
    <col min="15621" max="15621" width="10.5703125" style="2146" customWidth="1"/>
    <col min="15622" max="15622" width="9.5703125" style="2146" customWidth="1"/>
    <col min="15623" max="15626" width="9.140625" style="2146"/>
    <col min="15627" max="15627" width="13" style="2146" customWidth="1"/>
    <col min="15628" max="15872" width="9.140625" style="2146"/>
    <col min="15873" max="15873" width="31.85546875" style="2146" customWidth="1"/>
    <col min="15874" max="15875" width="22.28515625" style="2146" bestFit="1" customWidth="1"/>
    <col min="15876" max="15876" width="22" style="2146" customWidth="1"/>
    <col min="15877" max="15877" width="10.5703125" style="2146" customWidth="1"/>
    <col min="15878" max="15878" width="9.5703125" style="2146" customWidth="1"/>
    <col min="15879" max="15882" width="9.140625" style="2146"/>
    <col min="15883" max="15883" width="13" style="2146" customWidth="1"/>
    <col min="15884" max="16128" width="9.140625" style="2146"/>
    <col min="16129" max="16129" width="31.85546875" style="2146" customWidth="1"/>
    <col min="16130" max="16131" width="22.28515625" style="2146" bestFit="1" customWidth="1"/>
    <col min="16132" max="16132" width="22" style="2146" customWidth="1"/>
    <col min="16133" max="16133" width="10.5703125" style="2146" customWidth="1"/>
    <col min="16134" max="16134" width="9.5703125" style="2146" customWidth="1"/>
    <col min="16135" max="16138" width="9.140625" style="2146"/>
    <col min="16139" max="16139" width="13" style="2146" customWidth="1"/>
    <col min="16140" max="16384" width="9.140625" style="2146"/>
  </cols>
  <sheetData>
    <row r="1" spans="1:13" ht="20.25" x14ac:dyDescent="0.35">
      <c r="A1" s="3489" t="s">
        <v>4814</v>
      </c>
      <c r="B1" s="2142"/>
      <c r="C1" s="2143"/>
      <c r="D1" s="2144"/>
      <c r="E1" s="2145"/>
    </row>
    <row r="2" spans="1:13" ht="20.25" x14ac:dyDescent="0.35">
      <c r="A2" s="3489" t="s">
        <v>4792</v>
      </c>
      <c r="B2" s="2147"/>
      <c r="C2" s="2143"/>
      <c r="D2" s="2144"/>
      <c r="E2" s="2145"/>
    </row>
    <row r="3" spans="1:13" ht="4.5" customHeight="1" thickBot="1" x14ac:dyDescent="0.3">
      <c r="B3" s="2148"/>
      <c r="C3" s="2149"/>
    </row>
    <row r="4" spans="1:13" ht="18" thickTop="1" x14ac:dyDescent="0.3">
      <c r="A4" s="3490" t="s">
        <v>4800</v>
      </c>
      <c r="B4" s="3491" t="s">
        <v>4815</v>
      </c>
      <c r="C4" s="3491" t="s">
        <v>4815</v>
      </c>
      <c r="D4" s="3492" t="s">
        <v>4816</v>
      </c>
    </row>
    <row r="5" spans="1:13" ht="17.25" x14ac:dyDescent="0.3">
      <c r="A5" s="3493" t="s">
        <v>4801</v>
      </c>
      <c r="B5" s="3494" t="s">
        <v>4817</v>
      </c>
      <c r="C5" s="3494" t="s">
        <v>4817</v>
      </c>
      <c r="D5" s="3495" t="s">
        <v>4818</v>
      </c>
    </row>
    <row r="6" spans="1:13" ht="17.25" x14ac:dyDescent="0.3">
      <c r="A6" s="3496"/>
      <c r="B6" s="3494" t="s">
        <v>4819</v>
      </c>
      <c r="C6" s="3494" t="s">
        <v>4820</v>
      </c>
      <c r="D6" s="3495" t="s">
        <v>4821</v>
      </c>
      <c r="M6" s="2150"/>
    </row>
    <row r="7" spans="1:13" ht="17.25" x14ac:dyDescent="0.3">
      <c r="A7" s="3496"/>
      <c r="B7" s="3497"/>
      <c r="C7" s="3497"/>
      <c r="D7" s="3495" t="s">
        <v>4822</v>
      </c>
      <c r="G7" s="2151"/>
      <c r="J7" s="2151"/>
    </row>
    <row r="8" spans="1:13" ht="17.25" x14ac:dyDescent="0.3">
      <c r="A8" s="3496"/>
      <c r="B8" s="3497" t="s">
        <v>4823</v>
      </c>
      <c r="C8" s="3497" t="s">
        <v>4824</v>
      </c>
      <c r="D8" s="3495" t="s">
        <v>3806</v>
      </c>
      <c r="M8" s="2150"/>
    </row>
    <row r="9" spans="1:13" ht="18" thickBot="1" x14ac:dyDescent="0.35">
      <c r="A9" s="3498"/>
      <c r="B9" s="3499"/>
      <c r="C9" s="3499"/>
      <c r="D9" s="3500"/>
      <c r="H9" s="2152"/>
    </row>
    <row r="10" spans="1:13" ht="21" customHeight="1" x14ac:dyDescent="0.3">
      <c r="A10" s="3501" t="s">
        <v>4802</v>
      </c>
      <c r="B10" s="3503">
        <v>26.806889337085675</v>
      </c>
      <c r="C10" s="3503">
        <v>25.525732599255583</v>
      </c>
      <c r="D10" s="3504">
        <f>((B10/C10)-1)*100</f>
        <v>5.0190792089840119</v>
      </c>
      <c r="F10" s="2152"/>
      <c r="G10" s="2153"/>
      <c r="H10" s="2152"/>
      <c r="I10" s="2153"/>
      <c r="J10" s="2153"/>
      <c r="K10" s="2152"/>
      <c r="M10" s="2150"/>
    </row>
    <row r="11" spans="1:13" ht="19.5" customHeight="1" x14ac:dyDescent="0.3">
      <c r="A11" s="3501" t="s">
        <v>4825</v>
      </c>
      <c r="B11" s="3503">
        <v>4.4417481550969358</v>
      </c>
      <c r="C11" s="3503">
        <v>4.5025501008064506</v>
      </c>
      <c r="D11" s="3504">
        <f>((B11/C11)-1)*100</f>
        <v>-1.3503890983606048</v>
      </c>
      <c r="F11" s="2152"/>
      <c r="G11" s="2153"/>
      <c r="H11" s="2152"/>
      <c r="I11" s="2153"/>
      <c r="J11" s="2153"/>
      <c r="K11" s="2152"/>
      <c r="M11" s="2150"/>
    </row>
    <row r="12" spans="1:13" ht="19.5" customHeight="1" x14ac:dyDescent="0.3">
      <c r="A12" s="3501" t="s">
        <v>4804</v>
      </c>
      <c r="B12" s="3503">
        <v>53.703303794037936</v>
      </c>
      <c r="C12" s="3503">
        <v>50.577701612903226</v>
      </c>
      <c r="D12" s="3504">
        <f t="shared" ref="D12:D20" si="0">((B12/C12)-1)*100</f>
        <v>6.1798027222678575</v>
      </c>
      <c r="F12" s="2152"/>
      <c r="G12" s="2154"/>
      <c r="H12" s="2155"/>
      <c r="I12" s="2153"/>
      <c r="J12" s="2153"/>
      <c r="K12" s="2152"/>
      <c r="M12" s="2150"/>
    </row>
    <row r="13" spans="1:13" ht="19.5" customHeight="1" x14ac:dyDescent="0.3">
      <c r="A13" s="3501" t="s">
        <v>4805</v>
      </c>
      <c r="B13" s="3503">
        <v>31.328415071919945</v>
      </c>
      <c r="C13" s="3503">
        <v>31.657592338709673</v>
      </c>
      <c r="D13" s="3504">
        <f t="shared" si="0"/>
        <v>-1.0398051224736471</v>
      </c>
      <c r="F13" s="2152"/>
      <c r="G13" s="2153"/>
      <c r="H13" s="2152"/>
      <c r="I13" s="2153"/>
      <c r="J13" s="2153"/>
      <c r="K13" s="2152"/>
      <c r="M13" s="2150"/>
    </row>
    <row r="14" spans="1:13" ht="20.100000000000001" customHeight="1" x14ac:dyDescent="0.3">
      <c r="A14" s="3501" t="s">
        <v>4806</v>
      </c>
      <c r="B14" s="3503">
        <v>33.808169647696481</v>
      </c>
      <c r="C14" s="3503">
        <v>34.980266129032259</v>
      </c>
      <c r="D14" s="3504">
        <f t="shared" si="0"/>
        <v>-3.3507363180492855</v>
      </c>
      <c r="F14" s="2152"/>
      <c r="G14" s="2153"/>
      <c r="H14" s="2152"/>
      <c r="I14" s="2153"/>
      <c r="J14" s="2153"/>
      <c r="K14" s="2152"/>
      <c r="M14" s="2150"/>
    </row>
    <row r="15" spans="1:13" ht="20.100000000000001" customHeight="1" x14ac:dyDescent="0.3">
      <c r="A15" s="3501" t="s">
        <v>4807</v>
      </c>
      <c r="B15" s="3503">
        <v>24.849068292682936</v>
      </c>
      <c r="C15" s="3503">
        <v>23.896224507168458</v>
      </c>
      <c r="D15" s="3504">
        <f t="shared" si="0"/>
        <v>3.9874239766563901</v>
      </c>
      <c r="F15" s="2152"/>
      <c r="G15" s="2153"/>
      <c r="H15" s="2152"/>
      <c r="I15" s="2153"/>
      <c r="J15" s="2153"/>
      <c r="K15" s="2152"/>
      <c r="M15" s="2150"/>
    </row>
    <row r="16" spans="1:13" ht="20.100000000000001" customHeight="1" x14ac:dyDescent="0.3">
      <c r="A16" s="3501" t="s">
        <v>4808</v>
      </c>
      <c r="B16" s="3503">
        <v>25.700969324577866</v>
      </c>
      <c r="C16" s="3503">
        <v>25.912143178763444</v>
      </c>
      <c r="D16" s="3504">
        <f t="shared" si="0"/>
        <v>-0.81496097304157855</v>
      </c>
      <c r="F16" s="2152"/>
      <c r="G16" s="2153"/>
      <c r="H16" s="2152"/>
      <c r="I16" s="2153"/>
      <c r="J16" s="2153"/>
      <c r="K16" s="2152"/>
      <c r="M16" s="2150"/>
    </row>
    <row r="17" spans="1:13" ht="20.100000000000001" customHeight="1" x14ac:dyDescent="0.3">
      <c r="A17" s="3501" t="s">
        <v>4809</v>
      </c>
      <c r="B17" s="3503">
        <v>2.6985333958724205</v>
      </c>
      <c r="C17" s="3503">
        <v>2.5514693548387104</v>
      </c>
      <c r="D17" s="3504">
        <f t="shared" si="0"/>
        <v>5.7638960371917403</v>
      </c>
      <c r="F17" s="2152"/>
      <c r="G17" s="2153"/>
      <c r="H17" s="2152"/>
      <c r="I17" s="2153"/>
      <c r="J17" s="2153"/>
      <c r="K17" s="2152"/>
      <c r="M17" s="2150"/>
    </row>
    <row r="18" spans="1:13" ht="20.100000000000001" customHeight="1" x14ac:dyDescent="0.3">
      <c r="A18" s="3501" t="s">
        <v>4810</v>
      </c>
      <c r="B18" s="3503">
        <v>35.7309083489681</v>
      </c>
      <c r="C18" s="3503">
        <v>35.381296639784949</v>
      </c>
      <c r="D18" s="3504">
        <f t="shared" si="0"/>
        <v>0.98812576809303998</v>
      </c>
      <c r="F18" s="2152"/>
      <c r="G18" s="2153"/>
      <c r="H18" s="2152"/>
      <c r="I18" s="2153"/>
      <c r="J18" s="2153"/>
      <c r="K18" s="2152"/>
      <c r="M18" s="2150"/>
    </row>
    <row r="19" spans="1:13" ht="20.100000000000001" customHeight="1" x14ac:dyDescent="0.3">
      <c r="A19" s="3501" t="s">
        <v>4811</v>
      </c>
      <c r="B19" s="3503">
        <v>34.493480487804881</v>
      </c>
      <c r="C19" s="3503">
        <v>34.989392741935482</v>
      </c>
      <c r="D19" s="3504">
        <f t="shared" si="0"/>
        <v>-1.4173216945724265</v>
      </c>
      <c r="F19" s="2152"/>
      <c r="G19" s="2153"/>
      <c r="H19" s="2152"/>
      <c r="I19" s="2153"/>
      <c r="J19" s="2153"/>
      <c r="K19" s="2152"/>
      <c r="M19" s="2150"/>
    </row>
    <row r="20" spans="1:13" ht="20.100000000000001" customHeight="1" x14ac:dyDescent="0.3">
      <c r="A20" s="3501" t="s">
        <v>4812</v>
      </c>
      <c r="B20" s="3503">
        <v>46.067897060662922</v>
      </c>
      <c r="C20" s="3503">
        <v>45.605292214640201</v>
      </c>
      <c r="D20" s="3504">
        <f t="shared" si="0"/>
        <v>1.0143665867669016</v>
      </c>
      <c r="F20" s="2152"/>
      <c r="G20" s="2153"/>
      <c r="H20" s="2152"/>
      <c r="I20" s="2153"/>
      <c r="J20" s="2153"/>
      <c r="K20" s="2152"/>
      <c r="M20" s="2150"/>
    </row>
    <row r="21" spans="1:13" ht="20.100000000000001" customHeight="1" x14ac:dyDescent="0.3">
      <c r="A21" s="3501" t="s">
        <v>3820</v>
      </c>
      <c r="B21" s="3503">
        <v>40.727511882426519</v>
      </c>
      <c r="C21" s="3503">
        <v>40.203320161290328</v>
      </c>
      <c r="D21" s="3504">
        <f>((B21/C21)-1)*100</f>
        <v>1.3038518187881154</v>
      </c>
      <c r="F21" s="2152"/>
      <c r="G21" s="2153"/>
      <c r="H21" s="2152"/>
      <c r="I21" s="2153"/>
      <c r="J21" s="2153"/>
      <c r="K21" s="2152"/>
      <c r="M21" s="2150"/>
    </row>
    <row r="22" spans="1:13" ht="6.75" customHeight="1" thickBot="1" x14ac:dyDescent="0.35">
      <c r="A22" s="3502"/>
      <c r="B22" s="3505"/>
      <c r="C22" s="3506"/>
      <c r="D22" s="3507"/>
      <c r="F22" s="2152"/>
      <c r="H22" s="2152"/>
      <c r="M22" s="2156"/>
    </row>
    <row r="23" spans="1:13" ht="15" customHeight="1" thickTop="1" x14ac:dyDescent="0.25">
      <c r="A23" s="2146" t="s">
        <v>4826</v>
      </c>
      <c r="B23" s="2157"/>
      <c r="C23" s="2149"/>
      <c r="D23" s="2158"/>
    </row>
    <row r="24" spans="1:13" ht="11.25" customHeight="1" x14ac:dyDescent="0.25">
      <c r="A24" s="2146" t="s">
        <v>4827</v>
      </c>
      <c r="B24" s="2148"/>
      <c r="C24" s="2149"/>
    </row>
    <row r="25" spans="1:13" ht="11.25" customHeight="1" x14ac:dyDescent="0.25">
      <c r="B25" s="2148"/>
      <c r="C25" s="2149"/>
    </row>
    <row r="26" spans="1:13" x14ac:dyDescent="0.25">
      <c r="A26" s="2146" t="s">
        <v>4828</v>
      </c>
      <c r="B26" s="2148"/>
      <c r="C26" s="2149"/>
    </row>
    <row r="27" spans="1:13" x14ac:dyDescent="0.25">
      <c r="B27" s="2148"/>
      <c r="C27" s="2149"/>
    </row>
    <row r="28" spans="1:13" ht="11.25" customHeight="1" x14ac:dyDescent="0.25">
      <c r="A28" s="2146" t="s">
        <v>4829</v>
      </c>
      <c r="B28" s="2148"/>
      <c r="C28" s="2149"/>
    </row>
    <row r="29" spans="1:13" ht="11.25" customHeight="1" x14ac:dyDescent="0.25">
      <c r="A29" s="2146" t="s">
        <v>4830</v>
      </c>
      <c r="B29" s="2148"/>
      <c r="C29" s="2149"/>
    </row>
    <row r="30" spans="1:13" ht="11.25" customHeight="1" x14ac:dyDescent="0.25">
      <c r="B30" s="2148"/>
      <c r="C30" s="2149"/>
    </row>
    <row r="31" spans="1:13" s="2159" customFormat="1" ht="12.75" customHeight="1" x14ac:dyDescent="0.25">
      <c r="A31" s="1720" t="s">
        <v>4015</v>
      </c>
    </row>
    <row r="32" spans="1:13" ht="12.75" customHeight="1" x14ac:dyDescent="0.25"/>
    <row r="33" spans="2:4" x14ac:dyDescent="0.25">
      <c r="D33" s="2160"/>
    </row>
    <row r="34" spans="2:4" x14ac:dyDescent="0.25">
      <c r="B34" s="2160"/>
      <c r="C34" s="2160"/>
      <c r="D34" s="2161"/>
    </row>
    <row r="35" spans="2:4" x14ac:dyDescent="0.25">
      <c r="B35" s="2160"/>
      <c r="C35" s="2160"/>
      <c r="D35" s="2161"/>
    </row>
    <row r="36" spans="2:4" x14ac:dyDescent="0.25">
      <c r="B36" s="2160"/>
      <c r="C36" s="2160"/>
      <c r="D36" s="2161"/>
    </row>
    <row r="37" spans="2:4" x14ac:dyDescent="0.25">
      <c r="B37" s="2161"/>
      <c r="C37" s="2161"/>
      <c r="D37" s="2161"/>
    </row>
  </sheetData>
  <printOptions horizontalCentered="1"/>
  <pageMargins left="0.7" right="0.7" top="0.75" bottom="0.75" header="0.3" footer="0.3"/>
  <pageSetup paperSize="9" scale="45" fitToHeight="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C45"/>
  <sheetViews>
    <sheetView showGridLines="0" topLeftCell="A13" zoomScaleNormal="100" workbookViewId="0">
      <selection activeCell="P27" sqref="P26:P27"/>
    </sheetView>
  </sheetViews>
  <sheetFormatPr defaultRowHeight="14.25" x14ac:dyDescent="0.25"/>
  <cols>
    <col min="1" max="1" width="17.28515625" style="2163" customWidth="1"/>
    <col min="2" max="3" width="10.28515625" style="2163" hidden="1" customWidth="1"/>
    <col min="4" max="6" width="10.28515625" style="2163" customWidth="1"/>
    <col min="7" max="8" width="10.28515625" style="2163" hidden="1" customWidth="1"/>
    <col min="9" max="11" width="10.28515625" style="2163" customWidth="1"/>
    <col min="12" max="13" width="10.28515625" style="2163" hidden="1" customWidth="1"/>
    <col min="14" max="16" width="10.28515625" style="2163" customWidth="1"/>
    <col min="17" max="18" width="9.140625" style="2163"/>
    <col min="19" max="19" width="10.85546875" style="2163" customWidth="1"/>
    <col min="20" max="150" width="9.140625" style="2163"/>
    <col min="151" max="163" width="8.85546875" style="2163" customWidth="1"/>
    <col min="164" max="262" width="9.140625" style="2163"/>
    <col min="263" max="263" width="17.28515625" style="2163" customWidth="1"/>
    <col min="264" max="268" width="8.7109375" style="2163" customWidth="1"/>
    <col min="269" max="269" width="9.5703125" style="2163" customWidth="1"/>
    <col min="270" max="271" width="8.7109375" style="2163" customWidth="1"/>
    <col min="272" max="272" width="9.42578125" style="2163" customWidth="1"/>
    <col min="273" max="518" width="9.140625" style="2163"/>
    <col min="519" max="519" width="17.28515625" style="2163" customWidth="1"/>
    <col min="520" max="524" width="8.7109375" style="2163" customWidth="1"/>
    <col min="525" max="525" width="9.5703125" style="2163" customWidth="1"/>
    <col min="526" max="527" width="8.7109375" style="2163" customWidth="1"/>
    <col min="528" max="528" width="9.42578125" style="2163" customWidth="1"/>
    <col min="529" max="774" width="9.140625" style="2163"/>
    <col min="775" max="775" width="17.28515625" style="2163" customWidth="1"/>
    <col min="776" max="780" width="8.7109375" style="2163" customWidth="1"/>
    <col min="781" max="781" width="9.5703125" style="2163" customWidth="1"/>
    <col min="782" max="783" width="8.7109375" style="2163" customWidth="1"/>
    <col min="784" max="784" width="9.42578125" style="2163" customWidth="1"/>
    <col min="785" max="1030" width="9.140625" style="2163"/>
    <col min="1031" max="1031" width="17.28515625" style="2163" customWidth="1"/>
    <col min="1032" max="1036" width="8.7109375" style="2163" customWidth="1"/>
    <col min="1037" max="1037" width="9.5703125" style="2163" customWidth="1"/>
    <col min="1038" max="1039" width="8.7109375" style="2163" customWidth="1"/>
    <col min="1040" max="1040" width="9.42578125" style="2163" customWidth="1"/>
    <col min="1041" max="1286" width="9.140625" style="2163"/>
    <col min="1287" max="1287" width="17.28515625" style="2163" customWidth="1"/>
    <col min="1288" max="1292" width="8.7109375" style="2163" customWidth="1"/>
    <col min="1293" max="1293" width="9.5703125" style="2163" customWidth="1"/>
    <col min="1294" max="1295" width="8.7109375" style="2163" customWidth="1"/>
    <col min="1296" max="1296" width="9.42578125" style="2163" customWidth="1"/>
    <col min="1297" max="1542" width="9.140625" style="2163"/>
    <col min="1543" max="1543" width="17.28515625" style="2163" customWidth="1"/>
    <col min="1544" max="1548" width="8.7109375" style="2163" customWidth="1"/>
    <col min="1549" max="1549" width="9.5703125" style="2163" customWidth="1"/>
    <col min="1550" max="1551" width="8.7109375" style="2163" customWidth="1"/>
    <col min="1552" max="1552" width="9.42578125" style="2163" customWidth="1"/>
    <col min="1553" max="1798" width="9.140625" style="2163"/>
    <col min="1799" max="1799" width="17.28515625" style="2163" customWidth="1"/>
    <col min="1800" max="1804" width="8.7109375" style="2163" customWidth="1"/>
    <col min="1805" max="1805" width="9.5703125" style="2163" customWidth="1"/>
    <col min="1806" max="1807" width="8.7109375" style="2163" customWidth="1"/>
    <col min="1808" max="1808" width="9.42578125" style="2163" customWidth="1"/>
    <col min="1809" max="2054" width="9.140625" style="2163"/>
    <col min="2055" max="2055" width="17.28515625" style="2163" customWidth="1"/>
    <col min="2056" max="2060" width="8.7109375" style="2163" customWidth="1"/>
    <col min="2061" max="2061" width="9.5703125" style="2163" customWidth="1"/>
    <col min="2062" max="2063" width="8.7109375" style="2163" customWidth="1"/>
    <col min="2064" max="2064" width="9.42578125" style="2163" customWidth="1"/>
    <col min="2065" max="2310" width="9.140625" style="2163"/>
    <col min="2311" max="2311" width="17.28515625" style="2163" customWidth="1"/>
    <col min="2312" max="2316" width="8.7109375" style="2163" customWidth="1"/>
    <col min="2317" max="2317" width="9.5703125" style="2163" customWidth="1"/>
    <col min="2318" max="2319" width="8.7109375" style="2163" customWidth="1"/>
    <col min="2320" max="2320" width="9.42578125" style="2163" customWidth="1"/>
    <col min="2321" max="2566" width="9.140625" style="2163"/>
    <col min="2567" max="2567" width="17.28515625" style="2163" customWidth="1"/>
    <col min="2568" max="2572" width="8.7109375" style="2163" customWidth="1"/>
    <col min="2573" max="2573" width="9.5703125" style="2163" customWidth="1"/>
    <col min="2574" max="2575" width="8.7109375" style="2163" customWidth="1"/>
    <col min="2576" max="2576" width="9.42578125" style="2163" customWidth="1"/>
    <col min="2577" max="2822" width="9.140625" style="2163"/>
    <col min="2823" max="2823" width="17.28515625" style="2163" customWidth="1"/>
    <col min="2824" max="2828" width="8.7109375" style="2163" customWidth="1"/>
    <col min="2829" max="2829" width="9.5703125" style="2163" customWidth="1"/>
    <col min="2830" max="2831" width="8.7109375" style="2163" customWidth="1"/>
    <col min="2832" max="2832" width="9.42578125" style="2163" customWidth="1"/>
    <col min="2833" max="3078" width="9.140625" style="2163"/>
    <col min="3079" max="3079" width="17.28515625" style="2163" customWidth="1"/>
    <col min="3080" max="3084" width="8.7109375" style="2163" customWidth="1"/>
    <col min="3085" max="3085" width="9.5703125" style="2163" customWidth="1"/>
    <col min="3086" max="3087" width="8.7109375" style="2163" customWidth="1"/>
    <col min="3088" max="3088" width="9.42578125" style="2163" customWidth="1"/>
    <col min="3089" max="3334" width="9.140625" style="2163"/>
    <col min="3335" max="3335" width="17.28515625" style="2163" customWidth="1"/>
    <col min="3336" max="3340" width="8.7109375" style="2163" customWidth="1"/>
    <col min="3341" max="3341" width="9.5703125" style="2163" customWidth="1"/>
    <col min="3342" max="3343" width="8.7109375" style="2163" customWidth="1"/>
    <col min="3344" max="3344" width="9.42578125" style="2163" customWidth="1"/>
    <col min="3345" max="3590" width="9.140625" style="2163"/>
    <col min="3591" max="3591" width="17.28515625" style="2163" customWidth="1"/>
    <col min="3592" max="3596" width="8.7109375" style="2163" customWidth="1"/>
    <col min="3597" max="3597" width="9.5703125" style="2163" customWidth="1"/>
    <col min="3598" max="3599" width="8.7109375" style="2163" customWidth="1"/>
    <col min="3600" max="3600" width="9.42578125" style="2163" customWidth="1"/>
    <col min="3601" max="3846" width="9.140625" style="2163"/>
    <col min="3847" max="3847" width="17.28515625" style="2163" customWidth="1"/>
    <col min="3848" max="3852" width="8.7109375" style="2163" customWidth="1"/>
    <col min="3853" max="3853" width="9.5703125" style="2163" customWidth="1"/>
    <col min="3854" max="3855" width="8.7109375" style="2163" customWidth="1"/>
    <col min="3856" max="3856" width="9.42578125" style="2163" customWidth="1"/>
    <col min="3857" max="4102" width="9.140625" style="2163"/>
    <col min="4103" max="4103" width="17.28515625" style="2163" customWidth="1"/>
    <col min="4104" max="4108" width="8.7109375" style="2163" customWidth="1"/>
    <col min="4109" max="4109" width="9.5703125" style="2163" customWidth="1"/>
    <col min="4110" max="4111" width="8.7109375" style="2163" customWidth="1"/>
    <col min="4112" max="4112" width="9.42578125" style="2163" customWidth="1"/>
    <col min="4113" max="4358" width="9.140625" style="2163"/>
    <col min="4359" max="4359" width="17.28515625" style="2163" customWidth="1"/>
    <col min="4360" max="4364" width="8.7109375" style="2163" customWidth="1"/>
    <col min="4365" max="4365" width="9.5703125" style="2163" customWidth="1"/>
    <col min="4366" max="4367" width="8.7109375" style="2163" customWidth="1"/>
    <col min="4368" max="4368" width="9.42578125" style="2163" customWidth="1"/>
    <col min="4369" max="4614" width="9.140625" style="2163"/>
    <col min="4615" max="4615" width="17.28515625" style="2163" customWidth="1"/>
    <col min="4616" max="4620" width="8.7109375" style="2163" customWidth="1"/>
    <col min="4621" max="4621" width="9.5703125" style="2163" customWidth="1"/>
    <col min="4622" max="4623" width="8.7109375" style="2163" customWidth="1"/>
    <col min="4624" max="4624" width="9.42578125" style="2163" customWidth="1"/>
    <col min="4625" max="4870" width="9.140625" style="2163"/>
    <col min="4871" max="4871" width="17.28515625" style="2163" customWidth="1"/>
    <col min="4872" max="4876" width="8.7109375" style="2163" customWidth="1"/>
    <col min="4877" max="4877" width="9.5703125" style="2163" customWidth="1"/>
    <col min="4878" max="4879" width="8.7109375" style="2163" customWidth="1"/>
    <col min="4880" max="4880" width="9.42578125" style="2163" customWidth="1"/>
    <col min="4881" max="5126" width="9.140625" style="2163"/>
    <col min="5127" max="5127" width="17.28515625" style="2163" customWidth="1"/>
    <col min="5128" max="5132" width="8.7109375" style="2163" customWidth="1"/>
    <col min="5133" max="5133" width="9.5703125" style="2163" customWidth="1"/>
    <col min="5134" max="5135" width="8.7109375" style="2163" customWidth="1"/>
    <col min="5136" max="5136" width="9.42578125" style="2163" customWidth="1"/>
    <col min="5137" max="5382" width="9.140625" style="2163"/>
    <col min="5383" max="5383" width="17.28515625" style="2163" customWidth="1"/>
    <col min="5384" max="5388" width="8.7109375" style="2163" customWidth="1"/>
    <col min="5389" max="5389" width="9.5703125" style="2163" customWidth="1"/>
    <col min="5390" max="5391" width="8.7109375" style="2163" customWidth="1"/>
    <col min="5392" max="5392" width="9.42578125" style="2163" customWidth="1"/>
    <col min="5393" max="5638" width="9.140625" style="2163"/>
    <col min="5639" max="5639" width="17.28515625" style="2163" customWidth="1"/>
    <col min="5640" max="5644" width="8.7109375" style="2163" customWidth="1"/>
    <col min="5645" max="5645" width="9.5703125" style="2163" customWidth="1"/>
    <col min="5646" max="5647" width="8.7109375" style="2163" customWidth="1"/>
    <col min="5648" max="5648" width="9.42578125" style="2163" customWidth="1"/>
    <col min="5649" max="5894" width="9.140625" style="2163"/>
    <col min="5895" max="5895" width="17.28515625" style="2163" customWidth="1"/>
    <col min="5896" max="5900" width="8.7109375" style="2163" customWidth="1"/>
    <col min="5901" max="5901" width="9.5703125" style="2163" customWidth="1"/>
    <col min="5902" max="5903" width="8.7109375" style="2163" customWidth="1"/>
    <col min="5904" max="5904" width="9.42578125" style="2163" customWidth="1"/>
    <col min="5905" max="6150" width="9.140625" style="2163"/>
    <col min="6151" max="6151" width="17.28515625" style="2163" customWidth="1"/>
    <col min="6152" max="6156" width="8.7109375" style="2163" customWidth="1"/>
    <col min="6157" max="6157" width="9.5703125" style="2163" customWidth="1"/>
    <col min="6158" max="6159" width="8.7109375" style="2163" customWidth="1"/>
    <col min="6160" max="6160" width="9.42578125" style="2163" customWidth="1"/>
    <col min="6161" max="6406" width="9.140625" style="2163"/>
    <col min="6407" max="6407" width="17.28515625" style="2163" customWidth="1"/>
    <col min="6408" max="6412" width="8.7109375" style="2163" customWidth="1"/>
    <col min="6413" max="6413" width="9.5703125" style="2163" customWidth="1"/>
    <col min="6414" max="6415" width="8.7109375" style="2163" customWidth="1"/>
    <col min="6416" max="6416" width="9.42578125" style="2163" customWidth="1"/>
    <col min="6417" max="6662" width="9.140625" style="2163"/>
    <col min="6663" max="6663" width="17.28515625" style="2163" customWidth="1"/>
    <col min="6664" max="6668" width="8.7109375" style="2163" customWidth="1"/>
    <col min="6669" max="6669" width="9.5703125" style="2163" customWidth="1"/>
    <col min="6670" max="6671" width="8.7109375" style="2163" customWidth="1"/>
    <col min="6672" max="6672" width="9.42578125" style="2163" customWidth="1"/>
    <col min="6673" max="6918" width="9.140625" style="2163"/>
    <col min="6919" max="6919" width="17.28515625" style="2163" customWidth="1"/>
    <col min="6920" max="6924" width="8.7109375" style="2163" customWidth="1"/>
    <col min="6925" max="6925" width="9.5703125" style="2163" customWidth="1"/>
    <col min="6926" max="6927" width="8.7109375" style="2163" customWidth="1"/>
    <col min="6928" max="6928" width="9.42578125" style="2163" customWidth="1"/>
    <col min="6929" max="7174" width="9.140625" style="2163"/>
    <col min="7175" max="7175" width="17.28515625" style="2163" customWidth="1"/>
    <col min="7176" max="7180" width="8.7109375" style="2163" customWidth="1"/>
    <col min="7181" max="7181" width="9.5703125" style="2163" customWidth="1"/>
    <col min="7182" max="7183" width="8.7109375" style="2163" customWidth="1"/>
    <col min="7184" max="7184" width="9.42578125" style="2163" customWidth="1"/>
    <col min="7185" max="7430" width="9.140625" style="2163"/>
    <col min="7431" max="7431" width="17.28515625" style="2163" customWidth="1"/>
    <col min="7432" max="7436" width="8.7109375" style="2163" customWidth="1"/>
    <col min="7437" max="7437" width="9.5703125" style="2163" customWidth="1"/>
    <col min="7438" max="7439" width="8.7109375" style="2163" customWidth="1"/>
    <col min="7440" max="7440" width="9.42578125" style="2163" customWidth="1"/>
    <col min="7441" max="7686" width="9.140625" style="2163"/>
    <col min="7687" max="7687" width="17.28515625" style="2163" customWidth="1"/>
    <col min="7688" max="7692" width="8.7109375" style="2163" customWidth="1"/>
    <col min="7693" max="7693" width="9.5703125" style="2163" customWidth="1"/>
    <col min="7694" max="7695" width="8.7109375" style="2163" customWidth="1"/>
    <col min="7696" max="7696" width="9.42578125" style="2163" customWidth="1"/>
    <col min="7697" max="7942" width="9.140625" style="2163"/>
    <col min="7943" max="7943" width="17.28515625" style="2163" customWidth="1"/>
    <col min="7944" max="7948" width="8.7109375" style="2163" customWidth="1"/>
    <col min="7949" max="7949" width="9.5703125" style="2163" customWidth="1"/>
    <col min="7950" max="7951" width="8.7109375" style="2163" customWidth="1"/>
    <col min="7952" max="7952" width="9.42578125" style="2163" customWidth="1"/>
    <col min="7953" max="8198" width="9.140625" style="2163"/>
    <col min="8199" max="8199" width="17.28515625" style="2163" customWidth="1"/>
    <col min="8200" max="8204" width="8.7109375" style="2163" customWidth="1"/>
    <col min="8205" max="8205" width="9.5703125" style="2163" customWidth="1"/>
    <col min="8206" max="8207" width="8.7109375" style="2163" customWidth="1"/>
    <col min="8208" max="8208" width="9.42578125" style="2163" customWidth="1"/>
    <col min="8209" max="8454" width="9.140625" style="2163"/>
    <col min="8455" max="8455" width="17.28515625" style="2163" customWidth="1"/>
    <col min="8456" max="8460" width="8.7109375" style="2163" customWidth="1"/>
    <col min="8461" max="8461" width="9.5703125" style="2163" customWidth="1"/>
    <col min="8462" max="8463" width="8.7109375" style="2163" customWidth="1"/>
    <col min="8464" max="8464" width="9.42578125" style="2163" customWidth="1"/>
    <col min="8465" max="8710" width="9.140625" style="2163"/>
    <col min="8711" max="8711" width="17.28515625" style="2163" customWidth="1"/>
    <col min="8712" max="8716" width="8.7109375" style="2163" customWidth="1"/>
    <col min="8717" max="8717" width="9.5703125" style="2163" customWidth="1"/>
    <col min="8718" max="8719" width="8.7109375" style="2163" customWidth="1"/>
    <col min="8720" max="8720" width="9.42578125" style="2163" customWidth="1"/>
    <col min="8721" max="8966" width="9.140625" style="2163"/>
    <col min="8967" max="8967" width="17.28515625" style="2163" customWidth="1"/>
    <col min="8968" max="8972" width="8.7109375" style="2163" customWidth="1"/>
    <col min="8973" max="8973" width="9.5703125" style="2163" customWidth="1"/>
    <col min="8974" max="8975" width="8.7109375" style="2163" customWidth="1"/>
    <col min="8976" max="8976" width="9.42578125" style="2163" customWidth="1"/>
    <col min="8977" max="9222" width="9.140625" style="2163"/>
    <col min="9223" max="9223" width="17.28515625" style="2163" customWidth="1"/>
    <col min="9224" max="9228" width="8.7109375" style="2163" customWidth="1"/>
    <col min="9229" max="9229" width="9.5703125" style="2163" customWidth="1"/>
    <col min="9230" max="9231" width="8.7109375" style="2163" customWidth="1"/>
    <col min="9232" max="9232" width="9.42578125" style="2163" customWidth="1"/>
    <col min="9233" max="9478" width="9.140625" style="2163"/>
    <col min="9479" max="9479" width="17.28515625" style="2163" customWidth="1"/>
    <col min="9480" max="9484" width="8.7109375" style="2163" customWidth="1"/>
    <col min="9485" max="9485" width="9.5703125" style="2163" customWidth="1"/>
    <col min="9486" max="9487" width="8.7109375" style="2163" customWidth="1"/>
    <col min="9488" max="9488" width="9.42578125" style="2163" customWidth="1"/>
    <col min="9489" max="9734" width="9.140625" style="2163"/>
    <col min="9735" max="9735" width="17.28515625" style="2163" customWidth="1"/>
    <col min="9736" max="9740" width="8.7109375" style="2163" customWidth="1"/>
    <col min="9741" max="9741" width="9.5703125" style="2163" customWidth="1"/>
    <col min="9742" max="9743" width="8.7109375" style="2163" customWidth="1"/>
    <col min="9744" max="9744" width="9.42578125" style="2163" customWidth="1"/>
    <col min="9745" max="9990" width="9.140625" style="2163"/>
    <col min="9991" max="9991" width="17.28515625" style="2163" customWidth="1"/>
    <col min="9992" max="9996" width="8.7109375" style="2163" customWidth="1"/>
    <col min="9997" max="9997" width="9.5703125" style="2163" customWidth="1"/>
    <col min="9998" max="9999" width="8.7109375" style="2163" customWidth="1"/>
    <col min="10000" max="10000" width="9.42578125" style="2163" customWidth="1"/>
    <col min="10001" max="10246" width="9.140625" style="2163"/>
    <col min="10247" max="10247" width="17.28515625" style="2163" customWidth="1"/>
    <col min="10248" max="10252" width="8.7109375" style="2163" customWidth="1"/>
    <col min="10253" max="10253" width="9.5703125" style="2163" customWidth="1"/>
    <col min="10254" max="10255" width="8.7109375" style="2163" customWidth="1"/>
    <col min="10256" max="10256" width="9.42578125" style="2163" customWidth="1"/>
    <col min="10257" max="10502" width="9.140625" style="2163"/>
    <col min="10503" max="10503" width="17.28515625" style="2163" customWidth="1"/>
    <col min="10504" max="10508" width="8.7109375" style="2163" customWidth="1"/>
    <col min="10509" max="10509" width="9.5703125" style="2163" customWidth="1"/>
    <col min="10510" max="10511" width="8.7109375" style="2163" customWidth="1"/>
    <col min="10512" max="10512" width="9.42578125" style="2163" customWidth="1"/>
    <col min="10513" max="10758" width="9.140625" style="2163"/>
    <col min="10759" max="10759" width="17.28515625" style="2163" customWidth="1"/>
    <col min="10760" max="10764" width="8.7109375" style="2163" customWidth="1"/>
    <col min="10765" max="10765" width="9.5703125" style="2163" customWidth="1"/>
    <col min="10766" max="10767" width="8.7109375" style="2163" customWidth="1"/>
    <col min="10768" max="10768" width="9.42578125" style="2163" customWidth="1"/>
    <col min="10769" max="11014" width="9.140625" style="2163"/>
    <col min="11015" max="11015" width="17.28515625" style="2163" customWidth="1"/>
    <col min="11016" max="11020" width="8.7109375" style="2163" customWidth="1"/>
    <col min="11021" max="11021" width="9.5703125" style="2163" customWidth="1"/>
    <col min="11022" max="11023" width="8.7109375" style="2163" customWidth="1"/>
    <col min="11024" max="11024" width="9.42578125" style="2163" customWidth="1"/>
    <col min="11025" max="11270" width="9.140625" style="2163"/>
    <col min="11271" max="11271" width="17.28515625" style="2163" customWidth="1"/>
    <col min="11272" max="11276" width="8.7109375" style="2163" customWidth="1"/>
    <col min="11277" max="11277" width="9.5703125" style="2163" customWidth="1"/>
    <col min="11278" max="11279" width="8.7109375" style="2163" customWidth="1"/>
    <col min="11280" max="11280" width="9.42578125" style="2163" customWidth="1"/>
    <col min="11281" max="11526" width="9.140625" style="2163"/>
    <col min="11527" max="11527" width="17.28515625" style="2163" customWidth="1"/>
    <col min="11528" max="11532" width="8.7109375" style="2163" customWidth="1"/>
    <col min="11533" max="11533" width="9.5703125" style="2163" customWidth="1"/>
    <col min="11534" max="11535" width="8.7109375" style="2163" customWidth="1"/>
    <col min="11536" max="11536" width="9.42578125" style="2163" customWidth="1"/>
    <col min="11537" max="11782" width="9.140625" style="2163"/>
    <col min="11783" max="11783" width="17.28515625" style="2163" customWidth="1"/>
    <col min="11784" max="11788" width="8.7109375" style="2163" customWidth="1"/>
    <col min="11789" max="11789" width="9.5703125" style="2163" customWidth="1"/>
    <col min="11790" max="11791" width="8.7109375" style="2163" customWidth="1"/>
    <col min="11792" max="11792" width="9.42578125" style="2163" customWidth="1"/>
    <col min="11793" max="12038" width="9.140625" style="2163"/>
    <col min="12039" max="12039" width="17.28515625" style="2163" customWidth="1"/>
    <col min="12040" max="12044" width="8.7109375" style="2163" customWidth="1"/>
    <col min="12045" max="12045" width="9.5703125" style="2163" customWidth="1"/>
    <col min="12046" max="12047" width="8.7109375" style="2163" customWidth="1"/>
    <col min="12048" max="12048" width="9.42578125" style="2163" customWidth="1"/>
    <col min="12049" max="12294" width="9.140625" style="2163"/>
    <col min="12295" max="12295" width="17.28515625" style="2163" customWidth="1"/>
    <col min="12296" max="12300" width="8.7109375" style="2163" customWidth="1"/>
    <col min="12301" max="12301" width="9.5703125" style="2163" customWidth="1"/>
    <col min="12302" max="12303" width="8.7109375" style="2163" customWidth="1"/>
    <col min="12304" max="12304" width="9.42578125" style="2163" customWidth="1"/>
    <col min="12305" max="12550" width="9.140625" style="2163"/>
    <col min="12551" max="12551" width="17.28515625" style="2163" customWidth="1"/>
    <col min="12552" max="12556" width="8.7109375" style="2163" customWidth="1"/>
    <col min="12557" max="12557" width="9.5703125" style="2163" customWidth="1"/>
    <col min="12558" max="12559" width="8.7109375" style="2163" customWidth="1"/>
    <col min="12560" max="12560" width="9.42578125" style="2163" customWidth="1"/>
    <col min="12561" max="12806" width="9.140625" style="2163"/>
    <col min="12807" max="12807" width="17.28515625" style="2163" customWidth="1"/>
    <col min="12808" max="12812" width="8.7109375" style="2163" customWidth="1"/>
    <col min="12813" max="12813" width="9.5703125" style="2163" customWidth="1"/>
    <col min="12814" max="12815" width="8.7109375" style="2163" customWidth="1"/>
    <col min="12816" max="12816" width="9.42578125" style="2163" customWidth="1"/>
    <col min="12817" max="13062" width="9.140625" style="2163"/>
    <col min="13063" max="13063" width="17.28515625" style="2163" customWidth="1"/>
    <col min="13064" max="13068" width="8.7109375" style="2163" customWidth="1"/>
    <col min="13069" max="13069" width="9.5703125" style="2163" customWidth="1"/>
    <col min="13070" max="13071" width="8.7109375" style="2163" customWidth="1"/>
    <col min="13072" max="13072" width="9.42578125" style="2163" customWidth="1"/>
    <col min="13073" max="13318" width="9.140625" style="2163"/>
    <col min="13319" max="13319" width="17.28515625" style="2163" customWidth="1"/>
    <col min="13320" max="13324" width="8.7109375" style="2163" customWidth="1"/>
    <col min="13325" max="13325" width="9.5703125" style="2163" customWidth="1"/>
    <col min="13326" max="13327" width="8.7109375" style="2163" customWidth="1"/>
    <col min="13328" max="13328" width="9.42578125" style="2163" customWidth="1"/>
    <col min="13329" max="13574" width="9.140625" style="2163"/>
    <col min="13575" max="13575" width="17.28515625" style="2163" customWidth="1"/>
    <col min="13576" max="13580" width="8.7109375" style="2163" customWidth="1"/>
    <col min="13581" max="13581" width="9.5703125" style="2163" customWidth="1"/>
    <col min="13582" max="13583" width="8.7109375" style="2163" customWidth="1"/>
    <col min="13584" max="13584" width="9.42578125" style="2163" customWidth="1"/>
    <col min="13585" max="13830" width="9.140625" style="2163"/>
    <col min="13831" max="13831" width="17.28515625" style="2163" customWidth="1"/>
    <col min="13832" max="13836" width="8.7109375" style="2163" customWidth="1"/>
    <col min="13837" max="13837" width="9.5703125" style="2163" customWidth="1"/>
    <col min="13838" max="13839" width="8.7109375" style="2163" customWidth="1"/>
    <col min="13840" max="13840" width="9.42578125" style="2163" customWidth="1"/>
    <col min="13841" max="14086" width="9.140625" style="2163"/>
    <col min="14087" max="14087" width="17.28515625" style="2163" customWidth="1"/>
    <col min="14088" max="14092" width="8.7109375" style="2163" customWidth="1"/>
    <col min="14093" max="14093" width="9.5703125" style="2163" customWidth="1"/>
    <col min="14094" max="14095" width="8.7109375" style="2163" customWidth="1"/>
    <col min="14096" max="14096" width="9.42578125" style="2163" customWidth="1"/>
    <col min="14097" max="14342" width="9.140625" style="2163"/>
    <col min="14343" max="14343" width="17.28515625" style="2163" customWidth="1"/>
    <col min="14344" max="14348" width="8.7109375" style="2163" customWidth="1"/>
    <col min="14349" max="14349" width="9.5703125" style="2163" customWidth="1"/>
    <col min="14350" max="14351" width="8.7109375" style="2163" customWidth="1"/>
    <col min="14352" max="14352" width="9.42578125" style="2163" customWidth="1"/>
    <col min="14353" max="14598" width="9.140625" style="2163"/>
    <col min="14599" max="14599" width="17.28515625" style="2163" customWidth="1"/>
    <col min="14600" max="14604" width="8.7109375" style="2163" customWidth="1"/>
    <col min="14605" max="14605" width="9.5703125" style="2163" customWidth="1"/>
    <col min="14606" max="14607" width="8.7109375" style="2163" customWidth="1"/>
    <col min="14608" max="14608" width="9.42578125" style="2163" customWidth="1"/>
    <col min="14609" max="14854" width="9.140625" style="2163"/>
    <col min="14855" max="14855" width="17.28515625" style="2163" customWidth="1"/>
    <col min="14856" max="14860" width="8.7109375" style="2163" customWidth="1"/>
    <col min="14861" max="14861" width="9.5703125" style="2163" customWidth="1"/>
    <col min="14862" max="14863" width="8.7109375" style="2163" customWidth="1"/>
    <col min="14864" max="14864" width="9.42578125" style="2163" customWidth="1"/>
    <col min="14865" max="15110" width="9.140625" style="2163"/>
    <col min="15111" max="15111" width="17.28515625" style="2163" customWidth="1"/>
    <col min="15112" max="15116" width="8.7109375" style="2163" customWidth="1"/>
    <col min="15117" max="15117" width="9.5703125" style="2163" customWidth="1"/>
    <col min="15118" max="15119" width="8.7109375" style="2163" customWidth="1"/>
    <col min="15120" max="15120" width="9.42578125" style="2163" customWidth="1"/>
    <col min="15121" max="15366" width="9.140625" style="2163"/>
    <col min="15367" max="15367" width="17.28515625" style="2163" customWidth="1"/>
    <col min="15368" max="15372" width="8.7109375" style="2163" customWidth="1"/>
    <col min="15373" max="15373" width="9.5703125" style="2163" customWidth="1"/>
    <col min="15374" max="15375" width="8.7109375" style="2163" customWidth="1"/>
    <col min="15376" max="15376" width="9.42578125" style="2163" customWidth="1"/>
    <col min="15377" max="15622" width="9.140625" style="2163"/>
    <col min="15623" max="15623" width="17.28515625" style="2163" customWidth="1"/>
    <col min="15624" max="15628" width="8.7109375" style="2163" customWidth="1"/>
    <col min="15629" max="15629" width="9.5703125" style="2163" customWidth="1"/>
    <col min="15630" max="15631" width="8.7109375" style="2163" customWidth="1"/>
    <col min="15632" max="15632" width="9.42578125" style="2163" customWidth="1"/>
    <col min="15633" max="15878" width="9.140625" style="2163"/>
    <col min="15879" max="15879" width="17.28515625" style="2163" customWidth="1"/>
    <col min="15880" max="15884" width="8.7109375" style="2163" customWidth="1"/>
    <col min="15885" max="15885" width="9.5703125" style="2163" customWidth="1"/>
    <col min="15886" max="15887" width="8.7109375" style="2163" customWidth="1"/>
    <col min="15888" max="15888" width="9.42578125" style="2163" customWidth="1"/>
    <col min="15889" max="16134" width="9.140625" style="2163"/>
    <col min="16135" max="16135" width="17.28515625" style="2163" customWidth="1"/>
    <col min="16136" max="16140" width="8.7109375" style="2163" customWidth="1"/>
    <col min="16141" max="16141" width="9.5703125" style="2163" customWidth="1"/>
    <col min="16142" max="16143" width="8.7109375" style="2163" customWidth="1"/>
    <col min="16144" max="16144" width="9.42578125" style="2163" customWidth="1"/>
    <col min="16145" max="16384" width="9.140625" style="2163"/>
  </cols>
  <sheetData>
    <row r="1" spans="1:25" ht="39" customHeight="1" x14ac:dyDescent="0.35">
      <c r="A1" s="4418" t="s">
        <v>4831</v>
      </c>
      <c r="B1" s="4418"/>
      <c r="C1" s="4418"/>
      <c r="D1" s="4418"/>
      <c r="E1" s="4418"/>
      <c r="F1" s="4418"/>
      <c r="G1" s="4418"/>
      <c r="H1" s="4418"/>
      <c r="I1" s="4418"/>
      <c r="J1" s="4418"/>
      <c r="K1" s="4418"/>
      <c r="L1" s="4418"/>
      <c r="M1" s="4418"/>
      <c r="N1" s="2162"/>
      <c r="O1" s="2162"/>
      <c r="P1" s="2162"/>
    </row>
    <row r="2" spans="1:25" ht="21" thickBot="1" x14ac:dyDescent="0.4">
      <c r="A2" s="2164"/>
      <c r="B2" s="2165"/>
      <c r="C2" s="2165"/>
      <c r="D2" s="2166"/>
      <c r="E2" s="2166"/>
      <c r="F2" s="2166"/>
      <c r="G2" s="2166"/>
      <c r="H2" s="2166"/>
      <c r="I2" s="2166"/>
      <c r="J2" s="2166"/>
      <c r="K2" s="2166"/>
      <c r="L2" s="2166"/>
      <c r="M2" s="2167"/>
      <c r="N2" s="2167"/>
      <c r="O2" s="2167"/>
      <c r="P2" s="2167"/>
    </row>
    <row r="3" spans="1:25" ht="15.75" customHeight="1" thickTop="1" thickBot="1" x14ac:dyDescent="0.35">
      <c r="A3" s="2168"/>
      <c r="B3" s="4419" t="s">
        <v>4832</v>
      </c>
      <c r="C3" s="4420"/>
      <c r="D3" s="4420"/>
      <c r="E3" s="4420"/>
      <c r="F3" s="4421"/>
      <c r="G3" s="4419" t="s">
        <v>4833</v>
      </c>
      <c r="H3" s="4420"/>
      <c r="I3" s="4420"/>
      <c r="J3" s="4420"/>
      <c r="K3" s="4421"/>
      <c r="L3" s="4419" t="s">
        <v>4834</v>
      </c>
      <c r="M3" s="4420"/>
      <c r="N3" s="4420"/>
      <c r="O3" s="4420"/>
      <c r="P3" s="4421"/>
      <c r="Q3" s="2169"/>
    </row>
    <row r="4" spans="1:25" ht="17.25" customHeight="1" thickBot="1" x14ac:dyDescent="0.35">
      <c r="A4" s="2170" t="s">
        <v>0</v>
      </c>
      <c r="B4" s="2171">
        <v>2015</v>
      </c>
      <c r="C4" s="2171">
        <v>2016</v>
      </c>
      <c r="D4" s="2171">
        <v>2017</v>
      </c>
      <c r="E4" s="2171">
        <v>2018</v>
      </c>
      <c r="F4" s="2171">
        <v>2019</v>
      </c>
      <c r="G4" s="2171">
        <v>2015</v>
      </c>
      <c r="H4" s="2171">
        <v>2016</v>
      </c>
      <c r="I4" s="2171">
        <v>2017</v>
      </c>
      <c r="J4" s="2171">
        <v>2018</v>
      </c>
      <c r="K4" s="2171">
        <v>2019</v>
      </c>
      <c r="L4" s="2171">
        <v>2015</v>
      </c>
      <c r="M4" s="2171">
        <v>2016</v>
      </c>
      <c r="N4" s="2171">
        <v>2017</v>
      </c>
      <c r="O4" s="2171">
        <v>2018</v>
      </c>
      <c r="P4" s="2171">
        <v>2019</v>
      </c>
    </row>
    <row r="5" spans="1:25" ht="21" customHeight="1" x14ac:dyDescent="0.3">
      <c r="A5" s="2172" t="s">
        <v>359</v>
      </c>
      <c r="B5" s="2173" t="s">
        <v>4835</v>
      </c>
      <c r="C5" s="2174" t="s">
        <v>4836</v>
      </c>
      <c r="D5" s="2174" t="s">
        <v>4837</v>
      </c>
      <c r="E5" s="2174" t="s">
        <v>4838</v>
      </c>
      <c r="F5" s="2175" t="s">
        <v>4839</v>
      </c>
      <c r="G5" s="2173" t="s">
        <v>4840</v>
      </c>
      <c r="H5" s="2174" t="s">
        <v>4841</v>
      </c>
      <c r="I5" s="2174" t="s">
        <v>4842</v>
      </c>
      <c r="J5" s="2174" t="s">
        <v>4843</v>
      </c>
      <c r="K5" s="2175" t="s">
        <v>4844</v>
      </c>
      <c r="L5" s="2174" t="s">
        <v>4845</v>
      </c>
      <c r="M5" s="2174" t="s">
        <v>4846</v>
      </c>
      <c r="N5" s="2174" t="s">
        <v>4847</v>
      </c>
      <c r="O5" s="2174" t="s">
        <v>4848</v>
      </c>
      <c r="P5" s="2175" t="s">
        <v>4849</v>
      </c>
      <c r="T5" s="2176"/>
      <c r="U5" s="2176"/>
      <c r="V5" s="2177"/>
      <c r="W5" s="2177"/>
      <c r="X5" s="2177"/>
      <c r="Y5" s="2177"/>
    </row>
    <row r="6" spans="1:25" ht="21" customHeight="1" x14ac:dyDescent="0.3">
      <c r="A6" s="2178" t="s">
        <v>174</v>
      </c>
      <c r="B6" s="2179" t="s">
        <v>4850</v>
      </c>
      <c r="C6" s="2180" t="s">
        <v>4851</v>
      </c>
      <c r="D6" s="2180" t="s">
        <v>4852</v>
      </c>
      <c r="E6" s="2180" t="s">
        <v>4853</v>
      </c>
      <c r="F6" s="2181" t="s">
        <v>4854</v>
      </c>
      <c r="G6" s="2179" t="s">
        <v>4855</v>
      </c>
      <c r="H6" s="2180" t="s">
        <v>4856</v>
      </c>
      <c r="I6" s="2180" t="s">
        <v>4857</v>
      </c>
      <c r="J6" s="2180" t="s">
        <v>4858</v>
      </c>
      <c r="K6" s="2181" t="s">
        <v>4859</v>
      </c>
      <c r="L6" s="2180" t="s">
        <v>4860</v>
      </c>
      <c r="M6" s="2180" t="s">
        <v>4861</v>
      </c>
      <c r="N6" s="2180" t="s">
        <v>4862</v>
      </c>
      <c r="O6" s="2180" t="s">
        <v>4863</v>
      </c>
      <c r="P6" s="2181" t="s">
        <v>4864</v>
      </c>
    </row>
    <row r="7" spans="1:25" ht="21" customHeight="1" x14ac:dyDescent="0.3">
      <c r="A7" s="2178" t="s">
        <v>175</v>
      </c>
      <c r="B7" s="2179" t="s">
        <v>4865</v>
      </c>
      <c r="C7" s="2180" t="s">
        <v>4866</v>
      </c>
      <c r="D7" s="2180" t="s">
        <v>4867</v>
      </c>
      <c r="E7" s="2180" t="s">
        <v>4868</v>
      </c>
      <c r="F7" s="2181" t="s">
        <v>4869</v>
      </c>
      <c r="G7" s="2179" t="s">
        <v>4870</v>
      </c>
      <c r="H7" s="2180" t="s">
        <v>4871</v>
      </c>
      <c r="I7" s="2180" t="s">
        <v>4872</v>
      </c>
      <c r="J7" s="2180" t="s">
        <v>4873</v>
      </c>
      <c r="K7" s="2181" t="s">
        <v>4874</v>
      </c>
      <c r="L7" s="2180" t="s">
        <v>4875</v>
      </c>
      <c r="M7" s="2180" t="s">
        <v>4876</v>
      </c>
      <c r="N7" s="2180" t="s">
        <v>4877</v>
      </c>
      <c r="O7" s="2180" t="s">
        <v>4878</v>
      </c>
      <c r="P7" s="2181" t="s">
        <v>4879</v>
      </c>
    </row>
    <row r="8" spans="1:25" ht="21" customHeight="1" x14ac:dyDescent="0.3">
      <c r="A8" s="2178" t="s">
        <v>176</v>
      </c>
      <c r="B8" s="2179" t="s">
        <v>4880</v>
      </c>
      <c r="C8" s="2180" t="s">
        <v>4881</v>
      </c>
      <c r="D8" s="2180" t="s">
        <v>4882</v>
      </c>
      <c r="E8" s="2180" t="s">
        <v>4883</v>
      </c>
      <c r="F8" s="2181" t="s">
        <v>4884</v>
      </c>
      <c r="G8" s="2179" t="s">
        <v>4885</v>
      </c>
      <c r="H8" s="2180" t="s">
        <v>4886</v>
      </c>
      <c r="I8" s="2180" t="s">
        <v>4887</v>
      </c>
      <c r="J8" s="2180" t="s">
        <v>4888</v>
      </c>
      <c r="K8" s="2181" t="s">
        <v>4889</v>
      </c>
      <c r="L8" s="2180" t="s">
        <v>4890</v>
      </c>
      <c r="M8" s="2180" t="s">
        <v>4891</v>
      </c>
      <c r="N8" s="2180" t="s">
        <v>4892</v>
      </c>
      <c r="O8" s="2180" t="s">
        <v>4893</v>
      </c>
      <c r="P8" s="2181" t="s">
        <v>4894</v>
      </c>
    </row>
    <row r="9" spans="1:25" ht="21" customHeight="1" x14ac:dyDescent="0.3">
      <c r="A9" s="2178" t="s">
        <v>177</v>
      </c>
      <c r="B9" s="2179" t="s">
        <v>4895</v>
      </c>
      <c r="C9" s="2180" t="s">
        <v>4896</v>
      </c>
      <c r="D9" s="2180" t="s">
        <v>4897</v>
      </c>
      <c r="E9" s="2180" t="s">
        <v>4898</v>
      </c>
      <c r="F9" s="2181"/>
      <c r="G9" s="2179" t="s">
        <v>4899</v>
      </c>
      <c r="H9" s="2180" t="s">
        <v>4900</v>
      </c>
      <c r="I9" s="2180" t="s">
        <v>4901</v>
      </c>
      <c r="J9" s="2180" t="s">
        <v>4902</v>
      </c>
      <c r="K9" s="2181"/>
      <c r="L9" s="2180" t="s">
        <v>4903</v>
      </c>
      <c r="M9" s="2180" t="s">
        <v>4904</v>
      </c>
      <c r="N9" s="2180" t="s">
        <v>4905</v>
      </c>
      <c r="O9" s="2180" t="s">
        <v>4906</v>
      </c>
      <c r="P9" s="2181"/>
    </row>
    <row r="10" spans="1:25" ht="21" customHeight="1" x14ac:dyDescent="0.3">
      <c r="A10" s="2178" t="s">
        <v>190</v>
      </c>
      <c r="B10" s="2179" t="s">
        <v>4907</v>
      </c>
      <c r="C10" s="2180" t="s">
        <v>4908</v>
      </c>
      <c r="D10" s="2180" t="s">
        <v>4909</v>
      </c>
      <c r="E10" s="2180" t="s">
        <v>4910</v>
      </c>
      <c r="F10" s="2181"/>
      <c r="G10" s="2179" t="s">
        <v>4911</v>
      </c>
      <c r="H10" s="2180" t="s">
        <v>4912</v>
      </c>
      <c r="I10" s="2180" t="s">
        <v>4913</v>
      </c>
      <c r="J10" s="2180" t="s">
        <v>4914</v>
      </c>
      <c r="K10" s="2181"/>
      <c r="L10" s="2180" t="s">
        <v>4915</v>
      </c>
      <c r="M10" s="2180" t="s">
        <v>4916</v>
      </c>
      <c r="N10" s="2180" t="s">
        <v>4917</v>
      </c>
      <c r="O10" s="2180" t="s">
        <v>4918</v>
      </c>
      <c r="P10" s="2181"/>
    </row>
    <row r="11" spans="1:25" ht="21" customHeight="1" x14ac:dyDescent="0.3">
      <c r="A11" s="2178" t="s">
        <v>191</v>
      </c>
      <c r="B11" s="2179" t="s">
        <v>4919</v>
      </c>
      <c r="C11" s="2180" t="s">
        <v>4920</v>
      </c>
      <c r="D11" s="2180" t="s">
        <v>4921</v>
      </c>
      <c r="E11" s="2180" t="s">
        <v>4922</v>
      </c>
      <c r="F11" s="2181"/>
      <c r="G11" s="2179" t="s">
        <v>4923</v>
      </c>
      <c r="H11" s="2180" t="s">
        <v>4924</v>
      </c>
      <c r="I11" s="2180" t="s">
        <v>4925</v>
      </c>
      <c r="J11" s="2180" t="s">
        <v>4926</v>
      </c>
      <c r="K11" s="2181"/>
      <c r="L11" s="2180" t="s">
        <v>4927</v>
      </c>
      <c r="M11" s="2180" t="s">
        <v>4928</v>
      </c>
      <c r="N11" s="2180" t="s">
        <v>4929</v>
      </c>
      <c r="O11" s="2180" t="s">
        <v>4930</v>
      </c>
      <c r="P11" s="2181"/>
    </row>
    <row r="12" spans="1:25" ht="21" customHeight="1" x14ac:dyDescent="0.3">
      <c r="A12" s="2178" t="s">
        <v>180</v>
      </c>
      <c r="B12" s="2179" t="s">
        <v>4931</v>
      </c>
      <c r="C12" s="2180" t="s">
        <v>4932</v>
      </c>
      <c r="D12" s="2180" t="s">
        <v>4933</v>
      </c>
      <c r="E12" s="2180" t="s">
        <v>4934</v>
      </c>
      <c r="F12" s="2181"/>
      <c r="G12" s="2179" t="s">
        <v>4935</v>
      </c>
      <c r="H12" s="2180" t="s">
        <v>4936</v>
      </c>
      <c r="I12" s="2180" t="s">
        <v>4937</v>
      </c>
      <c r="J12" s="2180" t="s">
        <v>4938</v>
      </c>
      <c r="K12" s="2181"/>
      <c r="L12" s="2180" t="s">
        <v>4939</v>
      </c>
      <c r="M12" s="2180" t="s">
        <v>4940</v>
      </c>
      <c r="N12" s="2180" t="s">
        <v>4941</v>
      </c>
      <c r="O12" s="2180" t="s">
        <v>4942</v>
      </c>
      <c r="P12" s="2181"/>
    </row>
    <row r="13" spans="1:25" ht="21" customHeight="1" x14ac:dyDescent="0.3">
      <c r="A13" s="2178" t="s">
        <v>181</v>
      </c>
      <c r="B13" s="2179" t="s">
        <v>4943</v>
      </c>
      <c r="C13" s="2180" t="s">
        <v>4944</v>
      </c>
      <c r="D13" s="2180" t="s">
        <v>4945</v>
      </c>
      <c r="E13" s="2180" t="s">
        <v>4946</v>
      </c>
      <c r="F13" s="2181"/>
      <c r="G13" s="2179" t="s">
        <v>4947</v>
      </c>
      <c r="H13" s="2180" t="s">
        <v>4948</v>
      </c>
      <c r="I13" s="2180" t="s">
        <v>4949</v>
      </c>
      <c r="J13" s="2180" t="s">
        <v>4950</v>
      </c>
      <c r="K13" s="2181"/>
      <c r="L13" s="2180" t="s">
        <v>4951</v>
      </c>
      <c r="M13" s="2180" t="s">
        <v>4952</v>
      </c>
      <c r="N13" s="2180" t="s">
        <v>4953</v>
      </c>
      <c r="O13" s="2180" t="s">
        <v>4954</v>
      </c>
      <c r="P13" s="2181"/>
      <c r="T13" s="2182"/>
      <c r="U13" s="2182"/>
      <c r="V13" s="2182"/>
      <c r="W13" s="2182"/>
      <c r="X13" s="2182"/>
      <c r="Y13" s="2182"/>
    </row>
    <row r="14" spans="1:25" ht="21" customHeight="1" x14ac:dyDescent="0.3">
      <c r="A14" s="2178" t="s">
        <v>182</v>
      </c>
      <c r="B14" s="2179" t="s">
        <v>4943</v>
      </c>
      <c r="C14" s="2180" t="s">
        <v>4955</v>
      </c>
      <c r="D14" s="2180" t="s">
        <v>4956</v>
      </c>
      <c r="E14" s="2180" t="s">
        <v>4957</v>
      </c>
      <c r="F14" s="2181"/>
      <c r="G14" s="2179" t="s">
        <v>4958</v>
      </c>
      <c r="H14" s="2180" t="s">
        <v>4959</v>
      </c>
      <c r="I14" s="2180" t="s">
        <v>4960</v>
      </c>
      <c r="J14" s="2180" t="s">
        <v>4961</v>
      </c>
      <c r="K14" s="2181"/>
      <c r="L14" s="2180" t="s">
        <v>4962</v>
      </c>
      <c r="M14" s="2180" t="s">
        <v>4963</v>
      </c>
      <c r="N14" s="2180" t="s">
        <v>4964</v>
      </c>
      <c r="O14" s="2180" t="s">
        <v>4965</v>
      </c>
      <c r="P14" s="2181"/>
      <c r="T14" s="2182"/>
      <c r="U14" s="2182"/>
      <c r="V14" s="2182"/>
      <c r="W14" s="2182"/>
      <c r="X14" s="2182"/>
      <c r="Y14" s="2182"/>
    </row>
    <row r="15" spans="1:25" ht="21" customHeight="1" x14ac:dyDescent="0.3">
      <c r="A15" s="2178" t="s">
        <v>183</v>
      </c>
      <c r="B15" s="2179" t="s">
        <v>4966</v>
      </c>
      <c r="C15" s="2180" t="s">
        <v>4967</v>
      </c>
      <c r="D15" s="2180" t="s">
        <v>4968</v>
      </c>
      <c r="E15" s="2180" t="s">
        <v>4850</v>
      </c>
      <c r="F15" s="2181"/>
      <c r="G15" s="2179" t="s">
        <v>4969</v>
      </c>
      <c r="H15" s="2180" t="s">
        <v>4970</v>
      </c>
      <c r="I15" s="2180" t="s">
        <v>4971</v>
      </c>
      <c r="J15" s="2180" t="s">
        <v>4972</v>
      </c>
      <c r="K15" s="2181"/>
      <c r="L15" s="2180" t="s">
        <v>4973</v>
      </c>
      <c r="M15" s="2180" t="s">
        <v>4974</v>
      </c>
      <c r="N15" s="2180" t="s">
        <v>4975</v>
      </c>
      <c r="O15" s="2180" t="s">
        <v>4976</v>
      </c>
      <c r="P15" s="2181"/>
      <c r="T15" s="2182"/>
      <c r="U15" s="2182"/>
      <c r="V15" s="2182"/>
      <c r="W15" s="2182"/>
      <c r="X15" s="2182"/>
      <c r="Y15" s="2182"/>
    </row>
    <row r="16" spans="1:25" ht="21" customHeight="1" thickBot="1" x14ac:dyDescent="0.35">
      <c r="A16" s="2183" t="s">
        <v>184</v>
      </c>
      <c r="B16" s="2184" t="s">
        <v>4977</v>
      </c>
      <c r="C16" s="2185" t="s">
        <v>4978</v>
      </c>
      <c r="D16" s="2185" t="s">
        <v>4979</v>
      </c>
      <c r="E16" s="2185" t="s">
        <v>4980</v>
      </c>
      <c r="F16" s="2186"/>
      <c r="G16" s="2184" t="s">
        <v>4981</v>
      </c>
      <c r="H16" s="2185" t="s">
        <v>4982</v>
      </c>
      <c r="I16" s="2185" t="s">
        <v>4983</v>
      </c>
      <c r="J16" s="2185" t="s">
        <v>4984</v>
      </c>
      <c r="K16" s="2186"/>
      <c r="L16" s="2185" t="s">
        <v>4985</v>
      </c>
      <c r="M16" s="2185" t="s">
        <v>4986</v>
      </c>
      <c r="N16" s="2185" t="s">
        <v>4987</v>
      </c>
      <c r="O16" s="2185" t="s">
        <v>4988</v>
      </c>
      <c r="P16" s="2186"/>
    </row>
    <row r="17" spans="1:263" ht="16.5" x14ac:dyDescent="0.3">
      <c r="A17" s="2187" t="s">
        <v>4989</v>
      </c>
      <c r="B17" s="2167"/>
      <c r="C17" s="2167"/>
      <c r="D17" s="2167"/>
      <c r="E17" s="2167"/>
      <c r="F17" s="2167"/>
      <c r="G17" s="2167"/>
      <c r="H17" s="2167"/>
      <c r="I17" s="2167"/>
      <c r="J17" s="2167"/>
      <c r="K17" s="2167"/>
      <c r="L17" s="2167"/>
      <c r="M17" s="2167"/>
      <c r="N17" s="2167"/>
      <c r="O17" s="2167"/>
      <c r="P17" s="2167"/>
    </row>
    <row r="18" spans="1:263" x14ac:dyDescent="0.25">
      <c r="A18" s="2188" t="s">
        <v>4015</v>
      </c>
    </row>
    <row r="20" spans="1:263" ht="17.25" x14ac:dyDescent="0.3">
      <c r="A20" s="2189" t="s">
        <v>4990</v>
      </c>
      <c r="B20" s="2190"/>
      <c r="C20" s="2190"/>
      <c r="D20" s="2190"/>
      <c r="E20" s="2190"/>
      <c r="F20" s="2190"/>
      <c r="G20" s="2190"/>
      <c r="H20" s="2190"/>
      <c r="I20" s="2190"/>
      <c r="J20" s="2190"/>
      <c r="K20" s="2190"/>
      <c r="L20" s="2190"/>
      <c r="M20" s="2190"/>
      <c r="N20" s="2190"/>
      <c r="O20" s="2190"/>
      <c r="P20" s="2190"/>
    </row>
    <row r="21" spans="1:263" ht="15" thickBot="1" x14ac:dyDescent="0.3"/>
    <row r="22" spans="1:263" ht="18" thickTop="1" thickBot="1" x14ac:dyDescent="0.35">
      <c r="A22" s="2168"/>
      <c r="B22" s="4419" t="s">
        <v>4991</v>
      </c>
      <c r="C22" s="4420"/>
      <c r="D22" s="4420"/>
      <c r="E22" s="4420"/>
      <c r="F22" s="4421"/>
      <c r="G22" s="4419" t="s">
        <v>4992</v>
      </c>
      <c r="H22" s="4420"/>
      <c r="I22" s="4420"/>
      <c r="J22" s="4420"/>
      <c r="K22" s="4421"/>
      <c r="L22" s="2167"/>
      <c r="M22" s="2167"/>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1"/>
      <c r="AJ22" s="2191"/>
      <c r="AK22" s="2191"/>
      <c r="AL22" s="2191"/>
      <c r="AM22" s="2191"/>
      <c r="AN22" s="2191"/>
      <c r="AO22" s="2191"/>
      <c r="AP22" s="2191"/>
      <c r="AQ22" s="2191"/>
      <c r="AR22" s="2191"/>
      <c r="AS22" s="2191"/>
      <c r="AT22" s="2191"/>
      <c r="AU22" s="2191"/>
      <c r="AV22" s="2191"/>
      <c r="AW22" s="2191"/>
      <c r="AX22" s="2191"/>
      <c r="AY22" s="2191"/>
      <c r="AZ22" s="2191"/>
      <c r="BA22" s="2191"/>
      <c r="BB22" s="2191"/>
      <c r="BC22" s="2191"/>
      <c r="BD22" s="2191"/>
      <c r="BE22" s="2191"/>
      <c r="BF22" s="2191"/>
      <c r="BG22" s="2191"/>
      <c r="BH22" s="2191"/>
      <c r="BI22" s="2191"/>
      <c r="BJ22" s="2191"/>
      <c r="BK22" s="2191"/>
      <c r="BL22" s="2191"/>
      <c r="BM22" s="2191"/>
      <c r="BN22" s="2191"/>
      <c r="BO22" s="2191"/>
      <c r="BP22" s="2191"/>
      <c r="BQ22" s="2191"/>
      <c r="BR22" s="2191"/>
      <c r="BS22" s="2191"/>
      <c r="BT22" s="2191"/>
      <c r="BU22" s="2191"/>
      <c r="BV22" s="2191"/>
      <c r="BW22" s="2191"/>
      <c r="BX22" s="2191"/>
      <c r="BY22" s="2191"/>
      <c r="BZ22" s="2191"/>
      <c r="CA22" s="2191"/>
      <c r="CB22" s="2191"/>
      <c r="CC22" s="2191"/>
      <c r="CD22" s="2191"/>
      <c r="CE22" s="2191"/>
      <c r="CF22" s="2191"/>
      <c r="CG22" s="2191"/>
      <c r="CH22" s="2191"/>
      <c r="CI22" s="2191"/>
      <c r="CJ22" s="2191"/>
      <c r="CK22" s="2191"/>
      <c r="CL22" s="2191"/>
      <c r="CM22" s="2191"/>
      <c r="CN22" s="2191"/>
      <c r="CO22" s="2191"/>
      <c r="CP22" s="2191"/>
      <c r="CQ22" s="2191"/>
      <c r="CR22" s="2191"/>
      <c r="CS22" s="2191"/>
      <c r="CT22" s="2191"/>
      <c r="CU22" s="2191"/>
      <c r="CV22" s="2191"/>
      <c r="CW22" s="2191"/>
      <c r="CX22" s="2191"/>
      <c r="CY22" s="2191"/>
      <c r="CZ22" s="2191"/>
      <c r="DA22" s="2191"/>
      <c r="DB22" s="2191"/>
      <c r="DC22" s="2191"/>
      <c r="DD22" s="2191"/>
      <c r="DE22" s="2191"/>
      <c r="DF22" s="2191"/>
      <c r="DG22" s="2191"/>
      <c r="DH22" s="2191"/>
      <c r="DI22" s="2191"/>
      <c r="DJ22" s="2191"/>
      <c r="DK22" s="2191"/>
      <c r="DL22" s="2191"/>
      <c r="DM22" s="2191"/>
      <c r="DN22" s="2191"/>
      <c r="DO22" s="2191"/>
      <c r="DP22" s="2191"/>
      <c r="DQ22" s="2191"/>
      <c r="DR22" s="2191"/>
      <c r="DS22" s="2191"/>
      <c r="DT22" s="2191"/>
      <c r="DU22" s="2191"/>
      <c r="DV22" s="2191"/>
      <c r="DW22" s="2191"/>
      <c r="DX22" s="2191"/>
      <c r="DY22" s="2191"/>
      <c r="DZ22" s="2191"/>
      <c r="EA22" s="2191"/>
      <c r="EB22" s="2191"/>
      <c r="EC22" s="2191"/>
      <c r="ED22" s="2191"/>
      <c r="EE22" s="2191"/>
      <c r="EF22" s="2191"/>
      <c r="EG22" s="2191"/>
      <c r="EH22" s="2191"/>
      <c r="EI22" s="2191"/>
      <c r="EJ22" s="2191"/>
      <c r="EK22" s="2191"/>
      <c r="EL22" s="2191"/>
      <c r="EM22" s="2191"/>
      <c r="EN22" s="2191"/>
      <c r="EO22" s="2191"/>
      <c r="EP22" s="2191"/>
      <c r="EQ22" s="2191"/>
      <c r="ER22" s="2191"/>
      <c r="ES22" s="2191"/>
      <c r="ET22" s="2191"/>
      <c r="EU22" s="2191"/>
      <c r="EV22" s="2191"/>
      <c r="EW22" s="2191"/>
      <c r="EX22" s="2191"/>
      <c r="EY22" s="2191"/>
      <c r="EZ22" s="2191"/>
      <c r="FA22" s="2191"/>
      <c r="FB22" s="2191"/>
      <c r="FC22" s="2191"/>
      <c r="FD22" s="2191"/>
      <c r="FE22" s="2191"/>
      <c r="FF22" s="2191"/>
      <c r="FG22" s="2191"/>
      <c r="FH22" s="2191"/>
      <c r="FI22" s="2191"/>
      <c r="FJ22" s="2191"/>
      <c r="FK22" s="2191"/>
      <c r="FL22" s="2191"/>
      <c r="FM22" s="2191"/>
      <c r="FN22" s="2191"/>
      <c r="FO22" s="2191"/>
      <c r="FP22" s="2191"/>
      <c r="FQ22" s="2191"/>
      <c r="FR22" s="2191"/>
      <c r="FS22" s="2191"/>
      <c r="FT22" s="2191"/>
      <c r="FU22" s="2191"/>
      <c r="FV22" s="2191"/>
      <c r="FW22" s="2191"/>
      <c r="FX22" s="2191"/>
      <c r="FY22" s="2191"/>
      <c r="FZ22" s="2191"/>
      <c r="GA22" s="2191"/>
      <c r="GB22" s="2191"/>
      <c r="GC22" s="2191"/>
      <c r="GD22" s="2191"/>
      <c r="GE22" s="2191"/>
      <c r="GF22" s="2191"/>
      <c r="GG22" s="2191"/>
      <c r="GH22" s="2191"/>
      <c r="GI22" s="2191"/>
      <c r="GJ22" s="2191"/>
      <c r="GK22" s="2191"/>
      <c r="GL22" s="2191"/>
      <c r="GM22" s="2191"/>
      <c r="GN22" s="2191"/>
      <c r="GO22" s="2191"/>
      <c r="GP22" s="2191"/>
      <c r="GQ22" s="2191"/>
      <c r="GR22" s="2191"/>
      <c r="GS22" s="2191"/>
      <c r="GT22" s="2191"/>
      <c r="GU22" s="2191"/>
      <c r="GV22" s="2191"/>
      <c r="GW22" s="2191"/>
      <c r="GX22" s="2191"/>
      <c r="GY22" s="2191"/>
      <c r="GZ22" s="2191"/>
      <c r="HA22" s="2191"/>
      <c r="HB22" s="2191"/>
      <c r="HC22" s="2191"/>
      <c r="HD22" s="2191"/>
      <c r="HE22" s="2191"/>
      <c r="HF22" s="2191"/>
      <c r="HG22" s="2191"/>
      <c r="HH22" s="2191"/>
      <c r="HI22" s="2191"/>
      <c r="HJ22" s="2191"/>
      <c r="HK22" s="2191"/>
      <c r="HL22" s="2191"/>
      <c r="HM22" s="2191"/>
      <c r="HN22" s="2191"/>
      <c r="HO22" s="2191"/>
      <c r="HP22" s="2191"/>
      <c r="HQ22" s="2191"/>
      <c r="HR22" s="2191"/>
      <c r="HS22" s="2191"/>
      <c r="HT22" s="2191"/>
      <c r="HU22" s="2191"/>
      <c r="HV22" s="2191"/>
      <c r="HW22" s="2191"/>
      <c r="HX22" s="2191"/>
      <c r="HY22" s="2191"/>
      <c r="HZ22" s="2191"/>
      <c r="IA22" s="2191"/>
      <c r="IB22" s="2191"/>
      <c r="IC22" s="2191"/>
      <c r="ID22" s="2191"/>
      <c r="IE22" s="2191"/>
      <c r="IF22" s="2191"/>
      <c r="IG22" s="2191"/>
      <c r="IH22" s="2191"/>
      <c r="II22" s="2191"/>
      <c r="IJ22" s="2191"/>
      <c r="IK22" s="2191"/>
      <c r="IL22" s="2191"/>
      <c r="IM22" s="2191"/>
      <c r="IN22" s="2191"/>
      <c r="IO22" s="2191"/>
      <c r="IP22" s="2191"/>
      <c r="IQ22" s="2191"/>
      <c r="IR22" s="2191"/>
      <c r="IS22" s="2191"/>
      <c r="IT22" s="2191"/>
      <c r="IU22" s="2191"/>
      <c r="IV22" s="2191"/>
      <c r="IW22" s="2191"/>
      <c r="IX22" s="2191"/>
      <c r="IY22" s="2191"/>
      <c r="IZ22" s="2191"/>
      <c r="JA22" s="2191"/>
      <c r="JB22" s="2191"/>
      <c r="JC22" s="2191"/>
    </row>
    <row r="23" spans="1:263" ht="17.25" thickBot="1" x14ac:dyDescent="0.35">
      <c r="A23" s="2192" t="s">
        <v>0</v>
      </c>
      <c r="B23" s="2171">
        <v>2015</v>
      </c>
      <c r="C23" s="2171">
        <v>2016</v>
      </c>
      <c r="D23" s="2171">
        <v>2017</v>
      </c>
      <c r="E23" s="2171">
        <v>2018</v>
      </c>
      <c r="F23" s="2171">
        <v>2019</v>
      </c>
      <c r="G23" s="2193">
        <v>2015</v>
      </c>
      <c r="H23" s="2193">
        <v>2016</v>
      </c>
      <c r="I23" s="2171">
        <v>2017</v>
      </c>
      <c r="J23" s="2171">
        <v>2018</v>
      </c>
      <c r="K23" s="2194">
        <v>2019</v>
      </c>
      <c r="L23" s="2195"/>
      <c r="M23" s="2195"/>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c r="AL23" s="2191"/>
      <c r="AM23" s="2191"/>
      <c r="AN23" s="2191"/>
      <c r="AO23" s="2191"/>
      <c r="AP23" s="2191"/>
      <c r="AQ23" s="2191"/>
      <c r="AR23" s="2191"/>
      <c r="AS23" s="2191"/>
      <c r="AT23" s="2191"/>
      <c r="AU23" s="2191"/>
      <c r="AV23" s="2191"/>
      <c r="AW23" s="2191"/>
      <c r="AX23" s="2191"/>
      <c r="AY23" s="2191"/>
      <c r="AZ23" s="2191"/>
      <c r="BA23" s="2191"/>
      <c r="BB23" s="2191"/>
      <c r="BC23" s="2191"/>
      <c r="BD23" s="2191"/>
      <c r="BE23" s="2191"/>
      <c r="BF23" s="2191"/>
      <c r="BG23" s="2191"/>
      <c r="BH23" s="2191"/>
      <c r="BI23" s="2191"/>
      <c r="BJ23" s="2191"/>
      <c r="BK23" s="2191"/>
      <c r="BL23" s="2191"/>
      <c r="BM23" s="2191"/>
      <c r="BN23" s="2191"/>
      <c r="BO23" s="2191"/>
      <c r="BP23" s="2191"/>
      <c r="BQ23" s="2191"/>
      <c r="BR23" s="2191"/>
      <c r="BS23" s="2191"/>
      <c r="BT23" s="2191"/>
      <c r="BU23" s="2191"/>
      <c r="BV23" s="2191"/>
      <c r="BW23" s="2191"/>
      <c r="BX23" s="2191"/>
      <c r="BY23" s="2191"/>
      <c r="BZ23" s="2191"/>
      <c r="CA23" s="2191"/>
      <c r="CB23" s="2191"/>
      <c r="CC23" s="2191"/>
      <c r="CD23" s="2191"/>
      <c r="CE23" s="2191"/>
      <c r="CF23" s="2191"/>
      <c r="CG23" s="2191"/>
      <c r="CH23" s="2191"/>
      <c r="CI23" s="2191"/>
      <c r="CJ23" s="2191"/>
      <c r="CK23" s="2191"/>
      <c r="CL23" s="2191"/>
      <c r="CM23" s="2191"/>
      <c r="CN23" s="2191"/>
      <c r="CO23" s="2191"/>
      <c r="CP23" s="2191"/>
      <c r="CQ23" s="2191"/>
      <c r="CR23" s="2191"/>
      <c r="CS23" s="2191"/>
      <c r="CT23" s="2191"/>
      <c r="CU23" s="2191"/>
      <c r="CV23" s="2191"/>
      <c r="CW23" s="2191"/>
      <c r="CX23" s="2191"/>
      <c r="CY23" s="2191"/>
      <c r="CZ23" s="2191"/>
      <c r="DA23" s="2191"/>
      <c r="DB23" s="2191"/>
      <c r="DC23" s="2191"/>
      <c r="DD23" s="2191"/>
      <c r="DE23" s="2191"/>
      <c r="DF23" s="2191"/>
      <c r="DG23" s="2191"/>
      <c r="DH23" s="2191"/>
      <c r="DI23" s="2191"/>
      <c r="DJ23" s="2191"/>
      <c r="DK23" s="2191"/>
      <c r="DL23" s="2191"/>
      <c r="DM23" s="2191"/>
      <c r="DN23" s="2191"/>
      <c r="DO23" s="2191"/>
      <c r="DP23" s="2191"/>
      <c r="DQ23" s="2191"/>
      <c r="DR23" s="2191"/>
      <c r="DS23" s="2191"/>
      <c r="DT23" s="2191"/>
      <c r="DU23" s="2191"/>
      <c r="DV23" s="2191"/>
      <c r="DW23" s="2191"/>
      <c r="DX23" s="2191"/>
      <c r="DY23" s="2191"/>
      <c r="DZ23" s="2191"/>
      <c r="EA23" s="2191"/>
      <c r="EB23" s="2191"/>
      <c r="EC23" s="2191"/>
      <c r="ED23" s="2191"/>
      <c r="EE23" s="2191"/>
      <c r="EF23" s="2191"/>
      <c r="EG23" s="2191"/>
      <c r="EH23" s="2191"/>
      <c r="EI23" s="2191"/>
      <c r="EJ23" s="2191"/>
      <c r="EK23" s="2191"/>
      <c r="EL23" s="2191"/>
      <c r="EM23" s="2191"/>
      <c r="EN23" s="2191"/>
      <c r="EO23" s="2191"/>
      <c r="EP23" s="2191"/>
      <c r="EQ23" s="2191"/>
      <c r="ER23" s="2191"/>
      <c r="ES23" s="2191"/>
      <c r="ET23" s="2191"/>
      <c r="EU23" s="2191"/>
      <c r="EV23" s="2191"/>
      <c r="EW23" s="2191"/>
      <c r="EX23" s="2191"/>
      <c r="EY23" s="2191"/>
      <c r="EZ23" s="2191"/>
      <c r="FA23" s="2191"/>
      <c r="FB23" s="2191"/>
      <c r="FC23" s="2191"/>
      <c r="FD23" s="2191"/>
      <c r="FE23" s="2191"/>
      <c r="FF23" s="2191"/>
      <c r="FG23" s="2191"/>
      <c r="FH23" s="2191"/>
      <c r="FI23" s="2191"/>
      <c r="FJ23" s="2191"/>
      <c r="FK23" s="2191"/>
      <c r="FL23" s="2191"/>
      <c r="FM23" s="2191"/>
      <c r="FN23" s="2191"/>
      <c r="FO23" s="2191"/>
      <c r="FP23" s="2191"/>
      <c r="FQ23" s="2191"/>
      <c r="FR23" s="2191"/>
      <c r="FS23" s="2191"/>
      <c r="FT23" s="2191"/>
      <c r="FU23" s="2191"/>
      <c r="FV23" s="2191"/>
      <c r="FW23" s="2191"/>
      <c r="FX23" s="2191"/>
      <c r="FY23" s="2191"/>
      <c r="FZ23" s="2191"/>
      <c r="GA23" s="2191"/>
      <c r="GB23" s="2191"/>
      <c r="GC23" s="2191"/>
      <c r="GD23" s="2191"/>
      <c r="GE23" s="2191"/>
      <c r="GF23" s="2191"/>
      <c r="GG23" s="2191"/>
      <c r="GH23" s="2191"/>
      <c r="GI23" s="2191"/>
      <c r="GJ23" s="2191"/>
      <c r="GK23" s="2191"/>
      <c r="GL23" s="2191"/>
      <c r="GM23" s="2191"/>
      <c r="GN23" s="2191"/>
      <c r="GO23" s="2191"/>
      <c r="GP23" s="2191"/>
      <c r="GQ23" s="2191"/>
      <c r="GR23" s="2191"/>
      <c r="GS23" s="2191"/>
      <c r="GT23" s="2191"/>
      <c r="GU23" s="2191"/>
      <c r="GV23" s="2191"/>
      <c r="GW23" s="2191"/>
      <c r="GX23" s="2191"/>
      <c r="GY23" s="2191"/>
      <c r="GZ23" s="2191"/>
      <c r="HA23" s="2191"/>
      <c r="HB23" s="2191"/>
      <c r="HC23" s="2191"/>
      <c r="HD23" s="2191"/>
      <c r="HE23" s="2191"/>
      <c r="HF23" s="2191"/>
      <c r="HG23" s="2191"/>
      <c r="HH23" s="2191"/>
      <c r="HI23" s="2191"/>
      <c r="HJ23" s="2191"/>
      <c r="HK23" s="2191"/>
      <c r="HL23" s="2191"/>
      <c r="HM23" s="2191"/>
      <c r="HN23" s="2191"/>
      <c r="HO23" s="2191"/>
      <c r="HP23" s="2191"/>
      <c r="HQ23" s="2191"/>
      <c r="HR23" s="2191"/>
      <c r="HS23" s="2191"/>
      <c r="HT23" s="2191"/>
      <c r="HU23" s="2191"/>
      <c r="HV23" s="2191"/>
      <c r="HW23" s="2191"/>
      <c r="HX23" s="2191"/>
      <c r="HY23" s="2191"/>
      <c r="HZ23" s="2191"/>
      <c r="IA23" s="2191"/>
      <c r="IB23" s="2191"/>
      <c r="IC23" s="2191"/>
      <c r="ID23" s="2191"/>
      <c r="IE23" s="2191"/>
      <c r="IF23" s="2191"/>
      <c r="IG23" s="2191"/>
      <c r="IH23" s="2191"/>
      <c r="II23" s="2191"/>
      <c r="IJ23" s="2191"/>
      <c r="IK23" s="2191"/>
      <c r="IL23" s="2191"/>
      <c r="IM23" s="2191"/>
      <c r="IN23" s="2191"/>
      <c r="IO23" s="2191"/>
      <c r="IP23" s="2191"/>
      <c r="IQ23" s="2191"/>
      <c r="IR23" s="2191"/>
      <c r="IS23" s="2191"/>
      <c r="IT23" s="2191"/>
      <c r="IU23" s="2191"/>
      <c r="IV23" s="2191"/>
      <c r="IW23" s="2191"/>
      <c r="IX23" s="2191"/>
      <c r="IY23" s="2191"/>
      <c r="IZ23" s="2191"/>
      <c r="JA23" s="2191"/>
      <c r="JB23" s="2191"/>
      <c r="JC23" s="2191"/>
    </row>
    <row r="24" spans="1:263" ht="21" customHeight="1" x14ac:dyDescent="0.3">
      <c r="A24" s="2196" t="s">
        <v>359</v>
      </c>
      <c r="B24" s="2197">
        <v>94.737918809959623</v>
      </c>
      <c r="C24" s="2198">
        <v>102.73838823752313</v>
      </c>
      <c r="D24" s="2198">
        <v>101.43936245103373</v>
      </c>
      <c r="E24" s="2198">
        <v>98.654769728040677</v>
      </c>
      <c r="F24" s="2199">
        <v>98.477598546775781</v>
      </c>
      <c r="G24" s="2200">
        <v>94.019346919312369</v>
      </c>
      <c r="H24" s="2200">
        <v>101.57348477901897</v>
      </c>
      <c r="I24" s="2198">
        <v>100.27546376449612</v>
      </c>
      <c r="J24" s="2198">
        <v>97.951228427638043</v>
      </c>
      <c r="K24" s="2201">
        <v>97.518140836779992</v>
      </c>
      <c r="L24" s="2195"/>
      <c r="M24" s="2195"/>
    </row>
    <row r="25" spans="1:263" ht="21" customHeight="1" x14ac:dyDescent="0.3">
      <c r="A25" s="2202" t="s">
        <v>174</v>
      </c>
      <c r="B25" s="2203">
        <v>96.210999999999999</v>
      </c>
      <c r="C25" s="2200">
        <v>102.73865086831779</v>
      </c>
      <c r="D25" s="2200">
        <v>101.16967360625542</v>
      </c>
      <c r="E25" s="2200">
        <v>97.913705235409708</v>
      </c>
      <c r="F25" s="2204">
        <v>98.357114893671167</v>
      </c>
      <c r="G25" s="2200">
        <v>95.433000000000007</v>
      </c>
      <c r="H25" s="2200">
        <v>101.64652792543183</v>
      </c>
      <c r="I25" s="2200">
        <v>100.03232951947703</v>
      </c>
      <c r="J25" s="2200">
        <v>97.265479930285437</v>
      </c>
      <c r="K25" s="2201">
        <v>97.383425884790029</v>
      </c>
      <c r="L25" s="2195"/>
      <c r="M25" s="2195"/>
      <c r="Q25" s="2205"/>
      <c r="R25" s="2205"/>
    </row>
    <row r="26" spans="1:263" ht="21" customHeight="1" x14ac:dyDescent="0.3">
      <c r="A26" s="2202" t="s">
        <v>175</v>
      </c>
      <c r="B26" s="2203">
        <v>101.71579294789962</v>
      </c>
      <c r="C26" s="2200">
        <v>102.44049461147573</v>
      </c>
      <c r="D26" s="2200">
        <v>100.76579694966836</v>
      </c>
      <c r="E26" s="2200">
        <v>98.938928840786545</v>
      </c>
      <c r="F26" s="2204">
        <v>99.268748870177319</v>
      </c>
      <c r="G26" s="2200">
        <v>100.75034493403408</v>
      </c>
      <c r="H26" s="2200">
        <v>101.36674518189281</v>
      </c>
      <c r="I26" s="2200">
        <v>99.644881890932453</v>
      </c>
      <c r="J26" s="2200">
        <v>98.27801862911069</v>
      </c>
      <c r="K26" s="2201">
        <v>98.26475998089154</v>
      </c>
      <c r="L26" s="2195"/>
      <c r="M26" s="2195"/>
      <c r="Q26" s="2205"/>
      <c r="R26" s="2205"/>
    </row>
    <row r="27" spans="1:263" ht="21" customHeight="1" x14ac:dyDescent="0.3">
      <c r="A27" s="2202" t="s">
        <v>176</v>
      </c>
      <c r="B27" s="2203">
        <v>103.71112839443641</v>
      </c>
      <c r="C27" s="2200">
        <v>102.25544714272516</v>
      </c>
      <c r="D27" s="2200">
        <v>100.61035138373633</v>
      </c>
      <c r="E27" s="2200">
        <v>100.29254514367878</v>
      </c>
      <c r="F27" s="2204">
        <v>99.827113844060406</v>
      </c>
      <c r="G27" s="2200">
        <v>102.70931358524788</v>
      </c>
      <c r="H27" s="2200">
        <v>101.26522130614501</v>
      </c>
      <c r="I27" s="2200">
        <v>99.482216284022826</v>
      </c>
      <c r="J27" s="2200">
        <v>99.607019740310605</v>
      </c>
      <c r="K27" s="2201">
        <v>98.807741612076299</v>
      </c>
      <c r="L27" s="2195"/>
      <c r="M27" s="2195"/>
      <c r="Q27" s="2205"/>
      <c r="R27" s="2205"/>
    </row>
    <row r="28" spans="1:263" ht="21" customHeight="1" x14ac:dyDescent="0.3">
      <c r="A28" s="2202" t="s">
        <v>177</v>
      </c>
      <c r="B28" s="2203">
        <v>101.95610917623981</v>
      </c>
      <c r="C28" s="2200">
        <v>102.47001054111433</v>
      </c>
      <c r="D28" s="2200">
        <v>100.1560873387557</v>
      </c>
      <c r="E28" s="2200">
        <v>101.09088203153472</v>
      </c>
      <c r="F28" s="2206"/>
      <c r="G28" s="2200">
        <v>101.07428014520794</v>
      </c>
      <c r="H28" s="2200">
        <v>101.44726741717416</v>
      </c>
      <c r="I28" s="2200">
        <v>99.125093726162604</v>
      </c>
      <c r="J28" s="2200">
        <v>100.26318551784618</v>
      </c>
      <c r="K28" s="2201"/>
      <c r="L28" s="2167"/>
      <c r="M28" s="2167"/>
    </row>
    <row r="29" spans="1:263" ht="21" customHeight="1" x14ac:dyDescent="0.3">
      <c r="A29" s="2202" t="s">
        <v>190</v>
      </c>
      <c r="B29" s="2203">
        <v>102.35499057640519</v>
      </c>
      <c r="C29" s="2200">
        <v>103.07229018001219</v>
      </c>
      <c r="D29" s="2200">
        <v>100.20295664491925</v>
      </c>
      <c r="E29" s="2200">
        <v>100.33128058828726</v>
      </c>
      <c r="F29" s="2206"/>
      <c r="G29" s="2200">
        <v>101.46845901364026</v>
      </c>
      <c r="H29" s="2200">
        <v>102.01923611174684</v>
      </c>
      <c r="I29" s="2200">
        <v>99.22604815248927</v>
      </c>
      <c r="J29" s="2200">
        <v>99.445037499595529</v>
      </c>
      <c r="K29" s="2201"/>
      <c r="L29" s="2167"/>
      <c r="M29" s="2167"/>
    </row>
    <row r="30" spans="1:263" ht="21" customHeight="1" x14ac:dyDescent="0.3">
      <c r="A30" s="2202" t="s">
        <v>191</v>
      </c>
      <c r="B30" s="2203">
        <v>102.60849631914677</v>
      </c>
      <c r="C30" s="2200">
        <v>102.51726042962261</v>
      </c>
      <c r="D30" s="2200">
        <v>99.585322523847651</v>
      </c>
      <c r="E30" s="2200">
        <v>99.847144337529343</v>
      </c>
      <c r="F30" s="2206"/>
      <c r="G30" s="2200">
        <v>101.65930113841726</v>
      </c>
      <c r="H30" s="2200">
        <v>101.42955937557241</v>
      </c>
      <c r="I30" s="2200">
        <v>98.677234773448191</v>
      </c>
      <c r="J30" s="2200">
        <v>98.95703669111623</v>
      </c>
      <c r="K30" s="2201"/>
      <c r="L30" s="2167"/>
      <c r="M30" s="2167"/>
    </row>
    <row r="31" spans="1:263" ht="21" customHeight="1" x14ac:dyDescent="0.3">
      <c r="A31" s="2202" t="s">
        <v>180</v>
      </c>
      <c r="B31" s="2203">
        <v>102.73851872720978</v>
      </c>
      <c r="C31" s="2200">
        <v>102.43849299884032</v>
      </c>
      <c r="D31" s="2200">
        <v>97.637511542623855</v>
      </c>
      <c r="E31" s="2200">
        <v>99.236999999999995</v>
      </c>
      <c r="F31" s="2206"/>
      <c r="G31" s="2200">
        <v>101.79757147447361</v>
      </c>
      <c r="H31" s="2200">
        <v>101.40410179394334</v>
      </c>
      <c r="I31" s="2200">
        <v>96.802575193615709</v>
      </c>
      <c r="J31" s="2200">
        <v>98.295000000000002</v>
      </c>
      <c r="K31" s="2201"/>
      <c r="L31" s="2167"/>
      <c r="M31" s="2167"/>
    </row>
    <row r="32" spans="1:263" ht="21" customHeight="1" x14ac:dyDescent="0.3">
      <c r="A32" s="2202" t="s">
        <v>181</v>
      </c>
      <c r="B32" s="2203">
        <v>102.63201681881311</v>
      </c>
      <c r="C32" s="2200">
        <v>102.40764068821674</v>
      </c>
      <c r="D32" s="2200">
        <v>97.998073374630408</v>
      </c>
      <c r="E32" s="2200">
        <v>99.10997636987851</v>
      </c>
      <c r="F32" s="2206"/>
      <c r="G32" s="2200">
        <v>101.67143187984422</v>
      </c>
      <c r="H32" s="2200">
        <v>101.36497577968058</v>
      </c>
      <c r="I32" s="2200">
        <v>97.193241286672063</v>
      </c>
      <c r="J32" s="2200">
        <v>98.169849656059029</v>
      </c>
      <c r="K32" s="2201"/>
    </row>
    <row r="33" spans="1:12" ht="21" customHeight="1" x14ac:dyDescent="0.3">
      <c r="A33" s="2202" t="s">
        <v>182</v>
      </c>
      <c r="B33" s="2203">
        <v>103.51468831296991</v>
      </c>
      <c r="C33" s="2200">
        <v>102.01227132763577</v>
      </c>
      <c r="D33" s="2200">
        <v>99.274416997219973</v>
      </c>
      <c r="E33" s="2200">
        <v>99.251917723176192</v>
      </c>
      <c r="F33" s="2206"/>
      <c r="G33" s="2200">
        <v>102.55535930736713</v>
      </c>
      <c r="H33" s="2200">
        <v>100.91476435259716</v>
      </c>
      <c r="I33" s="2200">
        <v>98.403596188290194</v>
      </c>
      <c r="J33" s="2200">
        <v>98.282291059478894</v>
      </c>
      <c r="K33" s="2201"/>
    </row>
    <row r="34" spans="1:12" ht="21" customHeight="1" x14ac:dyDescent="0.3">
      <c r="A34" s="2202" t="s">
        <v>183</v>
      </c>
      <c r="B34" s="2203">
        <v>103.54696125855827</v>
      </c>
      <c r="C34" s="2200">
        <v>101.79157685264082</v>
      </c>
      <c r="D34" s="2200">
        <v>99.518556273527452</v>
      </c>
      <c r="E34" s="2200">
        <v>99.044451151655366</v>
      </c>
      <c r="F34" s="2206"/>
      <c r="G34" s="2200">
        <v>102.44539028562762</v>
      </c>
      <c r="H34" s="2200">
        <v>100.64807189397591</v>
      </c>
      <c r="I34" s="2200">
        <v>98.627486026052807</v>
      </c>
      <c r="J34" s="2200">
        <v>98.060493348777598</v>
      </c>
      <c r="K34" s="2201"/>
    </row>
    <row r="35" spans="1:12" ht="21" customHeight="1" thickBot="1" x14ac:dyDescent="0.35">
      <c r="A35" s="2207" t="s">
        <v>184</v>
      </c>
      <c r="B35" s="2208">
        <v>103.27912448679528</v>
      </c>
      <c r="C35" s="2209">
        <v>101.47809267147052</v>
      </c>
      <c r="D35" s="2209">
        <v>99.39018716355227</v>
      </c>
      <c r="E35" s="2209">
        <v>98.417032402145367</v>
      </c>
      <c r="F35" s="2210"/>
      <c r="G35" s="2211">
        <v>102.18122262017602</v>
      </c>
      <c r="H35" s="2211">
        <v>100.28482593603852</v>
      </c>
      <c r="I35" s="2209">
        <v>98.558842862728198</v>
      </c>
      <c r="J35" s="2209">
        <v>97.431023684823572</v>
      </c>
      <c r="K35" s="2212"/>
    </row>
    <row r="36" spans="1:12" ht="27.75" customHeight="1" thickTop="1" x14ac:dyDescent="0.25">
      <c r="A36" s="2213" t="s">
        <v>391</v>
      </c>
      <c r="B36" s="2214"/>
    </row>
    <row r="37" spans="1:12" ht="48.75" customHeight="1" x14ac:dyDescent="0.25">
      <c r="A37" s="4422" t="s">
        <v>4993</v>
      </c>
      <c r="B37" s="4422"/>
      <c r="C37" s="4422"/>
      <c r="D37" s="4422"/>
      <c r="E37" s="4422"/>
      <c r="F37" s="4422"/>
      <c r="G37" s="4422"/>
      <c r="H37" s="4422"/>
      <c r="I37" s="4422"/>
      <c r="J37" s="4422"/>
      <c r="K37" s="4422"/>
      <c r="L37" s="4422"/>
    </row>
    <row r="38" spans="1:12" ht="28.5" customHeight="1" x14ac:dyDescent="0.25">
      <c r="A38" s="4422" t="s">
        <v>4994</v>
      </c>
      <c r="B38" s="4422"/>
      <c r="C38" s="4422"/>
      <c r="D38" s="4422"/>
      <c r="E38" s="4422"/>
      <c r="F38" s="4422"/>
      <c r="G38" s="4422"/>
      <c r="H38" s="4422"/>
      <c r="I38" s="4422"/>
      <c r="J38" s="4422"/>
      <c r="K38" s="4422"/>
      <c r="L38" s="4422"/>
    </row>
    <row r="39" spans="1:12" ht="49.5" customHeight="1" x14ac:dyDescent="0.25">
      <c r="A39" s="4422" t="s">
        <v>4995</v>
      </c>
      <c r="B39" s="4422"/>
      <c r="C39" s="4422"/>
      <c r="D39" s="4422"/>
      <c r="E39" s="4422"/>
      <c r="F39" s="4422"/>
      <c r="G39" s="4422"/>
      <c r="H39" s="4422"/>
      <c r="I39" s="4422"/>
      <c r="J39" s="4422"/>
      <c r="K39" s="4422"/>
      <c r="L39" s="4422"/>
    </row>
    <row r="40" spans="1:12" ht="19.5" customHeight="1" x14ac:dyDescent="0.25">
      <c r="A40" s="4422" t="s">
        <v>4996</v>
      </c>
      <c r="B40" s="4422"/>
      <c r="C40" s="4422"/>
      <c r="D40" s="4422"/>
      <c r="E40" s="4422"/>
      <c r="F40" s="4422"/>
      <c r="G40" s="4422"/>
      <c r="H40" s="4422"/>
      <c r="I40" s="4422"/>
      <c r="J40" s="4422"/>
      <c r="K40" s="4422"/>
      <c r="L40" s="4422"/>
    </row>
    <row r="41" spans="1:12" ht="16.5" customHeight="1" x14ac:dyDescent="0.25">
      <c r="A41" s="4422" t="s">
        <v>4997</v>
      </c>
      <c r="B41" s="4422"/>
      <c r="C41" s="4422"/>
      <c r="D41" s="4422"/>
      <c r="E41" s="4422"/>
      <c r="F41" s="4422"/>
      <c r="G41" s="4422"/>
      <c r="H41" s="4422"/>
      <c r="I41" s="4422"/>
      <c r="J41" s="4422"/>
      <c r="K41" s="4422"/>
      <c r="L41" s="4422"/>
    </row>
    <row r="43" spans="1:12" x14ac:dyDescent="0.25">
      <c r="A43" s="2188" t="s">
        <v>4015</v>
      </c>
    </row>
    <row r="45" spans="1:12" ht="16.5" x14ac:dyDescent="0.3">
      <c r="A45" s="2167"/>
      <c r="B45" s="2167"/>
      <c r="C45" s="2167"/>
      <c r="D45" s="2167"/>
      <c r="E45" s="2167"/>
      <c r="F45" s="2167"/>
      <c r="G45" s="2167"/>
      <c r="H45" s="2167"/>
    </row>
  </sheetData>
  <mergeCells count="11">
    <mergeCell ref="A37:L37"/>
    <mergeCell ref="A38:L38"/>
    <mergeCell ref="A39:L39"/>
    <mergeCell ref="A40:L40"/>
    <mergeCell ref="A41:L41"/>
    <mergeCell ref="A1:M1"/>
    <mergeCell ref="B3:F3"/>
    <mergeCell ref="G3:K3"/>
    <mergeCell ref="L3:P3"/>
    <mergeCell ref="B22:F22"/>
    <mergeCell ref="G22:K22"/>
  </mergeCells>
  <printOptions horizontalCentered="1"/>
  <pageMargins left="0" right="0" top="0.69685039400000004" bottom="0.196850393700787" header="0" footer="0"/>
  <pageSetup paperSize="9" scale="1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43"/>
  <sheetViews>
    <sheetView view="pageBreakPreview" zoomScaleNormal="100" zoomScaleSheetLayoutView="100" workbookViewId="0">
      <pane xSplit="1" ySplit="6" topLeftCell="B31" activePane="bottomRight" state="frozen"/>
      <selection activeCell="B29" sqref="B29"/>
      <selection pane="topRight" activeCell="B29" sqref="B29"/>
      <selection pane="bottomLeft" activeCell="B29" sqref="B29"/>
      <selection pane="bottomRight" activeCell="A13" sqref="A13"/>
    </sheetView>
  </sheetViews>
  <sheetFormatPr defaultColWidth="9.140625" defaultRowHeight="14.25" x14ac:dyDescent="0.25"/>
  <cols>
    <col min="1" max="1" width="8.85546875" style="239" customWidth="1"/>
    <col min="2" max="5" width="10.7109375" style="239" customWidth="1"/>
    <col min="6" max="6" width="13.140625" style="239" customWidth="1"/>
    <col min="7" max="7" width="9.28515625" style="239" customWidth="1"/>
    <col min="8" max="8" width="14.140625" style="239" bestFit="1" customWidth="1"/>
    <col min="9" max="9" width="9.28515625" style="239" customWidth="1"/>
    <col min="10" max="10" width="14.140625" style="239" bestFit="1" customWidth="1"/>
    <col min="11" max="11" width="9.28515625" style="239" customWidth="1"/>
    <col min="12" max="12" width="14.140625" style="239" bestFit="1" customWidth="1"/>
    <col min="13" max="13" width="9.28515625" style="239" customWidth="1"/>
    <col min="14" max="14" width="14.140625" style="239" bestFit="1" customWidth="1"/>
    <col min="15" max="15" width="1.5703125" style="239" customWidth="1"/>
    <col min="16" max="16" width="9.140625" style="239"/>
    <col min="17" max="17" width="10.42578125" style="239" customWidth="1"/>
    <col min="18" max="16384" width="9.140625" style="239"/>
  </cols>
  <sheetData>
    <row r="1" spans="1:17" s="200" customFormat="1" ht="25.5" customHeight="1" x14ac:dyDescent="0.3">
      <c r="A1" s="165" t="s">
        <v>270</v>
      </c>
      <c r="B1" s="199"/>
      <c r="C1" s="199"/>
      <c r="D1" s="199"/>
      <c r="E1" s="199"/>
      <c r="F1" s="199"/>
      <c r="G1" s="199"/>
    </row>
    <row r="2" spans="1:17" s="200" customFormat="1" ht="11.25" customHeight="1" thickBot="1" x14ac:dyDescent="0.35">
      <c r="A2" s="165"/>
      <c r="B2" s="199"/>
      <c r="C2" s="199"/>
      <c r="D2" s="199"/>
      <c r="E2" s="199"/>
      <c r="F2" s="199"/>
      <c r="G2" s="199"/>
    </row>
    <row r="3" spans="1:17" s="95" customFormat="1" ht="21.75" customHeight="1" thickTop="1" thickBot="1" x14ac:dyDescent="0.35">
      <c r="A3" s="271"/>
      <c r="B3" s="4184" t="s">
        <v>271</v>
      </c>
      <c r="C3" s="4185"/>
      <c r="D3" s="4186"/>
      <c r="E3" s="4150" t="s">
        <v>272</v>
      </c>
      <c r="F3" s="4159"/>
      <c r="G3" s="4159"/>
      <c r="H3" s="4159"/>
      <c r="I3" s="4159"/>
      <c r="J3" s="4159"/>
      <c r="K3" s="4159"/>
      <c r="L3" s="4159"/>
      <c r="M3" s="4159"/>
      <c r="N3" s="4151"/>
    </row>
    <row r="4" spans="1:17" s="95" customFormat="1" ht="17.25" thickBot="1" x14ac:dyDescent="0.35">
      <c r="A4" s="272"/>
      <c r="B4" s="4187" t="s">
        <v>273</v>
      </c>
      <c r="C4" s="4187" t="s">
        <v>274</v>
      </c>
      <c r="D4" s="4187" t="s">
        <v>227</v>
      </c>
      <c r="E4" s="4187" t="s">
        <v>227</v>
      </c>
      <c r="F4" s="4189" t="s">
        <v>275</v>
      </c>
      <c r="G4" s="4190" t="s">
        <v>276</v>
      </c>
      <c r="H4" s="4191"/>
      <c r="I4" s="4191"/>
      <c r="J4" s="4192"/>
      <c r="K4" s="4193" t="s">
        <v>277</v>
      </c>
      <c r="L4" s="4194"/>
      <c r="M4" s="4194"/>
      <c r="N4" s="4195"/>
    </row>
    <row r="5" spans="1:17" s="95" customFormat="1" ht="18" thickBot="1" x14ac:dyDescent="0.35">
      <c r="A5" s="273"/>
      <c r="B5" s="4188"/>
      <c r="C5" s="4188"/>
      <c r="D5" s="4188"/>
      <c r="E5" s="4188"/>
      <c r="F5" s="4189"/>
      <c r="G5" s="4180" t="s">
        <v>278</v>
      </c>
      <c r="H5" s="4180"/>
      <c r="I5" s="4180" t="s">
        <v>279</v>
      </c>
      <c r="J5" s="4180"/>
      <c r="K5" s="4181" t="s">
        <v>280</v>
      </c>
      <c r="L5" s="4182"/>
      <c r="M5" s="4181" t="s">
        <v>281</v>
      </c>
      <c r="N5" s="4183"/>
    </row>
    <row r="6" spans="1:17" s="95" customFormat="1" ht="36.75" customHeight="1" thickBot="1" x14ac:dyDescent="0.35">
      <c r="A6" s="274" t="s">
        <v>0</v>
      </c>
      <c r="B6" s="4188"/>
      <c r="C6" s="4188"/>
      <c r="D6" s="4188"/>
      <c r="E6" s="4188"/>
      <c r="F6" s="4189"/>
      <c r="G6" s="275" t="s">
        <v>227</v>
      </c>
      <c r="H6" s="276" t="s">
        <v>282</v>
      </c>
      <c r="I6" s="275" t="s">
        <v>227</v>
      </c>
      <c r="J6" s="277" t="s">
        <v>282</v>
      </c>
      <c r="K6" s="278" t="s">
        <v>227</v>
      </c>
      <c r="L6" s="279" t="s">
        <v>282</v>
      </c>
      <c r="M6" s="275" t="s">
        <v>227</v>
      </c>
      <c r="N6" s="280" t="s">
        <v>282</v>
      </c>
    </row>
    <row r="7" spans="1:17" s="289" customFormat="1" ht="16.5" x14ac:dyDescent="0.25">
      <c r="A7" s="281">
        <v>2013</v>
      </c>
      <c r="B7" s="282">
        <v>350400</v>
      </c>
      <c r="C7" s="282">
        <v>220800</v>
      </c>
      <c r="D7" s="282">
        <v>571200</v>
      </c>
      <c r="E7" s="282">
        <v>45500</v>
      </c>
      <c r="F7" s="283">
        <f t="shared" ref="F7:F20" si="0">E7/D7*100</f>
        <v>7.9656862745098032</v>
      </c>
      <c r="G7" s="282">
        <v>27900</v>
      </c>
      <c r="H7" s="284">
        <f t="shared" ref="H7:H33" si="1">G7/E7*100</f>
        <v>61.318681318681321</v>
      </c>
      <c r="I7" s="282">
        <v>17600</v>
      </c>
      <c r="J7" s="284">
        <f t="shared" ref="J7:J33" si="2">I7/E7*100</f>
        <v>38.681318681318686</v>
      </c>
      <c r="K7" s="285">
        <v>18600</v>
      </c>
      <c r="L7" s="284">
        <f t="shared" ref="L7:L33" si="3">K7/E7*100</f>
        <v>40.879120879120876</v>
      </c>
      <c r="M7" s="286">
        <v>26900</v>
      </c>
      <c r="N7" s="287">
        <f t="shared" ref="N7:N33" si="4">M7/E7*100</f>
        <v>59.120879120879124</v>
      </c>
      <c r="O7" s="288"/>
    </row>
    <row r="8" spans="1:17" s="289" customFormat="1" ht="16.5" x14ac:dyDescent="0.25">
      <c r="A8" s="281">
        <v>2014</v>
      </c>
      <c r="B8" s="290">
        <v>352800</v>
      </c>
      <c r="C8" s="290">
        <v>222900</v>
      </c>
      <c r="D8" s="290">
        <v>575700</v>
      </c>
      <c r="E8" s="290">
        <v>44800</v>
      </c>
      <c r="F8" s="291">
        <f t="shared" si="0"/>
        <v>7.7818308146604132</v>
      </c>
      <c r="G8" s="290">
        <v>25400</v>
      </c>
      <c r="H8" s="292">
        <f t="shared" si="1"/>
        <v>56.696428571428569</v>
      </c>
      <c r="I8" s="290">
        <v>19500</v>
      </c>
      <c r="J8" s="292">
        <f t="shared" si="2"/>
        <v>43.526785714285715</v>
      </c>
      <c r="K8" s="286">
        <v>19400</v>
      </c>
      <c r="L8" s="292">
        <f t="shared" si="3"/>
        <v>43.303571428571431</v>
      </c>
      <c r="M8" s="286">
        <v>25400</v>
      </c>
      <c r="N8" s="293">
        <f t="shared" si="4"/>
        <v>56.696428571428569</v>
      </c>
      <c r="O8" s="288"/>
    </row>
    <row r="9" spans="1:17" s="289" customFormat="1" ht="16.5" x14ac:dyDescent="0.25">
      <c r="A9" s="281">
        <v>2015</v>
      </c>
      <c r="B9" s="290">
        <v>353300</v>
      </c>
      <c r="C9" s="290">
        <v>231300</v>
      </c>
      <c r="D9" s="290">
        <v>584600</v>
      </c>
      <c r="E9" s="290">
        <v>46300</v>
      </c>
      <c r="F9" s="291">
        <v>7.9</v>
      </c>
      <c r="G9" s="290">
        <v>25100</v>
      </c>
      <c r="H9" s="292">
        <f t="shared" si="1"/>
        <v>54.211663066954642</v>
      </c>
      <c r="I9" s="290">
        <v>21200</v>
      </c>
      <c r="J9" s="292">
        <f t="shared" si="2"/>
        <v>45.78833693304535</v>
      </c>
      <c r="K9" s="286">
        <v>19500</v>
      </c>
      <c r="L9" s="292">
        <f t="shared" si="3"/>
        <v>42.116630669546431</v>
      </c>
      <c r="M9" s="290">
        <v>26800</v>
      </c>
      <c r="N9" s="293">
        <f t="shared" si="4"/>
        <v>57.883369330453561</v>
      </c>
      <c r="O9" s="288"/>
    </row>
    <row r="10" spans="1:17" s="289" customFormat="1" ht="16.5" x14ac:dyDescent="0.25">
      <c r="A10" s="281">
        <v>2016</v>
      </c>
      <c r="B10" s="290">
        <v>353600</v>
      </c>
      <c r="C10" s="290">
        <v>227400</v>
      </c>
      <c r="D10" s="290">
        <v>581000</v>
      </c>
      <c r="E10" s="290">
        <v>42400</v>
      </c>
      <c r="F10" s="291">
        <v>7.3</v>
      </c>
      <c r="G10" s="290">
        <v>23500</v>
      </c>
      <c r="H10" s="292">
        <f t="shared" si="1"/>
        <v>55.424528301886788</v>
      </c>
      <c r="I10" s="290">
        <v>18900</v>
      </c>
      <c r="J10" s="292">
        <f t="shared" si="2"/>
        <v>44.575471698113205</v>
      </c>
      <c r="K10" s="286">
        <v>16900</v>
      </c>
      <c r="L10" s="292">
        <f t="shared" si="3"/>
        <v>39.858490566037737</v>
      </c>
      <c r="M10" s="290">
        <v>25500</v>
      </c>
      <c r="N10" s="293">
        <f t="shared" si="4"/>
        <v>60.141509433962256</v>
      </c>
      <c r="O10" s="288"/>
    </row>
    <row r="11" spans="1:17" s="289" customFormat="1" ht="16.5" x14ac:dyDescent="0.25">
      <c r="A11" s="281">
        <v>2017</v>
      </c>
      <c r="B11" s="290">
        <v>356600</v>
      </c>
      <c r="C11" s="290">
        <v>230300</v>
      </c>
      <c r="D11" s="290">
        <v>586900</v>
      </c>
      <c r="E11" s="290">
        <v>41800</v>
      </c>
      <c r="F11" s="291">
        <v>7.1</v>
      </c>
      <c r="G11" s="290">
        <v>22500</v>
      </c>
      <c r="H11" s="292">
        <v>53.8</v>
      </c>
      <c r="I11" s="290">
        <v>19300</v>
      </c>
      <c r="J11" s="292">
        <v>46.2</v>
      </c>
      <c r="K11" s="286">
        <v>17200</v>
      </c>
      <c r="L11" s="292">
        <f>K11/E11*100</f>
        <v>41.148325358851672</v>
      </c>
      <c r="M11" s="290">
        <v>24600</v>
      </c>
      <c r="N11" s="293">
        <f>M11/E11*100</f>
        <v>58.851674641148321</v>
      </c>
      <c r="O11" s="288"/>
    </row>
    <row r="12" spans="1:17" s="302" customFormat="1" ht="18" thickBot="1" x14ac:dyDescent="0.3">
      <c r="A12" s="281" t="s">
        <v>283</v>
      </c>
      <c r="B12" s="294">
        <v>352800</v>
      </c>
      <c r="C12" s="294">
        <v>231000</v>
      </c>
      <c r="D12" s="294">
        <v>583800</v>
      </c>
      <c r="E12" s="294">
        <v>40100</v>
      </c>
      <c r="F12" s="295">
        <v>6.9</v>
      </c>
      <c r="G12" s="294" t="s">
        <v>156</v>
      </c>
      <c r="H12" s="296" t="s">
        <v>156</v>
      </c>
      <c r="I12" s="294" t="s">
        <v>156</v>
      </c>
      <c r="J12" s="296" t="s">
        <v>156</v>
      </c>
      <c r="K12" s="297">
        <v>16700</v>
      </c>
      <c r="L12" s="296">
        <f>K12/E12*100</f>
        <v>41.645885286783042</v>
      </c>
      <c r="M12" s="294">
        <v>23400</v>
      </c>
      <c r="N12" s="298">
        <f>M12/E12*100</f>
        <v>58.354114713216951</v>
      </c>
      <c r="O12" s="299"/>
      <c r="P12" s="300"/>
      <c r="Q12" s="301"/>
    </row>
    <row r="13" spans="1:17" s="289" customFormat="1" ht="16.5" x14ac:dyDescent="0.3">
      <c r="A13" s="303" t="s">
        <v>142</v>
      </c>
      <c r="B13" s="304">
        <v>344900.00000000006</v>
      </c>
      <c r="C13" s="304">
        <v>217299.99999999997</v>
      </c>
      <c r="D13" s="304">
        <v>562200</v>
      </c>
      <c r="E13" s="304">
        <v>48300</v>
      </c>
      <c r="F13" s="283">
        <f t="shared" si="0"/>
        <v>8.5912486659551757</v>
      </c>
      <c r="G13" s="290">
        <f>E13-I13</f>
        <v>30400</v>
      </c>
      <c r="H13" s="292">
        <f t="shared" si="1"/>
        <v>62.939958592132506</v>
      </c>
      <c r="I13" s="290">
        <v>17900</v>
      </c>
      <c r="J13" s="292">
        <f t="shared" si="2"/>
        <v>37.060041407867494</v>
      </c>
      <c r="K13" s="305">
        <v>20300</v>
      </c>
      <c r="L13" s="292">
        <f t="shared" si="3"/>
        <v>42.028985507246375</v>
      </c>
      <c r="M13" s="306">
        <v>28000</v>
      </c>
      <c r="N13" s="293">
        <f t="shared" si="4"/>
        <v>57.971014492753625</v>
      </c>
    </row>
    <row r="14" spans="1:17" s="289" customFormat="1" ht="16.5" x14ac:dyDescent="0.3">
      <c r="A14" s="229" t="s">
        <v>143</v>
      </c>
      <c r="B14" s="307">
        <v>347400</v>
      </c>
      <c r="C14" s="307">
        <v>220200</v>
      </c>
      <c r="D14" s="307">
        <v>567600</v>
      </c>
      <c r="E14" s="307">
        <v>45600</v>
      </c>
      <c r="F14" s="291">
        <f t="shared" si="0"/>
        <v>8.0338266384777999</v>
      </c>
      <c r="G14" s="290">
        <f t="shared" ref="G14:G16" si="5">E14-I14</f>
        <v>26300</v>
      </c>
      <c r="H14" s="292">
        <f t="shared" si="1"/>
        <v>57.675438596491226</v>
      </c>
      <c r="I14" s="290">
        <v>19300</v>
      </c>
      <c r="J14" s="292">
        <f t="shared" si="2"/>
        <v>42.324561403508767</v>
      </c>
      <c r="K14" s="305">
        <v>16500</v>
      </c>
      <c r="L14" s="292">
        <f t="shared" si="3"/>
        <v>36.184210526315788</v>
      </c>
      <c r="M14" s="306">
        <v>29100</v>
      </c>
      <c r="N14" s="293">
        <f t="shared" si="4"/>
        <v>63.815789473684212</v>
      </c>
    </row>
    <row r="15" spans="1:17" s="289" customFormat="1" ht="16.5" x14ac:dyDescent="0.3">
      <c r="A15" s="281" t="s">
        <v>149</v>
      </c>
      <c r="B15" s="307">
        <v>350600</v>
      </c>
      <c r="C15" s="307">
        <v>221500.00000000003</v>
      </c>
      <c r="D15" s="307">
        <v>572100</v>
      </c>
      <c r="E15" s="307">
        <v>45900</v>
      </c>
      <c r="F15" s="308">
        <f t="shared" si="0"/>
        <v>8.0230728893550083</v>
      </c>
      <c r="G15" s="290">
        <f t="shared" si="5"/>
        <v>29700</v>
      </c>
      <c r="H15" s="292">
        <f t="shared" si="1"/>
        <v>64.705882352941174</v>
      </c>
      <c r="I15" s="290">
        <v>16200</v>
      </c>
      <c r="J15" s="292">
        <f t="shared" si="2"/>
        <v>35.294117647058826</v>
      </c>
      <c r="K15" s="305">
        <v>19600</v>
      </c>
      <c r="L15" s="292">
        <f t="shared" si="3"/>
        <v>42.701525054466231</v>
      </c>
      <c r="M15" s="306">
        <v>26300</v>
      </c>
      <c r="N15" s="293">
        <f t="shared" si="4"/>
        <v>57.298474945533769</v>
      </c>
    </row>
    <row r="16" spans="1:17" s="289" customFormat="1" ht="17.25" thickBot="1" x14ac:dyDescent="0.35">
      <c r="A16" s="281" t="s">
        <v>150</v>
      </c>
      <c r="B16" s="309">
        <v>356800</v>
      </c>
      <c r="C16" s="309">
        <v>221900.00000000003</v>
      </c>
      <c r="D16" s="309">
        <v>578700</v>
      </c>
      <c r="E16" s="309">
        <v>43400</v>
      </c>
      <c r="F16" s="310">
        <f t="shared" si="0"/>
        <v>7.4995679972351823</v>
      </c>
      <c r="G16" s="311">
        <f t="shared" si="5"/>
        <v>26600</v>
      </c>
      <c r="H16" s="312">
        <f t="shared" si="1"/>
        <v>61.29032258064516</v>
      </c>
      <c r="I16" s="311">
        <v>16800</v>
      </c>
      <c r="J16" s="312">
        <f t="shared" si="2"/>
        <v>38.70967741935484</v>
      </c>
      <c r="K16" s="313">
        <v>17500</v>
      </c>
      <c r="L16" s="312">
        <f t="shared" si="3"/>
        <v>40.322580645161288</v>
      </c>
      <c r="M16" s="314">
        <v>25900</v>
      </c>
      <c r="N16" s="315">
        <f t="shared" si="4"/>
        <v>59.677419354838712</v>
      </c>
    </row>
    <row r="17" spans="1:16" s="289" customFormat="1" ht="16.5" x14ac:dyDescent="0.3">
      <c r="A17" s="316" t="s">
        <v>146</v>
      </c>
      <c r="B17" s="282">
        <v>349900</v>
      </c>
      <c r="C17" s="282">
        <v>218600</v>
      </c>
      <c r="D17" s="282">
        <v>568500</v>
      </c>
      <c r="E17" s="282">
        <v>45300</v>
      </c>
      <c r="F17" s="308">
        <f t="shared" si="0"/>
        <v>7.9683377308707133</v>
      </c>
      <c r="G17" s="290">
        <v>26900</v>
      </c>
      <c r="H17" s="292">
        <f t="shared" si="1"/>
        <v>59.381898454746143</v>
      </c>
      <c r="I17" s="290">
        <v>18400</v>
      </c>
      <c r="J17" s="292">
        <f t="shared" si="2"/>
        <v>40.618101545253865</v>
      </c>
      <c r="K17" s="286">
        <v>19400</v>
      </c>
      <c r="L17" s="292">
        <f t="shared" si="3"/>
        <v>42.82560706401766</v>
      </c>
      <c r="M17" s="290">
        <v>25900</v>
      </c>
      <c r="N17" s="293">
        <f t="shared" si="4"/>
        <v>57.17439293598234</v>
      </c>
    </row>
    <row r="18" spans="1:16" s="289" customFormat="1" ht="16.5" x14ac:dyDescent="0.3">
      <c r="A18" s="229" t="s">
        <v>143</v>
      </c>
      <c r="B18" s="290">
        <v>354100</v>
      </c>
      <c r="C18" s="290">
        <v>218300</v>
      </c>
      <c r="D18" s="290">
        <v>572400</v>
      </c>
      <c r="E18" s="290">
        <v>44500</v>
      </c>
      <c r="F18" s="308">
        <f t="shared" si="0"/>
        <v>7.7742837176799444</v>
      </c>
      <c r="G18" s="290">
        <v>25700</v>
      </c>
      <c r="H18" s="292">
        <f t="shared" si="1"/>
        <v>57.752808988764045</v>
      </c>
      <c r="I18" s="290">
        <v>18800</v>
      </c>
      <c r="J18" s="292">
        <f t="shared" si="2"/>
        <v>42.247191011235955</v>
      </c>
      <c r="K18" s="286">
        <v>19900</v>
      </c>
      <c r="L18" s="292">
        <f t="shared" si="3"/>
        <v>44.719101123595507</v>
      </c>
      <c r="M18" s="290">
        <v>24600</v>
      </c>
      <c r="N18" s="293">
        <f t="shared" si="4"/>
        <v>55.280898876404493</v>
      </c>
    </row>
    <row r="19" spans="1:16" s="289" customFormat="1" ht="16.5" x14ac:dyDescent="0.3">
      <c r="A19" s="229" t="s">
        <v>144</v>
      </c>
      <c r="B19" s="290">
        <v>353600</v>
      </c>
      <c r="C19" s="290">
        <v>219700</v>
      </c>
      <c r="D19" s="290">
        <v>573300</v>
      </c>
      <c r="E19" s="290">
        <v>43600</v>
      </c>
      <c r="F19" s="308">
        <f t="shared" si="0"/>
        <v>7.6050933193790335</v>
      </c>
      <c r="G19" s="290">
        <v>23600</v>
      </c>
      <c r="H19" s="292">
        <f t="shared" si="1"/>
        <v>54.128440366972477</v>
      </c>
      <c r="I19" s="290">
        <v>20000</v>
      </c>
      <c r="J19" s="292">
        <f t="shared" si="2"/>
        <v>45.871559633027523</v>
      </c>
      <c r="K19" s="286">
        <v>18500</v>
      </c>
      <c r="L19" s="292">
        <f t="shared" si="3"/>
        <v>42.431192660550458</v>
      </c>
      <c r="M19" s="290">
        <v>25100</v>
      </c>
      <c r="N19" s="293">
        <f t="shared" si="4"/>
        <v>57.568807339449549</v>
      </c>
    </row>
    <row r="20" spans="1:16" s="289" customFormat="1" ht="17.25" thickBot="1" x14ac:dyDescent="0.35">
      <c r="A20" s="229" t="s">
        <v>145</v>
      </c>
      <c r="B20" s="311">
        <v>351700</v>
      </c>
      <c r="C20" s="311">
        <v>231200</v>
      </c>
      <c r="D20" s="311">
        <v>582900</v>
      </c>
      <c r="E20" s="311">
        <v>44000</v>
      </c>
      <c r="F20" s="310">
        <f t="shared" si="0"/>
        <v>7.5484645736833071</v>
      </c>
      <c r="G20" s="311">
        <v>26400</v>
      </c>
      <c r="H20" s="312">
        <f t="shared" si="1"/>
        <v>60</v>
      </c>
      <c r="I20" s="311">
        <v>17600</v>
      </c>
      <c r="J20" s="312">
        <f t="shared" si="2"/>
        <v>40</v>
      </c>
      <c r="K20" s="317">
        <v>18800</v>
      </c>
      <c r="L20" s="312">
        <f t="shared" si="3"/>
        <v>42.727272727272727</v>
      </c>
      <c r="M20" s="311">
        <v>25200</v>
      </c>
      <c r="N20" s="315">
        <f t="shared" si="4"/>
        <v>57.272727272727273</v>
      </c>
    </row>
    <row r="21" spans="1:16" s="289" customFormat="1" ht="16.5" x14ac:dyDescent="0.3">
      <c r="A21" s="316" t="s">
        <v>147</v>
      </c>
      <c r="B21" s="282">
        <v>349500</v>
      </c>
      <c r="C21" s="282">
        <v>229900</v>
      </c>
      <c r="D21" s="282">
        <v>579400</v>
      </c>
      <c r="E21" s="282">
        <v>50300</v>
      </c>
      <c r="F21" s="308">
        <f>E21/D21*100</f>
        <v>8.6813945460821529</v>
      </c>
      <c r="G21" s="290">
        <v>27000</v>
      </c>
      <c r="H21" s="292">
        <f t="shared" si="1"/>
        <v>53.677932405566594</v>
      </c>
      <c r="I21" s="290">
        <v>23300</v>
      </c>
      <c r="J21" s="292">
        <f t="shared" si="2"/>
        <v>46.322067594433399</v>
      </c>
      <c r="K21" s="286">
        <v>23500</v>
      </c>
      <c r="L21" s="292">
        <f t="shared" si="3"/>
        <v>46.719681908548708</v>
      </c>
      <c r="M21" s="290">
        <v>26800</v>
      </c>
      <c r="N21" s="293">
        <f t="shared" si="4"/>
        <v>53.280318091451292</v>
      </c>
      <c r="O21" s="318"/>
    </row>
    <row r="22" spans="1:16" s="289" customFormat="1" ht="16.5" x14ac:dyDescent="0.3">
      <c r="A22" s="229" t="s">
        <v>148</v>
      </c>
      <c r="B22" s="290">
        <v>354100</v>
      </c>
      <c r="C22" s="290">
        <v>234500</v>
      </c>
      <c r="D22" s="290">
        <v>588600</v>
      </c>
      <c r="E22" s="290">
        <v>46000</v>
      </c>
      <c r="F22" s="308">
        <f t="shared" ref="F22:F33" si="6">E22/D22*100</f>
        <v>7.8151546041454303</v>
      </c>
      <c r="G22" s="290">
        <v>26300</v>
      </c>
      <c r="H22" s="292">
        <f t="shared" si="1"/>
        <v>57.173913043478265</v>
      </c>
      <c r="I22" s="290">
        <v>19700</v>
      </c>
      <c r="J22" s="292">
        <f t="shared" si="2"/>
        <v>42.826086956521742</v>
      </c>
      <c r="K22" s="286">
        <v>18200</v>
      </c>
      <c r="L22" s="292">
        <f t="shared" si="3"/>
        <v>39.565217391304344</v>
      </c>
      <c r="M22" s="290">
        <v>27800</v>
      </c>
      <c r="N22" s="293">
        <f t="shared" si="4"/>
        <v>60.434782608695649</v>
      </c>
      <c r="O22" s="318"/>
      <c r="P22" s="318"/>
    </row>
    <row r="23" spans="1:16" s="289" customFormat="1" ht="16.5" x14ac:dyDescent="0.3">
      <c r="A23" s="229" t="s">
        <v>149</v>
      </c>
      <c r="B23" s="290">
        <v>353100</v>
      </c>
      <c r="C23" s="290">
        <v>226000</v>
      </c>
      <c r="D23" s="290">
        <v>579100</v>
      </c>
      <c r="E23" s="290">
        <v>42600</v>
      </c>
      <c r="F23" s="308">
        <f t="shared" si="6"/>
        <v>7.356242445173546</v>
      </c>
      <c r="G23" s="290">
        <v>21900</v>
      </c>
      <c r="H23" s="292">
        <f t="shared" si="1"/>
        <v>51.408450704225352</v>
      </c>
      <c r="I23" s="290">
        <v>20700</v>
      </c>
      <c r="J23" s="292">
        <f t="shared" si="2"/>
        <v>48.591549295774648</v>
      </c>
      <c r="K23" s="286">
        <v>17100</v>
      </c>
      <c r="L23" s="292">
        <f t="shared" si="3"/>
        <v>40.140845070422536</v>
      </c>
      <c r="M23" s="290">
        <v>25500</v>
      </c>
      <c r="N23" s="293">
        <f t="shared" si="4"/>
        <v>59.859154929577464</v>
      </c>
      <c r="O23" s="318"/>
      <c r="P23" s="318"/>
    </row>
    <row r="24" spans="1:16" s="289" customFormat="1" ht="17.25" thickBot="1" x14ac:dyDescent="0.35">
      <c r="A24" s="229" t="s">
        <v>150</v>
      </c>
      <c r="B24" s="311">
        <v>357600</v>
      </c>
      <c r="C24" s="311">
        <v>234600</v>
      </c>
      <c r="D24" s="311">
        <v>592200</v>
      </c>
      <c r="E24" s="311">
        <v>46600</v>
      </c>
      <c r="F24" s="310">
        <f t="shared" si="6"/>
        <v>7.868963188112124</v>
      </c>
      <c r="G24" s="311">
        <v>24500</v>
      </c>
      <c r="H24" s="312">
        <f t="shared" si="1"/>
        <v>52.575107296137332</v>
      </c>
      <c r="I24" s="311">
        <v>22100</v>
      </c>
      <c r="J24" s="312">
        <f t="shared" si="2"/>
        <v>47.42489270386266</v>
      </c>
      <c r="K24" s="317">
        <v>19700</v>
      </c>
      <c r="L24" s="312">
        <f t="shared" si="3"/>
        <v>42.274678111587981</v>
      </c>
      <c r="M24" s="311">
        <v>26900</v>
      </c>
      <c r="N24" s="315">
        <f t="shared" si="4"/>
        <v>57.725321888412019</v>
      </c>
      <c r="O24" s="318"/>
      <c r="P24" s="318"/>
    </row>
    <row r="25" spans="1:16" s="289" customFormat="1" ht="16.5" x14ac:dyDescent="0.3">
      <c r="A25" s="316" t="s">
        <v>151</v>
      </c>
      <c r="B25" s="282">
        <v>347500</v>
      </c>
      <c r="C25" s="282">
        <v>224200</v>
      </c>
      <c r="D25" s="282">
        <v>571700</v>
      </c>
      <c r="E25" s="282">
        <v>43500</v>
      </c>
      <c r="F25" s="308">
        <f t="shared" si="6"/>
        <v>7.6088857792548534</v>
      </c>
      <c r="G25" s="290">
        <v>24800</v>
      </c>
      <c r="H25" s="292">
        <f t="shared" si="1"/>
        <v>57.011494252873561</v>
      </c>
      <c r="I25" s="290">
        <v>18700</v>
      </c>
      <c r="J25" s="292">
        <f t="shared" si="2"/>
        <v>42.988505747126439</v>
      </c>
      <c r="K25" s="286">
        <v>17200</v>
      </c>
      <c r="L25" s="292">
        <f t="shared" si="3"/>
        <v>39.540229885057471</v>
      </c>
      <c r="M25" s="290">
        <v>26300</v>
      </c>
      <c r="N25" s="293">
        <f t="shared" si="4"/>
        <v>60.459770114942522</v>
      </c>
      <c r="O25" s="319"/>
      <c r="P25" s="319"/>
    </row>
    <row r="26" spans="1:16" s="289" customFormat="1" ht="16.5" x14ac:dyDescent="0.3">
      <c r="A26" s="229" t="s">
        <v>148</v>
      </c>
      <c r="B26" s="290">
        <v>352800</v>
      </c>
      <c r="C26" s="290">
        <v>227300</v>
      </c>
      <c r="D26" s="290">
        <v>580100</v>
      </c>
      <c r="E26" s="290">
        <v>43100</v>
      </c>
      <c r="F26" s="308">
        <f t="shared" si="6"/>
        <v>7.4297534907774523</v>
      </c>
      <c r="G26" s="290">
        <v>23800</v>
      </c>
      <c r="H26" s="292">
        <f t="shared" si="1"/>
        <v>55.220417633410669</v>
      </c>
      <c r="I26" s="290">
        <v>19300</v>
      </c>
      <c r="J26" s="292">
        <f t="shared" si="2"/>
        <v>44.779582366589324</v>
      </c>
      <c r="K26" s="286">
        <v>18400</v>
      </c>
      <c r="L26" s="292">
        <f t="shared" si="3"/>
        <v>42.691415313225058</v>
      </c>
      <c r="M26" s="290">
        <v>24700</v>
      </c>
      <c r="N26" s="293">
        <f t="shared" si="4"/>
        <v>57.308584686774942</v>
      </c>
      <c r="O26" s="319"/>
      <c r="P26" s="319"/>
    </row>
    <row r="27" spans="1:16" s="289" customFormat="1" ht="16.5" x14ac:dyDescent="0.3">
      <c r="A27" s="229" t="s">
        <v>149</v>
      </c>
      <c r="B27" s="290">
        <v>356900</v>
      </c>
      <c r="C27" s="290">
        <v>223800</v>
      </c>
      <c r="D27" s="290">
        <v>580700</v>
      </c>
      <c r="E27" s="290">
        <v>44400</v>
      </c>
      <c r="F27" s="308">
        <f t="shared" si="6"/>
        <v>7.6459445496814187</v>
      </c>
      <c r="G27" s="290">
        <v>25300</v>
      </c>
      <c r="H27" s="292">
        <f t="shared" si="1"/>
        <v>56.981981981981974</v>
      </c>
      <c r="I27" s="290">
        <v>19100</v>
      </c>
      <c r="J27" s="292">
        <f t="shared" si="2"/>
        <v>43.018018018018019</v>
      </c>
      <c r="K27" s="286">
        <v>18900</v>
      </c>
      <c r="L27" s="292">
        <f t="shared" si="3"/>
        <v>42.567567567567565</v>
      </c>
      <c r="M27" s="290">
        <v>25500</v>
      </c>
      <c r="N27" s="293">
        <f t="shared" si="4"/>
        <v>57.432432432432435</v>
      </c>
      <c r="O27" s="319"/>
      <c r="P27" s="319"/>
    </row>
    <row r="28" spans="1:16" s="289" customFormat="1" ht="17.25" thickBot="1" x14ac:dyDescent="0.35">
      <c r="A28" s="222" t="s">
        <v>150</v>
      </c>
      <c r="B28" s="311">
        <v>357100</v>
      </c>
      <c r="C28" s="311">
        <v>228400</v>
      </c>
      <c r="D28" s="311">
        <v>585500</v>
      </c>
      <c r="E28" s="311">
        <v>38900</v>
      </c>
      <c r="F28" s="310">
        <f t="shared" si="6"/>
        <v>6.6438941076003415</v>
      </c>
      <c r="G28" s="311">
        <f>E28-I28</f>
        <v>20600</v>
      </c>
      <c r="H28" s="312">
        <f t="shared" si="1"/>
        <v>52.956298200514141</v>
      </c>
      <c r="I28" s="311">
        <v>18300</v>
      </c>
      <c r="J28" s="312">
        <f t="shared" si="2"/>
        <v>47.043701799485859</v>
      </c>
      <c r="K28" s="317">
        <v>13200</v>
      </c>
      <c r="L28" s="312">
        <f t="shared" si="3"/>
        <v>33.933161953727506</v>
      </c>
      <c r="M28" s="311">
        <v>25700</v>
      </c>
      <c r="N28" s="315">
        <f t="shared" si="4"/>
        <v>66.066838046272494</v>
      </c>
      <c r="O28" s="319"/>
      <c r="P28" s="319"/>
    </row>
    <row r="29" spans="1:16" s="289" customFormat="1" ht="16.5" x14ac:dyDescent="0.3">
      <c r="A29" s="320" t="s">
        <v>152</v>
      </c>
      <c r="B29" s="321">
        <v>353100</v>
      </c>
      <c r="C29" s="282">
        <v>227300</v>
      </c>
      <c r="D29" s="322">
        <v>580400</v>
      </c>
      <c r="E29" s="282">
        <v>44300</v>
      </c>
      <c r="F29" s="323">
        <v>7.6326671261199168</v>
      </c>
      <c r="G29" s="290">
        <v>22100</v>
      </c>
      <c r="H29" s="292">
        <v>49.887133182844245</v>
      </c>
      <c r="I29" s="290">
        <v>22200</v>
      </c>
      <c r="J29" s="292">
        <v>50.112866817155755</v>
      </c>
      <c r="K29" s="286">
        <v>17700</v>
      </c>
      <c r="L29" s="292">
        <v>39.954853273137694</v>
      </c>
      <c r="M29" s="290">
        <v>26600</v>
      </c>
      <c r="N29" s="293">
        <v>60.045146726862299</v>
      </c>
      <c r="O29" s="319"/>
      <c r="P29" s="319"/>
    </row>
    <row r="30" spans="1:16" s="289" customFormat="1" ht="16.5" x14ac:dyDescent="0.3">
      <c r="A30" s="320" t="s">
        <v>148</v>
      </c>
      <c r="B30" s="324">
        <v>360900</v>
      </c>
      <c r="C30" s="290">
        <v>231100</v>
      </c>
      <c r="D30" s="325">
        <v>592000</v>
      </c>
      <c r="E30" s="290">
        <v>42600</v>
      </c>
      <c r="F30" s="308">
        <f t="shared" ref="F30" si="7">E30/D30*100</f>
        <v>7.1959459459459456</v>
      </c>
      <c r="G30" s="290">
        <f>E30-I30</f>
        <v>24000</v>
      </c>
      <c r="H30" s="292">
        <f t="shared" ref="H30" si="8">G30/E30*100</f>
        <v>56.338028169014088</v>
      </c>
      <c r="I30" s="290">
        <v>18600</v>
      </c>
      <c r="J30" s="292">
        <f t="shared" ref="J30" si="9">I30/E30*100</f>
        <v>43.661971830985912</v>
      </c>
      <c r="K30" s="286">
        <v>19000</v>
      </c>
      <c r="L30" s="292">
        <f t="shared" ref="L30" si="10">K30/E30*100</f>
        <v>44.600938967136152</v>
      </c>
      <c r="M30" s="290">
        <v>23600</v>
      </c>
      <c r="N30" s="293">
        <f t="shared" ref="N30" si="11">M30/E30*100</f>
        <v>55.399061032863848</v>
      </c>
      <c r="O30" s="319"/>
      <c r="P30" s="319"/>
    </row>
    <row r="31" spans="1:16" s="289" customFormat="1" ht="16.5" x14ac:dyDescent="0.3">
      <c r="A31" s="320" t="s">
        <v>149</v>
      </c>
      <c r="B31" s="324">
        <v>354700</v>
      </c>
      <c r="C31" s="290">
        <v>228300</v>
      </c>
      <c r="D31" s="325">
        <v>583000</v>
      </c>
      <c r="E31" s="290">
        <v>40600</v>
      </c>
      <c r="F31" s="308">
        <v>6.9639794168096056</v>
      </c>
      <c r="G31" s="290">
        <v>21100</v>
      </c>
      <c r="H31" s="292">
        <v>51.970443349753694</v>
      </c>
      <c r="I31" s="290">
        <v>19500</v>
      </c>
      <c r="J31" s="292">
        <v>48.029556650246306</v>
      </c>
      <c r="K31" s="286">
        <v>16400</v>
      </c>
      <c r="L31" s="292">
        <v>40.39408866995074</v>
      </c>
      <c r="M31" s="290">
        <v>24200</v>
      </c>
      <c r="N31" s="293">
        <v>59.605911330049267</v>
      </c>
      <c r="O31" s="319"/>
      <c r="P31" s="319"/>
    </row>
    <row r="32" spans="1:16" s="289" customFormat="1" ht="17.25" thickBot="1" x14ac:dyDescent="0.35">
      <c r="A32" s="326" t="s">
        <v>150</v>
      </c>
      <c r="B32" s="327">
        <v>357000</v>
      </c>
      <c r="C32" s="311">
        <v>230600</v>
      </c>
      <c r="D32" s="328">
        <v>587600</v>
      </c>
      <c r="E32" s="311">
        <v>39600</v>
      </c>
      <c r="F32" s="310">
        <f t="shared" ref="F32" si="12">E32/D32*100</f>
        <v>6.7392784206943501</v>
      </c>
      <c r="G32" s="311">
        <f>E32-I32</f>
        <v>22900</v>
      </c>
      <c r="H32" s="312">
        <f t="shared" ref="H32" si="13">G32/E32*100</f>
        <v>57.828282828282831</v>
      </c>
      <c r="I32" s="311">
        <v>16700</v>
      </c>
      <c r="J32" s="312">
        <f t="shared" ref="J32" si="14">I32/E32*100</f>
        <v>42.171717171717169</v>
      </c>
      <c r="K32" s="317">
        <v>16300</v>
      </c>
      <c r="L32" s="312">
        <f t="shared" ref="L32" si="15">K32/E32*100</f>
        <v>41.161616161616159</v>
      </c>
      <c r="M32" s="311">
        <v>23300</v>
      </c>
      <c r="N32" s="315">
        <f t="shared" ref="N32" si="16">M32/E32*100</f>
        <v>58.838383838383834</v>
      </c>
      <c r="O32" s="319"/>
      <c r="P32" s="319"/>
    </row>
    <row r="33" spans="1:16" s="289" customFormat="1" ht="16.5" x14ac:dyDescent="0.3">
      <c r="A33" s="320" t="s">
        <v>154</v>
      </c>
      <c r="B33" s="324">
        <v>351100</v>
      </c>
      <c r="C33" s="290">
        <v>229900</v>
      </c>
      <c r="D33" s="325">
        <v>581000</v>
      </c>
      <c r="E33" s="290">
        <v>41000</v>
      </c>
      <c r="F33" s="308">
        <f t="shared" si="6"/>
        <v>7.056798623063683</v>
      </c>
      <c r="G33" s="290">
        <v>21700</v>
      </c>
      <c r="H33" s="292">
        <f t="shared" si="1"/>
        <v>52.926829268292686</v>
      </c>
      <c r="I33" s="290">
        <v>19300</v>
      </c>
      <c r="J33" s="292">
        <f t="shared" si="2"/>
        <v>47.073170731707314</v>
      </c>
      <c r="K33" s="286">
        <v>18000</v>
      </c>
      <c r="L33" s="292">
        <f t="shared" si="3"/>
        <v>43.902439024390247</v>
      </c>
      <c r="M33" s="290">
        <v>23000</v>
      </c>
      <c r="N33" s="293">
        <f t="shared" si="4"/>
        <v>56.09756097560976</v>
      </c>
      <c r="O33" s="319"/>
      <c r="P33" s="319"/>
    </row>
    <row r="34" spans="1:16" s="289" customFormat="1" ht="16.5" x14ac:dyDescent="0.3">
      <c r="A34" s="320" t="s">
        <v>148</v>
      </c>
      <c r="B34" s="324">
        <v>350000</v>
      </c>
      <c r="C34" s="290">
        <v>232000</v>
      </c>
      <c r="D34" s="325">
        <v>582000</v>
      </c>
      <c r="E34" s="290">
        <v>40500</v>
      </c>
      <c r="F34" s="308">
        <v>7</v>
      </c>
      <c r="G34" s="290">
        <v>19000</v>
      </c>
      <c r="H34" s="292">
        <v>46.9</v>
      </c>
      <c r="I34" s="290">
        <v>21500</v>
      </c>
      <c r="J34" s="292">
        <v>53.1</v>
      </c>
      <c r="K34" s="286">
        <v>18500</v>
      </c>
      <c r="L34" s="292">
        <v>45.7</v>
      </c>
      <c r="M34" s="290">
        <v>22000</v>
      </c>
      <c r="N34" s="293">
        <v>54.3</v>
      </c>
      <c r="O34" s="319"/>
      <c r="P34" s="319"/>
    </row>
    <row r="35" spans="1:16" s="289" customFormat="1" ht="16.5" x14ac:dyDescent="0.3">
      <c r="A35" s="320" t="s">
        <v>149</v>
      </c>
      <c r="B35" s="324">
        <v>349700</v>
      </c>
      <c r="C35" s="290">
        <v>226900</v>
      </c>
      <c r="D35" s="325">
        <v>576600</v>
      </c>
      <c r="E35" s="290">
        <v>39800</v>
      </c>
      <c r="F35" s="308">
        <v>6.9</v>
      </c>
      <c r="G35" s="290">
        <v>20500</v>
      </c>
      <c r="H35" s="292">
        <v>51.5</v>
      </c>
      <c r="I35" s="290">
        <v>19300</v>
      </c>
      <c r="J35" s="292">
        <v>48.5</v>
      </c>
      <c r="K35" s="286">
        <v>15800</v>
      </c>
      <c r="L35" s="292">
        <v>39.700000000000003</v>
      </c>
      <c r="M35" s="290">
        <v>24000</v>
      </c>
      <c r="N35" s="293">
        <v>60.3</v>
      </c>
      <c r="O35" s="319"/>
      <c r="P35" s="319"/>
    </row>
    <row r="36" spans="1:16" s="289" customFormat="1" ht="17.25" thickBot="1" x14ac:dyDescent="0.35">
      <c r="A36" s="329" t="s">
        <v>150</v>
      </c>
      <c r="B36" s="330">
        <v>360200</v>
      </c>
      <c r="C36" s="331">
        <v>231100</v>
      </c>
      <c r="D36" s="332">
        <v>591300</v>
      </c>
      <c r="E36" s="331">
        <v>38099.999999999993</v>
      </c>
      <c r="F36" s="333">
        <v>6.4434297311009638</v>
      </c>
      <c r="G36" s="331">
        <v>20199.999999999993</v>
      </c>
      <c r="H36" s="334">
        <v>53</v>
      </c>
      <c r="I36" s="331">
        <v>17900</v>
      </c>
      <c r="J36" s="334">
        <v>47</v>
      </c>
      <c r="K36" s="335">
        <v>14800</v>
      </c>
      <c r="L36" s="334">
        <v>38.799999999999997</v>
      </c>
      <c r="M36" s="331">
        <v>23299.999999999996</v>
      </c>
      <c r="N36" s="336">
        <v>61.2</v>
      </c>
      <c r="O36" s="319"/>
      <c r="P36" s="319"/>
    </row>
    <row r="37" spans="1:16" s="240" customFormat="1" ht="16.5" thickTop="1" x14ac:dyDescent="0.25">
      <c r="A37" s="130" t="s">
        <v>284</v>
      </c>
      <c r="B37" s="337"/>
      <c r="C37" s="337"/>
      <c r="D37" s="130" t="s">
        <v>285</v>
      </c>
      <c r="E37" s="338"/>
      <c r="F37" s="130" t="s">
        <v>286</v>
      </c>
      <c r="G37" s="339"/>
      <c r="H37" s="340"/>
      <c r="I37" s="339"/>
      <c r="J37" s="340"/>
      <c r="K37" s="339"/>
      <c r="L37" s="339"/>
      <c r="M37" s="339"/>
      <c r="N37" s="340"/>
      <c r="O37" s="341"/>
    </row>
    <row r="38" spans="1:16" s="240" customFormat="1" x14ac:dyDescent="0.25">
      <c r="A38" s="130" t="s">
        <v>287</v>
      </c>
    </row>
    <row r="39" spans="1:16" s="240" customFormat="1" x14ac:dyDescent="0.25">
      <c r="A39" s="130" t="s">
        <v>252</v>
      </c>
    </row>
    <row r="40" spans="1:16" s="240" customFormat="1" x14ac:dyDescent="0.25"/>
    <row r="41" spans="1:16" s="240" customFormat="1" x14ac:dyDescent="0.25">
      <c r="L41" s="342"/>
      <c r="N41" s="342"/>
    </row>
    <row r="42" spans="1:16" x14ac:dyDescent="0.25">
      <c r="I42" s="343"/>
      <c r="J42" s="343"/>
    </row>
    <row r="43" spans="1:16" x14ac:dyDescent="0.25">
      <c r="A43" s="344"/>
      <c r="I43" s="343"/>
    </row>
  </sheetData>
  <mergeCells count="13">
    <mergeCell ref="I5:J5"/>
    <mergeCell ref="K5:L5"/>
    <mergeCell ref="M5:N5"/>
    <mergeCell ref="B3:D3"/>
    <mergeCell ref="E3:N3"/>
    <mergeCell ref="B4:B6"/>
    <mergeCell ref="C4:C6"/>
    <mergeCell ref="D4:D6"/>
    <mergeCell ref="E4:E6"/>
    <mergeCell ref="F4:F6"/>
    <mergeCell ref="G4:J4"/>
    <mergeCell ref="K4:N4"/>
    <mergeCell ref="G5:H5"/>
  </mergeCells>
  <printOptions horizontalCentered="1" verticalCentered="1"/>
  <pageMargins left="0.97" right="0.7" top="0.39" bottom="0.37" header="0.3" footer="0.3"/>
  <pageSetup paperSize="9" scale="71"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K43"/>
  <sheetViews>
    <sheetView showGridLines="0" zoomScaleNormal="100" zoomScaleSheetLayoutView="90" workbookViewId="0">
      <pane xSplit="1" ySplit="2" topLeftCell="B22" activePane="bottomRight" state="frozen"/>
      <selection activeCell="AB89" sqref="AB89"/>
      <selection pane="topRight" activeCell="AB89" sqref="AB89"/>
      <selection pane="bottomLeft" activeCell="AB89" sqref="AB89"/>
      <selection pane="bottomRight" activeCell="F28" sqref="F28"/>
    </sheetView>
  </sheetViews>
  <sheetFormatPr defaultColWidth="11.140625" defaultRowHeight="14.25" x14ac:dyDescent="0.25"/>
  <cols>
    <col min="1" max="1" width="14.42578125" style="2222" customWidth="1"/>
    <col min="2" max="2" width="11.85546875" style="2220" customWidth="1"/>
    <col min="3" max="3" width="11.5703125" style="2220" customWidth="1"/>
    <col min="4" max="4" width="9.5703125" style="2220" customWidth="1"/>
    <col min="5" max="5" width="8.42578125" style="2220" bestFit="1" customWidth="1"/>
    <col min="6" max="6" width="11.85546875" style="2220" customWidth="1"/>
    <col min="7" max="7" width="12.140625" style="2220" customWidth="1"/>
    <col min="8" max="8" width="9.5703125" style="2220" customWidth="1"/>
    <col min="9" max="9" width="8.42578125" style="2220" bestFit="1" customWidth="1"/>
    <col min="10" max="10" width="11.7109375" style="2220" bestFit="1" customWidth="1"/>
    <col min="11" max="11" width="11.7109375" style="2222" bestFit="1" customWidth="1"/>
    <col min="12" max="16384" width="11.140625" style="2222"/>
  </cols>
  <sheetData>
    <row r="1" spans="1:11" s="2217" customFormat="1" ht="18.75" x14ac:dyDescent="0.3">
      <c r="A1" s="2215" t="s">
        <v>4998</v>
      </c>
      <c r="B1" s="2216"/>
      <c r="C1" s="2216"/>
      <c r="D1" s="2216"/>
      <c r="E1" s="2216"/>
      <c r="F1" s="2216"/>
      <c r="G1" s="2216"/>
      <c r="H1" s="2216"/>
      <c r="I1" s="2216"/>
      <c r="J1" s="2216"/>
    </row>
    <row r="2" spans="1:11" ht="15" thickBot="1" x14ac:dyDescent="0.3">
      <c r="A2" s="2218"/>
      <c r="B2" s="2219"/>
      <c r="C2" s="2219"/>
      <c r="D2" s="2219"/>
      <c r="E2" s="2219"/>
      <c r="F2" s="2219"/>
      <c r="G2" s="2219"/>
      <c r="H2" s="2219"/>
      <c r="J2" s="2221" t="s">
        <v>4387</v>
      </c>
    </row>
    <row r="3" spans="1:11" s="2223" customFormat="1" ht="18" thickTop="1" thickBot="1" x14ac:dyDescent="0.35">
      <c r="A3" s="4423" t="s">
        <v>358</v>
      </c>
      <c r="B3" s="4426" t="s">
        <v>4670</v>
      </c>
      <c r="C3" s="4427"/>
      <c r="D3" s="4427"/>
      <c r="E3" s="4428"/>
      <c r="F3" s="4429" t="s">
        <v>4671</v>
      </c>
      <c r="G3" s="4429"/>
      <c r="H3" s="4430"/>
      <c r="I3" s="4431"/>
      <c r="J3" s="4432" t="s">
        <v>4999</v>
      </c>
    </row>
    <row r="4" spans="1:11" s="2223" customFormat="1" ht="17.25" thickBot="1" x14ac:dyDescent="0.35">
      <c r="A4" s="4424"/>
      <c r="B4" s="4435" t="s">
        <v>5000</v>
      </c>
      <c r="C4" s="4436"/>
      <c r="D4" s="4437" t="s">
        <v>5001</v>
      </c>
      <c r="E4" s="4439" t="s">
        <v>227</v>
      </c>
      <c r="F4" s="4441" t="s">
        <v>5000</v>
      </c>
      <c r="G4" s="4441"/>
      <c r="H4" s="4437" t="s">
        <v>5001</v>
      </c>
      <c r="I4" s="4439" t="s">
        <v>227</v>
      </c>
      <c r="J4" s="4433"/>
    </row>
    <row r="5" spans="1:11" s="2223" customFormat="1" ht="83.25" thickBot="1" x14ac:dyDescent="0.35">
      <c r="A5" s="4425"/>
      <c r="B5" s="2224" t="s">
        <v>5002</v>
      </c>
      <c r="C5" s="2224" t="s">
        <v>5003</v>
      </c>
      <c r="D5" s="4438"/>
      <c r="E5" s="4440"/>
      <c r="F5" s="2225" t="s">
        <v>5002</v>
      </c>
      <c r="G5" s="2226" t="s">
        <v>5003</v>
      </c>
      <c r="H5" s="4438"/>
      <c r="I5" s="4440"/>
      <c r="J5" s="4434"/>
    </row>
    <row r="6" spans="1:11" s="2234" customFormat="1" ht="16.5" hidden="1" x14ac:dyDescent="0.3">
      <c r="A6" s="2227">
        <v>42736</v>
      </c>
      <c r="B6" s="2228">
        <v>71.367654999999999</v>
      </c>
      <c r="C6" s="2228">
        <v>289.33946800000001</v>
      </c>
      <c r="D6" s="2228">
        <v>41.882050999999997</v>
      </c>
      <c r="E6" s="2229">
        <v>402.58917400000001</v>
      </c>
      <c r="F6" s="2230">
        <v>59.816772</v>
      </c>
      <c r="G6" s="2231">
        <v>274.81638600000002</v>
      </c>
      <c r="H6" s="2228">
        <v>34.484924999999997</v>
      </c>
      <c r="I6" s="2229">
        <v>369.11808300000001</v>
      </c>
      <c r="J6" s="2232">
        <v>771.70725700000003</v>
      </c>
      <c r="K6" s="2233"/>
    </row>
    <row r="7" spans="1:11" s="2234" customFormat="1" ht="16.5" hidden="1" x14ac:dyDescent="0.3">
      <c r="A7" s="2227">
        <v>42767</v>
      </c>
      <c r="B7" s="2228">
        <v>57.361750999999998</v>
      </c>
      <c r="C7" s="2228">
        <v>276.91411599999998</v>
      </c>
      <c r="D7" s="2228">
        <v>52.701816000000001</v>
      </c>
      <c r="E7" s="2229">
        <v>386.97768300000001</v>
      </c>
      <c r="F7" s="2230">
        <v>55.249929999999999</v>
      </c>
      <c r="G7" s="2231">
        <v>257.76967999999999</v>
      </c>
      <c r="H7" s="2228">
        <v>52.240282999999998</v>
      </c>
      <c r="I7" s="2229">
        <v>365.25989299999998</v>
      </c>
      <c r="J7" s="2232">
        <v>752.23757599999999</v>
      </c>
      <c r="K7" s="2233"/>
    </row>
    <row r="8" spans="1:11" s="2234" customFormat="1" ht="16.5" hidden="1" x14ac:dyDescent="0.3">
      <c r="A8" s="2227">
        <v>42795</v>
      </c>
      <c r="B8" s="2228">
        <v>63.612163000000002</v>
      </c>
      <c r="C8" s="2228">
        <v>379.050972</v>
      </c>
      <c r="D8" s="2228">
        <v>71.474632</v>
      </c>
      <c r="E8" s="2229">
        <v>514.13776700000005</v>
      </c>
      <c r="F8" s="2230">
        <v>68.994236000000001</v>
      </c>
      <c r="G8" s="2231">
        <v>364.20819399999999</v>
      </c>
      <c r="H8" s="2228">
        <v>41.228223999999997</v>
      </c>
      <c r="I8" s="2229">
        <v>474.430654</v>
      </c>
      <c r="J8" s="2232">
        <v>988.56842100000006</v>
      </c>
      <c r="K8" s="2233"/>
    </row>
    <row r="9" spans="1:11" s="2234" customFormat="1" ht="16.5" hidden="1" x14ac:dyDescent="0.3">
      <c r="A9" s="2227">
        <v>42826</v>
      </c>
      <c r="B9" s="2228">
        <v>68.613151999999999</v>
      </c>
      <c r="C9" s="2228">
        <v>330.79203000000001</v>
      </c>
      <c r="D9" s="2228">
        <v>62.428151</v>
      </c>
      <c r="E9" s="2229">
        <v>461.83333299999998</v>
      </c>
      <c r="F9" s="2230">
        <v>58.792122999999997</v>
      </c>
      <c r="G9" s="2231">
        <v>313.81417299999998</v>
      </c>
      <c r="H9" s="2228">
        <v>48.777821000000003</v>
      </c>
      <c r="I9" s="2229">
        <v>421.384117</v>
      </c>
      <c r="J9" s="2232">
        <v>883.21744999999999</v>
      </c>
      <c r="K9" s="2233"/>
    </row>
    <row r="10" spans="1:11" s="2234" customFormat="1" ht="16.5" hidden="1" x14ac:dyDescent="0.3">
      <c r="A10" s="2227">
        <v>42856</v>
      </c>
      <c r="B10" s="2228">
        <v>72.503810000000001</v>
      </c>
      <c r="C10" s="2228">
        <v>378.38616500000001</v>
      </c>
      <c r="D10" s="2228">
        <v>57.808022000000001</v>
      </c>
      <c r="E10" s="2229">
        <v>508.69799699999999</v>
      </c>
      <c r="F10" s="2230">
        <v>59.019297999999999</v>
      </c>
      <c r="G10" s="2231">
        <v>341.61657400000001</v>
      </c>
      <c r="H10" s="2228">
        <v>49.06897</v>
      </c>
      <c r="I10" s="2229">
        <v>449.70484199999999</v>
      </c>
      <c r="J10" s="2232">
        <v>958.40283899999997</v>
      </c>
      <c r="K10" s="2233"/>
    </row>
    <row r="11" spans="1:11" s="2234" customFormat="1" ht="16.5" hidden="1" x14ac:dyDescent="0.3">
      <c r="A11" s="2227">
        <v>42887</v>
      </c>
      <c r="B11" s="2228">
        <v>66.184938000000002</v>
      </c>
      <c r="C11" s="2228">
        <v>350.50716599999998</v>
      </c>
      <c r="D11" s="2228">
        <v>38.529086999999997</v>
      </c>
      <c r="E11" s="2229">
        <v>455.22119099999998</v>
      </c>
      <c r="F11" s="2230">
        <v>57.685504999999999</v>
      </c>
      <c r="G11" s="2231">
        <v>341.366918</v>
      </c>
      <c r="H11" s="2228">
        <v>43.504510000000003</v>
      </c>
      <c r="I11" s="2229">
        <v>442.55693300000001</v>
      </c>
      <c r="J11" s="2232">
        <v>897.77812399999993</v>
      </c>
      <c r="K11" s="2233"/>
    </row>
    <row r="12" spans="1:11" s="2234" customFormat="1" ht="16.5" hidden="1" x14ac:dyDescent="0.3">
      <c r="A12" s="2227">
        <v>42917</v>
      </c>
      <c r="B12" s="2228">
        <v>73.515699999999995</v>
      </c>
      <c r="C12" s="2228">
        <v>331.795051</v>
      </c>
      <c r="D12" s="2228">
        <v>44.677889999999998</v>
      </c>
      <c r="E12" s="2229">
        <v>449.98864099999997</v>
      </c>
      <c r="F12" s="2230">
        <v>58.737918999999998</v>
      </c>
      <c r="G12" s="2231">
        <v>338.86398300000002</v>
      </c>
      <c r="H12" s="2228">
        <v>52.244236999999998</v>
      </c>
      <c r="I12" s="2229">
        <v>449.84613899999999</v>
      </c>
      <c r="J12" s="2232">
        <v>899.83477999999991</v>
      </c>
      <c r="K12" s="2233"/>
    </row>
    <row r="13" spans="1:11" s="2234" customFormat="1" ht="16.5" hidden="1" x14ac:dyDescent="0.3">
      <c r="A13" s="2227">
        <v>42948</v>
      </c>
      <c r="B13" s="2228">
        <v>77.874554000000003</v>
      </c>
      <c r="C13" s="2228">
        <v>387.67308200000002</v>
      </c>
      <c r="D13" s="2228">
        <v>45.719546000000001</v>
      </c>
      <c r="E13" s="2229">
        <v>511.26718199999999</v>
      </c>
      <c r="F13" s="2230">
        <v>66.945625000000007</v>
      </c>
      <c r="G13" s="2231">
        <v>364.68825399999997</v>
      </c>
      <c r="H13" s="2228">
        <v>65.449842000000004</v>
      </c>
      <c r="I13" s="2229">
        <v>497.08372100000003</v>
      </c>
      <c r="J13" s="2232">
        <v>1008.350903</v>
      </c>
      <c r="K13" s="2233"/>
    </row>
    <row r="14" spans="1:11" s="2234" customFormat="1" ht="16.5" hidden="1" x14ac:dyDescent="0.3">
      <c r="A14" s="2227">
        <v>42979</v>
      </c>
      <c r="B14" s="2228">
        <v>93.166347000000002</v>
      </c>
      <c r="C14" s="2228">
        <v>308.56693799999999</v>
      </c>
      <c r="D14" s="2228">
        <v>71.475893999999997</v>
      </c>
      <c r="E14" s="2229">
        <v>473.20917900000001</v>
      </c>
      <c r="F14" s="2230">
        <v>80.031735999999995</v>
      </c>
      <c r="G14" s="2231">
        <v>306.74832800000001</v>
      </c>
      <c r="H14" s="2228">
        <v>35.709784999999997</v>
      </c>
      <c r="I14" s="2229">
        <v>422.48984899999999</v>
      </c>
      <c r="J14" s="2232">
        <v>895.699028</v>
      </c>
      <c r="K14" s="2233"/>
    </row>
    <row r="15" spans="1:11" s="2234" customFormat="1" ht="16.5" hidden="1" x14ac:dyDescent="0.3">
      <c r="A15" s="2227">
        <v>43009</v>
      </c>
      <c r="B15" s="2228">
        <v>119.35103100000001</v>
      </c>
      <c r="C15" s="2228">
        <v>270.10734000000002</v>
      </c>
      <c r="D15" s="2228">
        <v>64.857467999999997</v>
      </c>
      <c r="E15" s="2229">
        <v>454.31583899999998</v>
      </c>
      <c r="F15" s="2230">
        <v>77.112645000000001</v>
      </c>
      <c r="G15" s="2231">
        <v>291.41502800000001</v>
      </c>
      <c r="H15" s="2228">
        <v>55.383313000000001</v>
      </c>
      <c r="I15" s="2229">
        <v>423.91098599999998</v>
      </c>
      <c r="J15" s="2232">
        <v>878.22682499999996</v>
      </c>
      <c r="K15" s="2233"/>
    </row>
    <row r="16" spans="1:11" s="2234" customFormat="1" ht="16.5" hidden="1" x14ac:dyDescent="0.3">
      <c r="A16" s="2227">
        <v>43040</v>
      </c>
      <c r="B16" s="2228">
        <v>125.355412</v>
      </c>
      <c r="C16" s="2228">
        <v>306.77238399999999</v>
      </c>
      <c r="D16" s="2228">
        <v>47.639401999999997</v>
      </c>
      <c r="E16" s="2229">
        <v>479.76719800000001</v>
      </c>
      <c r="F16" s="2230">
        <v>93.624217000000002</v>
      </c>
      <c r="G16" s="2231">
        <v>321.632362</v>
      </c>
      <c r="H16" s="2228">
        <v>51.963557999999999</v>
      </c>
      <c r="I16" s="2229">
        <v>467.22013700000002</v>
      </c>
      <c r="J16" s="2232">
        <v>946.98733500000003</v>
      </c>
      <c r="K16" s="2233"/>
    </row>
    <row r="17" spans="1:11" s="2234" customFormat="1" ht="16.5" hidden="1" x14ac:dyDescent="0.3">
      <c r="A17" s="2227">
        <v>43070</v>
      </c>
      <c r="B17" s="2228">
        <v>124.955371</v>
      </c>
      <c r="C17" s="2228">
        <v>297.92553400000003</v>
      </c>
      <c r="D17" s="2228">
        <v>44.847887999999998</v>
      </c>
      <c r="E17" s="2229">
        <v>467.728793</v>
      </c>
      <c r="F17" s="2230">
        <v>93.850972999999996</v>
      </c>
      <c r="G17" s="2231">
        <v>334.70161400000001</v>
      </c>
      <c r="H17" s="2228">
        <v>41.181113000000003</v>
      </c>
      <c r="I17" s="2229">
        <v>469.7337</v>
      </c>
      <c r="J17" s="2232">
        <v>937.46249299999999</v>
      </c>
      <c r="K17" s="2233"/>
    </row>
    <row r="18" spans="1:11" s="2234" customFormat="1" ht="16.5" hidden="1" x14ac:dyDescent="0.3">
      <c r="A18" s="2235">
        <v>43101</v>
      </c>
      <c r="B18" s="2236">
        <v>150.516728</v>
      </c>
      <c r="C18" s="2236">
        <v>299.05342300000001</v>
      </c>
      <c r="D18" s="2236">
        <v>79.451380999999998</v>
      </c>
      <c r="E18" s="2237">
        <v>529.02153199999998</v>
      </c>
      <c r="F18" s="2238">
        <v>78.575577999999993</v>
      </c>
      <c r="G18" s="2239">
        <v>298.02306800000002</v>
      </c>
      <c r="H18" s="2236">
        <v>80.451706000000001</v>
      </c>
      <c r="I18" s="2237">
        <v>457.05035199999998</v>
      </c>
      <c r="J18" s="2240">
        <v>986.07188399999995</v>
      </c>
      <c r="K18" s="2233"/>
    </row>
    <row r="19" spans="1:11" s="2234" customFormat="1" ht="16.5" hidden="1" x14ac:dyDescent="0.3">
      <c r="A19" s="2227">
        <v>43132</v>
      </c>
      <c r="B19" s="2228">
        <v>121.768311</v>
      </c>
      <c r="C19" s="2228">
        <v>296.00142399999999</v>
      </c>
      <c r="D19" s="2228">
        <v>79.163911999999996</v>
      </c>
      <c r="E19" s="2229">
        <v>496.93364700000001</v>
      </c>
      <c r="F19" s="2230">
        <v>88.185749999999999</v>
      </c>
      <c r="G19" s="2231">
        <v>267.944368</v>
      </c>
      <c r="H19" s="2228">
        <v>44.641824</v>
      </c>
      <c r="I19" s="2229">
        <v>400.77194200000002</v>
      </c>
      <c r="J19" s="2232">
        <v>897.70558900000003</v>
      </c>
      <c r="K19" s="2233"/>
    </row>
    <row r="20" spans="1:11" s="2234" customFormat="1" ht="16.5" hidden="1" x14ac:dyDescent="0.3">
      <c r="A20" s="2227">
        <v>43160</v>
      </c>
      <c r="B20" s="2228">
        <v>138.338875</v>
      </c>
      <c r="C20" s="2228">
        <v>326.79253199999999</v>
      </c>
      <c r="D20" s="2228">
        <v>77.53407</v>
      </c>
      <c r="E20" s="2229">
        <v>542.66547700000001</v>
      </c>
      <c r="F20" s="2230">
        <v>113.005797</v>
      </c>
      <c r="G20" s="2231">
        <v>318.16151400000001</v>
      </c>
      <c r="H20" s="2228">
        <v>28.454459</v>
      </c>
      <c r="I20" s="2229">
        <v>459.62177000000003</v>
      </c>
      <c r="J20" s="2232">
        <v>1002.287247</v>
      </c>
      <c r="K20" s="2233"/>
    </row>
    <row r="21" spans="1:11" s="2234" customFormat="1" ht="16.5" hidden="1" x14ac:dyDescent="0.3">
      <c r="A21" s="2227">
        <v>43191</v>
      </c>
      <c r="B21" s="2228">
        <v>153.169408</v>
      </c>
      <c r="C21" s="2228">
        <v>301.75754999999998</v>
      </c>
      <c r="D21" s="2228">
        <v>54.435308999999997</v>
      </c>
      <c r="E21" s="2229">
        <v>509.36226700000003</v>
      </c>
      <c r="F21" s="2230">
        <v>89.853261000000003</v>
      </c>
      <c r="G21" s="2231">
        <v>265.09114199999999</v>
      </c>
      <c r="H21" s="2228">
        <v>28.988994999999999</v>
      </c>
      <c r="I21" s="2229">
        <v>383.93339799999995</v>
      </c>
      <c r="J21" s="2232">
        <v>893.29566499999999</v>
      </c>
      <c r="K21" s="2233"/>
    </row>
    <row r="22" spans="1:11" s="2234" customFormat="1" ht="16.5" x14ac:dyDescent="0.3">
      <c r="A22" s="2227">
        <v>43221</v>
      </c>
      <c r="B22" s="2228">
        <v>165.61107899999999</v>
      </c>
      <c r="C22" s="2228">
        <v>269.776388</v>
      </c>
      <c r="D22" s="2228">
        <v>69.107675999999998</v>
      </c>
      <c r="E22" s="2229">
        <v>504.49514299999998</v>
      </c>
      <c r="F22" s="2230">
        <v>120.92001999999999</v>
      </c>
      <c r="G22" s="2231">
        <v>335.93021900000002</v>
      </c>
      <c r="H22" s="2228">
        <v>49.894365000000001</v>
      </c>
      <c r="I22" s="2229">
        <v>506.74460399999998</v>
      </c>
      <c r="J22" s="2232">
        <v>1011.239747</v>
      </c>
      <c r="K22" s="2233"/>
    </row>
    <row r="23" spans="1:11" s="2234" customFormat="1" ht="16.5" x14ac:dyDescent="0.3">
      <c r="A23" s="2227">
        <v>43252</v>
      </c>
      <c r="B23" s="2228">
        <v>129.69221300000001</v>
      </c>
      <c r="C23" s="2228">
        <v>351.90395999999998</v>
      </c>
      <c r="D23" s="2228">
        <v>66.163261000000006</v>
      </c>
      <c r="E23" s="2229">
        <v>547.75943400000006</v>
      </c>
      <c r="F23" s="2230">
        <v>147.20232899999999</v>
      </c>
      <c r="G23" s="2231">
        <v>324.893507</v>
      </c>
      <c r="H23" s="2228">
        <v>42.271627000000002</v>
      </c>
      <c r="I23" s="2229">
        <v>514.36746299999993</v>
      </c>
      <c r="J23" s="2232">
        <v>1062.1268970000001</v>
      </c>
      <c r="K23" s="2233"/>
    </row>
    <row r="24" spans="1:11" s="2234" customFormat="1" ht="16.5" x14ac:dyDescent="0.3">
      <c r="A24" s="2227">
        <v>43282</v>
      </c>
      <c r="B24" s="2228">
        <v>123.905057</v>
      </c>
      <c r="C24" s="2228">
        <v>301.27023400000002</v>
      </c>
      <c r="D24" s="2228">
        <v>41.162365999999999</v>
      </c>
      <c r="E24" s="2229">
        <v>466.33765700000004</v>
      </c>
      <c r="F24" s="2230">
        <v>113.239209</v>
      </c>
      <c r="G24" s="2231">
        <v>348.41859599999998</v>
      </c>
      <c r="H24" s="2228">
        <v>37.818241999999998</v>
      </c>
      <c r="I24" s="2229">
        <v>499.47604699999999</v>
      </c>
      <c r="J24" s="2232">
        <v>965.81370400000003</v>
      </c>
      <c r="K24" s="2233"/>
    </row>
    <row r="25" spans="1:11" s="2234" customFormat="1" ht="16.5" x14ac:dyDescent="0.3">
      <c r="A25" s="2227">
        <v>43313</v>
      </c>
      <c r="B25" s="2228">
        <v>153.415706</v>
      </c>
      <c r="C25" s="2228">
        <v>270.624144</v>
      </c>
      <c r="D25" s="2228">
        <v>102.182585</v>
      </c>
      <c r="E25" s="2229">
        <v>526.22243500000002</v>
      </c>
      <c r="F25" s="2230">
        <v>119.78712400000001</v>
      </c>
      <c r="G25" s="2231">
        <v>368.63866200000001</v>
      </c>
      <c r="H25" s="2228">
        <v>44.826334000000003</v>
      </c>
      <c r="I25" s="2229">
        <v>533.25211999999999</v>
      </c>
      <c r="J25" s="2232">
        <v>1059.474555</v>
      </c>
      <c r="K25" s="2233"/>
    </row>
    <row r="26" spans="1:11" s="2234" customFormat="1" ht="16.5" x14ac:dyDescent="0.3">
      <c r="A26" s="2227">
        <v>43344</v>
      </c>
      <c r="B26" s="2228">
        <v>135.35585</v>
      </c>
      <c r="C26" s="2228">
        <v>256.28657099999998</v>
      </c>
      <c r="D26" s="2228">
        <v>92.386240999999998</v>
      </c>
      <c r="E26" s="2229">
        <v>484.028662</v>
      </c>
      <c r="F26" s="2230">
        <v>119.62672999999999</v>
      </c>
      <c r="G26" s="2231">
        <v>302.01903099999998</v>
      </c>
      <c r="H26" s="2228">
        <v>47.355319000000001</v>
      </c>
      <c r="I26" s="2229">
        <v>469.00108</v>
      </c>
      <c r="J26" s="2232">
        <v>953.02974200000006</v>
      </c>
      <c r="K26" s="2233"/>
    </row>
    <row r="27" spans="1:11" s="2234" customFormat="1" ht="16.5" x14ac:dyDescent="0.3">
      <c r="A27" s="2227">
        <v>43374</v>
      </c>
      <c r="B27" s="2228">
        <v>190.79169899999999</v>
      </c>
      <c r="C27" s="2228">
        <v>266.41715099999999</v>
      </c>
      <c r="D27" s="2228">
        <v>56.878337999999999</v>
      </c>
      <c r="E27" s="2229">
        <v>514.08718799999997</v>
      </c>
      <c r="F27" s="2230">
        <v>122.379482</v>
      </c>
      <c r="G27" s="2231">
        <v>322.594696</v>
      </c>
      <c r="H27" s="2228">
        <v>55.911962000000003</v>
      </c>
      <c r="I27" s="2229">
        <v>500.88614000000001</v>
      </c>
      <c r="J27" s="2232">
        <v>1014.973328</v>
      </c>
      <c r="K27" s="2233"/>
    </row>
    <row r="28" spans="1:11" s="2234" customFormat="1" ht="16.5" x14ac:dyDescent="0.3">
      <c r="A28" s="2227">
        <v>43405</v>
      </c>
      <c r="B28" s="2228">
        <v>172.770038</v>
      </c>
      <c r="C28" s="2228">
        <v>258.63543099999998</v>
      </c>
      <c r="D28" s="2228">
        <v>48.106962000000003</v>
      </c>
      <c r="E28" s="2229">
        <v>479.51243099999999</v>
      </c>
      <c r="F28" s="2230">
        <v>129.00512000000001</v>
      </c>
      <c r="G28" s="2231">
        <v>309.31397800000002</v>
      </c>
      <c r="H28" s="2228">
        <v>62.108376999999997</v>
      </c>
      <c r="I28" s="2229">
        <v>500.42747500000002</v>
      </c>
      <c r="J28" s="2232">
        <v>979.93990599999995</v>
      </c>
      <c r="K28" s="2233"/>
    </row>
    <row r="29" spans="1:11" s="2234" customFormat="1" ht="16.5" x14ac:dyDescent="0.3">
      <c r="A29" s="2227">
        <v>43435</v>
      </c>
      <c r="B29" s="2228">
        <v>170.73621900000001</v>
      </c>
      <c r="C29" s="2228">
        <v>317.59338100000002</v>
      </c>
      <c r="D29" s="2228">
        <v>76.943224000000001</v>
      </c>
      <c r="E29" s="2229">
        <v>565.27282400000001</v>
      </c>
      <c r="F29" s="2230">
        <v>168.26378700000001</v>
      </c>
      <c r="G29" s="2231">
        <v>322.24649599999998</v>
      </c>
      <c r="H29" s="2228">
        <v>64.751502000000002</v>
      </c>
      <c r="I29" s="2229">
        <v>555.26178500000003</v>
      </c>
      <c r="J29" s="2232">
        <v>1120.534609</v>
      </c>
      <c r="K29" s="2233"/>
    </row>
    <row r="30" spans="1:11" s="2234" customFormat="1" ht="16.5" x14ac:dyDescent="0.3">
      <c r="A30" s="2227">
        <v>43466</v>
      </c>
      <c r="B30" s="2228">
        <v>184.42350500000001</v>
      </c>
      <c r="C30" s="2228">
        <v>255.672166</v>
      </c>
      <c r="D30" s="2228">
        <v>116.893514</v>
      </c>
      <c r="E30" s="2229">
        <v>556.98918500000002</v>
      </c>
      <c r="F30" s="2230">
        <v>107.99948000000001</v>
      </c>
      <c r="G30" s="2231">
        <v>322.25951099999997</v>
      </c>
      <c r="H30" s="2228">
        <v>101.558629</v>
      </c>
      <c r="I30" s="2229">
        <v>531.81762000000003</v>
      </c>
      <c r="J30" s="2232">
        <v>1088.8068049999999</v>
      </c>
      <c r="K30" s="2233"/>
    </row>
    <row r="31" spans="1:11" s="2234" customFormat="1" ht="16.5" x14ac:dyDescent="0.3">
      <c r="A31" s="2227">
        <v>43497</v>
      </c>
      <c r="B31" s="2228">
        <v>136.49783300000001</v>
      </c>
      <c r="C31" s="2228">
        <v>263.46772700000002</v>
      </c>
      <c r="D31" s="2228">
        <v>61.831783000000001</v>
      </c>
      <c r="E31" s="2229">
        <v>461.79734300000001</v>
      </c>
      <c r="F31" s="2230">
        <v>110.995904</v>
      </c>
      <c r="G31" s="2231">
        <v>300.138081</v>
      </c>
      <c r="H31" s="2228">
        <v>51.533163000000002</v>
      </c>
      <c r="I31" s="2229">
        <v>462.667148</v>
      </c>
      <c r="J31" s="2232">
        <v>924.46449099999995</v>
      </c>
      <c r="K31" s="2233"/>
    </row>
    <row r="32" spans="1:11" s="2234" customFormat="1" ht="16.5" x14ac:dyDescent="0.3">
      <c r="A32" s="2227">
        <v>43525</v>
      </c>
      <c r="B32" s="2228">
        <v>179.14334500000001</v>
      </c>
      <c r="C32" s="2228">
        <v>268.88963200000001</v>
      </c>
      <c r="D32" s="2228">
        <v>93.050072</v>
      </c>
      <c r="E32" s="2229">
        <v>541.08304900000007</v>
      </c>
      <c r="F32" s="2230">
        <v>129.155824</v>
      </c>
      <c r="G32" s="2231">
        <v>278.52292</v>
      </c>
      <c r="H32" s="2228">
        <v>38.580140999999998</v>
      </c>
      <c r="I32" s="2229">
        <v>446.25888499999996</v>
      </c>
      <c r="J32" s="2232">
        <v>987.34193400000004</v>
      </c>
      <c r="K32" s="2233"/>
    </row>
    <row r="33" spans="1:11" s="2234" customFormat="1" ht="17.25" thickBot="1" x14ac:dyDescent="0.35">
      <c r="A33" s="2241">
        <v>43556</v>
      </c>
      <c r="B33" s="2242">
        <v>174.499481</v>
      </c>
      <c r="C33" s="2242">
        <v>295.52389299999999</v>
      </c>
      <c r="D33" s="2242">
        <v>76.658833000000001</v>
      </c>
      <c r="E33" s="2243">
        <v>546.68220699999995</v>
      </c>
      <c r="F33" s="2244">
        <v>129.606784</v>
      </c>
      <c r="G33" s="2245">
        <v>358.01396299999999</v>
      </c>
      <c r="H33" s="2242">
        <v>48.058739000000003</v>
      </c>
      <c r="I33" s="2243">
        <v>535.679486</v>
      </c>
      <c r="J33" s="2246">
        <v>1082.3616930000001</v>
      </c>
      <c r="K33" s="2233"/>
    </row>
    <row r="34" spans="1:11" s="2250" customFormat="1" ht="16.5" thickTop="1" x14ac:dyDescent="0.25">
      <c r="A34" s="2247" t="s">
        <v>5004</v>
      </c>
      <c r="B34" s="2248"/>
      <c r="C34" s="2248"/>
      <c r="D34" s="2248"/>
      <c r="E34" s="2248"/>
      <c r="F34" s="2249"/>
      <c r="G34" s="2248"/>
      <c r="H34" s="2248"/>
      <c r="I34" s="2248"/>
      <c r="J34" s="2248"/>
    </row>
    <row r="35" spans="1:11" s="2250" customFormat="1" x14ac:dyDescent="0.25">
      <c r="A35" s="2247" t="s">
        <v>520</v>
      </c>
      <c r="B35" s="2248"/>
      <c r="C35" s="2248"/>
      <c r="D35" s="2248"/>
      <c r="E35" s="2248"/>
      <c r="F35" s="2248"/>
      <c r="G35" s="2248"/>
      <c r="H35" s="2248"/>
      <c r="I35" s="2248"/>
      <c r="J35" s="2248"/>
    </row>
    <row r="36" spans="1:11" s="2250" customFormat="1" x14ac:dyDescent="0.25">
      <c r="A36" s="2247"/>
      <c r="B36" s="2248"/>
      <c r="C36" s="2248"/>
      <c r="D36" s="2248"/>
      <c r="E36" s="2248"/>
      <c r="F36" s="2248"/>
      <c r="G36" s="2248"/>
      <c r="H36" s="2248"/>
      <c r="I36" s="2248"/>
      <c r="J36" s="2248"/>
    </row>
    <row r="37" spans="1:11" s="2250" customFormat="1" x14ac:dyDescent="0.25">
      <c r="A37" s="2247" t="s">
        <v>4015</v>
      </c>
      <c r="B37" s="2248"/>
      <c r="C37" s="2248"/>
      <c r="D37" s="2248"/>
      <c r="E37" s="2248"/>
      <c r="F37" s="2248"/>
      <c r="G37" s="2248"/>
      <c r="H37" s="2248"/>
      <c r="I37" s="2248"/>
      <c r="J37" s="2248"/>
    </row>
    <row r="38" spans="1:11" x14ac:dyDescent="0.25">
      <c r="B38" s="2251"/>
      <c r="C38" s="2251"/>
      <c r="D38" s="2251"/>
      <c r="E38" s="2251"/>
      <c r="F38" s="2251"/>
      <c r="G38" s="2251"/>
      <c r="H38" s="2251"/>
      <c r="I38" s="2251"/>
      <c r="J38" s="2251"/>
      <c r="K38" s="2252"/>
    </row>
    <row r="40" spans="1:11" x14ac:dyDescent="0.25">
      <c r="B40" s="2253"/>
      <c r="C40" s="2253"/>
      <c r="D40" s="2253"/>
      <c r="E40" s="2253"/>
      <c r="F40" s="2253"/>
      <c r="G40" s="2253"/>
      <c r="H40" s="2253"/>
      <c r="I40" s="2253"/>
      <c r="J40" s="2253"/>
    </row>
    <row r="41" spans="1:11" x14ac:dyDescent="0.25">
      <c r="B41" s="2253"/>
      <c r="C41" s="2253"/>
      <c r="D41" s="2253"/>
      <c r="E41" s="2253"/>
      <c r="F41" s="2253"/>
      <c r="G41" s="2253"/>
      <c r="H41" s="2253"/>
      <c r="I41" s="2253"/>
      <c r="J41" s="2253"/>
      <c r="K41" s="2253"/>
    </row>
    <row r="42" spans="1:11" x14ac:dyDescent="0.25">
      <c r="B42" s="2253"/>
      <c r="C42" s="2253"/>
      <c r="D42" s="2253"/>
      <c r="E42" s="2253"/>
      <c r="F42" s="2253"/>
      <c r="G42" s="2253"/>
      <c r="H42" s="2253"/>
      <c r="I42" s="2253"/>
      <c r="J42" s="2253"/>
    </row>
    <row r="43" spans="1:11" x14ac:dyDescent="0.25">
      <c r="B43" s="2253"/>
      <c r="C43" s="2253"/>
      <c r="D43" s="2253"/>
      <c r="E43" s="2253"/>
      <c r="F43" s="2253"/>
      <c r="G43" s="2253"/>
      <c r="H43" s="2253"/>
      <c r="I43" s="2253"/>
      <c r="J43" s="2253"/>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2:AE61"/>
  <sheetViews>
    <sheetView showGridLines="0" topLeftCell="A44" zoomScaleNormal="100" workbookViewId="0">
      <selection activeCell="B26" sqref="B26"/>
    </sheetView>
  </sheetViews>
  <sheetFormatPr defaultColWidth="9.140625" defaultRowHeight="14.25" x14ac:dyDescent="0.25"/>
  <cols>
    <col min="1" max="1" width="22.7109375" style="2281" customWidth="1"/>
    <col min="2" max="2" width="65.85546875" style="2220" customWidth="1"/>
    <col min="3" max="3" width="8.140625" style="2282" hidden="1" customWidth="1"/>
    <col min="4" max="4" width="8.28515625" style="2282" hidden="1" customWidth="1"/>
    <col min="5" max="5" width="8.7109375" style="2282" hidden="1" customWidth="1"/>
    <col min="6" max="6" width="8.42578125" style="2282" hidden="1" customWidth="1"/>
    <col min="7" max="7" width="9" style="2282" hidden="1" customWidth="1"/>
    <col min="8" max="8" width="8.28515625" style="2282" hidden="1" customWidth="1"/>
    <col min="9" max="9" width="7.5703125" style="2282" hidden="1" customWidth="1"/>
    <col min="10" max="10" width="8.85546875" style="2282" hidden="1" customWidth="1"/>
    <col min="11" max="11" width="8.28515625" style="2282" hidden="1" customWidth="1"/>
    <col min="12" max="12" width="8.140625" style="2282" hidden="1" customWidth="1"/>
    <col min="13" max="13" width="8.85546875" style="2282" hidden="1" customWidth="1"/>
    <col min="14" max="14" width="8.42578125" style="2282" hidden="1" customWidth="1"/>
    <col min="15" max="15" width="8.140625" style="2282" hidden="1" customWidth="1"/>
    <col min="16" max="16" width="9.85546875" style="2282" hidden="1" customWidth="1"/>
    <col min="17" max="17" width="10.140625" style="2282" hidden="1" customWidth="1"/>
    <col min="18" max="18" width="9.7109375" style="2282" hidden="1" customWidth="1"/>
    <col min="19" max="30" width="13.7109375" style="2282" customWidth="1"/>
    <col min="31" max="16384" width="9.140625" style="2282"/>
  </cols>
  <sheetData>
    <row r="2" spans="1:31" s="2255" customFormat="1" ht="22.5" x14ac:dyDescent="0.35">
      <c r="A2" s="3508" t="s">
        <v>5771</v>
      </c>
      <c r="B2" s="2254"/>
    </row>
    <row r="3" spans="1:31" s="2258" customFormat="1" ht="15.75" customHeight="1" thickBot="1" x14ac:dyDescent="0.35">
      <c r="A3" s="2256"/>
      <c r="B3" s="2257"/>
      <c r="C3" s="2257"/>
      <c r="D3" s="2257"/>
      <c r="E3" s="2257"/>
      <c r="F3" s="2257"/>
      <c r="G3" s="2257"/>
      <c r="H3" s="2257"/>
      <c r="I3" s="2257"/>
      <c r="J3" s="2257"/>
      <c r="K3" s="2257"/>
      <c r="L3" s="2257"/>
      <c r="M3" s="2257"/>
      <c r="N3" s="2257"/>
      <c r="T3" s="2259"/>
      <c r="W3" s="2259"/>
      <c r="Y3" s="2259"/>
      <c r="AC3" s="4442" t="s">
        <v>4387</v>
      </c>
      <c r="AD3" s="4442"/>
    </row>
    <row r="4" spans="1:31" s="2265" customFormat="1" ht="36.75" customHeight="1" thickTop="1" thickBot="1" x14ac:dyDescent="0.3">
      <c r="A4" s="2260" t="s">
        <v>5005</v>
      </c>
      <c r="B4" s="3517" t="s">
        <v>5006</v>
      </c>
      <c r="C4" s="2261">
        <v>42736</v>
      </c>
      <c r="D4" s="2262">
        <v>42767</v>
      </c>
      <c r="E4" s="2262">
        <v>42795</v>
      </c>
      <c r="F4" s="2262">
        <v>42826</v>
      </c>
      <c r="G4" s="2262">
        <v>42856</v>
      </c>
      <c r="H4" s="2262">
        <v>42887</v>
      </c>
      <c r="I4" s="2262">
        <v>42917</v>
      </c>
      <c r="J4" s="2262">
        <v>42948</v>
      </c>
      <c r="K4" s="2262">
        <v>42979</v>
      </c>
      <c r="L4" s="2262">
        <v>43009</v>
      </c>
      <c r="M4" s="2263">
        <v>43040</v>
      </c>
      <c r="N4" s="2264">
        <v>43070</v>
      </c>
      <c r="O4" s="2264">
        <v>43101</v>
      </c>
      <c r="P4" s="2264">
        <v>43132</v>
      </c>
      <c r="Q4" s="2264">
        <v>43160</v>
      </c>
      <c r="R4" s="2264">
        <v>43191</v>
      </c>
      <c r="S4" s="4059">
        <v>43221</v>
      </c>
      <c r="T4" s="4059">
        <v>43252</v>
      </c>
      <c r="U4" s="4059">
        <v>43282</v>
      </c>
      <c r="V4" s="4059">
        <v>43313</v>
      </c>
      <c r="W4" s="4059">
        <v>43344</v>
      </c>
      <c r="X4" s="4059">
        <v>43374</v>
      </c>
      <c r="Y4" s="4060">
        <v>43405</v>
      </c>
      <c r="Z4" s="4060">
        <v>43435</v>
      </c>
      <c r="AA4" s="4060">
        <v>43466</v>
      </c>
      <c r="AB4" s="4060">
        <v>43497</v>
      </c>
      <c r="AC4" s="4060">
        <v>43525</v>
      </c>
      <c r="AD4" s="4061">
        <v>43556</v>
      </c>
    </row>
    <row r="5" spans="1:31" s="2271" customFormat="1" ht="17.25" x14ac:dyDescent="0.3">
      <c r="A5" s="4042" t="s">
        <v>5007</v>
      </c>
      <c r="B5" s="3518" t="s">
        <v>3991</v>
      </c>
      <c r="C5" s="2266">
        <v>18.018346000000001</v>
      </c>
      <c r="D5" s="2267">
        <v>17.625985</v>
      </c>
      <c r="E5" s="2267">
        <v>30.229496000000001</v>
      </c>
      <c r="F5" s="2267">
        <v>16.490887000000001</v>
      </c>
      <c r="G5" s="2267">
        <v>2.4953050000000001</v>
      </c>
      <c r="H5" s="2267">
        <v>11.182695000000001</v>
      </c>
      <c r="I5" s="2267">
        <v>18.562246999999999</v>
      </c>
      <c r="J5" s="2267">
        <v>5.059183</v>
      </c>
      <c r="K5" s="2267">
        <v>10.032921999999999</v>
      </c>
      <c r="L5" s="2267">
        <v>17.515525</v>
      </c>
      <c r="M5" s="2268">
        <v>15.898956</v>
      </c>
      <c r="N5" s="2269">
        <v>11.433578000000001</v>
      </c>
      <c r="O5" s="2269">
        <v>22.153179000000002</v>
      </c>
      <c r="P5" s="2269">
        <v>43.992510000000003</v>
      </c>
      <c r="Q5" s="2269">
        <v>33.883398</v>
      </c>
      <c r="R5" s="2269">
        <v>12.625458999999999</v>
      </c>
      <c r="S5" s="4049">
        <v>9.1494990000000005</v>
      </c>
      <c r="T5" s="4049">
        <v>21.530449000000001</v>
      </c>
      <c r="U5" s="4049">
        <v>17.676846999999999</v>
      </c>
      <c r="V5" s="4049">
        <v>18.615365000000001</v>
      </c>
      <c r="W5" s="4049">
        <v>22.299586000000001</v>
      </c>
      <c r="X5" s="4049">
        <v>8.6744679999999992</v>
      </c>
      <c r="Y5" s="4050">
        <v>4.5923470000000002</v>
      </c>
      <c r="Z5" s="4050">
        <v>14.218329000000001</v>
      </c>
      <c r="AA5" s="4050">
        <v>33.238545999999999</v>
      </c>
      <c r="AB5" s="4050">
        <v>15.908264000000001</v>
      </c>
      <c r="AC5" s="4050">
        <v>25.656555999999998</v>
      </c>
      <c r="AD5" s="4051">
        <v>8.7244899999999994</v>
      </c>
      <c r="AE5" s="2270"/>
    </row>
    <row r="6" spans="1:31" s="2271" customFormat="1" ht="17.25" x14ac:dyDescent="0.3">
      <c r="A6" s="4042" t="s">
        <v>5008</v>
      </c>
      <c r="B6" s="3518" t="s">
        <v>3992</v>
      </c>
      <c r="C6" s="2266">
        <v>5.6963E-2</v>
      </c>
      <c r="D6" s="2267">
        <v>0</v>
      </c>
      <c r="E6" s="2267">
        <v>0.33337699999999998</v>
      </c>
      <c r="F6" s="2267">
        <v>8.1715999999999997E-2</v>
      </c>
      <c r="G6" s="2267">
        <v>8.8495000000000004E-2</v>
      </c>
      <c r="H6" s="2267">
        <v>0.06</v>
      </c>
      <c r="I6" s="2267">
        <v>8.0935000000000007E-2</v>
      </c>
      <c r="J6" s="2267">
        <v>0</v>
      </c>
      <c r="K6" s="2267">
        <v>0.110419</v>
      </c>
      <c r="L6" s="2267">
        <v>9.5311999999999994E-2</v>
      </c>
      <c r="M6" s="2268">
        <v>0.16456499999999999</v>
      </c>
      <c r="N6" s="2269">
        <v>0.15740499999999999</v>
      </c>
      <c r="O6" s="2269">
        <v>0.12311900000000001</v>
      </c>
      <c r="P6" s="2269">
        <v>0.11644699999999999</v>
      </c>
      <c r="Q6" s="2269">
        <v>0.106917</v>
      </c>
      <c r="R6" s="2269">
        <v>7.5231999999999993E-2</v>
      </c>
      <c r="S6" s="4049">
        <v>0.19464600000000001</v>
      </c>
      <c r="T6" s="4049">
        <v>0.126799</v>
      </c>
      <c r="U6" s="4049">
        <v>0.13516700000000001</v>
      </c>
      <c r="V6" s="4049">
        <v>0.13192200000000001</v>
      </c>
      <c r="W6" s="4049">
        <v>8.3565E-2</v>
      </c>
      <c r="X6" s="4049">
        <v>0.22316900000000001</v>
      </c>
      <c r="Y6" s="4050">
        <v>0.60202</v>
      </c>
      <c r="Z6" s="4050">
        <v>0.20648900000000001</v>
      </c>
      <c r="AA6" s="4050">
        <v>0.15102699999999999</v>
      </c>
      <c r="AB6" s="4050">
        <v>0.10317900000000001</v>
      </c>
      <c r="AC6" s="4050">
        <v>0.19361800000000001</v>
      </c>
      <c r="AD6" s="4052">
        <v>5.7688000000000003E-2</v>
      </c>
      <c r="AE6" s="2270"/>
    </row>
    <row r="7" spans="1:31" s="2271" customFormat="1" ht="17.25" x14ac:dyDescent="0.3">
      <c r="A7" s="4042" t="s">
        <v>5009</v>
      </c>
      <c r="B7" s="3518" t="s">
        <v>256</v>
      </c>
      <c r="C7" s="2266">
        <v>29.304874000000002</v>
      </c>
      <c r="D7" s="2267">
        <v>42.797502999999999</v>
      </c>
      <c r="E7" s="2267">
        <v>57.191203999999999</v>
      </c>
      <c r="F7" s="2267">
        <v>42.447845000000001</v>
      </c>
      <c r="G7" s="2267">
        <v>41.922502000000001</v>
      </c>
      <c r="H7" s="2267">
        <v>51.261707000000001</v>
      </c>
      <c r="I7" s="2267">
        <v>38.661414000000001</v>
      </c>
      <c r="J7" s="2267">
        <v>56.411845999999997</v>
      </c>
      <c r="K7" s="2267">
        <v>40.793962999999998</v>
      </c>
      <c r="L7" s="2267">
        <v>44.272258999999998</v>
      </c>
      <c r="M7" s="2268">
        <v>46.077491999999999</v>
      </c>
      <c r="N7" s="2269">
        <v>50.558067999999999</v>
      </c>
      <c r="O7" s="2269">
        <v>42.081018999999998</v>
      </c>
      <c r="P7" s="2269">
        <v>52.432369000000001</v>
      </c>
      <c r="Q7" s="2269">
        <v>59.043982999999997</v>
      </c>
      <c r="R7" s="2269">
        <v>44.538894999999997</v>
      </c>
      <c r="S7" s="4049">
        <v>41.093724000000002</v>
      </c>
      <c r="T7" s="4049">
        <v>46.138254000000003</v>
      </c>
      <c r="U7" s="4049">
        <v>40.056527000000003</v>
      </c>
      <c r="V7" s="4049">
        <v>65.629696999999993</v>
      </c>
      <c r="W7" s="4049">
        <v>56.089705000000002</v>
      </c>
      <c r="X7" s="4049">
        <v>52.318415999999999</v>
      </c>
      <c r="Y7" s="4050">
        <v>52.261741000000001</v>
      </c>
      <c r="Z7" s="4050">
        <v>41.400987999999998</v>
      </c>
      <c r="AA7" s="4050">
        <v>50.790494000000002</v>
      </c>
      <c r="AB7" s="4050">
        <v>59.976903999999998</v>
      </c>
      <c r="AC7" s="4050">
        <v>55.851664999999997</v>
      </c>
      <c r="AD7" s="4052">
        <v>55.101686999999998</v>
      </c>
      <c r="AE7" s="2270"/>
    </row>
    <row r="8" spans="1:31" s="2271" customFormat="1" ht="16.5" customHeight="1" x14ac:dyDescent="0.3">
      <c r="A8" s="4042" t="s">
        <v>5010</v>
      </c>
      <c r="B8" s="3518" t="s">
        <v>3993</v>
      </c>
      <c r="C8" s="2266">
        <v>0.25201200000000001</v>
      </c>
      <c r="D8" s="2267">
        <v>0</v>
      </c>
      <c r="E8" s="2267">
        <v>0</v>
      </c>
      <c r="F8" s="2267">
        <v>0.124349</v>
      </c>
      <c r="G8" s="2267">
        <v>0</v>
      </c>
      <c r="H8" s="2267">
        <v>0</v>
      </c>
      <c r="I8" s="2267">
        <v>9.8416000000000003E-2</v>
      </c>
      <c r="J8" s="2267">
        <v>0</v>
      </c>
      <c r="K8" s="2267">
        <v>9.2979000000000006E-2</v>
      </c>
      <c r="L8" s="2267">
        <v>9.6134999999999998E-2</v>
      </c>
      <c r="M8" s="2268">
        <v>0</v>
      </c>
      <c r="N8" s="2269">
        <v>0</v>
      </c>
      <c r="O8" s="2269">
        <v>0</v>
      </c>
      <c r="P8" s="2269">
        <v>0.235565</v>
      </c>
      <c r="Q8" s="2269">
        <v>0.80342000000000002</v>
      </c>
      <c r="R8" s="2269">
        <v>0.33926200000000001</v>
      </c>
      <c r="S8" s="4049">
        <v>3.0460999999999998E-2</v>
      </c>
      <c r="T8" s="4049">
        <v>0.39599099999999998</v>
      </c>
      <c r="U8" s="4049">
        <v>0.18997900000000001</v>
      </c>
      <c r="V8" s="4049">
        <v>0.15114</v>
      </c>
      <c r="W8" s="4049">
        <v>7.3327000000000003E-2</v>
      </c>
      <c r="X8" s="4049">
        <v>0.131684</v>
      </c>
      <c r="Y8" s="4050">
        <v>2.9197000000000001E-2</v>
      </c>
      <c r="Z8" s="4050">
        <v>0.29869499999999999</v>
      </c>
      <c r="AA8" s="4050">
        <v>0.57658799999999999</v>
      </c>
      <c r="AB8" s="4050">
        <v>0.10205500000000001</v>
      </c>
      <c r="AC8" s="4050">
        <v>4.2382000000000003E-2</v>
      </c>
      <c r="AD8" s="4052">
        <v>0.26965299999999998</v>
      </c>
      <c r="AE8" s="2270"/>
    </row>
    <row r="9" spans="1:31" s="2271" customFormat="1" ht="16.5" customHeight="1" x14ac:dyDescent="0.3">
      <c r="A9" s="4042" t="s">
        <v>5011</v>
      </c>
      <c r="B9" s="3518" t="s">
        <v>3994</v>
      </c>
      <c r="C9" s="2266">
        <v>0</v>
      </c>
      <c r="D9" s="2267">
        <v>2.5000000000000001E-2</v>
      </c>
      <c r="E9" s="2267">
        <v>0.144425</v>
      </c>
      <c r="F9" s="2267">
        <v>5.6392999999999999E-2</v>
      </c>
      <c r="G9" s="2267">
        <v>6.0682E-2</v>
      </c>
      <c r="H9" s="2267">
        <v>9.8736000000000004E-2</v>
      </c>
      <c r="I9" s="2267">
        <v>0.37639600000000001</v>
      </c>
      <c r="J9" s="2267">
        <v>0.110261</v>
      </c>
      <c r="K9" s="2267">
        <v>0.13800000000000001</v>
      </c>
      <c r="L9" s="2267">
        <v>0.187</v>
      </c>
      <c r="M9" s="2268">
        <v>0.3518</v>
      </c>
      <c r="N9" s="2269">
        <v>0.17161999999999999</v>
      </c>
      <c r="O9" s="2269">
        <v>0.205757</v>
      </c>
      <c r="P9" s="2269">
        <v>0.115276</v>
      </c>
      <c r="Q9" s="2269">
        <v>0.197462</v>
      </c>
      <c r="R9" s="2269">
        <v>0.240149</v>
      </c>
      <c r="S9" s="4049">
        <v>2.5729999999999999E-2</v>
      </c>
      <c r="T9" s="4049">
        <v>0.17549100000000001</v>
      </c>
      <c r="U9" s="4049">
        <v>0</v>
      </c>
      <c r="V9" s="4049">
        <v>4.6100000000000002E-2</v>
      </c>
      <c r="W9" s="4049">
        <v>0.1091</v>
      </c>
      <c r="X9" s="4049">
        <v>4.7475999999999997E-2</v>
      </c>
      <c r="Y9" s="4050">
        <v>9.8365999999999995E-2</v>
      </c>
      <c r="Z9" s="4050">
        <v>0.28765499999999999</v>
      </c>
      <c r="AA9" s="4050">
        <v>0.12159</v>
      </c>
      <c r="AB9" s="4050">
        <v>7.1999999999999995E-2</v>
      </c>
      <c r="AC9" s="4050">
        <v>0.22663800000000001</v>
      </c>
      <c r="AD9" s="4052">
        <v>0.11433500000000001</v>
      </c>
      <c r="AE9" s="2270"/>
    </row>
    <row r="10" spans="1:31" s="2271" customFormat="1" ht="16.5" customHeight="1" x14ac:dyDescent="0.3">
      <c r="A10" s="4042" t="s">
        <v>5012</v>
      </c>
      <c r="B10" s="3518" t="s">
        <v>257</v>
      </c>
      <c r="C10" s="2266">
        <v>5.7090339999999999</v>
      </c>
      <c r="D10" s="2267">
        <v>4.72506</v>
      </c>
      <c r="E10" s="2267">
        <v>6.9963550000000003</v>
      </c>
      <c r="F10" s="2267">
        <v>5.6935039999999999</v>
      </c>
      <c r="G10" s="2267">
        <v>7.1081859999999999</v>
      </c>
      <c r="H10" s="2267">
        <v>5.402679</v>
      </c>
      <c r="I10" s="2267">
        <v>4.6283310000000002</v>
      </c>
      <c r="J10" s="2267">
        <v>5.4014879999999996</v>
      </c>
      <c r="K10" s="2267">
        <v>6.0429560000000002</v>
      </c>
      <c r="L10" s="2267">
        <v>4.5949140000000002</v>
      </c>
      <c r="M10" s="2268">
        <v>5.7255159999999998</v>
      </c>
      <c r="N10" s="2269">
        <v>10.06776</v>
      </c>
      <c r="O10" s="2269">
        <v>4.2887079999999997</v>
      </c>
      <c r="P10" s="2269">
        <v>2.0109119999999998</v>
      </c>
      <c r="Q10" s="2269">
        <v>3.0099279999999999</v>
      </c>
      <c r="R10" s="2269">
        <v>7.6211440000000001</v>
      </c>
      <c r="S10" s="4049">
        <v>14.233396000000001</v>
      </c>
      <c r="T10" s="4049">
        <v>21.225546999999999</v>
      </c>
      <c r="U10" s="4049">
        <v>7.9411480000000001</v>
      </c>
      <c r="V10" s="4049">
        <v>8.4437200000000008</v>
      </c>
      <c r="W10" s="4049">
        <v>7.9137589999999998</v>
      </c>
      <c r="X10" s="4049">
        <v>6.5618610000000004</v>
      </c>
      <c r="Y10" s="4050">
        <v>6.0944180000000001</v>
      </c>
      <c r="Z10" s="4050">
        <v>5.1950260000000004</v>
      </c>
      <c r="AA10" s="4050">
        <v>3.3406449999999999</v>
      </c>
      <c r="AB10" s="4050">
        <v>5.6566210000000003</v>
      </c>
      <c r="AC10" s="4050">
        <v>7.0412229999999996</v>
      </c>
      <c r="AD10" s="4052">
        <v>11.341716999999999</v>
      </c>
      <c r="AE10" s="2270"/>
    </row>
    <row r="11" spans="1:31" s="2271" customFormat="1" ht="34.5" x14ac:dyDescent="0.3">
      <c r="A11" s="4065" t="s">
        <v>5013</v>
      </c>
      <c r="B11" s="3518" t="s">
        <v>5014</v>
      </c>
      <c r="C11" s="2266">
        <v>5.1263430000000003</v>
      </c>
      <c r="D11" s="2267">
        <v>3.4367529999999999</v>
      </c>
      <c r="E11" s="2267">
        <v>6.2502149999999999</v>
      </c>
      <c r="F11" s="2267">
        <v>4.2702999999999998</v>
      </c>
      <c r="G11" s="2267">
        <v>6.5344410000000002</v>
      </c>
      <c r="H11" s="2267">
        <v>8.8786640000000006</v>
      </c>
      <c r="I11" s="2267">
        <v>12.854523</v>
      </c>
      <c r="J11" s="2267">
        <v>6.5076349999999996</v>
      </c>
      <c r="K11" s="2267">
        <v>5.0116719999999999</v>
      </c>
      <c r="L11" s="2267">
        <v>4.8070029999999999</v>
      </c>
      <c r="M11" s="2268">
        <v>13.352624</v>
      </c>
      <c r="N11" s="2269">
        <v>6.858536</v>
      </c>
      <c r="O11" s="2269">
        <v>7.3405199999999997</v>
      </c>
      <c r="P11" s="2269">
        <v>8.4053679999999993</v>
      </c>
      <c r="Q11" s="2269">
        <v>8.4774410000000007</v>
      </c>
      <c r="R11" s="2269">
        <v>32.752226</v>
      </c>
      <c r="S11" s="4049">
        <v>8.5947650000000007</v>
      </c>
      <c r="T11" s="4049">
        <v>7.8002560000000001</v>
      </c>
      <c r="U11" s="4049">
        <v>11.636174</v>
      </c>
      <c r="V11" s="4049">
        <v>7.3858800000000002</v>
      </c>
      <c r="W11" s="4049">
        <v>8.4827290000000009</v>
      </c>
      <c r="X11" s="4049">
        <v>7.2464839999999997</v>
      </c>
      <c r="Y11" s="4050">
        <v>6.3147779999999996</v>
      </c>
      <c r="Z11" s="4050">
        <v>9.3506409999999995</v>
      </c>
      <c r="AA11" s="4050">
        <v>7.1848720000000004</v>
      </c>
      <c r="AB11" s="4050">
        <v>6.7489429999999997</v>
      </c>
      <c r="AC11" s="4050">
        <v>8.9610269999999996</v>
      </c>
      <c r="AD11" s="4052">
        <v>7.585655</v>
      </c>
      <c r="AE11" s="2270"/>
    </row>
    <row r="12" spans="1:31" s="2271" customFormat="1" ht="17.25" x14ac:dyDescent="0.3">
      <c r="A12" s="4042" t="s">
        <v>5015</v>
      </c>
      <c r="B12" s="3518" t="s">
        <v>3996</v>
      </c>
      <c r="C12" s="2266">
        <v>7.6368609999999997</v>
      </c>
      <c r="D12" s="2267">
        <v>8.2872880000000002</v>
      </c>
      <c r="E12" s="2267">
        <v>6.0912790000000001</v>
      </c>
      <c r="F12" s="2267">
        <v>7.3792</v>
      </c>
      <c r="G12" s="2267">
        <v>6.6952210000000001</v>
      </c>
      <c r="H12" s="2267">
        <v>7.555434</v>
      </c>
      <c r="I12" s="2267">
        <v>5.7192439999999998</v>
      </c>
      <c r="J12" s="2267">
        <v>6.3829440000000002</v>
      </c>
      <c r="K12" s="2267">
        <v>11.995806999999999</v>
      </c>
      <c r="L12" s="2267">
        <v>5.8849900000000002</v>
      </c>
      <c r="M12" s="2268">
        <v>9.2543600000000001</v>
      </c>
      <c r="N12" s="2269">
        <v>6.2743719999999996</v>
      </c>
      <c r="O12" s="2269">
        <v>8.3367559999999994</v>
      </c>
      <c r="P12" s="2269">
        <v>7.3876920000000004</v>
      </c>
      <c r="Q12" s="2269">
        <v>9.9697060000000004</v>
      </c>
      <c r="R12" s="2269">
        <v>7.6708530000000001</v>
      </c>
      <c r="S12" s="4049">
        <v>8.4086429999999996</v>
      </c>
      <c r="T12" s="4049">
        <v>7.8298670000000001</v>
      </c>
      <c r="U12" s="4049">
        <v>6.2708959999999996</v>
      </c>
      <c r="V12" s="4049">
        <v>5.5082230000000001</v>
      </c>
      <c r="W12" s="4049">
        <v>6.5140849999999997</v>
      </c>
      <c r="X12" s="4049">
        <v>9.4602079999999997</v>
      </c>
      <c r="Y12" s="4050">
        <v>4.109864</v>
      </c>
      <c r="Z12" s="4050">
        <v>8.5202869999999997</v>
      </c>
      <c r="AA12" s="4050">
        <v>4.6912830000000003</v>
      </c>
      <c r="AB12" s="4050">
        <v>11.864291</v>
      </c>
      <c r="AC12" s="4050">
        <v>9.4023719999999997</v>
      </c>
      <c r="AD12" s="4052">
        <v>5.3915389999999999</v>
      </c>
      <c r="AE12" s="2270"/>
    </row>
    <row r="13" spans="1:31" s="2271" customFormat="1" ht="17.25" x14ac:dyDescent="0.3">
      <c r="A13" s="4042" t="s">
        <v>5016</v>
      </c>
      <c r="B13" s="3518" t="s">
        <v>3997</v>
      </c>
      <c r="C13" s="2266">
        <v>53.426217999999999</v>
      </c>
      <c r="D13" s="2267">
        <v>64.535597999999993</v>
      </c>
      <c r="E13" s="2267">
        <v>82.866973000000002</v>
      </c>
      <c r="F13" s="2267">
        <v>94.768737000000002</v>
      </c>
      <c r="G13" s="2267">
        <v>104.0437</v>
      </c>
      <c r="H13" s="2267">
        <v>72.312023999999994</v>
      </c>
      <c r="I13" s="2267">
        <v>69.541523999999995</v>
      </c>
      <c r="J13" s="2267">
        <v>56.878619999999998</v>
      </c>
      <c r="K13" s="2267">
        <v>99.026985999999994</v>
      </c>
      <c r="L13" s="2267">
        <v>51.895972999999998</v>
      </c>
      <c r="M13" s="2268">
        <v>74.986360000000005</v>
      </c>
      <c r="N13" s="2269">
        <v>45.483029999999999</v>
      </c>
      <c r="O13" s="2269">
        <v>80.698081000000002</v>
      </c>
      <c r="P13" s="2269">
        <v>44.420760000000001</v>
      </c>
      <c r="Q13" s="2269">
        <v>86.733374999999995</v>
      </c>
      <c r="R13" s="2269">
        <v>53.649572999999997</v>
      </c>
      <c r="S13" s="4049">
        <v>55.885531</v>
      </c>
      <c r="T13" s="4049">
        <v>121.15927499999999</v>
      </c>
      <c r="U13" s="4049">
        <v>65.935664000000003</v>
      </c>
      <c r="V13" s="4049">
        <v>81.750406999999996</v>
      </c>
      <c r="W13" s="4049">
        <v>81.459270000000004</v>
      </c>
      <c r="X13" s="4049">
        <v>50.266323999999997</v>
      </c>
      <c r="Y13" s="4050">
        <v>31.536480000000001</v>
      </c>
      <c r="Z13" s="4050">
        <v>53.973660000000002</v>
      </c>
      <c r="AA13" s="4050">
        <v>89.338319999999996</v>
      </c>
      <c r="AB13" s="4050">
        <v>42.272036</v>
      </c>
      <c r="AC13" s="4050">
        <v>69.048866000000004</v>
      </c>
      <c r="AD13" s="4052">
        <v>75.880795000000006</v>
      </c>
      <c r="AE13" s="2270"/>
    </row>
    <row r="14" spans="1:31" s="2271" customFormat="1" ht="17.25" x14ac:dyDescent="0.3">
      <c r="A14" s="4042" t="s">
        <v>5017</v>
      </c>
      <c r="B14" s="3518" t="s">
        <v>3998</v>
      </c>
      <c r="C14" s="2266">
        <v>9.207516</v>
      </c>
      <c r="D14" s="2267">
        <v>8.2464300000000001</v>
      </c>
      <c r="E14" s="2267">
        <v>10.7303</v>
      </c>
      <c r="F14" s="2267">
        <v>6.5820040000000004</v>
      </c>
      <c r="G14" s="2267">
        <v>10.258642999999999</v>
      </c>
      <c r="H14" s="2267">
        <v>12.803919</v>
      </c>
      <c r="I14" s="2267">
        <v>9.2450299999999999</v>
      </c>
      <c r="J14" s="2267">
        <v>8.6731719999999992</v>
      </c>
      <c r="K14" s="2267">
        <v>9.147176</v>
      </c>
      <c r="L14" s="2267">
        <v>8.6683489999999992</v>
      </c>
      <c r="M14" s="2268">
        <v>9.1600839999999994</v>
      </c>
      <c r="N14" s="2269">
        <v>9.8615549999999992</v>
      </c>
      <c r="O14" s="2269">
        <v>11.252027</v>
      </c>
      <c r="P14" s="2269">
        <v>10.931773</v>
      </c>
      <c r="Q14" s="2269">
        <v>10.412784</v>
      </c>
      <c r="R14" s="2269">
        <v>9.0634309999999996</v>
      </c>
      <c r="S14" s="4049">
        <v>9.2567210000000006</v>
      </c>
      <c r="T14" s="4049">
        <v>10.560203</v>
      </c>
      <c r="U14" s="4049">
        <v>10.650332000000001</v>
      </c>
      <c r="V14" s="4049">
        <v>14.995312999999999</v>
      </c>
      <c r="W14" s="4049">
        <v>12.38101</v>
      </c>
      <c r="X14" s="4049">
        <v>12.413981</v>
      </c>
      <c r="Y14" s="4050">
        <v>12.105543000000001</v>
      </c>
      <c r="Z14" s="4050">
        <v>17.837136000000001</v>
      </c>
      <c r="AA14" s="4050">
        <v>12.150854000000001</v>
      </c>
      <c r="AB14" s="4050">
        <v>10.027736000000001</v>
      </c>
      <c r="AC14" s="4050">
        <v>11.005406000000001</v>
      </c>
      <c r="AD14" s="4052">
        <v>12.346831</v>
      </c>
      <c r="AE14" s="2270"/>
    </row>
    <row r="15" spans="1:31" s="2271" customFormat="1" ht="17.25" x14ac:dyDescent="0.3">
      <c r="A15" s="4042" t="s">
        <v>5018</v>
      </c>
      <c r="B15" s="3518" t="s">
        <v>262</v>
      </c>
      <c r="C15" s="2266">
        <v>114.00646</v>
      </c>
      <c r="D15" s="2267">
        <v>102.64501</v>
      </c>
      <c r="E15" s="2267">
        <v>120.07414900000001</v>
      </c>
      <c r="F15" s="2267">
        <v>119.540015</v>
      </c>
      <c r="G15" s="2267">
        <v>137.718324</v>
      </c>
      <c r="H15" s="2267">
        <v>107.349521</v>
      </c>
      <c r="I15" s="2267">
        <v>101.033653</v>
      </c>
      <c r="J15" s="2267">
        <v>107.358124</v>
      </c>
      <c r="K15" s="2267">
        <v>71.182616999999993</v>
      </c>
      <c r="L15" s="2267">
        <v>63.694890999999998</v>
      </c>
      <c r="M15" s="2268">
        <v>75.605839000000003</v>
      </c>
      <c r="N15" s="2269">
        <v>74.913445999999993</v>
      </c>
      <c r="O15" s="2269">
        <v>104.84138400000001</v>
      </c>
      <c r="P15" s="2269">
        <v>83.282860999999997</v>
      </c>
      <c r="Q15" s="2269">
        <v>71.452680000000001</v>
      </c>
      <c r="R15" s="2269">
        <v>62.760581999999999</v>
      </c>
      <c r="S15" s="4049">
        <v>94.008680999999996</v>
      </c>
      <c r="T15" s="4049">
        <v>82.477615999999998</v>
      </c>
      <c r="U15" s="4049">
        <v>82.229297000000003</v>
      </c>
      <c r="V15" s="4049">
        <v>74.254378000000003</v>
      </c>
      <c r="W15" s="4049">
        <v>67.612024000000005</v>
      </c>
      <c r="X15" s="4049">
        <v>81.750320000000002</v>
      </c>
      <c r="Y15" s="4050">
        <v>85.290424000000002</v>
      </c>
      <c r="Z15" s="4050">
        <v>125.12722100000001</v>
      </c>
      <c r="AA15" s="4050">
        <v>86.259099000000006</v>
      </c>
      <c r="AB15" s="4050">
        <v>74.326280999999994</v>
      </c>
      <c r="AC15" s="4050">
        <v>63.609343000000003</v>
      </c>
      <c r="AD15" s="4052">
        <v>73.269070999999997</v>
      </c>
      <c r="AE15" s="2270"/>
    </row>
    <row r="16" spans="1:31" s="2271" customFormat="1" ht="17.25" x14ac:dyDescent="0.3">
      <c r="A16" s="4042" t="s">
        <v>5019</v>
      </c>
      <c r="B16" s="3518" t="s">
        <v>263</v>
      </c>
      <c r="C16" s="2266">
        <v>7.4431580000000004</v>
      </c>
      <c r="D16" s="2267">
        <v>3.191764</v>
      </c>
      <c r="E16" s="2267">
        <v>11.376604</v>
      </c>
      <c r="F16" s="2267">
        <v>3.6755200000000001</v>
      </c>
      <c r="G16" s="2267">
        <v>6.0751489999999997</v>
      </c>
      <c r="H16" s="2267">
        <v>7.1958409999999997</v>
      </c>
      <c r="I16" s="2267">
        <v>3.1279710000000001</v>
      </c>
      <c r="J16" s="2267">
        <v>40.134290999999997</v>
      </c>
      <c r="K16" s="2267">
        <v>6.2871199999999998</v>
      </c>
      <c r="L16" s="2267">
        <v>5.1037610000000004</v>
      </c>
      <c r="M16" s="2268">
        <v>1.591332</v>
      </c>
      <c r="N16" s="2269">
        <v>3.9038390000000001</v>
      </c>
      <c r="O16" s="2269">
        <v>0.95578700000000005</v>
      </c>
      <c r="P16" s="2269">
        <v>3.9333209999999998</v>
      </c>
      <c r="Q16" s="2269">
        <v>4.7058270000000002</v>
      </c>
      <c r="R16" s="2269">
        <v>4.3063940000000001</v>
      </c>
      <c r="S16" s="4049">
        <v>6.5781109999999998</v>
      </c>
      <c r="T16" s="4049">
        <v>2.698734</v>
      </c>
      <c r="U16" s="4049">
        <v>15.72723</v>
      </c>
      <c r="V16" s="4049">
        <v>5.7628649999999997</v>
      </c>
      <c r="W16" s="4049">
        <v>3.1107689999999999</v>
      </c>
      <c r="X16" s="4049">
        <v>4.4975189999999996</v>
      </c>
      <c r="Y16" s="4050">
        <v>3.9542950000000001</v>
      </c>
      <c r="Z16" s="4050">
        <v>3.3524280000000002</v>
      </c>
      <c r="AA16" s="4050">
        <v>2.742181</v>
      </c>
      <c r="AB16" s="4050">
        <v>3.1589100000000001</v>
      </c>
      <c r="AC16" s="4050">
        <v>3.6881569999999999</v>
      </c>
      <c r="AD16" s="4052">
        <v>5.2339779999999996</v>
      </c>
      <c r="AE16" s="2270"/>
    </row>
    <row r="17" spans="1:31" s="2271" customFormat="1" ht="17.25" x14ac:dyDescent="0.3">
      <c r="A17" s="4042" t="s">
        <v>5020</v>
      </c>
      <c r="B17" s="3518" t="s">
        <v>3999</v>
      </c>
      <c r="C17" s="2266">
        <v>14.810750000000001</v>
      </c>
      <c r="D17" s="2267">
        <v>18.382771999999999</v>
      </c>
      <c r="E17" s="2267">
        <v>27.526206999999999</v>
      </c>
      <c r="F17" s="2267">
        <v>20.808420999999999</v>
      </c>
      <c r="G17" s="2267">
        <v>23.058107</v>
      </c>
      <c r="H17" s="2267">
        <v>23.266812000000002</v>
      </c>
      <c r="I17" s="2267">
        <v>26.023875</v>
      </c>
      <c r="J17" s="2267">
        <v>60.637323000000002</v>
      </c>
      <c r="K17" s="2267">
        <v>20.461027000000001</v>
      </c>
      <c r="L17" s="2267">
        <v>21.849274999999999</v>
      </c>
      <c r="M17" s="2268">
        <v>16.305308</v>
      </c>
      <c r="N17" s="2269">
        <v>30.725159000000001</v>
      </c>
      <c r="O17" s="2269">
        <v>25.048484999999999</v>
      </c>
      <c r="P17" s="2269">
        <v>35.716518999999998</v>
      </c>
      <c r="Q17" s="2269">
        <v>30.985135</v>
      </c>
      <c r="R17" s="2269">
        <v>28.39002</v>
      </c>
      <c r="S17" s="4049">
        <v>23.796334999999999</v>
      </c>
      <c r="T17" s="4049">
        <v>25.293275999999999</v>
      </c>
      <c r="U17" s="4049">
        <v>26.222798999999998</v>
      </c>
      <c r="V17" s="4049">
        <v>23.557244000000001</v>
      </c>
      <c r="W17" s="4049">
        <v>21.464693</v>
      </c>
      <c r="X17" s="4049">
        <v>25.644933999999999</v>
      </c>
      <c r="Y17" s="4050">
        <v>25.04571</v>
      </c>
      <c r="Z17" s="4050">
        <v>26.928208000000001</v>
      </c>
      <c r="AA17" s="4050">
        <v>20.295801999999998</v>
      </c>
      <c r="AB17" s="4050">
        <v>26.160764</v>
      </c>
      <c r="AC17" s="4050">
        <v>25.497384</v>
      </c>
      <c r="AD17" s="4052">
        <v>30.427409999999998</v>
      </c>
      <c r="AE17" s="2270"/>
    </row>
    <row r="18" spans="1:31" s="2271" customFormat="1" ht="17.25" x14ac:dyDescent="0.3">
      <c r="A18" s="4042" t="s">
        <v>5021</v>
      </c>
      <c r="B18" s="3518" t="s">
        <v>4000</v>
      </c>
      <c r="C18" s="2266">
        <v>11.024990000000001</v>
      </c>
      <c r="D18" s="2267">
        <v>8.6488119999999995</v>
      </c>
      <c r="E18" s="2267">
        <v>14.874256000000001</v>
      </c>
      <c r="F18" s="2267">
        <v>13.331205000000001</v>
      </c>
      <c r="G18" s="2267">
        <v>12.505409999999999</v>
      </c>
      <c r="H18" s="2267">
        <v>17.213787</v>
      </c>
      <c r="I18" s="2267">
        <v>16.039676</v>
      </c>
      <c r="J18" s="2267">
        <v>17.554079000000002</v>
      </c>
      <c r="K18" s="2267">
        <v>16.687273000000001</v>
      </c>
      <c r="L18" s="2267">
        <v>22.456793000000001</v>
      </c>
      <c r="M18" s="2268">
        <v>14.030403</v>
      </c>
      <c r="N18" s="2269">
        <v>24.607752000000001</v>
      </c>
      <c r="O18" s="2269">
        <v>16.371354</v>
      </c>
      <c r="P18" s="2269">
        <v>15.255300999999999</v>
      </c>
      <c r="Q18" s="2269">
        <v>18.054186000000001</v>
      </c>
      <c r="R18" s="2269">
        <v>16.764921000000001</v>
      </c>
      <c r="S18" s="4049">
        <v>14.947494000000001</v>
      </c>
      <c r="T18" s="4049">
        <v>16.085007000000001</v>
      </c>
      <c r="U18" s="4049">
        <v>15.173658</v>
      </c>
      <c r="V18" s="4049">
        <v>15.631684999999999</v>
      </c>
      <c r="W18" s="4049">
        <v>13.844137999999999</v>
      </c>
      <c r="X18" s="4049">
        <v>15.493772</v>
      </c>
      <c r="Y18" s="4050">
        <v>14.563727999999999</v>
      </c>
      <c r="Z18" s="4050">
        <v>23.011146</v>
      </c>
      <c r="AA18" s="4050">
        <v>15.766283</v>
      </c>
      <c r="AB18" s="4050">
        <v>14.026094000000001</v>
      </c>
      <c r="AC18" s="4050">
        <v>15.501575000000001</v>
      </c>
      <c r="AD18" s="4052">
        <v>16.247378000000001</v>
      </c>
      <c r="AE18" s="2270"/>
    </row>
    <row r="19" spans="1:31" s="2271" customFormat="1" ht="34.5" x14ac:dyDescent="0.3">
      <c r="A19" s="4065" t="s">
        <v>5022</v>
      </c>
      <c r="B19" s="3518" t="s">
        <v>5023</v>
      </c>
      <c r="C19" s="2266">
        <v>0.13133500000000001</v>
      </c>
      <c r="D19" s="2267">
        <v>0.168013</v>
      </c>
      <c r="E19" s="2267">
        <v>0.31973499999999999</v>
      </c>
      <c r="F19" s="2267">
        <v>0.35592800000000002</v>
      </c>
      <c r="G19" s="2267">
        <v>1.3143050000000001</v>
      </c>
      <c r="H19" s="2267">
        <v>0.22219800000000001</v>
      </c>
      <c r="I19" s="2267">
        <v>0.46631299999999998</v>
      </c>
      <c r="J19" s="2267">
        <v>0.35877100000000001</v>
      </c>
      <c r="K19" s="2267">
        <v>0.21185000000000001</v>
      </c>
      <c r="L19" s="2267">
        <v>0</v>
      </c>
      <c r="M19" s="2268">
        <v>0.41243999999999997</v>
      </c>
      <c r="N19" s="2269">
        <v>5.9538000000000001E-2</v>
      </c>
      <c r="O19" s="2269">
        <v>0.178373</v>
      </c>
      <c r="P19" s="2269">
        <v>2.0999750000000001</v>
      </c>
      <c r="Q19" s="2269">
        <v>0.373583</v>
      </c>
      <c r="R19" s="2269">
        <v>0.110983</v>
      </c>
      <c r="S19" s="4049">
        <v>2.3446760000000002</v>
      </c>
      <c r="T19" s="4049">
        <v>0.11064</v>
      </c>
      <c r="U19" s="4049">
        <v>0.46794799999999998</v>
      </c>
      <c r="V19" s="4049">
        <v>7.7188999999999994E-2</v>
      </c>
      <c r="W19" s="4049">
        <v>0.11956899999999999</v>
      </c>
      <c r="X19" s="4049">
        <v>6.6686999999999996E-2</v>
      </c>
      <c r="Y19" s="4050">
        <v>0.108735</v>
      </c>
      <c r="Z19" s="4050">
        <v>0.767733</v>
      </c>
      <c r="AA19" s="4050">
        <v>0.31524099999999999</v>
      </c>
      <c r="AB19" s="4050">
        <v>0.175986</v>
      </c>
      <c r="AC19" s="4050">
        <v>0.17774799999999999</v>
      </c>
      <c r="AD19" s="4052">
        <v>1.0558069999999999</v>
      </c>
      <c r="AE19" s="2270"/>
    </row>
    <row r="20" spans="1:31" s="2271" customFormat="1" ht="17.25" x14ac:dyDescent="0.3">
      <c r="A20" s="4042" t="s">
        <v>5024</v>
      </c>
      <c r="B20" s="3518" t="s">
        <v>880</v>
      </c>
      <c r="C20" s="2266">
        <v>0.29548999999999997</v>
      </c>
      <c r="D20" s="2267">
        <v>0.3</v>
      </c>
      <c r="E20" s="2267">
        <v>0.155026</v>
      </c>
      <c r="F20" s="2267">
        <v>1.238113</v>
      </c>
      <c r="G20" s="2267">
        <v>0.67066499999999996</v>
      </c>
      <c r="H20" s="2267">
        <v>0.23518500000000001</v>
      </c>
      <c r="I20" s="2267">
        <v>0.59591000000000005</v>
      </c>
      <c r="J20" s="2267">
        <v>0.648648</v>
      </c>
      <c r="K20" s="2267">
        <v>0.67086299999999999</v>
      </c>
      <c r="L20" s="2267">
        <v>3.040759</v>
      </c>
      <c r="M20" s="2268">
        <v>0.245148</v>
      </c>
      <c r="N20" s="2269">
        <v>2.1748180000000001</v>
      </c>
      <c r="O20" s="2269">
        <v>0.45817000000000002</v>
      </c>
      <c r="P20" s="2269">
        <v>0.56177699999999997</v>
      </c>
      <c r="Q20" s="2269">
        <v>0.13452800000000001</v>
      </c>
      <c r="R20" s="2269">
        <v>0.86668900000000004</v>
      </c>
      <c r="S20" s="4049">
        <v>0.17100000000000001</v>
      </c>
      <c r="T20" s="4049">
        <v>0.20044000000000001</v>
      </c>
      <c r="U20" s="4049">
        <v>0.30657899999999999</v>
      </c>
      <c r="V20" s="4049">
        <v>1.311426</v>
      </c>
      <c r="W20" s="4049">
        <v>7.0000000000000007E-2</v>
      </c>
      <c r="X20" s="4049">
        <v>0.47996100000000003</v>
      </c>
      <c r="Y20" s="4050">
        <v>0.18365899999999999</v>
      </c>
      <c r="Z20" s="4050">
        <v>0.69404399999999999</v>
      </c>
      <c r="AA20" s="4050">
        <v>0.44184299999999999</v>
      </c>
      <c r="AB20" s="4050">
        <v>0.47869800000000001</v>
      </c>
      <c r="AC20" s="4050">
        <v>0.43472</v>
      </c>
      <c r="AD20" s="4052">
        <v>0.56399999999999995</v>
      </c>
      <c r="AE20" s="2270"/>
    </row>
    <row r="21" spans="1:31" s="2271" customFormat="1" ht="17.25" x14ac:dyDescent="0.3">
      <c r="A21" s="4042" t="s">
        <v>5025</v>
      </c>
      <c r="B21" s="3518" t="s">
        <v>4001</v>
      </c>
      <c r="C21" s="2266">
        <v>0.32373099999999999</v>
      </c>
      <c r="D21" s="2267">
        <v>0.44500800000000001</v>
      </c>
      <c r="E21" s="2267">
        <v>3.3009179999999998</v>
      </c>
      <c r="F21" s="2267">
        <v>0.34762199999999999</v>
      </c>
      <c r="G21" s="2267">
        <v>6.607138</v>
      </c>
      <c r="H21" s="2267">
        <v>6.5507960000000001</v>
      </c>
      <c r="I21" s="2267">
        <v>2.5683639999999999</v>
      </c>
      <c r="J21" s="2267">
        <v>8.6718930000000007</v>
      </c>
      <c r="K21" s="2267">
        <v>8.4451579999999993</v>
      </c>
      <c r="L21" s="2267">
        <v>13.800784</v>
      </c>
      <c r="M21" s="2268">
        <v>9.3935549999999992</v>
      </c>
      <c r="N21" s="2269">
        <v>0.59122399999999997</v>
      </c>
      <c r="O21" s="2269">
        <v>7.6922540000000001</v>
      </c>
      <c r="P21" s="2269">
        <v>1.6502730000000001</v>
      </c>
      <c r="Q21" s="2269">
        <v>0.32571699999999998</v>
      </c>
      <c r="R21" s="2269">
        <v>0.55090399999999995</v>
      </c>
      <c r="S21" s="4049">
        <v>0.617093</v>
      </c>
      <c r="T21" s="4049">
        <v>1.0975440000000001</v>
      </c>
      <c r="U21" s="4049">
        <v>0.38788699999999998</v>
      </c>
      <c r="V21" s="4049">
        <v>0.96395799999999998</v>
      </c>
      <c r="W21" s="4049">
        <v>0.50281699999999996</v>
      </c>
      <c r="X21" s="4049">
        <v>0.86569600000000002</v>
      </c>
      <c r="Y21" s="4050">
        <v>0.54166199999999998</v>
      </c>
      <c r="Z21" s="4050">
        <v>1.523263</v>
      </c>
      <c r="AA21" s="4050">
        <v>0.67796599999999996</v>
      </c>
      <c r="AB21" s="4050">
        <v>0.91152500000000003</v>
      </c>
      <c r="AC21" s="4050">
        <v>0.74520699999999995</v>
      </c>
      <c r="AD21" s="4052">
        <v>0.69394900000000004</v>
      </c>
      <c r="AE21" s="2270"/>
    </row>
    <row r="22" spans="1:31" s="2271" customFormat="1" ht="17.25" x14ac:dyDescent="0.3">
      <c r="A22" s="4042" t="s">
        <v>5026</v>
      </c>
      <c r="B22" s="3518" t="s">
        <v>4002</v>
      </c>
      <c r="C22" s="2266">
        <v>1.403078</v>
      </c>
      <c r="D22" s="2267">
        <v>1.712745</v>
      </c>
      <c r="E22" s="2267">
        <v>1.192982</v>
      </c>
      <c r="F22" s="2267">
        <v>2.1298910000000002</v>
      </c>
      <c r="G22" s="2267">
        <v>1.2749630000000001</v>
      </c>
      <c r="H22" s="2267">
        <v>1.149967</v>
      </c>
      <c r="I22" s="2267">
        <v>7.7453380000000003</v>
      </c>
      <c r="J22" s="2267">
        <v>0.88043000000000005</v>
      </c>
      <c r="K22" s="2267">
        <v>1.587286</v>
      </c>
      <c r="L22" s="2267">
        <v>2.6986669999999999</v>
      </c>
      <c r="M22" s="2268">
        <v>1.5468</v>
      </c>
      <c r="N22" s="2269">
        <v>2.844706</v>
      </c>
      <c r="O22" s="2269">
        <v>1.518203</v>
      </c>
      <c r="P22" s="2269">
        <v>1.772203</v>
      </c>
      <c r="Q22" s="2269">
        <v>3.2571919999999999</v>
      </c>
      <c r="R22" s="2269">
        <v>1.7995239999999999</v>
      </c>
      <c r="S22" s="4049">
        <v>1.6965220000000001</v>
      </c>
      <c r="T22" s="4049">
        <v>1.988769</v>
      </c>
      <c r="U22" s="4049">
        <v>1.3241989999999999</v>
      </c>
      <c r="V22" s="4049">
        <v>1.3989119999999999</v>
      </c>
      <c r="W22" s="4049">
        <v>1.0144150000000001</v>
      </c>
      <c r="X22" s="4049">
        <v>1.216553</v>
      </c>
      <c r="Y22" s="4050">
        <v>2.334676</v>
      </c>
      <c r="Z22" s="4050">
        <v>2.591167</v>
      </c>
      <c r="AA22" s="4050">
        <v>3.1185179999999999</v>
      </c>
      <c r="AB22" s="4050">
        <v>2.0060850000000001</v>
      </c>
      <c r="AC22" s="4050">
        <v>1.2579340000000001</v>
      </c>
      <c r="AD22" s="4052">
        <v>2.0331739999999998</v>
      </c>
      <c r="AE22" s="2270"/>
    </row>
    <row r="23" spans="1:31" s="2271" customFormat="1" ht="17.25" x14ac:dyDescent="0.3">
      <c r="A23" s="4042" t="s">
        <v>5027</v>
      </c>
      <c r="B23" s="3518" t="s">
        <v>4003</v>
      </c>
      <c r="C23" s="2266">
        <v>27.185331000000005</v>
      </c>
      <c r="D23" s="2267">
        <v>22.028818999999999</v>
      </c>
      <c r="E23" s="2267">
        <v>35.07018399999999</v>
      </c>
      <c r="F23" s="2267">
        <v>32.027396999999993</v>
      </c>
      <c r="G23" s="2267">
        <v>30.346934000000005</v>
      </c>
      <c r="H23" s="2267">
        <v>24.153430999999998</v>
      </c>
      <c r="I23" s="2267">
        <v>25.901853000000003</v>
      </c>
      <c r="J23" s="2267">
        <v>21.44654899999999</v>
      </c>
      <c r="K23" s="2267">
        <v>28.356650999999999</v>
      </c>
      <c r="L23" s="2267">
        <v>27.470339999999993</v>
      </c>
      <c r="M23" s="2268">
        <v>29.579845000000006</v>
      </c>
      <c r="N23" s="2269">
        <v>30.906048000000013</v>
      </c>
      <c r="O23" s="2269">
        <v>8.2486209999999858</v>
      </c>
      <c r="P23" s="2269">
        <v>25.532362000000035</v>
      </c>
      <c r="Q23" s="2269">
        <v>21.321840000000009</v>
      </c>
      <c r="R23" s="2269">
        <v>22.373751999999968</v>
      </c>
      <c r="S23" s="4049">
        <v>19.666868999999963</v>
      </c>
      <c r="T23" s="4049">
        <v>19.15944300000001</v>
      </c>
      <c r="U23" s="4049">
        <v>21.695601</v>
      </c>
      <c r="V23" s="4049">
        <v>15.126203</v>
      </c>
      <c r="W23" s="4049">
        <v>15.356263999999999</v>
      </c>
      <c r="X23" s="4049">
        <v>16.273731000000002</v>
      </c>
      <c r="Y23" s="4050">
        <v>16.277384999999999</v>
      </c>
      <c r="Z23" s="4050">
        <v>31.982485</v>
      </c>
      <c r="AA23" s="4050">
        <v>14.125909</v>
      </c>
      <c r="AB23" s="4050">
        <v>19.958051000000001</v>
      </c>
      <c r="AC23" s="4050">
        <v>17.193593</v>
      </c>
      <c r="AD23" s="4052">
        <v>18.078799</v>
      </c>
      <c r="AE23" s="2270"/>
    </row>
    <row r="24" spans="1:31" s="2271" customFormat="1" ht="51.75" x14ac:dyDescent="0.3">
      <c r="A24" s="4065" t="s">
        <v>5028</v>
      </c>
      <c r="B24" s="3518" t="s">
        <v>5029</v>
      </c>
      <c r="C24" s="2266">
        <v>0</v>
      </c>
      <c r="D24" s="2267">
        <v>0</v>
      </c>
      <c r="E24" s="2267">
        <v>0</v>
      </c>
      <c r="F24" s="2267">
        <v>0</v>
      </c>
      <c r="G24" s="2267">
        <v>0</v>
      </c>
      <c r="H24" s="2267">
        <v>0</v>
      </c>
      <c r="I24" s="2267">
        <v>0</v>
      </c>
      <c r="J24" s="2267">
        <v>0</v>
      </c>
      <c r="K24" s="2267">
        <v>0</v>
      </c>
      <c r="L24" s="2267">
        <v>0</v>
      </c>
      <c r="M24" s="2268">
        <v>0</v>
      </c>
      <c r="N24" s="2269">
        <v>0</v>
      </c>
      <c r="O24" s="2269">
        <v>0</v>
      </c>
      <c r="P24" s="2269">
        <v>0</v>
      </c>
      <c r="Q24" s="2269">
        <v>0</v>
      </c>
      <c r="R24" s="2269">
        <v>0</v>
      </c>
      <c r="S24" s="4049">
        <v>0</v>
      </c>
      <c r="T24" s="4049">
        <v>0</v>
      </c>
      <c r="U24" s="4049">
        <v>0</v>
      </c>
      <c r="V24" s="4049">
        <v>0</v>
      </c>
      <c r="W24" s="4049">
        <v>0</v>
      </c>
      <c r="X24" s="4049">
        <v>0</v>
      </c>
      <c r="Y24" s="4050">
        <v>0</v>
      </c>
      <c r="Z24" s="4050">
        <v>0</v>
      </c>
      <c r="AA24" s="4050">
        <v>2.9454999999999999E-2</v>
      </c>
      <c r="AB24" s="4050">
        <v>2.5000000000000001E-2</v>
      </c>
      <c r="AC24" s="4050">
        <v>0</v>
      </c>
      <c r="AD24" s="4052">
        <v>0</v>
      </c>
      <c r="AE24" s="2270"/>
    </row>
    <row r="25" spans="1:31" s="2271" customFormat="1" ht="17.25" x14ac:dyDescent="0.3">
      <c r="A25" s="4042" t="s">
        <v>5030</v>
      </c>
      <c r="B25" s="3518" t="s">
        <v>5031</v>
      </c>
      <c r="C25" s="2266">
        <v>0.121946</v>
      </c>
      <c r="D25" s="2267">
        <v>0.39519700000000002</v>
      </c>
      <c r="E25" s="2267">
        <v>0.114692</v>
      </c>
      <c r="F25" s="2267">
        <v>0.16900299999999999</v>
      </c>
      <c r="G25" s="2267">
        <v>0.111</v>
      </c>
      <c r="H25" s="2267">
        <v>0.48355100000000001</v>
      </c>
      <c r="I25" s="2267">
        <v>0.17533899999999999</v>
      </c>
      <c r="J25" s="2267">
        <v>0.56850000000000001</v>
      </c>
      <c r="K25" s="2267">
        <v>2.1486000000000002E-2</v>
      </c>
      <c r="L25" s="2267">
        <v>0.12</v>
      </c>
      <c r="M25" s="2268">
        <v>9.1999999999999998E-2</v>
      </c>
      <c r="N25" s="2269">
        <v>0.124974</v>
      </c>
      <c r="O25" s="2269">
        <v>0.32700000000000001</v>
      </c>
      <c r="P25" s="2269">
        <v>0.24496499999999999</v>
      </c>
      <c r="Q25" s="2269">
        <v>0.191553</v>
      </c>
      <c r="R25" s="2269">
        <v>0.22187100000000001</v>
      </c>
      <c r="S25" s="4049">
        <v>0</v>
      </c>
      <c r="T25" s="4049">
        <v>0.19980000000000001</v>
      </c>
      <c r="U25" s="4049">
        <v>0.22989999999999999</v>
      </c>
      <c r="V25" s="4049">
        <v>0.299985</v>
      </c>
      <c r="W25" s="4049">
        <v>0.32097300000000001</v>
      </c>
      <c r="X25" s="4049">
        <v>0.53400000000000003</v>
      </c>
      <c r="Y25" s="4050">
        <v>0.38319999999999999</v>
      </c>
      <c r="Z25" s="4050">
        <v>0.43</v>
      </c>
      <c r="AA25" s="4050">
        <v>0.28999999999999998</v>
      </c>
      <c r="AB25" s="4050">
        <v>0.30060100000000001</v>
      </c>
      <c r="AC25" s="4050">
        <v>0</v>
      </c>
      <c r="AD25" s="4052">
        <v>0.34499999999999997</v>
      </c>
      <c r="AE25" s="2270"/>
    </row>
    <row r="26" spans="1:31" s="2271" customFormat="1" ht="18" thickBot="1" x14ac:dyDescent="0.35">
      <c r="A26" s="4043"/>
      <c r="B26" s="3519" t="s">
        <v>5032</v>
      </c>
      <c r="C26" s="2272">
        <v>25.737110000000001</v>
      </c>
      <c r="D26" s="2273">
        <v>22.018177000000001</v>
      </c>
      <c r="E26" s="2273">
        <v>35.687283000000001</v>
      </c>
      <c r="F26" s="2273">
        <v>21.702106000000001</v>
      </c>
      <c r="G26" s="2273">
        <v>37.305055000000003</v>
      </c>
      <c r="H26" s="2273">
        <v>31.659293000000002</v>
      </c>
      <c r="I26" s="2273">
        <v>33.026600000000002</v>
      </c>
      <c r="J26" s="2273">
        <v>29.708821</v>
      </c>
      <c r="K26" s="2273">
        <v>43.738652999999999</v>
      </c>
      <c r="L26" s="2273">
        <v>36.712114999999997</v>
      </c>
      <c r="M26" s="2274">
        <v>30.637415000000001</v>
      </c>
      <c r="N26" s="2275">
        <v>31.055990000000001</v>
      </c>
      <c r="O26" s="2275">
        <v>36.385924000000003</v>
      </c>
      <c r="P26" s="2275">
        <v>35.06711</v>
      </c>
      <c r="Q26" s="2275">
        <v>40.885973999999997</v>
      </c>
      <c r="R26" s="2275">
        <v>49.470982999999997</v>
      </c>
      <c r="S26" s="4053">
        <v>28.184138999999998</v>
      </c>
      <c r="T26" s="4053">
        <v>31.81381</v>
      </c>
      <c r="U26" s="4053">
        <v>18.174779999999998</v>
      </c>
      <c r="V26" s="4053">
        <v>31.765108999999999</v>
      </c>
      <c r="W26" s="4053">
        <v>29.850967000000001</v>
      </c>
      <c r="X26" s="4053">
        <v>29.128205999999999</v>
      </c>
      <c r="Y26" s="4054">
        <v>40.314165000000003</v>
      </c>
      <c r="Z26" s="4054">
        <v>26.839988000000002</v>
      </c>
      <c r="AA26" s="4054">
        <v>26.919129999999999</v>
      </c>
      <c r="AB26" s="4054">
        <v>31.039451</v>
      </c>
      <c r="AC26" s="4054">
        <v>46.404277</v>
      </c>
      <c r="AD26" s="4055">
        <v>47.419716000000001</v>
      </c>
      <c r="AE26" s="2270"/>
    </row>
    <row r="27" spans="1:31" s="2271" customFormat="1" ht="18" thickBot="1" x14ac:dyDescent="0.35">
      <c r="A27" s="2276"/>
      <c r="B27" s="3520" t="s">
        <v>227</v>
      </c>
      <c r="C27" s="2277">
        <v>331.22154599999993</v>
      </c>
      <c r="D27" s="2278">
        <v>329.61593399999987</v>
      </c>
      <c r="E27" s="2278">
        <v>450.52565999999996</v>
      </c>
      <c r="F27" s="2278">
        <v>393.22015600000003</v>
      </c>
      <c r="G27" s="2278">
        <v>436.19422500000007</v>
      </c>
      <c r="H27" s="2278">
        <v>389.03623999999996</v>
      </c>
      <c r="I27" s="2278">
        <v>376.47295199999996</v>
      </c>
      <c r="J27" s="2278">
        <v>433.39257800000001</v>
      </c>
      <c r="K27" s="2278">
        <v>380.04286400000001</v>
      </c>
      <c r="L27" s="2278">
        <v>334.96484500000003</v>
      </c>
      <c r="M27" s="2279">
        <v>354.41184200000009</v>
      </c>
      <c r="N27" s="2280">
        <v>342.77341800000011</v>
      </c>
      <c r="O27" s="2280">
        <v>378.5047209999999</v>
      </c>
      <c r="P27" s="2280">
        <v>375.16533900000002</v>
      </c>
      <c r="Q27" s="2280">
        <v>404.32662899999997</v>
      </c>
      <c r="R27" s="2280">
        <v>356.19284700000003</v>
      </c>
      <c r="S27" s="4056">
        <v>338.88403600000004</v>
      </c>
      <c r="T27" s="4056">
        <v>418.06721099999999</v>
      </c>
      <c r="U27" s="4056">
        <v>342.43261199999995</v>
      </c>
      <c r="V27" s="4056">
        <v>372.80672099999992</v>
      </c>
      <c r="W27" s="4056">
        <v>348.67276500000003</v>
      </c>
      <c r="X27" s="4056">
        <v>323.29544999999996</v>
      </c>
      <c r="Y27" s="4057">
        <v>306.74239299999999</v>
      </c>
      <c r="Z27" s="4057">
        <v>394.53658899999999</v>
      </c>
      <c r="AA27" s="4057">
        <v>372.56564600000002</v>
      </c>
      <c r="AB27" s="4057">
        <v>325.29947499999992</v>
      </c>
      <c r="AC27" s="4057">
        <v>361.93969099999998</v>
      </c>
      <c r="AD27" s="4058">
        <v>372.18267200000003</v>
      </c>
      <c r="AE27" s="2270"/>
    </row>
    <row r="28" spans="1:31" ht="15" customHeight="1" thickTop="1" x14ac:dyDescent="0.3">
      <c r="S28" s="3509"/>
      <c r="T28" s="3509"/>
      <c r="U28" s="3509"/>
      <c r="V28" s="3509"/>
      <c r="W28" s="3509"/>
      <c r="X28" s="3509"/>
      <c r="Y28" s="3509"/>
      <c r="Z28" s="3509"/>
      <c r="AA28" s="3509"/>
      <c r="AB28" s="3509"/>
      <c r="AC28" s="3509"/>
      <c r="AD28" s="3509"/>
    </row>
    <row r="29" spans="1:31" ht="15" customHeight="1" x14ac:dyDescent="0.3">
      <c r="S29" s="3509"/>
      <c r="T29" s="3509"/>
      <c r="U29" s="3509"/>
      <c r="V29" s="3509"/>
      <c r="W29" s="3509"/>
      <c r="X29" s="3509"/>
      <c r="Y29" s="3509"/>
      <c r="Z29" s="3509"/>
      <c r="AA29" s="3509"/>
      <c r="AB29" s="3509"/>
      <c r="AC29" s="3509"/>
      <c r="AD29" s="3509"/>
    </row>
    <row r="30" spans="1:31" ht="22.5" x14ac:dyDescent="0.35">
      <c r="A30" s="4443" t="s">
        <v>5772</v>
      </c>
      <c r="B30" s="4443"/>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row>
    <row r="31" spans="1:31" ht="15.75" customHeight="1" thickBot="1" x14ac:dyDescent="0.35">
      <c r="B31" s="2257"/>
      <c r="C31" s="2257"/>
      <c r="D31" s="2257"/>
      <c r="E31" s="2257"/>
      <c r="F31" s="2257"/>
      <c r="G31" s="2257"/>
      <c r="H31" s="2257"/>
      <c r="I31" s="2257"/>
      <c r="J31" s="2257"/>
      <c r="K31" s="2257"/>
      <c r="L31" s="2257"/>
      <c r="M31" s="2257"/>
      <c r="N31" s="2257"/>
      <c r="S31" s="3509"/>
      <c r="T31" s="3510"/>
      <c r="U31" s="3509"/>
      <c r="V31" s="3509"/>
      <c r="W31" s="3510"/>
      <c r="X31" s="3509"/>
      <c r="Y31" s="3511"/>
      <c r="Z31" s="3509"/>
      <c r="AA31" s="2255"/>
      <c r="AB31" s="3509"/>
      <c r="AC31" s="4442" t="s">
        <v>4387</v>
      </c>
      <c r="AD31" s="4442"/>
    </row>
    <row r="32" spans="1:31" s="2287" customFormat="1" ht="33.75" customHeight="1" thickTop="1" thickBot="1" x14ac:dyDescent="0.3">
      <c r="A32" s="4048" t="s">
        <v>5005</v>
      </c>
      <c r="B32" s="3512" t="s">
        <v>5006</v>
      </c>
      <c r="C32" s="2283">
        <v>42737</v>
      </c>
      <c r="D32" s="2284">
        <v>42767</v>
      </c>
      <c r="E32" s="2284">
        <v>42795</v>
      </c>
      <c r="F32" s="2284">
        <v>42826</v>
      </c>
      <c r="G32" s="2284">
        <v>42856</v>
      </c>
      <c r="H32" s="2284">
        <v>42887</v>
      </c>
      <c r="I32" s="2284">
        <v>42917</v>
      </c>
      <c r="J32" s="2284">
        <v>42948</v>
      </c>
      <c r="K32" s="2284">
        <v>42979</v>
      </c>
      <c r="L32" s="2284">
        <v>43009</v>
      </c>
      <c r="M32" s="2285">
        <v>43040</v>
      </c>
      <c r="N32" s="2286">
        <v>43070</v>
      </c>
      <c r="O32" s="2286">
        <v>43101</v>
      </c>
      <c r="P32" s="2286">
        <v>43132</v>
      </c>
      <c r="Q32" s="2286">
        <v>43160</v>
      </c>
      <c r="R32" s="2286">
        <v>43191</v>
      </c>
      <c r="S32" s="4062">
        <v>43221</v>
      </c>
      <c r="T32" s="4062">
        <v>43252</v>
      </c>
      <c r="U32" s="4062">
        <v>43282</v>
      </c>
      <c r="V32" s="4062">
        <v>43313</v>
      </c>
      <c r="W32" s="4059">
        <v>43344</v>
      </c>
      <c r="X32" s="4059">
        <v>43374</v>
      </c>
      <c r="Y32" s="4060">
        <v>43405</v>
      </c>
      <c r="Z32" s="4060">
        <v>43435</v>
      </c>
      <c r="AA32" s="4060">
        <v>43466</v>
      </c>
      <c r="AB32" s="4060">
        <v>43497</v>
      </c>
      <c r="AC32" s="4060">
        <v>43525</v>
      </c>
      <c r="AD32" s="4061">
        <v>43556</v>
      </c>
    </row>
    <row r="33" spans="1:31" ht="17.25" x14ac:dyDescent="0.3">
      <c r="A33" s="4044" t="s">
        <v>5007</v>
      </c>
      <c r="B33" s="3513" t="s">
        <v>3991</v>
      </c>
      <c r="C33" s="2288">
        <v>1.8737269999999999</v>
      </c>
      <c r="D33" s="2289">
        <v>5.6502299999999996</v>
      </c>
      <c r="E33" s="2289">
        <v>6.1793459999999998</v>
      </c>
      <c r="F33" s="2289">
        <v>6.8903819999999998</v>
      </c>
      <c r="G33" s="2289">
        <v>2.9134190000000002</v>
      </c>
      <c r="H33" s="2289">
        <v>1.3776919999999999</v>
      </c>
      <c r="I33" s="2289">
        <v>5.8307270000000004</v>
      </c>
      <c r="J33" s="2289">
        <v>2.699341</v>
      </c>
      <c r="K33" s="2289">
        <v>2.9321660000000001</v>
      </c>
      <c r="L33" s="2289">
        <v>4.1240329999999998</v>
      </c>
      <c r="M33" s="2290">
        <v>1.3591869999999999</v>
      </c>
      <c r="N33" s="2291">
        <v>3.8012929999999998</v>
      </c>
      <c r="O33" s="2291">
        <v>4.0750380000000002</v>
      </c>
      <c r="P33" s="2291">
        <v>5.492051</v>
      </c>
      <c r="Q33" s="2291">
        <v>2.8839169999999998</v>
      </c>
      <c r="R33" s="2291">
        <v>5.3517130000000002</v>
      </c>
      <c r="S33" s="4063">
        <v>3.3357260000000002</v>
      </c>
      <c r="T33" s="4063">
        <v>4.0821009999999998</v>
      </c>
      <c r="U33" s="4063">
        <v>9.1434730000000002</v>
      </c>
      <c r="V33" s="4063">
        <v>4.4307730000000003</v>
      </c>
      <c r="W33" s="4049">
        <v>5.0496080000000001</v>
      </c>
      <c r="X33" s="4049">
        <v>5.7440550000000004</v>
      </c>
      <c r="Y33" s="4050">
        <v>1.312559</v>
      </c>
      <c r="Z33" s="4050">
        <v>1.96679</v>
      </c>
      <c r="AA33" s="4050">
        <v>5.5024449999999998</v>
      </c>
      <c r="AB33" s="4050">
        <v>11.190146</v>
      </c>
      <c r="AC33" s="4050">
        <v>3.9146969999999999</v>
      </c>
      <c r="AD33" s="4051">
        <v>4.536054</v>
      </c>
      <c r="AE33" s="2292"/>
    </row>
    <row r="34" spans="1:31" ht="17.25" x14ac:dyDescent="0.3">
      <c r="A34" s="4045" t="s">
        <v>5008</v>
      </c>
      <c r="B34" s="3514" t="s">
        <v>3992</v>
      </c>
      <c r="C34" s="2266">
        <v>0</v>
      </c>
      <c r="D34" s="2267">
        <v>0</v>
      </c>
      <c r="E34" s="2267">
        <v>0</v>
      </c>
      <c r="F34" s="2267">
        <v>2.3694E-2</v>
      </c>
      <c r="G34" s="2267">
        <v>0</v>
      </c>
      <c r="H34" s="2267">
        <v>0</v>
      </c>
      <c r="I34" s="2267">
        <v>0</v>
      </c>
      <c r="J34" s="2267">
        <v>3.4252999999999999E-2</v>
      </c>
      <c r="K34" s="2267">
        <v>5.4099000000000001E-2</v>
      </c>
      <c r="L34" s="2267">
        <v>4.5046999999999997E-2</v>
      </c>
      <c r="M34" s="2268">
        <v>0</v>
      </c>
      <c r="N34" s="2269">
        <v>0</v>
      </c>
      <c r="O34" s="2269">
        <v>0</v>
      </c>
      <c r="P34" s="2269">
        <v>8.2864999999999994E-2</v>
      </c>
      <c r="Q34" s="2269">
        <v>0</v>
      </c>
      <c r="R34" s="2269">
        <v>0</v>
      </c>
      <c r="S34" s="4049">
        <v>0</v>
      </c>
      <c r="T34" s="4049">
        <v>0</v>
      </c>
      <c r="U34" s="4049">
        <v>0</v>
      </c>
      <c r="V34" s="4049">
        <v>2.775E-2</v>
      </c>
      <c r="W34" s="4049">
        <v>0</v>
      </c>
      <c r="X34" s="4049">
        <v>0</v>
      </c>
      <c r="Y34" s="4050">
        <v>0</v>
      </c>
      <c r="Z34" s="4050">
        <v>0</v>
      </c>
      <c r="AA34" s="4050">
        <v>0</v>
      </c>
      <c r="AB34" s="4050">
        <v>0</v>
      </c>
      <c r="AC34" s="4050">
        <v>0</v>
      </c>
      <c r="AD34" s="4052">
        <v>0</v>
      </c>
      <c r="AE34" s="2292"/>
    </row>
    <row r="35" spans="1:31" ht="17.25" x14ac:dyDescent="0.3">
      <c r="A35" s="4045" t="s">
        <v>5009</v>
      </c>
      <c r="B35" s="3514" t="s">
        <v>256</v>
      </c>
      <c r="C35" s="2266">
        <v>25.505998999999999</v>
      </c>
      <c r="D35" s="2267">
        <v>34.393787000000003</v>
      </c>
      <c r="E35" s="2267">
        <v>42.556314999999998</v>
      </c>
      <c r="F35" s="2267">
        <v>33.276426000000001</v>
      </c>
      <c r="G35" s="2267">
        <v>42.014259000000003</v>
      </c>
      <c r="H35" s="2267">
        <v>25.791346000000001</v>
      </c>
      <c r="I35" s="2267">
        <v>30.973580999999999</v>
      </c>
      <c r="J35" s="2267">
        <v>33.758459999999999</v>
      </c>
      <c r="K35" s="2267">
        <v>26.025895999999999</v>
      </c>
      <c r="L35" s="2267">
        <v>34.561964000000003</v>
      </c>
      <c r="M35" s="2268">
        <v>29.122147999999999</v>
      </c>
      <c r="N35" s="2269">
        <v>25.755611999999999</v>
      </c>
      <c r="O35" s="2269">
        <v>34.601475000000001</v>
      </c>
      <c r="P35" s="2269">
        <v>34.639186000000002</v>
      </c>
      <c r="Q35" s="2269">
        <v>26.550988</v>
      </c>
      <c r="R35" s="2269">
        <v>26.836786</v>
      </c>
      <c r="S35" s="4049">
        <v>31.837437000000001</v>
      </c>
      <c r="T35" s="4049">
        <v>28.543883999999998</v>
      </c>
      <c r="U35" s="4049">
        <v>34.210056000000002</v>
      </c>
      <c r="V35" s="4049">
        <v>40.196989000000002</v>
      </c>
      <c r="W35" s="4049">
        <v>28.634834000000001</v>
      </c>
      <c r="X35" s="4049">
        <v>32.079802999999998</v>
      </c>
      <c r="Y35" s="4050">
        <v>28.314133000000002</v>
      </c>
      <c r="Z35" s="4050">
        <v>39.206673000000002</v>
      </c>
      <c r="AA35" s="4050">
        <v>43.894100000000002</v>
      </c>
      <c r="AB35" s="4050">
        <v>40.363661</v>
      </c>
      <c r="AC35" s="4050">
        <v>30.507442000000001</v>
      </c>
      <c r="AD35" s="4052">
        <v>34.436408999999998</v>
      </c>
      <c r="AE35" s="2292"/>
    </row>
    <row r="36" spans="1:31" ht="16.5" customHeight="1" x14ac:dyDescent="0.3">
      <c r="A36" s="4045" t="s">
        <v>5010</v>
      </c>
      <c r="B36" s="3514" t="s">
        <v>3993</v>
      </c>
      <c r="C36" s="2266">
        <v>16.069172999999999</v>
      </c>
      <c r="D36" s="2267">
        <v>8.2470289999999995</v>
      </c>
      <c r="E36" s="2267">
        <v>19.579142000000001</v>
      </c>
      <c r="F36" s="2267">
        <v>9.5718099999999993</v>
      </c>
      <c r="G36" s="2267">
        <v>9.8174869999999999</v>
      </c>
      <c r="H36" s="2267">
        <v>11.629056</v>
      </c>
      <c r="I36" s="2267">
        <v>14.737556</v>
      </c>
      <c r="J36" s="2267">
        <v>16.954764000000001</v>
      </c>
      <c r="K36" s="2267">
        <v>2.9596070000000001</v>
      </c>
      <c r="L36" s="2267">
        <v>9.4236889999999995</v>
      </c>
      <c r="M36" s="2268">
        <v>20.105578000000001</v>
      </c>
      <c r="N36" s="2269">
        <v>23.065391000000002</v>
      </c>
      <c r="O36" s="2269">
        <v>20.877905999999999</v>
      </c>
      <c r="P36" s="2269">
        <v>13.191898</v>
      </c>
      <c r="Q36" s="2269">
        <v>19.954177000000001</v>
      </c>
      <c r="R36" s="2269">
        <v>15.967751</v>
      </c>
      <c r="S36" s="4049">
        <v>16.103573000000001</v>
      </c>
      <c r="T36" s="4049">
        <v>15.620875</v>
      </c>
      <c r="U36" s="4049">
        <v>11.735054</v>
      </c>
      <c r="V36" s="4049">
        <v>6.2553280000000004</v>
      </c>
      <c r="W36" s="4049">
        <v>10.372398</v>
      </c>
      <c r="X36" s="4049">
        <v>17.766860000000001</v>
      </c>
      <c r="Y36" s="4050">
        <v>15.11398</v>
      </c>
      <c r="Z36" s="4050">
        <v>8.5498969999999996</v>
      </c>
      <c r="AA36" s="4050">
        <v>24.035513999999999</v>
      </c>
      <c r="AB36" s="4050">
        <v>13.225662</v>
      </c>
      <c r="AC36" s="4050">
        <v>13.931978000000001</v>
      </c>
      <c r="AD36" s="4052">
        <v>14.110277</v>
      </c>
      <c r="AE36" s="2292"/>
    </row>
    <row r="37" spans="1:31" ht="16.5" customHeight="1" x14ac:dyDescent="0.3">
      <c r="A37" s="4045" t="s">
        <v>5011</v>
      </c>
      <c r="B37" s="3514" t="s">
        <v>3994</v>
      </c>
      <c r="C37" s="2266">
        <v>0.314135</v>
      </c>
      <c r="D37" s="2267">
        <v>0.30244599999999999</v>
      </c>
      <c r="E37" s="2267">
        <v>0.11454400000000001</v>
      </c>
      <c r="F37" s="2267">
        <v>0.45794699999999999</v>
      </c>
      <c r="G37" s="2267">
        <v>0.52052699999999996</v>
      </c>
      <c r="H37" s="2267">
        <v>1.418156</v>
      </c>
      <c r="I37" s="2267">
        <v>0.40640900000000002</v>
      </c>
      <c r="J37" s="2267">
        <v>1.0174879999999999</v>
      </c>
      <c r="K37" s="2267">
        <v>0.26413399999999998</v>
      </c>
      <c r="L37" s="2267">
        <v>0.38948700000000003</v>
      </c>
      <c r="M37" s="2268">
        <v>0.32820300000000002</v>
      </c>
      <c r="N37" s="2269">
        <v>0.37868400000000002</v>
      </c>
      <c r="O37" s="2269">
        <v>0.39469300000000002</v>
      </c>
      <c r="P37" s="2269">
        <v>0.16920399999999999</v>
      </c>
      <c r="Q37" s="2269">
        <v>0.86897100000000005</v>
      </c>
      <c r="R37" s="2269">
        <v>0.90102599999999999</v>
      </c>
      <c r="S37" s="4049">
        <v>0.416653</v>
      </c>
      <c r="T37" s="4049">
        <v>0.31012299999999998</v>
      </c>
      <c r="U37" s="4049">
        <v>0.81714699999999996</v>
      </c>
      <c r="V37" s="4049">
        <v>0.256023</v>
      </c>
      <c r="W37" s="4049">
        <v>1.3923209999999999</v>
      </c>
      <c r="X37" s="4049">
        <v>0.81400600000000001</v>
      </c>
      <c r="Y37" s="4050">
        <v>0.66823299999999997</v>
      </c>
      <c r="Z37" s="4050">
        <v>0.32374799999999998</v>
      </c>
      <c r="AA37" s="4050">
        <v>0.31134000000000001</v>
      </c>
      <c r="AB37" s="4050">
        <v>1.423918</v>
      </c>
      <c r="AC37" s="4050">
        <v>2.5522520000000002</v>
      </c>
      <c r="AD37" s="4052">
        <v>0.361709</v>
      </c>
      <c r="AE37" s="2292"/>
    </row>
    <row r="38" spans="1:31" ht="16.5" customHeight="1" x14ac:dyDescent="0.3">
      <c r="A38" s="4045" t="s">
        <v>5012</v>
      </c>
      <c r="B38" s="3514" t="s">
        <v>257</v>
      </c>
      <c r="C38" s="2266">
        <v>5.4787949999999999</v>
      </c>
      <c r="D38" s="2267">
        <v>4.2376849999999999</v>
      </c>
      <c r="E38" s="2267">
        <v>7.9175760000000004</v>
      </c>
      <c r="F38" s="2267">
        <v>14.032254999999999</v>
      </c>
      <c r="G38" s="2267">
        <v>9.3569370000000003</v>
      </c>
      <c r="H38" s="2267">
        <v>7.8336699999999997</v>
      </c>
      <c r="I38" s="2267">
        <v>11.837421000000001</v>
      </c>
      <c r="J38" s="2267">
        <v>9.2373910000000006</v>
      </c>
      <c r="K38" s="2267">
        <v>8.5629399999999993</v>
      </c>
      <c r="L38" s="2267">
        <v>5.0930679999999997</v>
      </c>
      <c r="M38" s="2268">
        <v>7.6807160000000003</v>
      </c>
      <c r="N38" s="2269">
        <v>4.937799</v>
      </c>
      <c r="O38" s="2269">
        <v>9.2499490000000009</v>
      </c>
      <c r="P38" s="2269">
        <v>6.0605370000000001</v>
      </c>
      <c r="Q38" s="2269">
        <v>9.9650049999999997</v>
      </c>
      <c r="R38" s="2269">
        <v>7.4489710000000002</v>
      </c>
      <c r="S38" s="4049">
        <v>9.6599269999999997</v>
      </c>
      <c r="T38" s="4049">
        <v>18.663461000000002</v>
      </c>
      <c r="U38" s="4049">
        <v>11.768860999999999</v>
      </c>
      <c r="V38" s="4049">
        <v>12.067918000000001</v>
      </c>
      <c r="W38" s="4049">
        <v>13.798814</v>
      </c>
      <c r="X38" s="4049">
        <v>8.0550800000000002</v>
      </c>
      <c r="Y38" s="4050">
        <v>11.506123000000001</v>
      </c>
      <c r="Z38" s="4050">
        <v>15.687813</v>
      </c>
      <c r="AA38" s="4050">
        <v>28.353940000000001</v>
      </c>
      <c r="AB38" s="4050">
        <v>13.179735000000001</v>
      </c>
      <c r="AC38" s="4050">
        <v>15.054982000000001</v>
      </c>
      <c r="AD38" s="4052">
        <v>9.7754309999999993</v>
      </c>
      <c r="AE38" s="2292"/>
    </row>
    <row r="39" spans="1:31" ht="33" x14ac:dyDescent="0.3">
      <c r="A39" s="4066" t="s">
        <v>5013</v>
      </c>
      <c r="B39" s="3514" t="s">
        <v>5014</v>
      </c>
      <c r="C39" s="2266">
        <v>88.102399000000005</v>
      </c>
      <c r="D39" s="2267">
        <v>85.794148000000007</v>
      </c>
      <c r="E39" s="2267">
        <v>117.299482</v>
      </c>
      <c r="F39" s="2267">
        <v>98.597997000000007</v>
      </c>
      <c r="G39" s="2267">
        <v>100.65992900000001</v>
      </c>
      <c r="H39" s="2267">
        <v>115.082792</v>
      </c>
      <c r="I39" s="2267">
        <v>117.499291</v>
      </c>
      <c r="J39" s="2267">
        <v>121.151297</v>
      </c>
      <c r="K39" s="2267">
        <v>106.603751</v>
      </c>
      <c r="L39" s="2267">
        <v>102.995744</v>
      </c>
      <c r="M39" s="2268">
        <v>112.531271</v>
      </c>
      <c r="N39" s="2269">
        <v>124.939334</v>
      </c>
      <c r="O39" s="2269">
        <v>114.061331</v>
      </c>
      <c r="P39" s="2269">
        <v>100.101615</v>
      </c>
      <c r="Q39" s="2269">
        <v>111.013334</v>
      </c>
      <c r="R39" s="2269">
        <v>103.14534399999999</v>
      </c>
      <c r="S39" s="4049">
        <v>127.72086299999999</v>
      </c>
      <c r="T39" s="4049">
        <v>106.31444399999999</v>
      </c>
      <c r="U39" s="4049">
        <v>128.24471199999999</v>
      </c>
      <c r="V39" s="4049">
        <v>130.923158</v>
      </c>
      <c r="W39" s="4049">
        <v>126.183335</v>
      </c>
      <c r="X39" s="4049">
        <v>130.73920699999999</v>
      </c>
      <c r="Y39" s="4050">
        <v>126.426113</v>
      </c>
      <c r="Z39" s="4050">
        <v>132.38606200000001</v>
      </c>
      <c r="AA39" s="4050">
        <v>144.142124</v>
      </c>
      <c r="AB39" s="4050">
        <v>103.01333099999999</v>
      </c>
      <c r="AC39" s="4050">
        <v>93.131393000000003</v>
      </c>
      <c r="AD39" s="4052">
        <v>137.71633499999999</v>
      </c>
      <c r="AE39" s="2292"/>
    </row>
    <row r="40" spans="1:31" ht="17.25" x14ac:dyDescent="0.3">
      <c r="A40" s="4045" t="s">
        <v>5015</v>
      </c>
      <c r="B40" s="3514" t="s">
        <v>3996</v>
      </c>
      <c r="C40" s="2266">
        <v>16.889818999999999</v>
      </c>
      <c r="D40" s="2267">
        <v>9.5534099999999995</v>
      </c>
      <c r="E40" s="2267">
        <v>12.725694000000001</v>
      </c>
      <c r="F40" s="2267">
        <v>12.018700000000001</v>
      </c>
      <c r="G40" s="2267">
        <v>24.239138000000001</v>
      </c>
      <c r="H40" s="2267">
        <v>10.063411</v>
      </c>
      <c r="I40" s="2267">
        <v>15.013552000000001</v>
      </c>
      <c r="J40" s="2267">
        <v>26.080587999999999</v>
      </c>
      <c r="K40" s="2267">
        <v>14.526399</v>
      </c>
      <c r="L40" s="2267">
        <v>19.260724</v>
      </c>
      <c r="M40" s="2268">
        <v>20.515142999999998</v>
      </c>
      <c r="N40" s="2269">
        <v>18.348980999999998</v>
      </c>
      <c r="O40" s="2269">
        <v>13.143618999999999</v>
      </c>
      <c r="P40" s="2269">
        <v>17.068452000000001</v>
      </c>
      <c r="Q40" s="2269">
        <v>12.835943</v>
      </c>
      <c r="R40" s="2269">
        <v>11.688777999999999</v>
      </c>
      <c r="S40" s="4049">
        <v>16.368275000000001</v>
      </c>
      <c r="T40" s="4049">
        <v>19.409613</v>
      </c>
      <c r="U40" s="4049">
        <v>12.17878</v>
      </c>
      <c r="V40" s="4049">
        <v>17.784216000000001</v>
      </c>
      <c r="W40" s="4049">
        <v>13.337383000000001</v>
      </c>
      <c r="X40" s="4049">
        <v>24.538827000000001</v>
      </c>
      <c r="Y40" s="4050">
        <v>22.685216</v>
      </c>
      <c r="Z40" s="4050">
        <v>21.039429999999999</v>
      </c>
      <c r="AA40" s="4050">
        <v>13.267977</v>
      </c>
      <c r="AB40" s="4050">
        <v>11.512627999999999</v>
      </c>
      <c r="AC40" s="4050">
        <v>10.64289</v>
      </c>
      <c r="AD40" s="4052">
        <v>16.521840999999998</v>
      </c>
      <c r="AE40" s="2292"/>
    </row>
    <row r="41" spans="1:31" ht="17.25" x14ac:dyDescent="0.3">
      <c r="A41" s="4045" t="s">
        <v>5016</v>
      </c>
      <c r="B41" s="3514" t="s">
        <v>3997</v>
      </c>
      <c r="C41" s="2266">
        <v>2.8349150000000001</v>
      </c>
      <c r="D41" s="2267">
        <v>12.129167000000001</v>
      </c>
      <c r="E41" s="2267">
        <v>16.03096</v>
      </c>
      <c r="F41" s="2267">
        <v>16.690125999999999</v>
      </c>
      <c r="G41" s="2267">
        <v>12.170495000000001</v>
      </c>
      <c r="H41" s="2267">
        <v>10.831574</v>
      </c>
      <c r="I41" s="2267">
        <v>7.612323</v>
      </c>
      <c r="J41" s="2267">
        <v>16.481141999999998</v>
      </c>
      <c r="K41" s="2267">
        <v>2.4238460000000002</v>
      </c>
      <c r="L41" s="2267">
        <v>1.4669559999999999</v>
      </c>
      <c r="M41" s="2268">
        <v>4.2434839999999996</v>
      </c>
      <c r="N41" s="2269">
        <v>1.5391550000000001</v>
      </c>
      <c r="O41" s="2269">
        <v>6.6895449999999999</v>
      </c>
      <c r="P41" s="2269">
        <v>7.3960610000000004</v>
      </c>
      <c r="Q41" s="2269">
        <v>1.175969</v>
      </c>
      <c r="R41" s="2269">
        <v>4.1955210000000003</v>
      </c>
      <c r="S41" s="4049">
        <v>7.5385330000000002</v>
      </c>
      <c r="T41" s="4049">
        <v>8.6924299999999999</v>
      </c>
      <c r="U41" s="4049">
        <v>5.2511840000000003</v>
      </c>
      <c r="V41" s="4049">
        <v>4.1489450000000003</v>
      </c>
      <c r="W41" s="4049">
        <v>3.0121889999999998</v>
      </c>
      <c r="X41" s="4049">
        <v>3.7753709999999998</v>
      </c>
      <c r="Y41" s="4050">
        <v>3.1713550000000001</v>
      </c>
      <c r="Z41" s="4050">
        <v>9.0371220000000001</v>
      </c>
      <c r="AA41" s="4050">
        <v>3.0327549999999999</v>
      </c>
      <c r="AB41" s="4050">
        <v>3.7700049999999998</v>
      </c>
      <c r="AC41" s="4050">
        <v>6.2537609999999999</v>
      </c>
      <c r="AD41" s="4052">
        <v>5.0543670000000001</v>
      </c>
      <c r="AE41" s="2292"/>
    </row>
    <row r="42" spans="1:31" ht="17.25" x14ac:dyDescent="0.3">
      <c r="A42" s="4045" t="s">
        <v>5017</v>
      </c>
      <c r="B42" s="3514" t="s">
        <v>3998</v>
      </c>
      <c r="C42" s="2266">
        <v>9.6136789999999994</v>
      </c>
      <c r="D42" s="2267">
        <v>13.383050000000001</v>
      </c>
      <c r="E42" s="2267">
        <v>12.783562</v>
      </c>
      <c r="F42" s="2267">
        <v>10.564188</v>
      </c>
      <c r="G42" s="2267">
        <v>21.164238000000001</v>
      </c>
      <c r="H42" s="2267">
        <v>13.447229</v>
      </c>
      <c r="I42" s="2267">
        <v>8.1844809999999999</v>
      </c>
      <c r="J42" s="2267">
        <v>11.053234</v>
      </c>
      <c r="K42" s="2267">
        <v>14.215763000000001</v>
      </c>
      <c r="L42" s="2267">
        <v>9.4190670000000001</v>
      </c>
      <c r="M42" s="2268">
        <v>20.54552</v>
      </c>
      <c r="N42" s="2269">
        <v>19.196999000000002</v>
      </c>
      <c r="O42" s="2269">
        <v>26.085222999999999</v>
      </c>
      <c r="P42" s="2269">
        <v>14.641035</v>
      </c>
      <c r="Q42" s="2269">
        <v>20.054880000000001</v>
      </c>
      <c r="R42" s="2269">
        <v>14.610779000000001</v>
      </c>
      <c r="S42" s="4049">
        <v>20.688759999999998</v>
      </c>
      <c r="T42" s="4049">
        <v>16.058529</v>
      </c>
      <c r="U42" s="4049">
        <v>15.863486999999999</v>
      </c>
      <c r="V42" s="4049">
        <v>15.493672</v>
      </c>
      <c r="W42" s="4049">
        <v>16.918222</v>
      </c>
      <c r="X42" s="4049">
        <v>19.064589999999999</v>
      </c>
      <c r="Y42" s="4050">
        <v>20.031177</v>
      </c>
      <c r="Z42" s="4050">
        <v>27.194441000000001</v>
      </c>
      <c r="AA42" s="4050">
        <v>20.80086</v>
      </c>
      <c r="AB42" s="4050">
        <v>26.048172999999998</v>
      </c>
      <c r="AC42" s="4050">
        <v>16.891673000000001</v>
      </c>
      <c r="AD42" s="4052">
        <v>22.451421</v>
      </c>
      <c r="AE42" s="2292"/>
    </row>
    <row r="43" spans="1:31" ht="17.25" x14ac:dyDescent="0.3">
      <c r="A43" s="4045" t="s">
        <v>5018</v>
      </c>
      <c r="B43" s="3514" t="s">
        <v>262</v>
      </c>
      <c r="C43" s="2266">
        <v>66.404910999999998</v>
      </c>
      <c r="D43" s="2267">
        <v>58.602316999999999</v>
      </c>
      <c r="E43" s="2267">
        <v>81.180053000000001</v>
      </c>
      <c r="F43" s="2267">
        <v>87.228334000000004</v>
      </c>
      <c r="G43" s="2267">
        <v>80.033985999999999</v>
      </c>
      <c r="H43" s="2267">
        <v>81.401861999999994</v>
      </c>
      <c r="I43" s="2267">
        <v>66.227557000000004</v>
      </c>
      <c r="J43" s="2267">
        <v>72.599221</v>
      </c>
      <c r="K43" s="2267">
        <v>39.170645</v>
      </c>
      <c r="L43" s="2267">
        <v>46.559255</v>
      </c>
      <c r="M43" s="2268">
        <v>39.957571999999999</v>
      </c>
      <c r="N43" s="2269">
        <v>63.422184999999999</v>
      </c>
      <c r="O43" s="2269">
        <v>46.861897999999997</v>
      </c>
      <c r="P43" s="2269">
        <v>28.575171999999998</v>
      </c>
      <c r="Q43" s="2269">
        <v>40.040151000000002</v>
      </c>
      <c r="R43" s="2269">
        <v>37.959099999999999</v>
      </c>
      <c r="S43" s="4049">
        <v>57.364122000000002</v>
      </c>
      <c r="T43" s="4049">
        <v>55.643030000000003</v>
      </c>
      <c r="U43" s="4049">
        <v>60.795597000000001</v>
      </c>
      <c r="V43" s="4049">
        <v>70.381085999999996</v>
      </c>
      <c r="W43" s="4049">
        <v>51.429837999999997</v>
      </c>
      <c r="X43" s="4049">
        <v>49.716672000000003</v>
      </c>
      <c r="Y43" s="4050">
        <v>44.700550999999997</v>
      </c>
      <c r="Z43" s="4050">
        <v>43.918005999999998</v>
      </c>
      <c r="AA43" s="4050">
        <v>55.535260000000001</v>
      </c>
      <c r="AB43" s="4050">
        <v>59.700547</v>
      </c>
      <c r="AC43" s="4050">
        <v>54.581446999999997</v>
      </c>
      <c r="AD43" s="4052">
        <v>66.443967999999998</v>
      </c>
      <c r="AE43" s="2292"/>
    </row>
    <row r="44" spans="1:31" ht="17.25" x14ac:dyDescent="0.3">
      <c r="A44" s="4045" t="s">
        <v>5019</v>
      </c>
      <c r="B44" s="3514" t="s">
        <v>263</v>
      </c>
      <c r="C44" s="2266">
        <v>0.44874799999999998</v>
      </c>
      <c r="D44" s="2267">
        <v>0.82886700000000002</v>
      </c>
      <c r="E44" s="2267">
        <v>0.26416000000000001</v>
      </c>
      <c r="F44" s="2267">
        <v>0.57659700000000003</v>
      </c>
      <c r="G44" s="2267">
        <v>1.6295649999999999</v>
      </c>
      <c r="H44" s="2267">
        <v>0.94938299999999998</v>
      </c>
      <c r="I44" s="2267">
        <v>0.37844</v>
      </c>
      <c r="J44" s="2267">
        <v>2.543377</v>
      </c>
      <c r="K44" s="2267">
        <v>3.007225</v>
      </c>
      <c r="L44" s="2267">
        <v>0.16958599999999999</v>
      </c>
      <c r="M44" s="2268">
        <v>1.1107419999999999</v>
      </c>
      <c r="N44" s="2269">
        <v>0.29610500000000001</v>
      </c>
      <c r="O44" s="2269">
        <v>0.44308799999999998</v>
      </c>
      <c r="P44" s="2269">
        <v>0.59339299999999995</v>
      </c>
      <c r="Q44" s="2269">
        <v>2.3893140000000002</v>
      </c>
      <c r="R44" s="2269">
        <v>1.251147</v>
      </c>
      <c r="S44" s="4049">
        <v>0.50114499999999995</v>
      </c>
      <c r="T44" s="4049">
        <v>4.0275920000000003</v>
      </c>
      <c r="U44" s="4049">
        <v>1.4340200000000001</v>
      </c>
      <c r="V44" s="4049">
        <v>0.40084500000000001</v>
      </c>
      <c r="W44" s="4049">
        <v>0.59552099999999997</v>
      </c>
      <c r="X44" s="4049">
        <v>2.4821070000000001</v>
      </c>
      <c r="Y44" s="4050">
        <v>3.4152339999999999</v>
      </c>
      <c r="Z44" s="4050">
        <v>0.64046400000000003</v>
      </c>
      <c r="AA44" s="4050">
        <v>0.99576699999999996</v>
      </c>
      <c r="AB44" s="4050">
        <v>0.45868399999999998</v>
      </c>
      <c r="AC44" s="4050">
        <v>0.27297100000000002</v>
      </c>
      <c r="AD44" s="4052">
        <v>1.480804</v>
      </c>
      <c r="AE44" s="2292"/>
    </row>
    <row r="45" spans="1:31" ht="17.25" x14ac:dyDescent="0.3">
      <c r="A45" s="4045" t="s">
        <v>5020</v>
      </c>
      <c r="B45" s="3514" t="s">
        <v>3999</v>
      </c>
      <c r="C45" s="2266">
        <v>3.6187610000000001</v>
      </c>
      <c r="D45" s="2267">
        <v>7.0136200000000004</v>
      </c>
      <c r="E45" s="2267">
        <v>22.555574</v>
      </c>
      <c r="F45" s="2267">
        <v>12.501988000000001</v>
      </c>
      <c r="G45" s="2267">
        <v>18.728594999999999</v>
      </c>
      <c r="H45" s="2267">
        <v>11.814937</v>
      </c>
      <c r="I45" s="2267">
        <v>26.637785999999998</v>
      </c>
      <c r="J45" s="2267">
        <v>22.343195000000001</v>
      </c>
      <c r="K45" s="2267">
        <v>19.145900999999999</v>
      </c>
      <c r="L45" s="2267">
        <v>12.492255</v>
      </c>
      <c r="M45" s="2268">
        <v>8.4747330000000005</v>
      </c>
      <c r="N45" s="2269">
        <v>9.9276599999999995</v>
      </c>
      <c r="O45" s="2269">
        <v>8.3821329999999996</v>
      </c>
      <c r="P45" s="2269">
        <v>9.1300799999999995</v>
      </c>
      <c r="Q45" s="2269">
        <v>18.289963</v>
      </c>
      <c r="R45" s="2269">
        <v>3.7088260000000002</v>
      </c>
      <c r="S45" s="4049">
        <v>11.415812000000001</v>
      </c>
      <c r="T45" s="4049">
        <v>14.786317</v>
      </c>
      <c r="U45" s="4049">
        <v>8.9783849999999994</v>
      </c>
      <c r="V45" s="4049">
        <v>10.02014</v>
      </c>
      <c r="W45" s="4049">
        <v>6.6072379999999997</v>
      </c>
      <c r="X45" s="4049">
        <v>3.8363290000000001</v>
      </c>
      <c r="Y45" s="4050">
        <v>3.7736179999999999</v>
      </c>
      <c r="Z45" s="4050">
        <v>9.8176649999999999</v>
      </c>
      <c r="AA45" s="4050">
        <v>7.0694169999999996</v>
      </c>
      <c r="AB45" s="4050">
        <v>8.6537120000000005</v>
      </c>
      <c r="AC45" s="4050">
        <v>5.3673279999999997</v>
      </c>
      <c r="AD45" s="4052">
        <v>9.4097019999999993</v>
      </c>
      <c r="AE45" s="2292"/>
    </row>
    <row r="46" spans="1:31" ht="17.25" x14ac:dyDescent="0.3">
      <c r="A46" s="4045" t="s">
        <v>5021</v>
      </c>
      <c r="B46" s="3514" t="s">
        <v>4000</v>
      </c>
      <c r="C46" s="2266">
        <v>3.1371440000000002</v>
      </c>
      <c r="D46" s="2267">
        <v>2.8717259999999998</v>
      </c>
      <c r="E46" s="2267">
        <v>4.2594760000000003</v>
      </c>
      <c r="F46" s="2267">
        <v>3.6478920000000001</v>
      </c>
      <c r="G46" s="2267">
        <v>3.8777750000000002</v>
      </c>
      <c r="H46" s="2267">
        <v>6.4176200000000003</v>
      </c>
      <c r="I46" s="2267">
        <v>4.4376350000000002</v>
      </c>
      <c r="J46" s="2267">
        <v>4.5064820000000001</v>
      </c>
      <c r="K46" s="2267">
        <v>6.3056429999999999</v>
      </c>
      <c r="L46" s="2267">
        <v>5.647602</v>
      </c>
      <c r="M46" s="2268">
        <v>6.9406140000000001</v>
      </c>
      <c r="N46" s="2269">
        <v>4.9382089999999996</v>
      </c>
      <c r="O46" s="2269">
        <v>5.9627509999999999</v>
      </c>
      <c r="P46" s="2269">
        <v>3.783182</v>
      </c>
      <c r="Q46" s="2269">
        <v>5.0711469999999998</v>
      </c>
      <c r="R46" s="2269">
        <v>3.8336190000000001</v>
      </c>
      <c r="S46" s="4049">
        <v>4.9973429999999999</v>
      </c>
      <c r="T46" s="4049">
        <v>6.7400520000000004</v>
      </c>
      <c r="U46" s="4049">
        <v>5.9060589999999999</v>
      </c>
      <c r="V46" s="4049">
        <v>5.1646520000000002</v>
      </c>
      <c r="W46" s="4049">
        <v>10.20861</v>
      </c>
      <c r="X46" s="4049">
        <v>7.5763590000000001</v>
      </c>
      <c r="Y46" s="4050">
        <v>6.0936839999999997</v>
      </c>
      <c r="Z46" s="4050">
        <v>6.4615629999999999</v>
      </c>
      <c r="AA46" s="4050">
        <v>4.4762110000000002</v>
      </c>
      <c r="AB46" s="4050">
        <v>4.6599430000000002</v>
      </c>
      <c r="AC46" s="4050">
        <v>4.4157510000000002</v>
      </c>
      <c r="AD46" s="4052">
        <v>6.3443399999999999</v>
      </c>
      <c r="AE46" s="2292"/>
    </row>
    <row r="47" spans="1:31" ht="17.25" x14ac:dyDescent="0.3">
      <c r="A47" s="4045" t="s">
        <v>5022</v>
      </c>
      <c r="B47" s="3514" t="s">
        <v>5023</v>
      </c>
      <c r="C47" s="2266">
        <v>25.437317</v>
      </c>
      <c r="D47" s="2267">
        <v>33.795636999999999</v>
      </c>
      <c r="E47" s="2267">
        <v>13.570392999999999</v>
      </c>
      <c r="F47" s="2267">
        <v>16.030614</v>
      </c>
      <c r="G47" s="2267">
        <v>24.142883999999999</v>
      </c>
      <c r="H47" s="2267">
        <v>33.358784</v>
      </c>
      <c r="I47" s="2267">
        <v>24.439851999999998</v>
      </c>
      <c r="J47" s="2267">
        <v>26.190521</v>
      </c>
      <c r="K47" s="2267">
        <v>36.551259000000002</v>
      </c>
      <c r="L47" s="2267">
        <v>29.649826999999998</v>
      </c>
      <c r="M47" s="2268">
        <v>31.611418</v>
      </c>
      <c r="N47" s="2269">
        <v>19.561145</v>
      </c>
      <c r="O47" s="2269">
        <v>47.460908000000003</v>
      </c>
      <c r="P47" s="2269">
        <v>22.918433</v>
      </c>
      <c r="Q47" s="2269">
        <v>36.100518999999998</v>
      </c>
      <c r="R47" s="2269">
        <v>18.596623999999998</v>
      </c>
      <c r="S47" s="4049">
        <v>36.615346000000002</v>
      </c>
      <c r="T47" s="4049">
        <v>24.380780999999999</v>
      </c>
      <c r="U47" s="4049">
        <v>40.021262</v>
      </c>
      <c r="V47" s="4049">
        <v>41.452291000000002</v>
      </c>
      <c r="W47" s="4049">
        <v>29.955783</v>
      </c>
      <c r="X47" s="4049">
        <v>23.762546</v>
      </c>
      <c r="Y47" s="4050">
        <v>43.376697999999998</v>
      </c>
      <c r="Z47" s="4050">
        <v>26.484911</v>
      </c>
      <c r="AA47" s="4050">
        <v>30.272081</v>
      </c>
      <c r="AB47" s="4050">
        <v>20.059415000000001</v>
      </c>
      <c r="AC47" s="4050">
        <v>25.220177</v>
      </c>
      <c r="AD47" s="4052">
        <v>31.439149</v>
      </c>
      <c r="AE47" s="2292"/>
    </row>
    <row r="48" spans="1:31" ht="17.25" x14ac:dyDescent="0.3">
      <c r="A48" s="4045" t="s">
        <v>5024</v>
      </c>
      <c r="B48" s="3514" t="s">
        <v>880</v>
      </c>
      <c r="C48" s="2266">
        <v>1.0447630000000001</v>
      </c>
      <c r="D48" s="2267">
        <v>0.48388999999999999</v>
      </c>
      <c r="E48" s="2267">
        <v>0.22772400000000001</v>
      </c>
      <c r="F48" s="2267">
        <v>0.82512600000000003</v>
      </c>
      <c r="G48" s="2267">
        <v>1.480442</v>
      </c>
      <c r="H48" s="2267">
        <v>9.4362619999999993</v>
      </c>
      <c r="I48" s="2267">
        <v>0.65076699999999998</v>
      </c>
      <c r="J48" s="2267">
        <v>0.48773699999999998</v>
      </c>
      <c r="K48" s="2267">
        <v>2.6810019999999999</v>
      </c>
      <c r="L48" s="2267">
        <v>0.84370999999999996</v>
      </c>
      <c r="M48" s="2268">
        <v>0.14794299999999999</v>
      </c>
      <c r="N48" s="2269">
        <v>0.17220099999999999</v>
      </c>
      <c r="O48" s="2269">
        <v>0.54732700000000001</v>
      </c>
      <c r="P48" s="2269">
        <v>0.80044499999999996</v>
      </c>
      <c r="Q48" s="2269">
        <v>0.665493</v>
      </c>
      <c r="R48" s="2269">
        <v>1.594938</v>
      </c>
      <c r="S48" s="4049">
        <v>0.39618100000000001</v>
      </c>
      <c r="T48" s="4049">
        <v>2.8493849999999998</v>
      </c>
      <c r="U48" s="4049">
        <v>0.124914</v>
      </c>
      <c r="V48" s="4049">
        <v>6.434342</v>
      </c>
      <c r="W48" s="4049">
        <v>1.0713090000000001</v>
      </c>
      <c r="X48" s="4049">
        <v>1.631243</v>
      </c>
      <c r="Y48" s="4050">
        <v>0.87265400000000004</v>
      </c>
      <c r="Z48" s="4050">
        <v>0.63938399999999995</v>
      </c>
      <c r="AA48" s="4050">
        <v>0.38617000000000001</v>
      </c>
      <c r="AB48" s="4050">
        <v>0.38331599999999999</v>
      </c>
      <c r="AC48" s="4050">
        <v>0.50011899999999998</v>
      </c>
      <c r="AD48" s="4052">
        <v>0.70991899999999997</v>
      </c>
      <c r="AE48" s="2292"/>
    </row>
    <row r="49" spans="1:31" ht="17.25" x14ac:dyDescent="0.3">
      <c r="A49" s="4045" t="s">
        <v>5025</v>
      </c>
      <c r="B49" s="3514" t="s">
        <v>4001</v>
      </c>
      <c r="C49" s="2266">
        <v>4.0357560000000001</v>
      </c>
      <c r="D49" s="2267">
        <v>6.9129310000000004</v>
      </c>
      <c r="E49" s="2267">
        <v>5.1056530000000002</v>
      </c>
      <c r="F49" s="2267">
        <v>5.206658</v>
      </c>
      <c r="G49" s="2267">
        <v>4.378101</v>
      </c>
      <c r="H49" s="2267">
        <v>8.9270289999999992</v>
      </c>
      <c r="I49" s="2267">
        <v>13.045483000000001</v>
      </c>
      <c r="J49" s="2267">
        <v>15.305902</v>
      </c>
      <c r="K49" s="2267">
        <v>10.424073</v>
      </c>
      <c r="L49" s="2267">
        <v>18.761006999999999</v>
      </c>
      <c r="M49" s="2268">
        <v>19.431882999999999</v>
      </c>
      <c r="N49" s="2269">
        <v>6.2664759999999999</v>
      </c>
      <c r="O49" s="2269">
        <v>6.0924269999999998</v>
      </c>
      <c r="P49" s="2269">
        <v>4.2823919999999998</v>
      </c>
      <c r="Q49" s="2269">
        <v>5.8033080000000004</v>
      </c>
      <c r="R49" s="2269">
        <v>4.8931310000000003</v>
      </c>
      <c r="S49" s="4049">
        <v>6.0560960000000001</v>
      </c>
      <c r="T49" s="4049">
        <v>5.1254289999999996</v>
      </c>
      <c r="U49" s="4049">
        <v>4.1904070000000004</v>
      </c>
      <c r="V49" s="4049">
        <v>5.4786710000000003</v>
      </c>
      <c r="W49" s="4049">
        <v>4.8306079999999998</v>
      </c>
      <c r="X49" s="4049">
        <v>5.0418459999999996</v>
      </c>
      <c r="Y49" s="4050">
        <v>4.9606620000000001</v>
      </c>
      <c r="Z49" s="4050">
        <v>5.4875059999999998</v>
      </c>
      <c r="AA49" s="4050">
        <v>4.8999550000000003</v>
      </c>
      <c r="AB49" s="4050">
        <v>6.1767599999999998</v>
      </c>
      <c r="AC49" s="4050">
        <v>5.2119080000000002</v>
      </c>
      <c r="AD49" s="4052">
        <v>5.4412659999999997</v>
      </c>
      <c r="AE49" s="2292"/>
    </row>
    <row r="50" spans="1:31" ht="17.25" x14ac:dyDescent="0.3">
      <c r="A50" s="4045" t="s">
        <v>5026</v>
      </c>
      <c r="B50" s="3514" t="s">
        <v>4002</v>
      </c>
      <c r="C50" s="2266">
        <v>0.74888200000000005</v>
      </c>
      <c r="D50" s="2267">
        <v>0.75899799999999995</v>
      </c>
      <c r="E50" s="2267">
        <v>2.2659720000000001</v>
      </c>
      <c r="F50" s="2267">
        <v>0.59607900000000003</v>
      </c>
      <c r="G50" s="2267">
        <v>1.0317769999999999</v>
      </c>
      <c r="H50" s="2267">
        <v>0.47512900000000002</v>
      </c>
      <c r="I50" s="2267">
        <v>0.85426899999999995</v>
      </c>
      <c r="J50" s="2267">
        <v>6.9998420000000001</v>
      </c>
      <c r="K50" s="2267">
        <v>0.55164599999999997</v>
      </c>
      <c r="L50" s="2267">
        <v>1.0960490000000001</v>
      </c>
      <c r="M50" s="2268">
        <v>1.8840209999999999</v>
      </c>
      <c r="N50" s="2269">
        <v>0.89090400000000003</v>
      </c>
      <c r="O50" s="2269">
        <v>0.42893700000000001</v>
      </c>
      <c r="P50" s="2269">
        <v>0.85475199999999996</v>
      </c>
      <c r="Q50" s="2269">
        <v>0.98475800000000002</v>
      </c>
      <c r="R50" s="2269">
        <v>0.65812199999999998</v>
      </c>
      <c r="S50" s="4049">
        <v>0.797983</v>
      </c>
      <c r="T50" s="4049">
        <v>11.352679999999964</v>
      </c>
      <c r="U50" s="4049">
        <v>1.299004</v>
      </c>
      <c r="V50" s="4049">
        <v>1.422291</v>
      </c>
      <c r="W50" s="4049">
        <v>0.55962800000000001</v>
      </c>
      <c r="X50" s="4049">
        <v>1.08646</v>
      </c>
      <c r="Y50" s="4050">
        <v>0.89717100000000005</v>
      </c>
      <c r="Z50" s="4050">
        <v>0.50260000000000005</v>
      </c>
      <c r="AA50" s="4050">
        <v>0.52501200000000003</v>
      </c>
      <c r="AB50" s="4050">
        <v>0.46682899999999999</v>
      </c>
      <c r="AC50" s="4050">
        <v>1.504699</v>
      </c>
      <c r="AD50" s="4052">
        <v>0.44214599999999998</v>
      </c>
      <c r="AE50" s="2292"/>
    </row>
    <row r="51" spans="1:31" ht="17.25" x14ac:dyDescent="0.3">
      <c r="A51" s="4045" t="s">
        <v>5027</v>
      </c>
      <c r="B51" s="3514" t="s">
        <v>4003</v>
      </c>
      <c r="C51" s="2266">
        <v>19.851663000000002</v>
      </c>
      <c r="D51" s="2267">
        <v>13.033164000000006</v>
      </c>
      <c r="E51" s="2267">
        <v>21.081986999999998</v>
      </c>
      <c r="F51" s="2267">
        <v>18.526280000000007</v>
      </c>
      <c r="G51" s="2267">
        <v>16.120517</v>
      </c>
      <c r="H51" s="2267">
        <v>17.785160999999995</v>
      </c>
      <c r="I51" s="2267">
        <v>20.719462</v>
      </c>
      <c r="J51" s="2267">
        <v>19.627191999999994</v>
      </c>
      <c r="K51" s="2267">
        <v>19.168744000000004</v>
      </c>
      <c r="L51" s="2267">
        <v>15.294706000000005</v>
      </c>
      <c r="M51" s="2268">
        <v>17.228833999999992</v>
      </c>
      <c r="N51" s="2269">
        <v>23.09421900000001</v>
      </c>
      <c r="O51" s="2269">
        <v>8.9935820000000035</v>
      </c>
      <c r="P51" s="2269">
        <v>13.063686000000018</v>
      </c>
      <c r="Q51" s="2269">
        <v>13.357920669999999</v>
      </c>
      <c r="R51" s="2269">
        <v>14.676565000000096</v>
      </c>
      <c r="S51" s="4049">
        <v>14.904435000000035</v>
      </c>
      <c r="T51" s="4049">
        <v>0</v>
      </c>
      <c r="U51" s="4049">
        <v>9.775442</v>
      </c>
      <c r="V51" s="4049">
        <v>10.525415000000001</v>
      </c>
      <c r="W51" s="4049">
        <v>7.8718000000000004</v>
      </c>
      <c r="X51" s="4049">
        <v>11.693187999999999</v>
      </c>
      <c r="Y51" s="4050">
        <v>8.1822700000000008</v>
      </c>
      <c r="Z51" s="4050">
        <v>8.1169449999999994</v>
      </c>
      <c r="AA51" s="4050">
        <v>9.6261550000000007</v>
      </c>
      <c r="AB51" s="4050">
        <v>10.697240000000001</v>
      </c>
      <c r="AC51" s="4050">
        <v>9.0079820000000002</v>
      </c>
      <c r="AD51" s="4052">
        <v>15.839248</v>
      </c>
      <c r="AE51" s="2292"/>
    </row>
    <row r="52" spans="1:31" ht="33" x14ac:dyDescent="0.3">
      <c r="A52" s="4066" t="s">
        <v>5028</v>
      </c>
      <c r="B52" s="3514" t="s">
        <v>5029</v>
      </c>
      <c r="C52" s="2266">
        <v>0</v>
      </c>
      <c r="D52" s="2267">
        <v>0</v>
      </c>
      <c r="E52" s="2267">
        <v>0</v>
      </c>
      <c r="F52" s="2267">
        <v>1.6775000000000002E-2</v>
      </c>
      <c r="G52" s="2267">
        <v>0</v>
      </c>
      <c r="H52" s="2267">
        <v>0</v>
      </c>
      <c r="I52" s="2267">
        <v>0</v>
      </c>
      <c r="J52" s="2267">
        <v>0</v>
      </c>
      <c r="K52" s="2267">
        <v>0</v>
      </c>
      <c r="L52" s="2267">
        <v>3.8991999999999999E-2</v>
      </c>
      <c r="M52" s="2268">
        <v>0</v>
      </c>
      <c r="N52" s="2269">
        <v>0</v>
      </c>
      <c r="O52" s="2269">
        <v>0</v>
      </c>
      <c r="P52" s="2269">
        <v>0</v>
      </c>
      <c r="Q52" s="2269">
        <v>0</v>
      </c>
      <c r="R52" s="2269">
        <v>0</v>
      </c>
      <c r="S52" s="4049">
        <v>0</v>
      </c>
      <c r="T52" s="4049">
        <v>0</v>
      </c>
      <c r="U52" s="4049">
        <v>0</v>
      </c>
      <c r="V52" s="4049">
        <v>4.6844999999999998E-2</v>
      </c>
      <c r="W52" s="4049">
        <v>0</v>
      </c>
      <c r="X52" s="4049">
        <v>0</v>
      </c>
      <c r="Y52" s="4050">
        <v>2.1377E-2</v>
      </c>
      <c r="Z52" s="4050">
        <v>0</v>
      </c>
      <c r="AA52" s="4050">
        <v>0</v>
      </c>
      <c r="AB52" s="4050">
        <v>0</v>
      </c>
      <c r="AC52" s="4050">
        <v>0</v>
      </c>
      <c r="AD52" s="4052">
        <v>2.5846000000000001E-2</v>
      </c>
      <c r="AE52" s="2292"/>
    </row>
    <row r="53" spans="1:31" ht="17.25" x14ac:dyDescent="0.3">
      <c r="A53" s="4045" t="s">
        <v>5030</v>
      </c>
      <c r="B53" s="3514" t="s">
        <v>5031</v>
      </c>
      <c r="C53" s="2266">
        <v>0.10795299999999999</v>
      </c>
      <c r="D53" s="2267">
        <v>0</v>
      </c>
      <c r="E53" s="2267">
        <v>0</v>
      </c>
      <c r="F53" s="2267">
        <v>0</v>
      </c>
      <c r="G53" s="2267">
        <v>0</v>
      </c>
      <c r="H53" s="2267">
        <v>0</v>
      </c>
      <c r="I53" s="2267">
        <v>0</v>
      </c>
      <c r="J53" s="2267">
        <v>0</v>
      </c>
      <c r="K53" s="2267">
        <v>5.7096000000000001E-2</v>
      </c>
      <c r="L53" s="2267">
        <v>0</v>
      </c>
      <c r="M53" s="2268">
        <v>0</v>
      </c>
      <c r="N53" s="2269">
        <v>0</v>
      </c>
      <c r="O53" s="2269">
        <v>0</v>
      </c>
      <c r="P53" s="2269">
        <v>0.12518699999999999</v>
      </c>
      <c r="Q53" s="2269">
        <v>0.146924</v>
      </c>
      <c r="R53" s="2269">
        <v>0</v>
      </c>
      <c r="S53" s="4049">
        <v>0</v>
      </c>
      <c r="T53" s="4049">
        <v>1.645079</v>
      </c>
      <c r="U53" s="4049">
        <v>0</v>
      </c>
      <c r="V53" s="4049">
        <v>0</v>
      </c>
      <c r="W53" s="4049">
        <v>0</v>
      </c>
      <c r="X53" s="4049">
        <v>5.7637000000000001E-2</v>
      </c>
      <c r="Y53" s="4050">
        <v>5.3280000000000001E-2</v>
      </c>
      <c r="Z53" s="4050">
        <v>5.7803E-2</v>
      </c>
      <c r="AA53" s="4050">
        <v>0</v>
      </c>
      <c r="AB53" s="4050">
        <v>0</v>
      </c>
      <c r="AC53" s="4050">
        <v>8.6799000000000001E-2</v>
      </c>
      <c r="AD53" s="4052">
        <v>0</v>
      </c>
      <c r="AE53" s="2292"/>
    </row>
    <row r="54" spans="1:31" ht="18" thickBot="1" x14ac:dyDescent="0.35">
      <c r="A54" s="4046"/>
      <c r="B54" s="3515" t="s">
        <v>5032</v>
      </c>
      <c r="C54" s="2272">
        <v>17.782810000000001</v>
      </c>
      <c r="D54" s="2273">
        <v>12.017892</v>
      </c>
      <c r="E54" s="2273">
        <v>19.738841000000001</v>
      </c>
      <c r="F54" s="2273">
        <v>15.312135</v>
      </c>
      <c r="G54" s="2273">
        <v>16.405452</v>
      </c>
      <c r="H54" s="2273">
        <v>16.830299</v>
      </c>
      <c r="I54" s="2273">
        <v>21.621621000000001</v>
      </c>
      <c r="J54" s="2273">
        <v>21.066676000000001</v>
      </c>
      <c r="K54" s="2273">
        <v>26.826301999999998</v>
      </c>
      <c r="L54" s="2273">
        <v>29.465554000000001</v>
      </c>
      <c r="M54" s="2274">
        <v>30.376919000000001</v>
      </c>
      <c r="N54" s="2275">
        <v>25.350349999999999</v>
      </c>
      <c r="O54" s="2275">
        <v>24.122951</v>
      </c>
      <c r="P54" s="2275">
        <v>29.616571</v>
      </c>
      <c r="Q54" s="2275">
        <v>18.463311999999998</v>
      </c>
      <c r="R54" s="2275">
        <v>16.761391</v>
      </c>
      <c r="S54" s="4053">
        <v>19.106369000000001</v>
      </c>
      <c r="T54" s="4053">
        <v>22.919307</v>
      </c>
      <c r="U54" s="4053">
        <v>24.498930999999999</v>
      </c>
      <c r="V54" s="4053">
        <v>30.553647000000002</v>
      </c>
      <c r="W54" s="4053">
        <v>17.544893999999999</v>
      </c>
      <c r="X54" s="4053">
        <v>29.044478999999999</v>
      </c>
      <c r="Y54" s="4054">
        <v>25.846267000000001</v>
      </c>
      <c r="Z54" s="4054">
        <v>29.479147000000001</v>
      </c>
      <c r="AA54" s="4054">
        <v>26.691039</v>
      </c>
      <c r="AB54" s="4054">
        <v>16.687543000000002</v>
      </c>
      <c r="AC54" s="4054">
        <v>18.052790999999999</v>
      </c>
      <c r="AD54" s="4055">
        <v>23.532436000000001</v>
      </c>
      <c r="AE54" s="2292"/>
    </row>
    <row r="55" spans="1:31" ht="18" thickBot="1" x14ac:dyDescent="0.35">
      <c r="A55" s="4047"/>
      <c r="B55" s="3516" t="s">
        <v>227</v>
      </c>
      <c r="C55" s="2294">
        <v>309.30134900000002</v>
      </c>
      <c r="D55" s="2295">
        <v>310.00999400000001</v>
      </c>
      <c r="E55" s="2295">
        <v>405.43645399999997</v>
      </c>
      <c r="F55" s="2295">
        <v>362.59200300000009</v>
      </c>
      <c r="G55" s="2295">
        <v>390.6855230000001</v>
      </c>
      <c r="H55" s="2295">
        <v>384.87139199999996</v>
      </c>
      <c r="I55" s="2295">
        <v>391.10821299999998</v>
      </c>
      <c r="J55" s="2295">
        <v>430.138103</v>
      </c>
      <c r="K55" s="2295">
        <v>342.45813700000002</v>
      </c>
      <c r="L55" s="2295">
        <v>346.79832200000004</v>
      </c>
      <c r="M55" s="2296">
        <v>373.59592899999996</v>
      </c>
      <c r="N55" s="2297">
        <v>375.88270199999999</v>
      </c>
      <c r="O55" s="2297">
        <v>378.47478100000001</v>
      </c>
      <c r="P55" s="2297">
        <v>312.58619700000003</v>
      </c>
      <c r="Q55" s="2297">
        <v>346.61599367000008</v>
      </c>
      <c r="R55" s="2297">
        <v>294.08013200000011</v>
      </c>
      <c r="S55" s="4064">
        <v>385.82457900000009</v>
      </c>
      <c r="T55" s="4064">
        <v>367.16511199999997</v>
      </c>
      <c r="U55" s="4064">
        <v>386.23677499999997</v>
      </c>
      <c r="V55" s="4064">
        <v>413.4649970000001</v>
      </c>
      <c r="W55" s="4056">
        <v>349.37433299999998</v>
      </c>
      <c r="X55" s="4056">
        <v>378.506665</v>
      </c>
      <c r="Y55" s="4057">
        <v>371.42235499999998</v>
      </c>
      <c r="Z55" s="4057">
        <v>386.99797000000001</v>
      </c>
      <c r="AA55" s="4057">
        <v>423.8181219999999</v>
      </c>
      <c r="AB55" s="4057">
        <v>351.67124799999999</v>
      </c>
      <c r="AC55" s="4057">
        <v>317.10303999999996</v>
      </c>
      <c r="AD55" s="4058">
        <v>406.07266799999991</v>
      </c>
      <c r="AE55" s="2292"/>
    </row>
    <row r="56" spans="1:31" s="881" customFormat="1" ht="15" thickTop="1" x14ac:dyDescent="0.25">
      <c r="A56" s="2298" t="s">
        <v>5033</v>
      </c>
      <c r="B56" s="2299"/>
      <c r="C56" s="2299"/>
      <c r="D56" s="2299"/>
      <c r="E56" s="2299"/>
      <c r="F56" s="2299"/>
      <c r="G56" s="2299"/>
      <c r="H56" s="2299"/>
      <c r="I56" s="2299"/>
      <c r="J56" s="2299"/>
      <c r="K56" s="2299"/>
      <c r="L56" s="2300"/>
      <c r="M56" s="2300"/>
      <c r="N56" s="2300"/>
      <c r="AD56" s="2282"/>
      <c r="AE56" s="2292"/>
    </row>
    <row r="57" spans="1:31" s="2302" customFormat="1" ht="15.75" x14ac:dyDescent="0.25">
      <c r="A57" s="4444" t="s">
        <v>5034</v>
      </c>
      <c r="B57" s="4445"/>
      <c r="C57" s="4445"/>
      <c r="D57" s="4445"/>
      <c r="E57" s="4445"/>
      <c r="F57" s="4445"/>
      <c r="G57" s="4445"/>
      <c r="H57" s="4445"/>
      <c r="I57" s="4445"/>
      <c r="J57" s="4445"/>
      <c r="K57" s="4445"/>
      <c r="L57" s="4445"/>
      <c r="M57" s="4445"/>
      <c r="N57" s="2301"/>
      <c r="AD57" s="2282"/>
      <c r="AE57" s="2292"/>
    </row>
    <row r="58" spans="1:31" ht="15.75" x14ac:dyDescent="0.25">
      <c r="A58" s="2303" t="s">
        <v>5035</v>
      </c>
      <c r="B58" s="2304"/>
      <c r="C58" s="2305"/>
      <c r="D58" s="2305"/>
      <c r="E58" s="2305"/>
      <c r="F58" s="2305"/>
      <c r="G58" s="2305"/>
      <c r="H58" s="2305"/>
      <c r="I58" s="2305"/>
      <c r="J58" s="2305"/>
      <c r="K58" s="2305"/>
      <c r="L58" s="2305"/>
      <c r="M58" s="2305"/>
      <c r="N58" s="2305"/>
      <c r="O58" s="2222"/>
      <c r="P58" s="2222"/>
      <c r="Q58" s="2222"/>
      <c r="R58" s="2222"/>
      <c r="S58" s="2222"/>
      <c r="T58" s="2222"/>
      <c r="U58" s="2222"/>
      <c r="V58" s="2222"/>
      <c r="W58" s="2222"/>
      <c r="X58" s="2222"/>
      <c r="Y58" s="2222"/>
      <c r="Z58" s="2222"/>
      <c r="AA58" s="2222"/>
      <c r="AB58" s="2222"/>
      <c r="AC58" s="2222"/>
      <c r="AE58" s="2292"/>
    </row>
    <row r="59" spans="1:31" x14ac:dyDescent="0.25">
      <c r="A59" s="2303" t="s">
        <v>520</v>
      </c>
      <c r="B59" s="2304"/>
      <c r="C59" s="2305"/>
      <c r="D59" s="2305"/>
      <c r="E59" s="2305"/>
      <c r="F59" s="2305"/>
      <c r="G59" s="2305"/>
      <c r="H59" s="2305"/>
      <c r="I59" s="2305"/>
      <c r="J59" s="2305"/>
      <c r="K59" s="2305"/>
      <c r="L59" s="2305"/>
      <c r="M59" s="2305"/>
      <c r="N59" s="2305"/>
      <c r="O59" s="2222"/>
      <c r="P59" s="2222"/>
      <c r="Q59" s="2222"/>
      <c r="R59" s="2222"/>
      <c r="S59" s="2222"/>
      <c r="T59" s="2222"/>
      <c r="U59" s="2222"/>
      <c r="V59" s="2222"/>
      <c r="W59" s="2222"/>
      <c r="X59" s="2222"/>
      <c r="Y59" s="2222"/>
      <c r="Z59" s="2222"/>
      <c r="AA59" s="2222"/>
      <c r="AB59" s="2222"/>
      <c r="AC59" s="2222"/>
      <c r="AE59" s="2292"/>
    </row>
    <row r="60" spans="1:31" x14ac:dyDescent="0.25">
      <c r="A60" s="2303"/>
      <c r="B60" s="2304"/>
      <c r="C60" s="2305"/>
      <c r="D60" s="2305"/>
      <c r="E60" s="2305"/>
      <c r="F60" s="2305"/>
      <c r="G60" s="2305"/>
      <c r="H60" s="2305"/>
      <c r="I60" s="2305"/>
      <c r="J60" s="2305"/>
      <c r="K60" s="2305"/>
      <c r="L60" s="2305"/>
      <c r="M60" s="2305"/>
      <c r="N60" s="2305"/>
      <c r="O60" s="2222"/>
      <c r="P60" s="2222"/>
      <c r="Q60" s="2222"/>
      <c r="R60" s="2222"/>
      <c r="S60" s="2222"/>
      <c r="T60" s="2222"/>
      <c r="U60" s="2222"/>
      <c r="V60" s="2222"/>
      <c r="W60" s="2222"/>
      <c r="X60" s="2222"/>
      <c r="Y60" s="2222"/>
      <c r="Z60" s="2222"/>
      <c r="AA60" s="2222"/>
      <c r="AB60" s="2222"/>
      <c r="AC60" s="2222"/>
    </row>
    <row r="61" spans="1:31" x14ac:dyDescent="0.25">
      <c r="A61" s="2303" t="s">
        <v>4015</v>
      </c>
      <c r="B61" s="2304"/>
      <c r="C61" s="2305"/>
      <c r="D61" s="2305"/>
      <c r="E61" s="2305"/>
      <c r="F61" s="2305"/>
      <c r="G61" s="2305"/>
      <c r="H61" s="2305"/>
      <c r="I61" s="2305"/>
      <c r="J61" s="2305"/>
      <c r="K61" s="2305"/>
      <c r="L61" s="2305"/>
      <c r="M61" s="2305"/>
      <c r="N61" s="2305"/>
      <c r="O61" s="2222"/>
      <c r="P61" s="2222"/>
      <c r="Q61" s="2222"/>
      <c r="R61" s="2222"/>
      <c r="S61" s="2222"/>
      <c r="T61" s="2222"/>
      <c r="U61" s="2222"/>
      <c r="V61" s="2222"/>
      <c r="W61" s="2222"/>
      <c r="X61" s="2222"/>
      <c r="Y61" s="2222"/>
      <c r="Z61" s="2222"/>
      <c r="AA61" s="2222"/>
      <c r="AB61" s="2222"/>
      <c r="AC61" s="2222"/>
    </row>
  </sheetData>
  <mergeCells count="4">
    <mergeCell ref="AC3:AD3"/>
    <mergeCell ref="A30:B30"/>
    <mergeCell ref="AC31:AD31"/>
    <mergeCell ref="A57:M57"/>
  </mergeCells>
  <pageMargins left="1" right="0.25" top="0.25" bottom="0.25" header="0.3" footer="0.3"/>
  <pageSetup paperSize="9" scale="4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T74"/>
  <sheetViews>
    <sheetView topLeftCell="A32" zoomScaleNormal="100" zoomScaleSheetLayoutView="90" workbookViewId="0">
      <selection activeCell="D73" sqref="D73"/>
    </sheetView>
  </sheetViews>
  <sheetFormatPr defaultColWidth="9.140625" defaultRowHeight="16.5" x14ac:dyDescent="0.3"/>
  <cols>
    <col min="1" max="1" width="10.140625" style="2307" customWidth="1"/>
    <col min="2" max="5" width="9.140625" style="2307"/>
    <col min="6" max="6" width="11.42578125" style="2307" bestFit="1" customWidth="1"/>
    <col min="7" max="10" width="9.140625" style="2307"/>
    <col min="11" max="11" width="5.7109375" style="2307" customWidth="1"/>
    <col min="12" max="14" width="0" style="2307" hidden="1" customWidth="1"/>
    <col min="15" max="16384" width="9.140625" style="2307"/>
  </cols>
  <sheetData>
    <row r="1" spans="1:6" ht="18.75" x14ac:dyDescent="0.3">
      <c r="A1" s="2306" t="s">
        <v>5036</v>
      </c>
    </row>
    <row r="2" spans="1:6" s="2308" customFormat="1" ht="17.25" thickBot="1" x14ac:dyDescent="0.35">
      <c r="F2" s="2309" t="s">
        <v>4387</v>
      </c>
    </row>
    <row r="3" spans="1:6" ht="18" thickTop="1" thickBot="1" x14ac:dyDescent="0.35">
      <c r="A3" s="2310"/>
      <c r="B3" s="2311" t="s">
        <v>4364</v>
      </c>
      <c r="C3" s="2311" t="s">
        <v>4366</v>
      </c>
      <c r="D3" s="2311" t="s">
        <v>5037</v>
      </c>
      <c r="E3" s="2311" t="s">
        <v>4135</v>
      </c>
      <c r="F3" s="2312" t="s">
        <v>227</v>
      </c>
    </row>
    <row r="4" spans="1:6" hidden="1" x14ac:dyDescent="0.3">
      <c r="A4" s="2313">
        <v>42736</v>
      </c>
      <c r="B4" s="2314">
        <v>197.51551499999999</v>
      </c>
      <c r="C4" s="2314">
        <v>108.059792</v>
      </c>
      <c r="D4" s="2314">
        <v>17.536251</v>
      </c>
      <c r="E4" s="2314">
        <v>8.1099619999999959</v>
      </c>
      <c r="F4" s="2315">
        <v>331.22152</v>
      </c>
    </row>
    <row r="5" spans="1:6" hidden="1" x14ac:dyDescent="0.3">
      <c r="A5" s="2313">
        <v>42767</v>
      </c>
      <c r="B5" s="2314">
        <v>228.40382600000001</v>
      </c>
      <c r="C5" s="2314">
        <v>76.873213000000007</v>
      </c>
      <c r="D5" s="2314">
        <v>16.246696</v>
      </c>
      <c r="E5" s="2314">
        <v>8.0922000000000054</v>
      </c>
      <c r="F5" s="2315">
        <v>329.61593499999998</v>
      </c>
    </row>
    <row r="6" spans="1:6" hidden="1" x14ac:dyDescent="0.3">
      <c r="A6" s="2313">
        <v>42795</v>
      </c>
      <c r="B6" s="2314">
        <v>262.23346099999998</v>
      </c>
      <c r="C6" s="2314">
        <v>157.87757199999999</v>
      </c>
      <c r="D6" s="2314">
        <v>18.18581</v>
      </c>
      <c r="E6" s="2314">
        <v>12.228756999999995</v>
      </c>
      <c r="F6" s="2315">
        <v>450.52559999999994</v>
      </c>
    </row>
    <row r="7" spans="1:6" hidden="1" x14ac:dyDescent="0.3">
      <c r="A7" s="2313">
        <v>42826</v>
      </c>
      <c r="B7" s="2314">
        <v>227.27950799999999</v>
      </c>
      <c r="C7" s="2314">
        <v>116.36069000000001</v>
      </c>
      <c r="D7" s="2314">
        <v>37.234957000000001</v>
      </c>
      <c r="E7" s="2314">
        <v>12.345025000000007</v>
      </c>
      <c r="F7" s="2315">
        <v>393.22018000000003</v>
      </c>
    </row>
    <row r="8" spans="1:6" hidden="1" x14ac:dyDescent="0.3">
      <c r="A8" s="2313">
        <v>42856</v>
      </c>
      <c r="B8" s="2314">
        <v>221.14980199999999</v>
      </c>
      <c r="C8" s="2314">
        <v>180.70346900000001</v>
      </c>
      <c r="D8" s="2314">
        <v>19.547654999999999</v>
      </c>
      <c r="E8" s="2314">
        <v>14.793257999999994</v>
      </c>
      <c r="F8" s="2315">
        <v>436.19418400000001</v>
      </c>
    </row>
    <row r="9" spans="1:6" hidden="1" x14ac:dyDescent="0.3">
      <c r="A9" s="2313">
        <v>42887</v>
      </c>
      <c r="B9" s="2314">
        <v>199.415333</v>
      </c>
      <c r="C9" s="2314">
        <v>160.60561799999999</v>
      </c>
      <c r="D9" s="2314">
        <v>18.812515999999999</v>
      </c>
      <c r="E9" s="2314">
        <v>10.202784999999992</v>
      </c>
      <c r="F9" s="2315">
        <v>389.03625199999999</v>
      </c>
    </row>
    <row r="10" spans="1:6" hidden="1" x14ac:dyDescent="0.3">
      <c r="A10" s="2313">
        <v>42917</v>
      </c>
      <c r="B10" s="2314">
        <v>212.82882799999999</v>
      </c>
      <c r="C10" s="2314">
        <v>143.08401799999999</v>
      </c>
      <c r="D10" s="2314">
        <v>11.022928</v>
      </c>
      <c r="E10" s="2314">
        <v>9.5371650000000017</v>
      </c>
      <c r="F10" s="2315">
        <v>376.47293899999994</v>
      </c>
    </row>
    <row r="11" spans="1:6" hidden="1" x14ac:dyDescent="0.3">
      <c r="A11" s="2313">
        <v>42948</v>
      </c>
      <c r="B11" s="2314">
        <v>244.11312699999999</v>
      </c>
      <c r="C11" s="2314">
        <v>171.19274899999999</v>
      </c>
      <c r="D11" s="2314">
        <v>11.530946</v>
      </c>
      <c r="E11" s="2314">
        <v>6.5558049999999923</v>
      </c>
      <c r="F11" s="2315">
        <v>433.39262699999995</v>
      </c>
    </row>
    <row r="12" spans="1:6" hidden="1" x14ac:dyDescent="0.3">
      <c r="A12" s="2313">
        <v>42979</v>
      </c>
      <c r="B12" s="2314">
        <v>175.29373100000001</v>
      </c>
      <c r="C12" s="2314">
        <v>156.43955099999999</v>
      </c>
      <c r="D12" s="2314">
        <v>38.328558999999998</v>
      </c>
      <c r="E12" s="2314">
        <v>9.9809910000000031</v>
      </c>
      <c r="F12" s="2315">
        <v>380.04283200000003</v>
      </c>
    </row>
    <row r="13" spans="1:6" hidden="1" x14ac:dyDescent="0.3">
      <c r="A13" s="2313">
        <v>43009</v>
      </c>
      <c r="B13" s="2314">
        <v>181.63092</v>
      </c>
      <c r="C13" s="2314">
        <v>121.399017</v>
      </c>
      <c r="D13" s="2314">
        <v>25.756222000000001</v>
      </c>
      <c r="E13" s="2314">
        <v>6.1786519999999996</v>
      </c>
      <c r="F13" s="2315">
        <v>334.964811</v>
      </c>
    </row>
    <row r="14" spans="1:6" hidden="1" x14ac:dyDescent="0.3">
      <c r="A14" s="2313">
        <v>43040</v>
      </c>
      <c r="B14" s="2314">
        <v>170.63756100000001</v>
      </c>
      <c r="C14" s="2314">
        <v>150.99259599999999</v>
      </c>
      <c r="D14" s="2314">
        <v>24.640027</v>
      </c>
      <c r="E14" s="2314">
        <v>8.1416010000000085</v>
      </c>
      <c r="F14" s="2315">
        <v>354.41178500000001</v>
      </c>
    </row>
    <row r="15" spans="1:6" hidden="1" x14ac:dyDescent="0.3">
      <c r="A15" s="2313">
        <v>43070</v>
      </c>
      <c r="B15" s="2314">
        <v>189.57369800000001</v>
      </c>
      <c r="C15" s="2314">
        <v>119.53563</v>
      </c>
      <c r="D15" s="2314">
        <v>25.42633</v>
      </c>
      <c r="E15" s="2314">
        <v>8.2377680000000026</v>
      </c>
      <c r="F15" s="2315">
        <v>342.77342600000003</v>
      </c>
    </row>
    <row r="16" spans="1:6" hidden="1" x14ac:dyDescent="0.3">
      <c r="A16" s="2316">
        <v>43101</v>
      </c>
      <c r="B16" s="2317">
        <v>179.206379</v>
      </c>
      <c r="C16" s="2317">
        <v>159.20188999999999</v>
      </c>
      <c r="D16" s="2317">
        <v>31.536455</v>
      </c>
      <c r="E16" s="2317">
        <v>8.5600799999999992</v>
      </c>
      <c r="F16" s="2318">
        <v>378.50480400000004</v>
      </c>
    </row>
    <row r="17" spans="1:20" hidden="1" x14ac:dyDescent="0.3">
      <c r="A17" s="2313">
        <v>43132</v>
      </c>
      <c r="B17" s="2314">
        <v>181.44878399999999</v>
      </c>
      <c r="C17" s="2314">
        <v>173.28813600000001</v>
      </c>
      <c r="D17" s="2314">
        <v>13.333466</v>
      </c>
      <c r="E17" s="2314">
        <v>7.0949450000000001</v>
      </c>
      <c r="F17" s="2315">
        <v>375.16533099999998</v>
      </c>
    </row>
    <row r="18" spans="1:20" hidden="1" x14ac:dyDescent="0.3">
      <c r="A18" s="2313">
        <v>43160</v>
      </c>
      <c r="B18" s="2314">
        <v>221.87894299999999</v>
      </c>
      <c r="C18" s="2314">
        <v>138.90938600000001</v>
      </c>
      <c r="D18" s="2314">
        <v>32.483767999999998</v>
      </c>
      <c r="E18" s="2314">
        <v>10.992385000000001</v>
      </c>
      <c r="F18" s="2315">
        <v>404.26448199999999</v>
      </c>
    </row>
    <row r="19" spans="1:20" hidden="1" x14ac:dyDescent="0.3">
      <c r="A19" s="2313">
        <v>43191</v>
      </c>
      <c r="B19" s="2314">
        <v>189.39332099999999</v>
      </c>
      <c r="C19" s="2314">
        <v>137.339338</v>
      </c>
      <c r="D19" s="2314">
        <v>20.377965</v>
      </c>
      <c r="E19" s="2314">
        <v>9.0822330000000004</v>
      </c>
      <c r="F19" s="2315">
        <v>356.192857</v>
      </c>
    </row>
    <row r="20" spans="1:20" x14ac:dyDescent="0.3">
      <c r="A20" s="2313">
        <v>43221</v>
      </c>
      <c r="B20" s="2314">
        <v>210.61475300000001</v>
      </c>
      <c r="C20" s="2314">
        <v>105.244494</v>
      </c>
      <c r="D20" s="2314">
        <v>10.522864</v>
      </c>
      <c r="E20" s="2314">
        <v>12.501957000000001</v>
      </c>
      <c r="F20" s="2315">
        <v>338.88406800000001</v>
      </c>
    </row>
    <row r="21" spans="1:20" x14ac:dyDescent="0.3">
      <c r="A21" s="2313">
        <v>43252</v>
      </c>
      <c r="B21" s="2314">
        <v>191.12283400000001</v>
      </c>
      <c r="C21" s="2314">
        <v>192.25538599999999</v>
      </c>
      <c r="D21" s="2314">
        <v>26.926548</v>
      </c>
      <c r="E21" s="2314">
        <v>7.7624440000000003</v>
      </c>
      <c r="F21" s="2315">
        <v>418.06721200000004</v>
      </c>
    </row>
    <row r="22" spans="1:20" x14ac:dyDescent="0.3">
      <c r="A22" s="2313">
        <v>43282</v>
      </c>
      <c r="B22" s="2314">
        <v>198.883318</v>
      </c>
      <c r="C22" s="2314">
        <v>114.368641</v>
      </c>
      <c r="D22" s="2314">
        <v>13.925440999999999</v>
      </c>
      <c r="E22" s="2314">
        <v>15.255196</v>
      </c>
      <c r="F22" s="2315">
        <v>342.43259599999999</v>
      </c>
    </row>
    <row r="23" spans="1:20" x14ac:dyDescent="0.3">
      <c r="A23" s="2313">
        <v>43313</v>
      </c>
      <c r="B23" s="2314">
        <v>245.63909100000001</v>
      </c>
      <c r="C23" s="2314">
        <v>104.66001900000001</v>
      </c>
      <c r="D23" s="2314">
        <v>17.093844000000001</v>
      </c>
      <c r="E23" s="2314">
        <v>5.4137740000000001</v>
      </c>
      <c r="F23" s="2315">
        <v>372.80672800000002</v>
      </c>
    </row>
    <row r="24" spans="1:20" x14ac:dyDescent="0.3">
      <c r="A24" s="2313">
        <v>43344</v>
      </c>
      <c r="B24" s="2314">
        <v>168.16425899999999</v>
      </c>
      <c r="C24" s="2314">
        <v>146.37354400000001</v>
      </c>
      <c r="D24" s="2314">
        <v>23.715748000000001</v>
      </c>
      <c r="E24" s="2314">
        <v>10.419269</v>
      </c>
      <c r="F24" s="2315">
        <v>348.67282</v>
      </c>
    </row>
    <row r="25" spans="1:20" x14ac:dyDescent="0.3">
      <c r="A25" s="2313">
        <v>43374</v>
      </c>
      <c r="B25" s="2314">
        <v>206.18271899999999</v>
      </c>
      <c r="C25" s="2314">
        <v>89.408169000000001</v>
      </c>
      <c r="D25" s="2314">
        <v>20.596982000000001</v>
      </c>
      <c r="E25" s="2314">
        <v>7.1076090000000001</v>
      </c>
      <c r="F25" s="2315">
        <v>323.29547900000006</v>
      </c>
    </row>
    <row r="26" spans="1:20" x14ac:dyDescent="0.3">
      <c r="A26" s="2313">
        <v>43405</v>
      </c>
      <c r="B26" s="2314">
        <v>170.557939</v>
      </c>
      <c r="C26" s="2314">
        <v>106.4451</v>
      </c>
      <c r="D26" s="2314">
        <v>14.308913</v>
      </c>
      <c r="E26" s="2314">
        <v>15.430426000000001</v>
      </c>
      <c r="F26" s="2315">
        <v>306.74237800000003</v>
      </c>
    </row>
    <row r="27" spans="1:20" x14ac:dyDescent="0.3">
      <c r="A27" s="2313">
        <v>43435</v>
      </c>
      <c r="B27" s="2314">
        <v>251.03595899999999</v>
      </c>
      <c r="C27" s="2314">
        <v>121.560455</v>
      </c>
      <c r="D27" s="2314">
        <v>14.514184</v>
      </c>
      <c r="E27" s="2314">
        <v>7.426005</v>
      </c>
      <c r="F27" s="2315">
        <v>394.53660299999996</v>
      </c>
    </row>
    <row r="28" spans="1:20" x14ac:dyDescent="0.3">
      <c r="A28" s="2313">
        <v>43466</v>
      </c>
      <c r="B28" s="2314">
        <v>223.32334900000001</v>
      </c>
      <c r="C28" s="2314">
        <v>103.93451899999999</v>
      </c>
      <c r="D28" s="2314">
        <v>30.196387999999999</v>
      </c>
      <c r="E28" s="2314">
        <v>15.111413000000001</v>
      </c>
      <c r="F28" s="2315">
        <v>372.56566900000007</v>
      </c>
    </row>
    <row r="29" spans="1:20" x14ac:dyDescent="0.3">
      <c r="A29" s="2313">
        <v>43497</v>
      </c>
      <c r="B29" s="2314">
        <v>209.48335700000001</v>
      </c>
      <c r="C29" s="2314">
        <v>87.078712999999993</v>
      </c>
      <c r="D29" s="2314">
        <v>21.358367999999999</v>
      </c>
      <c r="E29" s="2314">
        <v>7.3790709999999997</v>
      </c>
      <c r="F29" s="2315">
        <v>325.299509</v>
      </c>
    </row>
    <row r="30" spans="1:20" x14ac:dyDescent="0.3">
      <c r="A30" s="2313">
        <v>43525</v>
      </c>
      <c r="B30" s="2314">
        <v>184.33346599999999</v>
      </c>
      <c r="C30" s="2314">
        <v>150.505954</v>
      </c>
      <c r="D30" s="2314">
        <v>22.220123000000001</v>
      </c>
      <c r="E30" s="2314">
        <v>4.8801519999999998</v>
      </c>
      <c r="F30" s="2315">
        <v>361.93969500000003</v>
      </c>
    </row>
    <row r="31" spans="1:20" ht="17.25" thickBot="1" x14ac:dyDescent="0.35">
      <c r="A31" s="2319">
        <v>43556</v>
      </c>
      <c r="B31" s="2320">
        <v>161.37466800000001</v>
      </c>
      <c r="C31" s="2320">
        <v>185.864499</v>
      </c>
      <c r="D31" s="2320">
        <v>14.68599</v>
      </c>
      <c r="E31" s="2320">
        <v>10.257569999999999</v>
      </c>
      <c r="F31" s="2321">
        <v>372.182727</v>
      </c>
      <c r="O31" s="2322"/>
      <c r="P31" s="2322"/>
      <c r="Q31" s="2322"/>
      <c r="R31" s="2322"/>
      <c r="S31" s="2322"/>
      <c r="T31" s="2322"/>
    </row>
    <row r="32" spans="1:20" ht="17.25" thickTop="1" x14ac:dyDescent="0.3">
      <c r="G32" s="2322"/>
      <c r="H32" s="2322"/>
      <c r="I32" s="2322"/>
      <c r="J32" s="2322"/>
      <c r="K32" s="2322"/>
      <c r="L32" s="2322"/>
    </row>
    <row r="33" spans="1:6" ht="18.75" x14ac:dyDescent="0.3">
      <c r="A33" s="2306" t="s">
        <v>5038</v>
      </c>
    </row>
    <row r="34" spans="1:6" ht="17.25" thickBot="1" x14ac:dyDescent="0.35">
      <c r="F34" s="163" t="s">
        <v>4387</v>
      </c>
    </row>
    <row r="35" spans="1:6" ht="18" thickTop="1" thickBot="1" x14ac:dyDescent="0.35">
      <c r="A35" s="2310"/>
      <c r="B35" s="2311" t="s">
        <v>4364</v>
      </c>
      <c r="C35" s="2311" t="s">
        <v>4366</v>
      </c>
      <c r="D35" s="2311" t="s">
        <v>5037</v>
      </c>
      <c r="E35" s="2311" t="s">
        <v>4135</v>
      </c>
      <c r="F35" s="2312" t="s">
        <v>227</v>
      </c>
    </row>
    <row r="36" spans="1:6" hidden="1" x14ac:dyDescent="0.3">
      <c r="A36" s="2313">
        <v>42736</v>
      </c>
      <c r="B36" s="2314">
        <v>232.84009399999999</v>
      </c>
      <c r="C36" s="2314">
        <v>39.449494000000001</v>
      </c>
      <c r="D36" s="2314">
        <v>7.1307369999999999</v>
      </c>
      <c r="E36" s="2314">
        <v>29.880987000000005</v>
      </c>
      <c r="F36" s="2315">
        <v>309.301312</v>
      </c>
    </row>
    <row r="37" spans="1:6" hidden="1" x14ac:dyDescent="0.3">
      <c r="A37" s="2313">
        <v>42767</v>
      </c>
      <c r="B37" s="2314">
        <v>226.67495500000001</v>
      </c>
      <c r="C37" s="2314">
        <v>53.829377999999998</v>
      </c>
      <c r="D37" s="2314">
        <v>5.328449</v>
      </c>
      <c r="E37" s="2314">
        <v>24.177177000000007</v>
      </c>
      <c r="F37" s="2315">
        <v>310.00995900000004</v>
      </c>
    </row>
    <row r="38" spans="1:6" hidden="1" x14ac:dyDescent="0.3">
      <c r="A38" s="2313">
        <v>42795</v>
      </c>
      <c r="B38" s="2314">
        <v>269.84619400000003</v>
      </c>
      <c r="C38" s="2314">
        <v>75.824877000000001</v>
      </c>
      <c r="D38" s="2314">
        <v>15.975016999999999</v>
      </c>
      <c r="E38" s="2314">
        <v>43.790329999999997</v>
      </c>
      <c r="F38" s="2315">
        <v>405.436418</v>
      </c>
    </row>
    <row r="39" spans="1:6" hidden="1" x14ac:dyDescent="0.3">
      <c r="A39" s="2313">
        <v>42826</v>
      </c>
      <c r="B39" s="2314">
        <v>259.88544899999999</v>
      </c>
      <c r="C39" s="2314">
        <v>61.118138999999999</v>
      </c>
      <c r="D39" s="2314">
        <v>7.5908470000000001</v>
      </c>
      <c r="E39" s="2314">
        <v>33.997551000000009</v>
      </c>
      <c r="F39" s="2315">
        <v>362.59198599999996</v>
      </c>
    </row>
    <row r="40" spans="1:6" hidden="1" x14ac:dyDescent="0.3">
      <c r="A40" s="2313">
        <v>42856</v>
      </c>
      <c r="B40" s="2314">
        <v>289.61493899999999</v>
      </c>
      <c r="C40" s="2314">
        <v>51.847866000000003</v>
      </c>
      <c r="D40" s="2314">
        <v>11.355527</v>
      </c>
      <c r="E40" s="2314">
        <v>37.867214999999995</v>
      </c>
      <c r="F40" s="2315">
        <v>390.68554699999999</v>
      </c>
    </row>
    <row r="41" spans="1:6" hidden="1" x14ac:dyDescent="0.3">
      <c r="A41" s="2313">
        <v>42887</v>
      </c>
      <c r="B41" s="2314">
        <v>253.55466699999999</v>
      </c>
      <c r="C41" s="2314">
        <v>59.990659000000001</v>
      </c>
      <c r="D41" s="2314">
        <v>17.969121999999999</v>
      </c>
      <c r="E41" s="2314">
        <v>53.356980999999998</v>
      </c>
      <c r="F41" s="2315">
        <v>384.87142900000003</v>
      </c>
    </row>
    <row r="42" spans="1:6" hidden="1" x14ac:dyDescent="0.3">
      <c r="A42" s="2313">
        <v>42917</v>
      </c>
      <c r="B42" s="2314">
        <v>276.54206199999999</v>
      </c>
      <c r="C42" s="2314">
        <v>62.868993000000003</v>
      </c>
      <c r="D42" s="2314">
        <v>7.8254520000000003</v>
      </c>
      <c r="E42" s="2314">
        <v>43.871718000000001</v>
      </c>
      <c r="F42" s="2315">
        <v>391.10822499999995</v>
      </c>
    </row>
    <row r="43" spans="1:6" hidden="1" x14ac:dyDescent="0.3">
      <c r="A43" s="2313">
        <v>42948</v>
      </c>
      <c r="B43" s="2314">
        <v>304.52462700000001</v>
      </c>
      <c r="C43" s="2314">
        <v>72.811452000000003</v>
      </c>
      <c r="D43" s="2314">
        <v>13.622331000000001</v>
      </c>
      <c r="E43" s="2314">
        <v>39.179689999999994</v>
      </c>
      <c r="F43" s="2315">
        <v>430.13810000000001</v>
      </c>
    </row>
    <row r="44" spans="1:6" hidden="1" x14ac:dyDescent="0.3">
      <c r="A44" s="2313">
        <v>42979</v>
      </c>
      <c r="B44" s="2314">
        <v>223.844401</v>
      </c>
      <c r="C44" s="2314">
        <v>56.833683999999998</v>
      </c>
      <c r="D44" s="2314">
        <v>23.617999999999999</v>
      </c>
      <c r="E44" s="2314">
        <v>38.162030999999999</v>
      </c>
      <c r="F44" s="2315">
        <v>342.45811600000002</v>
      </c>
    </row>
    <row r="45" spans="1:6" hidden="1" x14ac:dyDescent="0.3">
      <c r="A45" s="2313">
        <v>43009</v>
      </c>
      <c r="B45" s="2314">
        <v>229.63985500000001</v>
      </c>
      <c r="C45" s="2314">
        <v>70.042503999999994</v>
      </c>
      <c r="D45" s="2314">
        <v>9.8876899999999992</v>
      </c>
      <c r="E45" s="2314">
        <v>37.228288000000006</v>
      </c>
      <c r="F45" s="2315">
        <v>346.79833700000006</v>
      </c>
    </row>
    <row r="46" spans="1:6" hidden="1" x14ac:dyDescent="0.3">
      <c r="A46" s="2313">
        <v>43040</v>
      </c>
      <c r="B46" s="2314">
        <v>230.37339299999999</v>
      </c>
      <c r="C46" s="2314">
        <v>102.877647</v>
      </c>
      <c r="D46" s="2314">
        <v>8.7727459999999997</v>
      </c>
      <c r="E46" s="2314">
        <v>31.572137999999995</v>
      </c>
      <c r="F46" s="2315">
        <v>373.59592399999997</v>
      </c>
    </row>
    <row r="47" spans="1:6" hidden="1" x14ac:dyDescent="0.3">
      <c r="A47" s="2313">
        <v>43070</v>
      </c>
      <c r="B47" s="2314">
        <v>239.39757299999999</v>
      </c>
      <c r="C47" s="2314">
        <v>97.079510999999997</v>
      </c>
      <c r="D47" s="2314">
        <v>11.683376000000001</v>
      </c>
      <c r="E47" s="2314">
        <v>27.722265000000007</v>
      </c>
      <c r="F47" s="2315">
        <v>375.88272499999999</v>
      </c>
    </row>
    <row r="48" spans="1:6" hidden="1" x14ac:dyDescent="0.3">
      <c r="A48" s="2316">
        <v>43101</v>
      </c>
      <c r="B48" s="2317">
        <v>276.03976999999998</v>
      </c>
      <c r="C48" s="2317">
        <v>53.969467999999999</v>
      </c>
      <c r="D48" s="2317">
        <v>18.685690999999998</v>
      </c>
      <c r="E48" s="2317">
        <v>29.77983900000001</v>
      </c>
      <c r="F48" s="2318">
        <v>378.47476800000004</v>
      </c>
    </row>
    <row r="49" spans="1:19" hidden="1" x14ac:dyDescent="0.3">
      <c r="A49" s="2313">
        <v>43132</v>
      </c>
      <c r="B49" s="2314">
        <v>203.959622</v>
      </c>
      <c r="C49" s="2314">
        <v>67.724095000000005</v>
      </c>
      <c r="D49" s="2314">
        <v>9.9935989999999997</v>
      </c>
      <c r="E49" s="2314">
        <v>30.908878999999999</v>
      </c>
      <c r="F49" s="2315">
        <v>312.58619500000003</v>
      </c>
    </row>
    <row r="50" spans="1:19" hidden="1" x14ac:dyDescent="0.3">
      <c r="A50" s="2313">
        <v>43160</v>
      </c>
      <c r="B50" s="2314">
        <v>202.153876</v>
      </c>
      <c r="C50" s="2314">
        <v>69.712320000000005</v>
      </c>
      <c r="D50" s="2314">
        <v>36.895088999999999</v>
      </c>
      <c r="E50" s="2314">
        <v>37.854708000000002</v>
      </c>
      <c r="F50" s="2315">
        <v>346.615993</v>
      </c>
    </row>
    <row r="51" spans="1:19" hidden="1" x14ac:dyDescent="0.3">
      <c r="A51" s="2313">
        <v>43191</v>
      </c>
      <c r="B51" s="2314">
        <v>175.99469199999999</v>
      </c>
      <c r="C51" s="2314">
        <v>73.353504999999998</v>
      </c>
      <c r="D51" s="2314">
        <v>9.4582719999999991</v>
      </c>
      <c r="E51" s="2314">
        <v>35.273654999999998</v>
      </c>
      <c r="F51" s="2315">
        <v>294.08012400000001</v>
      </c>
    </row>
    <row r="52" spans="1:19" x14ac:dyDescent="0.3">
      <c r="A52" s="2313">
        <v>43221</v>
      </c>
      <c r="B52" s="2314">
        <v>239.26319699999999</v>
      </c>
      <c r="C52" s="2314">
        <v>101.169685</v>
      </c>
      <c r="D52" s="2314">
        <v>9.2102140000000006</v>
      </c>
      <c r="E52" s="2314">
        <v>36.181494999999998</v>
      </c>
      <c r="F52" s="2315">
        <v>385.824591</v>
      </c>
    </row>
    <row r="53" spans="1:19" x14ac:dyDescent="0.3">
      <c r="A53" s="2313">
        <v>43252</v>
      </c>
      <c r="B53" s="2314">
        <v>244.87490099999999</v>
      </c>
      <c r="C53" s="2314">
        <v>66.456429</v>
      </c>
      <c r="D53" s="2314">
        <v>13.102838999999999</v>
      </c>
      <c r="E53" s="2314">
        <v>42.730958999999999</v>
      </c>
      <c r="F53" s="2315">
        <v>367.16512799999998</v>
      </c>
    </row>
    <row r="54" spans="1:19" x14ac:dyDescent="0.3">
      <c r="A54" s="2313">
        <v>43282</v>
      </c>
      <c r="B54" s="2314">
        <v>268.98317500000002</v>
      </c>
      <c r="C54" s="2314">
        <v>70.967664999999997</v>
      </c>
      <c r="D54" s="2314">
        <v>12.001822000000001</v>
      </c>
      <c r="E54" s="2314">
        <v>34.284165000000002</v>
      </c>
      <c r="F54" s="2315">
        <v>386.23682700000006</v>
      </c>
    </row>
    <row r="55" spans="1:19" x14ac:dyDescent="0.3">
      <c r="A55" s="2313">
        <v>43313</v>
      </c>
      <c r="B55" s="2314">
        <v>280.07678399999998</v>
      </c>
      <c r="C55" s="2314">
        <v>69.800085999999993</v>
      </c>
      <c r="D55" s="2314">
        <v>19.413848999999999</v>
      </c>
      <c r="E55" s="2314">
        <v>44.174278000000001</v>
      </c>
      <c r="F55" s="2315">
        <v>413.46499699999998</v>
      </c>
    </row>
    <row r="56" spans="1:19" x14ac:dyDescent="0.3">
      <c r="A56" s="2313">
        <v>43344</v>
      </c>
      <c r="B56" s="2314">
        <v>229.104073</v>
      </c>
      <c r="C56" s="2314">
        <v>75.174757999999997</v>
      </c>
      <c r="D56" s="2314">
        <v>9.319407</v>
      </c>
      <c r="E56" s="2314">
        <v>35.776114</v>
      </c>
      <c r="F56" s="2315">
        <v>349.37435199999999</v>
      </c>
    </row>
    <row r="57" spans="1:19" x14ac:dyDescent="0.3">
      <c r="A57" s="2313">
        <v>43374</v>
      </c>
      <c r="B57" s="2314">
        <v>232.88340199999999</v>
      </c>
      <c r="C57" s="2314">
        <v>99.286843000000005</v>
      </c>
      <c r="D57" s="2314">
        <v>11.396564</v>
      </c>
      <c r="E57" s="2314">
        <v>34.939860000000003</v>
      </c>
      <c r="F57" s="2315">
        <v>378.50666899999999</v>
      </c>
    </row>
    <row r="58" spans="1:19" x14ac:dyDescent="0.3">
      <c r="A58" s="2313">
        <v>43405</v>
      </c>
      <c r="B58" s="2314">
        <v>239.50547900000001</v>
      </c>
      <c r="C58" s="2314">
        <v>91.631730000000005</v>
      </c>
      <c r="D58" s="2314">
        <v>6.9769920000000001</v>
      </c>
      <c r="E58" s="2314">
        <v>33.308155999999997</v>
      </c>
      <c r="F58" s="2315">
        <v>371.42235699999998</v>
      </c>
    </row>
    <row r="59" spans="1:19" x14ac:dyDescent="0.3">
      <c r="A59" s="2313">
        <v>43435</v>
      </c>
      <c r="B59" s="2314">
        <v>272.59127999999998</v>
      </c>
      <c r="C59" s="2314">
        <v>71.706374999999994</v>
      </c>
      <c r="D59" s="2314">
        <v>8.8965169999999993</v>
      </c>
      <c r="E59" s="2314">
        <v>33.803832</v>
      </c>
      <c r="F59" s="2315">
        <v>386.99800399999998</v>
      </c>
    </row>
    <row r="60" spans="1:19" x14ac:dyDescent="0.3">
      <c r="A60" s="2313">
        <v>43466</v>
      </c>
      <c r="B60" s="2314">
        <v>303.532265</v>
      </c>
      <c r="C60" s="2314">
        <v>75.319193999999996</v>
      </c>
      <c r="D60" s="2314">
        <v>10.041487</v>
      </c>
      <c r="E60" s="2314">
        <v>34.925192000000003</v>
      </c>
      <c r="F60" s="2315">
        <v>423.81813799999998</v>
      </c>
    </row>
    <row r="61" spans="1:19" x14ac:dyDescent="0.3">
      <c r="A61" s="2313">
        <v>43497</v>
      </c>
      <c r="B61" s="2314">
        <v>237.718187</v>
      </c>
      <c r="C61" s="2314">
        <v>66.561183</v>
      </c>
      <c r="D61" s="2314">
        <v>9.8629470000000001</v>
      </c>
      <c r="E61" s="2314">
        <v>37.528931</v>
      </c>
      <c r="F61" s="2315">
        <v>351.67124799999999</v>
      </c>
    </row>
    <row r="62" spans="1:19" x14ac:dyDescent="0.3">
      <c r="A62" s="2313">
        <v>43525</v>
      </c>
      <c r="B62" s="2314">
        <v>196.10418000000001</v>
      </c>
      <c r="C62" s="2314">
        <v>77.760188999999997</v>
      </c>
      <c r="D62" s="2314">
        <v>8.2067169999999994</v>
      </c>
      <c r="E62" s="2314">
        <v>35.031973999999998</v>
      </c>
      <c r="F62" s="2315">
        <v>317.10306000000003</v>
      </c>
    </row>
    <row r="63" spans="1:19" ht="17.25" thickBot="1" x14ac:dyDescent="0.35">
      <c r="A63" s="2319">
        <v>43556</v>
      </c>
      <c r="B63" s="2320">
        <v>230.63819000000001</v>
      </c>
      <c r="C63" s="2320">
        <v>127.887473</v>
      </c>
      <c r="D63" s="2320">
        <v>11.147404</v>
      </c>
      <c r="E63" s="2320">
        <v>36.399636999999998</v>
      </c>
      <c r="F63" s="2321">
        <v>406.07270399999999</v>
      </c>
      <c r="O63" s="2322"/>
      <c r="P63" s="2322"/>
      <c r="Q63" s="2322"/>
      <c r="R63" s="2322"/>
      <c r="S63" s="2322"/>
    </row>
    <row r="64" spans="1:19" s="2324" customFormat="1" ht="17.25" thickTop="1" x14ac:dyDescent="0.3">
      <c r="A64" s="2323" t="s">
        <v>5035</v>
      </c>
    </row>
    <row r="65" spans="1:7" s="2324" customFormat="1" x14ac:dyDescent="0.3">
      <c r="A65" s="2323" t="s">
        <v>520</v>
      </c>
    </row>
    <row r="66" spans="1:7" s="2324" customFormat="1" x14ac:dyDescent="0.3">
      <c r="A66" s="2323"/>
    </row>
    <row r="67" spans="1:7" s="2324" customFormat="1" x14ac:dyDescent="0.3">
      <c r="A67" s="2325" t="s">
        <v>4015</v>
      </c>
      <c r="B67" s="2326"/>
      <c r="C67" s="2326"/>
      <c r="D67" s="2326"/>
    </row>
    <row r="72" spans="1:7" x14ac:dyDescent="0.3">
      <c r="B72" s="2322"/>
      <c r="C72" s="2322"/>
      <c r="D72" s="2322"/>
      <c r="E72" s="2322"/>
      <c r="F72" s="2322"/>
      <c r="G72" s="2322"/>
    </row>
    <row r="74" spans="1:7" x14ac:dyDescent="0.3">
      <c r="B74" s="2322"/>
      <c r="C74" s="2322"/>
      <c r="D74" s="2322"/>
      <c r="E74" s="2322"/>
      <c r="F74" s="2322"/>
    </row>
  </sheetData>
  <pageMargins left="1" right="0.25" top="0.75" bottom="0.75" header="0.3" footer="0.3"/>
  <pageSetup paperSize="9" scale="5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88"/>
  <sheetViews>
    <sheetView showGridLines="0" zoomScaleNormal="100" workbookViewId="0">
      <pane xSplit="1" ySplit="2" topLeftCell="B3" activePane="bottomRight" state="frozen"/>
      <selection activeCell="AB89" sqref="AB89"/>
      <selection pane="topRight" activeCell="AB89" sqref="AB89"/>
      <selection pane="bottomLeft" activeCell="AB89" sqref="AB89"/>
      <selection pane="bottomRight" activeCell="AC10" sqref="AC9:AC10"/>
    </sheetView>
  </sheetViews>
  <sheetFormatPr defaultColWidth="11.140625" defaultRowHeight="14.25" x14ac:dyDescent="0.25"/>
  <cols>
    <col min="1" max="1" width="10.85546875" style="2281" customWidth="1"/>
    <col min="2" max="2" width="68.5703125" style="2222" customWidth="1"/>
    <col min="3" max="22" width="11.7109375" style="2252" hidden="1" customWidth="1"/>
    <col min="23" max="28" width="13.7109375" style="2252" hidden="1" customWidth="1"/>
    <col min="29" max="34" width="13.7109375" style="2252" customWidth="1"/>
    <col min="35" max="37" width="13.42578125" style="2332" customWidth="1"/>
    <col min="38" max="39" width="11.140625" style="2332"/>
    <col min="40" max="16384" width="11.140625" style="2222"/>
  </cols>
  <sheetData>
    <row r="1" spans="1:42" s="2217" customFormat="1" ht="22.5" x14ac:dyDescent="0.35">
      <c r="A1" s="3521" t="s">
        <v>5773</v>
      </c>
      <c r="C1" s="2327"/>
      <c r="D1" s="2327"/>
      <c r="E1" s="2327"/>
      <c r="F1" s="2327"/>
      <c r="G1" s="2327"/>
      <c r="H1" s="2327"/>
      <c r="I1" s="2327"/>
      <c r="J1" s="2327"/>
      <c r="K1" s="2327"/>
      <c r="L1" s="2327"/>
      <c r="M1" s="2327"/>
      <c r="N1" s="2327"/>
      <c r="O1" s="2328"/>
      <c r="P1" s="2328"/>
      <c r="Q1" s="2328"/>
      <c r="R1" s="2328"/>
      <c r="S1" s="2328"/>
      <c r="T1" s="2328"/>
      <c r="U1" s="2328"/>
      <c r="V1" s="2328"/>
      <c r="W1" s="2328"/>
      <c r="X1" s="2328"/>
      <c r="Y1" s="2328"/>
      <c r="Z1" s="2328"/>
      <c r="AA1" s="2328"/>
      <c r="AB1" s="2328"/>
      <c r="AC1" s="2328"/>
      <c r="AD1" s="2328"/>
      <c r="AE1" s="2328"/>
      <c r="AF1" s="2328"/>
      <c r="AG1" s="2328"/>
      <c r="AH1" s="2328"/>
      <c r="AI1" s="2329"/>
      <c r="AJ1" s="2329"/>
      <c r="AK1" s="2329"/>
      <c r="AL1" s="2329"/>
      <c r="AM1" s="2329"/>
    </row>
    <row r="2" spans="1:42" ht="17.25" thickBot="1" x14ac:dyDescent="0.35">
      <c r="B2" s="2218"/>
      <c r="C2" s="2330"/>
      <c r="D2" s="2330"/>
      <c r="E2" s="2330"/>
      <c r="F2" s="2330"/>
      <c r="G2" s="2330"/>
      <c r="H2" s="2330"/>
      <c r="I2" s="2330"/>
      <c r="J2" s="2330"/>
      <c r="K2" s="2330"/>
      <c r="L2" s="2330"/>
      <c r="M2" s="2330"/>
      <c r="N2" s="2330"/>
      <c r="O2" s="4446"/>
      <c r="P2" s="4446"/>
      <c r="Q2" s="2331"/>
      <c r="R2" s="2331"/>
      <c r="S2" s="2331"/>
      <c r="T2" s="2331"/>
      <c r="U2" s="4446"/>
      <c r="V2" s="4446"/>
      <c r="W2" s="2331"/>
      <c r="X2" s="2331"/>
      <c r="Y2" s="2331"/>
      <c r="Z2" s="2331"/>
      <c r="AA2" s="2331"/>
      <c r="AB2" s="2331"/>
      <c r="AC2" s="2331"/>
      <c r="AD2" s="2331"/>
      <c r="AE2" s="2331"/>
      <c r="AF2" s="2331"/>
      <c r="AG2" s="4447" t="s">
        <v>4387</v>
      </c>
      <c r="AH2" s="4447"/>
    </row>
    <row r="3" spans="1:42" s="2234" customFormat="1" ht="18" customHeight="1" thickTop="1" thickBot="1" x14ac:dyDescent="0.4">
      <c r="A3" s="4448" t="s">
        <v>5039</v>
      </c>
      <c r="B3" s="4450" t="s">
        <v>5040</v>
      </c>
      <c r="C3" s="4452">
        <v>43101</v>
      </c>
      <c r="D3" s="4453"/>
      <c r="E3" s="4454">
        <v>43132</v>
      </c>
      <c r="F3" s="4453"/>
      <c r="G3" s="4454">
        <v>43160</v>
      </c>
      <c r="H3" s="4453"/>
      <c r="I3" s="4454">
        <v>43191</v>
      </c>
      <c r="J3" s="4453"/>
      <c r="K3" s="4454">
        <v>43221</v>
      </c>
      <c r="L3" s="4453"/>
      <c r="M3" s="4454">
        <v>43252</v>
      </c>
      <c r="N3" s="4453"/>
      <c r="O3" s="4454">
        <v>43282</v>
      </c>
      <c r="P3" s="4453"/>
      <c r="Q3" s="4454">
        <v>43313</v>
      </c>
      <c r="R3" s="4452"/>
      <c r="S3" s="4462">
        <v>43344</v>
      </c>
      <c r="T3" s="4462"/>
      <c r="U3" s="4462">
        <v>43374</v>
      </c>
      <c r="V3" s="4462"/>
      <c r="W3" s="4462">
        <v>43405</v>
      </c>
      <c r="X3" s="4462"/>
      <c r="Y3" s="4462">
        <v>43435</v>
      </c>
      <c r="Z3" s="4463"/>
      <c r="AA3" s="4462">
        <v>43466</v>
      </c>
      <c r="AB3" s="4463"/>
      <c r="AC3" s="4462">
        <v>43497</v>
      </c>
      <c r="AD3" s="4463"/>
      <c r="AE3" s="4462">
        <v>43525</v>
      </c>
      <c r="AF3" s="4463"/>
      <c r="AG3" s="4462">
        <v>43556</v>
      </c>
      <c r="AH3" s="4463"/>
      <c r="AI3" s="2333"/>
      <c r="AJ3" s="2333"/>
      <c r="AK3" s="2333"/>
      <c r="AL3" s="2333"/>
      <c r="AM3" s="2333"/>
    </row>
    <row r="4" spans="1:42" s="2234" customFormat="1" ht="19.5" thickBot="1" x14ac:dyDescent="0.4">
      <c r="A4" s="4449"/>
      <c r="B4" s="4451"/>
      <c r="C4" s="4089" t="s">
        <v>4670</v>
      </c>
      <c r="D4" s="4090" t="s">
        <v>4671</v>
      </c>
      <c r="E4" s="4091" t="s">
        <v>4670</v>
      </c>
      <c r="F4" s="4090" t="s">
        <v>4671</v>
      </c>
      <c r="G4" s="4091" t="s">
        <v>4670</v>
      </c>
      <c r="H4" s="4090" t="s">
        <v>4671</v>
      </c>
      <c r="I4" s="4091" t="s">
        <v>4670</v>
      </c>
      <c r="J4" s="4090" t="s">
        <v>4671</v>
      </c>
      <c r="K4" s="4091" t="s">
        <v>4670</v>
      </c>
      <c r="L4" s="4090" t="s">
        <v>4671</v>
      </c>
      <c r="M4" s="4091" t="s">
        <v>4670</v>
      </c>
      <c r="N4" s="4090" t="s">
        <v>4671</v>
      </c>
      <c r="O4" s="4091" t="s">
        <v>4670</v>
      </c>
      <c r="P4" s="4090" t="s">
        <v>4671</v>
      </c>
      <c r="Q4" s="4090" t="s">
        <v>4670</v>
      </c>
      <c r="R4" s="4092" t="s">
        <v>4671</v>
      </c>
      <c r="S4" s="4093" t="s">
        <v>4670</v>
      </c>
      <c r="T4" s="4093" t="s">
        <v>4671</v>
      </c>
      <c r="U4" s="4093" t="s">
        <v>4670</v>
      </c>
      <c r="V4" s="4093" t="s">
        <v>4671</v>
      </c>
      <c r="W4" s="4093" t="s">
        <v>4670</v>
      </c>
      <c r="X4" s="4093" t="s">
        <v>4671</v>
      </c>
      <c r="Y4" s="4093" t="s">
        <v>4670</v>
      </c>
      <c r="Z4" s="4094" t="s">
        <v>4671</v>
      </c>
      <c r="AA4" s="4093" t="s">
        <v>4670</v>
      </c>
      <c r="AB4" s="4094" t="s">
        <v>4671</v>
      </c>
      <c r="AC4" s="4093" t="s">
        <v>4670</v>
      </c>
      <c r="AD4" s="4094" t="s">
        <v>4671</v>
      </c>
      <c r="AE4" s="4093" t="s">
        <v>4670</v>
      </c>
      <c r="AF4" s="4094" t="s">
        <v>4671</v>
      </c>
      <c r="AG4" s="4093" t="s">
        <v>4670</v>
      </c>
      <c r="AH4" s="4094" t="s">
        <v>4671</v>
      </c>
      <c r="AI4" s="2333"/>
      <c r="AJ4" s="2333"/>
      <c r="AK4" s="2333"/>
      <c r="AL4" s="2333"/>
      <c r="AM4" s="2333"/>
    </row>
    <row r="5" spans="1:42" s="2234" customFormat="1" ht="18" thickBot="1" x14ac:dyDescent="0.35">
      <c r="A5" s="4464" t="s">
        <v>4364</v>
      </c>
      <c r="B5" s="4465"/>
      <c r="C5" s="4466"/>
      <c r="D5" s="4466"/>
      <c r="E5" s="4466"/>
      <c r="F5" s="4466"/>
      <c r="G5" s="4466"/>
      <c r="H5" s="4466"/>
      <c r="I5" s="4466"/>
      <c r="J5" s="4466"/>
      <c r="K5" s="4466"/>
      <c r="L5" s="4466"/>
      <c r="M5" s="4466"/>
      <c r="N5" s="4466"/>
      <c r="O5" s="4466"/>
      <c r="P5" s="4466"/>
      <c r="Q5" s="4466"/>
      <c r="R5" s="4466"/>
      <c r="S5" s="4465"/>
      <c r="T5" s="4465"/>
      <c r="U5" s="4465"/>
      <c r="V5" s="4465"/>
      <c r="W5" s="4465"/>
      <c r="X5" s="4465"/>
      <c r="Y5" s="4465"/>
      <c r="Z5" s="4465"/>
      <c r="AA5" s="4465"/>
      <c r="AB5" s="4465"/>
      <c r="AC5" s="4465"/>
      <c r="AD5" s="4465"/>
      <c r="AE5" s="4465"/>
      <c r="AF5" s="4465"/>
      <c r="AG5" s="4465"/>
      <c r="AH5" s="4467"/>
      <c r="AI5" s="2333"/>
      <c r="AJ5" s="2333"/>
      <c r="AK5" s="2333"/>
      <c r="AL5" s="2333"/>
      <c r="AM5" s="2333"/>
    </row>
    <row r="6" spans="1:42" s="2234" customFormat="1" ht="17.25" x14ac:dyDescent="0.3">
      <c r="A6" s="4079" t="s">
        <v>5007</v>
      </c>
      <c r="B6" s="4084" t="s">
        <v>3991</v>
      </c>
      <c r="C6" s="2334">
        <v>13.525</v>
      </c>
      <c r="D6" s="2334">
        <v>0</v>
      </c>
      <c r="E6" s="2334">
        <v>32.814999999999998</v>
      </c>
      <c r="F6" s="2334">
        <v>0</v>
      </c>
      <c r="G6" s="2334">
        <v>66.375</v>
      </c>
      <c r="H6" s="2334">
        <v>0</v>
      </c>
      <c r="I6" s="2334">
        <v>25.5</v>
      </c>
      <c r="J6" s="2334">
        <v>0.5</v>
      </c>
      <c r="K6" s="2335">
        <v>36.774999999999999</v>
      </c>
      <c r="L6" s="2334">
        <v>0</v>
      </c>
      <c r="M6" s="2334">
        <v>0.8</v>
      </c>
      <c r="N6" s="2334">
        <v>6.01</v>
      </c>
      <c r="O6" s="2335">
        <v>0</v>
      </c>
      <c r="P6" s="2334">
        <v>0.79</v>
      </c>
      <c r="Q6" s="2334">
        <v>2.5</v>
      </c>
      <c r="R6" s="2336">
        <v>0</v>
      </c>
      <c r="S6" s="2337">
        <v>4.5</v>
      </c>
      <c r="T6" s="2337">
        <v>0</v>
      </c>
      <c r="U6" s="2337">
        <v>4</v>
      </c>
      <c r="V6" s="2337">
        <v>2.4</v>
      </c>
      <c r="W6" s="2337">
        <v>0.79200000000000004</v>
      </c>
      <c r="X6" s="2337">
        <v>1.7350000000000001</v>
      </c>
      <c r="Y6" s="2337">
        <v>6.9039999999999999</v>
      </c>
      <c r="Z6" s="2337">
        <v>4.3250000000000002</v>
      </c>
      <c r="AA6" s="2337">
        <v>12.76</v>
      </c>
      <c r="AB6" s="2337">
        <v>0</v>
      </c>
      <c r="AC6" s="4067">
        <v>5.9320000000000004</v>
      </c>
      <c r="AD6" s="4067">
        <v>2.5</v>
      </c>
      <c r="AE6" s="4067">
        <v>1.1000000000000001</v>
      </c>
      <c r="AF6" s="4067">
        <v>0.72</v>
      </c>
      <c r="AG6" s="4067">
        <v>9.8149999999999995</v>
      </c>
      <c r="AH6" s="4068">
        <v>0</v>
      </c>
      <c r="AI6" s="2333"/>
      <c r="AJ6" s="2333"/>
      <c r="AK6" s="2333"/>
      <c r="AL6" s="2333"/>
      <c r="AM6" s="2333"/>
      <c r="AN6" s="2333"/>
      <c r="AO6" s="2333"/>
      <c r="AP6" s="2333"/>
    </row>
    <row r="7" spans="1:42" s="2234" customFormat="1" ht="17.25" x14ac:dyDescent="0.3">
      <c r="A7" s="4079" t="s">
        <v>5009</v>
      </c>
      <c r="B7" s="4085" t="s">
        <v>256</v>
      </c>
      <c r="C7" s="2334">
        <v>14.308999999999999</v>
      </c>
      <c r="D7" s="2334">
        <v>1.31</v>
      </c>
      <c r="E7" s="2334">
        <v>14.647</v>
      </c>
      <c r="F7" s="2334">
        <v>2.9750000000000001</v>
      </c>
      <c r="G7" s="2334">
        <v>16.533999999999999</v>
      </c>
      <c r="H7" s="2334">
        <v>4.8</v>
      </c>
      <c r="I7" s="2334">
        <v>14.157</v>
      </c>
      <c r="J7" s="2334">
        <v>0.72499999999999998</v>
      </c>
      <c r="K7" s="2335">
        <v>26.327000000000002</v>
      </c>
      <c r="L7" s="2334">
        <v>0.45700000000000002</v>
      </c>
      <c r="M7" s="2334">
        <v>16.515999999999998</v>
      </c>
      <c r="N7" s="2334">
        <v>3.2120000000000002</v>
      </c>
      <c r="O7" s="2335">
        <v>13.907999999999999</v>
      </c>
      <c r="P7" s="2334">
        <v>8.4049999999999994</v>
      </c>
      <c r="Q7" s="2334">
        <v>13.241</v>
      </c>
      <c r="R7" s="2336">
        <v>0.5</v>
      </c>
      <c r="S7" s="2339">
        <v>11.438000000000001</v>
      </c>
      <c r="T7" s="2339">
        <v>1.88</v>
      </c>
      <c r="U7" s="2339">
        <v>15.233000000000001</v>
      </c>
      <c r="V7" s="2339">
        <v>1.1299999999999999</v>
      </c>
      <c r="W7" s="2339">
        <v>13.048999999999999</v>
      </c>
      <c r="X7" s="2339">
        <v>0</v>
      </c>
      <c r="Y7" s="2339">
        <v>21.199000000000002</v>
      </c>
      <c r="Z7" s="2339">
        <v>0.3</v>
      </c>
      <c r="AA7" s="2339">
        <v>20.422000000000001</v>
      </c>
      <c r="AB7" s="2339">
        <v>0</v>
      </c>
      <c r="AC7" s="4069">
        <v>14.102</v>
      </c>
      <c r="AD7" s="4069">
        <v>0.93</v>
      </c>
      <c r="AE7" s="4069">
        <v>10.545</v>
      </c>
      <c r="AF7" s="4069">
        <v>0.625</v>
      </c>
      <c r="AG7" s="4069">
        <v>13.544</v>
      </c>
      <c r="AH7" s="4070">
        <v>2.2999999999999998</v>
      </c>
      <c r="AI7" s="2333"/>
      <c r="AJ7" s="2333"/>
      <c r="AK7" s="2333"/>
      <c r="AL7" s="2333"/>
      <c r="AM7" s="2333"/>
      <c r="AN7" s="2333"/>
      <c r="AO7" s="2333"/>
      <c r="AP7" s="2333"/>
    </row>
    <row r="8" spans="1:42" s="2234" customFormat="1" ht="17.25" x14ac:dyDescent="0.3">
      <c r="A8" s="4079" t="s">
        <v>5012</v>
      </c>
      <c r="B8" s="4085" t="s">
        <v>257</v>
      </c>
      <c r="C8" s="2334">
        <v>0.25</v>
      </c>
      <c r="D8" s="2334">
        <v>0</v>
      </c>
      <c r="E8" s="2334">
        <v>0.34200000000000003</v>
      </c>
      <c r="F8" s="2334">
        <v>0</v>
      </c>
      <c r="G8" s="2334">
        <v>0.78</v>
      </c>
      <c r="H8" s="2334">
        <v>0</v>
      </c>
      <c r="I8" s="2334">
        <v>0.35</v>
      </c>
      <c r="J8" s="2334">
        <v>0</v>
      </c>
      <c r="K8" s="2335">
        <v>0.35699999999999998</v>
      </c>
      <c r="L8" s="2334">
        <v>0</v>
      </c>
      <c r="M8" s="2334">
        <v>0</v>
      </c>
      <c r="N8" s="2334">
        <v>0.6</v>
      </c>
      <c r="O8" s="2335">
        <v>4.2519999999999998</v>
      </c>
      <c r="P8" s="2334">
        <v>0</v>
      </c>
      <c r="Q8" s="2334">
        <v>4.0140000000000002</v>
      </c>
      <c r="R8" s="2336">
        <v>0</v>
      </c>
      <c r="S8" s="2339">
        <v>2.95</v>
      </c>
      <c r="T8" s="2339">
        <v>0</v>
      </c>
      <c r="U8" s="2339">
        <v>5.2430000000000003</v>
      </c>
      <c r="V8" s="2339">
        <v>0</v>
      </c>
      <c r="W8" s="2339">
        <v>5.59</v>
      </c>
      <c r="X8" s="2339">
        <v>0</v>
      </c>
      <c r="Y8" s="2339">
        <v>6.734</v>
      </c>
      <c r="Z8" s="2339">
        <v>0</v>
      </c>
      <c r="AA8" s="2339">
        <v>7.77</v>
      </c>
      <c r="AB8" s="2339">
        <v>1.27</v>
      </c>
      <c r="AC8" s="4069">
        <v>2.4900000000000002</v>
      </c>
      <c r="AD8" s="4069">
        <v>0</v>
      </c>
      <c r="AE8" s="4069">
        <v>2.44</v>
      </c>
      <c r="AF8" s="4069">
        <v>0</v>
      </c>
      <c r="AG8" s="4069">
        <v>1.5</v>
      </c>
      <c r="AH8" s="4070">
        <v>1.2</v>
      </c>
      <c r="AI8" s="2333"/>
      <c r="AJ8" s="2333"/>
      <c r="AK8" s="2333"/>
      <c r="AL8" s="2333"/>
      <c r="AM8" s="2333"/>
      <c r="AN8" s="2333"/>
      <c r="AO8" s="2333"/>
      <c r="AP8" s="2333"/>
    </row>
    <row r="9" spans="1:42" s="2234" customFormat="1" ht="17.25" x14ac:dyDescent="0.3">
      <c r="A9" s="4079" t="s">
        <v>5013</v>
      </c>
      <c r="B9" s="4085" t="s">
        <v>5014</v>
      </c>
      <c r="C9" s="2334">
        <v>20.21746907</v>
      </c>
      <c r="D9" s="2334">
        <v>0.2</v>
      </c>
      <c r="E9" s="2334">
        <v>20.149017180000001</v>
      </c>
      <c r="F9" s="2334">
        <v>0</v>
      </c>
      <c r="G9" s="2334">
        <v>13.61564409</v>
      </c>
      <c r="H9" s="2334">
        <v>0</v>
      </c>
      <c r="I9" s="2334">
        <v>46.902014719999997</v>
      </c>
      <c r="J9" s="2334">
        <v>1.0149999999999999</v>
      </c>
      <c r="K9" s="2335">
        <v>23.802492350000001</v>
      </c>
      <c r="L9" s="2335">
        <v>0.34699999999999998</v>
      </c>
      <c r="M9" s="2335">
        <v>17.57952088</v>
      </c>
      <c r="N9" s="2335">
        <v>0.35499999999999998</v>
      </c>
      <c r="O9" s="2335">
        <v>13.889362260000002</v>
      </c>
      <c r="P9" s="2335">
        <v>0.05</v>
      </c>
      <c r="Q9" s="2335">
        <v>14.355987539999999</v>
      </c>
      <c r="R9" s="2341">
        <v>0</v>
      </c>
      <c r="S9" s="2339">
        <v>12.60221488</v>
      </c>
      <c r="T9" s="2339">
        <v>0</v>
      </c>
      <c r="U9" s="2339">
        <v>23.224584840000002</v>
      </c>
      <c r="V9" s="2339">
        <v>0</v>
      </c>
      <c r="W9" s="2339">
        <v>24.889187799999998</v>
      </c>
      <c r="X9" s="2339">
        <v>0</v>
      </c>
      <c r="Y9" s="2339">
        <v>31.936883880000003</v>
      </c>
      <c r="Z9" s="2339">
        <v>0</v>
      </c>
      <c r="AA9" s="2339">
        <v>33.005209579999999</v>
      </c>
      <c r="AB9" s="2339">
        <v>0</v>
      </c>
      <c r="AC9" s="4069">
        <v>29.336324000000001</v>
      </c>
      <c r="AD9" s="4069">
        <v>7.0000000000000007E-2</v>
      </c>
      <c r="AE9" s="4069">
        <v>24.235054479999999</v>
      </c>
      <c r="AF9" s="4069">
        <v>0.14000000000000001</v>
      </c>
      <c r="AG9" s="4069">
        <v>33.201685850000004</v>
      </c>
      <c r="AH9" s="4070">
        <v>1.87</v>
      </c>
      <c r="AI9" s="2333"/>
      <c r="AJ9" s="2333"/>
      <c r="AK9" s="2333"/>
      <c r="AL9" s="2333"/>
      <c r="AM9" s="2333"/>
      <c r="AN9" s="2333"/>
      <c r="AO9" s="2333"/>
      <c r="AP9" s="2333"/>
    </row>
    <row r="10" spans="1:42" s="2234" customFormat="1" ht="17.25" x14ac:dyDescent="0.3">
      <c r="A10" s="4079" t="s">
        <v>5015</v>
      </c>
      <c r="B10" s="4085" t="s">
        <v>3996</v>
      </c>
      <c r="C10" s="2334">
        <v>7.7549999999999999</v>
      </c>
      <c r="D10" s="2335">
        <v>0</v>
      </c>
      <c r="E10" s="2335">
        <v>9.01</v>
      </c>
      <c r="F10" s="2335">
        <v>0</v>
      </c>
      <c r="G10" s="2335">
        <v>8.9312859299999996</v>
      </c>
      <c r="H10" s="2335">
        <v>0</v>
      </c>
      <c r="I10" s="2335">
        <v>7.6</v>
      </c>
      <c r="J10" s="2335">
        <v>0</v>
      </c>
      <c r="K10" s="2335">
        <v>11.96</v>
      </c>
      <c r="L10" s="2334">
        <v>0</v>
      </c>
      <c r="M10" s="2334">
        <v>9.36</v>
      </c>
      <c r="N10" s="2334">
        <v>0</v>
      </c>
      <c r="O10" s="2335">
        <v>4.9400000000000004</v>
      </c>
      <c r="P10" s="2334">
        <v>0</v>
      </c>
      <c r="Q10" s="2334">
        <v>3.9849999999999999</v>
      </c>
      <c r="R10" s="2336">
        <v>0</v>
      </c>
      <c r="S10" s="2339">
        <v>4.375</v>
      </c>
      <c r="T10" s="2339">
        <v>0</v>
      </c>
      <c r="U10" s="2339">
        <v>7.1550000000000002</v>
      </c>
      <c r="V10" s="2339">
        <v>0</v>
      </c>
      <c r="W10" s="2339">
        <v>7.13</v>
      </c>
      <c r="X10" s="2339">
        <v>0</v>
      </c>
      <c r="Y10" s="2339">
        <v>4.7549999999999999</v>
      </c>
      <c r="Z10" s="2339">
        <v>0</v>
      </c>
      <c r="AA10" s="2339">
        <v>4.5750000000000002</v>
      </c>
      <c r="AB10" s="2339">
        <v>0</v>
      </c>
      <c r="AC10" s="4069">
        <v>4.3460000000000001</v>
      </c>
      <c r="AD10" s="4069">
        <v>0</v>
      </c>
      <c r="AE10" s="4069">
        <v>6.9</v>
      </c>
      <c r="AF10" s="4069">
        <v>0</v>
      </c>
      <c r="AG10" s="4069">
        <v>6.65</v>
      </c>
      <c r="AH10" s="4070">
        <v>0.52500000000000002</v>
      </c>
      <c r="AI10" s="2333"/>
      <c r="AJ10" s="2333"/>
      <c r="AK10" s="2333"/>
      <c r="AL10" s="2333"/>
      <c r="AM10" s="2333"/>
      <c r="AN10" s="2333"/>
      <c r="AO10" s="2333"/>
      <c r="AP10" s="2333"/>
    </row>
    <row r="11" spans="1:42" s="2234" customFormat="1" ht="17.25" x14ac:dyDescent="0.3">
      <c r="A11" s="4079" t="s">
        <v>5016</v>
      </c>
      <c r="B11" s="4085" t="s">
        <v>3997</v>
      </c>
      <c r="C11" s="2334">
        <v>45.758279999999999</v>
      </c>
      <c r="D11" s="2334">
        <v>1.3</v>
      </c>
      <c r="E11" s="2334">
        <v>32.723280000000003</v>
      </c>
      <c r="F11" s="2334">
        <v>0</v>
      </c>
      <c r="G11" s="2334">
        <v>22.55228</v>
      </c>
      <c r="H11" s="2334">
        <v>0.5</v>
      </c>
      <c r="I11" s="2334">
        <v>12.123279999999999</v>
      </c>
      <c r="J11" s="2334">
        <v>2.2650000000000001</v>
      </c>
      <c r="K11" s="2335">
        <v>23.204280000000001</v>
      </c>
      <c r="L11" s="2334">
        <v>2.82</v>
      </c>
      <c r="M11" s="2334">
        <v>23.325060000000001</v>
      </c>
      <c r="N11" s="2334">
        <v>6.8548</v>
      </c>
      <c r="O11" s="2335">
        <v>19.948060000000002</v>
      </c>
      <c r="P11" s="2334">
        <v>0.3</v>
      </c>
      <c r="Q11" s="2334">
        <v>37.762279999999997</v>
      </c>
      <c r="R11" s="2336">
        <v>1.25</v>
      </c>
      <c r="S11" s="2339">
        <v>27.763000000000002</v>
      </c>
      <c r="T11" s="2339">
        <v>1.05</v>
      </c>
      <c r="U11" s="2339">
        <v>33.340000000000003</v>
      </c>
      <c r="V11" s="2339">
        <v>0.25</v>
      </c>
      <c r="W11" s="2339">
        <v>12.79</v>
      </c>
      <c r="X11" s="2339">
        <v>0</v>
      </c>
      <c r="Y11" s="2339">
        <v>7.1395348800000002</v>
      </c>
      <c r="Z11" s="2339">
        <v>0.65</v>
      </c>
      <c r="AA11" s="2339">
        <v>2.4750000000000001</v>
      </c>
      <c r="AB11" s="2339">
        <v>0.877</v>
      </c>
      <c r="AC11" s="4069">
        <v>5.1071812899999998</v>
      </c>
      <c r="AD11" s="4069">
        <v>1.65</v>
      </c>
      <c r="AE11" s="4069">
        <v>6.165</v>
      </c>
      <c r="AF11" s="4069">
        <v>0.67100000000000004</v>
      </c>
      <c r="AG11" s="4069">
        <v>8.49</v>
      </c>
      <c r="AH11" s="4070">
        <v>0.95</v>
      </c>
      <c r="AI11" s="2333"/>
      <c r="AJ11" s="2333"/>
      <c r="AK11" s="2333"/>
      <c r="AL11" s="2333"/>
      <c r="AM11" s="2333"/>
      <c r="AN11" s="2333"/>
      <c r="AO11" s="2333"/>
      <c r="AP11" s="2333"/>
    </row>
    <row r="12" spans="1:42" s="2234" customFormat="1" ht="17.25" x14ac:dyDescent="0.3">
      <c r="A12" s="4079" t="s">
        <v>5017</v>
      </c>
      <c r="B12" s="4085" t="s">
        <v>3998</v>
      </c>
      <c r="C12" s="2334">
        <v>1.905</v>
      </c>
      <c r="D12" s="2334">
        <v>0</v>
      </c>
      <c r="E12" s="2334">
        <v>0.745</v>
      </c>
      <c r="F12" s="2334">
        <v>0</v>
      </c>
      <c r="G12" s="2334">
        <v>1.875</v>
      </c>
      <c r="H12" s="2334">
        <v>0</v>
      </c>
      <c r="I12" s="2334">
        <v>1.23</v>
      </c>
      <c r="J12" s="2334">
        <v>0</v>
      </c>
      <c r="K12" s="2335">
        <v>2.62</v>
      </c>
      <c r="L12" s="2334">
        <v>0</v>
      </c>
      <c r="M12" s="2334">
        <v>3.03</v>
      </c>
      <c r="N12" s="2334">
        <v>0</v>
      </c>
      <c r="O12" s="2335">
        <v>2.65</v>
      </c>
      <c r="P12" s="2334">
        <v>0</v>
      </c>
      <c r="Q12" s="2334">
        <v>2.46</v>
      </c>
      <c r="R12" s="2336">
        <v>0</v>
      </c>
      <c r="S12" s="2339">
        <v>1.056</v>
      </c>
      <c r="T12" s="2339">
        <v>0</v>
      </c>
      <c r="U12" s="2339">
        <v>0</v>
      </c>
      <c r="V12" s="2339">
        <v>0</v>
      </c>
      <c r="W12" s="2339">
        <v>2.25</v>
      </c>
      <c r="X12" s="2339">
        <v>0</v>
      </c>
      <c r="Y12" s="2339">
        <v>0</v>
      </c>
      <c r="Z12" s="2339">
        <v>0</v>
      </c>
      <c r="AA12" s="2339">
        <v>0</v>
      </c>
      <c r="AB12" s="2339">
        <v>0</v>
      </c>
      <c r="AC12" s="4069">
        <v>1.32</v>
      </c>
      <c r="AD12" s="4069">
        <v>0</v>
      </c>
      <c r="AE12" s="4069">
        <v>2.4550000000000001</v>
      </c>
      <c r="AF12" s="4069">
        <v>0</v>
      </c>
      <c r="AG12" s="4069">
        <v>2.46</v>
      </c>
      <c r="AH12" s="4070">
        <v>0</v>
      </c>
      <c r="AI12" s="2333"/>
      <c r="AJ12" s="2333"/>
      <c r="AK12" s="2333"/>
      <c r="AL12" s="2333"/>
      <c r="AM12" s="2333"/>
      <c r="AN12" s="2333"/>
      <c r="AO12" s="2333"/>
      <c r="AP12" s="2333"/>
    </row>
    <row r="13" spans="1:42" s="2234" customFormat="1" ht="17.25" x14ac:dyDescent="0.3">
      <c r="A13" s="4079" t="s">
        <v>5018</v>
      </c>
      <c r="B13" s="4085" t="s">
        <v>262</v>
      </c>
      <c r="C13" s="2334">
        <v>338.49152800000002</v>
      </c>
      <c r="D13" s="2334">
        <v>65.127109149999995</v>
      </c>
      <c r="E13" s="2334">
        <v>340.17269874999994</v>
      </c>
      <c r="F13" s="2334">
        <v>210.30647868</v>
      </c>
      <c r="G13" s="2334">
        <v>310.33459085999999</v>
      </c>
      <c r="H13" s="2334">
        <v>263.10811609000001</v>
      </c>
      <c r="I13" s="2334">
        <v>342.09115270999996</v>
      </c>
      <c r="J13" s="2334">
        <v>89.893186289999974</v>
      </c>
      <c r="K13" s="2335">
        <v>435.52581905000005</v>
      </c>
      <c r="L13" s="2334">
        <v>83.364604099999994</v>
      </c>
      <c r="M13" s="2334">
        <v>417.65808118000007</v>
      </c>
      <c r="N13" s="2334">
        <v>71.309720320000011</v>
      </c>
      <c r="O13" s="2335">
        <v>299.65887624000015</v>
      </c>
      <c r="P13" s="2334">
        <v>136.18072051999999</v>
      </c>
      <c r="Q13" s="2334">
        <v>243.08413280000011</v>
      </c>
      <c r="R13" s="2336">
        <v>80.087113340000002</v>
      </c>
      <c r="S13" s="2339">
        <v>301.92879793999998</v>
      </c>
      <c r="T13" s="2339">
        <v>48.181882209999998</v>
      </c>
      <c r="U13" s="2339">
        <v>204.38111503999994</v>
      </c>
      <c r="V13" s="2339">
        <v>80.179591400000007</v>
      </c>
      <c r="W13" s="2339">
        <v>251.47948204000005</v>
      </c>
      <c r="X13" s="2339">
        <v>59.816023789999996</v>
      </c>
      <c r="Y13" s="2339">
        <v>338.79139493999975</v>
      </c>
      <c r="Z13" s="2339">
        <v>49.043482850000004</v>
      </c>
      <c r="AA13" s="2339">
        <v>348.99357450999992</v>
      </c>
      <c r="AB13" s="2339">
        <v>25.49138026</v>
      </c>
      <c r="AC13" s="4069">
        <v>411.17957194999968</v>
      </c>
      <c r="AD13" s="4069">
        <v>55.40953932</v>
      </c>
      <c r="AE13" s="4069">
        <v>628.02381604999971</v>
      </c>
      <c r="AF13" s="4069">
        <v>38.211232810000006</v>
      </c>
      <c r="AG13" s="4069">
        <v>607.42099672000018</v>
      </c>
      <c r="AH13" s="4070">
        <v>25.261482000000001</v>
      </c>
      <c r="AI13" s="2333"/>
      <c r="AJ13" s="2333"/>
      <c r="AK13" s="2333"/>
      <c r="AL13" s="2333"/>
      <c r="AM13" s="2333"/>
      <c r="AN13" s="2333"/>
      <c r="AO13" s="2333"/>
      <c r="AP13" s="2333"/>
    </row>
    <row r="14" spans="1:42" s="2234" customFormat="1" ht="17.25" x14ac:dyDescent="0.3">
      <c r="A14" s="4079" t="s">
        <v>5019</v>
      </c>
      <c r="B14" s="4085" t="s">
        <v>263</v>
      </c>
      <c r="C14" s="2334"/>
      <c r="D14" s="2334"/>
      <c r="E14" s="2334"/>
      <c r="F14" s="2334"/>
      <c r="G14" s="2334"/>
      <c r="H14" s="2334"/>
      <c r="I14" s="2334"/>
      <c r="J14" s="2334"/>
      <c r="K14" s="2335">
        <v>0</v>
      </c>
      <c r="L14" s="2334">
        <v>0</v>
      </c>
      <c r="M14" s="2334">
        <v>0</v>
      </c>
      <c r="N14" s="2334">
        <v>0</v>
      </c>
      <c r="O14" s="2335">
        <v>0</v>
      </c>
      <c r="P14" s="2334">
        <v>0</v>
      </c>
      <c r="Q14" s="2334">
        <v>0</v>
      </c>
      <c r="R14" s="2336">
        <v>0</v>
      </c>
      <c r="S14" s="2339">
        <v>0</v>
      </c>
      <c r="T14" s="2339">
        <v>0</v>
      </c>
      <c r="U14" s="2339">
        <v>0</v>
      </c>
      <c r="V14" s="2339">
        <v>0</v>
      </c>
      <c r="W14" s="2339">
        <v>0</v>
      </c>
      <c r="X14" s="2339">
        <v>0</v>
      </c>
      <c r="Y14" s="2339">
        <v>0</v>
      </c>
      <c r="Z14" s="2339">
        <v>0</v>
      </c>
      <c r="AA14" s="2339">
        <v>0</v>
      </c>
      <c r="AB14" s="2339">
        <v>0</v>
      </c>
      <c r="AC14" s="4069">
        <v>0</v>
      </c>
      <c r="AD14" s="4069">
        <v>0</v>
      </c>
      <c r="AE14" s="4069">
        <v>0</v>
      </c>
      <c r="AF14" s="4069">
        <v>0</v>
      </c>
      <c r="AG14" s="4069">
        <v>0</v>
      </c>
      <c r="AH14" s="4070">
        <v>0</v>
      </c>
      <c r="AI14" s="2333"/>
      <c r="AJ14" s="2333"/>
      <c r="AK14" s="2333"/>
      <c r="AL14" s="2333"/>
      <c r="AM14" s="2333"/>
      <c r="AN14" s="2333"/>
      <c r="AO14" s="2333"/>
      <c r="AP14" s="2333"/>
    </row>
    <row r="15" spans="1:42" s="2234" customFormat="1" ht="17.25" x14ac:dyDescent="0.3">
      <c r="A15" s="4079" t="s">
        <v>5020</v>
      </c>
      <c r="B15" s="4085" t="s">
        <v>3999</v>
      </c>
      <c r="C15" s="2334">
        <v>0.51800000000000002</v>
      </c>
      <c r="D15" s="2334">
        <v>0</v>
      </c>
      <c r="E15" s="2334">
        <v>1.7999999999999999E-2</v>
      </c>
      <c r="F15" s="2334">
        <v>0</v>
      </c>
      <c r="G15" s="2334">
        <v>0.15</v>
      </c>
      <c r="H15" s="2334">
        <v>0</v>
      </c>
      <c r="I15" s="2334">
        <v>0</v>
      </c>
      <c r="J15" s="2334">
        <v>0.5</v>
      </c>
      <c r="K15" s="2335">
        <v>0</v>
      </c>
      <c r="L15" s="2334">
        <v>1.49</v>
      </c>
      <c r="M15" s="2334">
        <v>0</v>
      </c>
      <c r="N15" s="2334">
        <v>1.7084999999999999</v>
      </c>
      <c r="O15" s="2335">
        <v>0</v>
      </c>
      <c r="P15" s="2334">
        <v>0.15</v>
      </c>
      <c r="Q15" s="2334">
        <v>0</v>
      </c>
      <c r="R15" s="2336">
        <v>0</v>
      </c>
      <c r="S15" s="2339">
        <v>0.5</v>
      </c>
      <c r="T15" s="2339">
        <v>0</v>
      </c>
      <c r="U15" s="2339">
        <v>0</v>
      </c>
      <c r="V15" s="2339">
        <v>0</v>
      </c>
      <c r="W15" s="2339">
        <v>0</v>
      </c>
      <c r="X15" s="2339">
        <v>0</v>
      </c>
      <c r="Y15" s="2339">
        <v>0</v>
      </c>
      <c r="Z15" s="2339">
        <v>0</v>
      </c>
      <c r="AA15" s="2339">
        <v>0</v>
      </c>
      <c r="AB15" s="2339">
        <v>0</v>
      </c>
      <c r="AC15" s="4069">
        <v>0</v>
      </c>
      <c r="AD15" s="4069">
        <v>0</v>
      </c>
      <c r="AE15" s="4069">
        <v>0.5</v>
      </c>
      <c r="AF15" s="4069">
        <v>0</v>
      </c>
      <c r="AG15" s="4069">
        <v>0</v>
      </c>
      <c r="AH15" s="4070">
        <v>0</v>
      </c>
      <c r="AI15" s="2333"/>
      <c r="AJ15" s="2333"/>
      <c r="AK15" s="2333"/>
      <c r="AL15" s="2333"/>
      <c r="AM15" s="2333"/>
      <c r="AN15" s="2333"/>
      <c r="AO15" s="2333"/>
      <c r="AP15" s="2333"/>
    </row>
    <row r="16" spans="1:42" s="2234" customFormat="1" ht="17.25" x14ac:dyDescent="0.3">
      <c r="A16" s="4079" t="s">
        <v>5021</v>
      </c>
      <c r="B16" s="4085" t="s">
        <v>4000</v>
      </c>
      <c r="C16" s="2334">
        <v>0.51500000000000001</v>
      </c>
      <c r="D16" s="2334">
        <v>0</v>
      </c>
      <c r="E16" s="2334">
        <v>0</v>
      </c>
      <c r="F16" s="2334">
        <v>0</v>
      </c>
      <c r="G16" s="2334">
        <v>0</v>
      </c>
      <c r="H16" s="2334">
        <v>0</v>
      </c>
      <c r="I16" s="2334">
        <v>0</v>
      </c>
      <c r="J16" s="2334">
        <v>0</v>
      </c>
      <c r="K16" s="2335">
        <v>0.64500000000000002</v>
      </c>
      <c r="L16" s="2334">
        <v>0</v>
      </c>
      <c r="M16" s="2334">
        <v>0</v>
      </c>
      <c r="N16" s="2334">
        <v>0</v>
      </c>
      <c r="O16" s="2335">
        <v>0</v>
      </c>
      <c r="P16" s="2334">
        <v>0</v>
      </c>
      <c r="Q16" s="2334">
        <v>0</v>
      </c>
      <c r="R16" s="2336">
        <v>0</v>
      </c>
      <c r="S16" s="2339">
        <v>0</v>
      </c>
      <c r="T16" s="2339">
        <v>0</v>
      </c>
      <c r="U16" s="2339">
        <v>0</v>
      </c>
      <c r="V16" s="2339">
        <v>0</v>
      </c>
      <c r="W16" s="2339">
        <v>0</v>
      </c>
      <c r="X16" s="2339">
        <v>0</v>
      </c>
      <c r="Y16" s="2339">
        <v>0</v>
      </c>
      <c r="Z16" s="2339">
        <v>0</v>
      </c>
      <c r="AA16" s="2339">
        <v>0</v>
      </c>
      <c r="AB16" s="2339">
        <v>0</v>
      </c>
      <c r="AC16" s="4069">
        <v>0</v>
      </c>
      <c r="AD16" s="4069">
        <v>0</v>
      </c>
      <c r="AE16" s="4069">
        <v>0</v>
      </c>
      <c r="AF16" s="4069">
        <v>0</v>
      </c>
      <c r="AG16" s="4069">
        <v>0</v>
      </c>
      <c r="AH16" s="4070">
        <v>0</v>
      </c>
      <c r="AI16" s="2333"/>
      <c r="AJ16" s="2333"/>
      <c r="AK16" s="2333"/>
      <c r="AL16" s="2333"/>
      <c r="AM16" s="2333"/>
      <c r="AN16" s="2333"/>
      <c r="AO16" s="2333"/>
      <c r="AP16" s="2333"/>
    </row>
    <row r="17" spans="1:42" s="2234" customFormat="1" ht="17.25" x14ac:dyDescent="0.3">
      <c r="A17" s="4079" t="s">
        <v>5027</v>
      </c>
      <c r="B17" s="4085" t="s">
        <v>4003</v>
      </c>
      <c r="C17" s="2334">
        <v>1.0783674999999999</v>
      </c>
      <c r="D17" s="2334">
        <v>0</v>
      </c>
      <c r="E17" s="2334">
        <v>28.08187032</v>
      </c>
      <c r="F17" s="2334">
        <v>0</v>
      </c>
      <c r="G17" s="2334">
        <v>14.991367500000001</v>
      </c>
      <c r="H17" s="2334">
        <v>0</v>
      </c>
      <c r="I17" s="2334">
        <v>2.8913674999999999</v>
      </c>
      <c r="J17" s="2334">
        <v>1</v>
      </c>
      <c r="K17" s="2335">
        <v>12.2233675</v>
      </c>
      <c r="L17" s="2334">
        <v>0</v>
      </c>
      <c r="M17" s="2334">
        <v>12.2233675</v>
      </c>
      <c r="N17" s="2334">
        <v>0</v>
      </c>
      <c r="O17" s="2335">
        <v>0.17499999999999999</v>
      </c>
      <c r="P17" s="2334">
        <v>0</v>
      </c>
      <c r="Q17" s="2334">
        <v>0.2233675</v>
      </c>
      <c r="R17" s="2336">
        <v>0</v>
      </c>
      <c r="S17" s="2339">
        <v>12.398367500000001</v>
      </c>
      <c r="T17" s="2339">
        <v>0</v>
      </c>
      <c r="U17" s="2339">
        <v>0</v>
      </c>
      <c r="V17" s="2339">
        <v>0</v>
      </c>
      <c r="W17" s="2339">
        <v>6.9233675000000003</v>
      </c>
      <c r="X17" s="2339">
        <v>0</v>
      </c>
      <c r="Y17" s="2339">
        <v>3.3233674999999998</v>
      </c>
      <c r="Z17" s="2339">
        <v>0</v>
      </c>
      <c r="AA17" s="2339">
        <v>0</v>
      </c>
      <c r="AB17" s="2339">
        <v>0</v>
      </c>
      <c r="AC17" s="4069">
        <v>0.72336750000000005</v>
      </c>
      <c r="AD17" s="4069">
        <v>0</v>
      </c>
      <c r="AE17" s="4069">
        <v>0.62</v>
      </c>
      <c r="AF17" s="4069">
        <v>0.12</v>
      </c>
      <c r="AG17" s="4069">
        <v>0.5</v>
      </c>
      <c r="AH17" s="4070">
        <v>0</v>
      </c>
      <c r="AI17" s="2333"/>
      <c r="AJ17" s="2333"/>
      <c r="AK17" s="2333"/>
      <c r="AL17" s="2333"/>
      <c r="AM17" s="2333"/>
      <c r="AN17" s="2333"/>
      <c r="AO17" s="2333"/>
      <c r="AP17" s="2333"/>
    </row>
    <row r="18" spans="1:42" s="2234" customFormat="1" ht="18" thickBot="1" x14ac:dyDescent="0.35">
      <c r="A18" s="4079"/>
      <c r="B18" s="4086" t="s">
        <v>5032</v>
      </c>
      <c r="C18" s="2334">
        <v>0</v>
      </c>
      <c r="D18" s="2334">
        <v>0</v>
      </c>
      <c r="E18" s="2334">
        <v>0</v>
      </c>
      <c r="F18" s="2334">
        <v>0</v>
      </c>
      <c r="G18" s="2334">
        <v>0</v>
      </c>
      <c r="H18" s="2334">
        <v>0</v>
      </c>
      <c r="I18" s="2334">
        <v>0</v>
      </c>
      <c r="J18" s="2334">
        <v>0</v>
      </c>
      <c r="K18" s="2335">
        <v>0</v>
      </c>
      <c r="L18" s="2334">
        <v>0</v>
      </c>
      <c r="M18" s="2334">
        <v>0.2233675</v>
      </c>
      <c r="N18" s="2334">
        <v>0</v>
      </c>
      <c r="O18" s="2335">
        <v>0.72336750000000005</v>
      </c>
      <c r="P18" s="2334">
        <v>0</v>
      </c>
      <c r="Q18" s="2334">
        <v>0.2233675</v>
      </c>
      <c r="R18" s="2336">
        <v>0</v>
      </c>
      <c r="S18" s="2342">
        <v>0.89836749999999999</v>
      </c>
      <c r="T18" s="2342">
        <v>0</v>
      </c>
      <c r="U18" s="2342">
        <v>0.2233675</v>
      </c>
      <c r="V18" s="2342">
        <v>0</v>
      </c>
      <c r="W18" s="2342">
        <v>0.72336750000000005</v>
      </c>
      <c r="X18" s="2342">
        <v>0</v>
      </c>
      <c r="Y18" s="2342">
        <v>0.72336750000000005</v>
      </c>
      <c r="Z18" s="2342">
        <v>0</v>
      </c>
      <c r="AA18" s="2342">
        <v>0.72336750000000005</v>
      </c>
      <c r="AB18" s="2342">
        <v>0</v>
      </c>
      <c r="AC18" s="4071">
        <v>0.72336750000000005</v>
      </c>
      <c r="AD18" s="4071">
        <v>0</v>
      </c>
      <c r="AE18" s="4071">
        <v>0.62</v>
      </c>
      <c r="AF18" s="4071">
        <v>0</v>
      </c>
      <c r="AG18" s="4071">
        <v>0.5</v>
      </c>
      <c r="AH18" s="4072">
        <v>0</v>
      </c>
      <c r="AI18" s="2333"/>
      <c r="AJ18" s="2333"/>
      <c r="AK18" s="2333"/>
      <c r="AL18" s="2333"/>
      <c r="AM18" s="2333"/>
      <c r="AN18" s="2333"/>
      <c r="AO18" s="2333"/>
      <c r="AP18" s="2333"/>
    </row>
    <row r="19" spans="1:42" s="2234" customFormat="1" ht="18" thickBot="1" x14ac:dyDescent="0.35">
      <c r="A19" s="2344"/>
      <c r="B19" s="4087" t="s">
        <v>5041</v>
      </c>
      <c r="C19" s="2345">
        <v>444.32264456999997</v>
      </c>
      <c r="D19" s="2345">
        <v>67.937109149999998</v>
      </c>
      <c r="E19" s="2345">
        <v>478.70386624999992</v>
      </c>
      <c r="F19" s="2345">
        <v>213.28147867999999</v>
      </c>
      <c r="G19" s="2345">
        <v>456.13916838</v>
      </c>
      <c r="H19" s="2345">
        <v>268.40811609000002</v>
      </c>
      <c r="I19" s="2345">
        <v>452.84481492999993</v>
      </c>
      <c r="J19" s="2345">
        <v>95.89818628999997</v>
      </c>
      <c r="K19" s="2346">
        <v>573.43995890000008</v>
      </c>
      <c r="L19" s="2345">
        <v>88.478604099999984</v>
      </c>
      <c r="M19" s="2345">
        <v>500.71539706000004</v>
      </c>
      <c r="N19" s="2345">
        <v>90.050020320000002</v>
      </c>
      <c r="O19" s="2346">
        <v>360.14466600000014</v>
      </c>
      <c r="P19" s="2345">
        <v>145.87572051999999</v>
      </c>
      <c r="Q19" s="2345">
        <v>321.84913534000009</v>
      </c>
      <c r="R19" s="2347">
        <v>81.837113340000002</v>
      </c>
      <c r="S19" s="2348">
        <v>380.40974782000001</v>
      </c>
      <c r="T19" s="2348">
        <v>51.111882209999997</v>
      </c>
      <c r="U19" s="2348">
        <v>292.80006737999997</v>
      </c>
      <c r="V19" s="2348">
        <v>83.959591400000008</v>
      </c>
      <c r="W19" s="2348">
        <v>325.61640484000003</v>
      </c>
      <c r="X19" s="2348">
        <v>61.551023789999995</v>
      </c>
      <c r="Y19" s="2348">
        <v>421.50654869999977</v>
      </c>
      <c r="Z19" s="2348">
        <v>54.318482850000002</v>
      </c>
      <c r="AA19" s="2348">
        <v>430.72415158999991</v>
      </c>
      <c r="AB19" s="2348">
        <v>27.638380259999998</v>
      </c>
      <c r="AC19" s="4073">
        <v>475.25981223999969</v>
      </c>
      <c r="AD19" s="4073">
        <v>60.559539319999999</v>
      </c>
      <c r="AE19" s="4073">
        <v>683.60387052999977</v>
      </c>
      <c r="AF19" s="4073">
        <v>40.487232810000002</v>
      </c>
      <c r="AG19" s="4073">
        <v>684.08168257000011</v>
      </c>
      <c r="AH19" s="4074">
        <v>32.106482</v>
      </c>
      <c r="AI19" s="2333"/>
      <c r="AJ19" s="2333"/>
      <c r="AK19" s="2333"/>
      <c r="AL19" s="2333"/>
      <c r="AM19" s="2333"/>
    </row>
    <row r="20" spans="1:42" s="2234" customFormat="1" ht="17.25" thickBot="1" x14ac:dyDescent="0.35">
      <c r="A20" s="4455" t="s">
        <v>4366</v>
      </c>
      <c r="B20" s="4456"/>
      <c r="C20" s="4457"/>
      <c r="D20" s="4457"/>
      <c r="E20" s="4457"/>
      <c r="F20" s="4457"/>
      <c r="G20" s="4457"/>
      <c r="H20" s="4457"/>
      <c r="I20" s="4457"/>
      <c r="J20" s="4457"/>
      <c r="K20" s="4457"/>
      <c r="L20" s="4457"/>
      <c r="M20" s="4457"/>
      <c r="N20" s="4457"/>
      <c r="O20" s="4457"/>
      <c r="P20" s="4457"/>
      <c r="Q20" s="4457"/>
      <c r="R20" s="4457"/>
      <c r="S20" s="4456"/>
      <c r="T20" s="4456"/>
      <c r="U20" s="4456"/>
      <c r="V20" s="4456"/>
      <c r="W20" s="4456"/>
      <c r="X20" s="4456"/>
      <c r="Y20" s="4456"/>
      <c r="Z20" s="4456"/>
      <c r="AA20" s="4456"/>
      <c r="AB20" s="4456"/>
      <c r="AC20" s="4456"/>
      <c r="AD20" s="4456"/>
      <c r="AE20" s="4456"/>
      <c r="AF20" s="4456"/>
      <c r="AG20" s="4456"/>
      <c r="AH20" s="4458"/>
      <c r="AI20" s="2333"/>
      <c r="AJ20" s="2333"/>
      <c r="AK20" s="2333"/>
      <c r="AL20" s="2333"/>
      <c r="AM20" s="2333"/>
    </row>
    <row r="21" spans="1:42" ht="17.25" x14ac:dyDescent="0.3">
      <c r="A21" s="4080" t="s">
        <v>5007</v>
      </c>
      <c r="B21" s="4084" t="s">
        <v>3991</v>
      </c>
      <c r="C21" s="2334">
        <v>12.186464998992015</v>
      </c>
      <c r="D21" s="2334">
        <v>0</v>
      </c>
      <c r="E21" s="2334">
        <v>77.323555206577325</v>
      </c>
      <c r="F21" s="2334">
        <v>1.130804388123859</v>
      </c>
      <c r="G21" s="2334">
        <v>28.844582861843293</v>
      </c>
      <c r="H21" s="2334">
        <v>0.9446048168175748</v>
      </c>
      <c r="I21" s="2334">
        <v>0</v>
      </c>
      <c r="J21" s="2334">
        <v>0.30295426400957287</v>
      </c>
      <c r="K21" s="2334">
        <v>11.815775575628594</v>
      </c>
      <c r="L21" s="2334">
        <v>0.40766431022960353</v>
      </c>
      <c r="M21" s="2334">
        <v>0</v>
      </c>
      <c r="N21" s="2334">
        <v>0.91883915723270793</v>
      </c>
      <c r="O21" s="2334">
        <v>3.511321498675068</v>
      </c>
      <c r="P21" s="2334">
        <v>0.41285904817574165</v>
      </c>
      <c r="Q21" s="2334">
        <v>7.1360126291799402</v>
      </c>
      <c r="R21" s="2336">
        <v>0</v>
      </c>
      <c r="S21" s="2337">
        <v>0.81292066796621554</v>
      </c>
      <c r="T21" s="2337">
        <v>0</v>
      </c>
      <c r="U21" s="2337">
        <v>8.2581384452785955E-2</v>
      </c>
      <c r="V21" s="2337">
        <v>0</v>
      </c>
      <c r="W21" s="2337">
        <v>7.9503565306568533E-2</v>
      </c>
      <c r="X21" s="2337">
        <v>0</v>
      </c>
      <c r="Y21" s="2337">
        <v>0</v>
      </c>
      <c r="Z21" s="2337">
        <v>0</v>
      </c>
      <c r="AA21" s="2337">
        <v>0</v>
      </c>
      <c r="AB21" s="2337">
        <v>0</v>
      </c>
      <c r="AC21" s="4067">
        <v>3.2817642847636241</v>
      </c>
      <c r="AD21" s="4067">
        <v>9.3622569938775643E-2</v>
      </c>
      <c r="AE21" s="4067">
        <v>0.78892430414499048</v>
      </c>
      <c r="AF21" s="4067">
        <v>0.24653140808513804</v>
      </c>
      <c r="AG21" s="4067">
        <v>0.80567846090012984</v>
      </c>
      <c r="AH21" s="4068">
        <v>0</v>
      </c>
      <c r="AI21" s="2333"/>
      <c r="AJ21" s="2333"/>
      <c r="AK21" s="2333"/>
      <c r="AL21" s="2333"/>
      <c r="AM21" s="2333"/>
      <c r="AN21" s="2333"/>
      <c r="AO21" s="2333"/>
      <c r="AP21" s="2333"/>
    </row>
    <row r="22" spans="1:42" ht="17.25" x14ac:dyDescent="0.3">
      <c r="A22" s="4081" t="s">
        <v>5009</v>
      </c>
      <c r="B22" s="4085" t="s">
        <v>256</v>
      </c>
      <c r="C22" s="2334">
        <v>48.326687526136048</v>
      </c>
      <c r="D22" s="2334">
        <v>4.3691120161310808</v>
      </c>
      <c r="E22" s="2334">
        <v>49.623442357508161</v>
      </c>
      <c r="F22" s="2334">
        <v>2.0262237960037353</v>
      </c>
      <c r="G22" s="2334">
        <v>26.696344396656794</v>
      </c>
      <c r="H22" s="2334">
        <v>1.3359000190246217</v>
      </c>
      <c r="I22" s="2334">
        <v>45.970114630170748</v>
      </c>
      <c r="J22" s="2334">
        <v>1.1867547525182875</v>
      </c>
      <c r="K22" s="2334">
        <v>46.157896301157521</v>
      </c>
      <c r="L22" s="2334">
        <v>0.4093509919101882</v>
      </c>
      <c r="M22" s="2334">
        <v>4.3195012484276107</v>
      </c>
      <c r="N22" s="2334">
        <v>0.57202712550150403</v>
      </c>
      <c r="O22" s="2334">
        <v>46.584908350872631</v>
      </c>
      <c r="P22" s="2334">
        <v>1.0677173651502767</v>
      </c>
      <c r="Q22" s="2334">
        <v>41.95401868338547</v>
      </c>
      <c r="R22" s="2336">
        <v>0.22866942350764269</v>
      </c>
      <c r="S22" s="2339">
        <v>2.4835353005854235</v>
      </c>
      <c r="T22" s="2339">
        <v>0</v>
      </c>
      <c r="U22" s="2339">
        <v>11.667013723009307</v>
      </c>
      <c r="V22" s="2339">
        <v>0</v>
      </c>
      <c r="W22" s="2339">
        <v>10.61855242710636</v>
      </c>
      <c r="X22" s="2339">
        <v>0.11277420462035721</v>
      </c>
      <c r="Y22" s="2339">
        <v>5.477302000316782</v>
      </c>
      <c r="Z22" s="2339">
        <v>0</v>
      </c>
      <c r="AA22" s="2339">
        <v>5.2333616809475085</v>
      </c>
      <c r="AB22" s="2339">
        <v>0.63088010351057622</v>
      </c>
      <c r="AC22" s="4069">
        <v>5.0867115810309391</v>
      </c>
      <c r="AD22" s="4069">
        <v>0</v>
      </c>
      <c r="AE22" s="4069">
        <v>6.7367785608633959</v>
      </c>
      <c r="AF22" s="4069">
        <v>8.6409766962892015E-2</v>
      </c>
      <c r="AG22" s="4069">
        <v>7.3727945753799631</v>
      </c>
      <c r="AH22" s="4070">
        <v>9.4550833360280848E-2</v>
      </c>
      <c r="AI22" s="2333"/>
      <c r="AJ22" s="2333"/>
      <c r="AK22" s="2333"/>
      <c r="AL22" s="2333"/>
      <c r="AM22" s="2333"/>
      <c r="AN22" s="2333"/>
      <c r="AO22" s="2333"/>
      <c r="AP22" s="2333"/>
    </row>
    <row r="23" spans="1:42" ht="17.25" x14ac:dyDescent="0.3">
      <c r="A23" s="4081" t="s">
        <v>5012</v>
      </c>
      <c r="B23" s="4085" t="s">
        <v>257</v>
      </c>
      <c r="C23" s="2334">
        <v>6.8231160773080637</v>
      </c>
      <c r="D23" s="2334">
        <v>0.88471917591609084</v>
      </c>
      <c r="E23" s="2334">
        <v>6.7353739781390161</v>
      </c>
      <c r="F23" s="2334">
        <v>1.3249809955741534</v>
      </c>
      <c r="G23" s="2334">
        <v>6.7207583898531276</v>
      </c>
      <c r="H23" s="2334">
        <v>2.2896361428380945</v>
      </c>
      <c r="I23" s="2334">
        <v>6.6430700622147363</v>
      </c>
      <c r="J23" s="2334">
        <v>2.9651192383426781</v>
      </c>
      <c r="K23" s="2334">
        <v>0</v>
      </c>
      <c r="L23" s="2334">
        <v>3.090112321583518</v>
      </c>
      <c r="M23" s="2334">
        <v>0.91764894159930066</v>
      </c>
      <c r="N23" s="2334">
        <v>1.7143827793775395</v>
      </c>
      <c r="O23" s="2334">
        <v>8.6838502101096182</v>
      </c>
      <c r="P23" s="2334">
        <v>4.1070326621715086E-2</v>
      </c>
      <c r="Q23" s="2334">
        <v>0.51419401821625055</v>
      </c>
      <c r="R23" s="2336">
        <v>0</v>
      </c>
      <c r="S23" s="2339">
        <v>0.15126504559498635</v>
      </c>
      <c r="T23" s="2339">
        <v>0.27403554462084279</v>
      </c>
      <c r="U23" s="2339">
        <v>0.45393220965218772</v>
      </c>
      <c r="V23" s="2339">
        <v>0.26504080774744054</v>
      </c>
      <c r="W23" s="2339">
        <v>2.1224269787078289</v>
      </c>
      <c r="X23" s="2339">
        <v>0</v>
      </c>
      <c r="Y23" s="2339">
        <v>2.0101730086341858</v>
      </c>
      <c r="Z23" s="2339">
        <v>0</v>
      </c>
      <c r="AA23" s="2339">
        <v>0.94165599927406241</v>
      </c>
      <c r="AB23" s="2339">
        <v>0</v>
      </c>
      <c r="AC23" s="4069">
        <v>0.39522355877349702</v>
      </c>
      <c r="AD23" s="4069">
        <v>0</v>
      </c>
      <c r="AE23" s="4069">
        <v>0.78744317670152053</v>
      </c>
      <c r="AF23" s="4069">
        <v>0</v>
      </c>
      <c r="AG23" s="4069">
        <v>0.38847288149445658</v>
      </c>
      <c r="AH23" s="4070">
        <v>0</v>
      </c>
      <c r="AI23" s="2333"/>
      <c r="AJ23" s="2333"/>
      <c r="AK23" s="2333"/>
      <c r="AL23" s="2333"/>
      <c r="AM23" s="2333"/>
      <c r="AN23" s="2333"/>
      <c r="AO23" s="2333"/>
      <c r="AP23" s="2333"/>
    </row>
    <row r="24" spans="1:42" ht="17.25" x14ac:dyDescent="0.3">
      <c r="A24" s="4081" t="s">
        <v>5013</v>
      </c>
      <c r="B24" s="4085" t="s">
        <v>5014</v>
      </c>
      <c r="C24" s="2334">
        <v>19.904297721927762</v>
      </c>
      <c r="D24" s="2335">
        <v>0</v>
      </c>
      <c r="E24" s="2334">
        <v>21.515667363786893</v>
      </c>
      <c r="F24" s="2334">
        <v>0</v>
      </c>
      <c r="G24" s="2334">
        <v>6.0689734275424101</v>
      </c>
      <c r="H24" s="2334">
        <v>0</v>
      </c>
      <c r="I24" s="2334">
        <v>15.774566277368788</v>
      </c>
      <c r="J24" s="2334">
        <v>0</v>
      </c>
      <c r="K24" s="2334">
        <v>5.1225910719823702</v>
      </c>
      <c r="L24" s="2335">
        <v>0</v>
      </c>
      <c r="M24" s="2334">
        <v>8.4168339428689745</v>
      </c>
      <c r="N24" s="2334">
        <v>0</v>
      </c>
      <c r="O24" s="2334">
        <v>1.9066054345792662</v>
      </c>
      <c r="P24" s="2335">
        <v>0</v>
      </c>
      <c r="Q24" s="2334">
        <v>7.7310231178802269</v>
      </c>
      <c r="R24" s="2336">
        <v>0</v>
      </c>
      <c r="S24" s="2339">
        <v>7.5310227954433575</v>
      </c>
      <c r="T24" s="2339">
        <v>6.2804294664107543E-2</v>
      </c>
      <c r="U24" s="2339">
        <v>11.848940234452368</v>
      </c>
      <c r="V24" s="2339">
        <v>0</v>
      </c>
      <c r="W24" s="2339">
        <v>9.4773758892395925</v>
      </c>
      <c r="X24" s="2339">
        <v>0</v>
      </c>
      <c r="Y24" s="2339">
        <v>7.4682218531376918</v>
      </c>
      <c r="Z24" s="2339">
        <v>0</v>
      </c>
      <c r="AA24" s="2339">
        <v>7.6581295859978384</v>
      </c>
      <c r="AB24" s="2339">
        <v>0</v>
      </c>
      <c r="AC24" s="4069">
        <v>18.156685360645607</v>
      </c>
      <c r="AD24" s="4069">
        <v>0</v>
      </c>
      <c r="AE24" s="4069">
        <v>17.712486039005906</v>
      </c>
      <c r="AF24" s="4069">
        <v>0</v>
      </c>
      <c r="AG24" s="4069">
        <v>20.539704913288723</v>
      </c>
      <c r="AH24" s="4070">
        <v>0</v>
      </c>
      <c r="AI24" s="2333"/>
      <c r="AJ24" s="2333"/>
      <c r="AK24" s="2333"/>
      <c r="AL24" s="2333"/>
      <c r="AM24" s="2333"/>
      <c r="AN24" s="2333"/>
      <c r="AO24" s="2333"/>
      <c r="AP24" s="2333"/>
    </row>
    <row r="25" spans="1:42" s="2252" customFormat="1" ht="17.25" x14ac:dyDescent="0.3">
      <c r="A25" s="4081" t="s">
        <v>5015</v>
      </c>
      <c r="B25" s="4085" t="s">
        <v>3996</v>
      </c>
      <c r="C25" s="2334">
        <v>0</v>
      </c>
      <c r="D25" s="2334">
        <v>0</v>
      </c>
      <c r="E25" s="2334">
        <v>0</v>
      </c>
      <c r="F25" s="2334">
        <v>0</v>
      </c>
      <c r="G25" s="2334">
        <v>0</v>
      </c>
      <c r="H25" s="2334">
        <v>0</v>
      </c>
      <c r="I25" s="2334">
        <v>0</v>
      </c>
      <c r="J25" s="2334">
        <v>0</v>
      </c>
      <c r="K25" s="2334">
        <v>0</v>
      </c>
      <c r="L25" s="2334">
        <v>0</v>
      </c>
      <c r="M25" s="2334">
        <v>0</v>
      </c>
      <c r="N25" s="2334">
        <v>0</v>
      </c>
      <c r="O25" s="2334">
        <v>0</v>
      </c>
      <c r="P25" s="2334">
        <v>0</v>
      </c>
      <c r="Q25" s="2334">
        <v>0</v>
      </c>
      <c r="R25" s="2336">
        <v>0</v>
      </c>
      <c r="S25" s="2339">
        <v>0</v>
      </c>
      <c r="T25" s="2339">
        <v>0</v>
      </c>
      <c r="U25" s="2339">
        <v>0</v>
      </c>
      <c r="V25" s="2339">
        <v>0</v>
      </c>
      <c r="W25" s="2339">
        <v>0</v>
      </c>
      <c r="X25" s="2339">
        <v>0</v>
      </c>
      <c r="Y25" s="2339">
        <v>0</v>
      </c>
      <c r="Z25" s="2339">
        <v>0</v>
      </c>
      <c r="AA25" s="2339">
        <v>0</v>
      </c>
      <c r="AB25" s="2339">
        <v>0</v>
      </c>
      <c r="AC25" s="4069">
        <v>0</v>
      </c>
      <c r="AD25" s="4069">
        <v>0</v>
      </c>
      <c r="AE25" s="4069">
        <v>0</v>
      </c>
      <c r="AF25" s="4069">
        <v>0</v>
      </c>
      <c r="AG25" s="4069">
        <v>0</v>
      </c>
      <c r="AH25" s="4070">
        <v>0</v>
      </c>
      <c r="AI25" s="2333"/>
      <c r="AJ25" s="2333"/>
      <c r="AK25" s="2333"/>
      <c r="AL25" s="2333"/>
      <c r="AM25" s="2333"/>
      <c r="AN25" s="2333"/>
      <c r="AO25" s="2333"/>
      <c r="AP25" s="2333"/>
    </row>
    <row r="26" spans="1:42" ht="17.25" x14ac:dyDescent="0.3">
      <c r="A26" s="4081" t="s">
        <v>5016</v>
      </c>
      <c r="B26" s="4085" t="s">
        <v>3997</v>
      </c>
      <c r="C26" s="2334">
        <v>214.49253337533298</v>
      </c>
      <c r="D26" s="2334">
        <v>2.1513906565802747</v>
      </c>
      <c r="E26" s="2334">
        <v>182.86209544525417</v>
      </c>
      <c r="F26" s="2334">
        <v>0</v>
      </c>
      <c r="G26" s="2334">
        <v>227.35241093266669</v>
      </c>
      <c r="H26" s="2334">
        <v>0</v>
      </c>
      <c r="I26" s="2334">
        <v>188.37796111919587</v>
      </c>
      <c r="J26" s="2334">
        <v>2.4203191541424496</v>
      </c>
      <c r="K26" s="2335">
        <v>160.26381955274869</v>
      </c>
      <c r="L26" s="2334">
        <v>0.2865038248165972</v>
      </c>
      <c r="M26" s="2334">
        <v>178.49066158484922</v>
      </c>
      <c r="N26" s="2334">
        <v>0</v>
      </c>
      <c r="O26" s="2335">
        <v>168.14289393390106</v>
      </c>
      <c r="P26" s="2334">
        <v>0</v>
      </c>
      <c r="Q26" s="2334">
        <v>145.7489747403217</v>
      </c>
      <c r="R26" s="2336">
        <v>0.35937275588489248</v>
      </c>
      <c r="S26" s="2339">
        <v>142.27509560528128</v>
      </c>
      <c r="T26" s="2339">
        <v>0</v>
      </c>
      <c r="U26" s="2339">
        <v>168.33737161644453</v>
      </c>
      <c r="V26" s="2339">
        <v>0.46326593125145765</v>
      </c>
      <c r="W26" s="2339">
        <v>89.69182652591698</v>
      </c>
      <c r="X26" s="2339">
        <v>0.51420475495529216</v>
      </c>
      <c r="Y26" s="2339">
        <v>104.93339073355524</v>
      </c>
      <c r="Z26" s="2339">
        <v>0.91836594140743999</v>
      </c>
      <c r="AA26" s="2339">
        <v>121.24037647940062</v>
      </c>
      <c r="AB26" s="2339">
        <v>0.22801479652591899</v>
      </c>
      <c r="AC26" s="4069">
        <v>150.59068428132142</v>
      </c>
      <c r="AD26" s="4069">
        <v>0</v>
      </c>
      <c r="AE26" s="4069">
        <v>237.40298939727083</v>
      </c>
      <c r="AF26" s="4069">
        <v>3.578576641409593</v>
      </c>
      <c r="AG26" s="4069">
        <v>261.78368129338043</v>
      </c>
      <c r="AH26" s="4070">
        <v>0.3603277704376785</v>
      </c>
      <c r="AI26" s="2333"/>
      <c r="AJ26" s="2333"/>
      <c r="AK26" s="2333"/>
      <c r="AL26" s="2333"/>
      <c r="AM26" s="2333"/>
      <c r="AN26" s="2333"/>
      <c r="AO26" s="2333"/>
      <c r="AP26" s="2333"/>
    </row>
    <row r="27" spans="1:42" ht="17.25" x14ac:dyDescent="0.3">
      <c r="A27" s="4081" t="s">
        <v>5017</v>
      </c>
      <c r="B27" s="4085" t="s">
        <v>3998</v>
      </c>
      <c r="C27" s="2334">
        <v>0</v>
      </c>
      <c r="D27" s="2334">
        <v>0</v>
      </c>
      <c r="E27" s="2334">
        <v>0</v>
      </c>
      <c r="F27" s="2334">
        <v>0</v>
      </c>
      <c r="G27" s="2334">
        <v>0</v>
      </c>
      <c r="H27" s="2334">
        <v>0</v>
      </c>
      <c r="I27" s="2334">
        <v>0</v>
      </c>
      <c r="J27" s="2334">
        <v>0</v>
      </c>
      <c r="K27" s="2334">
        <v>0</v>
      </c>
      <c r="L27" s="2334">
        <v>0</v>
      </c>
      <c r="M27" s="2334">
        <v>0</v>
      </c>
      <c r="N27" s="2334">
        <v>0</v>
      </c>
      <c r="O27" s="2334">
        <v>0</v>
      </c>
      <c r="P27" s="2334">
        <v>0</v>
      </c>
      <c r="Q27" s="2334">
        <v>0</v>
      </c>
      <c r="R27" s="2336">
        <v>0</v>
      </c>
      <c r="S27" s="2339">
        <v>0</v>
      </c>
      <c r="T27" s="2339">
        <v>0</v>
      </c>
      <c r="U27" s="2339">
        <v>0</v>
      </c>
      <c r="V27" s="2339">
        <v>0</v>
      </c>
      <c r="W27" s="2339">
        <v>0</v>
      </c>
      <c r="X27" s="2339">
        <v>0.42908053753684017</v>
      </c>
      <c r="Y27" s="2339">
        <v>1.123574724279129</v>
      </c>
      <c r="Z27" s="2339">
        <v>0.21485506256634881</v>
      </c>
      <c r="AA27" s="2339">
        <v>0</v>
      </c>
      <c r="AB27" s="2339">
        <v>0.37640873659446245</v>
      </c>
      <c r="AC27" s="4069">
        <v>1.1244196774732775</v>
      </c>
      <c r="AD27" s="4069">
        <v>0.3872591715454039</v>
      </c>
      <c r="AE27" s="4069">
        <v>0</v>
      </c>
      <c r="AF27" s="4069">
        <v>0.37696324505833162</v>
      </c>
      <c r="AG27" s="4069">
        <v>1.0994193545414814</v>
      </c>
      <c r="AH27" s="4070">
        <v>0.46226854415395358</v>
      </c>
      <c r="AI27" s="2333"/>
      <c r="AJ27" s="2333"/>
      <c r="AK27" s="2333"/>
      <c r="AL27" s="2333"/>
      <c r="AM27" s="2333"/>
      <c r="AN27" s="2333"/>
      <c r="AO27" s="2333"/>
      <c r="AP27" s="2333"/>
    </row>
    <row r="28" spans="1:42" ht="17.25" x14ac:dyDescent="0.3">
      <c r="A28" s="4081" t="s">
        <v>5018</v>
      </c>
      <c r="B28" s="4085" t="s">
        <v>262</v>
      </c>
      <c r="C28" s="2334">
        <v>26.976512889245921</v>
      </c>
      <c r="D28" s="2334">
        <v>1.3549209104237259</v>
      </c>
      <c r="E28" s="2334">
        <v>36.145375551151922</v>
      </c>
      <c r="F28" s="2334">
        <v>12.721862113663409</v>
      </c>
      <c r="G28" s="2334">
        <v>67.118756419647099</v>
      </c>
      <c r="H28" s="2334">
        <v>0.2222599568982529</v>
      </c>
      <c r="I28" s="2334">
        <v>11.596347946872436</v>
      </c>
      <c r="J28" s="2334">
        <v>2.5449698508308103</v>
      </c>
      <c r="K28" s="2334">
        <v>20.344514973641399</v>
      </c>
      <c r="L28" s="2334">
        <v>17.519076228044785</v>
      </c>
      <c r="M28" s="2334">
        <v>5.7953978001959294</v>
      </c>
      <c r="N28" s="2334">
        <v>0.11613461063764656</v>
      </c>
      <c r="O28" s="2334">
        <v>18.885970702442073</v>
      </c>
      <c r="P28" s="2334">
        <v>5.7514984284777659</v>
      </c>
      <c r="Q28" s="2334">
        <v>13.497736802216705</v>
      </c>
      <c r="R28" s="2336">
        <v>0.59622206562536528</v>
      </c>
      <c r="S28" s="2339">
        <v>58.953895983079761</v>
      </c>
      <c r="T28" s="2339">
        <v>2.0266700944921872</v>
      </c>
      <c r="U28" s="2339">
        <v>10.457013665457655</v>
      </c>
      <c r="V28" s="2339">
        <v>2.0359043693067251</v>
      </c>
      <c r="W28" s="2339">
        <v>19.039669116431284</v>
      </c>
      <c r="X28" s="2339">
        <v>2.2138096895296364</v>
      </c>
      <c r="Y28" s="2339">
        <v>14.402710301232567</v>
      </c>
      <c r="Z28" s="2339">
        <v>1.3011916176652765</v>
      </c>
      <c r="AA28" s="2339">
        <v>11.513731450261631</v>
      </c>
      <c r="AB28" s="2339">
        <v>3.0577609939201835</v>
      </c>
      <c r="AC28" s="4069">
        <v>16.994285208376269</v>
      </c>
      <c r="AD28" s="4069">
        <v>0</v>
      </c>
      <c r="AE28" s="4069">
        <v>24.637206693348705</v>
      </c>
      <c r="AF28" s="4069">
        <v>2.2634488530200096</v>
      </c>
      <c r="AG28" s="4069">
        <v>21.227735711549215</v>
      </c>
      <c r="AH28" s="4070">
        <v>0.20714199605245406</v>
      </c>
      <c r="AI28" s="2333"/>
      <c r="AJ28" s="2333"/>
      <c r="AK28" s="2333"/>
      <c r="AL28" s="2333"/>
      <c r="AM28" s="2333"/>
      <c r="AN28" s="2333"/>
      <c r="AO28" s="2333"/>
      <c r="AP28" s="2333"/>
    </row>
    <row r="29" spans="1:42" s="2234" customFormat="1" ht="17.25" x14ac:dyDescent="0.3">
      <c r="A29" s="4081" t="s">
        <v>5019</v>
      </c>
      <c r="B29" s="4085" t="s">
        <v>263</v>
      </c>
      <c r="C29" s="2334"/>
      <c r="D29" s="2334"/>
      <c r="E29" s="2334"/>
      <c r="F29" s="2334"/>
      <c r="G29" s="2334"/>
      <c r="H29" s="2334"/>
      <c r="I29" s="2334"/>
      <c r="J29" s="2334"/>
      <c r="K29" s="2335">
        <v>0</v>
      </c>
      <c r="L29" s="2334">
        <v>0</v>
      </c>
      <c r="M29" s="2334">
        <v>0</v>
      </c>
      <c r="N29" s="2334">
        <v>0</v>
      </c>
      <c r="O29" s="2335">
        <v>0.72709426967004509</v>
      </c>
      <c r="P29" s="2334">
        <v>0</v>
      </c>
      <c r="Q29" s="2334">
        <v>0.40929959241272296</v>
      </c>
      <c r="R29" s="2336">
        <v>0</v>
      </c>
      <c r="S29" s="2339">
        <v>1.7130392838007538</v>
      </c>
      <c r="T29" s="2339">
        <v>0</v>
      </c>
      <c r="U29" s="2339">
        <v>0.56741526206523463</v>
      </c>
      <c r="V29" s="2339">
        <v>0</v>
      </c>
      <c r="W29" s="2339">
        <v>1.4940023513631042</v>
      </c>
      <c r="X29" s="2339">
        <v>0</v>
      </c>
      <c r="Y29" s="2339">
        <v>1.7013210999898702</v>
      </c>
      <c r="Z29" s="2339">
        <v>0</v>
      </c>
      <c r="AA29" s="2339">
        <v>1.9679250700080972</v>
      </c>
      <c r="AB29" s="2339">
        <v>0</v>
      </c>
      <c r="AC29" s="4069">
        <v>3.300148523462779</v>
      </c>
      <c r="AD29" s="4069">
        <v>0</v>
      </c>
      <c r="AE29" s="4069">
        <v>0.67022254337977905</v>
      </c>
      <c r="AF29" s="4069">
        <v>0</v>
      </c>
      <c r="AG29" s="4069">
        <v>2.9268076551360944</v>
      </c>
      <c r="AH29" s="4070">
        <v>0</v>
      </c>
      <c r="AI29" s="2333"/>
      <c r="AJ29" s="2333"/>
      <c r="AK29" s="2333"/>
      <c r="AL29" s="2333"/>
      <c r="AM29" s="2333"/>
      <c r="AN29" s="2333"/>
      <c r="AO29" s="2333"/>
      <c r="AP29" s="2333"/>
    </row>
    <row r="30" spans="1:42" ht="17.25" x14ac:dyDescent="0.3">
      <c r="A30" s="4081" t="s">
        <v>5020</v>
      </c>
      <c r="B30" s="4085" t="s">
        <v>3999</v>
      </c>
      <c r="C30" s="2334">
        <v>5.9960206464881489</v>
      </c>
      <c r="D30" s="2334">
        <v>0</v>
      </c>
      <c r="E30" s="2334">
        <v>20.084235165497279</v>
      </c>
      <c r="F30" s="2334">
        <v>0</v>
      </c>
      <c r="G30" s="2334">
        <v>4.9516787868205521</v>
      </c>
      <c r="H30" s="2334">
        <v>0</v>
      </c>
      <c r="I30" s="2334">
        <v>0</v>
      </c>
      <c r="J30" s="2334">
        <v>0</v>
      </c>
      <c r="K30" s="2334">
        <v>4.7421232562140005</v>
      </c>
      <c r="L30" s="2334">
        <v>0</v>
      </c>
      <c r="M30" s="2334">
        <v>8.6622203431744964</v>
      </c>
      <c r="N30" s="2334">
        <v>0.57369056222745674</v>
      </c>
      <c r="O30" s="2334">
        <v>0</v>
      </c>
      <c r="P30" s="2334">
        <v>0</v>
      </c>
      <c r="Q30" s="2334">
        <v>11.04628252593236</v>
      </c>
      <c r="R30" s="2336">
        <v>0</v>
      </c>
      <c r="S30" s="2339">
        <v>0</v>
      </c>
      <c r="T30" s="2339">
        <v>0</v>
      </c>
      <c r="U30" s="2339">
        <v>0</v>
      </c>
      <c r="V30" s="2339">
        <v>0</v>
      </c>
      <c r="W30" s="2339">
        <v>4.5253896802497549</v>
      </c>
      <c r="X30" s="2339">
        <v>0</v>
      </c>
      <c r="Y30" s="2339">
        <v>0</v>
      </c>
      <c r="Z30" s="2339">
        <v>0</v>
      </c>
      <c r="AA30" s="2339">
        <v>0</v>
      </c>
      <c r="AB30" s="2339">
        <v>4.5813989976318625</v>
      </c>
      <c r="AC30" s="4069">
        <v>0</v>
      </c>
      <c r="AD30" s="4069">
        <v>0</v>
      </c>
      <c r="AE30" s="4069">
        <v>0</v>
      </c>
      <c r="AF30" s="4069">
        <v>0</v>
      </c>
      <c r="AG30" s="4069">
        <v>0</v>
      </c>
      <c r="AH30" s="4070">
        <v>0</v>
      </c>
      <c r="AI30" s="2333"/>
      <c r="AJ30" s="2333"/>
      <c r="AK30" s="2333"/>
      <c r="AL30" s="2333"/>
      <c r="AM30" s="2333"/>
      <c r="AN30" s="2333"/>
      <c r="AO30" s="2333"/>
      <c r="AP30" s="2333"/>
    </row>
    <row r="31" spans="1:42" ht="17.25" x14ac:dyDescent="0.3">
      <c r="A31" s="4081" t="s">
        <v>5021</v>
      </c>
      <c r="B31" s="4085" t="s">
        <v>4000</v>
      </c>
      <c r="C31" s="2334">
        <v>0.18084757983596564</v>
      </c>
      <c r="D31" s="2334">
        <v>0</v>
      </c>
      <c r="E31" s="2334">
        <v>0</v>
      </c>
      <c r="F31" s="2334">
        <v>0</v>
      </c>
      <c r="G31" s="2334">
        <v>0</v>
      </c>
      <c r="H31" s="2334">
        <v>0</v>
      </c>
      <c r="I31" s="2334">
        <v>0</v>
      </c>
      <c r="J31" s="2334">
        <v>0</v>
      </c>
      <c r="K31" s="2334">
        <v>0</v>
      </c>
      <c r="L31" s="2334">
        <v>0</v>
      </c>
      <c r="M31" s="2334">
        <v>0</v>
      </c>
      <c r="N31" s="2334">
        <v>0</v>
      </c>
      <c r="O31" s="2334">
        <v>0</v>
      </c>
      <c r="P31" s="2334">
        <v>0</v>
      </c>
      <c r="Q31" s="2334">
        <v>0</v>
      </c>
      <c r="R31" s="2336">
        <v>0</v>
      </c>
      <c r="S31" s="2339">
        <v>0</v>
      </c>
      <c r="T31" s="2339">
        <v>0</v>
      </c>
      <c r="U31" s="2339">
        <v>0</v>
      </c>
      <c r="V31" s="2339">
        <v>0</v>
      </c>
      <c r="W31" s="2339">
        <v>0</v>
      </c>
      <c r="X31" s="2339">
        <v>0</v>
      </c>
      <c r="Y31" s="2339">
        <v>0</v>
      </c>
      <c r="Z31" s="2339">
        <v>0</v>
      </c>
      <c r="AA31" s="2339">
        <v>0</v>
      </c>
      <c r="AB31" s="2339">
        <v>0</v>
      </c>
      <c r="AC31" s="4069">
        <v>0</v>
      </c>
      <c r="AD31" s="4069">
        <v>0</v>
      </c>
      <c r="AE31" s="4069">
        <v>0</v>
      </c>
      <c r="AF31" s="4069">
        <v>0</v>
      </c>
      <c r="AG31" s="4069">
        <v>0</v>
      </c>
      <c r="AH31" s="4070">
        <v>0</v>
      </c>
      <c r="AI31" s="2333"/>
      <c r="AJ31" s="2333"/>
      <c r="AK31" s="2333"/>
      <c r="AL31" s="2333"/>
      <c r="AM31" s="2333"/>
      <c r="AN31" s="2333"/>
      <c r="AO31" s="2333"/>
      <c r="AP31" s="2333"/>
    </row>
    <row r="32" spans="1:42" ht="17.25" x14ac:dyDescent="0.3">
      <c r="A32" s="4081" t="s">
        <v>5027</v>
      </c>
      <c r="B32" s="4085" t="s">
        <v>4003</v>
      </c>
      <c r="C32" s="2334">
        <v>0</v>
      </c>
      <c r="D32" s="2334">
        <v>0</v>
      </c>
      <c r="E32" s="2334">
        <v>0</v>
      </c>
      <c r="F32" s="2334">
        <v>0</v>
      </c>
      <c r="G32" s="2334">
        <v>0</v>
      </c>
      <c r="H32" s="2334">
        <v>0</v>
      </c>
      <c r="I32" s="2334">
        <v>0</v>
      </c>
      <c r="J32" s="2334">
        <v>0</v>
      </c>
      <c r="K32" s="2334">
        <v>1.3707889508815885</v>
      </c>
      <c r="L32" s="2334">
        <v>0</v>
      </c>
      <c r="M32" s="2334">
        <v>0</v>
      </c>
      <c r="N32" s="2334">
        <v>0</v>
      </c>
      <c r="O32" s="2334">
        <v>0</v>
      </c>
      <c r="P32" s="2334">
        <v>0</v>
      </c>
      <c r="Q32" s="2334">
        <v>0</v>
      </c>
      <c r="R32" s="2336">
        <v>0</v>
      </c>
      <c r="S32" s="2339">
        <v>0</v>
      </c>
      <c r="T32" s="2339">
        <v>0</v>
      </c>
      <c r="U32" s="2339">
        <v>0</v>
      </c>
      <c r="V32" s="2339">
        <v>0</v>
      </c>
      <c r="W32" s="2339">
        <v>0</v>
      </c>
      <c r="X32" s="2339">
        <v>0</v>
      </c>
      <c r="Y32" s="2339">
        <v>0</v>
      </c>
      <c r="Z32" s="2339">
        <v>0</v>
      </c>
      <c r="AA32" s="2339">
        <v>0</v>
      </c>
      <c r="AB32" s="2339">
        <v>0</v>
      </c>
      <c r="AC32" s="4069">
        <v>0</v>
      </c>
      <c r="AD32" s="4069">
        <v>0</v>
      </c>
      <c r="AE32" s="4069">
        <v>0</v>
      </c>
      <c r="AF32" s="4069">
        <v>0</v>
      </c>
      <c r="AG32" s="4069">
        <v>0</v>
      </c>
      <c r="AH32" s="4070">
        <v>0</v>
      </c>
      <c r="AI32" s="2333"/>
      <c r="AJ32" s="2333"/>
      <c r="AK32" s="2333"/>
      <c r="AL32" s="2333"/>
      <c r="AM32" s="2333"/>
      <c r="AN32" s="2333"/>
      <c r="AO32" s="2333"/>
      <c r="AP32" s="2333"/>
    </row>
    <row r="33" spans="1:42" ht="18" thickBot="1" x14ac:dyDescent="0.35">
      <c r="A33" s="4082"/>
      <c r="B33" s="4086" t="s">
        <v>5032</v>
      </c>
      <c r="C33" s="2334">
        <v>0</v>
      </c>
      <c r="D33" s="2334">
        <v>0</v>
      </c>
      <c r="E33" s="2334">
        <v>0</v>
      </c>
      <c r="F33" s="2334">
        <v>0</v>
      </c>
      <c r="G33" s="2334">
        <v>0</v>
      </c>
      <c r="H33" s="2334">
        <v>0</v>
      </c>
      <c r="I33" s="2334">
        <v>0</v>
      </c>
      <c r="J33" s="2334">
        <v>0</v>
      </c>
      <c r="K33" s="2334">
        <v>0</v>
      </c>
      <c r="L33" s="2334">
        <v>0</v>
      </c>
      <c r="M33" s="2334">
        <v>0</v>
      </c>
      <c r="N33" s="2334">
        <v>0</v>
      </c>
      <c r="O33" s="2334">
        <v>0</v>
      </c>
      <c r="P33" s="2334">
        <v>0</v>
      </c>
      <c r="Q33" s="2334">
        <v>0</v>
      </c>
      <c r="R33" s="2336">
        <v>0</v>
      </c>
      <c r="S33" s="2339">
        <v>0</v>
      </c>
      <c r="T33" s="2339">
        <v>0</v>
      </c>
      <c r="U33" s="2339">
        <v>0</v>
      </c>
      <c r="V33" s="2339">
        <v>0</v>
      </c>
      <c r="W33" s="2342">
        <v>0</v>
      </c>
      <c r="X33" s="2342">
        <v>0</v>
      </c>
      <c r="Y33" s="2342">
        <v>0</v>
      </c>
      <c r="Z33" s="2342">
        <v>0</v>
      </c>
      <c r="AA33" s="2342">
        <v>0</v>
      </c>
      <c r="AB33" s="2342">
        <v>0</v>
      </c>
      <c r="AC33" s="4071">
        <v>0</v>
      </c>
      <c r="AD33" s="4071">
        <v>0</v>
      </c>
      <c r="AE33" s="4071">
        <v>0</v>
      </c>
      <c r="AF33" s="4071">
        <v>0</v>
      </c>
      <c r="AG33" s="4071">
        <v>0</v>
      </c>
      <c r="AH33" s="4072">
        <v>0</v>
      </c>
      <c r="AI33" s="2333"/>
      <c r="AJ33" s="2333"/>
      <c r="AK33" s="2333"/>
      <c r="AL33" s="2333"/>
      <c r="AM33" s="2333"/>
      <c r="AN33" s="2333"/>
      <c r="AO33" s="2333"/>
      <c r="AP33" s="2333"/>
    </row>
    <row r="34" spans="1:42" ht="18" thickBot="1" x14ac:dyDescent="0.35">
      <c r="A34" s="2344"/>
      <c r="B34" s="4087" t="s">
        <v>5042</v>
      </c>
      <c r="C34" s="2345">
        <v>334.88648081526691</v>
      </c>
      <c r="D34" s="2345">
        <v>8.7601427590511722</v>
      </c>
      <c r="E34" s="2345">
        <v>394.28974506791479</v>
      </c>
      <c r="F34" s="2345">
        <v>17.203871293365157</v>
      </c>
      <c r="G34" s="2345">
        <v>367.75350521502997</v>
      </c>
      <c r="H34" s="2345">
        <v>4.7924009355785442</v>
      </c>
      <c r="I34" s="2345">
        <v>268.36206003582259</v>
      </c>
      <c r="J34" s="2345">
        <v>9.4201172598437974</v>
      </c>
      <c r="K34" s="2345">
        <v>249.81750968225415</v>
      </c>
      <c r="L34" s="2345">
        <v>21.712707676584692</v>
      </c>
      <c r="M34" s="2345">
        <v>206.60226386111552</v>
      </c>
      <c r="N34" s="2345">
        <v>3.895074234976855</v>
      </c>
      <c r="O34" s="2345">
        <v>248.44264440024978</v>
      </c>
      <c r="P34" s="2345">
        <v>7.2731451684254997</v>
      </c>
      <c r="Q34" s="2345">
        <v>228.03754210954537</v>
      </c>
      <c r="R34" s="2347">
        <v>1.1842642450179004</v>
      </c>
      <c r="S34" s="2350">
        <v>213.92077468175177</v>
      </c>
      <c r="T34" s="2350">
        <v>2.3635099337771375</v>
      </c>
      <c r="U34" s="2350">
        <v>203.41426809553406</v>
      </c>
      <c r="V34" s="2350">
        <v>2.7642111083056236</v>
      </c>
      <c r="W34" s="2348">
        <v>137.04874653432145</v>
      </c>
      <c r="X34" s="2348">
        <v>3.2698691866421261</v>
      </c>
      <c r="Y34" s="2348">
        <v>137.11669372114548</v>
      </c>
      <c r="Z34" s="2348">
        <v>2.4344126216390656</v>
      </c>
      <c r="AA34" s="2348">
        <v>148.55518026588976</v>
      </c>
      <c r="AB34" s="2348">
        <v>8.8744636281830047</v>
      </c>
      <c r="AC34" s="4073">
        <v>198.92992247584738</v>
      </c>
      <c r="AD34" s="4073">
        <v>0.48088174148417956</v>
      </c>
      <c r="AE34" s="4073">
        <v>288.73605071471519</v>
      </c>
      <c r="AF34" s="4073">
        <v>6.5519299145359646</v>
      </c>
      <c r="AG34" s="4073">
        <v>316.14429484567046</v>
      </c>
      <c r="AH34" s="4074">
        <v>1.124289144004367</v>
      </c>
      <c r="AI34" s="2333"/>
      <c r="AJ34" s="2333"/>
    </row>
    <row r="35" spans="1:42" s="2234" customFormat="1" ht="17.25" thickBot="1" x14ac:dyDescent="0.35">
      <c r="A35" s="4455" t="s">
        <v>5037</v>
      </c>
      <c r="B35" s="4456"/>
      <c r="C35" s="4457"/>
      <c r="D35" s="4457"/>
      <c r="E35" s="4457"/>
      <c r="F35" s="4457"/>
      <c r="G35" s="4457"/>
      <c r="H35" s="4457"/>
      <c r="I35" s="4457"/>
      <c r="J35" s="4457"/>
      <c r="K35" s="4457"/>
      <c r="L35" s="4457"/>
      <c r="M35" s="4457"/>
      <c r="N35" s="4457"/>
      <c r="O35" s="4457"/>
      <c r="P35" s="4457"/>
      <c r="Q35" s="4457"/>
      <c r="R35" s="4457"/>
      <c r="S35" s="4456"/>
      <c r="T35" s="4456"/>
      <c r="U35" s="4456"/>
      <c r="V35" s="4456"/>
      <c r="W35" s="4456"/>
      <c r="X35" s="4456"/>
      <c r="Y35" s="4456"/>
      <c r="Z35" s="4456"/>
      <c r="AA35" s="4456"/>
      <c r="AB35" s="4456"/>
      <c r="AC35" s="4456"/>
      <c r="AD35" s="4456"/>
      <c r="AE35" s="4456"/>
      <c r="AF35" s="4456"/>
      <c r="AG35" s="4456"/>
      <c r="AH35" s="4458"/>
      <c r="AI35" s="2333"/>
      <c r="AJ35" s="2333"/>
      <c r="AK35" s="2333"/>
      <c r="AL35" s="2333"/>
      <c r="AM35" s="2333"/>
    </row>
    <row r="36" spans="1:42" ht="17.25" x14ac:dyDescent="0.3">
      <c r="A36" s="4080" t="s">
        <v>5007</v>
      </c>
      <c r="B36" s="4084" t="s">
        <v>3991</v>
      </c>
      <c r="C36" s="2334">
        <v>1.1006654367020208</v>
      </c>
      <c r="D36" s="2334">
        <v>0</v>
      </c>
      <c r="E36" s="2334">
        <v>0</v>
      </c>
      <c r="F36" s="2334">
        <v>4.3293231654718621E-2</v>
      </c>
      <c r="G36" s="2334">
        <v>4.2694163626687952E-2</v>
      </c>
      <c r="H36" s="2334">
        <v>0</v>
      </c>
      <c r="I36" s="2334">
        <v>0</v>
      </c>
      <c r="J36" s="2334">
        <v>0</v>
      </c>
      <c r="K36" s="2334">
        <v>10.561347474383373</v>
      </c>
      <c r="L36" s="2334">
        <v>0</v>
      </c>
      <c r="M36" s="2334">
        <v>7.1009611884094967</v>
      </c>
      <c r="N36" s="2334">
        <v>0</v>
      </c>
      <c r="O36" s="2334">
        <v>2.8328403837363796</v>
      </c>
      <c r="P36" s="2334">
        <v>3.3015502962995172E-2</v>
      </c>
      <c r="Q36" s="2334">
        <v>1.3628699516037615</v>
      </c>
      <c r="R36" s="2336">
        <v>0</v>
      </c>
      <c r="S36" s="2337">
        <v>0.63820627923430917</v>
      </c>
      <c r="T36" s="2337">
        <v>0</v>
      </c>
      <c r="U36" s="2337">
        <v>1.2561240054795779</v>
      </c>
      <c r="V36" s="2337">
        <v>0</v>
      </c>
      <c r="W36" s="2337">
        <v>0.61138072244487274</v>
      </c>
      <c r="X36" s="2337">
        <v>0</v>
      </c>
      <c r="Y36" s="2337">
        <v>0.56957106043941652</v>
      </c>
      <c r="Z36" s="2337">
        <v>5.2027518445214915E-2</v>
      </c>
      <c r="AA36" s="2337">
        <v>0.57368177398619336</v>
      </c>
      <c r="AB36" s="2337">
        <v>1.1814939486659102</v>
      </c>
      <c r="AC36" s="4067">
        <v>0.83674263502663915</v>
      </c>
      <c r="AD36" s="4067">
        <v>0</v>
      </c>
      <c r="AE36" s="4067">
        <v>0</v>
      </c>
      <c r="AF36" s="4067">
        <v>8.4780560486595533E-2</v>
      </c>
      <c r="AG36" s="4067">
        <v>0.94860431954004243</v>
      </c>
      <c r="AH36" s="4068">
        <v>0</v>
      </c>
      <c r="AI36" s="2333"/>
      <c r="AJ36" s="2333"/>
      <c r="AK36" s="2333"/>
      <c r="AL36" s="2333"/>
      <c r="AM36" s="2333"/>
      <c r="AN36" s="2333"/>
      <c r="AO36" s="2333"/>
      <c r="AP36" s="2333"/>
    </row>
    <row r="37" spans="1:42" ht="17.25" x14ac:dyDescent="0.3">
      <c r="A37" s="4081" t="s">
        <v>5009</v>
      </c>
      <c r="B37" s="4085" t="s">
        <v>256</v>
      </c>
      <c r="C37" s="2334">
        <v>0</v>
      </c>
      <c r="D37" s="2334">
        <v>0.2730530978347695</v>
      </c>
      <c r="E37" s="2334">
        <v>0</v>
      </c>
      <c r="F37" s="2334">
        <v>5.5688014542201972E-2</v>
      </c>
      <c r="G37" s="2334">
        <v>0</v>
      </c>
      <c r="H37" s="2334">
        <v>1.3271580778176602</v>
      </c>
      <c r="I37" s="2334">
        <v>8.9401787065877536E-2</v>
      </c>
      <c r="J37" s="2334">
        <v>0.53954474997459467</v>
      </c>
      <c r="K37" s="2334">
        <v>3.7323551899837902E-2</v>
      </c>
      <c r="L37" s="2334">
        <v>0.51009160544827981</v>
      </c>
      <c r="M37" s="2334">
        <v>0.10010630441427598</v>
      </c>
      <c r="N37" s="2334">
        <v>0.26161998704886746</v>
      </c>
      <c r="O37" s="2334">
        <v>0</v>
      </c>
      <c r="P37" s="2334">
        <v>0</v>
      </c>
      <c r="Q37" s="2334">
        <v>0</v>
      </c>
      <c r="R37" s="2336">
        <v>0</v>
      </c>
      <c r="S37" s="2339">
        <v>0</v>
      </c>
      <c r="T37" s="2339">
        <v>0</v>
      </c>
      <c r="U37" s="2339">
        <v>0</v>
      </c>
      <c r="V37" s="2339">
        <v>0</v>
      </c>
      <c r="W37" s="2339">
        <v>0</v>
      </c>
      <c r="X37" s="2339">
        <v>0</v>
      </c>
      <c r="Y37" s="2339">
        <v>0</v>
      </c>
      <c r="Z37" s="2339">
        <v>0</v>
      </c>
      <c r="AA37" s="2339">
        <v>0</v>
      </c>
      <c r="AB37" s="2339">
        <v>0</v>
      </c>
      <c r="AC37" s="4069">
        <v>0</v>
      </c>
      <c r="AD37" s="4069">
        <v>0</v>
      </c>
      <c r="AE37" s="4069">
        <v>0</v>
      </c>
      <c r="AF37" s="4069">
        <v>0</v>
      </c>
      <c r="AG37" s="4069">
        <v>0</v>
      </c>
      <c r="AH37" s="4070">
        <v>0</v>
      </c>
      <c r="AI37" s="2333"/>
      <c r="AJ37" s="2333"/>
      <c r="AK37" s="2333"/>
      <c r="AL37" s="2333"/>
      <c r="AM37" s="2333"/>
      <c r="AN37" s="2333"/>
      <c r="AO37" s="2333"/>
      <c r="AP37" s="2333"/>
    </row>
    <row r="38" spans="1:42" ht="17.25" x14ac:dyDescent="0.3">
      <c r="A38" s="4081" t="s">
        <v>5012</v>
      </c>
      <c r="B38" s="4085" t="s">
        <v>257</v>
      </c>
      <c r="C38" s="2334">
        <v>0</v>
      </c>
      <c r="D38" s="2334">
        <v>1.8175369056237094</v>
      </c>
      <c r="E38" s="2334">
        <v>0</v>
      </c>
      <c r="F38" s="2334">
        <v>1.849416274131827</v>
      </c>
      <c r="G38" s="2334">
        <v>0.13853434842462997</v>
      </c>
      <c r="H38" s="2334">
        <v>0.97793921834311104</v>
      </c>
      <c r="I38" s="2334">
        <v>0</v>
      </c>
      <c r="J38" s="2334">
        <v>0.95803432431154678</v>
      </c>
      <c r="K38" s="2334">
        <v>0</v>
      </c>
      <c r="L38" s="2334">
        <v>0.91234075346972032</v>
      </c>
      <c r="M38" s="2334">
        <v>0.13232515501842973</v>
      </c>
      <c r="N38" s="2334">
        <v>1.8001953664088064</v>
      </c>
      <c r="O38" s="2334">
        <v>0</v>
      </c>
      <c r="P38" s="2334">
        <v>0.89715349684662593</v>
      </c>
      <c r="Q38" s="2334">
        <v>0</v>
      </c>
      <c r="R38" s="2336">
        <v>0</v>
      </c>
      <c r="S38" s="2339">
        <v>0.12842162979863794</v>
      </c>
      <c r="T38" s="2339">
        <v>0</v>
      </c>
      <c r="U38" s="2339">
        <v>0</v>
      </c>
      <c r="V38" s="2339">
        <v>0</v>
      </c>
      <c r="W38" s="2339">
        <v>0</v>
      </c>
      <c r="X38" s="2339">
        <v>0</v>
      </c>
      <c r="Y38" s="2339">
        <v>0.12668987094564879</v>
      </c>
      <c r="Z38" s="2339">
        <v>0</v>
      </c>
      <c r="AA38" s="2339">
        <v>0</v>
      </c>
      <c r="AB38" s="2339">
        <v>0</v>
      </c>
      <c r="AC38" s="4069">
        <v>0</v>
      </c>
      <c r="AD38" s="4069">
        <v>0</v>
      </c>
      <c r="AE38" s="4069">
        <v>0.13016005693107766</v>
      </c>
      <c r="AF38" s="4069">
        <v>0</v>
      </c>
      <c r="AG38" s="4069">
        <v>0</v>
      </c>
      <c r="AH38" s="4070">
        <v>0</v>
      </c>
      <c r="AI38" s="2333"/>
      <c r="AJ38" s="2333"/>
      <c r="AK38" s="2333"/>
      <c r="AL38" s="2333"/>
      <c r="AM38" s="2333"/>
      <c r="AN38" s="2333"/>
      <c r="AO38" s="2333"/>
      <c r="AP38" s="2333"/>
    </row>
    <row r="39" spans="1:42" ht="17.25" x14ac:dyDescent="0.3">
      <c r="A39" s="4081" t="s">
        <v>5013</v>
      </c>
      <c r="B39" s="4085" t="s">
        <v>5014</v>
      </c>
      <c r="C39" s="2334">
        <v>0</v>
      </c>
      <c r="D39" s="2335">
        <v>0</v>
      </c>
      <c r="E39" s="2334">
        <v>0</v>
      </c>
      <c r="F39" s="2334">
        <v>0</v>
      </c>
      <c r="G39" s="2334">
        <v>0</v>
      </c>
      <c r="H39" s="2334">
        <v>0</v>
      </c>
      <c r="I39" s="2334">
        <v>0</v>
      </c>
      <c r="J39" s="2334">
        <v>0</v>
      </c>
      <c r="K39" s="2334">
        <v>0</v>
      </c>
      <c r="L39" s="2334">
        <v>0</v>
      </c>
      <c r="M39" s="2334">
        <v>0</v>
      </c>
      <c r="N39" s="2334">
        <v>0</v>
      </c>
      <c r="O39" s="2334">
        <v>0</v>
      </c>
      <c r="P39" s="2334">
        <v>0</v>
      </c>
      <c r="Q39" s="2334">
        <v>0</v>
      </c>
      <c r="R39" s="2336">
        <v>0</v>
      </c>
      <c r="S39" s="2339">
        <v>0</v>
      </c>
      <c r="T39" s="2339">
        <v>0</v>
      </c>
      <c r="U39" s="2339">
        <v>0</v>
      </c>
      <c r="V39" s="2339">
        <v>0</v>
      </c>
      <c r="W39" s="2339">
        <v>0</v>
      </c>
      <c r="X39" s="2339">
        <v>0</v>
      </c>
      <c r="Y39" s="2339">
        <v>0</v>
      </c>
      <c r="Z39" s="2339">
        <v>0</v>
      </c>
      <c r="AA39" s="2339">
        <v>0</v>
      </c>
      <c r="AB39" s="2339">
        <v>0</v>
      </c>
      <c r="AC39" s="4069">
        <v>0</v>
      </c>
      <c r="AD39" s="4069">
        <v>0</v>
      </c>
      <c r="AE39" s="4069">
        <v>0</v>
      </c>
      <c r="AF39" s="4069">
        <v>0</v>
      </c>
      <c r="AG39" s="4069">
        <v>0</v>
      </c>
      <c r="AH39" s="4070">
        <v>0</v>
      </c>
      <c r="AI39" s="2333"/>
      <c r="AJ39" s="2333"/>
      <c r="AK39" s="2333"/>
      <c r="AL39" s="2333"/>
      <c r="AM39" s="2333"/>
      <c r="AN39" s="2333"/>
      <c r="AO39" s="2333"/>
      <c r="AP39" s="2333"/>
    </row>
    <row r="40" spans="1:42" ht="17.25" x14ac:dyDescent="0.3">
      <c r="A40" s="4081" t="s">
        <v>5015</v>
      </c>
      <c r="B40" s="4085" t="s">
        <v>3996</v>
      </c>
      <c r="C40" s="2334">
        <v>0</v>
      </c>
      <c r="D40" s="2334">
        <v>0</v>
      </c>
      <c r="E40" s="2334">
        <v>0</v>
      </c>
      <c r="F40" s="2334">
        <v>0</v>
      </c>
      <c r="G40" s="2334">
        <v>0</v>
      </c>
      <c r="H40" s="2334">
        <v>0</v>
      </c>
      <c r="I40" s="2334">
        <v>0</v>
      </c>
      <c r="J40" s="2334">
        <v>0</v>
      </c>
      <c r="K40" s="2335">
        <v>0</v>
      </c>
      <c r="L40" s="2335">
        <v>0</v>
      </c>
      <c r="M40" s="2335">
        <v>0</v>
      </c>
      <c r="N40" s="2335">
        <v>0</v>
      </c>
      <c r="O40" s="2335">
        <v>0</v>
      </c>
      <c r="P40" s="2335">
        <v>0</v>
      </c>
      <c r="Q40" s="2335">
        <v>0</v>
      </c>
      <c r="R40" s="2341">
        <v>0</v>
      </c>
      <c r="S40" s="2339">
        <v>0</v>
      </c>
      <c r="T40" s="2339">
        <v>0</v>
      </c>
      <c r="U40" s="2339">
        <v>0</v>
      </c>
      <c r="V40" s="2339">
        <v>0</v>
      </c>
      <c r="W40" s="2339">
        <v>0</v>
      </c>
      <c r="X40" s="2339">
        <v>0</v>
      </c>
      <c r="Y40" s="2339">
        <v>0</v>
      </c>
      <c r="Z40" s="2339">
        <v>0</v>
      </c>
      <c r="AA40" s="2339">
        <v>0</v>
      </c>
      <c r="AB40" s="2339">
        <v>0</v>
      </c>
      <c r="AC40" s="4069">
        <v>0</v>
      </c>
      <c r="AD40" s="4069">
        <v>0</v>
      </c>
      <c r="AE40" s="4069">
        <v>0</v>
      </c>
      <c r="AF40" s="4069">
        <v>0</v>
      </c>
      <c r="AG40" s="4069">
        <v>0</v>
      </c>
      <c r="AH40" s="4070">
        <v>0</v>
      </c>
      <c r="AI40" s="2333"/>
      <c r="AJ40" s="2333"/>
      <c r="AK40" s="2333"/>
      <c r="AL40" s="2333"/>
      <c r="AM40" s="2333"/>
      <c r="AN40" s="2333"/>
      <c r="AO40" s="2333"/>
      <c r="AP40" s="2333"/>
    </row>
    <row r="41" spans="1:42" ht="17.25" x14ac:dyDescent="0.3">
      <c r="A41" s="4081" t="s">
        <v>5016</v>
      </c>
      <c r="B41" s="4085" t="s">
        <v>3997</v>
      </c>
      <c r="C41" s="2334">
        <v>21.027983750261761</v>
      </c>
      <c r="D41" s="2334">
        <v>1.0185091415061704</v>
      </c>
      <c r="E41" s="2334">
        <v>11.108133526100824</v>
      </c>
      <c r="F41" s="2334">
        <v>0.70283000399305029</v>
      </c>
      <c r="G41" s="2334">
        <v>9.8815839595277932</v>
      </c>
      <c r="H41" s="2334">
        <v>0</v>
      </c>
      <c r="I41" s="2334">
        <v>4.3455045421485003</v>
      </c>
      <c r="J41" s="2334">
        <v>0.27050212059223966</v>
      </c>
      <c r="K41" s="2334">
        <v>6.6253785901517936</v>
      </c>
      <c r="L41" s="2334">
        <v>0</v>
      </c>
      <c r="M41" s="2334">
        <v>8.4796924457484835</v>
      </c>
      <c r="N41" s="2334">
        <v>0</v>
      </c>
      <c r="O41" s="2334">
        <v>3.4971763909762559</v>
      </c>
      <c r="P41" s="2334">
        <v>0.66234962068189995</v>
      </c>
      <c r="Q41" s="2334">
        <v>4.8063365783203356</v>
      </c>
      <c r="R41" s="2336">
        <v>0.74191225978433684</v>
      </c>
      <c r="S41" s="2339">
        <v>8.6418250782207497</v>
      </c>
      <c r="T41" s="2339">
        <v>0.22207225903057767</v>
      </c>
      <c r="U41" s="2339">
        <v>12.059714389813317</v>
      </c>
      <c r="V41" s="2339">
        <v>0</v>
      </c>
      <c r="W41" s="2339">
        <v>13.256979855873658</v>
      </c>
      <c r="X41" s="2339">
        <v>0</v>
      </c>
      <c r="Y41" s="2339">
        <v>17.382378475148464</v>
      </c>
      <c r="Z41" s="2339">
        <v>0</v>
      </c>
      <c r="AA41" s="2339">
        <v>20.057340783011679</v>
      </c>
      <c r="AB41" s="2339">
        <v>0</v>
      </c>
      <c r="AC41" s="4069">
        <v>14.467755855512761</v>
      </c>
      <c r="AD41" s="4069">
        <v>0.17637813958679513</v>
      </c>
      <c r="AE41" s="4069">
        <v>22.739310989270667</v>
      </c>
      <c r="AF41" s="4069">
        <v>1.327473039011781</v>
      </c>
      <c r="AG41" s="4069">
        <v>13.777155157224295</v>
      </c>
      <c r="AH41" s="4070">
        <v>0.40860151613395507</v>
      </c>
      <c r="AI41" s="2333"/>
      <c r="AJ41" s="2333"/>
      <c r="AK41" s="2333"/>
      <c r="AL41" s="2333"/>
      <c r="AM41" s="2333"/>
      <c r="AN41" s="2333"/>
      <c r="AO41" s="2333"/>
      <c r="AP41" s="2333"/>
    </row>
    <row r="42" spans="1:42" ht="17.25" x14ac:dyDescent="0.3">
      <c r="A42" s="4081" t="s">
        <v>5017</v>
      </c>
      <c r="B42" s="4085" t="s">
        <v>3998</v>
      </c>
      <c r="C42" s="2334">
        <v>0</v>
      </c>
      <c r="D42" s="2334">
        <v>0</v>
      </c>
      <c r="E42" s="2334">
        <v>0</v>
      </c>
      <c r="F42" s="2334">
        <v>0</v>
      </c>
      <c r="G42" s="2334">
        <v>0</v>
      </c>
      <c r="H42" s="2334">
        <v>0</v>
      </c>
      <c r="I42" s="2334">
        <v>0</v>
      </c>
      <c r="J42" s="2334">
        <v>0</v>
      </c>
      <c r="K42" s="2334">
        <v>0</v>
      </c>
      <c r="L42" s="2334">
        <v>0</v>
      </c>
      <c r="M42" s="2334">
        <v>0</v>
      </c>
      <c r="N42" s="2334">
        <v>0</v>
      </c>
      <c r="O42" s="2334">
        <v>0</v>
      </c>
      <c r="P42" s="2334">
        <v>0</v>
      </c>
      <c r="Q42" s="2334">
        <v>0</v>
      </c>
      <c r="R42" s="2336">
        <v>0</v>
      </c>
      <c r="S42" s="2339">
        <v>0</v>
      </c>
      <c r="T42" s="2339">
        <v>0</v>
      </c>
      <c r="U42" s="2339">
        <v>0</v>
      </c>
      <c r="V42" s="2339">
        <v>0</v>
      </c>
      <c r="W42" s="2339">
        <v>0</v>
      </c>
      <c r="X42" s="2339">
        <v>0</v>
      </c>
      <c r="Y42" s="2339">
        <v>0</v>
      </c>
      <c r="Z42" s="2339">
        <v>0</v>
      </c>
      <c r="AA42" s="2339">
        <v>0</v>
      </c>
      <c r="AB42" s="2339">
        <v>0</v>
      </c>
      <c r="AC42" s="4069">
        <v>0</v>
      </c>
      <c r="AD42" s="4069">
        <v>0</v>
      </c>
      <c r="AE42" s="4069">
        <v>0</v>
      </c>
      <c r="AF42" s="4069">
        <v>0</v>
      </c>
      <c r="AG42" s="4069">
        <v>0</v>
      </c>
      <c r="AH42" s="4070">
        <v>0</v>
      </c>
      <c r="AI42" s="2333"/>
      <c r="AJ42" s="2333"/>
      <c r="AK42" s="2333"/>
      <c r="AL42" s="2333"/>
      <c r="AM42" s="2333"/>
      <c r="AN42" s="2333"/>
      <c r="AO42" s="2333"/>
      <c r="AP42" s="2333"/>
    </row>
    <row r="43" spans="1:42" ht="17.25" x14ac:dyDescent="0.3">
      <c r="A43" s="4081" t="s">
        <v>5018</v>
      </c>
      <c r="B43" s="4085" t="s">
        <v>262</v>
      </c>
      <c r="C43" s="2334">
        <v>0.28053888477260008</v>
      </c>
      <c r="D43" s="2334">
        <v>1.09786749988049</v>
      </c>
      <c r="E43" s="2334">
        <v>1.0148952268774658</v>
      </c>
      <c r="F43" s="2334">
        <v>0.1040394814044725</v>
      </c>
      <c r="G43" s="2334">
        <v>0.23358894522730164</v>
      </c>
      <c r="H43" s="2334">
        <v>0</v>
      </c>
      <c r="I43" s="2334">
        <v>0</v>
      </c>
      <c r="J43" s="2334">
        <v>0</v>
      </c>
      <c r="K43" s="2334">
        <v>0.21965798973335787</v>
      </c>
      <c r="L43" s="2334">
        <v>0</v>
      </c>
      <c r="M43" s="2334">
        <v>0.43265117945681258</v>
      </c>
      <c r="N43" s="2334">
        <v>0</v>
      </c>
      <c r="O43" s="2334">
        <v>1.5107633830752305</v>
      </c>
      <c r="P43" s="2334">
        <v>0</v>
      </c>
      <c r="Q43" s="2334">
        <v>0.41077249328785737</v>
      </c>
      <c r="R43" s="2336">
        <v>0.52367828707250652</v>
      </c>
      <c r="S43" s="2339">
        <v>1.5747492860777788</v>
      </c>
      <c r="T43" s="2339">
        <v>0.54442699955257856</v>
      </c>
      <c r="U43" s="2339">
        <v>0.24006349797912874</v>
      </c>
      <c r="V43" s="2339">
        <v>8.6570815861484505</v>
      </c>
      <c r="W43" s="2339">
        <v>1.2878974444222895</v>
      </c>
      <c r="X43" s="2339">
        <v>2.6808062259438059</v>
      </c>
      <c r="Y43" s="2339">
        <v>0.31491661803224075</v>
      </c>
      <c r="Z43" s="2339">
        <v>1.7777074939669515</v>
      </c>
      <c r="AA43" s="2339">
        <v>0.53249055392464251</v>
      </c>
      <c r="AB43" s="2339">
        <v>0.24372062756961246</v>
      </c>
      <c r="AC43" s="4069">
        <v>3.7630865014281242E-2</v>
      </c>
      <c r="AD43" s="4069">
        <v>0</v>
      </c>
      <c r="AE43" s="4069">
        <v>0.33150631732187957</v>
      </c>
      <c r="AF43" s="4069">
        <v>0.33150631732187957</v>
      </c>
      <c r="AG43" s="4069">
        <v>0.86797519184427419</v>
      </c>
      <c r="AH43" s="4070">
        <v>0.70743093986301253</v>
      </c>
      <c r="AI43" s="2333"/>
      <c r="AJ43" s="2333"/>
      <c r="AK43" s="2333"/>
      <c r="AL43" s="2333"/>
      <c r="AM43" s="2333"/>
      <c r="AN43" s="2333"/>
      <c r="AO43" s="2333"/>
      <c r="AP43" s="2333"/>
    </row>
    <row r="44" spans="1:42" s="2234" customFormat="1" ht="17.25" x14ac:dyDescent="0.3">
      <c r="A44" s="4081" t="s">
        <v>5019</v>
      </c>
      <c r="B44" s="4085" t="s">
        <v>263</v>
      </c>
      <c r="C44" s="2334"/>
      <c r="D44" s="2334"/>
      <c r="E44" s="2334"/>
      <c r="F44" s="2334"/>
      <c r="G44" s="2334"/>
      <c r="H44" s="2334"/>
      <c r="I44" s="2334"/>
      <c r="J44" s="2334"/>
      <c r="K44" s="2335">
        <v>0</v>
      </c>
      <c r="L44" s="2334">
        <v>0</v>
      </c>
      <c r="M44" s="2334">
        <v>0</v>
      </c>
      <c r="N44" s="2334">
        <v>0</v>
      </c>
      <c r="O44" s="2335">
        <v>0</v>
      </c>
      <c r="P44" s="2334">
        <v>0</v>
      </c>
      <c r="Q44" s="2334">
        <v>0</v>
      </c>
      <c r="R44" s="2336">
        <v>0</v>
      </c>
      <c r="S44" s="2339">
        <v>0</v>
      </c>
      <c r="T44" s="2339">
        <v>0</v>
      </c>
      <c r="U44" s="2339">
        <v>0</v>
      </c>
      <c r="V44" s="2339">
        <v>0</v>
      </c>
      <c r="W44" s="2339">
        <v>0</v>
      </c>
      <c r="X44" s="2339">
        <v>0</v>
      </c>
      <c r="Y44" s="2339">
        <v>0</v>
      </c>
      <c r="Z44" s="2339">
        <v>0</v>
      </c>
      <c r="AA44" s="2339">
        <v>0</v>
      </c>
      <c r="AB44" s="2339">
        <v>0</v>
      </c>
      <c r="AC44" s="4069">
        <v>0</v>
      </c>
      <c r="AD44" s="4069">
        <v>0</v>
      </c>
      <c r="AE44" s="4069">
        <v>0</v>
      </c>
      <c r="AF44" s="4069">
        <v>0</v>
      </c>
      <c r="AG44" s="4069">
        <v>0</v>
      </c>
      <c r="AH44" s="4070">
        <v>0</v>
      </c>
      <c r="AI44" s="2333"/>
      <c r="AJ44" s="2333"/>
      <c r="AK44" s="2333"/>
      <c r="AL44" s="2333"/>
      <c r="AM44" s="2333"/>
      <c r="AN44" s="2333"/>
      <c r="AO44" s="2333"/>
      <c r="AP44" s="2333"/>
    </row>
    <row r="45" spans="1:42" ht="17.25" x14ac:dyDescent="0.3">
      <c r="A45" s="4081" t="s">
        <v>5020</v>
      </c>
      <c r="B45" s="4085" t="s">
        <v>3999</v>
      </c>
      <c r="C45" s="2334">
        <v>0</v>
      </c>
      <c r="D45" s="2334">
        <v>0</v>
      </c>
      <c r="E45" s="2334">
        <v>0</v>
      </c>
      <c r="F45" s="2334">
        <v>0</v>
      </c>
      <c r="G45" s="2334">
        <v>0</v>
      </c>
      <c r="H45" s="2334">
        <v>0</v>
      </c>
      <c r="I45" s="2334">
        <v>0</v>
      </c>
      <c r="J45" s="2334">
        <v>0</v>
      </c>
      <c r="K45" s="2334">
        <v>0</v>
      </c>
      <c r="L45" s="2334">
        <v>0</v>
      </c>
      <c r="M45" s="2334">
        <v>0</v>
      </c>
      <c r="N45" s="2334">
        <v>0</v>
      </c>
      <c r="O45" s="2334">
        <v>0</v>
      </c>
      <c r="P45" s="2334">
        <v>0</v>
      </c>
      <c r="Q45" s="2334">
        <v>0</v>
      </c>
      <c r="R45" s="2336">
        <v>0</v>
      </c>
      <c r="S45" s="2339">
        <v>0</v>
      </c>
      <c r="T45" s="2339">
        <v>0</v>
      </c>
      <c r="U45" s="2339">
        <v>0</v>
      </c>
      <c r="V45" s="2339">
        <v>0</v>
      </c>
      <c r="W45" s="2339">
        <v>0</v>
      </c>
      <c r="X45" s="2339">
        <v>0</v>
      </c>
      <c r="Y45" s="2339">
        <v>0</v>
      </c>
      <c r="Z45" s="2339">
        <v>0</v>
      </c>
      <c r="AA45" s="2339">
        <v>0</v>
      </c>
      <c r="AB45" s="2339">
        <v>0</v>
      </c>
      <c r="AC45" s="4069">
        <v>0</v>
      </c>
      <c r="AD45" s="4069">
        <v>0</v>
      </c>
      <c r="AE45" s="4069">
        <v>0</v>
      </c>
      <c r="AF45" s="4069">
        <v>0</v>
      </c>
      <c r="AG45" s="4069">
        <v>0</v>
      </c>
      <c r="AH45" s="4070">
        <v>0</v>
      </c>
      <c r="AI45" s="2333"/>
      <c r="AJ45" s="2333"/>
      <c r="AK45" s="2333"/>
      <c r="AL45" s="2333"/>
      <c r="AM45" s="2333"/>
      <c r="AN45" s="2333"/>
      <c r="AO45" s="2333"/>
      <c r="AP45" s="2333"/>
    </row>
    <row r="46" spans="1:42" ht="17.25" x14ac:dyDescent="0.3">
      <c r="A46" s="4081" t="s">
        <v>5021</v>
      </c>
      <c r="B46" s="4085" t="s">
        <v>4000</v>
      </c>
      <c r="C46" s="2334">
        <v>0</v>
      </c>
      <c r="D46" s="2334">
        <v>0</v>
      </c>
      <c r="E46" s="2334">
        <v>0</v>
      </c>
      <c r="F46" s="2334">
        <v>0</v>
      </c>
      <c r="G46" s="2334">
        <v>0</v>
      </c>
      <c r="H46" s="2334">
        <v>0</v>
      </c>
      <c r="I46" s="2334">
        <v>0</v>
      </c>
      <c r="J46" s="2334">
        <v>0</v>
      </c>
      <c r="K46" s="2334">
        <v>0</v>
      </c>
      <c r="L46" s="2334">
        <v>0</v>
      </c>
      <c r="M46" s="2334">
        <v>0</v>
      </c>
      <c r="N46" s="2334">
        <v>0</v>
      </c>
      <c r="O46" s="2334">
        <v>0</v>
      </c>
      <c r="P46" s="2334">
        <v>0</v>
      </c>
      <c r="Q46" s="2334">
        <v>0</v>
      </c>
      <c r="R46" s="2336">
        <v>0</v>
      </c>
      <c r="S46" s="2339">
        <v>0</v>
      </c>
      <c r="T46" s="2339">
        <v>0</v>
      </c>
      <c r="U46" s="2339">
        <v>0</v>
      </c>
      <c r="V46" s="2339">
        <v>0</v>
      </c>
      <c r="W46" s="2339">
        <v>0</v>
      </c>
      <c r="X46" s="2339">
        <v>0</v>
      </c>
      <c r="Y46" s="2339">
        <v>0</v>
      </c>
      <c r="Z46" s="2339">
        <v>0</v>
      </c>
      <c r="AA46" s="2339">
        <v>0</v>
      </c>
      <c r="AB46" s="2339">
        <v>0</v>
      </c>
      <c r="AC46" s="4069">
        <v>0</v>
      </c>
      <c r="AD46" s="4069">
        <v>0</v>
      </c>
      <c r="AE46" s="4069">
        <v>0</v>
      </c>
      <c r="AF46" s="4069">
        <v>0</v>
      </c>
      <c r="AG46" s="4069">
        <v>0</v>
      </c>
      <c r="AH46" s="4070">
        <v>0</v>
      </c>
      <c r="AI46" s="2333"/>
      <c r="AJ46" s="2333"/>
      <c r="AK46" s="2333"/>
      <c r="AL46" s="2333"/>
      <c r="AM46" s="2333"/>
      <c r="AN46" s="2333"/>
      <c r="AO46" s="2333"/>
      <c r="AP46" s="2333"/>
    </row>
    <row r="47" spans="1:42" ht="17.25" x14ac:dyDescent="0.3">
      <c r="A47" s="4081" t="s">
        <v>5027</v>
      </c>
      <c r="B47" s="4085" t="s">
        <v>4003</v>
      </c>
      <c r="C47" s="2334">
        <v>0.58578193400537448</v>
      </c>
      <c r="D47" s="2334">
        <v>0</v>
      </c>
      <c r="E47" s="2334">
        <v>0.57630709057395302</v>
      </c>
      <c r="F47" s="2334">
        <v>0</v>
      </c>
      <c r="G47" s="2334">
        <v>0.57710643950769291</v>
      </c>
      <c r="H47" s="2334">
        <v>0</v>
      </c>
      <c r="I47" s="2334">
        <v>0.55635281805974746</v>
      </c>
      <c r="J47" s="2334">
        <v>0</v>
      </c>
      <c r="K47" s="2334">
        <v>0.55382732368132648</v>
      </c>
      <c r="L47" s="2334">
        <v>0</v>
      </c>
      <c r="M47" s="2334">
        <v>0.55159335255450248</v>
      </c>
      <c r="N47" s="2334">
        <v>0</v>
      </c>
      <c r="O47" s="2334">
        <v>0.55981617523243699</v>
      </c>
      <c r="P47" s="2334">
        <v>0</v>
      </c>
      <c r="Q47" s="2334">
        <v>0.56231049306204606</v>
      </c>
      <c r="R47" s="2336">
        <v>0</v>
      </c>
      <c r="S47" s="2339">
        <v>0.56200633394680033</v>
      </c>
      <c r="T47" s="2339">
        <v>0</v>
      </c>
      <c r="U47" s="2339">
        <v>0.55928618320354262</v>
      </c>
      <c r="V47" s="2339">
        <v>0</v>
      </c>
      <c r="W47" s="2339">
        <v>0.56120094008919963</v>
      </c>
      <c r="X47" s="2339">
        <v>0</v>
      </c>
      <c r="Y47" s="2339">
        <v>0</v>
      </c>
      <c r="Z47" s="2339">
        <v>0</v>
      </c>
      <c r="AA47" s="2339">
        <v>0.56806001471736922</v>
      </c>
      <c r="AB47" s="2339">
        <v>0</v>
      </c>
      <c r="AC47" s="4069">
        <v>0.57209052675014405</v>
      </c>
      <c r="AD47" s="4069">
        <v>0</v>
      </c>
      <c r="AE47" s="4069">
        <v>0.56168704157848925</v>
      </c>
      <c r="AF47" s="4069">
        <v>0</v>
      </c>
      <c r="AG47" s="4069">
        <v>0</v>
      </c>
      <c r="AH47" s="4070">
        <v>0</v>
      </c>
      <c r="AI47" s="2333"/>
      <c r="AJ47" s="2333"/>
      <c r="AK47" s="2333"/>
      <c r="AL47" s="2333"/>
      <c r="AM47" s="2333"/>
      <c r="AN47" s="2333"/>
      <c r="AO47" s="2333"/>
      <c r="AP47" s="2333"/>
    </row>
    <row r="48" spans="1:42" ht="18" thickBot="1" x14ac:dyDescent="0.35">
      <c r="A48" s="4082"/>
      <c r="B48" s="4086" t="s">
        <v>5032</v>
      </c>
      <c r="C48" s="2334">
        <v>0</v>
      </c>
      <c r="D48" s="2334">
        <v>0</v>
      </c>
      <c r="E48" s="2334">
        <v>0</v>
      </c>
      <c r="F48" s="2334">
        <v>0</v>
      </c>
      <c r="G48" s="2334">
        <v>0</v>
      </c>
      <c r="H48" s="2334">
        <v>0</v>
      </c>
      <c r="I48" s="2334">
        <v>0</v>
      </c>
      <c r="J48" s="2334">
        <v>0</v>
      </c>
      <c r="K48" s="2334">
        <v>0</v>
      </c>
      <c r="L48" s="2334">
        <v>0</v>
      </c>
      <c r="M48" s="2334">
        <v>0</v>
      </c>
      <c r="N48" s="2334">
        <v>0</v>
      </c>
      <c r="O48" s="2334">
        <v>0</v>
      </c>
      <c r="P48" s="2334">
        <v>0</v>
      </c>
      <c r="Q48" s="2334">
        <v>0</v>
      </c>
      <c r="R48" s="2336">
        <v>0</v>
      </c>
      <c r="S48" s="2342">
        <v>0</v>
      </c>
      <c r="T48" s="2342">
        <v>0</v>
      </c>
      <c r="U48" s="2342">
        <v>0</v>
      </c>
      <c r="V48" s="2342">
        <v>0</v>
      </c>
      <c r="W48" s="2342">
        <v>0</v>
      </c>
      <c r="X48" s="2342">
        <v>0</v>
      </c>
      <c r="Y48" s="2342">
        <v>0.56676791767978629</v>
      </c>
      <c r="Z48" s="2342">
        <v>0</v>
      </c>
      <c r="AA48" s="2342">
        <v>0</v>
      </c>
      <c r="AB48" s="2342">
        <v>0</v>
      </c>
      <c r="AC48" s="4071">
        <v>0</v>
      </c>
      <c r="AD48" s="4071">
        <v>0</v>
      </c>
      <c r="AE48" s="4071">
        <v>0</v>
      </c>
      <c r="AF48" s="4071">
        <v>0</v>
      </c>
      <c r="AG48" s="4071">
        <v>0.55980632809692299</v>
      </c>
      <c r="AH48" s="4072">
        <v>0</v>
      </c>
      <c r="AI48" s="2333"/>
      <c r="AJ48" s="2333"/>
      <c r="AK48" s="2333"/>
      <c r="AL48" s="2333"/>
      <c r="AM48" s="2333"/>
      <c r="AN48" s="2333"/>
      <c r="AO48" s="2333"/>
      <c r="AP48" s="2333"/>
    </row>
    <row r="49" spans="1:42" ht="18" thickBot="1" x14ac:dyDescent="0.35">
      <c r="A49" s="2293"/>
      <c r="B49" s="4088" t="s">
        <v>5043</v>
      </c>
      <c r="C49" s="3523">
        <v>22.994970005741756</v>
      </c>
      <c r="D49" s="3523">
        <v>4.2069666448451395</v>
      </c>
      <c r="E49" s="3523">
        <v>12.699335843552243</v>
      </c>
      <c r="F49" s="3523">
        <v>2.7552670057262705</v>
      </c>
      <c r="G49" s="3523">
        <v>10.873507856314106</v>
      </c>
      <c r="H49" s="3523">
        <v>2.3050972961607714</v>
      </c>
      <c r="I49" s="3523">
        <v>4.9912591472741257</v>
      </c>
      <c r="J49" s="3523">
        <v>1.768081194878381</v>
      </c>
      <c r="K49" s="3523">
        <v>17.997534929849685</v>
      </c>
      <c r="L49" s="3523">
        <v>1.4224323589180001</v>
      </c>
      <c r="M49" s="3523">
        <v>16.797329625602003</v>
      </c>
      <c r="N49" s="3523">
        <v>2.0618153534576735</v>
      </c>
      <c r="O49" s="3523">
        <v>8.4005963330203031</v>
      </c>
      <c r="P49" s="3523">
        <v>1.5925186204915209</v>
      </c>
      <c r="Q49" s="3523">
        <v>7.1422895162740003</v>
      </c>
      <c r="R49" s="3524">
        <v>1.2655905468568434</v>
      </c>
      <c r="S49" s="3525">
        <v>11.545208607278276</v>
      </c>
      <c r="T49" s="3525">
        <v>0.76649925858315626</v>
      </c>
      <c r="U49" s="3525">
        <v>14.115188076475567</v>
      </c>
      <c r="V49" s="3525">
        <v>8.6570815861484505</v>
      </c>
      <c r="W49" s="3525">
        <v>15.717458962830019</v>
      </c>
      <c r="X49" s="3525">
        <v>2.6808062259438059</v>
      </c>
      <c r="Y49" s="3525">
        <v>18.960323942245559</v>
      </c>
      <c r="Z49" s="3525">
        <v>1.8297350124121663</v>
      </c>
      <c r="AA49" s="3522">
        <v>21.731573125639883</v>
      </c>
      <c r="AB49" s="3522">
        <v>1.4252145762355226</v>
      </c>
      <c r="AC49" s="4073">
        <v>15.914219882303824</v>
      </c>
      <c r="AD49" s="4073">
        <v>0.17637813958679513</v>
      </c>
      <c r="AE49" s="4073">
        <v>23.762664405102115</v>
      </c>
      <c r="AF49" s="4073">
        <v>1.743759916820256</v>
      </c>
      <c r="AG49" s="4073">
        <f>SUM(AG36:AG48)</f>
        <v>16.153540996705534</v>
      </c>
      <c r="AH49" s="4074">
        <f>SUM(AH36:AH48)</f>
        <v>1.1160324559969677</v>
      </c>
      <c r="AI49" s="2333"/>
      <c r="AJ49" s="2333"/>
    </row>
    <row r="50" spans="1:42" s="2234" customFormat="1" ht="17.25" thickBot="1" x14ac:dyDescent="0.35">
      <c r="A50" s="4459" t="s">
        <v>5044</v>
      </c>
      <c r="B50" s="4460"/>
      <c r="C50" s="4460"/>
      <c r="D50" s="4460"/>
      <c r="E50" s="4460"/>
      <c r="F50" s="4460"/>
      <c r="G50" s="4460"/>
      <c r="H50" s="4460"/>
      <c r="I50" s="4460"/>
      <c r="J50" s="4460"/>
      <c r="K50" s="4460"/>
      <c r="L50" s="4460"/>
      <c r="M50" s="4460"/>
      <c r="N50" s="4460"/>
      <c r="O50" s="4460"/>
      <c r="P50" s="4460"/>
      <c r="Q50" s="4460"/>
      <c r="R50" s="4460"/>
      <c r="S50" s="4460"/>
      <c r="T50" s="4460"/>
      <c r="U50" s="4460"/>
      <c r="V50" s="4460"/>
      <c r="W50" s="4460"/>
      <c r="X50" s="4460"/>
      <c r="Y50" s="4460"/>
      <c r="Z50" s="4460"/>
      <c r="AA50" s="4460"/>
      <c r="AB50" s="4460"/>
      <c r="AC50" s="4460"/>
      <c r="AD50" s="4460"/>
      <c r="AE50" s="4460"/>
      <c r="AF50" s="4460"/>
      <c r="AG50" s="4460"/>
      <c r="AH50" s="4461"/>
      <c r="AI50" s="2333"/>
      <c r="AJ50" s="2333"/>
      <c r="AK50" s="2333"/>
      <c r="AL50" s="2333"/>
      <c r="AM50" s="2333"/>
    </row>
    <row r="51" spans="1:42" ht="17.25" x14ac:dyDescent="0.3">
      <c r="A51" s="4079" t="s">
        <v>5007</v>
      </c>
      <c r="B51" s="4085" t="s">
        <v>3991</v>
      </c>
      <c r="C51" s="2334">
        <v>0</v>
      </c>
      <c r="D51" s="2334">
        <v>0</v>
      </c>
      <c r="E51" s="2334">
        <v>0</v>
      </c>
      <c r="F51" s="2334">
        <v>0</v>
      </c>
      <c r="G51" s="2334">
        <v>0</v>
      </c>
      <c r="H51" s="2334">
        <v>0</v>
      </c>
      <c r="I51" s="2334">
        <v>0</v>
      </c>
      <c r="J51" s="2334">
        <v>0</v>
      </c>
      <c r="K51" s="2334">
        <v>0</v>
      </c>
      <c r="L51" s="2335">
        <v>0</v>
      </c>
      <c r="M51" s="2334">
        <v>0</v>
      </c>
      <c r="N51" s="2334">
        <v>0</v>
      </c>
      <c r="O51" s="2334">
        <v>0</v>
      </c>
      <c r="P51" s="2335">
        <v>0</v>
      </c>
      <c r="Q51" s="2334">
        <v>0</v>
      </c>
      <c r="R51" s="2336">
        <v>0</v>
      </c>
      <c r="S51" s="2339">
        <v>0</v>
      </c>
      <c r="T51" s="2339">
        <v>0</v>
      </c>
      <c r="U51" s="2339">
        <v>0</v>
      </c>
      <c r="V51" s="2339">
        <v>0</v>
      </c>
      <c r="W51" s="2339">
        <v>0</v>
      </c>
      <c r="X51" s="2339">
        <v>0</v>
      </c>
      <c r="Y51" s="2339">
        <v>0</v>
      </c>
      <c r="Z51" s="2339">
        <v>0</v>
      </c>
      <c r="AA51" s="2337">
        <v>0</v>
      </c>
      <c r="AB51" s="2337">
        <v>0</v>
      </c>
      <c r="AC51" s="4067">
        <v>0</v>
      </c>
      <c r="AD51" s="4067">
        <v>0</v>
      </c>
      <c r="AE51" s="4067">
        <v>8.4780560486595533E-2</v>
      </c>
      <c r="AF51" s="4067">
        <v>0</v>
      </c>
      <c r="AG51" s="4067">
        <v>0</v>
      </c>
      <c r="AH51" s="4068">
        <v>0</v>
      </c>
      <c r="AI51" s="2333"/>
      <c r="AJ51" s="2333"/>
      <c r="AK51" s="2333"/>
      <c r="AL51" s="2333"/>
      <c r="AM51" s="2333"/>
      <c r="AN51" s="2333"/>
      <c r="AO51" s="2333"/>
      <c r="AP51" s="2333"/>
    </row>
    <row r="52" spans="1:42" ht="17.25" x14ac:dyDescent="0.3">
      <c r="A52" s="4079" t="s">
        <v>5009</v>
      </c>
      <c r="B52" s="4085" t="s">
        <v>256</v>
      </c>
      <c r="C52" s="2334">
        <v>1.1252778824919463</v>
      </c>
      <c r="D52" s="2334">
        <v>1.2087537681165013</v>
      </c>
      <c r="E52" s="2334">
        <v>3.0837522761784917</v>
      </c>
      <c r="F52" s="2334">
        <v>0.12236394050213768</v>
      </c>
      <c r="G52" s="2334">
        <v>0</v>
      </c>
      <c r="H52" s="2334">
        <v>0</v>
      </c>
      <c r="I52" s="2334">
        <v>0.84684240165630342</v>
      </c>
      <c r="J52" s="2334">
        <v>0.16575884497415241</v>
      </c>
      <c r="K52" s="2334">
        <v>1.7636992378233449</v>
      </c>
      <c r="L52" s="2335">
        <v>1.9965172194766651E-2</v>
      </c>
      <c r="M52" s="2334">
        <v>0.7744832253096362</v>
      </c>
      <c r="N52" s="2334">
        <v>0.73288531296845338</v>
      </c>
      <c r="O52" s="2334">
        <v>1.2027677481668602</v>
      </c>
      <c r="P52" s="2335">
        <v>0.74656720515566366</v>
      </c>
      <c r="Q52" s="2334">
        <v>1.406136292008354</v>
      </c>
      <c r="R52" s="2336">
        <v>1.6734230191139154</v>
      </c>
      <c r="S52" s="2339">
        <v>1.2322782791207714</v>
      </c>
      <c r="T52" s="2339">
        <v>0.77987626832617685</v>
      </c>
      <c r="U52" s="2339">
        <v>1.9078650818655567</v>
      </c>
      <c r="V52" s="2339">
        <v>1.9073242171779035</v>
      </c>
      <c r="W52" s="2339">
        <v>1.5439557660028229</v>
      </c>
      <c r="X52" s="2339">
        <v>1.247639171402378</v>
      </c>
      <c r="Y52" s="2339">
        <v>1.8096320974614397</v>
      </c>
      <c r="Z52" s="2339">
        <v>1.4499373183828825</v>
      </c>
      <c r="AA52" s="2339">
        <v>2.5852999285769505</v>
      </c>
      <c r="AB52" s="2339">
        <v>0.62751587407398524</v>
      </c>
      <c r="AC52" s="4069">
        <v>1.9077733461490611</v>
      </c>
      <c r="AD52" s="4069">
        <v>2.2741585198250802</v>
      </c>
      <c r="AE52" s="4069">
        <v>0</v>
      </c>
      <c r="AF52" s="4069">
        <v>1.575154429054975</v>
      </c>
      <c r="AG52" s="4069">
        <v>1.440103175860304</v>
      </c>
      <c r="AH52" s="4070">
        <v>4.6453179543218166</v>
      </c>
      <c r="AI52" s="2333"/>
      <c r="AJ52" s="2333"/>
      <c r="AK52" s="2333"/>
      <c r="AL52" s="2333"/>
      <c r="AM52" s="2333"/>
      <c r="AN52" s="2333"/>
      <c r="AO52" s="2333"/>
      <c r="AP52" s="2333"/>
    </row>
    <row r="53" spans="1:42" ht="17.25" x14ac:dyDescent="0.3">
      <c r="A53" s="4079" t="s">
        <v>5012</v>
      </c>
      <c r="B53" s="4085" t="s">
        <v>257</v>
      </c>
      <c r="C53" s="2334">
        <v>0</v>
      </c>
      <c r="D53" s="2334">
        <v>2.3283064365386962E-16</v>
      </c>
      <c r="E53" s="2334">
        <v>0</v>
      </c>
      <c r="F53" s="2334">
        <v>0</v>
      </c>
      <c r="G53" s="2334">
        <v>0</v>
      </c>
      <c r="H53" s="2334">
        <v>0</v>
      </c>
      <c r="I53" s="2334">
        <v>0</v>
      </c>
      <c r="J53" s="2334">
        <v>0</v>
      </c>
      <c r="K53" s="2334">
        <v>0</v>
      </c>
      <c r="L53" s="2335">
        <v>0</v>
      </c>
      <c r="M53" s="2334">
        <v>0</v>
      </c>
      <c r="N53" s="2334">
        <v>0</v>
      </c>
      <c r="O53" s="2334">
        <v>0</v>
      </c>
      <c r="P53" s="2335">
        <v>0</v>
      </c>
      <c r="Q53" s="2334">
        <v>0</v>
      </c>
      <c r="R53" s="2336">
        <v>0</v>
      </c>
      <c r="S53" s="2339">
        <v>0</v>
      </c>
      <c r="T53" s="2339">
        <v>0</v>
      </c>
      <c r="U53" s="2339">
        <v>0</v>
      </c>
      <c r="V53" s="2339">
        <v>0</v>
      </c>
      <c r="W53" s="2339">
        <v>0</v>
      </c>
      <c r="X53" s="2339">
        <v>0</v>
      </c>
      <c r="Y53" s="2339">
        <v>0</v>
      </c>
      <c r="Z53" s="2339">
        <v>0</v>
      </c>
      <c r="AA53" s="2339">
        <v>0</v>
      </c>
      <c r="AB53" s="2339">
        <v>0</v>
      </c>
      <c r="AC53" s="4069">
        <v>0</v>
      </c>
      <c r="AD53" s="4069">
        <v>0</v>
      </c>
      <c r="AE53" s="4069">
        <v>0</v>
      </c>
      <c r="AF53" s="4069">
        <v>0</v>
      </c>
      <c r="AG53" s="4069">
        <v>0</v>
      </c>
      <c r="AH53" s="4070">
        <v>0</v>
      </c>
      <c r="AI53" s="2333"/>
      <c r="AJ53" s="2333"/>
      <c r="AK53" s="2333"/>
      <c r="AL53" s="2333"/>
      <c r="AM53" s="2333"/>
      <c r="AN53" s="2333"/>
      <c r="AO53" s="2333"/>
      <c r="AP53" s="2333"/>
    </row>
    <row r="54" spans="1:42" ht="17.25" x14ac:dyDescent="0.3">
      <c r="A54" s="4079" t="s">
        <v>5013</v>
      </c>
      <c r="B54" s="4085" t="s">
        <v>5014</v>
      </c>
      <c r="C54" s="2334">
        <v>0</v>
      </c>
      <c r="D54" s="2334">
        <v>0</v>
      </c>
      <c r="E54" s="2334">
        <v>0</v>
      </c>
      <c r="F54" s="2334">
        <v>0</v>
      </c>
      <c r="G54" s="2334">
        <v>0</v>
      </c>
      <c r="H54" s="2334">
        <v>0</v>
      </c>
      <c r="I54" s="2334">
        <v>6.9353833438234883E-2</v>
      </c>
      <c r="J54" s="2334">
        <v>0</v>
      </c>
      <c r="K54" s="2334">
        <v>0</v>
      </c>
      <c r="L54" s="2335">
        <v>0</v>
      </c>
      <c r="M54" s="2334">
        <v>7.5381100686365721E-2</v>
      </c>
      <c r="N54" s="2334">
        <v>0</v>
      </c>
      <c r="O54" s="2334">
        <v>0</v>
      </c>
      <c r="P54" s="2335">
        <v>0</v>
      </c>
      <c r="Q54" s="2334">
        <v>2.6097582064531166E-2</v>
      </c>
      <c r="R54" s="2336">
        <v>0</v>
      </c>
      <c r="S54" s="2339">
        <v>0</v>
      </c>
      <c r="T54" s="2339">
        <v>0</v>
      </c>
      <c r="U54" s="2339">
        <v>0</v>
      </c>
      <c r="V54" s="2339">
        <v>0</v>
      </c>
      <c r="W54" s="2339">
        <v>0</v>
      </c>
      <c r="X54" s="2339">
        <v>0</v>
      </c>
      <c r="Y54" s="2339">
        <v>0</v>
      </c>
      <c r="Z54" s="2339">
        <v>0</v>
      </c>
      <c r="AA54" s="2339">
        <v>0</v>
      </c>
      <c r="AB54" s="2339">
        <v>0</v>
      </c>
      <c r="AC54" s="4069">
        <v>0</v>
      </c>
      <c r="AD54" s="4069">
        <v>0</v>
      </c>
      <c r="AE54" s="4069">
        <v>0</v>
      </c>
      <c r="AF54" s="4069">
        <v>0</v>
      </c>
      <c r="AG54" s="4069">
        <v>0</v>
      </c>
      <c r="AH54" s="4070">
        <v>0</v>
      </c>
      <c r="AI54" s="2333"/>
      <c r="AJ54" s="2333"/>
      <c r="AK54" s="2333"/>
      <c r="AL54" s="2333"/>
      <c r="AM54" s="2333"/>
      <c r="AN54" s="2333"/>
      <c r="AO54" s="2333"/>
      <c r="AP54" s="2333"/>
    </row>
    <row r="55" spans="1:42" ht="17.25" x14ac:dyDescent="0.3">
      <c r="A55" s="4079" t="s">
        <v>5015</v>
      </c>
      <c r="B55" s="4085" t="s">
        <v>3996</v>
      </c>
      <c r="C55" s="2334">
        <v>0</v>
      </c>
      <c r="D55" s="2335">
        <v>0</v>
      </c>
      <c r="E55" s="2335">
        <v>0</v>
      </c>
      <c r="F55" s="2335">
        <v>0</v>
      </c>
      <c r="G55" s="2335">
        <v>0</v>
      </c>
      <c r="H55" s="2335">
        <v>0</v>
      </c>
      <c r="I55" s="2335">
        <v>0</v>
      </c>
      <c r="J55" s="2335">
        <v>0</v>
      </c>
      <c r="K55" s="2335">
        <v>0</v>
      </c>
      <c r="L55" s="2335">
        <v>0</v>
      </c>
      <c r="M55" s="2335">
        <v>0</v>
      </c>
      <c r="N55" s="2335">
        <v>0</v>
      </c>
      <c r="O55" s="2335">
        <v>0</v>
      </c>
      <c r="P55" s="2335">
        <v>0</v>
      </c>
      <c r="Q55" s="2335">
        <v>0</v>
      </c>
      <c r="R55" s="2341">
        <v>0</v>
      </c>
      <c r="S55" s="2339">
        <v>0</v>
      </c>
      <c r="T55" s="2339">
        <v>0</v>
      </c>
      <c r="U55" s="2339">
        <v>0</v>
      </c>
      <c r="V55" s="2339">
        <v>0</v>
      </c>
      <c r="W55" s="2339">
        <v>0</v>
      </c>
      <c r="X55" s="2339">
        <v>0</v>
      </c>
      <c r="Y55" s="2339">
        <v>0</v>
      </c>
      <c r="Z55" s="2339">
        <v>0</v>
      </c>
      <c r="AA55" s="2339">
        <v>0</v>
      </c>
      <c r="AB55" s="2339">
        <v>0</v>
      </c>
      <c r="AC55" s="4069">
        <v>0</v>
      </c>
      <c r="AD55" s="4069">
        <v>0</v>
      </c>
      <c r="AE55" s="4069">
        <v>0</v>
      </c>
      <c r="AF55" s="4069">
        <v>0</v>
      </c>
      <c r="AG55" s="4069">
        <v>0</v>
      </c>
      <c r="AH55" s="4070">
        <v>0</v>
      </c>
      <c r="AI55" s="2333"/>
      <c r="AJ55" s="2333"/>
      <c r="AK55" s="2333"/>
      <c r="AL55" s="2333"/>
      <c r="AM55" s="2333"/>
      <c r="AN55" s="2333"/>
      <c r="AO55" s="2333"/>
      <c r="AP55" s="2333"/>
    </row>
    <row r="56" spans="1:42" ht="17.25" x14ac:dyDescent="0.3">
      <c r="A56" s="4079" t="s">
        <v>5016</v>
      </c>
      <c r="B56" s="4085" t="s">
        <v>3997</v>
      </c>
      <c r="C56" s="2334">
        <v>0.25132892010789365</v>
      </c>
      <c r="D56" s="2334">
        <v>0.3318170715557146</v>
      </c>
      <c r="E56" s="2334">
        <v>8.3715056108756333E-2</v>
      </c>
      <c r="F56" s="2334">
        <v>0</v>
      </c>
      <c r="G56" s="2334">
        <v>0</v>
      </c>
      <c r="H56" s="2334">
        <v>0</v>
      </c>
      <c r="I56" s="2334">
        <v>0.73389396138582164</v>
      </c>
      <c r="J56" s="2334">
        <v>0</v>
      </c>
      <c r="K56" s="2334">
        <v>0</v>
      </c>
      <c r="L56" s="2335">
        <v>0</v>
      </c>
      <c r="M56" s="2334">
        <v>0</v>
      </c>
      <c r="N56" s="2334">
        <v>0</v>
      </c>
      <c r="O56" s="2334">
        <v>0.54229450628886045</v>
      </c>
      <c r="P56" s="2335">
        <v>0</v>
      </c>
      <c r="Q56" s="2334">
        <v>5.783189507943752E-2</v>
      </c>
      <c r="R56" s="2336">
        <v>0</v>
      </c>
      <c r="S56" s="2339">
        <v>1.0744178550393617</v>
      </c>
      <c r="T56" s="2339">
        <v>0</v>
      </c>
      <c r="U56" s="2339">
        <v>0.41916540687236525</v>
      </c>
      <c r="V56" s="2339">
        <v>0</v>
      </c>
      <c r="W56" s="2339">
        <v>0</v>
      </c>
      <c r="X56" s="2339">
        <v>0</v>
      </c>
      <c r="Y56" s="2339">
        <v>1.3999513994455153</v>
      </c>
      <c r="Z56" s="2339">
        <v>0</v>
      </c>
      <c r="AA56" s="2339">
        <v>0</v>
      </c>
      <c r="AB56" s="2339">
        <v>0</v>
      </c>
      <c r="AC56" s="4069">
        <v>0.17545968931481642</v>
      </c>
      <c r="AD56" s="4069">
        <v>0.10796266958471533</v>
      </c>
      <c r="AE56" s="4069">
        <v>1.327473039011781</v>
      </c>
      <c r="AF56" s="4069">
        <v>0.39470009076652146</v>
      </c>
      <c r="AG56" s="4069">
        <v>0.66043010387089973</v>
      </c>
      <c r="AH56" s="4070">
        <v>0</v>
      </c>
      <c r="AI56" s="2333"/>
      <c r="AJ56" s="2333"/>
      <c r="AK56" s="2333"/>
      <c r="AL56" s="2333"/>
      <c r="AM56" s="2333"/>
      <c r="AN56" s="2333"/>
      <c r="AO56" s="2333"/>
      <c r="AP56" s="2333"/>
    </row>
    <row r="57" spans="1:42" ht="17.25" x14ac:dyDescent="0.3">
      <c r="A57" s="4079" t="s">
        <v>5017</v>
      </c>
      <c r="B57" s="4085" t="s">
        <v>3998</v>
      </c>
      <c r="C57" s="2334">
        <v>0</v>
      </c>
      <c r="D57" s="2334">
        <v>0</v>
      </c>
      <c r="E57" s="2334">
        <v>0</v>
      </c>
      <c r="F57" s="2334">
        <v>0</v>
      </c>
      <c r="G57" s="2334">
        <v>0</v>
      </c>
      <c r="H57" s="2334">
        <v>0</v>
      </c>
      <c r="I57" s="2334">
        <v>0</v>
      </c>
      <c r="J57" s="2334">
        <v>0</v>
      </c>
      <c r="K57" s="2334">
        <v>0</v>
      </c>
      <c r="L57" s="2335">
        <v>0</v>
      </c>
      <c r="M57" s="2334">
        <v>0</v>
      </c>
      <c r="N57" s="2334">
        <v>0</v>
      </c>
      <c r="O57" s="2334">
        <v>0</v>
      </c>
      <c r="P57" s="2335">
        <v>0</v>
      </c>
      <c r="Q57" s="2334">
        <v>0</v>
      </c>
      <c r="R57" s="2336">
        <v>0</v>
      </c>
      <c r="S57" s="2339">
        <v>0</v>
      </c>
      <c r="T57" s="2339">
        <v>0</v>
      </c>
      <c r="U57" s="2339">
        <v>0</v>
      </c>
      <c r="V57" s="2339">
        <v>0</v>
      </c>
      <c r="W57" s="2339">
        <v>0</v>
      </c>
      <c r="X57" s="2339">
        <v>0</v>
      </c>
      <c r="Y57" s="2339">
        <v>0</v>
      </c>
      <c r="Z57" s="2339">
        <v>0</v>
      </c>
      <c r="AA57" s="2339">
        <v>0</v>
      </c>
      <c r="AB57" s="2339">
        <v>0</v>
      </c>
      <c r="AC57" s="4069">
        <v>0</v>
      </c>
      <c r="AD57" s="4069">
        <v>0</v>
      </c>
      <c r="AE57" s="4069">
        <v>0</v>
      </c>
      <c r="AF57" s="4069">
        <v>0</v>
      </c>
      <c r="AG57" s="4069">
        <v>0</v>
      </c>
      <c r="AH57" s="4070">
        <v>0</v>
      </c>
      <c r="AI57" s="2333"/>
      <c r="AJ57" s="2333"/>
      <c r="AK57" s="2333"/>
      <c r="AL57" s="2333"/>
      <c r="AM57" s="2333"/>
      <c r="AN57" s="2333"/>
      <c r="AO57" s="2333"/>
      <c r="AP57" s="2333"/>
    </row>
    <row r="58" spans="1:42" ht="17.25" x14ac:dyDescent="0.3">
      <c r="A58" s="4079" t="s">
        <v>5018</v>
      </c>
      <c r="B58" s="4085" t="s">
        <v>262</v>
      </c>
      <c r="C58" s="2334">
        <v>0</v>
      </c>
      <c r="D58" s="2334">
        <v>1.2416939020485058</v>
      </c>
      <c r="E58" s="2334">
        <v>0</v>
      </c>
      <c r="F58" s="2334">
        <v>0.94589583130149013</v>
      </c>
      <c r="G58" s="2334">
        <v>0</v>
      </c>
      <c r="H58" s="2334">
        <v>0</v>
      </c>
      <c r="I58" s="2334">
        <v>0</v>
      </c>
      <c r="J58" s="2334">
        <v>1.5471568729083469</v>
      </c>
      <c r="K58" s="2334">
        <v>0.19808539415577883</v>
      </c>
      <c r="L58" s="2335">
        <v>3.9437555027405757</v>
      </c>
      <c r="M58" s="2334">
        <v>0.15837003500687868</v>
      </c>
      <c r="N58" s="2334">
        <v>3.1383519147690855</v>
      </c>
      <c r="O58" s="2334">
        <v>0</v>
      </c>
      <c r="P58" s="2335">
        <v>4.5023739286481996</v>
      </c>
      <c r="Q58" s="2334">
        <v>0</v>
      </c>
      <c r="R58" s="2336">
        <v>1.2872063858920986</v>
      </c>
      <c r="S58" s="2339">
        <v>0</v>
      </c>
      <c r="T58" s="2339">
        <v>3.0498269636957871</v>
      </c>
      <c r="U58" s="2339">
        <v>0</v>
      </c>
      <c r="V58" s="2339">
        <v>1.4144145280284914</v>
      </c>
      <c r="W58" s="2339">
        <v>0</v>
      </c>
      <c r="X58" s="2339">
        <v>1.0496675968510172</v>
      </c>
      <c r="Y58" s="2339">
        <v>7.0623204622805483E-2</v>
      </c>
      <c r="Z58" s="2339">
        <v>2.2739058271683277</v>
      </c>
      <c r="AA58" s="2339">
        <v>0</v>
      </c>
      <c r="AB58" s="2339">
        <v>2.7409808531159818</v>
      </c>
      <c r="AC58" s="4069">
        <v>0.18059225281647256</v>
      </c>
      <c r="AD58" s="4069">
        <v>7.1010314299027655E-2</v>
      </c>
      <c r="AE58" s="4069">
        <v>0.33150631732187957</v>
      </c>
      <c r="AF58" s="4069">
        <v>0</v>
      </c>
      <c r="AG58" s="4069">
        <v>0.25861589013083081</v>
      </c>
      <c r="AH58" s="4070">
        <v>2.0359510863671346</v>
      </c>
      <c r="AI58" s="2333"/>
      <c r="AJ58" s="2333"/>
      <c r="AK58" s="2333"/>
      <c r="AL58" s="2333"/>
      <c r="AM58" s="2333"/>
      <c r="AN58" s="2333"/>
      <c r="AO58" s="2333"/>
      <c r="AP58" s="2333"/>
    </row>
    <row r="59" spans="1:42" s="2234" customFormat="1" ht="17.25" x14ac:dyDescent="0.3">
      <c r="A59" s="4079" t="s">
        <v>5019</v>
      </c>
      <c r="B59" s="4085" t="s">
        <v>263</v>
      </c>
      <c r="C59" s="2334"/>
      <c r="D59" s="2334"/>
      <c r="E59" s="2334"/>
      <c r="F59" s="2334"/>
      <c r="G59" s="2334"/>
      <c r="H59" s="2334"/>
      <c r="I59" s="2334"/>
      <c r="J59" s="2334"/>
      <c r="K59" s="2335">
        <v>0</v>
      </c>
      <c r="L59" s="2334">
        <v>0</v>
      </c>
      <c r="M59" s="2334">
        <v>0</v>
      </c>
      <c r="N59" s="2334">
        <v>0</v>
      </c>
      <c r="O59" s="2335">
        <v>0</v>
      </c>
      <c r="P59" s="2334">
        <v>0</v>
      </c>
      <c r="Q59" s="2334">
        <v>0</v>
      </c>
      <c r="R59" s="2336">
        <v>0</v>
      </c>
      <c r="S59" s="2339">
        <v>0</v>
      </c>
      <c r="T59" s="2339">
        <v>0</v>
      </c>
      <c r="U59" s="2339">
        <v>0</v>
      </c>
      <c r="V59" s="2339">
        <v>0</v>
      </c>
      <c r="W59" s="2339">
        <v>0</v>
      </c>
      <c r="X59" s="2339">
        <v>0</v>
      </c>
      <c r="Y59" s="2339">
        <v>0</v>
      </c>
      <c r="Z59" s="2339">
        <v>0</v>
      </c>
      <c r="AA59" s="2339">
        <v>0</v>
      </c>
      <c r="AB59" s="2339">
        <v>0</v>
      </c>
      <c r="AC59" s="4069">
        <v>0</v>
      </c>
      <c r="AD59" s="4069">
        <v>0</v>
      </c>
      <c r="AE59" s="4069">
        <v>0</v>
      </c>
      <c r="AF59" s="4069">
        <v>0</v>
      </c>
      <c r="AG59" s="4069">
        <v>0</v>
      </c>
      <c r="AH59" s="4070">
        <v>0</v>
      </c>
      <c r="AI59" s="2333"/>
      <c r="AJ59" s="2333"/>
      <c r="AK59" s="2333"/>
      <c r="AL59" s="2333"/>
      <c r="AM59" s="2333"/>
      <c r="AN59" s="2333"/>
      <c r="AO59" s="2333"/>
      <c r="AP59" s="2333"/>
    </row>
    <row r="60" spans="1:42" ht="17.25" x14ac:dyDescent="0.3">
      <c r="A60" s="4079" t="s">
        <v>5020</v>
      </c>
      <c r="B60" s="4085" t="s">
        <v>3999</v>
      </c>
      <c r="C60" s="2334">
        <v>0</v>
      </c>
      <c r="D60" s="2334">
        <v>0.42076662043700075</v>
      </c>
      <c r="E60" s="2334">
        <v>0</v>
      </c>
      <c r="F60" s="2334">
        <v>0</v>
      </c>
      <c r="G60" s="2334">
        <v>0</v>
      </c>
      <c r="H60" s="2334">
        <v>0</v>
      </c>
      <c r="I60" s="2334">
        <v>0</v>
      </c>
      <c r="J60" s="2334">
        <v>0</v>
      </c>
      <c r="K60" s="2334">
        <v>0</v>
      </c>
      <c r="L60" s="2335">
        <v>0</v>
      </c>
      <c r="M60" s="2334">
        <v>0</v>
      </c>
      <c r="N60" s="2334">
        <v>0</v>
      </c>
      <c r="O60" s="2334">
        <v>0</v>
      </c>
      <c r="P60" s="2335">
        <v>0</v>
      </c>
      <c r="Q60" s="2334">
        <v>0</v>
      </c>
      <c r="R60" s="2336">
        <v>0</v>
      </c>
      <c r="S60" s="2339">
        <v>0</v>
      </c>
      <c r="T60" s="2339">
        <v>0</v>
      </c>
      <c r="U60" s="2339">
        <v>0</v>
      </c>
      <c r="V60" s="2339">
        <v>0.23601882598601465</v>
      </c>
      <c r="W60" s="2339">
        <v>0</v>
      </c>
      <c r="X60" s="2339">
        <v>0</v>
      </c>
      <c r="Y60" s="2339">
        <v>0</v>
      </c>
      <c r="Z60" s="2339">
        <v>0</v>
      </c>
      <c r="AA60" s="2339">
        <v>0</v>
      </c>
      <c r="AB60" s="2339">
        <v>0</v>
      </c>
      <c r="AC60" s="4069">
        <v>0</v>
      </c>
      <c r="AD60" s="4069">
        <v>0</v>
      </c>
      <c r="AE60" s="4069">
        <v>0</v>
      </c>
      <c r="AF60" s="4069">
        <v>0</v>
      </c>
      <c r="AG60" s="4069">
        <v>0</v>
      </c>
      <c r="AH60" s="4070">
        <v>0</v>
      </c>
      <c r="AI60" s="2333"/>
      <c r="AJ60" s="2333"/>
      <c r="AK60" s="2333"/>
      <c r="AL60" s="2333"/>
      <c r="AM60" s="2333"/>
      <c r="AN60" s="2333"/>
      <c r="AO60" s="2333"/>
      <c r="AP60" s="2333"/>
    </row>
    <row r="61" spans="1:42" ht="17.25" x14ac:dyDescent="0.3">
      <c r="A61" s="4079" t="s">
        <v>5021</v>
      </c>
      <c r="B61" s="4085" t="s">
        <v>4000</v>
      </c>
      <c r="C61" s="2334">
        <v>0</v>
      </c>
      <c r="D61" s="2334">
        <v>0</v>
      </c>
      <c r="E61" s="2334">
        <v>0</v>
      </c>
      <c r="F61" s="2334">
        <v>0</v>
      </c>
      <c r="G61" s="2334">
        <v>0</v>
      </c>
      <c r="H61" s="2334">
        <v>0</v>
      </c>
      <c r="I61" s="2334">
        <v>0</v>
      </c>
      <c r="J61" s="2334">
        <v>0</v>
      </c>
      <c r="K61" s="2334">
        <v>0</v>
      </c>
      <c r="L61" s="2335">
        <v>0</v>
      </c>
      <c r="M61" s="2334">
        <v>0</v>
      </c>
      <c r="N61" s="2334">
        <v>0</v>
      </c>
      <c r="O61" s="2334">
        <v>0</v>
      </c>
      <c r="P61" s="2335">
        <v>0</v>
      </c>
      <c r="Q61" s="2334">
        <v>0</v>
      </c>
      <c r="R61" s="2336">
        <v>0</v>
      </c>
      <c r="S61" s="2339">
        <v>0</v>
      </c>
      <c r="T61" s="2339">
        <v>0</v>
      </c>
      <c r="U61" s="2339">
        <v>0</v>
      </c>
      <c r="V61" s="2339">
        <v>0</v>
      </c>
      <c r="W61" s="2339">
        <v>0</v>
      </c>
      <c r="X61" s="2339">
        <v>0</v>
      </c>
      <c r="Y61" s="2339">
        <v>0</v>
      </c>
      <c r="Z61" s="2339">
        <v>0</v>
      </c>
      <c r="AA61" s="2339">
        <v>0</v>
      </c>
      <c r="AB61" s="2339">
        <v>0</v>
      </c>
      <c r="AC61" s="4069">
        <v>0</v>
      </c>
      <c r="AD61" s="4069">
        <v>0</v>
      </c>
      <c r="AE61" s="4069">
        <v>0</v>
      </c>
      <c r="AF61" s="4069">
        <v>0</v>
      </c>
      <c r="AG61" s="4069">
        <v>0</v>
      </c>
      <c r="AH61" s="4070">
        <v>0</v>
      </c>
      <c r="AI61" s="2333"/>
      <c r="AJ61" s="2333"/>
      <c r="AK61" s="2333"/>
      <c r="AL61" s="2333"/>
      <c r="AM61" s="2333"/>
      <c r="AN61" s="2333"/>
      <c r="AO61" s="2333"/>
      <c r="AP61" s="2333"/>
    </row>
    <row r="62" spans="1:42" ht="17.25" x14ac:dyDescent="0.3">
      <c r="A62" s="4079" t="s">
        <v>5027</v>
      </c>
      <c r="B62" s="4085" t="s">
        <v>4003</v>
      </c>
      <c r="C62" s="2334">
        <v>1.9364175000674864</v>
      </c>
      <c r="D62" s="2334">
        <v>0</v>
      </c>
      <c r="E62" s="2334">
        <v>1.9724418005250695</v>
      </c>
      <c r="F62" s="2334">
        <v>1.9724418005250695</v>
      </c>
      <c r="G62" s="2334">
        <v>0.97209320145402389</v>
      </c>
      <c r="H62" s="2334">
        <v>0</v>
      </c>
      <c r="I62" s="2334">
        <v>0.94822393784650372</v>
      </c>
      <c r="J62" s="2334">
        <v>0</v>
      </c>
      <c r="K62" s="2334">
        <v>0.93578970642096426</v>
      </c>
      <c r="L62" s="2335">
        <v>0</v>
      </c>
      <c r="M62" s="2334">
        <v>0.92380462019899734</v>
      </c>
      <c r="N62" s="2334">
        <v>0</v>
      </c>
      <c r="O62" s="2334">
        <v>0.94002446261739692</v>
      </c>
      <c r="P62" s="2335">
        <v>0</v>
      </c>
      <c r="Q62" s="2334">
        <v>0.93844838720762447</v>
      </c>
      <c r="R62" s="2336">
        <v>0</v>
      </c>
      <c r="S62" s="2339">
        <v>0.94574744875931172</v>
      </c>
      <c r="T62" s="2339">
        <v>0</v>
      </c>
      <c r="U62" s="2339">
        <v>0.94493537668373329</v>
      </c>
      <c r="V62" s="2339">
        <v>0</v>
      </c>
      <c r="W62" s="2339">
        <v>0</v>
      </c>
      <c r="X62" s="2339">
        <v>0</v>
      </c>
      <c r="Y62" s="2339">
        <v>0</v>
      </c>
      <c r="Z62" s="2339">
        <v>0</v>
      </c>
      <c r="AA62" s="2339">
        <v>0.95623899265461698</v>
      </c>
      <c r="AB62" s="2339">
        <v>0</v>
      </c>
      <c r="AC62" s="4069">
        <v>0.95805594416299666</v>
      </c>
      <c r="AD62" s="4069">
        <v>0</v>
      </c>
      <c r="AE62" s="4069">
        <v>0</v>
      </c>
      <c r="AF62" s="4069">
        <v>0</v>
      </c>
      <c r="AG62" s="4069">
        <v>0</v>
      </c>
      <c r="AH62" s="4070">
        <v>0</v>
      </c>
      <c r="AI62" s="2333"/>
      <c r="AJ62" s="2333"/>
      <c r="AK62" s="2333"/>
      <c r="AL62" s="2333"/>
      <c r="AM62" s="2333"/>
      <c r="AN62" s="2333"/>
      <c r="AO62" s="2333"/>
      <c r="AP62" s="2333"/>
    </row>
    <row r="63" spans="1:42" ht="18" thickBot="1" x14ac:dyDescent="0.35">
      <c r="A63" s="4079"/>
      <c r="B63" s="4086" t="s">
        <v>5032</v>
      </c>
      <c r="C63" s="2334">
        <v>0</v>
      </c>
      <c r="D63" s="2334">
        <v>0</v>
      </c>
      <c r="E63" s="2334">
        <v>0</v>
      </c>
      <c r="F63" s="2334">
        <v>0</v>
      </c>
      <c r="G63" s="2334">
        <v>0</v>
      </c>
      <c r="H63" s="2334">
        <v>0</v>
      </c>
      <c r="I63" s="2334">
        <v>0</v>
      </c>
      <c r="J63" s="2334">
        <v>0</v>
      </c>
      <c r="K63" s="2334">
        <v>0</v>
      </c>
      <c r="L63" s="2335">
        <v>0</v>
      </c>
      <c r="M63" s="2334">
        <v>0</v>
      </c>
      <c r="N63" s="2334">
        <v>0</v>
      </c>
      <c r="O63" s="2334">
        <v>0</v>
      </c>
      <c r="P63" s="2335">
        <v>0</v>
      </c>
      <c r="Q63" s="2334">
        <v>0</v>
      </c>
      <c r="R63" s="2336">
        <v>0</v>
      </c>
      <c r="S63" s="2342">
        <v>0</v>
      </c>
      <c r="T63" s="2342">
        <v>0</v>
      </c>
      <c r="U63" s="2342">
        <v>0</v>
      </c>
      <c r="V63" s="2342">
        <v>0</v>
      </c>
      <c r="W63" s="2342">
        <v>0.94824216092415103</v>
      </c>
      <c r="X63" s="2342">
        <v>0</v>
      </c>
      <c r="Y63" s="2342">
        <v>0.95464748869030414</v>
      </c>
      <c r="Z63" s="2342">
        <v>0</v>
      </c>
      <c r="AA63" s="2342">
        <v>0</v>
      </c>
      <c r="AB63" s="2342">
        <v>0</v>
      </c>
      <c r="AC63" s="4071">
        <v>0</v>
      </c>
      <c r="AD63" s="4071">
        <v>0</v>
      </c>
      <c r="AE63" s="4071">
        <v>0</v>
      </c>
      <c r="AF63" s="4071">
        <v>0.95029348683373172</v>
      </c>
      <c r="AG63" s="4071">
        <v>0.94496081756186645</v>
      </c>
      <c r="AH63" s="4072">
        <v>0</v>
      </c>
      <c r="AI63" s="2333"/>
      <c r="AJ63" s="2333"/>
      <c r="AK63" s="2333"/>
      <c r="AL63" s="2333"/>
      <c r="AM63" s="2333"/>
      <c r="AN63" s="2333"/>
      <c r="AO63" s="2333"/>
      <c r="AP63" s="2333"/>
    </row>
    <row r="64" spans="1:42" ht="18" thickBot="1" x14ac:dyDescent="0.35">
      <c r="A64" s="2344"/>
      <c r="B64" s="4087" t="s">
        <v>5045</v>
      </c>
      <c r="C64" s="2345">
        <v>3.3130243026673263</v>
      </c>
      <c r="D64" s="2345">
        <v>3.2030313621577227</v>
      </c>
      <c r="E64" s="2345">
        <v>5.1399091328123179</v>
      </c>
      <c r="F64" s="2345">
        <v>3.0407015723286972</v>
      </c>
      <c r="G64" s="2345">
        <v>0.97209320145402389</v>
      </c>
      <c r="H64" s="2345">
        <v>0</v>
      </c>
      <c r="I64" s="2345">
        <v>2.5983141343268636</v>
      </c>
      <c r="J64" s="2345">
        <v>1.7129157178824994</v>
      </c>
      <c r="K64" s="2345">
        <v>2.897574338400088</v>
      </c>
      <c r="L64" s="2345">
        <v>3.9637206749353422</v>
      </c>
      <c r="M64" s="2345">
        <v>1.9320389812018779</v>
      </c>
      <c r="N64" s="2345">
        <v>3.8712372277375389</v>
      </c>
      <c r="O64" s="2345">
        <v>2.6850867170731174</v>
      </c>
      <c r="P64" s="2345">
        <v>5.2489411338038634</v>
      </c>
      <c r="Q64" s="2345">
        <v>2.4285141563599471</v>
      </c>
      <c r="R64" s="2347">
        <v>2.960629405006014</v>
      </c>
      <c r="S64" s="2348">
        <v>3.2524435829194451</v>
      </c>
      <c r="T64" s="2348">
        <v>3.8297032320219637</v>
      </c>
      <c r="U64" s="2348">
        <v>3.271965865421655</v>
      </c>
      <c r="V64" s="2348">
        <v>3.5577575711924099</v>
      </c>
      <c r="W64" s="2348">
        <v>2.4921979269269738</v>
      </c>
      <c r="X64" s="2348">
        <v>2.297306768253395</v>
      </c>
      <c r="Y64" s="2348">
        <v>4.2348541902200649</v>
      </c>
      <c r="Z64" s="2348">
        <v>3.7238431455512102</v>
      </c>
      <c r="AA64" s="2348">
        <v>3.5415389212315675</v>
      </c>
      <c r="AB64" s="2348">
        <v>3.3684967271899673</v>
      </c>
      <c r="AC64" s="4073">
        <v>3.2218812324433466</v>
      </c>
      <c r="AD64" s="4073">
        <v>2.453131503708823</v>
      </c>
      <c r="AE64" s="4073">
        <v>1.743759916820256</v>
      </c>
      <c r="AF64" s="4073">
        <v>2.9201480066552281</v>
      </c>
      <c r="AG64" s="4073">
        <v>3.3041099874239013</v>
      </c>
      <c r="AH64" s="4074">
        <v>6.6812690406889512</v>
      </c>
      <c r="AI64" s="2333"/>
      <c r="AJ64" s="2333"/>
    </row>
    <row r="65" spans="1:42" s="2234" customFormat="1" ht="17.25" thickBot="1" x14ac:dyDescent="0.35">
      <c r="A65" s="4455" t="s">
        <v>5046</v>
      </c>
      <c r="B65" s="4456"/>
      <c r="C65" s="4457"/>
      <c r="D65" s="4457"/>
      <c r="E65" s="4457"/>
      <c r="F65" s="4457"/>
      <c r="G65" s="4457"/>
      <c r="H65" s="4457"/>
      <c r="I65" s="4457"/>
      <c r="J65" s="4457"/>
      <c r="K65" s="4457"/>
      <c r="L65" s="4457"/>
      <c r="M65" s="4457"/>
      <c r="N65" s="4457"/>
      <c r="O65" s="4457"/>
      <c r="P65" s="4457"/>
      <c r="Q65" s="4457"/>
      <c r="R65" s="4457"/>
      <c r="S65" s="4456"/>
      <c r="T65" s="4456"/>
      <c r="U65" s="4456"/>
      <c r="V65" s="4456"/>
      <c r="W65" s="4456"/>
      <c r="X65" s="4456"/>
      <c r="Y65" s="4456"/>
      <c r="Z65" s="4456"/>
      <c r="AA65" s="4456"/>
      <c r="AB65" s="4456"/>
      <c r="AC65" s="4456"/>
      <c r="AD65" s="4456"/>
      <c r="AE65" s="4456"/>
      <c r="AF65" s="4456"/>
      <c r="AG65" s="4456"/>
      <c r="AH65" s="4458"/>
      <c r="AI65" s="2333"/>
      <c r="AJ65" s="2333"/>
      <c r="AK65" s="2333"/>
      <c r="AL65" s="2333"/>
      <c r="AM65" s="2333"/>
    </row>
    <row r="66" spans="1:42" ht="17.25" x14ac:dyDescent="0.3">
      <c r="A66" s="4080" t="s">
        <v>5007</v>
      </c>
      <c r="B66" s="4084" t="s">
        <v>3991</v>
      </c>
      <c r="C66" s="2334">
        <v>26.812130435694034</v>
      </c>
      <c r="D66" s="2334">
        <v>0</v>
      </c>
      <c r="E66" s="2334">
        <v>110.13855520657732</v>
      </c>
      <c r="F66" s="2334">
        <v>1.1740976197785775</v>
      </c>
      <c r="G66" s="2334">
        <v>95.262277025469984</v>
      </c>
      <c r="H66" s="2334">
        <v>0.9446048168175748</v>
      </c>
      <c r="I66" s="2334">
        <v>25.5</v>
      </c>
      <c r="J66" s="2334">
        <v>0.80295426400957282</v>
      </c>
      <c r="K66" s="2334">
        <v>59.152123050011966</v>
      </c>
      <c r="L66" s="2335">
        <v>0.40766431022960353</v>
      </c>
      <c r="M66" s="2334">
        <v>7.9009611884094966</v>
      </c>
      <c r="N66" s="2334">
        <v>6.9288391572327077</v>
      </c>
      <c r="O66" s="2334">
        <v>6.3441618824114476</v>
      </c>
      <c r="P66" s="2335">
        <v>1.2358745511387368</v>
      </c>
      <c r="Q66" s="2334">
        <v>10.9988825807837</v>
      </c>
      <c r="R66" s="2336">
        <v>0</v>
      </c>
      <c r="S66" s="2337">
        <v>5.9511269472005246</v>
      </c>
      <c r="T66" s="2337">
        <v>0</v>
      </c>
      <c r="U66" s="2337">
        <v>5.3387053899323647</v>
      </c>
      <c r="V66" s="2337">
        <v>2.4</v>
      </c>
      <c r="W66" s="2337">
        <v>1.4828842877514412</v>
      </c>
      <c r="X66" s="2337">
        <v>1.7350000000000001</v>
      </c>
      <c r="Y66" s="2337">
        <v>7.4735710604394159</v>
      </c>
      <c r="Z66" s="2337">
        <v>4.3770275184452148</v>
      </c>
      <c r="AA66" s="2337">
        <v>13.333681773986195</v>
      </c>
      <c r="AB66" s="2338">
        <v>1.1814939486659102</v>
      </c>
      <c r="AC66" s="4075">
        <v>10.050506919790262</v>
      </c>
      <c r="AD66" s="4075">
        <v>2.5936225699387756</v>
      </c>
      <c r="AE66" s="4075">
        <v>1.973704864631586</v>
      </c>
      <c r="AF66" s="4075">
        <v>1.0513119685717336</v>
      </c>
      <c r="AG66" s="4067">
        <v>11.569282780440172</v>
      </c>
      <c r="AH66" s="4068">
        <v>0</v>
      </c>
      <c r="AI66" s="2333"/>
      <c r="AJ66" s="2333"/>
      <c r="AK66" s="2333"/>
      <c r="AL66" s="2333"/>
      <c r="AM66" s="2333"/>
      <c r="AN66" s="2333"/>
      <c r="AO66" s="2333"/>
      <c r="AP66" s="2333"/>
    </row>
    <row r="67" spans="1:42" ht="17.25" x14ac:dyDescent="0.3">
      <c r="A67" s="4081" t="s">
        <v>5009</v>
      </c>
      <c r="B67" s="4085" t="s">
        <v>256</v>
      </c>
      <c r="C67" s="2334">
        <v>63.760965408627989</v>
      </c>
      <c r="D67" s="2334">
        <v>7.1609188820823508</v>
      </c>
      <c r="E67" s="2334">
        <v>67.354194633686646</v>
      </c>
      <c r="F67" s="2334">
        <v>5.1792757510480749</v>
      </c>
      <c r="G67" s="2334">
        <v>43.230344396656797</v>
      </c>
      <c r="H67" s="2334">
        <v>7.4630580968422819</v>
      </c>
      <c r="I67" s="2334">
        <v>61.063358818892929</v>
      </c>
      <c r="J67" s="2334">
        <v>2.6170583474670344</v>
      </c>
      <c r="K67" s="2334">
        <v>74.285919090880711</v>
      </c>
      <c r="L67" s="2335">
        <v>1.3964077695532346</v>
      </c>
      <c r="M67" s="2334">
        <v>21.710090778151521</v>
      </c>
      <c r="N67" s="2334">
        <v>4.7785324255188248</v>
      </c>
      <c r="O67" s="2334">
        <v>61.695676099039488</v>
      </c>
      <c r="P67" s="2335">
        <v>10.219284570305939</v>
      </c>
      <c r="Q67" s="2334">
        <v>56.601154975393825</v>
      </c>
      <c r="R67" s="2336">
        <v>2.4020924426215582</v>
      </c>
      <c r="S67" s="2339">
        <v>15.153813579706195</v>
      </c>
      <c r="T67" s="2339">
        <v>2.659876268326177</v>
      </c>
      <c r="U67" s="2339">
        <v>28.807878804874864</v>
      </c>
      <c r="V67" s="2339">
        <v>3.0373242171779031</v>
      </c>
      <c r="W67" s="2339">
        <v>25.211508193109182</v>
      </c>
      <c r="X67" s="2339">
        <v>1.3604133760227353</v>
      </c>
      <c r="Y67" s="2339">
        <v>28.485934097778223</v>
      </c>
      <c r="Z67" s="2339">
        <v>1.7499373183828826</v>
      </c>
      <c r="AA67" s="2339">
        <v>28.240661609524459</v>
      </c>
      <c r="AB67" s="2340">
        <v>1.2583959775845612</v>
      </c>
      <c r="AC67" s="4076">
        <v>21.096484927180001</v>
      </c>
      <c r="AD67" s="4076">
        <v>3.2041585198250804</v>
      </c>
      <c r="AE67" s="4076">
        <v>17.281778560863394</v>
      </c>
      <c r="AF67" s="4076">
        <v>2.2865641960178671</v>
      </c>
      <c r="AG67" s="4069">
        <v>22.356897751240268</v>
      </c>
      <c r="AH67" s="4070">
        <v>7.0398687876820976</v>
      </c>
      <c r="AI67" s="2333"/>
      <c r="AJ67" s="2333"/>
      <c r="AK67" s="2333"/>
      <c r="AL67" s="2333"/>
      <c r="AM67" s="2333"/>
      <c r="AN67" s="2333"/>
      <c r="AO67" s="2333"/>
      <c r="AP67" s="2333"/>
    </row>
    <row r="68" spans="1:42" ht="17.25" x14ac:dyDescent="0.3">
      <c r="A68" s="4081" t="s">
        <v>5012</v>
      </c>
      <c r="B68" s="4085" t="s">
        <v>257</v>
      </c>
      <c r="C68" s="2334">
        <v>7.0731160773080637</v>
      </c>
      <c r="D68" s="2334">
        <v>2.7022560815398005</v>
      </c>
      <c r="E68" s="2334">
        <v>7.0773739781390157</v>
      </c>
      <c r="F68" s="2334">
        <v>3.1743972697059801</v>
      </c>
      <c r="G68" s="2334">
        <v>7.6392927382777573</v>
      </c>
      <c r="H68" s="2334">
        <v>3.2675753611812053</v>
      </c>
      <c r="I68" s="2334">
        <v>6.9930700622147359</v>
      </c>
      <c r="J68" s="2334">
        <v>3.9231535626542247</v>
      </c>
      <c r="K68" s="2334">
        <v>0.35699999999999998</v>
      </c>
      <c r="L68" s="2335">
        <v>4.0024530750532383</v>
      </c>
      <c r="M68" s="2334">
        <v>1.0499740966177304</v>
      </c>
      <c r="N68" s="2334">
        <v>4.1145781457863464</v>
      </c>
      <c r="O68" s="2334">
        <v>12.935850210109617</v>
      </c>
      <c r="P68" s="2335">
        <v>0.93822382346834099</v>
      </c>
      <c r="Q68" s="2334">
        <v>4.5281940182162508</v>
      </c>
      <c r="R68" s="2336">
        <v>0</v>
      </c>
      <c r="S68" s="2339">
        <v>3.2296866753936246</v>
      </c>
      <c r="T68" s="2339">
        <v>0.27403554462084279</v>
      </c>
      <c r="U68" s="2339">
        <v>5.6969322096521875</v>
      </c>
      <c r="V68" s="2339">
        <v>0.26504080774744054</v>
      </c>
      <c r="W68" s="2339">
        <v>7.7124269787078283</v>
      </c>
      <c r="X68" s="2339">
        <v>0</v>
      </c>
      <c r="Y68" s="2339">
        <v>8.8708628795798354</v>
      </c>
      <c r="Z68" s="2339">
        <v>0</v>
      </c>
      <c r="AA68" s="2339">
        <v>8.7116559992740612</v>
      </c>
      <c r="AB68" s="2340">
        <v>1.27</v>
      </c>
      <c r="AC68" s="4076">
        <v>2.8852235587734971</v>
      </c>
      <c r="AD68" s="4076">
        <v>0</v>
      </c>
      <c r="AE68" s="4076">
        <v>3.3576032336325983</v>
      </c>
      <c r="AF68" s="4076">
        <v>0</v>
      </c>
      <c r="AG68" s="4069">
        <v>1.8884728814944565</v>
      </c>
      <c r="AH68" s="4070">
        <v>1.2</v>
      </c>
      <c r="AI68" s="2333"/>
      <c r="AJ68" s="2333"/>
      <c r="AK68" s="2333"/>
      <c r="AL68" s="2333"/>
      <c r="AM68" s="2333"/>
      <c r="AN68" s="2333"/>
      <c r="AO68" s="2333"/>
      <c r="AP68" s="2333"/>
    </row>
    <row r="69" spans="1:42" ht="17.25" x14ac:dyDescent="0.3">
      <c r="A69" s="4081" t="s">
        <v>5013</v>
      </c>
      <c r="B69" s="4085" t="s">
        <v>5014</v>
      </c>
      <c r="C69" s="2334">
        <v>40.121766791927762</v>
      </c>
      <c r="D69" s="2335">
        <v>0.2</v>
      </c>
      <c r="E69" s="2335">
        <v>41.66468454378689</v>
      </c>
      <c r="F69" s="2335">
        <v>0</v>
      </c>
      <c r="G69" s="2335">
        <v>19.68461751754241</v>
      </c>
      <c r="H69" s="2335">
        <v>0</v>
      </c>
      <c r="I69" s="2335">
        <v>62.745934830807023</v>
      </c>
      <c r="J69" s="2335">
        <v>1.0149999999999999</v>
      </c>
      <c r="K69" s="2335">
        <v>28.925083421982372</v>
      </c>
      <c r="L69" s="2335">
        <v>0.34699999999999998</v>
      </c>
      <c r="M69" s="2335">
        <v>26.071735923555337</v>
      </c>
      <c r="N69" s="2335">
        <v>0.35499999999999998</v>
      </c>
      <c r="O69" s="2335">
        <v>15.795967694579268</v>
      </c>
      <c r="P69" s="2335">
        <v>0.05</v>
      </c>
      <c r="Q69" s="2335">
        <v>22.113108239944754</v>
      </c>
      <c r="R69" s="2341">
        <v>0</v>
      </c>
      <c r="S69" s="2339">
        <v>20.133237675443358</v>
      </c>
      <c r="T69" s="2339">
        <v>6.2804294664107543E-2</v>
      </c>
      <c r="U69" s="2339">
        <v>35.07352507445237</v>
      </c>
      <c r="V69" s="2339">
        <v>0</v>
      </c>
      <c r="W69" s="2339">
        <v>34.366563689239591</v>
      </c>
      <c r="X69" s="2339">
        <v>0</v>
      </c>
      <c r="Y69" s="2339">
        <v>39.405105733137695</v>
      </c>
      <c r="Z69" s="2339">
        <v>0</v>
      </c>
      <c r="AA69" s="2339">
        <v>40.663339165997833</v>
      </c>
      <c r="AB69" s="2340">
        <v>0</v>
      </c>
      <c r="AC69" s="4076">
        <v>47.493009360645608</v>
      </c>
      <c r="AD69" s="4076">
        <v>7.0000000000000007E-2</v>
      </c>
      <c r="AE69" s="4076">
        <v>41.947540519005905</v>
      </c>
      <c r="AF69" s="4076">
        <v>0.14000000000000001</v>
      </c>
      <c r="AG69" s="4069">
        <v>53.74139076328872</v>
      </c>
      <c r="AH69" s="4070">
        <v>1.87</v>
      </c>
      <c r="AI69" s="2333"/>
      <c r="AJ69" s="2333"/>
      <c r="AK69" s="2333"/>
      <c r="AL69" s="2333"/>
      <c r="AM69" s="2333"/>
      <c r="AN69" s="2333"/>
      <c r="AO69" s="2333"/>
      <c r="AP69" s="2333"/>
    </row>
    <row r="70" spans="1:42" ht="17.25" x14ac:dyDescent="0.3">
      <c r="A70" s="4081" t="s">
        <v>5015</v>
      </c>
      <c r="B70" s="4085" t="s">
        <v>3996</v>
      </c>
      <c r="C70" s="2334">
        <v>7.7549999999999999</v>
      </c>
      <c r="D70" s="2334">
        <v>0</v>
      </c>
      <c r="E70" s="2334">
        <v>9.01</v>
      </c>
      <c r="F70" s="2334">
        <v>0</v>
      </c>
      <c r="G70" s="2334">
        <v>8.9312859299999996</v>
      </c>
      <c r="H70" s="2334">
        <v>0</v>
      </c>
      <c r="I70" s="2334">
        <v>7.6</v>
      </c>
      <c r="J70" s="2334">
        <v>0</v>
      </c>
      <c r="K70" s="2334">
        <v>11.96</v>
      </c>
      <c r="L70" s="2335">
        <v>0</v>
      </c>
      <c r="M70" s="2334">
        <v>9.36</v>
      </c>
      <c r="N70" s="2334">
        <v>0</v>
      </c>
      <c r="O70" s="2334">
        <v>4.9400000000000004</v>
      </c>
      <c r="P70" s="2335">
        <v>0</v>
      </c>
      <c r="Q70" s="2334">
        <v>3.9849999999999999</v>
      </c>
      <c r="R70" s="2336">
        <v>0</v>
      </c>
      <c r="S70" s="2339">
        <v>4.375</v>
      </c>
      <c r="T70" s="2339">
        <v>0</v>
      </c>
      <c r="U70" s="2339">
        <v>7.1550000000000002</v>
      </c>
      <c r="V70" s="2339">
        <v>0</v>
      </c>
      <c r="W70" s="2339">
        <v>7.13</v>
      </c>
      <c r="X70" s="2339">
        <v>0</v>
      </c>
      <c r="Y70" s="2339">
        <v>4.7549999999999999</v>
      </c>
      <c r="Z70" s="2339">
        <v>0</v>
      </c>
      <c r="AA70" s="2339">
        <v>4.5750000000000002</v>
      </c>
      <c r="AB70" s="2340">
        <v>0</v>
      </c>
      <c r="AC70" s="4076">
        <v>4.3460000000000001</v>
      </c>
      <c r="AD70" s="4076">
        <v>0</v>
      </c>
      <c r="AE70" s="4076">
        <v>6.9</v>
      </c>
      <c r="AF70" s="4076">
        <v>0</v>
      </c>
      <c r="AG70" s="4069">
        <v>6.65</v>
      </c>
      <c r="AH70" s="4070">
        <v>0.52500000000000002</v>
      </c>
      <c r="AI70" s="2333"/>
      <c r="AJ70" s="2333"/>
      <c r="AK70" s="2333"/>
      <c r="AL70" s="2333"/>
      <c r="AM70" s="2333"/>
      <c r="AN70" s="2333"/>
      <c r="AO70" s="2333"/>
      <c r="AP70" s="2333"/>
    </row>
    <row r="71" spans="1:42" ht="17.25" x14ac:dyDescent="0.3">
      <c r="A71" s="4081" t="s">
        <v>5016</v>
      </c>
      <c r="B71" s="4085" t="s">
        <v>3997</v>
      </c>
      <c r="C71" s="2334">
        <v>281.53012604570262</v>
      </c>
      <c r="D71" s="2334">
        <v>4.801716869642159</v>
      </c>
      <c r="E71" s="2334">
        <v>226.77722402746375</v>
      </c>
      <c r="F71" s="2334">
        <v>0.70283000399305029</v>
      </c>
      <c r="G71" s="2334">
        <v>259.78627489219446</v>
      </c>
      <c r="H71" s="2334">
        <v>0.5</v>
      </c>
      <c r="I71" s="2334">
        <v>205.58063962273019</v>
      </c>
      <c r="J71" s="2334">
        <v>4.9558212747346895</v>
      </c>
      <c r="K71" s="2334">
        <v>190.09347814290047</v>
      </c>
      <c r="L71" s="2335">
        <v>3.1065038248165973</v>
      </c>
      <c r="M71" s="2334">
        <v>210.29541403059773</v>
      </c>
      <c r="N71" s="2334">
        <v>6.8548</v>
      </c>
      <c r="O71" s="2334">
        <v>192.13042483116618</v>
      </c>
      <c r="P71" s="2335">
        <v>0.9623496206819</v>
      </c>
      <c r="Q71" s="2334">
        <v>188.37542321372146</v>
      </c>
      <c r="R71" s="2336">
        <v>2.3512850156692293</v>
      </c>
      <c r="S71" s="2339">
        <v>179.75433853854142</v>
      </c>
      <c r="T71" s="2339">
        <v>1.2720722590305777</v>
      </c>
      <c r="U71" s="2339">
        <v>214.15625141313021</v>
      </c>
      <c r="V71" s="2339">
        <v>0.71326593125145765</v>
      </c>
      <c r="W71" s="2339">
        <v>115.73880638179062</v>
      </c>
      <c r="X71" s="2339">
        <v>0.51420475495529216</v>
      </c>
      <c r="Y71" s="2339">
        <v>130.85525548814923</v>
      </c>
      <c r="Z71" s="2339">
        <v>1.56836594140744</v>
      </c>
      <c r="AA71" s="2339">
        <v>143.7727172624123</v>
      </c>
      <c r="AB71" s="2340">
        <v>1.1050147965259189</v>
      </c>
      <c r="AC71" s="4076">
        <v>170.34108111614898</v>
      </c>
      <c r="AD71" s="4076">
        <v>1.9343408091715104</v>
      </c>
      <c r="AE71" s="4076">
        <v>267.63477342555331</v>
      </c>
      <c r="AF71" s="4076">
        <v>5.9717497711878957</v>
      </c>
      <c r="AG71" s="4069">
        <v>284.71126655447569</v>
      </c>
      <c r="AH71" s="4070">
        <v>1.7189292865716335</v>
      </c>
      <c r="AI71" s="2333"/>
      <c r="AJ71" s="2333"/>
      <c r="AK71" s="2333"/>
      <c r="AL71" s="2333"/>
      <c r="AM71" s="2333"/>
      <c r="AN71" s="2333"/>
      <c r="AO71" s="2333"/>
      <c r="AP71" s="2333"/>
    </row>
    <row r="72" spans="1:42" ht="17.25" x14ac:dyDescent="0.3">
      <c r="A72" s="4081" t="s">
        <v>5017</v>
      </c>
      <c r="B72" s="4085" t="s">
        <v>3998</v>
      </c>
      <c r="C72" s="2334">
        <v>1.905</v>
      </c>
      <c r="D72" s="2334">
        <v>0</v>
      </c>
      <c r="E72" s="2334">
        <v>0.745</v>
      </c>
      <c r="F72" s="2334">
        <v>0</v>
      </c>
      <c r="G72" s="2334">
        <v>1.875</v>
      </c>
      <c r="H72" s="2334">
        <v>0</v>
      </c>
      <c r="I72" s="2334">
        <v>1.23</v>
      </c>
      <c r="J72" s="2334">
        <v>0</v>
      </c>
      <c r="K72" s="2334">
        <v>2.62</v>
      </c>
      <c r="L72" s="2335">
        <v>0</v>
      </c>
      <c r="M72" s="2334">
        <v>3.03</v>
      </c>
      <c r="N72" s="2334">
        <v>0</v>
      </c>
      <c r="O72" s="2334">
        <v>2.65</v>
      </c>
      <c r="P72" s="2335">
        <v>0</v>
      </c>
      <c r="Q72" s="2334">
        <v>2.46</v>
      </c>
      <c r="R72" s="2336">
        <v>0</v>
      </c>
      <c r="S72" s="2339">
        <v>1.056</v>
      </c>
      <c r="T72" s="2339">
        <v>0</v>
      </c>
      <c r="U72" s="2339">
        <v>0</v>
      </c>
      <c r="V72" s="2339">
        <v>0</v>
      </c>
      <c r="W72" s="2339">
        <v>2.25</v>
      </c>
      <c r="X72" s="2339">
        <v>0.42908053753684017</v>
      </c>
      <c r="Y72" s="2339">
        <v>1.123574724279129</v>
      </c>
      <c r="Z72" s="2339">
        <v>0.21485506256634881</v>
      </c>
      <c r="AA72" s="2339">
        <v>0</v>
      </c>
      <c r="AB72" s="2340">
        <v>0.37640873659446245</v>
      </c>
      <c r="AC72" s="4076">
        <v>2.4444196774732778</v>
      </c>
      <c r="AD72" s="4076">
        <v>0.3872591715454039</v>
      </c>
      <c r="AE72" s="4076">
        <v>2.4550000000000001</v>
      </c>
      <c r="AF72" s="4076">
        <v>0.37696324505833162</v>
      </c>
      <c r="AG72" s="4069">
        <v>3.5594193545414816</v>
      </c>
      <c r="AH72" s="4070">
        <v>0.46226854415395358</v>
      </c>
      <c r="AI72" s="2333"/>
      <c r="AJ72" s="2333"/>
      <c r="AK72" s="2333"/>
      <c r="AL72" s="2333"/>
      <c r="AM72" s="2333"/>
      <c r="AN72" s="2333"/>
      <c r="AO72" s="2333"/>
      <c r="AP72" s="2333"/>
    </row>
    <row r="73" spans="1:42" ht="17.25" x14ac:dyDescent="0.3">
      <c r="A73" s="4081" t="s">
        <v>5018</v>
      </c>
      <c r="B73" s="4085" t="s">
        <v>262</v>
      </c>
      <c r="C73" s="2334">
        <v>365.74857977401854</v>
      </c>
      <c r="D73" s="2334">
        <v>68.821591462352728</v>
      </c>
      <c r="E73" s="2334">
        <v>377.33296952802931</v>
      </c>
      <c r="F73" s="2334">
        <v>224.07827610636937</v>
      </c>
      <c r="G73" s="2334">
        <v>377.68693622487439</v>
      </c>
      <c r="H73" s="2334">
        <v>263.33037604689827</v>
      </c>
      <c r="I73" s="2334">
        <v>353.68750065687237</v>
      </c>
      <c r="J73" s="2334">
        <v>93.98531301373913</v>
      </c>
      <c r="K73" s="2334">
        <v>456.28807740753058</v>
      </c>
      <c r="L73" s="2335">
        <v>104.82743583078535</v>
      </c>
      <c r="M73" s="2334">
        <v>424.04450019465969</v>
      </c>
      <c r="N73" s="2334">
        <v>74.564206845406744</v>
      </c>
      <c r="O73" s="2334">
        <v>320.05561032551742</v>
      </c>
      <c r="P73" s="2335">
        <v>146.43459287712594</v>
      </c>
      <c r="Q73" s="2334">
        <v>256.99264209550466</v>
      </c>
      <c r="R73" s="2336">
        <v>82.494220078589976</v>
      </c>
      <c r="S73" s="2339">
        <v>362.45744320915753</v>
      </c>
      <c r="T73" s="2339">
        <v>53.80280626774055</v>
      </c>
      <c r="U73" s="2339">
        <v>215.07819220343671</v>
      </c>
      <c r="V73" s="2339">
        <v>92.286991883483665</v>
      </c>
      <c r="W73" s="2339">
        <v>271.80704860085365</v>
      </c>
      <c r="X73" s="2339">
        <v>65.760307302324463</v>
      </c>
      <c r="Y73" s="2339">
        <v>353.57964506388737</v>
      </c>
      <c r="Z73" s="2339">
        <v>54.396287788800556</v>
      </c>
      <c r="AA73" s="2339">
        <v>361.03979651418621</v>
      </c>
      <c r="AB73" s="2340">
        <v>31.533842734605777</v>
      </c>
      <c r="AC73" s="4076">
        <v>428.39208027620674</v>
      </c>
      <c r="AD73" s="4076">
        <v>55.480549634299024</v>
      </c>
      <c r="AE73" s="4076">
        <v>653.32403537799223</v>
      </c>
      <c r="AF73" s="4076">
        <v>40.806187980341896</v>
      </c>
      <c r="AG73" s="4069">
        <v>629.77532351352443</v>
      </c>
      <c r="AH73" s="4070">
        <v>28.212006022282601</v>
      </c>
      <c r="AI73" s="2333"/>
      <c r="AJ73" s="2333"/>
      <c r="AK73" s="2333"/>
      <c r="AL73" s="2333"/>
      <c r="AM73" s="2333"/>
      <c r="AN73" s="2333"/>
      <c r="AO73" s="2333"/>
      <c r="AP73" s="2333"/>
    </row>
    <row r="74" spans="1:42" s="2234" customFormat="1" ht="17.25" x14ac:dyDescent="0.3">
      <c r="A74" s="4081" t="s">
        <v>5019</v>
      </c>
      <c r="B74" s="4085" t="s">
        <v>263</v>
      </c>
      <c r="C74" s="2334"/>
      <c r="D74" s="2334"/>
      <c r="E74" s="2334"/>
      <c r="F74" s="2334"/>
      <c r="G74" s="2334"/>
      <c r="H74" s="2334"/>
      <c r="I74" s="2334"/>
      <c r="J74" s="2334"/>
      <c r="K74" s="2335">
        <v>0</v>
      </c>
      <c r="L74" s="2334">
        <v>0</v>
      </c>
      <c r="M74" s="2334">
        <v>0</v>
      </c>
      <c r="N74" s="2334">
        <v>0</v>
      </c>
      <c r="O74" s="2335">
        <v>0.72709426967004509</v>
      </c>
      <c r="P74" s="2334">
        <v>0</v>
      </c>
      <c r="Q74" s="2334">
        <v>0.40929959241272296</v>
      </c>
      <c r="R74" s="2336">
        <v>0</v>
      </c>
      <c r="S74" s="2339">
        <v>1.7130392838007538</v>
      </c>
      <c r="T74" s="2339">
        <v>0</v>
      </c>
      <c r="U74" s="2339">
        <v>0.56741526206523463</v>
      </c>
      <c r="V74" s="2339">
        <v>0</v>
      </c>
      <c r="W74" s="2339">
        <v>1.4940023513631042</v>
      </c>
      <c r="X74" s="2339">
        <v>0</v>
      </c>
      <c r="Y74" s="2339">
        <v>1.7013210999898702</v>
      </c>
      <c r="Z74" s="2339">
        <v>0</v>
      </c>
      <c r="AA74" s="2339">
        <v>1.9679250700080972</v>
      </c>
      <c r="AB74" s="2340">
        <v>0</v>
      </c>
      <c r="AC74" s="4076">
        <v>3.300148523462779</v>
      </c>
      <c r="AD74" s="4076">
        <v>0</v>
      </c>
      <c r="AE74" s="4076">
        <v>0.67022254337977905</v>
      </c>
      <c r="AF74" s="4076">
        <v>0</v>
      </c>
      <c r="AG74" s="4069">
        <v>2.9268076551360944</v>
      </c>
      <c r="AH74" s="4070">
        <v>0</v>
      </c>
      <c r="AI74" s="2333"/>
      <c r="AJ74" s="2333"/>
      <c r="AK74" s="2333"/>
      <c r="AL74" s="2333"/>
      <c r="AM74" s="2333"/>
      <c r="AN74" s="2333"/>
      <c r="AO74" s="2333"/>
      <c r="AP74" s="2333"/>
    </row>
    <row r="75" spans="1:42" ht="17.25" x14ac:dyDescent="0.3">
      <c r="A75" s="4081" t="s">
        <v>5020</v>
      </c>
      <c r="B75" s="4085" t="s">
        <v>3999</v>
      </c>
      <c r="C75" s="2334">
        <v>6.5140206464881487</v>
      </c>
      <c r="D75" s="2334">
        <v>0.42076662043700075</v>
      </c>
      <c r="E75" s="2334">
        <v>20.10223516549728</v>
      </c>
      <c r="F75" s="2334">
        <v>0</v>
      </c>
      <c r="G75" s="2334">
        <v>5.1016787868205524</v>
      </c>
      <c r="H75" s="2334">
        <v>0</v>
      </c>
      <c r="I75" s="2334">
        <v>0</v>
      </c>
      <c r="J75" s="2334">
        <v>0.5</v>
      </c>
      <c r="K75" s="2334">
        <v>4.7421232562140005</v>
      </c>
      <c r="L75" s="2335">
        <v>1.49</v>
      </c>
      <c r="M75" s="2334">
        <v>8.6622203431744964</v>
      </c>
      <c r="N75" s="2334">
        <v>2.2821905622274565</v>
      </c>
      <c r="O75" s="2334">
        <v>0</v>
      </c>
      <c r="P75" s="2335">
        <v>0.15</v>
      </c>
      <c r="Q75" s="2334">
        <v>11.04628252593236</v>
      </c>
      <c r="R75" s="2336">
        <v>0</v>
      </c>
      <c r="S75" s="2339">
        <v>0.5</v>
      </c>
      <c r="T75" s="2339">
        <v>0</v>
      </c>
      <c r="U75" s="2339">
        <v>0</v>
      </c>
      <c r="V75" s="2339">
        <v>0.23601882598601465</v>
      </c>
      <c r="W75" s="2339">
        <v>4.5253896802497549</v>
      </c>
      <c r="X75" s="2339">
        <v>0</v>
      </c>
      <c r="Y75" s="2339">
        <v>0</v>
      </c>
      <c r="Z75" s="2339">
        <v>0</v>
      </c>
      <c r="AA75" s="2339">
        <v>0</v>
      </c>
      <c r="AB75" s="2340">
        <v>4.5813989976318625</v>
      </c>
      <c r="AC75" s="4076">
        <v>0</v>
      </c>
      <c r="AD75" s="4076">
        <v>0</v>
      </c>
      <c r="AE75" s="4076">
        <v>0.5</v>
      </c>
      <c r="AF75" s="4076">
        <v>0</v>
      </c>
      <c r="AG75" s="4069">
        <v>0</v>
      </c>
      <c r="AH75" s="4070">
        <v>0</v>
      </c>
      <c r="AI75" s="2333"/>
      <c r="AJ75" s="2333"/>
      <c r="AK75" s="2333"/>
      <c r="AL75" s="2333"/>
      <c r="AM75" s="2333"/>
      <c r="AN75" s="2333"/>
      <c r="AO75" s="2333"/>
      <c r="AP75" s="2333"/>
    </row>
    <row r="76" spans="1:42" ht="17.25" x14ac:dyDescent="0.3">
      <c r="A76" s="4081" t="s">
        <v>5021</v>
      </c>
      <c r="B76" s="4085" t="s">
        <v>4000</v>
      </c>
      <c r="C76" s="2334">
        <v>0.69584757983596568</v>
      </c>
      <c r="D76" s="2334">
        <v>0</v>
      </c>
      <c r="E76" s="2334">
        <v>0</v>
      </c>
      <c r="F76" s="2334">
        <v>0</v>
      </c>
      <c r="G76" s="2334">
        <v>0</v>
      </c>
      <c r="H76" s="2334">
        <v>0</v>
      </c>
      <c r="I76" s="2334">
        <v>0</v>
      </c>
      <c r="J76" s="2334">
        <v>0</v>
      </c>
      <c r="K76" s="2334">
        <v>0.64500000000000002</v>
      </c>
      <c r="L76" s="2335">
        <v>0</v>
      </c>
      <c r="M76" s="2334">
        <v>0</v>
      </c>
      <c r="N76" s="2334">
        <v>0</v>
      </c>
      <c r="O76" s="2334">
        <v>0</v>
      </c>
      <c r="P76" s="2335">
        <v>0</v>
      </c>
      <c r="Q76" s="2334">
        <v>0</v>
      </c>
      <c r="R76" s="2336">
        <v>0</v>
      </c>
      <c r="S76" s="2339">
        <v>0</v>
      </c>
      <c r="T76" s="2339">
        <v>0</v>
      </c>
      <c r="U76" s="2339">
        <v>0</v>
      </c>
      <c r="V76" s="2339">
        <v>0</v>
      </c>
      <c r="W76" s="2339">
        <v>0</v>
      </c>
      <c r="X76" s="2339">
        <v>0</v>
      </c>
      <c r="Y76" s="2339">
        <v>0</v>
      </c>
      <c r="Z76" s="2339">
        <v>0</v>
      </c>
      <c r="AA76" s="2339">
        <v>0</v>
      </c>
      <c r="AB76" s="2340">
        <v>0</v>
      </c>
      <c r="AC76" s="4076">
        <v>0</v>
      </c>
      <c r="AD76" s="4076">
        <v>0</v>
      </c>
      <c r="AE76" s="4076">
        <v>0</v>
      </c>
      <c r="AF76" s="4076">
        <v>0</v>
      </c>
      <c r="AG76" s="4069">
        <v>0</v>
      </c>
      <c r="AH76" s="4070"/>
      <c r="AI76" s="2333"/>
      <c r="AJ76" s="2333"/>
      <c r="AK76" s="2333"/>
      <c r="AL76" s="2333"/>
      <c r="AM76" s="2333"/>
      <c r="AN76" s="2333"/>
      <c r="AO76" s="2333"/>
      <c r="AP76" s="2333"/>
    </row>
    <row r="77" spans="1:42" ht="17.25" x14ac:dyDescent="0.3">
      <c r="A77" s="4081" t="s">
        <v>5027</v>
      </c>
      <c r="B77" s="4085" t="s">
        <v>4003</v>
      </c>
      <c r="C77" s="2334">
        <v>3.6005669340728605</v>
      </c>
      <c r="D77" s="2334">
        <v>0</v>
      </c>
      <c r="E77" s="2334">
        <v>30.63061921109902</v>
      </c>
      <c r="F77" s="2334">
        <v>1.9724418005250695</v>
      </c>
      <c r="G77" s="2334">
        <v>16.540567140961716</v>
      </c>
      <c r="H77" s="2334">
        <v>0</v>
      </c>
      <c r="I77" s="2334">
        <v>4.3959442559062509</v>
      </c>
      <c r="J77" s="2334">
        <v>1</v>
      </c>
      <c r="K77" s="2334">
        <v>15.083773480983879</v>
      </c>
      <c r="L77" s="2335">
        <v>0</v>
      </c>
      <c r="M77" s="2334">
        <v>13.6987654727535</v>
      </c>
      <c r="N77" s="2334">
        <v>0</v>
      </c>
      <c r="O77" s="2334">
        <v>1.6748406378498337</v>
      </c>
      <c r="P77" s="2335">
        <v>0</v>
      </c>
      <c r="Q77" s="2334">
        <v>1.7241263802696705</v>
      </c>
      <c r="R77" s="2336">
        <v>0</v>
      </c>
      <c r="S77" s="2339">
        <v>13.906121282706113</v>
      </c>
      <c r="T77" s="2339">
        <v>0</v>
      </c>
      <c r="U77" s="2339">
        <v>1.5042215598872761</v>
      </c>
      <c r="V77" s="2339">
        <v>0</v>
      </c>
      <c r="W77" s="2339">
        <v>7.4845684400892001</v>
      </c>
      <c r="X77" s="2339">
        <v>0</v>
      </c>
      <c r="Y77" s="2339">
        <v>3.3233674999999998</v>
      </c>
      <c r="Z77" s="2339">
        <v>0</v>
      </c>
      <c r="AA77" s="2339">
        <v>1.5242990073719862</v>
      </c>
      <c r="AB77" s="2340">
        <v>0</v>
      </c>
      <c r="AC77" s="4076">
        <v>2.2535139709131409</v>
      </c>
      <c r="AD77" s="4076">
        <v>0</v>
      </c>
      <c r="AE77" s="4076">
        <v>1.1816870415784893</v>
      </c>
      <c r="AF77" s="4076">
        <v>0.12</v>
      </c>
      <c r="AG77" s="4069">
        <v>0.5</v>
      </c>
      <c r="AH77" s="4070">
        <v>0</v>
      </c>
      <c r="AI77" s="2333"/>
      <c r="AJ77" s="2333"/>
      <c r="AK77" s="2333"/>
      <c r="AL77" s="2333"/>
      <c r="AM77" s="2333"/>
      <c r="AN77" s="2333"/>
      <c r="AO77" s="2333"/>
      <c r="AP77" s="2333"/>
    </row>
    <row r="78" spans="1:42" ht="18" thickBot="1" x14ac:dyDescent="0.35">
      <c r="A78" s="4082"/>
      <c r="B78" s="4086" t="s">
        <v>5032</v>
      </c>
      <c r="C78" s="2334">
        <v>0</v>
      </c>
      <c r="D78" s="2334">
        <v>0</v>
      </c>
      <c r="E78" s="2334">
        <v>0</v>
      </c>
      <c r="F78" s="2334">
        <v>0</v>
      </c>
      <c r="G78" s="2334">
        <v>0</v>
      </c>
      <c r="H78" s="2334">
        <v>0</v>
      </c>
      <c r="I78" s="2334">
        <v>0</v>
      </c>
      <c r="J78" s="2334">
        <v>0</v>
      </c>
      <c r="K78" s="2334">
        <v>0</v>
      </c>
      <c r="L78" s="2335">
        <v>0</v>
      </c>
      <c r="M78" s="2334">
        <v>0.2233675</v>
      </c>
      <c r="N78" s="2334">
        <v>0</v>
      </c>
      <c r="O78" s="2334">
        <v>0.72336750000000005</v>
      </c>
      <c r="P78" s="2335">
        <v>0</v>
      </c>
      <c r="Q78" s="2334">
        <v>0.2233675</v>
      </c>
      <c r="R78" s="2336">
        <v>0</v>
      </c>
      <c r="S78" s="2342">
        <v>0.89836749999999999</v>
      </c>
      <c r="T78" s="2342">
        <v>0</v>
      </c>
      <c r="U78" s="2342">
        <v>0.2233675</v>
      </c>
      <c r="V78" s="2342">
        <v>0</v>
      </c>
      <c r="W78" s="2342">
        <v>1.6716096609241511</v>
      </c>
      <c r="X78" s="2342">
        <v>0</v>
      </c>
      <c r="Y78" s="2342">
        <v>2.2447829063700904</v>
      </c>
      <c r="Z78" s="2342">
        <v>0</v>
      </c>
      <c r="AA78" s="2342">
        <v>0.72336750000000005</v>
      </c>
      <c r="AB78" s="2343">
        <v>0</v>
      </c>
      <c r="AC78" s="4077">
        <v>0.72336750000000005</v>
      </c>
      <c r="AD78" s="4077">
        <v>0</v>
      </c>
      <c r="AE78" s="4077">
        <v>0.62</v>
      </c>
      <c r="AF78" s="4077">
        <v>0.95029348683373172</v>
      </c>
      <c r="AG78" s="4071">
        <v>2.0047671456587892</v>
      </c>
      <c r="AH78" s="4072">
        <v>0</v>
      </c>
      <c r="AI78" s="2333"/>
      <c r="AJ78" s="2333"/>
      <c r="AK78" s="2333"/>
      <c r="AL78" s="2333"/>
      <c r="AM78" s="2333"/>
      <c r="AN78" s="2333"/>
      <c r="AO78" s="2333"/>
      <c r="AP78" s="2333"/>
    </row>
    <row r="79" spans="1:42" ht="18" thickBot="1" x14ac:dyDescent="0.35">
      <c r="A79" s="2351"/>
      <c r="B79" s="4083" t="s">
        <v>5047</v>
      </c>
      <c r="C79" s="2352">
        <v>805.51711969367591</v>
      </c>
      <c r="D79" s="2352">
        <v>84.10724991605403</v>
      </c>
      <c r="E79" s="2352">
        <v>890.83285629427928</v>
      </c>
      <c r="F79" s="2352">
        <v>236.2813185514201</v>
      </c>
      <c r="G79" s="2352">
        <v>835.73827465279805</v>
      </c>
      <c r="H79" s="2352">
        <v>275.5056143217393</v>
      </c>
      <c r="I79" s="2352">
        <v>728.79644824742354</v>
      </c>
      <c r="J79" s="2352">
        <v>108.79930046260465</v>
      </c>
      <c r="K79" s="2353">
        <v>844.1525778505038</v>
      </c>
      <c r="L79" s="2353">
        <v>115.57746481043802</v>
      </c>
      <c r="M79" s="2353">
        <v>726.04702952791945</v>
      </c>
      <c r="N79" s="2353">
        <v>99.878147136172075</v>
      </c>
      <c r="O79" s="2353">
        <v>619.67299345034314</v>
      </c>
      <c r="P79" s="2353">
        <v>159.99032544272086</v>
      </c>
      <c r="Q79" s="2353">
        <v>559.45748112217939</v>
      </c>
      <c r="R79" s="2354">
        <v>87.247597536880761</v>
      </c>
      <c r="S79" s="2355">
        <v>609.12817469194943</v>
      </c>
      <c r="T79" s="2355">
        <v>58.071594634382258</v>
      </c>
      <c r="U79" s="2355">
        <v>513.60148941743125</v>
      </c>
      <c r="V79" s="2355">
        <v>98.938641665646472</v>
      </c>
      <c r="W79" s="2355">
        <v>480.87480826407858</v>
      </c>
      <c r="X79" s="2355">
        <v>69.799005970839332</v>
      </c>
      <c r="Y79" s="2355">
        <v>593.75706701905938</v>
      </c>
      <c r="Z79" s="2355">
        <v>63.715336599602438</v>
      </c>
      <c r="AA79" s="2348">
        <v>604.55244390276107</v>
      </c>
      <c r="AB79" s="2349">
        <v>41.306555191608496</v>
      </c>
      <c r="AC79" s="4078">
        <v>693.32583583059431</v>
      </c>
      <c r="AD79" s="4078">
        <v>63.669930704779794</v>
      </c>
      <c r="AE79" s="4078">
        <v>997.84634556663718</v>
      </c>
      <c r="AF79" s="4078">
        <v>51.703070648011455</v>
      </c>
      <c r="AG79" s="4073">
        <v>1019.6836283998001</v>
      </c>
      <c r="AH79" s="4074">
        <v>41.028072640690283</v>
      </c>
      <c r="AI79" s="2333"/>
      <c r="AJ79" s="2333"/>
    </row>
    <row r="80" spans="1:42" s="881" customFormat="1" ht="15.75" thickTop="1" x14ac:dyDescent="0.25">
      <c r="A80" s="2298" t="s">
        <v>5033</v>
      </c>
      <c r="B80" s="2356"/>
      <c r="C80" s="2356"/>
      <c r="D80" s="2356"/>
      <c r="E80" s="2356"/>
      <c r="F80" s="2356"/>
      <c r="G80" s="2356"/>
      <c r="H80" s="2356"/>
      <c r="I80" s="2356"/>
      <c r="J80" s="2356"/>
      <c r="K80" s="2356"/>
      <c r="L80" s="2356"/>
      <c r="M80" s="2356"/>
      <c r="N80" s="2356"/>
      <c r="O80" s="2356"/>
      <c r="P80" s="2356"/>
      <c r="Q80" s="2356"/>
      <c r="R80" s="2356"/>
      <c r="S80" s="2356"/>
      <c r="T80" s="2356"/>
      <c r="U80" s="2356"/>
      <c r="V80" s="2356"/>
      <c r="W80" s="2356"/>
      <c r="X80" s="2356"/>
      <c r="Y80" s="2356"/>
      <c r="Z80" s="2356"/>
      <c r="AA80" s="2356"/>
      <c r="AB80" s="2356"/>
      <c r="AC80" s="2356"/>
      <c r="AD80" s="2356"/>
      <c r="AE80" s="2356"/>
      <c r="AF80"/>
      <c r="AG80"/>
      <c r="AH80"/>
      <c r="AI80"/>
      <c r="AJ80"/>
      <c r="AK80" s="2357"/>
      <c r="AL80" s="2357"/>
      <c r="AM80" s="2357"/>
    </row>
    <row r="81" spans="1:39" s="2302" customFormat="1" ht="15" x14ac:dyDescent="0.25">
      <c r="A81" s="2298" t="s">
        <v>5034</v>
      </c>
      <c r="B81" s="2358"/>
      <c r="C81" s="2358"/>
      <c r="D81" s="2358"/>
      <c r="E81" s="2358"/>
      <c r="F81" s="2358"/>
      <c r="G81" s="2358"/>
      <c r="H81" s="2358"/>
      <c r="I81" s="2358"/>
      <c r="J81" s="2358"/>
      <c r="K81" s="2358"/>
      <c r="L81" s="2358"/>
      <c r="M81" s="2358"/>
      <c r="N81" s="2358"/>
      <c r="O81" s="2359"/>
      <c r="P81" s="2358"/>
      <c r="Q81" s="2358"/>
      <c r="R81" s="2358"/>
      <c r="S81" s="2358"/>
      <c r="T81" s="2358"/>
      <c r="U81" s="2359"/>
      <c r="V81" s="2358"/>
      <c r="W81" s="2358"/>
      <c r="X81" s="2358"/>
      <c r="Y81" s="2358"/>
      <c r="Z81" s="2358"/>
      <c r="AA81" s="2358"/>
      <c r="AB81" s="2358"/>
      <c r="AC81" s="2358"/>
      <c r="AD81" s="2358"/>
      <c r="AE81" s="2358"/>
      <c r="AF81"/>
      <c r="AG81"/>
      <c r="AH81"/>
      <c r="AI81"/>
      <c r="AJ81"/>
      <c r="AK81" s="2360"/>
      <c r="AL81" s="2360"/>
      <c r="AM81" s="2360"/>
    </row>
    <row r="82" spans="1:39" ht="15.75" x14ac:dyDescent="0.25">
      <c r="A82" s="2247" t="s">
        <v>5048</v>
      </c>
      <c r="C82" s="2361"/>
      <c r="D82" s="2361"/>
      <c r="E82" s="2361"/>
      <c r="F82" s="2361"/>
      <c r="G82" s="2361"/>
      <c r="H82" s="2361"/>
      <c r="I82" s="2361"/>
      <c r="J82" s="2361"/>
      <c r="K82" s="2361"/>
      <c r="L82" s="2361"/>
      <c r="M82" s="2361"/>
      <c r="N82" s="2361"/>
      <c r="O82" s="2361"/>
      <c r="P82" s="2361"/>
      <c r="Q82" s="2361"/>
      <c r="R82" s="2361"/>
      <c r="S82" s="2361"/>
      <c r="T82" s="2361"/>
      <c r="U82" s="2361"/>
      <c r="V82" s="2361"/>
      <c r="W82" s="2361"/>
      <c r="X82" s="2361"/>
      <c r="Y82" s="2361"/>
      <c r="Z82" s="2361"/>
      <c r="AA82" s="2361"/>
      <c r="AB82" s="2361"/>
      <c r="AC82" s="2361"/>
      <c r="AD82" s="2361"/>
      <c r="AE82" s="2361"/>
      <c r="AF82"/>
      <c r="AG82"/>
      <c r="AH82"/>
      <c r="AI82"/>
      <c r="AJ82"/>
    </row>
    <row r="83" spans="1:39" ht="15" x14ac:dyDescent="0.25">
      <c r="A83" s="2323" t="s">
        <v>520</v>
      </c>
      <c r="C83" s="2361"/>
      <c r="D83" s="2361"/>
      <c r="E83" s="2361"/>
      <c r="F83" s="2361"/>
      <c r="G83" s="2361"/>
      <c r="H83" s="2361"/>
      <c r="I83" s="2361"/>
      <c r="J83" s="2361"/>
      <c r="K83" s="2361"/>
      <c r="L83" s="2361"/>
      <c r="M83" s="2361"/>
      <c r="N83" s="2361"/>
      <c r="O83" s="2361"/>
      <c r="P83" s="2361"/>
      <c r="Q83" s="2361"/>
      <c r="R83" s="2361"/>
      <c r="S83" s="2361"/>
      <c r="T83" s="2361"/>
      <c r="U83" s="2361"/>
      <c r="V83" s="2361"/>
      <c r="W83" s="2361"/>
      <c r="X83" s="2361"/>
      <c r="Y83" s="2361"/>
      <c r="Z83" s="2361"/>
      <c r="AA83" s="2361"/>
      <c r="AB83" s="2361"/>
      <c r="AC83" s="2361"/>
      <c r="AD83" s="2361"/>
      <c r="AE83" s="2361"/>
      <c r="AF83"/>
      <c r="AG83"/>
      <c r="AH83"/>
      <c r="AI83"/>
      <c r="AJ83"/>
    </row>
    <row r="84" spans="1:39" ht="15" x14ac:dyDescent="0.25">
      <c r="A84" s="2323"/>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c r="AG84"/>
      <c r="AH84"/>
      <c r="AI84"/>
      <c r="AJ84"/>
    </row>
    <row r="85" spans="1:39" ht="15" x14ac:dyDescent="0.25">
      <c r="A85" s="2247" t="s">
        <v>4015</v>
      </c>
      <c r="C85" s="2361"/>
      <c r="D85" s="2361"/>
      <c r="E85" s="2361"/>
      <c r="F85" s="2361"/>
      <c r="G85" s="2361"/>
      <c r="H85" s="2361"/>
      <c r="I85" s="2361"/>
      <c r="J85" s="2361"/>
      <c r="K85" s="2361"/>
      <c r="L85" s="2361"/>
      <c r="M85" s="2361"/>
      <c r="N85" s="2361"/>
      <c r="O85" s="2361"/>
      <c r="P85" s="2361"/>
      <c r="Q85" s="2361"/>
      <c r="R85" s="2361"/>
      <c r="S85" s="2361"/>
      <c r="T85" s="2361"/>
      <c r="U85" s="2361"/>
      <c r="V85" s="2361"/>
      <c r="W85" s="2361"/>
      <c r="X85" s="2361"/>
      <c r="Y85" s="2361"/>
      <c r="Z85" s="2361"/>
      <c r="AA85" s="2361"/>
      <c r="AB85" s="2361"/>
      <c r="AC85" s="2361"/>
      <c r="AD85" s="2361"/>
      <c r="AE85" s="2361"/>
      <c r="AF85"/>
      <c r="AG85"/>
      <c r="AH85"/>
      <c r="AI85"/>
      <c r="AJ85"/>
    </row>
    <row r="86" spans="1:39" ht="15" x14ac:dyDescent="0.25">
      <c r="AF86"/>
      <c r="AG86"/>
      <c r="AH86"/>
      <c r="AI86"/>
      <c r="AJ86"/>
    </row>
    <row r="87" spans="1:39" ht="15" x14ac:dyDescent="0.25">
      <c r="AF87"/>
      <c r="AG87"/>
      <c r="AH87"/>
      <c r="AI87"/>
      <c r="AJ87"/>
    </row>
    <row r="88" spans="1:39" ht="15" x14ac:dyDescent="0.25">
      <c r="AF88"/>
      <c r="AG88"/>
      <c r="AH88"/>
      <c r="AI88"/>
      <c r="AJ88"/>
    </row>
  </sheetData>
  <mergeCells count="26">
    <mergeCell ref="A20:AH20"/>
    <mergeCell ref="A35:AH35"/>
    <mergeCell ref="A50:AH50"/>
    <mergeCell ref="A65:AH65"/>
    <mergeCell ref="Y3:Z3"/>
    <mergeCell ref="AA3:AB3"/>
    <mergeCell ref="AC3:AD3"/>
    <mergeCell ref="AE3:AF3"/>
    <mergeCell ref="AG3:AH3"/>
    <mergeCell ref="A5:AH5"/>
    <mergeCell ref="M3:N3"/>
    <mergeCell ref="O3:P3"/>
    <mergeCell ref="Q3:R3"/>
    <mergeCell ref="S3:T3"/>
    <mergeCell ref="U3:V3"/>
    <mergeCell ref="W3:X3"/>
    <mergeCell ref="O2:P2"/>
    <mergeCell ref="U2:V2"/>
    <mergeCell ref="AG2:AH2"/>
    <mergeCell ref="A3:A4"/>
    <mergeCell ref="B3:B4"/>
    <mergeCell ref="C3:D3"/>
    <mergeCell ref="E3:F3"/>
    <mergeCell ref="G3:H3"/>
    <mergeCell ref="I3:J3"/>
    <mergeCell ref="K3:L3"/>
  </mergeCells>
  <printOptions horizontalCentered="1"/>
  <pageMargins left="1" right="0" top="0.75" bottom="0.75" header="0.3" footer="0.3"/>
  <pageSetup paperSize="9" scale="3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7"/>
  <sheetViews>
    <sheetView zoomScaleNormal="100" workbookViewId="0">
      <pane xSplit="1" ySplit="181" topLeftCell="B325" activePane="bottomRight" state="frozen"/>
      <selection activeCell="E182" sqref="E182"/>
      <selection pane="topRight" activeCell="E182" sqref="E182"/>
      <selection pane="bottomLeft" activeCell="E182" sqref="E182"/>
      <selection pane="bottomRight" activeCell="G331" sqref="G331"/>
    </sheetView>
  </sheetViews>
  <sheetFormatPr defaultRowHeight="14.25" x14ac:dyDescent="0.25"/>
  <cols>
    <col min="1" max="1" width="14.42578125" style="2365" customWidth="1"/>
    <col min="2" max="2" width="12.7109375" style="2365" customWidth="1"/>
    <col min="3" max="4" width="16.7109375" style="2366" customWidth="1"/>
    <col min="5" max="5" width="13.7109375" style="2365" customWidth="1"/>
    <col min="6" max="6" width="12.42578125" style="2365" customWidth="1"/>
    <col min="7" max="7" width="15.140625" style="2365" bestFit="1" customWidth="1"/>
    <col min="8" max="8" width="15.140625" style="2365" customWidth="1"/>
    <col min="9" max="9" width="19" style="2365" customWidth="1"/>
    <col min="10" max="10" width="12.28515625" style="2365" hidden="1" customWidth="1"/>
    <col min="11" max="11" width="18.42578125" style="2365" hidden="1" customWidth="1"/>
    <col min="12" max="12" width="11" style="2365" hidden="1" customWidth="1"/>
    <col min="13" max="13" width="9.5703125" style="2365" hidden="1" customWidth="1"/>
    <col min="14" max="14" width="15.140625" style="2365" hidden="1" customWidth="1"/>
    <col min="15" max="15" width="14.85546875" style="2365" hidden="1" customWidth="1"/>
    <col min="16" max="16" width="13.5703125" style="2365" hidden="1" customWidth="1"/>
    <col min="17" max="17" width="18.7109375" style="2365" hidden="1" customWidth="1"/>
    <col min="18" max="18" width="14.5703125" style="2365" customWidth="1"/>
    <col min="19" max="19" width="9.140625" style="2365"/>
    <col min="20" max="20" width="12.7109375" style="2365" bestFit="1" customWidth="1"/>
    <col min="21" max="256" width="9.140625" style="2365"/>
    <col min="257" max="257" width="14.42578125" style="2365" customWidth="1"/>
    <col min="258" max="258" width="12.7109375" style="2365" customWidth="1"/>
    <col min="259" max="260" width="16.7109375" style="2365" customWidth="1"/>
    <col min="261" max="261" width="13.7109375" style="2365" customWidth="1"/>
    <col min="262" max="262" width="12.42578125" style="2365" customWidth="1"/>
    <col min="263" max="264" width="15.140625" style="2365" bestFit="1" customWidth="1"/>
    <col min="265" max="265" width="19" style="2365" customWidth="1"/>
    <col min="266" max="266" width="9.28515625" style="2365" customWidth="1"/>
    <col min="267" max="267" width="9.28515625" style="2365" bestFit="1" customWidth="1"/>
    <col min="268" max="268" width="11" style="2365" customWidth="1"/>
    <col min="269" max="269" width="9.28515625" style="2365" bestFit="1" customWidth="1"/>
    <col min="270" max="270" width="14.85546875" style="2365" bestFit="1" customWidth="1"/>
    <col min="271" max="271" width="14.5703125" style="2365" bestFit="1" customWidth="1"/>
    <col min="272" max="512" width="9.140625" style="2365"/>
    <col min="513" max="513" width="14.42578125" style="2365" customWidth="1"/>
    <col min="514" max="514" width="12.7109375" style="2365" customWidth="1"/>
    <col min="515" max="516" width="16.7109375" style="2365" customWidth="1"/>
    <col min="517" max="517" width="13.7109375" style="2365" customWidth="1"/>
    <col min="518" max="518" width="12.42578125" style="2365" customWidth="1"/>
    <col min="519" max="520" width="15.140625" style="2365" bestFit="1" customWidth="1"/>
    <col min="521" max="521" width="19" style="2365" customWidth="1"/>
    <col min="522" max="522" width="9.28515625" style="2365" customWidth="1"/>
    <col min="523" max="523" width="9.28515625" style="2365" bestFit="1" customWidth="1"/>
    <col min="524" max="524" width="11" style="2365" customWidth="1"/>
    <col min="525" max="525" width="9.28515625" style="2365" bestFit="1" customWidth="1"/>
    <col min="526" max="526" width="14.85546875" style="2365" bestFit="1" customWidth="1"/>
    <col min="527" max="527" width="14.5703125" style="2365" bestFit="1" customWidth="1"/>
    <col min="528" max="768" width="9.140625" style="2365"/>
    <col min="769" max="769" width="14.42578125" style="2365" customWidth="1"/>
    <col min="770" max="770" width="12.7109375" style="2365" customWidth="1"/>
    <col min="771" max="772" width="16.7109375" style="2365" customWidth="1"/>
    <col min="773" max="773" width="13.7109375" style="2365" customWidth="1"/>
    <col min="774" max="774" width="12.42578125" style="2365" customWidth="1"/>
    <col min="775" max="776" width="15.140625" style="2365" bestFit="1" customWidth="1"/>
    <col min="777" max="777" width="19" style="2365" customWidth="1"/>
    <col min="778" max="778" width="9.28515625" style="2365" customWidth="1"/>
    <col min="779" max="779" width="9.28515625" style="2365" bestFit="1" customWidth="1"/>
    <col min="780" max="780" width="11" style="2365" customWidth="1"/>
    <col min="781" max="781" width="9.28515625" style="2365" bestFit="1" customWidth="1"/>
    <col min="782" max="782" width="14.85546875" style="2365" bestFit="1" customWidth="1"/>
    <col min="783" max="783" width="14.5703125" style="2365" bestFit="1" customWidth="1"/>
    <col min="784" max="1024" width="9.140625" style="2365"/>
    <col min="1025" max="1025" width="14.42578125" style="2365" customWidth="1"/>
    <col min="1026" max="1026" width="12.7109375" style="2365" customWidth="1"/>
    <col min="1027" max="1028" width="16.7109375" style="2365" customWidth="1"/>
    <col min="1029" max="1029" width="13.7109375" style="2365" customWidth="1"/>
    <col min="1030" max="1030" width="12.42578125" style="2365" customWidth="1"/>
    <col min="1031" max="1032" width="15.140625" style="2365" bestFit="1" customWidth="1"/>
    <col min="1033" max="1033" width="19" style="2365" customWidth="1"/>
    <col min="1034" max="1034" width="9.28515625" style="2365" customWidth="1"/>
    <col min="1035" max="1035" width="9.28515625" style="2365" bestFit="1" customWidth="1"/>
    <col min="1036" max="1036" width="11" style="2365" customWidth="1"/>
    <col min="1037" max="1037" width="9.28515625" style="2365" bestFit="1" customWidth="1"/>
    <col min="1038" max="1038" width="14.85546875" style="2365" bestFit="1" customWidth="1"/>
    <col min="1039" max="1039" width="14.5703125" style="2365" bestFit="1" customWidth="1"/>
    <col min="1040" max="1280" width="9.140625" style="2365"/>
    <col min="1281" max="1281" width="14.42578125" style="2365" customWidth="1"/>
    <col min="1282" max="1282" width="12.7109375" style="2365" customWidth="1"/>
    <col min="1283" max="1284" width="16.7109375" style="2365" customWidth="1"/>
    <col min="1285" max="1285" width="13.7109375" style="2365" customWidth="1"/>
    <col min="1286" max="1286" width="12.42578125" style="2365" customWidth="1"/>
    <col min="1287" max="1288" width="15.140625" style="2365" bestFit="1" customWidth="1"/>
    <col min="1289" max="1289" width="19" style="2365" customWidth="1"/>
    <col min="1290" max="1290" width="9.28515625" style="2365" customWidth="1"/>
    <col min="1291" max="1291" width="9.28515625" style="2365" bestFit="1" customWidth="1"/>
    <col min="1292" max="1292" width="11" style="2365" customWidth="1"/>
    <col min="1293" max="1293" width="9.28515625" style="2365" bestFit="1" customWidth="1"/>
    <col min="1294" max="1294" width="14.85546875" style="2365" bestFit="1" customWidth="1"/>
    <col min="1295" max="1295" width="14.5703125" style="2365" bestFit="1" customWidth="1"/>
    <col min="1296" max="1536" width="9.140625" style="2365"/>
    <col min="1537" max="1537" width="14.42578125" style="2365" customWidth="1"/>
    <col min="1538" max="1538" width="12.7109375" style="2365" customWidth="1"/>
    <col min="1539" max="1540" width="16.7109375" style="2365" customWidth="1"/>
    <col min="1541" max="1541" width="13.7109375" style="2365" customWidth="1"/>
    <col min="1542" max="1542" width="12.42578125" style="2365" customWidth="1"/>
    <col min="1543" max="1544" width="15.140625" style="2365" bestFit="1" customWidth="1"/>
    <col min="1545" max="1545" width="19" style="2365" customWidth="1"/>
    <col min="1546" max="1546" width="9.28515625" style="2365" customWidth="1"/>
    <col min="1547" max="1547" width="9.28515625" style="2365" bestFit="1" customWidth="1"/>
    <col min="1548" max="1548" width="11" style="2365" customWidth="1"/>
    <col min="1549" max="1549" width="9.28515625" style="2365" bestFit="1" customWidth="1"/>
    <col min="1550" max="1550" width="14.85546875" style="2365" bestFit="1" customWidth="1"/>
    <col min="1551" max="1551" width="14.5703125" style="2365" bestFit="1" customWidth="1"/>
    <col min="1552" max="1792" width="9.140625" style="2365"/>
    <col min="1793" max="1793" width="14.42578125" style="2365" customWidth="1"/>
    <col min="1794" max="1794" width="12.7109375" style="2365" customWidth="1"/>
    <col min="1795" max="1796" width="16.7109375" style="2365" customWidth="1"/>
    <col min="1797" max="1797" width="13.7109375" style="2365" customWidth="1"/>
    <col min="1798" max="1798" width="12.42578125" style="2365" customWidth="1"/>
    <col min="1799" max="1800" width="15.140625" style="2365" bestFit="1" customWidth="1"/>
    <col min="1801" max="1801" width="19" style="2365" customWidth="1"/>
    <col min="1802" max="1802" width="9.28515625" style="2365" customWidth="1"/>
    <col min="1803" max="1803" width="9.28515625" style="2365" bestFit="1" customWidth="1"/>
    <col min="1804" max="1804" width="11" style="2365" customWidth="1"/>
    <col min="1805" max="1805" width="9.28515625" style="2365" bestFit="1" customWidth="1"/>
    <col min="1806" max="1806" width="14.85546875" style="2365" bestFit="1" customWidth="1"/>
    <col min="1807" max="1807" width="14.5703125" style="2365" bestFit="1" customWidth="1"/>
    <col min="1808" max="2048" width="9.140625" style="2365"/>
    <col min="2049" max="2049" width="14.42578125" style="2365" customWidth="1"/>
    <col min="2050" max="2050" width="12.7109375" style="2365" customWidth="1"/>
    <col min="2051" max="2052" width="16.7109375" style="2365" customWidth="1"/>
    <col min="2053" max="2053" width="13.7109375" style="2365" customWidth="1"/>
    <col min="2054" max="2054" width="12.42578125" style="2365" customWidth="1"/>
    <col min="2055" max="2056" width="15.140625" style="2365" bestFit="1" customWidth="1"/>
    <col min="2057" max="2057" width="19" style="2365" customWidth="1"/>
    <col min="2058" max="2058" width="9.28515625" style="2365" customWidth="1"/>
    <col min="2059" max="2059" width="9.28515625" style="2365" bestFit="1" customWidth="1"/>
    <col min="2060" max="2060" width="11" style="2365" customWidth="1"/>
    <col min="2061" max="2061" width="9.28515625" style="2365" bestFit="1" customWidth="1"/>
    <col min="2062" max="2062" width="14.85546875" style="2365" bestFit="1" customWidth="1"/>
    <col min="2063" max="2063" width="14.5703125" style="2365" bestFit="1" customWidth="1"/>
    <col min="2064" max="2304" width="9.140625" style="2365"/>
    <col min="2305" max="2305" width="14.42578125" style="2365" customWidth="1"/>
    <col min="2306" max="2306" width="12.7109375" style="2365" customWidth="1"/>
    <col min="2307" max="2308" width="16.7109375" style="2365" customWidth="1"/>
    <col min="2309" max="2309" width="13.7109375" style="2365" customWidth="1"/>
    <col min="2310" max="2310" width="12.42578125" style="2365" customWidth="1"/>
    <col min="2311" max="2312" width="15.140625" style="2365" bestFit="1" customWidth="1"/>
    <col min="2313" max="2313" width="19" style="2365" customWidth="1"/>
    <col min="2314" max="2314" width="9.28515625" style="2365" customWidth="1"/>
    <col min="2315" max="2315" width="9.28515625" style="2365" bestFit="1" customWidth="1"/>
    <col min="2316" max="2316" width="11" style="2365" customWidth="1"/>
    <col min="2317" max="2317" width="9.28515625" style="2365" bestFit="1" customWidth="1"/>
    <col min="2318" max="2318" width="14.85546875" style="2365" bestFit="1" customWidth="1"/>
    <col min="2319" max="2319" width="14.5703125" style="2365" bestFit="1" customWidth="1"/>
    <col min="2320" max="2560" width="9.140625" style="2365"/>
    <col min="2561" max="2561" width="14.42578125" style="2365" customWidth="1"/>
    <col min="2562" max="2562" width="12.7109375" style="2365" customWidth="1"/>
    <col min="2563" max="2564" width="16.7109375" style="2365" customWidth="1"/>
    <col min="2565" max="2565" width="13.7109375" style="2365" customWidth="1"/>
    <col min="2566" max="2566" width="12.42578125" style="2365" customWidth="1"/>
    <col min="2567" max="2568" width="15.140625" style="2365" bestFit="1" customWidth="1"/>
    <col min="2569" max="2569" width="19" style="2365" customWidth="1"/>
    <col min="2570" max="2570" width="9.28515625" style="2365" customWidth="1"/>
    <col min="2571" max="2571" width="9.28515625" style="2365" bestFit="1" customWidth="1"/>
    <col min="2572" max="2572" width="11" style="2365" customWidth="1"/>
    <col min="2573" max="2573" width="9.28515625" style="2365" bestFit="1" customWidth="1"/>
    <col min="2574" max="2574" width="14.85546875" style="2365" bestFit="1" customWidth="1"/>
    <col min="2575" max="2575" width="14.5703125" style="2365" bestFit="1" customWidth="1"/>
    <col min="2576" max="2816" width="9.140625" style="2365"/>
    <col min="2817" max="2817" width="14.42578125" style="2365" customWidth="1"/>
    <col min="2818" max="2818" width="12.7109375" style="2365" customWidth="1"/>
    <col min="2819" max="2820" width="16.7109375" style="2365" customWidth="1"/>
    <col min="2821" max="2821" width="13.7109375" style="2365" customWidth="1"/>
    <col min="2822" max="2822" width="12.42578125" style="2365" customWidth="1"/>
    <col min="2823" max="2824" width="15.140625" style="2365" bestFit="1" customWidth="1"/>
    <col min="2825" max="2825" width="19" style="2365" customWidth="1"/>
    <col min="2826" max="2826" width="9.28515625" style="2365" customWidth="1"/>
    <col min="2827" max="2827" width="9.28515625" style="2365" bestFit="1" customWidth="1"/>
    <col min="2828" max="2828" width="11" style="2365" customWidth="1"/>
    <col min="2829" max="2829" width="9.28515625" style="2365" bestFit="1" customWidth="1"/>
    <col min="2830" max="2830" width="14.85546875" style="2365" bestFit="1" customWidth="1"/>
    <col min="2831" max="2831" width="14.5703125" style="2365" bestFit="1" customWidth="1"/>
    <col min="2832" max="3072" width="9.140625" style="2365"/>
    <col min="3073" max="3073" width="14.42578125" style="2365" customWidth="1"/>
    <col min="3074" max="3074" width="12.7109375" style="2365" customWidth="1"/>
    <col min="3075" max="3076" width="16.7109375" style="2365" customWidth="1"/>
    <col min="3077" max="3077" width="13.7109375" style="2365" customWidth="1"/>
    <col min="3078" max="3078" width="12.42578125" style="2365" customWidth="1"/>
    <col min="3079" max="3080" width="15.140625" style="2365" bestFit="1" customWidth="1"/>
    <col min="3081" max="3081" width="19" style="2365" customWidth="1"/>
    <col min="3082" max="3082" width="9.28515625" style="2365" customWidth="1"/>
    <col min="3083" max="3083" width="9.28515625" style="2365" bestFit="1" customWidth="1"/>
    <col min="3084" max="3084" width="11" style="2365" customWidth="1"/>
    <col min="3085" max="3085" width="9.28515625" style="2365" bestFit="1" customWidth="1"/>
    <col min="3086" max="3086" width="14.85546875" style="2365" bestFit="1" customWidth="1"/>
    <col min="3087" max="3087" width="14.5703125" style="2365" bestFit="1" customWidth="1"/>
    <col min="3088" max="3328" width="9.140625" style="2365"/>
    <col min="3329" max="3329" width="14.42578125" style="2365" customWidth="1"/>
    <col min="3330" max="3330" width="12.7109375" style="2365" customWidth="1"/>
    <col min="3331" max="3332" width="16.7109375" style="2365" customWidth="1"/>
    <col min="3333" max="3333" width="13.7109375" style="2365" customWidth="1"/>
    <col min="3334" max="3334" width="12.42578125" style="2365" customWidth="1"/>
    <col min="3335" max="3336" width="15.140625" style="2365" bestFit="1" customWidth="1"/>
    <col min="3337" max="3337" width="19" style="2365" customWidth="1"/>
    <col min="3338" max="3338" width="9.28515625" style="2365" customWidth="1"/>
    <col min="3339" max="3339" width="9.28515625" style="2365" bestFit="1" customWidth="1"/>
    <col min="3340" max="3340" width="11" style="2365" customWidth="1"/>
    <col min="3341" max="3341" width="9.28515625" style="2365" bestFit="1" customWidth="1"/>
    <col min="3342" max="3342" width="14.85546875" style="2365" bestFit="1" customWidth="1"/>
    <col min="3343" max="3343" width="14.5703125" style="2365" bestFit="1" customWidth="1"/>
    <col min="3344" max="3584" width="9.140625" style="2365"/>
    <col min="3585" max="3585" width="14.42578125" style="2365" customWidth="1"/>
    <col min="3586" max="3586" width="12.7109375" style="2365" customWidth="1"/>
    <col min="3587" max="3588" width="16.7109375" style="2365" customWidth="1"/>
    <col min="3589" max="3589" width="13.7109375" style="2365" customWidth="1"/>
    <col min="3590" max="3590" width="12.42578125" style="2365" customWidth="1"/>
    <col min="3591" max="3592" width="15.140625" style="2365" bestFit="1" customWidth="1"/>
    <col min="3593" max="3593" width="19" style="2365" customWidth="1"/>
    <col min="3594" max="3594" width="9.28515625" style="2365" customWidth="1"/>
    <col min="3595" max="3595" width="9.28515625" style="2365" bestFit="1" customWidth="1"/>
    <col min="3596" max="3596" width="11" style="2365" customWidth="1"/>
    <col min="3597" max="3597" width="9.28515625" style="2365" bestFit="1" customWidth="1"/>
    <col min="3598" max="3598" width="14.85546875" style="2365" bestFit="1" customWidth="1"/>
    <col min="3599" max="3599" width="14.5703125" style="2365" bestFit="1" customWidth="1"/>
    <col min="3600" max="3840" width="9.140625" style="2365"/>
    <col min="3841" max="3841" width="14.42578125" style="2365" customWidth="1"/>
    <col min="3842" max="3842" width="12.7109375" style="2365" customWidth="1"/>
    <col min="3843" max="3844" width="16.7109375" style="2365" customWidth="1"/>
    <col min="3845" max="3845" width="13.7109375" style="2365" customWidth="1"/>
    <col min="3846" max="3846" width="12.42578125" style="2365" customWidth="1"/>
    <col min="3847" max="3848" width="15.140625" style="2365" bestFit="1" customWidth="1"/>
    <col min="3849" max="3849" width="19" style="2365" customWidth="1"/>
    <col min="3850" max="3850" width="9.28515625" style="2365" customWidth="1"/>
    <col min="3851" max="3851" width="9.28515625" style="2365" bestFit="1" customWidth="1"/>
    <col min="3852" max="3852" width="11" style="2365" customWidth="1"/>
    <col min="3853" max="3853" width="9.28515625" style="2365" bestFit="1" customWidth="1"/>
    <col min="3854" max="3854" width="14.85546875" style="2365" bestFit="1" customWidth="1"/>
    <col min="3855" max="3855" width="14.5703125" style="2365" bestFit="1" customWidth="1"/>
    <col min="3856" max="4096" width="9.140625" style="2365"/>
    <col min="4097" max="4097" width="14.42578125" style="2365" customWidth="1"/>
    <col min="4098" max="4098" width="12.7109375" style="2365" customWidth="1"/>
    <col min="4099" max="4100" width="16.7109375" style="2365" customWidth="1"/>
    <col min="4101" max="4101" width="13.7109375" style="2365" customWidth="1"/>
    <col min="4102" max="4102" width="12.42578125" style="2365" customWidth="1"/>
    <col min="4103" max="4104" width="15.140625" style="2365" bestFit="1" customWidth="1"/>
    <col min="4105" max="4105" width="19" style="2365" customWidth="1"/>
    <col min="4106" max="4106" width="9.28515625" style="2365" customWidth="1"/>
    <col min="4107" max="4107" width="9.28515625" style="2365" bestFit="1" customWidth="1"/>
    <col min="4108" max="4108" width="11" style="2365" customWidth="1"/>
    <col min="4109" max="4109" width="9.28515625" style="2365" bestFit="1" customWidth="1"/>
    <col min="4110" max="4110" width="14.85546875" style="2365" bestFit="1" customWidth="1"/>
    <col min="4111" max="4111" width="14.5703125" style="2365" bestFit="1" customWidth="1"/>
    <col min="4112" max="4352" width="9.140625" style="2365"/>
    <col min="4353" max="4353" width="14.42578125" style="2365" customWidth="1"/>
    <col min="4354" max="4354" width="12.7109375" style="2365" customWidth="1"/>
    <col min="4355" max="4356" width="16.7109375" style="2365" customWidth="1"/>
    <col min="4357" max="4357" width="13.7109375" style="2365" customWidth="1"/>
    <col min="4358" max="4358" width="12.42578125" style="2365" customWidth="1"/>
    <col min="4359" max="4360" width="15.140625" style="2365" bestFit="1" customWidth="1"/>
    <col min="4361" max="4361" width="19" style="2365" customWidth="1"/>
    <col min="4362" max="4362" width="9.28515625" style="2365" customWidth="1"/>
    <col min="4363" max="4363" width="9.28515625" style="2365" bestFit="1" customWidth="1"/>
    <col min="4364" max="4364" width="11" style="2365" customWidth="1"/>
    <col min="4365" max="4365" width="9.28515625" style="2365" bestFit="1" customWidth="1"/>
    <col min="4366" max="4366" width="14.85546875" style="2365" bestFit="1" customWidth="1"/>
    <col min="4367" max="4367" width="14.5703125" style="2365" bestFit="1" customWidth="1"/>
    <col min="4368" max="4608" width="9.140625" style="2365"/>
    <col min="4609" max="4609" width="14.42578125" style="2365" customWidth="1"/>
    <col min="4610" max="4610" width="12.7109375" style="2365" customWidth="1"/>
    <col min="4611" max="4612" width="16.7109375" style="2365" customWidth="1"/>
    <col min="4613" max="4613" width="13.7109375" style="2365" customWidth="1"/>
    <col min="4614" max="4614" width="12.42578125" style="2365" customWidth="1"/>
    <col min="4615" max="4616" width="15.140625" style="2365" bestFit="1" customWidth="1"/>
    <col min="4617" max="4617" width="19" style="2365" customWidth="1"/>
    <col min="4618" max="4618" width="9.28515625" style="2365" customWidth="1"/>
    <col min="4619" max="4619" width="9.28515625" style="2365" bestFit="1" customWidth="1"/>
    <col min="4620" max="4620" width="11" style="2365" customWidth="1"/>
    <col min="4621" max="4621" width="9.28515625" style="2365" bestFit="1" customWidth="1"/>
    <col min="4622" max="4622" width="14.85546875" style="2365" bestFit="1" customWidth="1"/>
    <col min="4623" max="4623" width="14.5703125" style="2365" bestFit="1" customWidth="1"/>
    <col min="4624" max="4864" width="9.140625" style="2365"/>
    <col min="4865" max="4865" width="14.42578125" style="2365" customWidth="1"/>
    <col min="4866" max="4866" width="12.7109375" style="2365" customWidth="1"/>
    <col min="4867" max="4868" width="16.7109375" style="2365" customWidth="1"/>
    <col min="4869" max="4869" width="13.7109375" style="2365" customWidth="1"/>
    <col min="4870" max="4870" width="12.42578125" style="2365" customWidth="1"/>
    <col min="4871" max="4872" width="15.140625" style="2365" bestFit="1" customWidth="1"/>
    <col min="4873" max="4873" width="19" style="2365" customWidth="1"/>
    <col min="4874" max="4874" width="9.28515625" style="2365" customWidth="1"/>
    <col min="4875" max="4875" width="9.28515625" style="2365" bestFit="1" customWidth="1"/>
    <col min="4876" max="4876" width="11" style="2365" customWidth="1"/>
    <col min="4877" max="4877" width="9.28515625" style="2365" bestFit="1" customWidth="1"/>
    <col min="4878" max="4878" width="14.85546875" style="2365" bestFit="1" customWidth="1"/>
    <col min="4879" max="4879" width="14.5703125" style="2365" bestFit="1" customWidth="1"/>
    <col min="4880" max="5120" width="9.140625" style="2365"/>
    <col min="5121" max="5121" width="14.42578125" style="2365" customWidth="1"/>
    <col min="5122" max="5122" width="12.7109375" style="2365" customWidth="1"/>
    <col min="5123" max="5124" width="16.7109375" style="2365" customWidth="1"/>
    <col min="5125" max="5125" width="13.7109375" style="2365" customWidth="1"/>
    <col min="5126" max="5126" width="12.42578125" style="2365" customWidth="1"/>
    <col min="5127" max="5128" width="15.140625" style="2365" bestFit="1" customWidth="1"/>
    <col min="5129" max="5129" width="19" style="2365" customWidth="1"/>
    <col min="5130" max="5130" width="9.28515625" style="2365" customWidth="1"/>
    <col min="5131" max="5131" width="9.28515625" style="2365" bestFit="1" customWidth="1"/>
    <col min="5132" max="5132" width="11" style="2365" customWidth="1"/>
    <col min="5133" max="5133" width="9.28515625" style="2365" bestFit="1" customWidth="1"/>
    <col min="5134" max="5134" width="14.85546875" style="2365" bestFit="1" customWidth="1"/>
    <col min="5135" max="5135" width="14.5703125" style="2365" bestFit="1" customWidth="1"/>
    <col min="5136" max="5376" width="9.140625" style="2365"/>
    <col min="5377" max="5377" width="14.42578125" style="2365" customWidth="1"/>
    <col min="5378" max="5378" width="12.7109375" style="2365" customWidth="1"/>
    <col min="5379" max="5380" width="16.7109375" style="2365" customWidth="1"/>
    <col min="5381" max="5381" width="13.7109375" style="2365" customWidth="1"/>
    <col min="5382" max="5382" width="12.42578125" style="2365" customWidth="1"/>
    <col min="5383" max="5384" width="15.140625" style="2365" bestFit="1" customWidth="1"/>
    <col min="5385" max="5385" width="19" style="2365" customWidth="1"/>
    <col min="5386" max="5386" width="9.28515625" style="2365" customWidth="1"/>
    <col min="5387" max="5387" width="9.28515625" style="2365" bestFit="1" customWidth="1"/>
    <col min="5388" max="5388" width="11" style="2365" customWidth="1"/>
    <col min="5389" max="5389" width="9.28515625" style="2365" bestFit="1" customWidth="1"/>
    <col min="5390" max="5390" width="14.85546875" style="2365" bestFit="1" customWidth="1"/>
    <col min="5391" max="5391" width="14.5703125" style="2365" bestFit="1" customWidth="1"/>
    <col min="5392" max="5632" width="9.140625" style="2365"/>
    <col min="5633" max="5633" width="14.42578125" style="2365" customWidth="1"/>
    <col min="5634" max="5634" width="12.7109375" style="2365" customWidth="1"/>
    <col min="5635" max="5636" width="16.7109375" style="2365" customWidth="1"/>
    <col min="5637" max="5637" width="13.7109375" style="2365" customWidth="1"/>
    <col min="5638" max="5638" width="12.42578125" style="2365" customWidth="1"/>
    <col min="5639" max="5640" width="15.140625" style="2365" bestFit="1" customWidth="1"/>
    <col min="5641" max="5641" width="19" style="2365" customWidth="1"/>
    <col min="5642" max="5642" width="9.28515625" style="2365" customWidth="1"/>
    <col min="5643" max="5643" width="9.28515625" style="2365" bestFit="1" customWidth="1"/>
    <col min="5644" max="5644" width="11" style="2365" customWidth="1"/>
    <col min="5645" max="5645" width="9.28515625" style="2365" bestFit="1" customWidth="1"/>
    <col min="5646" max="5646" width="14.85546875" style="2365" bestFit="1" customWidth="1"/>
    <col min="5647" max="5647" width="14.5703125" style="2365" bestFit="1" customWidth="1"/>
    <col min="5648" max="5888" width="9.140625" style="2365"/>
    <col min="5889" max="5889" width="14.42578125" style="2365" customWidth="1"/>
    <col min="5890" max="5890" width="12.7109375" style="2365" customWidth="1"/>
    <col min="5891" max="5892" width="16.7109375" style="2365" customWidth="1"/>
    <col min="5893" max="5893" width="13.7109375" style="2365" customWidth="1"/>
    <col min="5894" max="5894" width="12.42578125" style="2365" customWidth="1"/>
    <col min="5895" max="5896" width="15.140625" style="2365" bestFit="1" customWidth="1"/>
    <col min="5897" max="5897" width="19" style="2365" customWidth="1"/>
    <col min="5898" max="5898" width="9.28515625" style="2365" customWidth="1"/>
    <col min="5899" max="5899" width="9.28515625" style="2365" bestFit="1" customWidth="1"/>
    <col min="5900" max="5900" width="11" style="2365" customWidth="1"/>
    <col min="5901" max="5901" width="9.28515625" style="2365" bestFit="1" customWidth="1"/>
    <col min="5902" max="5902" width="14.85546875" style="2365" bestFit="1" customWidth="1"/>
    <col min="5903" max="5903" width="14.5703125" style="2365" bestFit="1" customWidth="1"/>
    <col min="5904" max="6144" width="9.140625" style="2365"/>
    <col min="6145" max="6145" width="14.42578125" style="2365" customWidth="1"/>
    <col min="6146" max="6146" width="12.7109375" style="2365" customWidth="1"/>
    <col min="6147" max="6148" width="16.7109375" style="2365" customWidth="1"/>
    <col min="6149" max="6149" width="13.7109375" style="2365" customWidth="1"/>
    <col min="6150" max="6150" width="12.42578125" style="2365" customWidth="1"/>
    <col min="6151" max="6152" width="15.140625" style="2365" bestFit="1" customWidth="1"/>
    <col min="6153" max="6153" width="19" style="2365" customWidth="1"/>
    <col min="6154" max="6154" width="9.28515625" style="2365" customWidth="1"/>
    <col min="6155" max="6155" width="9.28515625" style="2365" bestFit="1" customWidth="1"/>
    <col min="6156" max="6156" width="11" style="2365" customWidth="1"/>
    <col min="6157" max="6157" width="9.28515625" style="2365" bestFit="1" customWidth="1"/>
    <col min="6158" max="6158" width="14.85546875" style="2365" bestFit="1" customWidth="1"/>
    <col min="6159" max="6159" width="14.5703125" style="2365" bestFit="1" customWidth="1"/>
    <col min="6160" max="6400" width="9.140625" style="2365"/>
    <col min="6401" max="6401" width="14.42578125" style="2365" customWidth="1"/>
    <col min="6402" max="6402" width="12.7109375" style="2365" customWidth="1"/>
    <col min="6403" max="6404" width="16.7109375" style="2365" customWidth="1"/>
    <col min="6405" max="6405" width="13.7109375" style="2365" customWidth="1"/>
    <col min="6406" max="6406" width="12.42578125" style="2365" customWidth="1"/>
    <col min="6407" max="6408" width="15.140625" style="2365" bestFit="1" customWidth="1"/>
    <col min="6409" max="6409" width="19" style="2365" customWidth="1"/>
    <col min="6410" max="6410" width="9.28515625" style="2365" customWidth="1"/>
    <col min="6411" max="6411" width="9.28515625" style="2365" bestFit="1" customWidth="1"/>
    <col min="6412" max="6412" width="11" style="2365" customWidth="1"/>
    <col min="6413" max="6413" width="9.28515625" style="2365" bestFit="1" customWidth="1"/>
    <col min="6414" max="6414" width="14.85546875" style="2365" bestFit="1" customWidth="1"/>
    <col min="6415" max="6415" width="14.5703125" style="2365" bestFit="1" customWidth="1"/>
    <col min="6416" max="6656" width="9.140625" style="2365"/>
    <col min="6657" max="6657" width="14.42578125" style="2365" customWidth="1"/>
    <col min="6658" max="6658" width="12.7109375" style="2365" customWidth="1"/>
    <col min="6659" max="6660" width="16.7109375" style="2365" customWidth="1"/>
    <col min="6661" max="6661" width="13.7109375" style="2365" customWidth="1"/>
    <col min="6662" max="6662" width="12.42578125" style="2365" customWidth="1"/>
    <col min="6663" max="6664" width="15.140625" style="2365" bestFit="1" customWidth="1"/>
    <col min="6665" max="6665" width="19" style="2365" customWidth="1"/>
    <col min="6666" max="6666" width="9.28515625" style="2365" customWidth="1"/>
    <col min="6667" max="6667" width="9.28515625" style="2365" bestFit="1" customWidth="1"/>
    <col min="6668" max="6668" width="11" style="2365" customWidth="1"/>
    <col min="6669" max="6669" width="9.28515625" style="2365" bestFit="1" customWidth="1"/>
    <col min="6670" max="6670" width="14.85546875" style="2365" bestFit="1" customWidth="1"/>
    <col min="6671" max="6671" width="14.5703125" style="2365" bestFit="1" customWidth="1"/>
    <col min="6672" max="6912" width="9.140625" style="2365"/>
    <col min="6913" max="6913" width="14.42578125" style="2365" customWidth="1"/>
    <col min="6914" max="6914" width="12.7109375" style="2365" customWidth="1"/>
    <col min="6915" max="6916" width="16.7109375" style="2365" customWidth="1"/>
    <col min="6917" max="6917" width="13.7109375" style="2365" customWidth="1"/>
    <col min="6918" max="6918" width="12.42578125" style="2365" customWidth="1"/>
    <col min="6919" max="6920" width="15.140625" style="2365" bestFit="1" customWidth="1"/>
    <col min="6921" max="6921" width="19" style="2365" customWidth="1"/>
    <col min="6922" max="6922" width="9.28515625" style="2365" customWidth="1"/>
    <col min="6923" max="6923" width="9.28515625" style="2365" bestFit="1" customWidth="1"/>
    <col min="6924" max="6924" width="11" style="2365" customWidth="1"/>
    <col min="6925" max="6925" width="9.28515625" style="2365" bestFit="1" customWidth="1"/>
    <col min="6926" max="6926" width="14.85546875" style="2365" bestFit="1" customWidth="1"/>
    <col min="6927" max="6927" width="14.5703125" style="2365" bestFit="1" customWidth="1"/>
    <col min="6928" max="7168" width="9.140625" style="2365"/>
    <col min="7169" max="7169" width="14.42578125" style="2365" customWidth="1"/>
    <col min="7170" max="7170" width="12.7109375" style="2365" customWidth="1"/>
    <col min="7171" max="7172" width="16.7109375" style="2365" customWidth="1"/>
    <col min="7173" max="7173" width="13.7109375" style="2365" customWidth="1"/>
    <col min="7174" max="7174" width="12.42578125" style="2365" customWidth="1"/>
    <col min="7175" max="7176" width="15.140625" style="2365" bestFit="1" customWidth="1"/>
    <col min="7177" max="7177" width="19" style="2365" customWidth="1"/>
    <col min="7178" max="7178" width="9.28515625" style="2365" customWidth="1"/>
    <col min="7179" max="7179" width="9.28515625" style="2365" bestFit="1" customWidth="1"/>
    <col min="7180" max="7180" width="11" style="2365" customWidth="1"/>
    <col min="7181" max="7181" width="9.28515625" style="2365" bestFit="1" customWidth="1"/>
    <col min="7182" max="7182" width="14.85546875" style="2365" bestFit="1" customWidth="1"/>
    <col min="7183" max="7183" width="14.5703125" style="2365" bestFit="1" customWidth="1"/>
    <col min="7184" max="7424" width="9.140625" style="2365"/>
    <col min="7425" max="7425" width="14.42578125" style="2365" customWidth="1"/>
    <col min="7426" max="7426" width="12.7109375" style="2365" customWidth="1"/>
    <col min="7427" max="7428" width="16.7109375" style="2365" customWidth="1"/>
    <col min="7429" max="7429" width="13.7109375" style="2365" customWidth="1"/>
    <col min="7430" max="7430" width="12.42578125" style="2365" customWidth="1"/>
    <col min="7431" max="7432" width="15.140625" style="2365" bestFit="1" customWidth="1"/>
    <col min="7433" max="7433" width="19" style="2365" customWidth="1"/>
    <col min="7434" max="7434" width="9.28515625" style="2365" customWidth="1"/>
    <col min="7435" max="7435" width="9.28515625" style="2365" bestFit="1" customWidth="1"/>
    <col min="7436" max="7436" width="11" style="2365" customWidth="1"/>
    <col min="7437" max="7437" width="9.28515625" style="2365" bestFit="1" customWidth="1"/>
    <col min="7438" max="7438" width="14.85546875" style="2365" bestFit="1" customWidth="1"/>
    <col min="7439" max="7439" width="14.5703125" style="2365" bestFit="1" customWidth="1"/>
    <col min="7440" max="7680" width="9.140625" style="2365"/>
    <col min="7681" max="7681" width="14.42578125" style="2365" customWidth="1"/>
    <col min="7682" max="7682" width="12.7109375" style="2365" customWidth="1"/>
    <col min="7683" max="7684" width="16.7109375" style="2365" customWidth="1"/>
    <col min="7685" max="7685" width="13.7109375" style="2365" customWidth="1"/>
    <col min="7686" max="7686" width="12.42578125" style="2365" customWidth="1"/>
    <col min="7687" max="7688" width="15.140625" style="2365" bestFit="1" customWidth="1"/>
    <col min="7689" max="7689" width="19" style="2365" customWidth="1"/>
    <col min="7690" max="7690" width="9.28515625" style="2365" customWidth="1"/>
    <col min="7691" max="7691" width="9.28515625" style="2365" bestFit="1" customWidth="1"/>
    <col min="7692" max="7692" width="11" style="2365" customWidth="1"/>
    <col min="7693" max="7693" width="9.28515625" style="2365" bestFit="1" customWidth="1"/>
    <col min="7694" max="7694" width="14.85546875" style="2365" bestFit="1" customWidth="1"/>
    <col min="7695" max="7695" width="14.5703125" style="2365" bestFit="1" customWidth="1"/>
    <col min="7696" max="7936" width="9.140625" style="2365"/>
    <col min="7937" max="7937" width="14.42578125" style="2365" customWidth="1"/>
    <col min="7938" max="7938" width="12.7109375" style="2365" customWidth="1"/>
    <col min="7939" max="7940" width="16.7109375" style="2365" customWidth="1"/>
    <col min="7941" max="7941" width="13.7109375" style="2365" customWidth="1"/>
    <col min="7942" max="7942" width="12.42578125" style="2365" customWidth="1"/>
    <col min="7943" max="7944" width="15.140625" style="2365" bestFit="1" customWidth="1"/>
    <col min="7945" max="7945" width="19" style="2365" customWidth="1"/>
    <col min="7946" max="7946" width="9.28515625" style="2365" customWidth="1"/>
    <col min="7947" max="7947" width="9.28515625" style="2365" bestFit="1" customWidth="1"/>
    <col min="7948" max="7948" width="11" style="2365" customWidth="1"/>
    <col min="7949" max="7949" width="9.28515625" style="2365" bestFit="1" customWidth="1"/>
    <col min="7950" max="7950" width="14.85546875" style="2365" bestFit="1" customWidth="1"/>
    <col min="7951" max="7951" width="14.5703125" style="2365" bestFit="1" customWidth="1"/>
    <col min="7952" max="8192" width="9.140625" style="2365"/>
    <col min="8193" max="8193" width="14.42578125" style="2365" customWidth="1"/>
    <col min="8194" max="8194" width="12.7109375" style="2365" customWidth="1"/>
    <col min="8195" max="8196" width="16.7109375" style="2365" customWidth="1"/>
    <col min="8197" max="8197" width="13.7109375" style="2365" customWidth="1"/>
    <col min="8198" max="8198" width="12.42578125" style="2365" customWidth="1"/>
    <col min="8199" max="8200" width="15.140625" style="2365" bestFit="1" customWidth="1"/>
    <col min="8201" max="8201" width="19" style="2365" customWidth="1"/>
    <col min="8202" max="8202" width="9.28515625" style="2365" customWidth="1"/>
    <col min="8203" max="8203" width="9.28515625" style="2365" bestFit="1" customWidth="1"/>
    <col min="8204" max="8204" width="11" style="2365" customWidth="1"/>
    <col min="8205" max="8205" width="9.28515625" style="2365" bestFit="1" customWidth="1"/>
    <col min="8206" max="8206" width="14.85546875" style="2365" bestFit="1" customWidth="1"/>
    <col min="8207" max="8207" width="14.5703125" style="2365" bestFit="1" customWidth="1"/>
    <col min="8208" max="8448" width="9.140625" style="2365"/>
    <col min="8449" max="8449" width="14.42578125" style="2365" customWidth="1"/>
    <col min="8450" max="8450" width="12.7109375" style="2365" customWidth="1"/>
    <col min="8451" max="8452" width="16.7109375" style="2365" customWidth="1"/>
    <col min="8453" max="8453" width="13.7109375" style="2365" customWidth="1"/>
    <col min="8454" max="8454" width="12.42578125" style="2365" customWidth="1"/>
    <col min="8455" max="8456" width="15.140625" style="2365" bestFit="1" customWidth="1"/>
    <col min="8457" max="8457" width="19" style="2365" customWidth="1"/>
    <col min="8458" max="8458" width="9.28515625" style="2365" customWidth="1"/>
    <col min="8459" max="8459" width="9.28515625" style="2365" bestFit="1" customWidth="1"/>
    <col min="8460" max="8460" width="11" style="2365" customWidth="1"/>
    <col min="8461" max="8461" width="9.28515625" style="2365" bestFit="1" customWidth="1"/>
    <col min="8462" max="8462" width="14.85546875" style="2365" bestFit="1" customWidth="1"/>
    <col min="8463" max="8463" width="14.5703125" style="2365" bestFit="1" customWidth="1"/>
    <col min="8464" max="8704" width="9.140625" style="2365"/>
    <col min="8705" max="8705" width="14.42578125" style="2365" customWidth="1"/>
    <col min="8706" max="8706" width="12.7109375" style="2365" customWidth="1"/>
    <col min="8707" max="8708" width="16.7109375" style="2365" customWidth="1"/>
    <col min="8709" max="8709" width="13.7109375" style="2365" customWidth="1"/>
    <col min="8710" max="8710" width="12.42578125" style="2365" customWidth="1"/>
    <col min="8711" max="8712" width="15.140625" style="2365" bestFit="1" customWidth="1"/>
    <col min="8713" max="8713" width="19" style="2365" customWidth="1"/>
    <col min="8714" max="8714" width="9.28515625" style="2365" customWidth="1"/>
    <col min="8715" max="8715" width="9.28515625" style="2365" bestFit="1" customWidth="1"/>
    <col min="8716" max="8716" width="11" style="2365" customWidth="1"/>
    <col min="8717" max="8717" width="9.28515625" style="2365" bestFit="1" customWidth="1"/>
    <col min="8718" max="8718" width="14.85546875" style="2365" bestFit="1" customWidth="1"/>
    <col min="8719" max="8719" width="14.5703125" style="2365" bestFit="1" customWidth="1"/>
    <col min="8720" max="8960" width="9.140625" style="2365"/>
    <col min="8961" max="8961" width="14.42578125" style="2365" customWidth="1"/>
    <col min="8962" max="8962" width="12.7109375" style="2365" customWidth="1"/>
    <col min="8963" max="8964" width="16.7109375" style="2365" customWidth="1"/>
    <col min="8965" max="8965" width="13.7109375" style="2365" customWidth="1"/>
    <col min="8966" max="8966" width="12.42578125" style="2365" customWidth="1"/>
    <col min="8967" max="8968" width="15.140625" style="2365" bestFit="1" customWidth="1"/>
    <col min="8969" max="8969" width="19" style="2365" customWidth="1"/>
    <col min="8970" max="8970" width="9.28515625" style="2365" customWidth="1"/>
    <col min="8971" max="8971" width="9.28515625" style="2365" bestFit="1" customWidth="1"/>
    <col min="8972" max="8972" width="11" style="2365" customWidth="1"/>
    <col min="8973" max="8973" width="9.28515625" style="2365" bestFit="1" customWidth="1"/>
    <col min="8974" max="8974" width="14.85546875" style="2365" bestFit="1" customWidth="1"/>
    <col min="8975" max="8975" width="14.5703125" style="2365" bestFit="1" customWidth="1"/>
    <col min="8976" max="9216" width="9.140625" style="2365"/>
    <col min="9217" max="9217" width="14.42578125" style="2365" customWidth="1"/>
    <col min="9218" max="9218" width="12.7109375" style="2365" customWidth="1"/>
    <col min="9219" max="9220" width="16.7109375" style="2365" customWidth="1"/>
    <col min="9221" max="9221" width="13.7109375" style="2365" customWidth="1"/>
    <col min="9222" max="9222" width="12.42578125" style="2365" customWidth="1"/>
    <col min="9223" max="9224" width="15.140625" style="2365" bestFit="1" customWidth="1"/>
    <col min="9225" max="9225" width="19" style="2365" customWidth="1"/>
    <col min="9226" max="9226" width="9.28515625" style="2365" customWidth="1"/>
    <col min="9227" max="9227" width="9.28515625" style="2365" bestFit="1" customWidth="1"/>
    <col min="9228" max="9228" width="11" style="2365" customWidth="1"/>
    <col min="9229" max="9229" width="9.28515625" style="2365" bestFit="1" customWidth="1"/>
    <col min="9230" max="9230" width="14.85546875" style="2365" bestFit="1" customWidth="1"/>
    <col min="9231" max="9231" width="14.5703125" style="2365" bestFit="1" customWidth="1"/>
    <col min="9232" max="9472" width="9.140625" style="2365"/>
    <col min="9473" max="9473" width="14.42578125" style="2365" customWidth="1"/>
    <col min="9474" max="9474" width="12.7109375" style="2365" customWidth="1"/>
    <col min="9475" max="9476" width="16.7109375" style="2365" customWidth="1"/>
    <col min="9477" max="9477" width="13.7109375" style="2365" customWidth="1"/>
    <col min="9478" max="9478" width="12.42578125" style="2365" customWidth="1"/>
    <col min="9479" max="9480" width="15.140625" style="2365" bestFit="1" customWidth="1"/>
    <col min="9481" max="9481" width="19" style="2365" customWidth="1"/>
    <col min="9482" max="9482" width="9.28515625" style="2365" customWidth="1"/>
    <col min="9483" max="9483" width="9.28515625" style="2365" bestFit="1" customWidth="1"/>
    <col min="9484" max="9484" width="11" style="2365" customWidth="1"/>
    <col min="9485" max="9485" width="9.28515625" style="2365" bestFit="1" customWidth="1"/>
    <col min="9486" max="9486" width="14.85546875" style="2365" bestFit="1" customWidth="1"/>
    <col min="9487" max="9487" width="14.5703125" style="2365" bestFit="1" customWidth="1"/>
    <col min="9488" max="9728" width="9.140625" style="2365"/>
    <col min="9729" max="9729" width="14.42578125" style="2365" customWidth="1"/>
    <col min="9730" max="9730" width="12.7109375" style="2365" customWidth="1"/>
    <col min="9731" max="9732" width="16.7109375" style="2365" customWidth="1"/>
    <col min="9733" max="9733" width="13.7109375" style="2365" customWidth="1"/>
    <col min="9734" max="9734" width="12.42578125" style="2365" customWidth="1"/>
    <col min="9735" max="9736" width="15.140625" style="2365" bestFit="1" customWidth="1"/>
    <col min="9737" max="9737" width="19" style="2365" customWidth="1"/>
    <col min="9738" max="9738" width="9.28515625" style="2365" customWidth="1"/>
    <col min="9739" max="9739" width="9.28515625" style="2365" bestFit="1" customWidth="1"/>
    <col min="9740" max="9740" width="11" style="2365" customWidth="1"/>
    <col min="9741" max="9741" width="9.28515625" style="2365" bestFit="1" customWidth="1"/>
    <col min="9742" max="9742" width="14.85546875" style="2365" bestFit="1" customWidth="1"/>
    <col min="9743" max="9743" width="14.5703125" style="2365" bestFit="1" customWidth="1"/>
    <col min="9744" max="9984" width="9.140625" style="2365"/>
    <col min="9985" max="9985" width="14.42578125" style="2365" customWidth="1"/>
    <col min="9986" max="9986" width="12.7109375" style="2365" customWidth="1"/>
    <col min="9987" max="9988" width="16.7109375" style="2365" customWidth="1"/>
    <col min="9989" max="9989" width="13.7109375" style="2365" customWidth="1"/>
    <col min="9990" max="9990" width="12.42578125" style="2365" customWidth="1"/>
    <col min="9991" max="9992" width="15.140625" style="2365" bestFit="1" customWidth="1"/>
    <col min="9993" max="9993" width="19" style="2365" customWidth="1"/>
    <col min="9994" max="9994" width="9.28515625" style="2365" customWidth="1"/>
    <col min="9995" max="9995" width="9.28515625" style="2365" bestFit="1" customWidth="1"/>
    <col min="9996" max="9996" width="11" style="2365" customWidth="1"/>
    <col min="9997" max="9997" width="9.28515625" style="2365" bestFit="1" customWidth="1"/>
    <col min="9998" max="9998" width="14.85546875" style="2365" bestFit="1" customWidth="1"/>
    <col min="9999" max="9999" width="14.5703125" style="2365" bestFit="1" customWidth="1"/>
    <col min="10000" max="10240" width="9.140625" style="2365"/>
    <col min="10241" max="10241" width="14.42578125" style="2365" customWidth="1"/>
    <col min="10242" max="10242" width="12.7109375" style="2365" customWidth="1"/>
    <col min="10243" max="10244" width="16.7109375" style="2365" customWidth="1"/>
    <col min="10245" max="10245" width="13.7109375" style="2365" customWidth="1"/>
    <col min="10246" max="10246" width="12.42578125" style="2365" customWidth="1"/>
    <col min="10247" max="10248" width="15.140625" style="2365" bestFit="1" customWidth="1"/>
    <col min="10249" max="10249" width="19" style="2365" customWidth="1"/>
    <col min="10250" max="10250" width="9.28515625" style="2365" customWidth="1"/>
    <col min="10251" max="10251" width="9.28515625" style="2365" bestFit="1" customWidth="1"/>
    <col min="10252" max="10252" width="11" style="2365" customWidth="1"/>
    <col min="10253" max="10253" width="9.28515625" style="2365" bestFit="1" customWidth="1"/>
    <col min="10254" max="10254" width="14.85546875" style="2365" bestFit="1" customWidth="1"/>
    <col min="10255" max="10255" width="14.5703125" style="2365" bestFit="1" customWidth="1"/>
    <col min="10256" max="10496" width="9.140625" style="2365"/>
    <col min="10497" max="10497" width="14.42578125" style="2365" customWidth="1"/>
    <col min="10498" max="10498" width="12.7109375" style="2365" customWidth="1"/>
    <col min="10499" max="10500" width="16.7109375" style="2365" customWidth="1"/>
    <col min="10501" max="10501" width="13.7109375" style="2365" customWidth="1"/>
    <col min="10502" max="10502" width="12.42578125" style="2365" customWidth="1"/>
    <col min="10503" max="10504" width="15.140625" style="2365" bestFit="1" customWidth="1"/>
    <col min="10505" max="10505" width="19" style="2365" customWidth="1"/>
    <col min="10506" max="10506" width="9.28515625" style="2365" customWidth="1"/>
    <col min="10507" max="10507" width="9.28515625" style="2365" bestFit="1" customWidth="1"/>
    <col min="10508" max="10508" width="11" style="2365" customWidth="1"/>
    <col min="10509" max="10509" width="9.28515625" style="2365" bestFit="1" customWidth="1"/>
    <col min="10510" max="10510" width="14.85546875" style="2365" bestFit="1" customWidth="1"/>
    <col min="10511" max="10511" width="14.5703125" style="2365" bestFit="1" customWidth="1"/>
    <col min="10512" max="10752" width="9.140625" style="2365"/>
    <col min="10753" max="10753" width="14.42578125" style="2365" customWidth="1"/>
    <col min="10754" max="10754" width="12.7109375" style="2365" customWidth="1"/>
    <col min="10755" max="10756" width="16.7109375" style="2365" customWidth="1"/>
    <col min="10757" max="10757" width="13.7109375" style="2365" customWidth="1"/>
    <col min="10758" max="10758" width="12.42578125" style="2365" customWidth="1"/>
    <col min="10759" max="10760" width="15.140625" style="2365" bestFit="1" customWidth="1"/>
    <col min="10761" max="10761" width="19" style="2365" customWidth="1"/>
    <col min="10762" max="10762" width="9.28515625" style="2365" customWidth="1"/>
    <col min="10763" max="10763" width="9.28515625" style="2365" bestFit="1" customWidth="1"/>
    <col min="10764" max="10764" width="11" style="2365" customWidth="1"/>
    <col min="10765" max="10765" width="9.28515625" style="2365" bestFit="1" customWidth="1"/>
    <col min="10766" max="10766" width="14.85546875" style="2365" bestFit="1" customWidth="1"/>
    <col min="10767" max="10767" width="14.5703125" style="2365" bestFit="1" customWidth="1"/>
    <col min="10768" max="11008" width="9.140625" style="2365"/>
    <col min="11009" max="11009" width="14.42578125" style="2365" customWidth="1"/>
    <col min="11010" max="11010" width="12.7109375" style="2365" customWidth="1"/>
    <col min="11011" max="11012" width="16.7109375" style="2365" customWidth="1"/>
    <col min="11013" max="11013" width="13.7109375" style="2365" customWidth="1"/>
    <col min="11014" max="11014" width="12.42578125" style="2365" customWidth="1"/>
    <col min="11015" max="11016" width="15.140625" style="2365" bestFit="1" customWidth="1"/>
    <col min="11017" max="11017" width="19" style="2365" customWidth="1"/>
    <col min="11018" max="11018" width="9.28515625" style="2365" customWidth="1"/>
    <col min="11019" max="11019" width="9.28515625" style="2365" bestFit="1" customWidth="1"/>
    <col min="11020" max="11020" width="11" style="2365" customWidth="1"/>
    <col min="11021" max="11021" width="9.28515625" style="2365" bestFit="1" customWidth="1"/>
    <col min="11022" max="11022" width="14.85546875" style="2365" bestFit="1" customWidth="1"/>
    <col min="11023" max="11023" width="14.5703125" style="2365" bestFit="1" customWidth="1"/>
    <col min="11024" max="11264" width="9.140625" style="2365"/>
    <col min="11265" max="11265" width="14.42578125" style="2365" customWidth="1"/>
    <col min="11266" max="11266" width="12.7109375" style="2365" customWidth="1"/>
    <col min="11267" max="11268" width="16.7109375" style="2365" customWidth="1"/>
    <col min="11269" max="11269" width="13.7109375" style="2365" customWidth="1"/>
    <col min="11270" max="11270" width="12.42578125" style="2365" customWidth="1"/>
    <col min="11271" max="11272" width="15.140625" style="2365" bestFit="1" customWidth="1"/>
    <col min="11273" max="11273" width="19" style="2365" customWidth="1"/>
    <col min="11274" max="11274" width="9.28515625" style="2365" customWidth="1"/>
    <col min="11275" max="11275" width="9.28515625" style="2365" bestFit="1" customWidth="1"/>
    <col min="11276" max="11276" width="11" style="2365" customWidth="1"/>
    <col min="11277" max="11277" width="9.28515625" style="2365" bestFit="1" customWidth="1"/>
    <col min="11278" max="11278" width="14.85546875" style="2365" bestFit="1" customWidth="1"/>
    <col min="11279" max="11279" width="14.5703125" style="2365" bestFit="1" customWidth="1"/>
    <col min="11280" max="11520" width="9.140625" style="2365"/>
    <col min="11521" max="11521" width="14.42578125" style="2365" customWidth="1"/>
    <col min="11522" max="11522" width="12.7109375" style="2365" customWidth="1"/>
    <col min="11523" max="11524" width="16.7109375" style="2365" customWidth="1"/>
    <col min="11525" max="11525" width="13.7109375" style="2365" customWidth="1"/>
    <col min="11526" max="11526" width="12.42578125" style="2365" customWidth="1"/>
    <col min="11527" max="11528" width="15.140625" style="2365" bestFit="1" customWidth="1"/>
    <col min="11529" max="11529" width="19" style="2365" customWidth="1"/>
    <col min="11530" max="11530" width="9.28515625" style="2365" customWidth="1"/>
    <col min="11531" max="11531" width="9.28515625" style="2365" bestFit="1" customWidth="1"/>
    <col min="11532" max="11532" width="11" style="2365" customWidth="1"/>
    <col min="11533" max="11533" width="9.28515625" style="2365" bestFit="1" customWidth="1"/>
    <col min="11534" max="11534" width="14.85546875" style="2365" bestFit="1" customWidth="1"/>
    <col min="11535" max="11535" width="14.5703125" style="2365" bestFit="1" customWidth="1"/>
    <col min="11536" max="11776" width="9.140625" style="2365"/>
    <col min="11777" max="11777" width="14.42578125" style="2365" customWidth="1"/>
    <col min="11778" max="11778" width="12.7109375" style="2365" customWidth="1"/>
    <col min="11779" max="11780" width="16.7109375" style="2365" customWidth="1"/>
    <col min="11781" max="11781" width="13.7109375" style="2365" customWidth="1"/>
    <col min="11782" max="11782" width="12.42578125" style="2365" customWidth="1"/>
    <col min="11783" max="11784" width="15.140625" style="2365" bestFit="1" customWidth="1"/>
    <col min="11785" max="11785" width="19" style="2365" customWidth="1"/>
    <col min="11786" max="11786" width="9.28515625" style="2365" customWidth="1"/>
    <col min="11787" max="11787" width="9.28515625" style="2365" bestFit="1" customWidth="1"/>
    <col min="11788" max="11788" width="11" style="2365" customWidth="1"/>
    <col min="11789" max="11789" width="9.28515625" style="2365" bestFit="1" customWidth="1"/>
    <col min="11790" max="11790" width="14.85546875" style="2365" bestFit="1" customWidth="1"/>
    <col min="11791" max="11791" width="14.5703125" style="2365" bestFit="1" customWidth="1"/>
    <col min="11792" max="12032" width="9.140625" style="2365"/>
    <col min="12033" max="12033" width="14.42578125" style="2365" customWidth="1"/>
    <col min="12034" max="12034" width="12.7109375" style="2365" customWidth="1"/>
    <col min="12035" max="12036" width="16.7109375" style="2365" customWidth="1"/>
    <col min="12037" max="12037" width="13.7109375" style="2365" customWidth="1"/>
    <col min="12038" max="12038" width="12.42578125" style="2365" customWidth="1"/>
    <col min="12039" max="12040" width="15.140625" style="2365" bestFit="1" customWidth="1"/>
    <col min="12041" max="12041" width="19" style="2365" customWidth="1"/>
    <col min="12042" max="12042" width="9.28515625" style="2365" customWidth="1"/>
    <col min="12043" max="12043" width="9.28515625" style="2365" bestFit="1" customWidth="1"/>
    <col min="12044" max="12044" width="11" style="2365" customWidth="1"/>
    <col min="12045" max="12045" width="9.28515625" style="2365" bestFit="1" customWidth="1"/>
    <col min="12046" max="12046" width="14.85546875" style="2365" bestFit="1" customWidth="1"/>
    <col min="12047" max="12047" width="14.5703125" style="2365" bestFit="1" customWidth="1"/>
    <col min="12048" max="12288" width="9.140625" style="2365"/>
    <col min="12289" max="12289" width="14.42578125" style="2365" customWidth="1"/>
    <col min="12290" max="12290" width="12.7109375" style="2365" customWidth="1"/>
    <col min="12291" max="12292" width="16.7109375" style="2365" customWidth="1"/>
    <col min="12293" max="12293" width="13.7109375" style="2365" customWidth="1"/>
    <col min="12294" max="12294" width="12.42578125" style="2365" customWidth="1"/>
    <col min="12295" max="12296" width="15.140625" style="2365" bestFit="1" customWidth="1"/>
    <col min="12297" max="12297" width="19" style="2365" customWidth="1"/>
    <col min="12298" max="12298" width="9.28515625" style="2365" customWidth="1"/>
    <col min="12299" max="12299" width="9.28515625" style="2365" bestFit="1" customWidth="1"/>
    <col min="12300" max="12300" width="11" style="2365" customWidth="1"/>
    <col min="12301" max="12301" width="9.28515625" style="2365" bestFit="1" customWidth="1"/>
    <col min="12302" max="12302" width="14.85546875" style="2365" bestFit="1" customWidth="1"/>
    <col min="12303" max="12303" width="14.5703125" style="2365" bestFit="1" customWidth="1"/>
    <col min="12304" max="12544" width="9.140625" style="2365"/>
    <col min="12545" max="12545" width="14.42578125" style="2365" customWidth="1"/>
    <col min="12546" max="12546" width="12.7109375" style="2365" customWidth="1"/>
    <col min="12547" max="12548" width="16.7109375" style="2365" customWidth="1"/>
    <col min="12549" max="12549" width="13.7109375" style="2365" customWidth="1"/>
    <col min="12550" max="12550" width="12.42578125" style="2365" customWidth="1"/>
    <col min="12551" max="12552" width="15.140625" style="2365" bestFit="1" customWidth="1"/>
    <col min="12553" max="12553" width="19" style="2365" customWidth="1"/>
    <col min="12554" max="12554" width="9.28515625" style="2365" customWidth="1"/>
    <col min="12555" max="12555" width="9.28515625" style="2365" bestFit="1" customWidth="1"/>
    <col min="12556" max="12556" width="11" style="2365" customWidth="1"/>
    <col min="12557" max="12557" width="9.28515625" style="2365" bestFit="1" customWidth="1"/>
    <col min="12558" max="12558" width="14.85546875" style="2365" bestFit="1" customWidth="1"/>
    <col min="12559" max="12559" width="14.5703125" style="2365" bestFit="1" customWidth="1"/>
    <col min="12560" max="12800" width="9.140625" style="2365"/>
    <col min="12801" max="12801" width="14.42578125" style="2365" customWidth="1"/>
    <col min="12802" max="12802" width="12.7109375" style="2365" customWidth="1"/>
    <col min="12803" max="12804" width="16.7109375" style="2365" customWidth="1"/>
    <col min="12805" max="12805" width="13.7109375" style="2365" customWidth="1"/>
    <col min="12806" max="12806" width="12.42578125" style="2365" customWidth="1"/>
    <col min="12807" max="12808" width="15.140625" style="2365" bestFit="1" customWidth="1"/>
    <col min="12809" max="12809" width="19" style="2365" customWidth="1"/>
    <col min="12810" max="12810" width="9.28515625" style="2365" customWidth="1"/>
    <col min="12811" max="12811" width="9.28515625" style="2365" bestFit="1" customWidth="1"/>
    <col min="12812" max="12812" width="11" style="2365" customWidth="1"/>
    <col min="12813" max="12813" width="9.28515625" style="2365" bestFit="1" customWidth="1"/>
    <col min="12814" max="12814" width="14.85546875" style="2365" bestFit="1" customWidth="1"/>
    <col min="12815" max="12815" width="14.5703125" style="2365" bestFit="1" customWidth="1"/>
    <col min="12816" max="13056" width="9.140625" style="2365"/>
    <col min="13057" max="13057" width="14.42578125" style="2365" customWidth="1"/>
    <col min="13058" max="13058" width="12.7109375" style="2365" customWidth="1"/>
    <col min="13059" max="13060" width="16.7109375" style="2365" customWidth="1"/>
    <col min="13061" max="13061" width="13.7109375" style="2365" customWidth="1"/>
    <col min="13062" max="13062" width="12.42578125" style="2365" customWidth="1"/>
    <col min="13063" max="13064" width="15.140625" style="2365" bestFit="1" customWidth="1"/>
    <col min="13065" max="13065" width="19" style="2365" customWidth="1"/>
    <col min="13066" max="13066" width="9.28515625" style="2365" customWidth="1"/>
    <col min="13067" max="13067" width="9.28515625" style="2365" bestFit="1" customWidth="1"/>
    <col min="13068" max="13068" width="11" style="2365" customWidth="1"/>
    <col min="13069" max="13069" width="9.28515625" style="2365" bestFit="1" customWidth="1"/>
    <col min="13070" max="13070" width="14.85546875" style="2365" bestFit="1" customWidth="1"/>
    <col min="13071" max="13071" width="14.5703125" style="2365" bestFit="1" customWidth="1"/>
    <col min="13072" max="13312" width="9.140625" style="2365"/>
    <col min="13313" max="13313" width="14.42578125" style="2365" customWidth="1"/>
    <col min="13314" max="13314" width="12.7109375" style="2365" customWidth="1"/>
    <col min="13315" max="13316" width="16.7109375" style="2365" customWidth="1"/>
    <col min="13317" max="13317" width="13.7109375" style="2365" customWidth="1"/>
    <col min="13318" max="13318" width="12.42578125" style="2365" customWidth="1"/>
    <col min="13319" max="13320" width="15.140625" style="2365" bestFit="1" customWidth="1"/>
    <col min="13321" max="13321" width="19" style="2365" customWidth="1"/>
    <col min="13322" max="13322" width="9.28515625" style="2365" customWidth="1"/>
    <col min="13323" max="13323" width="9.28515625" style="2365" bestFit="1" customWidth="1"/>
    <col min="13324" max="13324" width="11" style="2365" customWidth="1"/>
    <col min="13325" max="13325" width="9.28515625" style="2365" bestFit="1" customWidth="1"/>
    <col min="13326" max="13326" width="14.85546875" style="2365" bestFit="1" customWidth="1"/>
    <col min="13327" max="13327" width="14.5703125" style="2365" bestFit="1" customWidth="1"/>
    <col min="13328" max="13568" width="9.140625" style="2365"/>
    <col min="13569" max="13569" width="14.42578125" style="2365" customWidth="1"/>
    <col min="13570" max="13570" width="12.7109375" style="2365" customWidth="1"/>
    <col min="13571" max="13572" width="16.7109375" style="2365" customWidth="1"/>
    <col min="13573" max="13573" width="13.7109375" style="2365" customWidth="1"/>
    <col min="13574" max="13574" width="12.42578125" style="2365" customWidth="1"/>
    <col min="13575" max="13576" width="15.140625" style="2365" bestFit="1" customWidth="1"/>
    <col min="13577" max="13577" width="19" style="2365" customWidth="1"/>
    <col min="13578" max="13578" width="9.28515625" style="2365" customWidth="1"/>
    <col min="13579" max="13579" width="9.28515625" style="2365" bestFit="1" customWidth="1"/>
    <col min="13580" max="13580" width="11" style="2365" customWidth="1"/>
    <col min="13581" max="13581" width="9.28515625" style="2365" bestFit="1" customWidth="1"/>
    <col min="13582" max="13582" width="14.85546875" style="2365" bestFit="1" customWidth="1"/>
    <col min="13583" max="13583" width="14.5703125" style="2365" bestFit="1" customWidth="1"/>
    <col min="13584" max="13824" width="9.140625" style="2365"/>
    <col min="13825" max="13825" width="14.42578125" style="2365" customWidth="1"/>
    <col min="13826" max="13826" width="12.7109375" style="2365" customWidth="1"/>
    <col min="13827" max="13828" width="16.7109375" style="2365" customWidth="1"/>
    <col min="13829" max="13829" width="13.7109375" style="2365" customWidth="1"/>
    <col min="13830" max="13830" width="12.42578125" style="2365" customWidth="1"/>
    <col min="13831" max="13832" width="15.140625" style="2365" bestFit="1" customWidth="1"/>
    <col min="13833" max="13833" width="19" style="2365" customWidth="1"/>
    <col min="13834" max="13834" width="9.28515625" style="2365" customWidth="1"/>
    <col min="13835" max="13835" width="9.28515625" style="2365" bestFit="1" customWidth="1"/>
    <col min="13836" max="13836" width="11" style="2365" customWidth="1"/>
    <col min="13837" max="13837" width="9.28515625" style="2365" bestFit="1" customWidth="1"/>
    <col min="13838" max="13838" width="14.85546875" style="2365" bestFit="1" customWidth="1"/>
    <col min="13839" max="13839" width="14.5703125" style="2365" bestFit="1" customWidth="1"/>
    <col min="13840" max="14080" width="9.140625" style="2365"/>
    <col min="14081" max="14081" width="14.42578125" style="2365" customWidth="1"/>
    <col min="14082" max="14082" width="12.7109375" style="2365" customWidth="1"/>
    <col min="14083" max="14084" width="16.7109375" style="2365" customWidth="1"/>
    <col min="14085" max="14085" width="13.7109375" style="2365" customWidth="1"/>
    <col min="14086" max="14086" width="12.42578125" style="2365" customWidth="1"/>
    <col min="14087" max="14088" width="15.140625" style="2365" bestFit="1" customWidth="1"/>
    <col min="14089" max="14089" width="19" style="2365" customWidth="1"/>
    <col min="14090" max="14090" width="9.28515625" style="2365" customWidth="1"/>
    <col min="14091" max="14091" width="9.28515625" style="2365" bestFit="1" customWidth="1"/>
    <col min="14092" max="14092" width="11" style="2365" customWidth="1"/>
    <col min="14093" max="14093" width="9.28515625" style="2365" bestFit="1" customWidth="1"/>
    <col min="14094" max="14094" width="14.85546875" style="2365" bestFit="1" customWidth="1"/>
    <col min="14095" max="14095" width="14.5703125" style="2365" bestFit="1" customWidth="1"/>
    <col min="14096" max="14336" width="9.140625" style="2365"/>
    <col min="14337" max="14337" width="14.42578125" style="2365" customWidth="1"/>
    <col min="14338" max="14338" width="12.7109375" style="2365" customWidth="1"/>
    <col min="14339" max="14340" width="16.7109375" style="2365" customWidth="1"/>
    <col min="14341" max="14341" width="13.7109375" style="2365" customWidth="1"/>
    <col min="14342" max="14342" width="12.42578125" style="2365" customWidth="1"/>
    <col min="14343" max="14344" width="15.140625" style="2365" bestFit="1" customWidth="1"/>
    <col min="14345" max="14345" width="19" style="2365" customWidth="1"/>
    <col min="14346" max="14346" width="9.28515625" style="2365" customWidth="1"/>
    <col min="14347" max="14347" width="9.28515625" style="2365" bestFit="1" customWidth="1"/>
    <col min="14348" max="14348" width="11" style="2365" customWidth="1"/>
    <col min="14349" max="14349" width="9.28515625" style="2365" bestFit="1" customWidth="1"/>
    <col min="14350" max="14350" width="14.85546875" style="2365" bestFit="1" customWidth="1"/>
    <col min="14351" max="14351" width="14.5703125" style="2365" bestFit="1" customWidth="1"/>
    <col min="14352" max="14592" width="9.140625" style="2365"/>
    <col min="14593" max="14593" width="14.42578125" style="2365" customWidth="1"/>
    <col min="14594" max="14594" width="12.7109375" style="2365" customWidth="1"/>
    <col min="14595" max="14596" width="16.7109375" style="2365" customWidth="1"/>
    <col min="14597" max="14597" width="13.7109375" style="2365" customWidth="1"/>
    <col min="14598" max="14598" width="12.42578125" style="2365" customWidth="1"/>
    <col min="14599" max="14600" width="15.140625" style="2365" bestFit="1" customWidth="1"/>
    <col min="14601" max="14601" width="19" style="2365" customWidth="1"/>
    <col min="14602" max="14602" width="9.28515625" style="2365" customWidth="1"/>
    <col min="14603" max="14603" width="9.28515625" style="2365" bestFit="1" customWidth="1"/>
    <col min="14604" max="14604" width="11" style="2365" customWidth="1"/>
    <col min="14605" max="14605" width="9.28515625" style="2365" bestFit="1" customWidth="1"/>
    <col min="14606" max="14606" width="14.85546875" style="2365" bestFit="1" customWidth="1"/>
    <col min="14607" max="14607" width="14.5703125" style="2365" bestFit="1" customWidth="1"/>
    <col min="14608" max="14848" width="9.140625" style="2365"/>
    <col min="14849" max="14849" width="14.42578125" style="2365" customWidth="1"/>
    <col min="14850" max="14850" width="12.7109375" style="2365" customWidth="1"/>
    <col min="14851" max="14852" width="16.7109375" style="2365" customWidth="1"/>
    <col min="14853" max="14853" width="13.7109375" style="2365" customWidth="1"/>
    <col min="14854" max="14854" width="12.42578125" style="2365" customWidth="1"/>
    <col min="14855" max="14856" width="15.140625" style="2365" bestFit="1" customWidth="1"/>
    <col min="14857" max="14857" width="19" style="2365" customWidth="1"/>
    <col min="14858" max="14858" width="9.28515625" style="2365" customWidth="1"/>
    <col min="14859" max="14859" width="9.28515625" style="2365" bestFit="1" customWidth="1"/>
    <col min="14860" max="14860" width="11" style="2365" customWidth="1"/>
    <col min="14861" max="14861" width="9.28515625" style="2365" bestFit="1" customWidth="1"/>
    <col min="14862" max="14862" width="14.85546875" style="2365" bestFit="1" customWidth="1"/>
    <col min="14863" max="14863" width="14.5703125" style="2365" bestFit="1" customWidth="1"/>
    <col min="14864" max="15104" width="9.140625" style="2365"/>
    <col min="15105" max="15105" width="14.42578125" style="2365" customWidth="1"/>
    <col min="15106" max="15106" width="12.7109375" style="2365" customWidth="1"/>
    <col min="15107" max="15108" width="16.7109375" style="2365" customWidth="1"/>
    <col min="15109" max="15109" width="13.7109375" style="2365" customWidth="1"/>
    <col min="15110" max="15110" width="12.42578125" style="2365" customWidth="1"/>
    <col min="15111" max="15112" width="15.140625" style="2365" bestFit="1" customWidth="1"/>
    <col min="15113" max="15113" width="19" style="2365" customWidth="1"/>
    <col min="15114" max="15114" width="9.28515625" style="2365" customWidth="1"/>
    <col min="15115" max="15115" width="9.28515625" style="2365" bestFit="1" customWidth="1"/>
    <col min="15116" max="15116" width="11" style="2365" customWidth="1"/>
    <col min="15117" max="15117" width="9.28515625" style="2365" bestFit="1" customWidth="1"/>
    <col min="15118" max="15118" width="14.85546875" style="2365" bestFit="1" customWidth="1"/>
    <col min="15119" max="15119" width="14.5703125" style="2365" bestFit="1" customWidth="1"/>
    <col min="15120" max="15360" width="9.140625" style="2365"/>
    <col min="15361" max="15361" width="14.42578125" style="2365" customWidth="1"/>
    <col min="15362" max="15362" width="12.7109375" style="2365" customWidth="1"/>
    <col min="15363" max="15364" width="16.7109375" style="2365" customWidth="1"/>
    <col min="15365" max="15365" width="13.7109375" style="2365" customWidth="1"/>
    <col min="15366" max="15366" width="12.42578125" style="2365" customWidth="1"/>
    <col min="15367" max="15368" width="15.140625" style="2365" bestFit="1" customWidth="1"/>
    <col min="15369" max="15369" width="19" style="2365" customWidth="1"/>
    <col min="15370" max="15370" width="9.28515625" style="2365" customWidth="1"/>
    <col min="15371" max="15371" width="9.28515625" style="2365" bestFit="1" customWidth="1"/>
    <col min="15372" max="15372" width="11" style="2365" customWidth="1"/>
    <col min="15373" max="15373" width="9.28515625" style="2365" bestFit="1" customWidth="1"/>
    <col min="15374" max="15374" width="14.85546875" style="2365" bestFit="1" customWidth="1"/>
    <col min="15375" max="15375" width="14.5703125" style="2365" bestFit="1" customWidth="1"/>
    <col min="15376" max="15616" width="9.140625" style="2365"/>
    <col min="15617" max="15617" width="14.42578125" style="2365" customWidth="1"/>
    <col min="15618" max="15618" width="12.7109375" style="2365" customWidth="1"/>
    <col min="15619" max="15620" width="16.7109375" style="2365" customWidth="1"/>
    <col min="15621" max="15621" width="13.7109375" style="2365" customWidth="1"/>
    <col min="15622" max="15622" width="12.42578125" style="2365" customWidth="1"/>
    <col min="15623" max="15624" width="15.140625" style="2365" bestFit="1" customWidth="1"/>
    <col min="15625" max="15625" width="19" style="2365" customWidth="1"/>
    <col min="15626" max="15626" width="9.28515625" style="2365" customWidth="1"/>
    <col min="15627" max="15627" width="9.28515625" style="2365" bestFit="1" customWidth="1"/>
    <col min="15628" max="15628" width="11" style="2365" customWidth="1"/>
    <col min="15629" max="15629" width="9.28515625" style="2365" bestFit="1" customWidth="1"/>
    <col min="15630" max="15630" width="14.85546875" style="2365" bestFit="1" customWidth="1"/>
    <col min="15631" max="15631" width="14.5703125" style="2365" bestFit="1" customWidth="1"/>
    <col min="15632" max="15872" width="9.140625" style="2365"/>
    <col min="15873" max="15873" width="14.42578125" style="2365" customWidth="1"/>
    <col min="15874" max="15874" width="12.7109375" style="2365" customWidth="1"/>
    <col min="15875" max="15876" width="16.7109375" style="2365" customWidth="1"/>
    <col min="15877" max="15877" width="13.7109375" style="2365" customWidth="1"/>
    <col min="15878" max="15878" width="12.42578125" style="2365" customWidth="1"/>
    <col min="15879" max="15880" width="15.140625" style="2365" bestFit="1" customWidth="1"/>
    <col min="15881" max="15881" width="19" style="2365" customWidth="1"/>
    <col min="15882" max="15882" width="9.28515625" style="2365" customWidth="1"/>
    <col min="15883" max="15883" width="9.28515625" style="2365" bestFit="1" customWidth="1"/>
    <col min="15884" max="15884" width="11" style="2365" customWidth="1"/>
    <col min="15885" max="15885" width="9.28515625" style="2365" bestFit="1" customWidth="1"/>
    <col min="15886" max="15886" width="14.85546875" style="2365" bestFit="1" customWidth="1"/>
    <col min="15887" max="15887" width="14.5703125" style="2365" bestFit="1" customWidth="1"/>
    <col min="15888" max="16128" width="9.140625" style="2365"/>
    <col min="16129" max="16129" width="14.42578125" style="2365" customWidth="1"/>
    <col min="16130" max="16130" width="12.7109375" style="2365" customWidth="1"/>
    <col min="16131" max="16132" width="16.7109375" style="2365" customWidth="1"/>
    <col min="16133" max="16133" width="13.7109375" style="2365" customWidth="1"/>
    <col min="16134" max="16134" width="12.42578125" style="2365" customWidth="1"/>
    <col min="16135" max="16136" width="15.140625" style="2365" bestFit="1" customWidth="1"/>
    <col min="16137" max="16137" width="19" style="2365" customWidth="1"/>
    <col min="16138" max="16138" width="9.28515625" style="2365" customWidth="1"/>
    <col min="16139" max="16139" width="9.28515625" style="2365" bestFit="1" customWidth="1"/>
    <col min="16140" max="16140" width="11" style="2365" customWidth="1"/>
    <col min="16141" max="16141" width="9.28515625" style="2365" bestFit="1" customWidth="1"/>
    <col min="16142" max="16142" width="14.85546875" style="2365" bestFit="1" customWidth="1"/>
    <col min="16143" max="16143" width="14.5703125" style="2365" bestFit="1" customWidth="1"/>
    <col min="16144" max="16384" width="9.140625" style="2365"/>
  </cols>
  <sheetData>
    <row r="1" spans="1:10" s="2362" customFormat="1" ht="18.75" customHeight="1" x14ac:dyDescent="0.25">
      <c r="A1" s="3551" t="s">
        <v>5049</v>
      </c>
      <c r="C1" s="2363"/>
      <c r="D1" s="2363"/>
      <c r="J1" s="2364" t="s">
        <v>5050</v>
      </c>
    </row>
    <row r="2" spans="1:10" ht="14.25" customHeight="1" thickBot="1" x14ac:dyDescent="0.3">
      <c r="F2" s="2367"/>
    </row>
    <row r="3" spans="1:10" s="2368" customFormat="1" ht="18.75" thickTop="1" thickBot="1" x14ac:dyDescent="0.3">
      <c r="A3" s="4468" t="s">
        <v>0</v>
      </c>
      <c r="B3" s="4471" t="s">
        <v>5051</v>
      </c>
      <c r="C3" s="4471"/>
      <c r="D3" s="4471"/>
      <c r="E3" s="4471"/>
      <c r="F3" s="4471"/>
      <c r="G3" s="4471"/>
      <c r="H3" s="4472"/>
    </row>
    <row r="4" spans="1:10" s="2368" customFormat="1" ht="16.5" customHeight="1" thickBot="1" x14ac:dyDescent="0.3">
      <c r="A4" s="4469"/>
      <c r="B4" s="3534" t="s">
        <v>3918</v>
      </c>
      <c r="C4" s="3535"/>
      <c r="D4" s="3535"/>
      <c r="E4" s="4473" t="s">
        <v>360</v>
      </c>
      <c r="F4" s="4473"/>
      <c r="G4" s="4473"/>
      <c r="H4" s="4474"/>
    </row>
    <row r="5" spans="1:10" s="2368" customFormat="1" ht="12.75" customHeight="1" x14ac:dyDescent="0.25">
      <c r="A5" s="4469"/>
      <c r="B5" s="3536" t="s">
        <v>3888</v>
      </c>
      <c r="C5" s="3534" t="s">
        <v>5774</v>
      </c>
      <c r="D5" s="3534" t="s">
        <v>5774</v>
      </c>
      <c r="E5" s="3537" t="s">
        <v>5052</v>
      </c>
      <c r="F5" s="3537" t="s">
        <v>5053</v>
      </c>
      <c r="G5" s="3534" t="s">
        <v>5054</v>
      </c>
      <c r="H5" s="3538" t="s">
        <v>5055</v>
      </c>
    </row>
    <row r="6" spans="1:10" s="2368" customFormat="1" ht="15" customHeight="1" x14ac:dyDescent="0.25">
      <c r="A6" s="4469"/>
      <c r="B6" s="3536" t="s">
        <v>5056</v>
      </c>
      <c r="C6" s="3536" t="s">
        <v>5057</v>
      </c>
      <c r="D6" s="3536" t="s">
        <v>5058</v>
      </c>
      <c r="E6" s="3536" t="s">
        <v>5775</v>
      </c>
      <c r="F6" s="3539"/>
      <c r="G6" s="3536" t="s">
        <v>4128</v>
      </c>
      <c r="H6" s="3538" t="s">
        <v>4128</v>
      </c>
    </row>
    <row r="7" spans="1:10" s="2368" customFormat="1" ht="17.25" customHeight="1" thickBot="1" x14ac:dyDescent="0.3">
      <c r="A7" s="4470"/>
      <c r="B7" s="3540"/>
      <c r="C7" s="3540"/>
      <c r="D7" s="3540"/>
      <c r="E7" s="3540"/>
      <c r="F7" s="3541" t="s">
        <v>3927</v>
      </c>
      <c r="G7" s="3540" t="s">
        <v>3921</v>
      </c>
      <c r="H7" s="3542" t="s">
        <v>5059</v>
      </c>
    </row>
    <row r="8" spans="1:10" ht="12.75" hidden="1" customHeight="1" x14ac:dyDescent="0.25">
      <c r="A8" s="2369">
        <v>37438</v>
      </c>
      <c r="B8" s="2370">
        <v>23</v>
      </c>
      <c r="C8" s="2371">
        <v>703.38</v>
      </c>
      <c r="D8" s="2371">
        <v>375.02</v>
      </c>
      <c r="E8" s="2372">
        <v>79.459999999999994</v>
      </c>
      <c r="F8" s="2373">
        <v>359.86</v>
      </c>
      <c r="G8" s="2374">
        <v>5462</v>
      </c>
      <c r="H8" s="2375">
        <v>390</v>
      </c>
    </row>
    <row r="9" spans="1:10" ht="12.75" hidden="1" customHeight="1" x14ac:dyDescent="0.25">
      <c r="A9" s="2369">
        <v>37469</v>
      </c>
      <c r="B9" s="2370">
        <v>21</v>
      </c>
      <c r="C9" s="2371">
        <v>724.61</v>
      </c>
      <c r="D9" s="2371">
        <v>383.5</v>
      </c>
      <c r="E9" s="2372">
        <v>81.349999999999994</v>
      </c>
      <c r="F9" s="2373">
        <v>369.27</v>
      </c>
      <c r="G9" s="2374">
        <v>4237</v>
      </c>
      <c r="H9" s="2375">
        <v>334</v>
      </c>
    </row>
    <row r="10" spans="1:10" ht="12.75" hidden="1" customHeight="1" x14ac:dyDescent="0.25">
      <c r="A10" s="2369">
        <v>37500</v>
      </c>
      <c r="B10" s="2370">
        <v>20</v>
      </c>
      <c r="C10" s="2371">
        <v>748.41</v>
      </c>
      <c r="D10" s="2371">
        <v>393.72</v>
      </c>
      <c r="E10" s="2372">
        <v>82.34</v>
      </c>
      <c r="F10" s="2373">
        <v>381.25</v>
      </c>
      <c r="G10" s="2374">
        <v>6328</v>
      </c>
      <c r="H10" s="2375">
        <v>488</v>
      </c>
    </row>
    <row r="11" spans="1:10" ht="12.75" hidden="1" customHeight="1" x14ac:dyDescent="0.25">
      <c r="A11" s="2369">
        <v>37530</v>
      </c>
      <c r="B11" s="2370">
        <v>23</v>
      </c>
      <c r="C11" s="2371">
        <v>751.53</v>
      </c>
      <c r="D11" s="2371">
        <v>395.52</v>
      </c>
      <c r="E11" s="2372">
        <v>82.38</v>
      </c>
      <c r="F11" s="2373">
        <v>379.09</v>
      </c>
      <c r="G11" s="2374">
        <v>4380</v>
      </c>
      <c r="H11" s="2375">
        <v>399</v>
      </c>
    </row>
    <row r="12" spans="1:10" ht="12.75" hidden="1" customHeight="1" x14ac:dyDescent="0.25">
      <c r="A12" s="2369">
        <v>37562</v>
      </c>
      <c r="B12" s="2370">
        <v>20</v>
      </c>
      <c r="C12" s="2371">
        <v>757.45</v>
      </c>
      <c r="D12" s="2371">
        <v>400.61</v>
      </c>
      <c r="E12" s="2372">
        <v>82.79</v>
      </c>
      <c r="F12" s="2373">
        <v>380.92</v>
      </c>
      <c r="G12" s="2374">
        <v>5790</v>
      </c>
      <c r="H12" s="2375">
        <v>455</v>
      </c>
    </row>
    <row r="13" spans="1:10" ht="12.75" hidden="1" customHeight="1" x14ac:dyDescent="0.25">
      <c r="A13" s="2369">
        <v>37592</v>
      </c>
      <c r="B13" s="2370">
        <v>20</v>
      </c>
      <c r="C13" s="2371">
        <v>792.91</v>
      </c>
      <c r="D13" s="2371">
        <v>420.66</v>
      </c>
      <c r="E13" s="2372">
        <v>86.5</v>
      </c>
      <c r="F13" s="2373">
        <v>394.26</v>
      </c>
      <c r="G13" s="2374">
        <v>5671</v>
      </c>
      <c r="H13" s="2375">
        <v>421</v>
      </c>
    </row>
    <row r="14" spans="1:10" ht="12.75" hidden="1" customHeight="1" x14ac:dyDescent="0.25">
      <c r="A14" s="2369">
        <v>37624</v>
      </c>
      <c r="B14" s="2370">
        <v>21</v>
      </c>
      <c r="C14" s="2371">
        <v>855</v>
      </c>
      <c r="D14" s="2376">
        <v>463.05</v>
      </c>
      <c r="E14" s="2377">
        <v>94.07</v>
      </c>
      <c r="F14" s="2373">
        <v>419.4</v>
      </c>
      <c r="G14" s="2374">
        <v>7066</v>
      </c>
      <c r="H14" s="2375">
        <v>370</v>
      </c>
    </row>
    <row r="15" spans="1:10" ht="12.75" hidden="1" customHeight="1" x14ac:dyDescent="0.25">
      <c r="A15" s="2369">
        <v>37655</v>
      </c>
      <c r="B15" s="2370">
        <v>19</v>
      </c>
      <c r="C15" s="2371">
        <v>879.71</v>
      </c>
      <c r="D15" s="2376">
        <v>491.9</v>
      </c>
      <c r="E15" s="2377">
        <v>96.74</v>
      </c>
      <c r="F15" s="2373">
        <v>430.16</v>
      </c>
      <c r="G15" s="2374">
        <v>8543</v>
      </c>
      <c r="H15" s="2375">
        <v>419.83</v>
      </c>
    </row>
    <row r="16" spans="1:10" ht="12.75" hidden="1" customHeight="1" x14ac:dyDescent="0.25">
      <c r="A16" s="2369">
        <v>37683</v>
      </c>
      <c r="B16" s="2370">
        <v>20</v>
      </c>
      <c r="C16" s="2371">
        <v>870.27</v>
      </c>
      <c r="D16" s="2376">
        <v>492.47</v>
      </c>
      <c r="E16" s="2377">
        <v>95.12</v>
      </c>
      <c r="F16" s="2373">
        <v>425.16</v>
      </c>
      <c r="G16" s="2374">
        <v>6958</v>
      </c>
      <c r="H16" s="2375">
        <v>440</v>
      </c>
    </row>
    <row r="17" spans="1:8" ht="12.75" hidden="1" customHeight="1" x14ac:dyDescent="0.25">
      <c r="A17" s="2369">
        <v>37714</v>
      </c>
      <c r="B17" s="2370">
        <v>21</v>
      </c>
      <c r="C17" s="2371">
        <v>910.33</v>
      </c>
      <c r="D17" s="2376">
        <v>518.30999999999995</v>
      </c>
      <c r="E17" s="2377">
        <v>98.54</v>
      </c>
      <c r="F17" s="2373">
        <v>440</v>
      </c>
      <c r="G17" s="2374">
        <v>7399</v>
      </c>
      <c r="H17" s="2375">
        <v>814</v>
      </c>
    </row>
    <row r="18" spans="1:8" ht="12.75" hidden="1" customHeight="1" x14ac:dyDescent="0.25">
      <c r="A18" s="2369">
        <v>37742</v>
      </c>
      <c r="B18" s="2370">
        <v>21</v>
      </c>
      <c r="C18" s="2371">
        <v>968.13</v>
      </c>
      <c r="D18" s="2376">
        <v>548.11</v>
      </c>
      <c r="E18" s="2377">
        <v>104.06</v>
      </c>
      <c r="F18" s="2373">
        <v>465.27</v>
      </c>
      <c r="G18" s="2374">
        <v>10253</v>
      </c>
      <c r="H18" s="2375">
        <v>659</v>
      </c>
    </row>
    <row r="19" spans="1:8" ht="12.75" hidden="1" customHeight="1" x14ac:dyDescent="0.25">
      <c r="A19" s="2369">
        <v>37773</v>
      </c>
      <c r="B19" s="2370">
        <v>21</v>
      </c>
      <c r="C19" s="2371">
        <v>1004.17</v>
      </c>
      <c r="D19" s="2376">
        <v>551.09</v>
      </c>
      <c r="E19" s="2377">
        <v>105.98</v>
      </c>
      <c r="F19" s="2373">
        <v>481.03</v>
      </c>
      <c r="G19" s="2374">
        <v>10462</v>
      </c>
      <c r="H19" s="2375">
        <v>970</v>
      </c>
    </row>
    <row r="20" spans="1:8" ht="12.75" hidden="1" customHeight="1" x14ac:dyDescent="0.25">
      <c r="A20" s="2369">
        <v>37805</v>
      </c>
      <c r="B20" s="2370">
        <v>20</v>
      </c>
      <c r="C20" s="2371">
        <v>1013.62</v>
      </c>
      <c r="D20" s="2376">
        <v>537.32000000000005</v>
      </c>
      <c r="E20" s="2377">
        <v>105.19</v>
      </c>
      <c r="F20" s="2373">
        <v>480.96</v>
      </c>
      <c r="G20" s="2374">
        <v>20172</v>
      </c>
      <c r="H20" s="2375">
        <v>1026</v>
      </c>
    </row>
    <row r="21" spans="1:8" ht="13.5" hidden="1" customHeight="1" x14ac:dyDescent="0.25">
      <c r="A21" s="2369">
        <v>37836</v>
      </c>
      <c r="B21" s="2370">
        <v>21</v>
      </c>
      <c r="C21" s="2376">
        <v>995.12</v>
      </c>
      <c r="D21" s="2376">
        <v>531.36</v>
      </c>
      <c r="E21" s="2377">
        <v>102.27</v>
      </c>
      <c r="F21" s="2373">
        <v>472.29</v>
      </c>
      <c r="G21" s="2374">
        <v>11623</v>
      </c>
      <c r="H21" s="2375">
        <v>855</v>
      </c>
    </row>
    <row r="22" spans="1:8" ht="12.75" hidden="1" customHeight="1" x14ac:dyDescent="0.25">
      <c r="A22" s="2369">
        <v>37867</v>
      </c>
      <c r="B22" s="2378">
        <v>21</v>
      </c>
      <c r="C22" s="2376">
        <v>1018.06</v>
      </c>
      <c r="D22" s="2376">
        <v>544.78</v>
      </c>
      <c r="E22" s="2377">
        <v>105.32</v>
      </c>
      <c r="F22" s="2373">
        <v>483.08</v>
      </c>
      <c r="G22" s="2374">
        <v>6792</v>
      </c>
      <c r="H22" s="2375">
        <v>464</v>
      </c>
    </row>
    <row r="23" spans="1:8" ht="12.75" hidden="1" customHeight="1" x14ac:dyDescent="0.25">
      <c r="A23" s="2369">
        <v>37897</v>
      </c>
      <c r="B23" s="2378">
        <v>23</v>
      </c>
      <c r="C23" s="2376">
        <v>1089.51</v>
      </c>
      <c r="D23" s="2376">
        <v>591.4</v>
      </c>
      <c r="E23" s="2377">
        <v>113.54</v>
      </c>
      <c r="F23" s="2373">
        <v>512.29</v>
      </c>
      <c r="G23" s="2374">
        <v>19436</v>
      </c>
      <c r="H23" s="2375">
        <v>995</v>
      </c>
    </row>
    <row r="24" spans="1:8" ht="12.75" hidden="1" customHeight="1" x14ac:dyDescent="0.25">
      <c r="A24" s="2369">
        <v>37928</v>
      </c>
      <c r="B24" s="2370">
        <v>19</v>
      </c>
      <c r="C24" s="2376">
        <v>1163.97</v>
      </c>
      <c r="D24" s="2376">
        <v>639.53</v>
      </c>
      <c r="E24" s="2377">
        <v>120.18</v>
      </c>
      <c r="F24" s="2373">
        <v>545.24</v>
      </c>
      <c r="G24" s="2374">
        <v>7775</v>
      </c>
      <c r="H24" s="2375">
        <v>545</v>
      </c>
    </row>
    <row r="25" spans="1:8" ht="12.75" hidden="1" customHeight="1" x14ac:dyDescent="0.25">
      <c r="A25" s="2369">
        <v>37958</v>
      </c>
      <c r="B25" s="2370">
        <v>22</v>
      </c>
      <c r="C25" s="2376">
        <v>1194.27</v>
      </c>
      <c r="D25" s="2376">
        <v>691.95</v>
      </c>
      <c r="E25" s="2377">
        <v>121.5</v>
      </c>
      <c r="F25" s="2373">
        <v>554.84</v>
      </c>
      <c r="G25" s="2374">
        <v>9682.2000000000007</v>
      </c>
      <c r="H25" s="2375">
        <v>408</v>
      </c>
    </row>
    <row r="26" spans="1:8" ht="12.75" hidden="1" customHeight="1" x14ac:dyDescent="0.25">
      <c r="A26" s="2369">
        <v>37989</v>
      </c>
      <c r="B26" s="2379">
        <v>19</v>
      </c>
      <c r="C26" s="2376">
        <v>1231.02</v>
      </c>
      <c r="D26" s="2376">
        <v>732.75</v>
      </c>
      <c r="E26" s="2376">
        <v>123.2</v>
      </c>
      <c r="F26" s="2380">
        <v>565.4</v>
      </c>
      <c r="G26" s="2381">
        <v>13223</v>
      </c>
      <c r="H26" s="2382">
        <v>703</v>
      </c>
    </row>
    <row r="27" spans="1:8" ht="12.75" hidden="1" customHeight="1" x14ac:dyDescent="0.25">
      <c r="A27" s="2369">
        <v>38021</v>
      </c>
      <c r="B27" s="2379">
        <v>18</v>
      </c>
      <c r="C27" s="2376">
        <v>1306.7</v>
      </c>
      <c r="D27" s="2376">
        <v>787.86</v>
      </c>
      <c r="E27" s="2376">
        <v>130.58000000000001</v>
      </c>
      <c r="F27" s="2380">
        <v>599.33000000000004</v>
      </c>
      <c r="G27" s="2381">
        <v>15372</v>
      </c>
      <c r="H27" s="2382">
        <v>825</v>
      </c>
    </row>
    <row r="28" spans="1:8" ht="12.75" hidden="1" customHeight="1" x14ac:dyDescent="0.25">
      <c r="A28" s="2369">
        <v>38047</v>
      </c>
      <c r="B28" s="2379">
        <v>22</v>
      </c>
      <c r="C28" s="2376">
        <v>1322.36</v>
      </c>
      <c r="D28" s="2376">
        <v>785.43</v>
      </c>
      <c r="E28" s="2376">
        <v>130.88999999999999</v>
      </c>
      <c r="F28" s="2380">
        <v>605.41</v>
      </c>
      <c r="G28" s="2381">
        <v>10015</v>
      </c>
      <c r="H28" s="2382">
        <v>369</v>
      </c>
    </row>
    <row r="29" spans="1:8" ht="12.75" hidden="1" customHeight="1" x14ac:dyDescent="0.25">
      <c r="A29" s="2369">
        <v>38078</v>
      </c>
      <c r="B29" s="2379">
        <v>22</v>
      </c>
      <c r="C29" s="2376">
        <v>1376.95</v>
      </c>
      <c r="D29" s="2376">
        <v>788.88</v>
      </c>
      <c r="E29" s="2376">
        <v>132.37</v>
      </c>
      <c r="F29" s="2380">
        <v>623.96</v>
      </c>
      <c r="G29" s="2381">
        <v>8819</v>
      </c>
      <c r="H29" s="2382">
        <v>321</v>
      </c>
    </row>
    <row r="30" spans="1:8" ht="12.75" hidden="1" customHeight="1" x14ac:dyDescent="0.25">
      <c r="A30" s="2369">
        <v>38108</v>
      </c>
      <c r="B30" s="2379">
        <v>21</v>
      </c>
      <c r="C30" s="2376">
        <v>1441.08</v>
      </c>
      <c r="D30" s="2376">
        <v>802.63</v>
      </c>
      <c r="E30" s="2376">
        <v>137.75</v>
      </c>
      <c r="F30" s="2380">
        <v>650.94000000000005</v>
      </c>
      <c r="G30" s="2381">
        <v>14037</v>
      </c>
      <c r="H30" s="2382">
        <v>624</v>
      </c>
    </row>
    <row r="31" spans="1:8" ht="12.75" hidden="1" customHeight="1" x14ac:dyDescent="0.25">
      <c r="A31" s="2369">
        <v>38139</v>
      </c>
      <c r="B31" s="2379">
        <v>22</v>
      </c>
      <c r="C31" s="2376">
        <v>1457.2</v>
      </c>
      <c r="D31" s="2376">
        <v>805.75</v>
      </c>
      <c r="E31" s="2376">
        <v>138.49</v>
      </c>
      <c r="F31" s="2380">
        <v>656.8</v>
      </c>
      <c r="G31" s="2381">
        <v>12794</v>
      </c>
      <c r="H31" s="2382">
        <v>670</v>
      </c>
    </row>
    <row r="32" spans="1:8" ht="12.75" hidden="1" customHeight="1" x14ac:dyDescent="0.25">
      <c r="A32" s="2369">
        <v>38169</v>
      </c>
      <c r="B32" s="2379">
        <v>22</v>
      </c>
      <c r="C32" s="2376">
        <v>1453.15</v>
      </c>
      <c r="D32" s="2376">
        <v>801.78</v>
      </c>
      <c r="E32" s="2376">
        <v>136.01</v>
      </c>
      <c r="F32" s="2380">
        <v>651.09</v>
      </c>
      <c r="G32" s="2381">
        <v>7884</v>
      </c>
      <c r="H32" s="2382">
        <v>459</v>
      </c>
    </row>
    <row r="33" spans="1:8" ht="12.75" hidden="1" customHeight="1" x14ac:dyDescent="0.25">
      <c r="A33" s="2369">
        <v>38200</v>
      </c>
      <c r="B33" s="2379">
        <v>22</v>
      </c>
      <c r="C33" s="2376">
        <v>1444.65</v>
      </c>
      <c r="D33" s="2376">
        <v>793.9</v>
      </c>
      <c r="E33" s="2376">
        <v>134.07</v>
      </c>
      <c r="F33" s="2380">
        <v>646.79</v>
      </c>
      <c r="G33" s="2381">
        <v>7304</v>
      </c>
      <c r="H33" s="2382">
        <v>482</v>
      </c>
    </row>
    <row r="34" spans="1:8" ht="12.75" hidden="1" customHeight="1" x14ac:dyDescent="0.25">
      <c r="A34" s="2369">
        <v>38231</v>
      </c>
      <c r="B34" s="2379">
        <v>22</v>
      </c>
      <c r="C34" s="2376">
        <v>1455.79</v>
      </c>
      <c r="D34" s="2376">
        <v>794.7</v>
      </c>
      <c r="E34" s="2376">
        <v>135.30000000000001</v>
      </c>
      <c r="F34" s="2380">
        <v>651.04</v>
      </c>
      <c r="G34" s="2381">
        <v>9027</v>
      </c>
      <c r="H34" s="2382">
        <v>558</v>
      </c>
    </row>
    <row r="35" spans="1:8" ht="12.75" hidden="1" customHeight="1" x14ac:dyDescent="0.25">
      <c r="A35" s="2369">
        <v>38261</v>
      </c>
      <c r="B35" s="2379">
        <v>21</v>
      </c>
      <c r="C35" s="2376">
        <v>1499.44</v>
      </c>
      <c r="D35" s="2376">
        <v>817.72</v>
      </c>
      <c r="E35" s="2376">
        <v>138.04</v>
      </c>
      <c r="F35" s="2380">
        <v>666.32</v>
      </c>
      <c r="G35" s="2381">
        <v>12770</v>
      </c>
      <c r="H35" s="2382">
        <v>573.98400000000004</v>
      </c>
    </row>
    <row r="36" spans="1:8" ht="12.75" hidden="1" customHeight="1" x14ac:dyDescent="0.25">
      <c r="A36" s="2369">
        <v>38292</v>
      </c>
      <c r="B36" s="2379">
        <v>20</v>
      </c>
      <c r="C36" s="2376">
        <v>1529.97</v>
      </c>
      <c r="D36" s="2376">
        <v>836.12</v>
      </c>
      <c r="E36" s="2376">
        <v>141.09</v>
      </c>
      <c r="F36" s="2380">
        <v>677.77</v>
      </c>
      <c r="G36" s="2381">
        <v>12281</v>
      </c>
      <c r="H36" s="2382">
        <v>640</v>
      </c>
    </row>
    <row r="37" spans="1:8" ht="12.75" hidden="1" customHeight="1" x14ac:dyDescent="0.25">
      <c r="A37" s="2369">
        <v>38322</v>
      </c>
      <c r="B37" s="2379">
        <v>23</v>
      </c>
      <c r="C37" s="2376">
        <v>1585.78</v>
      </c>
      <c r="D37" s="2376">
        <v>873.31</v>
      </c>
      <c r="E37" s="2376">
        <v>146.06</v>
      </c>
      <c r="F37" s="2380">
        <v>697.01</v>
      </c>
      <c r="G37" s="2381">
        <v>11043</v>
      </c>
      <c r="H37" s="2382">
        <v>753</v>
      </c>
    </row>
    <row r="38" spans="1:8" ht="12.75" hidden="1" customHeight="1" x14ac:dyDescent="0.25">
      <c r="A38" s="2369">
        <v>38353</v>
      </c>
      <c r="B38" s="2379">
        <v>19</v>
      </c>
      <c r="C38" s="2376">
        <v>1656.32</v>
      </c>
      <c r="D38" s="2376">
        <v>909.02</v>
      </c>
      <c r="E38" s="2376">
        <v>151.65</v>
      </c>
      <c r="F38" s="2380">
        <v>722.2</v>
      </c>
      <c r="G38" s="2381">
        <v>11864</v>
      </c>
      <c r="H38" s="2382">
        <v>1010.5</v>
      </c>
    </row>
    <row r="39" spans="1:8" ht="12.75" hidden="1" customHeight="1" x14ac:dyDescent="0.25">
      <c r="A39" s="2369">
        <v>38384</v>
      </c>
      <c r="B39" s="2379">
        <v>18</v>
      </c>
      <c r="C39" s="2376">
        <v>1684.81</v>
      </c>
      <c r="D39" s="2376">
        <v>913.47</v>
      </c>
      <c r="E39" s="2376">
        <v>153.96</v>
      </c>
      <c r="F39" s="2380">
        <v>731.03</v>
      </c>
      <c r="G39" s="2381">
        <v>10978</v>
      </c>
      <c r="H39" s="2382">
        <v>400</v>
      </c>
    </row>
    <row r="40" spans="1:8" ht="12.75" hidden="1" customHeight="1" x14ac:dyDescent="0.25">
      <c r="A40" s="2369">
        <v>38412</v>
      </c>
      <c r="B40" s="2379">
        <v>20</v>
      </c>
      <c r="C40" s="2376">
        <v>1713.2</v>
      </c>
      <c r="D40" s="2376">
        <v>922.99</v>
      </c>
      <c r="E40" s="2376">
        <v>158.25</v>
      </c>
      <c r="F40" s="2380">
        <v>742.65</v>
      </c>
      <c r="G40" s="2381">
        <v>18126</v>
      </c>
      <c r="H40" s="2382">
        <v>805</v>
      </c>
    </row>
    <row r="41" spans="1:8" ht="12.75" hidden="1" customHeight="1" x14ac:dyDescent="0.25">
      <c r="A41" s="2369">
        <v>38443</v>
      </c>
      <c r="B41" s="2379">
        <v>21</v>
      </c>
      <c r="C41" s="2376">
        <v>1705.97</v>
      </c>
      <c r="D41" s="2376">
        <v>915.09</v>
      </c>
      <c r="E41" s="2376">
        <v>155.06</v>
      </c>
      <c r="F41" s="2380">
        <v>730.93</v>
      </c>
      <c r="G41" s="2381">
        <v>12972</v>
      </c>
      <c r="H41" s="2382">
        <v>463</v>
      </c>
    </row>
    <row r="42" spans="1:8" ht="12.75" hidden="1" customHeight="1" x14ac:dyDescent="0.25">
      <c r="A42" s="2369">
        <v>38473</v>
      </c>
      <c r="B42" s="2379">
        <v>22</v>
      </c>
      <c r="C42" s="2376">
        <v>1649.42</v>
      </c>
      <c r="D42" s="2376">
        <v>883.36</v>
      </c>
      <c r="E42" s="2376">
        <v>148.54</v>
      </c>
      <c r="F42" s="2380">
        <v>705.22</v>
      </c>
      <c r="G42" s="2381">
        <v>9013</v>
      </c>
      <c r="H42" s="2382">
        <v>272</v>
      </c>
    </row>
    <row r="43" spans="1:8" ht="12.75" hidden="1" customHeight="1" x14ac:dyDescent="0.25">
      <c r="A43" s="2369">
        <v>38504</v>
      </c>
      <c r="B43" s="2379">
        <v>22</v>
      </c>
      <c r="C43" s="2376">
        <v>1681.86</v>
      </c>
      <c r="D43" s="2376">
        <v>895.08</v>
      </c>
      <c r="E43" s="2376">
        <v>152.52000000000001</v>
      </c>
      <c r="F43" s="2380">
        <v>717.54</v>
      </c>
      <c r="G43" s="2381">
        <v>29856</v>
      </c>
      <c r="H43" s="2382">
        <v>804</v>
      </c>
    </row>
    <row r="44" spans="1:8" ht="12.75" hidden="1" customHeight="1" x14ac:dyDescent="0.25">
      <c r="A44" s="2369">
        <v>38534</v>
      </c>
      <c r="B44" s="2379">
        <v>21</v>
      </c>
      <c r="C44" s="2376">
        <v>1724.38</v>
      </c>
      <c r="D44" s="2376">
        <v>911.56</v>
      </c>
      <c r="E44" s="2376">
        <v>155.41999999999999</v>
      </c>
      <c r="F44" s="2380">
        <v>726.77</v>
      </c>
      <c r="G44" s="2381">
        <v>8071</v>
      </c>
      <c r="H44" s="2382">
        <v>520</v>
      </c>
    </row>
    <row r="45" spans="1:8" ht="12.75" hidden="1" customHeight="1" x14ac:dyDescent="0.25">
      <c r="A45" s="2369">
        <v>38565</v>
      </c>
      <c r="B45" s="2379">
        <v>23</v>
      </c>
      <c r="C45" s="2376">
        <v>1812.43</v>
      </c>
      <c r="D45" s="2376">
        <v>952.76</v>
      </c>
      <c r="E45" s="2383">
        <v>164.74</v>
      </c>
      <c r="F45" s="2373">
        <v>759.86</v>
      </c>
      <c r="G45" s="2374">
        <v>11593</v>
      </c>
      <c r="H45" s="2375">
        <v>612</v>
      </c>
    </row>
    <row r="46" spans="1:8" ht="12.75" hidden="1" customHeight="1" x14ac:dyDescent="0.25">
      <c r="A46" s="2369">
        <v>38596</v>
      </c>
      <c r="B46" s="2379">
        <v>21</v>
      </c>
      <c r="C46" s="2376">
        <v>1922.12</v>
      </c>
      <c r="D46" s="2376">
        <v>1003.55</v>
      </c>
      <c r="E46" s="2377">
        <v>176.47</v>
      </c>
      <c r="F46" s="2373">
        <v>805.72</v>
      </c>
      <c r="G46" s="2374">
        <v>17669</v>
      </c>
      <c r="H46" s="2375">
        <v>1026</v>
      </c>
    </row>
    <row r="47" spans="1:8" ht="12.75" hidden="1" customHeight="1" x14ac:dyDescent="0.25">
      <c r="A47" s="2369">
        <v>38626</v>
      </c>
      <c r="B47" s="2379">
        <v>21</v>
      </c>
      <c r="C47" s="2376">
        <v>1957.01</v>
      </c>
      <c r="D47" s="2376">
        <v>1007.65</v>
      </c>
      <c r="E47" s="2377">
        <v>178.24</v>
      </c>
      <c r="F47" s="2373">
        <v>815.68</v>
      </c>
      <c r="G47" s="2374">
        <v>15882</v>
      </c>
      <c r="H47" s="2375">
        <v>762</v>
      </c>
    </row>
    <row r="48" spans="1:8" ht="12.75" hidden="1" customHeight="1" x14ac:dyDescent="0.25">
      <c r="A48" s="2369">
        <v>38657</v>
      </c>
      <c r="B48" s="2379">
        <v>19</v>
      </c>
      <c r="C48" s="2376">
        <v>1965.17</v>
      </c>
      <c r="D48" s="2376">
        <v>1007.33</v>
      </c>
      <c r="E48" s="2377">
        <v>177.89</v>
      </c>
      <c r="F48" s="2373">
        <v>816.57</v>
      </c>
      <c r="G48" s="2374">
        <v>25540</v>
      </c>
      <c r="H48" s="2375">
        <v>935</v>
      </c>
    </row>
    <row r="49" spans="1:8" ht="12.75" hidden="1" customHeight="1" x14ac:dyDescent="0.25">
      <c r="A49" s="2369">
        <v>38687</v>
      </c>
      <c r="B49" s="2379">
        <v>22</v>
      </c>
      <c r="C49" s="2376">
        <v>1958.47</v>
      </c>
      <c r="D49" s="2376">
        <v>1000.5</v>
      </c>
      <c r="E49" s="2377">
        <v>176.76</v>
      </c>
      <c r="F49" s="2373">
        <v>807.72</v>
      </c>
      <c r="G49" s="2374">
        <v>45862</v>
      </c>
      <c r="H49" s="2375">
        <v>5243</v>
      </c>
    </row>
    <row r="50" spans="1:8" ht="12.75" hidden="1" customHeight="1" x14ac:dyDescent="0.25">
      <c r="A50" s="2369">
        <v>38718</v>
      </c>
      <c r="B50" s="2379">
        <v>21</v>
      </c>
      <c r="C50" s="2376">
        <v>1982.3</v>
      </c>
      <c r="D50" s="2376">
        <v>1012.04</v>
      </c>
      <c r="E50" s="2377">
        <v>178.52</v>
      </c>
      <c r="F50" s="2373">
        <v>816.24</v>
      </c>
      <c r="G50" s="2374">
        <v>19067</v>
      </c>
      <c r="H50" s="2375">
        <v>700</v>
      </c>
    </row>
    <row r="51" spans="1:8" ht="12.75" hidden="1" customHeight="1" x14ac:dyDescent="0.25">
      <c r="A51" s="2369">
        <v>38749</v>
      </c>
      <c r="B51" s="2379">
        <v>19</v>
      </c>
      <c r="C51" s="2376">
        <v>2028.15</v>
      </c>
      <c r="D51" s="2376">
        <v>1033.42</v>
      </c>
      <c r="E51" s="2377">
        <v>183.78</v>
      </c>
      <c r="F51" s="2373">
        <v>834.57</v>
      </c>
      <c r="G51" s="2374">
        <v>21168</v>
      </c>
      <c r="H51" s="2375">
        <v>865</v>
      </c>
    </row>
    <row r="52" spans="1:8" ht="12.75" hidden="1" customHeight="1" x14ac:dyDescent="0.25">
      <c r="A52" s="2369">
        <v>38777</v>
      </c>
      <c r="B52" s="2379">
        <v>22</v>
      </c>
      <c r="C52" s="2376">
        <v>2059.31</v>
      </c>
      <c r="D52" s="2376">
        <v>1047.3599999999999</v>
      </c>
      <c r="E52" s="2377">
        <v>184.86</v>
      </c>
      <c r="F52" s="2373">
        <v>845.69</v>
      </c>
      <c r="G52" s="2374">
        <v>12508</v>
      </c>
      <c r="H52" s="2375">
        <v>684</v>
      </c>
    </row>
    <row r="53" spans="1:8" ht="12.75" hidden="1" customHeight="1" x14ac:dyDescent="0.25">
      <c r="A53" s="2369">
        <v>38808</v>
      </c>
      <c r="B53" s="2379">
        <v>20</v>
      </c>
      <c r="C53" s="2376">
        <v>2044.66</v>
      </c>
      <c r="D53" s="2376">
        <v>1037.69</v>
      </c>
      <c r="E53" s="2377">
        <v>181.23</v>
      </c>
      <c r="F53" s="2373">
        <v>833.78</v>
      </c>
      <c r="G53" s="2374">
        <v>10726</v>
      </c>
      <c r="H53" s="2375">
        <v>631</v>
      </c>
    </row>
    <row r="54" spans="1:8" ht="12.75" hidden="1" customHeight="1" x14ac:dyDescent="0.25">
      <c r="A54" s="2369">
        <v>38838</v>
      </c>
      <c r="B54" s="2379">
        <v>22</v>
      </c>
      <c r="C54" s="2376">
        <v>2038.16</v>
      </c>
      <c r="D54" s="2376">
        <v>1034.25</v>
      </c>
      <c r="E54" s="2377">
        <v>180.08</v>
      </c>
      <c r="F54" s="2373">
        <v>828.41</v>
      </c>
      <c r="G54" s="2374">
        <v>13755.8</v>
      </c>
      <c r="H54" s="2375">
        <v>386</v>
      </c>
    </row>
    <row r="55" spans="1:8" ht="12.75" hidden="1" customHeight="1" x14ac:dyDescent="0.25">
      <c r="A55" s="2369">
        <v>38869</v>
      </c>
      <c r="B55" s="2379">
        <v>22</v>
      </c>
      <c r="C55" s="2376">
        <v>2023.92</v>
      </c>
      <c r="D55" s="2376">
        <v>1026.75</v>
      </c>
      <c r="E55" s="2377">
        <v>178.23</v>
      </c>
      <c r="F55" s="2373">
        <v>818.95</v>
      </c>
      <c r="G55" s="2374">
        <v>15269</v>
      </c>
      <c r="H55" s="2375">
        <v>1054</v>
      </c>
    </row>
    <row r="56" spans="1:8" ht="12.75" hidden="1" customHeight="1" x14ac:dyDescent="0.25">
      <c r="A56" s="2369">
        <v>38899</v>
      </c>
      <c r="B56" s="2379">
        <v>21</v>
      </c>
      <c r="C56" s="2376">
        <v>2110.1</v>
      </c>
      <c r="D56" s="2376">
        <v>1060.6300000000001</v>
      </c>
      <c r="E56" s="2377">
        <v>187</v>
      </c>
      <c r="F56" s="2373">
        <v>852.36</v>
      </c>
      <c r="G56" s="2374">
        <v>18819</v>
      </c>
      <c r="H56" s="2375">
        <v>425.6</v>
      </c>
    </row>
    <row r="57" spans="1:8" ht="12.75" hidden="1" customHeight="1" x14ac:dyDescent="0.25">
      <c r="A57" s="2369">
        <v>38930</v>
      </c>
      <c r="B57" s="2379">
        <v>21</v>
      </c>
      <c r="C57" s="2376">
        <v>2223.5500000000002</v>
      </c>
      <c r="D57" s="2376">
        <v>1089.49</v>
      </c>
      <c r="E57" s="2377">
        <v>195.58</v>
      </c>
      <c r="F57" s="2373">
        <v>890.52</v>
      </c>
      <c r="G57" s="2374">
        <v>14331</v>
      </c>
      <c r="H57" s="2375">
        <v>794</v>
      </c>
    </row>
    <row r="58" spans="1:8" ht="12.75" hidden="1" customHeight="1" x14ac:dyDescent="0.25">
      <c r="A58" s="2369">
        <v>38961</v>
      </c>
      <c r="B58" s="2379">
        <v>21</v>
      </c>
      <c r="C58" s="2376">
        <v>2394.35</v>
      </c>
      <c r="D58" s="2376">
        <v>1154.33</v>
      </c>
      <c r="E58" s="2377">
        <v>207.36</v>
      </c>
      <c r="F58" s="2373">
        <v>957.06</v>
      </c>
      <c r="G58" s="2374">
        <v>16903.900000000001</v>
      </c>
      <c r="H58" s="2375">
        <v>622.79999999999995</v>
      </c>
    </row>
    <row r="59" spans="1:8" ht="12.75" hidden="1" customHeight="1" x14ac:dyDescent="0.25">
      <c r="A59" s="2369">
        <v>38991</v>
      </c>
      <c r="B59" s="2379">
        <v>21</v>
      </c>
      <c r="C59" s="2376">
        <v>2631.06</v>
      </c>
      <c r="D59" s="2376">
        <v>1259.0899999999999</v>
      </c>
      <c r="E59" s="2377">
        <v>228.19</v>
      </c>
      <c r="F59" s="2373">
        <v>1046.08</v>
      </c>
      <c r="G59" s="2374">
        <v>17704</v>
      </c>
      <c r="H59" s="2375">
        <v>551.31799999999998</v>
      </c>
    </row>
    <row r="60" spans="1:8" ht="12.75" hidden="1" customHeight="1" x14ac:dyDescent="0.25">
      <c r="A60" s="2369">
        <v>39022</v>
      </c>
      <c r="B60" s="2379">
        <v>21</v>
      </c>
      <c r="C60" s="2376">
        <v>2979.76</v>
      </c>
      <c r="D60" s="2376">
        <v>1412.8</v>
      </c>
      <c r="E60" s="2377">
        <v>255.29</v>
      </c>
      <c r="F60" s="2373">
        <v>1181.17</v>
      </c>
      <c r="G60" s="2374">
        <v>24762</v>
      </c>
      <c r="H60" s="2375">
        <v>771</v>
      </c>
    </row>
    <row r="61" spans="1:8" ht="12.75" hidden="1" customHeight="1" x14ac:dyDescent="0.25">
      <c r="A61" s="2369">
        <v>39052</v>
      </c>
      <c r="B61" s="2379">
        <v>20</v>
      </c>
      <c r="C61" s="2376">
        <v>3028.73</v>
      </c>
      <c r="D61" s="2376">
        <v>1426.82</v>
      </c>
      <c r="E61" s="2377">
        <v>259.47000000000003</v>
      </c>
      <c r="F61" s="2373">
        <v>1193.69</v>
      </c>
      <c r="G61" s="2374">
        <v>105922</v>
      </c>
      <c r="H61" s="2375">
        <v>3221</v>
      </c>
    </row>
    <row r="62" spans="1:8" ht="12.75" hidden="1" customHeight="1" x14ac:dyDescent="0.25">
      <c r="A62" s="2369">
        <v>39083</v>
      </c>
      <c r="B62" s="2379">
        <v>21</v>
      </c>
      <c r="C62" s="2376">
        <v>3244.01</v>
      </c>
      <c r="D62" s="2376">
        <v>1515.07</v>
      </c>
      <c r="E62" s="2377">
        <v>281.14999999999998</v>
      </c>
      <c r="F62" s="2373">
        <v>1276.51</v>
      </c>
      <c r="G62" s="2374">
        <v>25890</v>
      </c>
      <c r="H62" s="2375">
        <v>686.3</v>
      </c>
    </row>
    <row r="63" spans="1:8" ht="12.75" hidden="1" customHeight="1" x14ac:dyDescent="0.25">
      <c r="A63" s="2369">
        <v>39114</v>
      </c>
      <c r="B63" s="2379">
        <v>18</v>
      </c>
      <c r="C63" s="2376">
        <v>3265.93</v>
      </c>
      <c r="D63" s="2376">
        <v>1534.24</v>
      </c>
      <c r="E63" s="2377">
        <v>286.47000000000003</v>
      </c>
      <c r="F63" s="2373">
        <v>1284.03</v>
      </c>
      <c r="G63" s="2374">
        <v>215289.557</v>
      </c>
      <c r="H63" s="2375">
        <v>4616.0870000000004</v>
      </c>
    </row>
    <row r="64" spans="1:8" ht="12.75" hidden="1" customHeight="1" x14ac:dyDescent="0.25">
      <c r="A64" s="2369">
        <v>39142</v>
      </c>
      <c r="B64" s="2379">
        <v>20</v>
      </c>
      <c r="C64" s="2376">
        <v>3327.8</v>
      </c>
      <c r="D64" s="2376">
        <v>1591.49</v>
      </c>
      <c r="E64" s="2377">
        <v>294.11</v>
      </c>
      <c r="F64" s="2373">
        <v>1305.58</v>
      </c>
      <c r="G64" s="2374">
        <v>20607.429</v>
      </c>
      <c r="H64" s="2375">
        <v>529.08500000000004</v>
      </c>
    </row>
    <row r="65" spans="1:8" ht="12.75" hidden="1" customHeight="1" x14ac:dyDescent="0.25">
      <c r="A65" s="2369">
        <v>39173</v>
      </c>
      <c r="B65" s="2379">
        <v>21</v>
      </c>
      <c r="C65" s="2376">
        <v>3444.42</v>
      </c>
      <c r="D65" s="2376">
        <v>1669.21</v>
      </c>
      <c r="E65" s="2377">
        <v>304.26</v>
      </c>
      <c r="F65" s="2373">
        <v>1345.27</v>
      </c>
      <c r="G65" s="2374">
        <v>27817</v>
      </c>
      <c r="H65" s="2375">
        <v>684</v>
      </c>
    </row>
    <row r="66" spans="1:8" ht="12.75" hidden="1" customHeight="1" x14ac:dyDescent="0.25">
      <c r="A66" s="2369">
        <v>39203</v>
      </c>
      <c r="B66" s="2379">
        <v>22</v>
      </c>
      <c r="C66" s="2376">
        <v>3513.32</v>
      </c>
      <c r="D66" s="2376">
        <v>1730.77</v>
      </c>
      <c r="E66" s="2377">
        <v>317.95</v>
      </c>
      <c r="F66" s="2373">
        <v>1369.27</v>
      </c>
      <c r="G66" s="2374">
        <v>31129.279999999999</v>
      </c>
      <c r="H66" s="2375">
        <v>636.38300000000004</v>
      </c>
    </row>
    <row r="67" spans="1:8" ht="12.75" hidden="1" customHeight="1" x14ac:dyDescent="0.25">
      <c r="A67" s="2369">
        <v>39234</v>
      </c>
      <c r="B67" s="2379">
        <v>21</v>
      </c>
      <c r="C67" s="2376">
        <v>3698.34</v>
      </c>
      <c r="D67" s="2376">
        <v>1811.6</v>
      </c>
      <c r="E67" s="2377">
        <v>327.11</v>
      </c>
      <c r="F67" s="2373">
        <v>1386.03</v>
      </c>
      <c r="G67" s="2374">
        <v>28688</v>
      </c>
      <c r="H67" s="2375">
        <v>641.274</v>
      </c>
    </row>
    <row r="68" spans="1:8" ht="12.75" hidden="1" customHeight="1" x14ac:dyDescent="0.25">
      <c r="A68" s="2369">
        <v>39264</v>
      </c>
      <c r="B68" s="2379">
        <v>22</v>
      </c>
      <c r="C68" s="2376">
        <v>3758.4</v>
      </c>
      <c r="D68" s="2376">
        <v>1851.74</v>
      </c>
      <c r="E68" s="2377">
        <v>347.12</v>
      </c>
      <c r="F68" s="2373">
        <v>1457.49</v>
      </c>
      <c r="G68" s="2374">
        <v>19415.598000000002</v>
      </c>
      <c r="H68" s="2375">
        <v>436.88600000000002</v>
      </c>
    </row>
    <row r="69" spans="1:8" ht="12.75" hidden="1" customHeight="1" x14ac:dyDescent="0.25">
      <c r="A69" s="2369">
        <v>39295</v>
      </c>
      <c r="B69" s="2379">
        <v>23</v>
      </c>
      <c r="C69" s="2376">
        <v>3823.44</v>
      </c>
      <c r="D69" s="2376">
        <v>1909.21</v>
      </c>
      <c r="E69" s="2377">
        <v>356.91</v>
      </c>
      <c r="F69" s="2373">
        <v>1480.6</v>
      </c>
      <c r="G69" s="2374">
        <v>21702</v>
      </c>
      <c r="H69" s="2375">
        <v>625</v>
      </c>
    </row>
    <row r="70" spans="1:8" ht="12.75" hidden="1" customHeight="1" x14ac:dyDescent="0.25">
      <c r="A70" s="2369">
        <v>39326</v>
      </c>
      <c r="B70" s="2379">
        <v>20</v>
      </c>
      <c r="C70" s="2376">
        <v>3848.39</v>
      </c>
      <c r="D70" s="2376">
        <v>1928.04</v>
      </c>
      <c r="E70" s="2377">
        <v>362</v>
      </c>
      <c r="F70" s="2373">
        <v>1484.38</v>
      </c>
      <c r="G70" s="2374">
        <v>26549.976999999999</v>
      </c>
      <c r="H70" s="2375">
        <v>566.15899999999999</v>
      </c>
    </row>
    <row r="71" spans="1:8" ht="12.75" hidden="1" customHeight="1" x14ac:dyDescent="0.25">
      <c r="A71" s="2369">
        <v>39356</v>
      </c>
      <c r="B71" s="2379">
        <v>23</v>
      </c>
      <c r="C71" s="2376">
        <v>4289.03</v>
      </c>
      <c r="D71" s="2376">
        <v>2182.33</v>
      </c>
      <c r="E71" s="2377">
        <v>409.25</v>
      </c>
      <c r="F71" s="2373">
        <v>1644.98</v>
      </c>
      <c r="G71" s="2374">
        <v>49955.307999999997</v>
      </c>
      <c r="H71" s="2375">
        <v>806.62400000000002</v>
      </c>
    </row>
    <row r="72" spans="1:8" ht="12.75" hidden="1" customHeight="1" x14ac:dyDescent="0.25">
      <c r="A72" s="2369">
        <v>39387</v>
      </c>
      <c r="B72" s="2379">
        <v>19</v>
      </c>
      <c r="C72" s="2376">
        <v>4729.45</v>
      </c>
      <c r="D72" s="2376">
        <v>2423.71</v>
      </c>
      <c r="E72" s="2377">
        <v>464.41</v>
      </c>
      <c r="F72" s="2373">
        <v>1809.61</v>
      </c>
      <c r="G72" s="2374">
        <v>66924.271999999997</v>
      </c>
      <c r="H72" s="2375">
        <v>1736.2529999999999</v>
      </c>
    </row>
    <row r="73" spans="1:8" ht="12.75" hidden="1" customHeight="1" x14ac:dyDescent="0.25">
      <c r="A73" s="2369">
        <v>39417</v>
      </c>
      <c r="B73" s="2379">
        <v>20</v>
      </c>
      <c r="C73" s="2376">
        <v>4779.3615000000009</v>
      </c>
      <c r="D73" s="2376">
        <v>2506.6840000000002</v>
      </c>
      <c r="E73" s="2377">
        <v>468.03199999999998</v>
      </c>
      <c r="F73" s="2373">
        <v>1819.6895</v>
      </c>
      <c r="G73" s="2374">
        <v>62188</v>
      </c>
      <c r="H73" s="2375">
        <v>1041</v>
      </c>
    </row>
    <row r="74" spans="1:8" ht="12.75" hidden="1" customHeight="1" x14ac:dyDescent="0.25">
      <c r="A74" s="2369">
        <v>39448</v>
      </c>
      <c r="B74" s="2379">
        <v>20</v>
      </c>
      <c r="C74" s="2376">
        <v>5097.03</v>
      </c>
      <c r="D74" s="2376">
        <v>2739.86</v>
      </c>
      <c r="E74" s="2377">
        <v>505.55</v>
      </c>
      <c r="F74" s="2373">
        <v>1938.86</v>
      </c>
      <c r="G74" s="2374">
        <v>52533</v>
      </c>
      <c r="H74" s="2375">
        <v>1097</v>
      </c>
    </row>
    <row r="75" spans="1:8" ht="12.75" hidden="1" customHeight="1" x14ac:dyDescent="0.25">
      <c r="A75" s="2369">
        <v>39479</v>
      </c>
      <c r="B75" s="2379">
        <v>19</v>
      </c>
      <c r="C75" s="2376">
        <v>5334.6215789473672</v>
      </c>
      <c r="D75" s="2376">
        <v>2906.4263157894734</v>
      </c>
      <c r="E75" s="2377">
        <v>523.21421052631592</v>
      </c>
      <c r="F75" s="2373">
        <v>2028.65</v>
      </c>
      <c r="G75" s="2374">
        <v>65724</v>
      </c>
      <c r="H75" s="2375">
        <v>870</v>
      </c>
    </row>
    <row r="76" spans="1:8" ht="12.75" hidden="1" customHeight="1" x14ac:dyDescent="0.25">
      <c r="A76" s="2369">
        <v>39508</v>
      </c>
      <c r="B76" s="2379">
        <v>19</v>
      </c>
      <c r="C76" s="2376">
        <v>5047.18</v>
      </c>
      <c r="D76" s="2376">
        <v>2897.84</v>
      </c>
      <c r="E76" s="2377">
        <v>486.33</v>
      </c>
      <c r="F76" s="2373">
        <v>1916.63</v>
      </c>
      <c r="G76" s="2374">
        <v>50776</v>
      </c>
      <c r="H76" s="2375">
        <v>854</v>
      </c>
    </row>
    <row r="77" spans="1:8" ht="12.75" hidden="1" customHeight="1" x14ac:dyDescent="0.25">
      <c r="A77" s="2369">
        <v>39539</v>
      </c>
      <c r="B77" s="2379">
        <v>21</v>
      </c>
      <c r="C77" s="2376">
        <v>4752.76</v>
      </c>
      <c r="D77" s="2376">
        <v>2815.46</v>
      </c>
      <c r="E77" s="2377">
        <v>446.57</v>
      </c>
      <c r="F77" s="2373">
        <v>1796.01</v>
      </c>
      <c r="G77" s="2374">
        <v>36358</v>
      </c>
      <c r="H77" s="2375">
        <v>1091</v>
      </c>
    </row>
    <row r="78" spans="1:8" ht="12.75" hidden="1" customHeight="1" x14ac:dyDescent="0.25">
      <c r="A78" s="2369">
        <v>39569</v>
      </c>
      <c r="B78" s="2379">
        <v>21</v>
      </c>
      <c r="C78" s="2376">
        <v>4960.6499999999996</v>
      </c>
      <c r="D78" s="2376">
        <v>2800.19</v>
      </c>
      <c r="E78" s="2377">
        <v>471.43</v>
      </c>
      <c r="F78" s="2373">
        <v>1870.7</v>
      </c>
      <c r="G78" s="2374">
        <v>56054</v>
      </c>
      <c r="H78" s="2375">
        <v>1132</v>
      </c>
    </row>
    <row r="79" spans="1:8" ht="12.75" hidden="1" customHeight="1" x14ac:dyDescent="0.25">
      <c r="A79" s="2369">
        <v>39600</v>
      </c>
      <c r="B79" s="2379">
        <v>21</v>
      </c>
      <c r="C79" s="2376">
        <v>4966.8900000000003</v>
      </c>
      <c r="D79" s="2376">
        <v>2797.4</v>
      </c>
      <c r="E79" s="2377">
        <v>469.24</v>
      </c>
      <c r="F79" s="2373">
        <v>1871.83</v>
      </c>
      <c r="G79" s="2374">
        <v>70459</v>
      </c>
      <c r="H79" s="2375">
        <v>1700</v>
      </c>
    </row>
    <row r="80" spans="1:8" ht="12.75" hidden="1" customHeight="1" x14ac:dyDescent="0.25">
      <c r="A80" s="2369">
        <v>39630</v>
      </c>
      <c r="B80" s="2379">
        <v>23</v>
      </c>
      <c r="C80" s="2376">
        <v>4557.3900000000003</v>
      </c>
      <c r="D80" s="2376">
        <v>2626.4</v>
      </c>
      <c r="E80" s="2377">
        <v>420.36</v>
      </c>
      <c r="F80" s="2373">
        <v>1709.9</v>
      </c>
      <c r="G80" s="2374">
        <v>25202</v>
      </c>
      <c r="H80" s="2375">
        <v>876</v>
      </c>
    </row>
    <row r="81" spans="1:8" ht="12.75" hidden="1" customHeight="1" x14ac:dyDescent="0.25">
      <c r="A81" s="2369">
        <v>39661</v>
      </c>
      <c r="B81" s="2379">
        <v>20</v>
      </c>
      <c r="C81" s="2376">
        <v>4564.1099999999997</v>
      </c>
      <c r="D81" s="2376">
        <v>2550.79</v>
      </c>
      <c r="E81" s="2377">
        <v>418.64</v>
      </c>
      <c r="F81" s="2373">
        <v>1708.4</v>
      </c>
      <c r="G81" s="2374">
        <v>43094</v>
      </c>
      <c r="H81" s="2375">
        <v>705</v>
      </c>
    </row>
    <row r="82" spans="1:8" ht="12.75" hidden="1" customHeight="1" x14ac:dyDescent="0.25">
      <c r="A82" s="2369">
        <v>39699</v>
      </c>
      <c r="B82" s="2379">
        <v>21</v>
      </c>
      <c r="C82" s="2376">
        <v>4369.83</v>
      </c>
      <c r="D82" s="2376">
        <v>2326.5700000000002</v>
      </c>
      <c r="E82" s="2377">
        <v>393.49</v>
      </c>
      <c r="F82" s="2373">
        <v>1630.66</v>
      </c>
      <c r="G82" s="2374">
        <v>37203</v>
      </c>
      <c r="H82" s="2375">
        <v>504</v>
      </c>
    </row>
    <row r="83" spans="1:8" ht="12.75" hidden="1" customHeight="1" x14ac:dyDescent="0.25">
      <c r="A83" s="2369">
        <v>39729</v>
      </c>
      <c r="B83" s="2379">
        <v>21</v>
      </c>
      <c r="C83" s="2376">
        <v>3873.6</v>
      </c>
      <c r="D83" s="2376">
        <v>1976.09</v>
      </c>
      <c r="E83" s="2377">
        <v>339.74</v>
      </c>
      <c r="F83" s="2373">
        <v>1434.25</v>
      </c>
      <c r="G83" s="2374">
        <v>45100</v>
      </c>
      <c r="H83" s="2375">
        <v>902</v>
      </c>
    </row>
    <row r="84" spans="1:8" ht="12.75" hidden="1" customHeight="1" x14ac:dyDescent="0.25">
      <c r="A84" s="2369">
        <v>39760</v>
      </c>
      <c r="B84" s="2379">
        <v>20</v>
      </c>
      <c r="C84" s="2376">
        <v>3431.06</v>
      </c>
      <c r="D84" s="2376">
        <v>1653.51</v>
      </c>
      <c r="E84" s="2377">
        <v>289.25450000000001</v>
      </c>
      <c r="F84" s="2373">
        <v>1266.8094999999998</v>
      </c>
      <c r="G84" s="2374">
        <v>40288</v>
      </c>
      <c r="H84" s="2375">
        <v>766</v>
      </c>
    </row>
    <row r="85" spans="1:8" ht="12.75" hidden="1" customHeight="1" x14ac:dyDescent="0.25">
      <c r="A85" s="2369">
        <v>39790</v>
      </c>
      <c r="B85" s="2379">
        <v>22</v>
      </c>
      <c r="C85" s="2376">
        <v>3220.7404545454551</v>
      </c>
      <c r="D85" s="2376">
        <v>1551.9959090909092</v>
      </c>
      <c r="E85" s="2377">
        <v>266.05318181818183</v>
      </c>
      <c r="F85" s="2373">
        <v>1179.2677272727271</v>
      </c>
      <c r="G85" s="2374">
        <v>38757</v>
      </c>
      <c r="H85" s="2375">
        <v>674</v>
      </c>
    </row>
    <row r="86" spans="1:8" ht="12.75" hidden="1" customHeight="1" x14ac:dyDescent="0.25">
      <c r="A86" s="2369">
        <v>39821</v>
      </c>
      <c r="B86" s="2379">
        <v>19</v>
      </c>
      <c r="C86" s="2376">
        <v>3205.9642105263156</v>
      </c>
      <c r="D86" s="2376">
        <v>1528.0031578947367</v>
      </c>
      <c r="E86" s="2377">
        <v>265.43842105263167</v>
      </c>
      <c r="F86" s="2373">
        <v>1171.0794736842101</v>
      </c>
      <c r="G86" s="2374">
        <v>14198</v>
      </c>
      <c r="H86" s="2375">
        <v>370</v>
      </c>
    </row>
    <row r="87" spans="1:8" ht="12.75" hidden="1" customHeight="1" x14ac:dyDescent="0.25">
      <c r="A87" s="2369">
        <v>39852</v>
      </c>
      <c r="B87" s="2379">
        <v>19</v>
      </c>
      <c r="C87" s="2376">
        <v>2771.1478947368423</v>
      </c>
      <c r="D87" s="2376">
        <v>1286.3705263157894</v>
      </c>
      <c r="E87" s="2377">
        <v>219.57157894736847</v>
      </c>
      <c r="F87" s="2373">
        <v>1011.6305263157897</v>
      </c>
      <c r="G87" s="2374">
        <v>30908</v>
      </c>
      <c r="H87" s="2375">
        <v>664</v>
      </c>
    </row>
    <row r="88" spans="1:8" ht="12.75" hidden="1" customHeight="1" x14ac:dyDescent="0.25">
      <c r="A88" s="2369">
        <v>39880</v>
      </c>
      <c r="B88" s="2379">
        <v>20</v>
      </c>
      <c r="C88" s="2376">
        <v>2673.8294999999994</v>
      </c>
      <c r="D88" s="2376">
        <v>1220.9910000000002</v>
      </c>
      <c r="E88" s="2377">
        <v>210.45700000000005</v>
      </c>
      <c r="F88" s="2373">
        <v>974.81600000000003</v>
      </c>
      <c r="G88" s="2374">
        <v>22700</v>
      </c>
      <c r="H88" s="2375">
        <v>594</v>
      </c>
    </row>
    <row r="89" spans="1:8" ht="12.75" hidden="1" customHeight="1" x14ac:dyDescent="0.25">
      <c r="A89" s="2369">
        <v>39911</v>
      </c>
      <c r="B89" s="2379">
        <v>22</v>
      </c>
      <c r="C89" s="2376">
        <v>3146.7736363636359</v>
      </c>
      <c r="D89" s="2376">
        <v>1446.2295454545456</v>
      </c>
      <c r="E89" s="2377">
        <v>250.3868181818182</v>
      </c>
      <c r="F89" s="2373">
        <v>1141.6222727272725</v>
      </c>
      <c r="G89" s="2374">
        <v>61733</v>
      </c>
      <c r="H89" s="2375">
        <v>1170</v>
      </c>
    </row>
    <row r="90" spans="1:8" ht="12.75" hidden="1" customHeight="1" x14ac:dyDescent="0.25">
      <c r="A90" s="2369">
        <v>39941</v>
      </c>
      <c r="B90" s="2379">
        <v>20</v>
      </c>
      <c r="C90" s="2376">
        <v>3297.8479999999995</v>
      </c>
      <c r="D90" s="2376">
        <v>1537.1479999999999</v>
      </c>
      <c r="E90" s="2377">
        <v>263.45</v>
      </c>
      <c r="F90" s="2373">
        <v>1194.3605</v>
      </c>
      <c r="G90" s="2374">
        <v>64090</v>
      </c>
      <c r="H90" s="2375">
        <v>1116</v>
      </c>
    </row>
    <row r="91" spans="1:8" ht="12.75" hidden="1" customHeight="1" x14ac:dyDescent="0.25">
      <c r="A91" s="2369">
        <v>39972</v>
      </c>
      <c r="B91" s="2379">
        <v>22</v>
      </c>
      <c r="C91" s="2376">
        <v>3903.7250000000004</v>
      </c>
      <c r="D91" s="2376">
        <v>1846.6913636363633</v>
      </c>
      <c r="E91" s="2377">
        <v>319.95227272727271</v>
      </c>
      <c r="F91" s="2373">
        <v>1412.1186363636361</v>
      </c>
      <c r="G91" s="2374">
        <v>54702</v>
      </c>
      <c r="H91" s="2375">
        <v>918</v>
      </c>
    </row>
    <row r="92" spans="1:8" ht="12.75" hidden="1" customHeight="1" x14ac:dyDescent="0.25">
      <c r="A92" s="2369">
        <v>40002</v>
      </c>
      <c r="B92" s="2379">
        <v>23</v>
      </c>
      <c r="C92" s="2376">
        <v>3914.88</v>
      </c>
      <c r="D92" s="2376">
        <v>1869.76</v>
      </c>
      <c r="E92" s="2377">
        <v>318.86</v>
      </c>
      <c r="F92" s="2373">
        <v>1408.19</v>
      </c>
      <c r="G92" s="2374">
        <v>29655</v>
      </c>
      <c r="H92" s="2375">
        <v>919</v>
      </c>
    </row>
    <row r="93" spans="1:8" ht="12.75" hidden="1" customHeight="1" x14ac:dyDescent="0.25">
      <c r="A93" s="2369">
        <v>40033</v>
      </c>
      <c r="B93" s="2379">
        <v>20</v>
      </c>
      <c r="C93" s="2376">
        <v>4160.22</v>
      </c>
      <c r="D93" s="2376">
        <v>2008.75</v>
      </c>
      <c r="E93" s="2377">
        <v>335.63</v>
      </c>
      <c r="F93" s="2373">
        <v>1493.15</v>
      </c>
      <c r="G93" s="2374">
        <v>36738</v>
      </c>
      <c r="H93" s="2375">
        <v>822</v>
      </c>
    </row>
    <row r="94" spans="1:8" ht="12.75" hidden="1" customHeight="1" x14ac:dyDescent="0.25">
      <c r="A94" s="2369">
        <v>40064</v>
      </c>
      <c r="B94" s="2379">
        <v>21</v>
      </c>
      <c r="C94" s="2376">
        <v>4464.2119047619053</v>
      </c>
      <c r="D94" s="2376">
        <v>2197.2742857142857</v>
      </c>
      <c r="E94" s="2377">
        <v>362.01428571428568</v>
      </c>
      <c r="F94" s="2373">
        <v>1597.3671428571431</v>
      </c>
      <c r="G94" s="2374">
        <v>42226</v>
      </c>
      <c r="H94" s="2375">
        <v>863</v>
      </c>
    </row>
    <row r="95" spans="1:8" ht="12.75" hidden="1" customHeight="1" x14ac:dyDescent="0.25">
      <c r="A95" s="2369">
        <v>40094</v>
      </c>
      <c r="B95" s="2379">
        <v>22</v>
      </c>
      <c r="C95" s="2376">
        <v>4767.124545454546</v>
      </c>
      <c r="D95" s="2376">
        <v>2403.7390909090905</v>
      </c>
      <c r="E95" s="2377">
        <v>381.49681818181813</v>
      </c>
      <c r="F95" s="2373">
        <v>1696.5281818181816</v>
      </c>
      <c r="G95" s="2374">
        <v>43510</v>
      </c>
      <c r="H95" s="2375">
        <v>769</v>
      </c>
    </row>
    <row r="96" spans="1:8" ht="12.75" hidden="1" customHeight="1" x14ac:dyDescent="0.25">
      <c r="A96" s="2369">
        <v>40125</v>
      </c>
      <c r="B96" s="2379">
        <v>20</v>
      </c>
      <c r="C96" s="2376">
        <v>4721.5674129955196</v>
      </c>
      <c r="D96" s="2376">
        <v>2406.3637595919799</v>
      </c>
      <c r="E96" s="2377">
        <v>372.11362115828592</v>
      </c>
      <c r="F96" s="2373">
        <v>1677.3474031503495</v>
      </c>
      <c r="G96" s="2374">
        <v>40743</v>
      </c>
      <c r="H96" s="2375">
        <v>877</v>
      </c>
    </row>
    <row r="97" spans="1:8" ht="12.75" hidden="1" customHeight="1" x14ac:dyDescent="0.25">
      <c r="A97" s="2369">
        <v>40155</v>
      </c>
      <c r="B97" s="2379">
        <v>22</v>
      </c>
      <c r="C97" s="2376">
        <v>4701.4132797052725</v>
      </c>
      <c r="D97" s="2376">
        <v>2446.8369212574939</v>
      </c>
      <c r="E97" s="2377">
        <v>362.67871098361297</v>
      </c>
      <c r="F97" s="2373">
        <v>1657.6934882367291</v>
      </c>
      <c r="G97" s="2374">
        <v>56531</v>
      </c>
      <c r="H97" s="2375">
        <v>1654</v>
      </c>
    </row>
    <row r="98" spans="1:8" ht="12.75" hidden="1" customHeight="1" x14ac:dyDescent="0.25">
      <c r="A98" s="2369">
        <v>40186</v>
      </c>
      <c r="B98" s="2379">
        <v>20</v>
      </c>
      <c r="C98" s="2376">
        <v>4827.1281697691684</v>
      </c>
      <c r="D98" s="2376">
        <v>2475.0554744435585</v>
      </c>
      <c r="E98" s="2377">
        <v>365.83203606426071</v>
      </c>
      <c r="F98" s="2373">
        <v>1700.434026533318</v>
      </c>
      <c r="G98" s="2374">
        <v>38064</v>
      </c>
      <c r="H98" s="2375">
        <v>1413</v>
      </c>
    </row>
    <row r="99" spans="1:8" ht="12.75" hidden="1" customHeight="1" x14ac:dyDescent="0.25">
      <c r="A99" s="2369">
        <v>40217</v>
      </c>
      <c r="B99" s="2379">
        <v>18</v>
      </c>
      <c r="C99" s="2376">
        <v>4805.5193926340053</v>
      </c>
      <c r="D99" s="2376">
        <v>2430.7307198612152</v>
      </c>
      <c r="E99" s="2377">
        <v>353.9740535310724</v>
      </c>
      <c r="F99" s="2373">
        <v>1692.2094895967871</v>
      </c>
      <c r="G99" s="2374">
        <v>40847</v>
      </c>
      <c r="H99" s="2375">
        <v>785</v>
      </c>
    </row>
    <row r="100" spans="1:8" ht="12.75" hidden="1" customHeight="1" x14ac:dyDescent="0.25">
      <c r="A100" s="2369">
        <v>40245</v>
      </c>
      <c r="B100" s="2379">
        <v>21</v>
      </c>
      <c r="C100" s="2376">
        <v>4674.8081776468707</v>
      </c>
      <c r="D100" s="2376">
        <v>2350.0572374430562</v>
      </c>
      <c r="E100" s="2377">
        <v>341.97600536861296</v>
      </c>
      <c r="F100" s="2373">
        <v>1643.7926014056338</v>
      </c>
      <c r="G100" s="2374">
        <v>82793</v>
      </c>
      <c r="H100" s="2375">
        <v>4025</v>
      </c>
    </row>
    <row r="101" spans="1:8" ht="12.75" hidden="1" customHeight="1" x14ac:dyDescent="0.25">
      <c r="A101" s="2369">
        <v>40276</v>
      </c>
      <c r="B101" s="2379">
        <v>22</v>
      </c>
      <c r="C101" s="2376">
        <v>4760.5342160712489</v>
      </c>
      <c r="D101" s="2376">
        <v>2382.7889710460195</v>
      </c>
      <c r="E101" s="2377">
        <v>345.60349215515083</v>
      </c>
      <c r="F101" s="2373">
        <v>1668.8078676625278</v>
      </c>
      <c r="G101" s="2374">
        <v>54778</v>
      </c>
      <c r="H101" s="2375">
        <v>1748</v>
      </c>
    </row>
    <row r="102" spans="1:8" ht="12.75" hidden="1" customHeight="1" x14ac:dyDescent="0.25">
      <c r="A102" s="2369">
        <v>40306</v>
      </c>
      <c r="B102" s="2379">
        <v>20</v>
      </c>
      <c r="C102" s="2376">
        <v>4662.6628687485299</v>
      </c>
      <c r="D102" s="2376">
        <v>2210.6989462763413</v>
      </c>
      <c r="E102" s="2377">
        <v>332.38117521174797</v>
      </c>
      <c r="F102" s="2373">
        <v>1631.7926129041973</v>
      </c>
      <c r="G102" s="2374">
        <v>67156</v>
      </c>
      <c r="H102" s="2375">
        <v>868</v>
      </c>
    </row>
    <row r="103" spans="1:8" ht="12.75" hidden="1" customHeight="1" x14ac:dyDescent="0.25">
      <c r="A103" s="2369">
        <v>40337</v>
      </c>
      <c r="B103" s="2379">
        <v>22</v>
      </c>
      <c r="C103" s="2376">
        <v>4672.8805318184213</v>
      </c>
      <c r="D103" s="2376">
        <v>2190.7194830182489</v>
      </c>
      <c r="E103" s="2377">
        <v>331.08397814321273</v>
      </c>
      <c r="F103" s="2373">
        <v>1632.9807664416192</v>
      </c>
      <c r="G103" s="2374">
        <v>32840</v>
      </c>
      <c r="H103" s="2375">
        <v>564</v>
      </c>
    </row>
    <row r="104" spans="1:8" s="2385" customFormat="1" ht="21.75" hidden="1" customHeight="1" x14ac:dyDescent="0.25">
      <c r="A104" s="2384">
        <v>40367</v>
      </c>
      <c r="B104" s="2379">
        <v>22</v>
      </c>
      <c r="C104" s="2376">
        <v>4838.2017363038049</v>
      </c>
      <c r="D104" s="2376">
        <v>2387.9606222700363</v>
      </c>
      <c r="E104" s="2377">
        <v>335.74937648069584</v>
      </c>
      <c r="F104" s="2373">
        <v>1682.4248521466639</v>
      </c>
      <c r="G104" s="2374">
        <v>54326</v>
      </c>
      <c r="H104" s="2375">
        <v>2003</v>
      </c>
    </row>
    <row r="105" spans="1:8" s="2385" customFormat="1" ht="21.75" hidden="1" customHeight="1" x14ac:dyDescent="0.25">
      <c r="A105" s="2384">
        <v>40398</v>
      </c>
      <c r="B105" s="2379">
        <v>22</v>
      </c>
      <c r="C105" s="2376">
        <v>4988.2433227794754</v>
      </c>
      <c r="D105" s="2376">
        <v>2514.5728062364096</v>
      </c>
      <c r="E105" s="2377">
        <v>342.64115513215557</v>
      </c>
      <c r="F105" s="2373">
        <v>1732.0934897286488</v>
      </c>
      <c r="G105" s="2374">
        <v>27448</v>
      </c>
      <c r="H105" s="2375">
        <v>980</v>
      </c>
    </row>
    <row r="106" spans="1:8" s="2385" customFormat="1" ht="21.75" hidden="1" customHeight="1" x14ac:dyDescent="0.25">
      <c r="A106" s="2384">
        <v>40429</v>
      </c>
      <c r="B106" s="2379">
        <v>21</v>
      </c>
      <c r="C106" s="2376">
        <v>5022.4022225149456</v>
      </c>
      <c r="D106" s="2376">
        <v>2518.2450421749295</v>
      </c>
      <c r="E106" s="2377">
        <v>334.51944034010921</v>
      </c>
      <c r="F106" s="2373">
        <v>1738.0269440402251</v>
      </c>
      <c r="G106" s="2374">
        <v>43286</v>
      </c>
      <c r="H106" s="2375">
        <v>1176</v>
      </c>
    </row>
    <row r="107" spans="1:8" s="2385" customFormat="1" ht="21.75" hidden="1" customHeight="1" x14ac:dyDescent="0.25">
      <c r="A107" s="2384">
        <v>40459</v>
      </c>
      <c r="B107" s="2379">
        <v>21</v>
      </c>
      <c r="C107" s="2376">
        <v>5285.4285551968696</v>
      </c>
      <c r="D107" s="2376">
        <v>2713.2079883741744</v>
      </c>
      <c r="E107" s="2377">
        <v>348.07677117991886</v>
      </c>
      <c r="F107" s="2373">
        <v>1823.9338179872177</v>
      </c>
      <c r="G107" s="2374">
        <v>51066</v>
      </c>
      <c r="H107" s="2375">
        <v>895</v>
      </c>
    </row>
    <row r="108" spans="1:8" s="2385" customFormat="1" ht="21.75" hidden="1" customHeight="1" x14ac:dyDescent="0.25">
      <c r="A108" s="2384">
        <v>40490</v>
      </c>
      <c r="B108" s="2379">
        <v>20</v>
      </c>
      <c r="C108" s="2376">
        <v>5501.1338542679714</v>
      </c>
      <c r="D108" s="2376">
        <v>2807.6990289142145</v>
      </c>
      <c r="E108" s="2377">
        <v>361.86941521596083</v>
      </c>
      <c r="F108" s="2373">
        <v>1896.7225727265977</v>
      </c>
      <c r="G108" s="2374">
        <v>45840</v>
      </c>
      <c r="H108" s="2375">
        <v>970</v>
      </c>
    </row>
    <row r="109" spans="1:8" s="2385" customFormat="1" ht="21.75" hidden="1" customHeight="1" x14ac:dyDescent="0.25">
      <c r="A109" s="2384">
        <v>40520</v>
      </c>
      <c r="B109" s="2379">
        <v>23</v>
      </c>
      <c r="C109" s="2376">
        <v>5618.3541600930466</v>
      </c>
      <c r="D109" s="2376">
        <v>2822.6191139903472</v>
      </c>
      <c r="E109" s="2377">
        <v>366.39261578827808</v>
      </c>
      <c r="F109" s="2373">
        <v>1924.7444906555879</v>
      </c>
      <c r="G109" s="2374">
        <v>24223</v>
      </c>
      <c r="H109" s="2375">
        <v>687</v>
      </c>
    </row>
    <row r="110" spans="1:8" s="2385" customFormat="1" ht="21.75" hidden="1" customHeight="1" x14ac:dyDescent="0.25">
      <c r="A110" s="2384">
        <v>40551</v>
      </c>
      <c r="B110" s="2379">
        <v>19</v>
      </c>
      <c r="C110" s="2376">
        <v>5913.2862330420758</v>
      </c>
      <c r="D110" s="2376">
        <v>3006.7265101479898</v>
      </c>
      <c r="E110" s="2377">
        <v>385.70946088370619</v>
      </c>
      <c r="F110" s="2373">
        <v>2023.8537404096467</v>
      </c>
      <c r="G110" s="2374">
        <v>63052</v>
      </c>
      <c r="H110" s="2375">
        <v>1131</v>
      </c>
    </row>
    <row r="111" spans="1:8" s="2385" customFormat="1" ht="21.75" hidden="1" customHeight="1" x14ac:dyDescent="0.25">
      <c r="A111" s="2384">
        <v>40582</v>
      </c>
      <c r="B111" s="2379">
        <v>18</v>
      </c>
      <c r="C111" s="2376">
        <v>5971.5883042516125</v>
      </c>
      <c r="D111" s="2376">
        <v>3100.530430433852</v>
      </c>
      <c r="E111" s="2377">
        <v>388.02398015466383</v>
      </c>
      <c r="F111" s="2373">
        <v>2042.9682051176185</v>
      </c>
      <c r="G111" s="2374">
        <v>36863</v>
      </c>
      <c r="H111" s="2375">
        <v>798</v>
      </c>
    </row>
    <row r="112" spans="1:8" s="2385" customFormat="1" ht="21.75" hidden="1" customHeight="1" x14ac:dyDescent="0.25">
      <c r="A112" s="2384">
        <v>40610</v>
      </c>
      <c r="B112" s="2379">
        <v>22</v>
      </c>
      <c r="C112" s="2376">
        <v>5831.1306084196221</v>
      </c>
      <c r="D112" s="2376">
        <v>3076.7769249677276</v>
      </c>
      <c r="E112" s="2377">
        <v>375.53189619666387</v>
      </c>
      <c r="F112" s="2373">
        <v>1992.36040584489</v>
      </c>
      <c r="G112" s="2374">
        <v>32668.889211363639</v>
      </c>
      <c r="H112" s="2375">
        <v>598</v>
      </c>
    </row>
    <row r="113" spans="1:8" s="2385" customFormat="1" ht="21.75" hidden="1" customHeight="1" x14ac:dyDescent="0.25">
      <c r="A113" s="2384">
        <v>40641</v>
      </c>
      <c r="B113" s="2379">
        <v>20</v>
      </c>
      <c r="C113" s="2376">
        <v>5989.9702859358367</v>
      </c>
      <c r="D113" s="2376">
        <v>3269.5195610526985</v>
      </c>
      <c r="E113" s="2377">
        <v>382.92513075988165</v>
      </c>
      <c r="F113" s="2373">
        <v>2041.4989029438213</v>
      </c>
      <c r="G113" s="2374">
        <v>30257</v>
      </c>
      <c r="H113" s="2375">
        <v>623</v>
      </c>
    </row>
    <row r="114" spans="1:8" s="2385" customFormat="1" ht="21.75" hidden="1" customHeight="1" x14ac:dyDescent="0.25">
      <c r="A114" s="2384">
        <v>40671</v>
      </c>
      <c r="B114" s="2379">
        <v>22</v>
      </c>
      <c r="C114" s="2376">
        <v>6123.3196184820754</v>
      </c>
      <c r="D114" s="2376">
        <v>3355.5446732187688</v>
      </c>
      <c r="E114" s="2377">
        <v>391.50420544999781</v>
      </c>
      <c r="F114" s="2373">
        <v>2084.7833272037842</v>
      </c>
      <c r="G114" s="2374">
        <v>52608</v>
      </c>
      <c r="H114" s="2375">
        <v>931</v>
      </c>
    </row>
    <row r="115" spans="1:8" s="2385" customFormat="1" ht="21.75" hidden="1" customHeight="1" x14ac:dyDescent="0.25">
      <c r="A115" s="2384">
        <v>40702</v>
      </c>
      <c r="B115" s="2379">
        <v>22</v>
      </c>
      <c r="C115" s="2376">
        <v>6134.9756152538139</v>
      </c>
      <c r="D115" s="2376">
        <v>3330.8548858048957</v>
      </c>
      <c r="E115" s="2377">
        <v>393.56788981559907</v>
      </c>
      <c r="F115" s="2373">
        <v>2085.3614012646781</v>
      </c>
      <c r="G115" s="2374">
        <v>34508</v>
      </c>
      <c r="H115" s="2375">
        <v>655</v>
      </c>
    </row>
    <row r="116" spans="1:8" s="2385" customFormat="1" ht="21.75" hidden="1" customHeight="1" x14ac:dyDescent="0.25">
      <c r="A116" s="2384">
        <v>40732</v>
      </c>
      <c r="B116" s="2379">
        <v>21</v>
      </c>
      <c r="C116" s="2376">
        <v>6100.5340312545441</v>
      </c>
      <c r="D116" s="2376">
        <v>3311.6270853551978</v>
      </c>
      <c r="E116" s="2377">
        <v>385.70675885352853</v>
      </c>
      <c r="F116" s="2373">
        <v>2064.2108597424194</v>
      </c>
      <c r="G116" s="2374">
        <v>34925</v>
      </c>
      <c r="H116" s="2375">
        <v>747</v>
      </c>
    </row>
    <row r="117" spans="1:8" s="2385" customFormat="1" ht="21.75" hidden="1" customHeight="1" x14ac:dyDescent="0.25">
      <c r="A117" s="2384">
        <v>40763</v>
      </c>
      <c r="B117" s="2379">
        <v>22</v>
      </c>
      <c r="C117" s="2376">
        <v>5808.8463405194743</v>
      </c>
      <c r="D117" s="2376">
        <v>3183.1998574103122</v>
      </c>
      <c r="E117" s="2377">
        <v>364.34880298524291</v>
      </c>
      <c r="F117" s="2373">
        <v>1958.5331262179209</v>
      </c>
      <c r="G117" s="2374">
        <v>53001</v>
      </c>
      <c r="H117" s="2375">
        <v>881</v>
      </c>
    </row>
    <row r="118" spans="1:8" s="2385" customFormat="1" ht="21.75" hidden="1" customHeight="1" x14ac:dyDescent="0.25">
      <c r="A118" s="2384">
        <v>40794</v>
      </c>
      <c r="B118" s="2379">
        <v>21</v>
      </c>
      <c r="C118" s="2376">
        <v>5670.9189604148805</v>
      </c>
      <c r="D118" s="2376">
        <v>3059.7972168683987</v>
      </c>
      <c r="E118" s="2377">
        <v>353.40800894684475</v>
      </c>
      <c r="F118" s="2373">
        <v>1905.4120639045841</v>
      </c>
      <c r="G118" s="2374">
        <v>28224</v>
      </c>
      <c r="H118" s="2375">
        <v>561</v>
      </c>
    </row>
    <row r="119" spans="1:8" s="2385" customFormat="1" ht="21.75" hidden="1" customHeight="1" x14ac:dyDescent="0.25">
      <c r="A119" s="2384">
        <v>40824</v>
      </c>
      <c r="B119" s="2379">
        <v>20</v>
      </c>
      <c r="C119" s="2376">
        <v>5637.5744888979953</v>
      </c>
      <c r="D119" s="2376">
        <v>2995.3269299796339</v>
      </c>
      <c r="E119" s="2377">
        <v>349.34833664543714</v>
      </c>
      <c r="F119" s="2373">
        <v>1889.8135130994874</v>
      </c>
      <c r="G119" s="2374">
        <v>134903</v>
      </c>
      <c r="H119" s="2375">
        <v>2876</v>
      </c>
    </row>
    <row r="120" spans="1:8" s="2385" customFormat="1" ht="21.75" hidden="1" customHeight="1" x14ac:dyDescent="0.25">
      <c r="A120" s="2384">
        <v>40855</v>
      </c>
      <c r="B120" s="2379">
        <v>20</v>
      </c>
      <c r="C120" s="2376">
        <v>5670.6592734865053</v>
      </c>
      <c r="D120" s="2376">
        <v>3004.8248623912759</v>
      </c>
      <c r="E120" s="2377">
        <v>351.42636680825899</v>
      </c>
      <c r="F120" s="2373">
        <v>1899.078404469974</v>
      </c>
      <c r="G120" s="2374">
        <v>203815</v>
      </c>
      <c r="H120" s="2375">
        <v>1755</v>
      </c>
    </row>
    <row r="121" spans="1:8" s="2385" customFormat="1" ht="21.75" hidden="1" customHeight="1" x14ac:dyDescent="0.25">
      <c r="A121" s="2384">
        <v>40885</v>
      </c>
      <c r="B121" s="2379">
        <v>22</v>
      </c>
      <c r="C121" s="2376">
        <v>5594.3785752621407</v>
      </c>
      <c r="D121" s="2376">
        <v>2944.5615894899115</v>
      </c>
      <c r="E121" s="2377">
        <v>344.85004846409981</v>
      </c>
      <c r="F121" s="2373">
        <v>1864.2220738195088</v>
      </c>
      <c r="G121" s="2374">
        <v>26850</v>
      </c>
      <c r="H121" s="2375">
        <v>367</v>
      </c>
    </row>
    <row r="122" spans="1:8" s="2385" customFormat="1" ht="21.75" hidden="1" customHeight="1" x14ac:dyDescent="0.25">
      <c r="A122" s="2384">
        <v>40916</v>
      </c>
      <c r="B122" s="2379">
        <v>20</v>
      </c>
      <c r="C122" s="2376">
        <v>5610.8151320798479</v>
      </c>
      <c r="D122" s="2376">
        <v>2953.8328536620202</v>
      </c>
      <c r="E122" s="2377">
        <v>346.98399905645067</v>
      </c>
      <c r="F122" s="2373">
        <v>1865.3933302329146</v>
      </c>
      <c r="G122" s="2374">
        <v>23760</v>
      </c>
      <c r="H122" s="2375">
        <v>463</v>
      </c>
    </row>
    <row r="123" spans="1:8" s="2385" customFormat="1" ht="21.75" hidden="1" customHeight="1" x14ac:dyDescent="0.25">
      <c r="A123" s="2384">
        <v>40947</v>
      </c>
      <c r="B123" s="2379">
        <v>18</v>
      </c>
      <c r="C123" s="2376">
        <v>5470.1114168408585</v>
      </c>
      <c r="D123" s="2376">
        <v>2913.2561118098797</v>
      </c>
      <c r="E123" s="2377">
        <v>340.90402923250309</v>
      </c>
      <c r="F123" s="2373">
        <v>1816.4284835109709</v>
      </c>
      <c r="G123" s="2374">
        <v>29830</v>
      </c>
      <c r="H123" s="2375">
        <v>569</v>
      </c>
    </row>
    <row r="124" spans="1:8" s="2385" customFormat="1" ht="21.75" hidden="1" customHeight="1" x14ac:dyDescent="0.25">
      <c r="A124" s="2384">
        <v>40976</v>
      </c>
      <c r="B124" s="2379">
        <v>20</v>
      </c>
      <c r="C124" s="2376">
        <v>5344.216449809076</v>
      </c>
      <c r="D124" s="2376">
        <v>2843.40224746678</v>
      </c>
      <c r="E124" s="2377">
        <v>331.90113355150743</v>
      </c>
      <c r="F124" s="2373">
        <v>1772.0401656764675</v>
      </c>
      <c r="G124" s="2374">
        <v>22808</v>
      </c>
      <c r="H124" s="2375">
        <v>587</v>
      </c>
    </row>
    <row r="125" spans="1:8" s="2385" customFormat="1" ht="21.75" hidden="1" customHeight="1" x14ac:dyDescent="0.25">
      <c r="A125" s="2384">
        <v>41007</v>
      </c>
      <c r="B125" s="2379">
        <v>21</v>
      </c>
      <c r="C125" s="2376">
        <v>5432.8290132240727</v>
      </c>
      <c r="D125" s="2376">
        <v>2876.0336849063874</v>
      </c>
      <c r="E125" s="2377">
        <v>338.76382206302799</v>
      </c>
      <c r="F125" s="2373">
        <v>1797.9146441970308</v>
      </c>
      <c r="G125" s="2374">
        <v>27694</v>
      </c>
      <c r="H125" s="2375">
        <v>444</v>
      </c>
    </row>
    <row r="126" spans="1:8" s="2385" customFormat="1" ht="21.75" hidden="1" customHeight="1" x14ac:dyDescent="0.25">
      <c r="A126" s="2384">
        <v>41030</v>
      </c>
      <c r="B126" s="2379">
        <v>22</v>
      </c>
      <c r="C126" s="2376">
        <v>5473.6417947698528</v>
      </c>
      <c r="D126" s="2376">
        <v>2864.68</v>
      </c>
      <c r="E126" s="2377">
        <v>342.88817332746271</v>
      </c>
      <c r="F126" s="2373">
        <v>1809.4602287430114</v>
      </c>
      <c r="G126" s="2374">
        <v>49260.276581363636</v>
      </c>
      <c r="H126" s="2375">
        <v>1218</v>
      </c>
    </row>
    <row r="127" spans="1:8" s="2385" customFormat="1" ht="21.75" hidden="1" customHeight="1" x14ac:dyDescent="0.25">
      <c r="A127" s="2384">
        <v>41061</v>
      </c>
      <c r="B127" s="2379">
        <v>21</v>
      </c>
      <c r="C127" s="2376">
        <v>5420.0854013313028</v>
      </c>
      <c r="D127" s="2376">
        <v>2758.76320559943</v>
      </c>
      <c r="E127" s="2377">
        <v>340.89007235984388</v>
      </c>
      <c r="F127" s="2373">
        <v>1788.7070911958654</v>
      </c>
      <c r="G127" s="2374">
        <v>27132.0045942857</v>
      </c>
      <c r="H127" s="2375">
        <v>528.29661904761906</v>
      </c>
    </row>
    <row r="128" spans="1:8" s="2385" customFormat="1" ht="21.75" hidden="1" customHeight="1" x14ac:dyDescent="0.25">
      <c r="A128" s="2384">
        <v>41091</v>
      </c>
      <c r="B128" s="2379">
        <v>22</v>
      </c>
      <c r="C128" s="2376">
        <v>5349.9797180510968</v>
      </c>
      <c r="D128" s="2376">
        <v>2662.3849025838758</v>
      </c>
      <c r="E128" s="2377">
        <v>337.62030270935105</v>
      </c>
      <c r="F128" s="2373">
        <v>1757.0258603567993</v>
      </c>
      <c r="G128" s="2374">
        <v>55150</v>
      </c>
      <c r="H128" s="2375">
        <v>835</v>
      </c>
    </row>
    <row r="129" spans="1:8" s="2385" customFormat="1" ht="21.75" hidden="1" customHeight="1" x14ac:dyDescent="0.25">
      <c r="A129" s="2384">
        <v>41122</v>
      </c>
      <c r="B129" s="2379">
        <v>21</v>
      </c>
      <c r="C129" s="2376">
        <v>5245.0794021110551</v>
      </c>
      <c r="D129" s="2377">
        <v>2639.3387503780659</v>
      </c>
      <c r="E129" s="2377">
        <v>333.33846830889098</v>
      </c>
      <c r="F129" s="2373">
        <v>1719.9610192639136</v>
      </c>
      <c r="G129" s="2374">
        <v>44271</v>
      </c>
      <c r="H129" s="2375">
        <v>897</v>
      </c>
    </row>
    <row r="130" spans="1:8" s="2385" customFormat="1" ht="21.75" hidden="1" customHeight="1" x14ac:dyDescent="0.25">
      <c r="A130" s="2384">
        <v>41153</v>
      </c>
      <c r="B130" s="2379">
        <v>19</v>
      </c>
      <c r="C130" s="2376">
        <v>5192.6105554554606</v>
      </c>
      <c r="D130" s="2376">
        <v>2641.6586168231688</v>
      </c>
      <c r="E130" s="2377">
        <v>330.92570796411428</v>
      </c>
      <c r="F130" s="2373">
        <v>1702.112424445781</v>
      </c>
      <c r="G130" s="2374">
        <v>48290</v>
      </c>
      <c r="H130" s="2375">
        <v>1046</v>
      </c>
    </row>
    <row r="131" spans="1:8" s="2385" customFormat="1" ht="21.75" hidden="1" customHeight="1" x14ac:dyDescent="0.25">
      <c r="A131" s="2384">
        <v>41183</v>
      </c>
      <c r="B131" s="2379">
        <v>23</v>
      </c>
      <c r="C131" s="2376">
        <v>5167.6407259096486</v>
      </c>
      <c r="D131" s="2376">
        <v>2596.9531537295984</v>
      </c>
      <c r="E131" s="2377">
        <v>326.87429115643334</v>
      </c>
      <c r="F131" s="2373">
        <v>1692.5891542268419</v>
      </c>
      <c r="G131" s="2374">
        <v>42041</v>
      </c>
      <c r="H131" s="2375">
        <v>1208</v>
      </c>
    </row>
    <row r="132" spans="1:8" s="2385" customFormat="1" ht="21.75" hidden="1" customHeight="1" x14ac:dyDescent="0.25">
      <c r="A132" s="2384">
        <v>41214</v>
      </c>
      <c r="B132" s="2379">
        <v>20</v>
      </c>
      <c r="C132" s="2376">
        <v>5111.2919006366801</v>
      </c>
      <c r="D132" s="2376">
        <v>2552.5462217573104</v>
      </c>
      <c r="E132" s="2377">
        <v>320.88367861160424</v>
      </c>
      <c r="F132" s="2373">
        <v>1663.6266381723792</v>
      </c>
      <c r="G132" s="2374">
        <v>43271</v>
      </c>
      <c r="H132" s="2375">
        <v>2242</v>
      </c>
    </row>
    <row r="133" spans="1:8" s="2385" customFormat="1" ht="21.75" hidden="1" customHeight="1" x14ac:dyDescent="0.25">
      <c r="A133" s="2384">
        <v>41244</v>
      </c>
      <c r="B133" s="2379">
        <v>20</v>
      </c>
      <c r="C133" s="2376">
        <v>5289.9115873023793</v>
      </c>
      <c r="D133" s="2376">
        <v>2678.9063357086279</v>
      </c>
      <c r="E133" s="2377">
        <v>333.15411350648162</v>
      </c>
      <c r="F133" s="2373">
        <v>1710.9982147528208</v>
      </c>
      <c r="G133" s="2374">
        <v>43266</v>
      </c>
      <c r="H133" s="2375">
        <v>976</v>
      </c>
    </row>
    <row r="134" spans="1:8" s="2385" customFormat="1" ht="21.75" hidden="1" customHeight="1" x14ac:dyDescent="0.25">
      <c r="A134" s="2384">
        <v>41275</v>
      </c>
      <c r="B134" s="2379">
        <v>21</v>
      </c>
      <c r="C134" s="2376">
        <v>5491.2625203959324</v>
      </c>
      <c r="D134" s="2376">
        <v>2797.8274260708181</v>
      </c>
      <c r="E134" s="2377">
        <v>347.03893506091526</v>
      </c>
      <c r="F134" s="2373">
        <v>1771.9293336032008</v>
      </c>
      <c r="G134" s="2374">
        <v>50325</v>
      </c>
      <c r="H134" s="2375">
        <v>1480</v>
      </c>
    </row>
    <row r="135" spans="1:8" s="2385" customFormat="1" ht="21.75" hidden="1" customHeight="1" x14ac:dyDescent="0.25">
      <c r="A135" s="2384">
        <v>41306</v>
      </c>
      <c r="B135" s="2379">
        <v>19</v>
      </c>
      <c r="C135" s="2376">
        <v>5711.7698208890888</v>
      </c>
      <c r="D135" s="2376">
        <v>2913.3728545294202</v>
      </c>
      <c r="E135" s="2377">
        <v>361.36561988269057</v>
      </c>
      <c r="F135" s="2373">
        <v>1842.5341962184448</v>
      </c>
      <c r="G135" s="2374">
        <v>56805</v>
      </c>
      <c r="H135" s="2375">
        <v>1454</v>
      </c>
    </row>
    <row r="136" spans="1:8" s="2385" customFormat="1" ht="21.75" hidden="1" customHeight="1" x14ac:dyDescent="0.25">
      <c r="A136" s="2384">
        <v>41334</v>
      </c>
      <c r="B136" s="2379">
        <v>20</v>
      </c>
      <c r="C136" s="2376">
        <v>5905.6085627081156</v>
      </c>
      <c r="D136" s="2376">
        <v>2970.1544057385718</v>
      </c>
      <c r="E136" s="2377">
        <v>378.60650682257977</v>
      </c>
      <c r="F136" s="2373">
        <v>1903.5645159361095</v>
      </c>
      <c r="G136" s="2374">
        <v>44332</v>
      </c>
      <c r="H136" s="2375">
        <v>6979</v>
      </c>
    </row>
    <row r="137" spans="1:8" s="2385" customFormat="1" ht="21.75" hidden="1" customHeight="1" x14ac:dyDescent="0.25">
      <c r="A137" s="2384">
        <v>41365</v>
      </c>
      <c r="B137" s="2379">
        <v>20</v>
      </c>
      <c r="C137" s="2376">
        <v>5925.8694118838303</v>
      </c>
      <c r="D137" s="2376">
        <v>2977.7162584739845</v>
      </c>
      <c r="E137" s="2377">
        <v>379.77221068014592</v>
      </c>
      <c r="F137" s="2373">
        <v>1909.18382824572</v>
      </c>
      <c r="G137" s="2374">
        <v>23747</v>
      </c>
      <c r="H137" s="2375">
        <v>7035</v>
      </c>
    </row>
    <row r="138" spans="1:8" s="2385" customFormat="1" ht="21.75" hidden="1" customHeight="1" x14ac:dyDescent="0.25">
      <c r="A138" s="2386">
        <v>41395</v>
      </c>
      <c r="B138" s="2379">
        <v>22</v>
      </c>
      <c r="C138" s="2376">
        <v>6035.6893429399342</v>
      </c>
      <c r="D138" s="2376">
        <v>3022.7819214621345</v>
      </c>
      <c r="E138" s="2377">
        <v>384.92912600965792</v>
      </c>
      <c r="F138" s="2373">
        <v>1943.3664041456955</v>
      </c>
      <c r="G138" s="2374">
        <v>34240</v>
      </c>
      <c r="H138" s="2375">
        <v>5315</v>
      </c>
    </row>
    <row r="139" spans="1:8" s="2385" customFormat="1" ht="21.75" hidden="1" customHeight="1" x14ac:dyDescent="0.25">
      <c r="A139" s="2386">
        <v>41426</v>
      </c>
      <c r="B139" s="2379">
        <v>20</v>
      </c>
      <c r="C139" s="2376">
        <v>6003.8818344144211</v>
      </c>
      <c r="D139" s="2376">
        <v>3019.4429969149505</v>
      </c>
      <c r="E139" s="2377">
        <v>379.205154828746</v>
      </c>
      <c r="F139" s="2373">
        <v>1929.9368160751917</v>
      </c>
      <c r="G139" s="2374">
        <v>49521</v>
      </c>
      <c r="H139" s="2375">
        <v>13235</v>
      </c>
    </row>
    <row r="140" spans="1:8" s="2385" customFormat="1" ht="21.75" hidden="1" customHeight="1" x14ac:dyDescent="0.25">
      <c r="A140" s="2386">
        <v>41456</v>
      </c>
      <c r="B140" s="2379">
        <v>23</v>
      </c>
      <c r="C140" s="2376">
        <v>5861.2335306335744</v>
      </c>
      <c r="D140" s="2376">
        <v>2932.1836157815283</v>
      </c>
      <c r="E140" s="2377">
        <v>365.89100458220588</v>
      </c>
      <c r="F140" s="2373">
        <v>1873.6728068604425</v>
      </c>
      <c r="G140" s="2374">
        <v>20939</v>
      </c>
      <c r="H140" s="2375">
        <v>2425</v>
      </c>
    </row>
    <row r="141" spans="1:8" s="2385" customFormat="1" ht="21.75" hidden="1" customHeight="1" x14ac:dyDescent="0.25">
      <c r="A141" s="2387">
        <v>41487</v>
      </c>
      <c r="B141" s="2388">
        <v>21</v>
      </c>
      <c r="C141" s="2389">
        <v>5938.6437072263843</v>
      </c>
      <c r="D141" s="2389">
        <v>2987.154768060127</v>
      </c>
      <c r="E141" s="2390">
        <v>371.43416315744048</v>
      </c>
      <c r="F141" s="2391">
        <v>1894.1986776730573</v>
      </c>
      <c r="G141" s="2392">
        <v>35688.769018571402</v>
      </c>
      <c r="H141" s="2393">
        <v>11766.444761904801</v>
      </c>
    </row>
    <row r="142" spans="1:8" s="2385" customFormat="1" ht="21" hidden="1" customHeight="1" x14ac:dyDescent="0.25">
      <c r="A142" s="2386">
        <v>41518</v>
      </c>
      <c r="B142" s="2379">
        <v>20</v>
      </c>
      <c r="C142" s="2376">
        <v>6135.9122365628855</v>
      </c>
      <c r="D142" s="2376">
        <v>3089.75435174942</v>
      </c>
      <c r="E142" s="2377">
        <v>378.95210710928052</v>
      </c>
      <c r="F142" s="2383">
        <v>1949.1574629356851</v>
      </c>
      <c r="G142" s="2374">
        <v>45673.182169500004</v>
      </c>
      <c r="H142" s="2375">
        <v>15597.3014</v>
      </c>
    </row>
    <row r="143" spans="1:8" s="2385" customFormat="1" ht="21" hidden="1" customHeight="1" x14ac:dyDescent="0.25">
      <c r="A143" s="2386">
        <v>41548</v>
      </c>
      <c r="B143" s="2379">
        <v>23</v>
      </c>
      <c r="C143" s="2376">
        <v>6263.9843439559036</v>
      </c>
      <c r="D143" s="2376">
        <v>3209.972628184551</v>
      </c>
      <c r="E143" s="2377">
        <v>388.04733826287656</v>
      </c>
      <c r="F143" s="2383">
        <v>1984.2677177535472</v>
      </c>
      <c r="G143" s="2392">
        <v>71113.644136521732</v>
      </c>
      <c r="H143" s="2393">
        <v>8909.6984347826092</v>
      </c>
    </row>
    <row r="144" spans="1:8" s="2385" customFormat="1" ht="21" hidden="1" customHeight="1" x14ac:dyDescent="0.25">
      <c r="A144" s="2386">
        <v>41579</v>
      </c>
      <c r="B144" s="2379">
        <v>23</v>
      </c>
      <c r="C144" s="2376">
        <v>6435.1746965896145</v>
      </c>
      <c r="D144" s="2376">
        <v>3276.4817615889151</v>
      </c>
      <c r="E144" s="2377">
        <v>397.34544073953288</v>
      </c>
      <c r="F144" s="2383">
        <v>2036.8240879558823</v>
      </c>
      <c r="G144" s="2392">
        <v>32633.431793500007</v>
      </c>
      <c r="H144" s="2393">
        <v>3966.7009500000004</v>
      </c>
    </row>
    <row r="145" spans="1:8" s="2385" customFormat="1" ht="21" hidden="1" customHeight="1" x14ac:dyDescent="0.25">
      <c r="A145" s="2386">
        <v>41609</v>
      </c>
      <c r="B145" s="2379">
        <v>21</v>
      </c>
      <c r="C145" s="2376">
        <v>6565.9314861770808</v>
      </c>
      <c r="D145" s="2376">
        <v>3365.3160475398963</v>
      </c>
      <c r="E145" s="2377">
        <v>401.65649020014359</v>
      </c>
      <c r="F145" s="2383">
        <v>2064.8483022954238</v>
      </c>
      <c r="G145" s="2392">
        <v>41835.919750952402</v>
      </c>
      <c r="H145" s="2393">
        <v>5609.1432380952401</v>
      </c>
    </row>
    <row r="146" spans="1:8" s="2385" customFormat="1" ht="21" hidden="1" customHeight="1" x14ac:dyDescent="0.25">
      <c r="A146" s="2386">
        <v>41640</v>
      </c>
      <c r="B146" s="2379">
        <v>19</v>
      </c>
      <c r="C146" s="2376">
        <v>6752.2293580895366</v>
      </c>
      <c r="D146" s="2376">
        <v>3464.2036812287797</v>
      </c>
      <c r="E146" s="2377">
        <v>407.15387740249116</v>
      </c>
      <c r="F146" s="2383">
        <v>2119.8054832397761</v>
      </c>
      <c r="G146" s="2392">
        <v>58767.026706315803</v>
      </c>
      <c r="H146" s="2393">
        <v>9147.1905789473713</v>
      </c>
    </row>
    <row r="147" spans="1:8" s="2385" customFormat="1" ht="21" hidden="1" customHeight="1" x14ac:dyDescent="0.25">
      <c r="A147" s="2386">
        <v>41671</v>
      </c>
      <c r="B147" s="2379">
        <v>18</v>
      </c>
      <c r="C147" s="2376">
        <v>6622.5085866794834</v>
      </c>
      <c r="D147" s="2376">
        <v>3395.5105736274477</v>
      </c>
      <c r="E147" s="2377">
        <v>399.92717494601004</v>
      </c>
      <c r="F147" s="2383">
        <v>2078.3765063013252</v>
      </c>
      <c r="G147" s="2392">
        <v>51213.340688333301</v>
      </c>
      <c r="H147" s="2393">
        <v>6046.6841111111098</v>
      </c>
    </row>
    <row r="148" spans="1:8" s="2385" customFormat="1" ht="21" hidden="1" customHeight="1" x14ac:dyDescent="0.25">
      <c r="A148" s="2386">
        <v>41699</v>
      </c>
      <c r="B148" s="2379">
        <v>19</v>
      </c>
      <c r="C148" s="2376">
        <v>6610.4170439451073</v>
      </c>
      <c r="D148" s="2376">
        <v>3406.4342368498687</v>
      </c>
      <c r="E148" s="2377">
        <v>402.2470838394197</v>
      </c>
      <c r="F148" s="2383">
        <v>2073.2155678745858</v>
      </c>
      <c r="G148" s="2392">
        <v>82767.679326315789</v>
      </c>
      <c r="H148" s="2393">
        <v>8674.0475263157896</v>
      </c>
    </row>
    <row r="149" spans="1:8" s="2385" customFormat="1" ht="21" hidden="1" customHeight="1" x14ac:dyDescent="0.25">
      <c r="A149" s="2386">
        <v>41730</v>
      </c>
      <c r="B149" s="2379">
        <v>22</v>
      </c>
      <c r="C149" s="2376">
        <v>6677.2</v>
      </c>
      <c r="D149" s="2376">
        <v>3445.81</v>
      </c>
      <c r="E149" s="2377">
        <v>406.44</v>
      </c>
      <c r="F149" s="2383">
        <v>2089.04</v>
      </c>
      <c r="G149" s="2392">
        <v>47264.600630000001</v>
      </c>
      <c r="H149" s="2393">
        <v>8115.54864</v>
      </c>
    </row>
    <row r="150" spans="1:8" s="2385" customFormat="1" ht="21" hidden="1" customHeight="1" x14ac:dyDescent="0.25">
      <c r="A150" s="2386">
        <v>41760</v>
      </c>
      <c r="B150" s="2379">
        <v>21</v>
      </c>
      <c r="C150" s="2376">
        <v>6583.58</v>
      </c>
      <c r="D150" s="2376">
        <v>3395.9570834660444</v>
      </c>
      <c r="E150" s="2377">
        <v>402.65869764358536</v>
      </c>
      <c r="F150" s="2383">
        <v>2056.1273025810301</v>
      </c>
      <c r="G150" s="2392">
        <v>69349.756773333298</v>
      </c>
      <c r="H150" s="2393">
        <v>19624.936047619001</v>
      </c>
    </row>
    <row r="151" spans="1:8" s="2385" customFormat="1" ht="21" hidden="1" customHeight="1" x14ac:dyDescent="0.25">
      <c r="A151" s="2386">
        <v>41791</v>
      </c>
      <c r="B151" s="2379">
        <v>21</v>
      </c>
      <c r="C151" s="2376">
        <v>6680.5379999999996</v>
      </c>
      <c r="D151" s="2376">
        <v>3422.55</v>
      </c>
      <c r="E151" s="2377">
        <v>403.45600000000002</v>
      </c>
      <c r="F151" s="2383">
        <v>2078.529</v>
      </c>
      <c r="G151" s="2392">
        <v>117258.61</v>
      </c>
      <c r="H151" s="2393">
        <v>12715.77</v>
      </c>
    </row>
    <row r="152" spans="1:8" s="2385" customFormat="1" ht="21" hidden="1" customHeight="1" x14ac:dyDescent="0.25">
      <c r="A152" s="2386">
        <v>41821</v>
      </c>
      <c r="B152" s="2379">
        <v>22</v>
      </c>
      <c r="C152" s="2376">
        <v>6721.4557813452557</v>
      </c>
      <c r="D152" s="2376">
        <v>3438.4133489568339</v>
      </c>
      <c r="E152" s="2377">
        <v>401.17550313104226</v>
      </c>
      <c r="F152" s="2383">
        <v>2081.9618208644174</v>
      </c>
      <c r="G152" s="2392">
        <v>41509</v>
      </c>
      <c r="H152" s="2393">
        <v>9324.2000000000007</v>
      </c>
    </row>
    <row r="153" spans="1:8" s="2385" customFormat="1" ht="21" hidden="1" customHeight="1" x14ac:dyDescent="0.25">
      <c r="A153" s="2386">
        <v>41852</v>
      </c>
      <c r="B153" s="2379">
        <v>20</v>
      </c>
      <c r="C153" s="2376">
        <v>6815.1202922883949</v>
      </c>
      <c r="D153" s="2376">
        <v>3462.3438620628026</v>
      </c>
      <c r="E153" s="2377">
        <v>402.96856859730644</v>
      </c>
      <c r="F153" s="2383">
        <v>2106.1361546997364</v>
      </c>
      <c r="G153" s="2392">
        <v>59273.479044</v>
      </c>
      <c r="H153" s="2393">
        <v>13539.874400000001</v>
      </c>
    </row>
    <row r="154" spans="1:8" s="2385" customFormat="1" ht="21" hidden="1" customHeight="1" x14ac:dyDescent="0.25">
      <c r="A154" s="2386">
        <v>41883</v>
      </c>
      <c r="B154" s="2379">
        <v>22</v>
      </c>
      <c r="C154" s="2376">
        <v>6890.44</v>
      </c>
      <c r="D154" s="2376">
        <v>3444.61</v>
      </c>
      <c r="E154" s="2377">
        <v>401.94</v>
      </c>
      <c r="F154" s="2383">
        <v>2124.36</v>
      </c>
      <c r="G154" s="2392">
        <v>62786.5</v>
      </c>
      <c r="H154" s="2393">
        <v>10950.7</v>
      </c>
    </row>
    <row r="155" spans="1:8" s="2385" customFormat="1" ht="21" hidden="1" customHeight="1" x14ac:dyDescent="0.25">
      <c r="A155" s="2386">
        <v>41913</v>
      </c>
      <c r="B155" s="2379">
        <v>22</v>
      </c>
      <c r="C155" s="2376">
        <v>6964.3925702940796</v>
      </c>
      <c r="D155" s="2376">
        <v>3453.8254306361519</v>
      </c>
      <c r="E155" s="2377">
        <v>405.4765654159288</v>
      </c>
      <c r="F155" s="2383">
        <v>2145.0724929504572</v>
      </c>
      <c r="G155" s="2392">
        <v>69451.899999999994</v>
      </c>
      <c r="H155" s="2393">
        <v>8562</v>
      </c>
    </row>
    <row r="156" spans="1:8" s="2385" customFormat="1" ht="21" hidden="1" customHeight="1" x14ac:dyDescent="0.25">
      <c r="A156" s="2386">
        <v>41944</v>
      </c>
      <c r="B156" s="2379">
        <v>20</v>
      </c>
      <c r="C156" s="2376">
        <v>6838.1</v>
      </c>
      <c r="D156" s="2376">
        <v>3373.62</v>
      </c>
      <c r="E156" s="2377">
        <v>397.18</v>
      </c>
      <c r="F156" s="2383">
        <v>2105.4699999999998</v>
      </c>
      <c r="G156" s="2392">
        <v>98178.6</v>
      </c>
      <c r="H156" s="2393">
        <v>14092.4</v>
      </c>
    </row>
    <row r="157" spans="1:8" s="2385" customFormat="1" ht="21" hidden="1" customHeight="1" x14ac:dyDescent="0.25">
      <c r="A157" s="2386">
        <v>41974</v>
      </c>
      <c r="B157" s="2379">
        <v>21</v>
      </c>
      <c r="C157" s="2376">
        <v>6805.1104826814344</v>
      </c>
      <c r="D157" s="2376">
        <v>3344.9890173461076</v>
      </c>
      <c r="E157" s="2377">
        <v>389.40542403285434</v>
      </c>
      <c r="F157" s="2383">
        <v>2081.5829036052701</v>
      </c>
      <c r="G157" s="2392">
        <v>47971.6</v>
      </c>
      <c r="H157" s="2393">
        <v>5928.4</v>
      </c>
    </row>
    <row r="158" spans="1:8" s="2385" customFormat="1" ht="21" hidden="1" customHeight="1" x14ac:dyDescent="0.25">
      <c r="A158" s="2386">
        <v>42005</v>
      </c>
      <c r="B158" s="2379">
        <v>20</v>
      </c>
      <c r="C158" s="2376">
        <v>6681.657434461149</v>
      </c>
      <c r="D158" s="2376">
        <v>3214.8859725586567</v>
      </c>
      <c r="E158" s="2377">
        <v>378.71998498982123</v>
      </c>
      <c r="F158" s="2383">
        <v>2038.2797993041488</v>
      </c>
      <c r="G158" s="2392">
        <v>48166</v>
      </c>
      <c r="H158" s="2393">
        <v>6767</v>
      </c>
    </row>
    <row r="159" spans="1:8" s="2385" customFormat="1" ht="21" hidden="1" customHeight="1" x14ac:dyDescent="0.25">
      <c r="A159" s="2386">
        <v>42036</v>
      </c>
      <c r="B159" s="2379">
        <v>17</v>
      </c>
      <c r="C159" s="2376">
        <v>6564.078402524935</v>
      </c>
      <c r="D159" s="2376">
        <v>3094.8093036255532</v>
      </c>
      <c r="E159" s="2377">
        <v>374.60187170787367</v>
      </c>
      <c r="F159" s="2383">
        <v>2001.8371655006936</v>
      </c>
      <c r="G159" s="2392">
        <v>130776.954814706</v>
      </c>
      <c r="H159" s="2393">
        <v>13270.4126470588</v>
      </c>
    </row>
    <row r="160" spans="1:8" s="2385" customFormat="1" ht="21" hidden="1" customHeight="1" x14ac:dyDescent="0.25">
      <c r="A160" s="2386">
        <v>42064</v>
      </c>
      <c r="B160" s="2379">
        <v>21</v>
      </c>
      <c r="C160" s="2376">
        <v>6510.4605770226863</v>
      </c>
      <c r="D160" s="2376">
        <v>2860.4329038230271</v>
      </c>
      <c r="E160" s="2377">
        <v>375.28144438807476</v>
      </c>
      <c r="F160" s="2383">
        <v>1983.7651045301907</v>
      </c>
      <c r="G160" s="2392">
        <v>79890.772992857092</v>
      </c>
      <c r="H160" s="2393">
        <v>7958.0534285714302</v>
      </c>
    </row>
    <row r="161" spans="1:11" s="2385" customFormat="1" ht="21" hidden="1" customHeight="1" x14ac:dyDescent="0.25">
      <c r="A161" s="2386">
        <v>42095</v>
      </c>
      <c r="B161" s="2379">
        <v>22</v>
      </c>
      <c r="C161" s="2376">
        <v>6419.0132062999264</v>
      </c>
      <c r="D161" s="2376">
        <v>2755.1640692944438</v>
      </c>
      <c r="E161" s="2377">
        <v>370.31480636977938</v>
      </c>
      <c r="F161" s="2383">
        <v>1953.2978949349672</v>
      </c>
      <c r="G161" s="2392">
        <v>108403.788288636</v>
      </c>
      <c r="H161" s="2393">
        <v>36459.9070454545</v>
      </c>
    </row>
    <row r="162" spans="1:11" s="2385" customFormat="1" ht="21" hidden="1" customHeight="1" x14ac:dyDescent="0.25">
      <c r="A162" s="2386">
        <v>42125</v>
      </c>
      <c r="B162" s="2379">
        <v>20</v>
      </c>
      <c r="C162" s="2376">
        <v>6450.478482469548</v>
      </c>
      <c r="D162" s="2376">
        <v>2851.1677596533727</v>
      </c>
      <c r="E162" s="2377">
        <v>372.54924064363382</v>
      </c>
      <c r="F162" s="2383">
        <v>1960.1243177372751</v>
      </c>
      <c r="G162" s="2392">
        <v>139535.71224700002</v>
      </c>
      <c r="H162" s="2393">
        <v>48918.567750000002</v>
      </c>
    </row>
    <row r="163" spans="1:11" s="2385" customFormat="1" ht="21" hidden="1" customHeight="1" x14ac:dyDescent="0.25">
      <c r="A163" s="2386">
        <v>42156</v>
      </c>
      <c r="B163" s="2379">
        <v>22</v>
      </c>
      <c r="C163" s="2376">
        <v>6525.6866478424863</v>
      </c>
      <c r="D163" s="2376">
        <v>2870.9921802035224</v>
      </c>
      <c r="E163" s="2377">
        <v>376.4666297962583</v>
      </c>
      <c r="F163" s="2383">
        <v>1975.572525682066</v>
      </c>
      <c r="G163" s="2392">
        <v>57802.550962727299</v>
      </c>
      <c r="H163" s="2393">
        <v>21735.266</v>
      </c>
    </row>
    <row r="164" spans="1:11" s="2385" customFormat="1" ht="21" hidden="1" customHeight="1" x14ac:dyDescent="0.25">
      <c r="A164" s="2386">
        <v>42186</v>
      </c>
      <c r="B164" s="2379">
        <v>23</v>
      </c>
      <c r="C164" s="2376">
        <v>6516.2301700960934</v>
      </c>
      <c r="D164" s="2376">
        <v>2845.1468618665826</v>
      </c>
      <c r="E164" s="2377">
        <v>373.69061981631603</v>
      </c>
      <c r="F164" s="2383">
        <v>1960.7232310253328</v>
      </c>
      <c r="G164" s="2392">
        <v>41150.161211739098</v>
      </c>
      <c r="H164" s="2393">
        <v>11376.320644347799</v>
      </c>
    </row>
    <row r="165" spans="1:11" s="2385" customFormat="1" ht="21" hidden="1" customHeight="1" x14ac:dyDescent="0.25">
      <c r="A165" s="2394">
        <v>42217</v>
      </c>
      <c r="B165" s="2395">
        <v>21</v>
      </c>
      <c r="C165" s="2396">
        <v>6533.5810239087223</v>
      </c>
      <c r="D165" s="2396">
        <v>2866.0495855963864</v>
      </c>
      <c r="E165" s="2397">
        <v>375.33617422018608</v>
      </c>
      <c r="F165" s="2398">
        <v>1960.9326536251258</v>
      </c>
      <c r="G165" s="2399">
        <v>53471.605172857206</v>
      </c>
      <c r="H165" s="2400">
        <v>14573.8962380952</v>
      </c>
    </row>
    <row r="166" spans="1:11" s="2385" customFormat="1" ht="21" hidden="1" customHeight="1" x14ac:dyDescent="0.25">
      <c r="A166" s="2394">
        <v>42248</v>
      </c>
      <c r="B166" s="2395">
        <v>21</v>
      </c>
      <c r="C166" s="2396">
        <v>6425.36</v>
      </c>
      <c r="D166" s="2396">
        <v>2815.07</v>
      </c>
      <c r="E166" s="2397">
        <v>367.18</v>
      </c>
      <c r="F166" s="2398">
        <v>1925.62</v>
      </c>
      <c r="G166" s="2399">
        <v>55953</v>
      </c>
      <c r="H166" s="2400">
        <v>8508.7999999999993</v>
      </c>
      <c r="K166" s="2401"/>
    </row>
    <row r="167" spans="1:11" s="2385" customFormat="1" ht="21" hidden="1" customHeight="1" x14ac:dyDescent="0.25">
      <c r="A167" s="2394">
        <v>42278</v>
      </c>
      <c r="B167" s="2395">
        <v>22</v>
      </c>
      <c r="C167" s="2396">
        <v>6295.1396327107741</v>
      </c>
      <c r="D167" s="2396">
        <v>2738.7714621928135</v>
      </c>
      <c r="E167" s="2397">
        <v>360.6477508563475</v>
      </c>
      <c r="F167" s="2398">
        <v>1885.5750136794466</v>
      </c>
      <c r="G167" s="2399">
        <v>54226.515322272702</v>
      </c>
      <c r="H167" s="2400">
        <v>8573.1904545454599</v>
      </c>
    </row>
    <row r="168" spans="1:11" s="2385" customFormat="1" ht="21" hidden="1" customHeight="1" x14ac:dyDescent="0.25">
      <c r="A168" s="2394">
        <v>42309</v>
      </c>
      <c r="B168" s="2395">
        <v>19</v>
      </c>
      <c r="C168" s="2396">
        <v>6184.9426333006541</v>
      </c>
      <c r="D168" s="2396">
        <v>2642.8544555248682</v>
      </c>
      <c r="E168" s="2397">
        <v>354.53902304180872</v>
      </c>
      <c r="F168" s="2398">
        <v>1845.4210097033026</v>
      </c>
      <c r="G168" s="2399">
        <v>36971.379974736803</v>
      </c>
      <c r="H168" s="2400">
        <v>6275.5189473684195</v>
      </c>
    </row>
    <row r="169" spans="1:11" s="2385" customFormat="1" ht="21" hidden="1" customHeight="1" x14ac:dyDescent="0.25">
      <c r="A169" s="2394">
        <v>42339</v>
      </c>
      <c r="B169" s="2395">
        <v>22</v>
      </c>
      <c r="C169" s="2396">
        <v>6083.09</v>
      </c>
      <c r="D169" s="2396">
        <v>2614.83</v>
      </c>
      <c r="E169" s="2397">
        <v>346.23</v>
      </c>
      <c r="F169" s="2398">
        <v>1806.85</v>
      </c>
      <c r="G169" s="2399">
        <v>67301</v>
      </c>
      <c r="H169" s="2400">
        <v>8244.4</v>
      </c>
    </row>
    <row r="170" spans="1:11" s="2385" customFormat="1" ht="21" hidden="1" customHeight="1" x14ac:dyDescent="0.25">
      <c r="A170" s="2394">
        <v>42370</v>
      </c>
      <c r="B170" s="2395">
        <v>20</v>
      </c>
      <c r="C170" s="2396">
        <v>6117.64</v>
      </c>
      <c r="D170" s="2396">
        <v>2624.64</v>
      </c>
      <c r="E170" s="2397">
        <v>346.55</v>
      </c>
      <c r="F170" s="2398">
        <v>1811.16</v>
      </c>
      <c r="G170" s="2399">
        <v>29713.19</v>
      </c>
      <c r="H170" s="2400">
        <v>9980</v>
      </c>
    </row>
    <row r="171" spans="1:11" s="2385" customFormat="1" ht="21" hidden="1" customHeight="1" x14ac:dyDescent="0.25">
      <c r="A171" s="2394">
        <v>42401</v>
      </c>
      <c r="B171" s="2395">
        <v>19</v>
      </c>
      <c r="C171" s="2396">
        <v>6214.43</v>
      </c>
      <c r="D171" s="2396">
        <v>2691.21</v>
      </c>
      <c r="E171" s="2397">
        <v>352.31</v>
      </c>
      <c r="F171" s="2398">
        <v>1836.75</v>
      </c>
      <c r="G171" s="2399">
        <v>140425</v>
      </c>
      <c r="H171" s="2400">
        <v>12493.58</v>
      </c>
    </row>
    <row r="172" spans="1:11" s="2385" customFormat="1" ht="21" hidden="1" customHeight="1" x14ac:dyDescent="0.25">
      <c r="A172" s="2394">
        <v>42430</v>
      </c>
      <c r="B172" s="2395">
        <v>22</v>
      </c>
      <c r="C172" s="2396">
        <v>6103.72</v>
      </c>
      <c r="D172" s="2396">
        <v>2646.85</v>
      </c>
      <c r="E172" s="2397">
        <v>346.47</v>
      </c>
      <c r="F172" s="2398">
        <v>1802.4680000000001</v>
      </c>
      <c r="G172" s="2399">
        <v>39994.080000000002</v>
      </c>
      <c r="H172" s="2400">
        <v>7685.95</v>
      </c>
    </row>
    <row r="173" spans="1:11" s="2385" customFormat="1" ht="21" hidden="1" customHeight="1" x14ac:dyDescent="0.25">
      <c r="A173" s="2394">
        <v>42461</v>
      </c>
      <c r="B173" s="2395">
        <v>20</v>
      </c>
      <c r="C173" s="2396">
        <v>6038.81</v>
      </c>
      <c r="D173" s="2396">
        <v>2640.2080000000001</v>
      </c>
      <c r="E173" s="2397">
        <v>341.59</v>
      </c>
      <c r="F173" s="2398">
        <v>1781.14</v>
      </c>
      <c r="G173" s="2399">
        <v>45744.063000000002</v>
      </c>
      <c r="H173" s="2400">
        <v>6072.5820000000003</v>
      </c>
    </row>
    <row r="174" spans="1:11" s="2385" customFormat="1" ht="21" hidden="1" customHeight="1" x14ac:dyDescent="0.25">
      <c r="A174" s="2394">
        <v>42491</v>
      </c>
      <c r="B174" s="2395">
        <v>22</v>
      </c>
      <c r="C174" s="2396">
        <v>5998.88</v>
      </c>
      <c r="D174" s="2396">
        <v>2609.19</v>
      </c>
      <c r="E174" s="2397">
        <v>340.07</v>
      </c>
      <c r="F174" s="2398">
        <v>1767.24</v>
      </c>
      <c r="G174" s="2399">
        <v>25520.799999999999</v>
      </c>
      <c r="H174" s="2400">
        <v>6134.76</v>
      </c>
      <c r="K174" s="2402"/>
    </row>
    <row r="175" spans="1:11" s="2385" customFormat="1" ht="21" hidden="1" customHeight="1" x14ac:dyDescent="0.25">
      <c r="A175" s="2394">
        <v>42522</v>
      </c>
      <c r="B175" s="2395">
        <v>22</v>
      </c>
      <c r="C175" s="2396">
        <v>5973.3557385919557</v>
      </c>
      <c r="D175" s="2396">
        <v>2580.4849517961161</v>
      </c>
      <c r="E175" s="2397">
        <v>338.41860565395456</v>
      </c>
      <c r="F175" s="2398">
        <v>1752.6125805593824</v>
      </c>
      <c r="G175" s="2399">
        <v>37633.819876363596</v>
      </c>
      <c r="H175" s="2400">
        <v>6851.3916818181797</v>
      </c>
      <c r="K175" s="2402"/>
    </row>
    <row r="176" spans="1:11" s="2385" customFormat="1" ht="21" hidden="1" customHeight="1" x14ac:dyDescent="0.25">
      <c r="A176" s="2394">
        <v>42552</v>
      </c>
      <c r="B176" s="2395">
        <v>20</v>
      </c>
      <c r="C176" s="2396">
        <v>6020.0669872535145</v>
      </c>
      <c r="D176" s="2396">
        <v>2593.7581454693714</v>
      </c>
      <c r="E176" s="2397">
        <v>338.80969407279861</v>
      </c>
      <c r="F176" s="2398">
        <v>1755.8751983445011</v>
      </c>
      <c r="G176" s="2399">
        <v>48983.685571999995</v>
      </c>
      <c r="H176" s="2400">
        <v>10644.153400000001</v>
      </c>
      <c r="K176" s="2402"/>
    </row>
    <row r="177" spans="1:18" s="2385" customFormat="1" ht="21" hidden="1" customHeight="1" x14ac:dyDescent="0.25">
      <c r="A177" s="2394">
        <v>42583</v>
      </c>
      <c r="B177" s="2395">
        <v>22</v>
      </c>
      <c r="C177" s="2396">
        <v>6259.26</v>
      </c>
      <c r="D177" s="2396">
        <v>2718.5</v>
      </c>
      <c r="E177" s="2397">
        <v>348.74</v>
      </c>
      <c r="F177" s="2398">
        <v>1820.27</v>
      </c>
      <c r="G177" s="2399">
        <v>46549</v>
      </c>
      <c r="H177" s="2400">
        <v>10273</v>
      </c>
      <c r="K177" s="2402"/>
    </row>
    <row r="178" spans="1:18" s="2385" customFormat="1" ht="21" hidden="1" customHeight="1" x14ac:dyDescent="0.25">
      <c r="A178" s="2394">
        <v>42614</v>
      </c>
      <c r="B178" s="2395">
        <v>21</v>
      </c>
      <c r="C178" s="2396">
        <v>6230.13</v>
      </c>
      <c r="D178" s="2396">
        <v>2714.59</v>
      </c>
      <c r="E178" s="2397">
        <v>345.23</v>
      </c>
      <c r="F178" s="2398">
        <v>1809.04</v>
      </c>
      <c r="G178" s="2399">
        <v>45542</v>
      </c>
      <c r="H178" s="2400">
        <v>9325</v>
      </c>
      <c r="K178" s="2402"/>
    </row>
    <row r="179" spans="1:18" s="2385" customFormat="1" ht="21" hidden="1" customHeight="1" x14ac:dyDescent="0.25">
      <c r="A179" s="2394">
        <v>42644</v>
      </c>
      <c r="B179" s="2395">
        <v>21</v>
      </c>
      <c r="C179" s="2396">
        <v>6292.5568537147537</v>
      </c>
      <c r="D179" s="2396">
        <v>2724.5055904065857</v>
      </c>
      <c r="E179" s="2397">
        <v>349.11056742217175</v>
      </c>
      <c r="F179" s="2398">
        <v>1826.0801454619159</v>
      </c>
      <c r="G179" s="2399">
        <v>55723.158409000003</v>
      </c>
      <c r="H179" s="2400">
        <v>9670.2466000000004</v>
      </c>
      <c r="K179" s="2402"/>
      <c r="L179" s="2402"/>
      <c r="M179" s="2402"/>
      <c r="N179" s="2402"/>
      <c r="O179" s="2402"/>
      <c r="P179" s="2402"/>
      <c r="Q179" s="2402"/>
    </row>
    <row r="180" spans="1:18" s="2385" customFormat="1" ht="21" hidden="1" customHeight="1" x14ac:dyDescent="0.25">
      <c r="A180" s="2394">
        <v>42675</v>
      </c>
      <c r="B180" s="2395">
        <v>21</v>
      </c>
      <c r="C180" s="2396">
        <v>6253.0515849216363</v>
      </c>
      <c r="D180" s="2396">
        <v>2700.0318947355927</v>
      </c>
      <c r="E180" s="2397">
        <v>344.91212950065221</v>
      </c>
      <c r="F180" s="2398">
        <v>1806.8684141915842</v>
      </c>
      <c r="G180" s="2399">
        <v>113716.523</v>
      </c>
      <c r="H180" s="2400">
        <v>4877.335</v>
      </c>
      <c r="J180" s="2402"/>
      <c r="K180" s="2402"/>
    </row>
    <row r="181" spans="1:18" s="2385" customFormat="1" ht="21" hidden="1" customHeight="1" x14ac:dyDescent="0.25">
      <c r="A181" s="2394">
        <v>42705</v>
      </c>
      <c r="B181" s="2395">
        <v>22</v>
      </c>
      <c r="C181" s="2396">
        <v>6306.9942924715524</v>
      </c>
      <c r="D181" s="2396">
        <v>2738.9175018973888</v>
      </c>
      <c r="E181" s="2397">
        <v>346.02369430134854</v>
      </c>
      <c r="F181" s="2398">
        <v>1811.2938834121496</v>
      </c>
      <c r="G181" s="2399">
        <v>32743.431</v>
      </c>
      <c r="H181" s="2400">
        <v>976.14499999999998</v>
      </c>
      <c r="K181" s="2402"/>
    </row>
    <row r="182" spans="1:18" s="2385" customFormat="1" ht="16.5" hidden="1" customHeight="1" x14ac:dyDescent="0.25">
      <c r="A182" s="2403">
        <v>42736</v>
      </c>
      <c r="B182" s="2404">
        <v>21</v>
      </c>
      <c r="C182" s="2405">
        <v>6397.67</v>
      </c>
      <c r="D182" s="2405">
        <v>2795.72</v>
      </c>
      <c r="E182" s="2406">
        <v>350.09</v>
      </c>
      <c r="F182" s="2407">
        <v>1833.61</v>
      </c>
      <c r="G182" s="2408">
        <v>27990.6</v>
      </c>
      <c r="H182" s="2409">
        <v>1368</v>
      </c>
      <c r="K182" s="2402"/>
    </row>
    <row r="183" spans="1:18" s="2385" customFormat="1" ht="16.5" hidden="1" customHeight="1" x14ac:dyDescent="0.25">
      <c r="A183" s="2403">
        <v>42767</v>
      </c>
      <c r="B183" s="2404">
        <v>17</v>
      </c>
      <c r="C183" s="2405">
        <v>6667.15</v>
      </c>
      <c r="D183" s="2405">
        <v>2924.22</v>
      </c>
      <c r="E183" s="2406">
        <v>366.048</v>
      </c>
      <c r="F183" s="2407">
        <v>1910.37</v>
      </c>
      <c r="G183" s="2408">
        <v>44890.96</v>
      </c>
      <c r="H183" s="2409">
        <v>2891.35</v>
      </c>
      <c r="J183" s="2402"/>
      <c r="K183" s="2402"/>
    </row>
    <row r="184" spans="1:18" s="2385" customFormat="1" ht="16.5" hidden="1" customHeight="1" x14ac:dyDescent="0.25">
      <c r="A184" s="2403">
        <v>42795</v>
      </c>
      <c r="B184" s="2404">
        <v>22</v>
      </c>
      <c r="C184" s="2405">
        <v>6709.981350396919</v>
      </c>
      <c r="D184" s="2405">
        <v>2958.8216457865224</v>
      </c>
      <c r="E184" s="2406">
        <v>368.85298032736949</v>
      </c>
      <c r="F184" s="2407">
        <v>1921.4244655111024</v>
      </c>
      <c r="G184" s="2408">
        <v>68156.401759999993</v>
      </c>
      <c r="H184" s="2409">
        <v>3531.6267272727268</v>
      </c>
      <c r="K184" s="2402"/>
    </row>
    <row r="185" spans="1:18" s="2385" customFormat="1" ht="16.5" hidden="1" customHeight="1" x14ac:dyDescent="0.25">
      <c r="A185" s="2403">
        <v>42826</v>
      </c>
      <c r="B185" s="2404">
        <v>20</v>
      </c>
      <c r="C185" s="2405">
        <v>6925.5829364964329</v>
      </c>
      <c r="D185" s="2405">
        <v>3064.2921367724348</v>
      </c>
      <c r="E185" s="2406">
        <v>383.38461338109101</v>
      </c>
      <c r="F185" s="2407">
        <v>1980.8641382118785</v>
      </c>
      <c r="G185" s="2408">
        <v>51450.113136500004</v>
      </c>
      <c r="H185" s="2409">
        <v>2534.6242000000002</v>
      </c>
      <c r="K185" s="2402"/>
      <c r="L185" s="2402"/>
      <c r="M185" s="2402">
        <v>0</v>
      </c>
    </row>
    <row r="186" spans="1:18" s="2385" customFormat="1" ht="16.5" hidden="1" customHeight="1" x14ac:dyDescent="0.25">
      <c r="A186" s="2403">
        <v>42856</v>
      </c>
      <c r="B186" s="2404">
        <v>22</v>
      </c>
      <c r="C186" s="2405">
        <v>7187.2261353653603</v>
      </c>
      <c r="D186" s="2405">
        <v>3232.7678135408974</v>
      </c>
      <c r="E186" s="2406">
        <v>397.90801194361575</v>
      </c>
      <c r="F186" s="2407">
        <v>2049.7800000000002</v>
      </c>
      <c r="G186" s="2408">
        <v>41993.599999999999</v>
      </c>
      <c r="H186" s="2409">
        <v>2233.85</v>
      </c>
      <c r="M186" s="2410"/>
      <c r="N186" s="2410"/>
      <c r="O186" s="2410"/>
      <c r="P186" s="2410"/>
      <c r="Q186" s="2411"/>
    </row>
    <row r="187" spans="1:18" s="2385" customFormat="1" ht="16.5" hidden="1" customHeight="1" x14ac:dyDescent="0.25">
      <c r="A187" s="2403">
        <v>42887</v>
      </c>
      <c r="B187" s="2404">
        <v>21</v>
      </c>
      <c r="C187" s="2405">
        <v>7365.5669487321811</v>
      </c>
      <c r="D187" s="2405">
        <v>3328.9077329541005</v>
      </c>
      <c r="E187" s="2406">
        <v>406.4241667212973</v>
      </c>
      <c r="F187" s="2407">
        <v>2093.495685391094</v>
      </c>
      <c r="G187" s="2408">
        <v>76346.507413809522</v>
      </c>
      <c r="H187" s="2409">
        <v>2606.4156666666663</v>
      </c>
    </row>
    <row r="188" spans="1:18" s="2385" customFormat="1" ht="16.5" hidden="1" customHeight="1" x14ac:dyDescent="0.25">
      <c r="A188" s="2403">
        <v>42917</v>
      </c>
      <c r="B188" s="2404">
        <v>21</v>
      </c>
      <c r="C188" s="2405">
        <v>7643.276972949534</v>
      </c>
      <c r="D188" s="2405">
        <v>3500.4388037676968</v>
      </c>
      <c r="E188" s="2406">
        <v>420.88875893736474</v>
      </c>
      <c r="F188" s="2407">
        <v>2161.7209856701934</v>
      </c>
      <c r="G188" s="2408">
        <v>42148.446304761899</v>
      </c>
      <c r="H188" s="2409">
        <v>1695.1332380952381</v>
      </c>
      <c r="J188" s="2412"/>
      <c r="K188" s="2412"/>
      <c r="L188" s="2412"/>
      <c r="M188" s="2412"/>
      <c r="N188" s="2412"/>
      <c r="O188" s="2412"/>
      <c r="P188" s="2412"/>
      <c r="Q188" s="2412"/>
    </row>
    <row r="189" spans="1:18" s="2385" customFormat="1" ht="16.5" hidden="1" x14ac:dyDescent="0.25">
      <c r="A189" s="2403">
        <v>42948</v>
      </c>
      <c r="B189" s="2404">
        <v>23</v>
      </c>
      <c r="C189" s="2405">
        <v>7754.4908676778041</v>
      </c>
      <c r="D189" s="2405">
        <v>3648.9691796829966</v>
      </c>
      <c r="E189" s="2406">
        <v>423.65448870085004</v>
      </c>
      <c r="F189" s="2407">
        <v>2188.0819788916428</v>
      </c>
      <c r="G189" s="2408">
        <v>75411.543366521742</v>
      </c>
      <c r="H189" s="2409">
        <v>3968.121434782609</v>
      </c>
      <c r="J189" s="2412"/>
      <c r="K189" s="2412"/>
      <c r="L189" s="2412"/>
      <c r="M189" s="2412"/>
      <c r="N189" s="2412"/>
      <c r="O189" s="2412"/>
      <c r="P189" s="2412"/>
      <c r="Q189" s="2412"/>
    </row>
    <row r="190" spans="1:18" s="2385" customFormat="1" ht="16.5" hidden="1" x14ac:dyDescent="0.25">
      <c r="A190" s="2403">
        <v>42979</v>
      </c>
      <c r="B190" s="2404">
        <v>21</v>
      </c>
      <c r="C190" s="2405">
        <v>7774.86</v>
      </c>
      <c r="D190" s="2405">
        <v>3661.22</v>
      </c>
      <c r="E190" s="2406">
        <v>422.04</v>
      </c>
      <c r="F190" s="2407">
        <v>2190.7600000000002</v>
      </c>
      <c r="G190" s="2408">
        <v>63946.81</v>
      </c>
      <c r="H190" s="2409">
        <v>2851.59</v>
      </c>
      <c r="J190" s="2412"/>
      <c r="K190" s="2412"/>
      <c r="L190" s="2412"/>
      <c r="M190" s="2412"/>
      <c r="N190" s="2412"/>
      <c r="O190" s="2412"/>
      <c r="P190" s="2412"/>
      <c r="Q190" s="2412"/>
    </row>
    <row r="191" spans="1:18" s="2385" customFormat="1" ht="16.5" hidden="1" x14ac:dyDescent="0.25">
      <c r="A191" s="2403">
        <v>43009</v>
      </c>
      <c r="B191" s="2404">
        <v>21</v>
      </c>
      <c r="C191" s="2405">
        <v>7855.4886204188915</v>
      </c>
      <c r="D191" s="2405">
        <v>3626.3425714458958</v>
      </c>
      <c r="E191" s="2406">
        <v>425.00559417053012</v>
      </c>
      <c r="F191" s="2407">
        <v>2211.2571925651901</v>
      </c>
      <c r="G191" s="2408">
        <v>77776.123371428563</v>
      </c>
      <c r="H191" s="2409">
        <v>2799.1814761904761</v>
      </c>
      <c r="J191" s="2412"/>
      <c r="K191" s="2412"/>
      <c r="L191" s="2412"/>
      <c r="M191" s="2412"/>
      <c r="N191" s="2412"/>
      <c r="O191" s="2412"/>
      <c r="P191" s="2412"/>
      <c r="Q191" s="2412"/>
      <c r="R191" s="2412"/>
    </row>
    <row r="192" spans="1:18" s="2385" customFormat="1" ht="16.5" hidden="1" x14ac:dyDescent="0.25">
      <c r="A192" s="2403">
        <v>43040</v>
      </c>
      <c r="B192" s="2404">
        <v>20</v>
      </c>
      <c r="C192" s="2405">
        <v>7884.5366750411486</v>
      </c>
      <c r="D192" s="2405">
        <v>3628.7131718112673</v>
      </c>
      <c r="E192" s="2406">
        <v>421.56370858145067</v>
      </c>
      <c r="F192" s="2407">
        <v>2209.4381714327601</v>
      </c>
      <c r="G192" s="2408">
        <v>61658.254908000003</v>
      </c>
      <c r="H192" s="2409">
        <v>2228.2662</v>
      </c>
      <c r="J192" s="2412"/>
      <c r="K192" s="2412"/>
      <c r="L192" s="2412"/>
      <c r="M192" s="2412"/>
      <c r="N192" s="2412"/>
      <c r="O192" s="2412"/>
      <c r="P192" s="2412"/>
      <c r="Q192" s="2412"/>
      <c r="R192" s="2412"/>
    </row>
    <row r="193" spans="1:19" s="2385" customFormat="1" ht="16.5" hidden="1" x14ac:dyDescent="0.25">
      <c r="A193" s="2403">
        <v>43070</v>
      </c>
      <c r="B193" s="2404">
        <v>20</v>
      </c>
      <c r="C193" s="2405">
        <v>7816.4637124327955</v>
      </c>
      <c r="D193" s="2405">
        <v>3623.2758516676658</v>
      </c>
      <c r="E193" s="2406">
        <v>415.19405433045205</v>
      </c>
      <c r="F193" s="2407">
        <v>2178.5774946978067</v>
      </c>
      <c r="G193" s="2408">
        <v>108649.45821849999</v>
      </c>
      <c r="H193" s="2409">
        <v>2549.0104000000001</v>
      </c>
      <c r="J193" s="2412"/>
      <c r="K193" s="2412"/>
      <c r="L193" s="2412"/>
      <c r="M193" s="2412"/>
      <c r="N193" s="2412"/>
      <c r="O193" s="2412"/>
      <c r="P193" s="2412"/>
      <c r="Q193" s="2412"/>
      <c r="R193" s="2412"/>
    </row>
    <row r="194" spans="1:19" s="2385" customFormat="1" ht="16.5" hidden="1" x14ac:dyDescent="0.25">
      <c r="A194" s="2403">
        <v>43101</v>
      </c>
      <c r="B194" s="2404">
        <v>18</v>
      </c>
      <c r="C194" s="2405">
        <v>8077.1135668799752</v>
      </c>
      <c r="D194" s="2405">
        <v>3818.5408908109498</v>
      </c>
      <c r="E194" s="2406">
        <v>430.47003950241947</v>
      </c>
      <c r="F194" s="2407">
        <v>2247.8399664401995</v>
      </c>
      <c r="G194" s="2408">
        <v>76911.576256666667</v>
      </c>
      <c r="H194" s="2409">
        <v>2031.7311666666667</v>
      </c>
      <c r="J194" s="2412"/>
      <c r="K194" s="2412"/>
      <c r="L194" s="2412"/>
      <c r="M194" s="2412"/>
      <c r="N194" s="2412"/>
      <c r="O194" s="2412"/>
      <c r="P194" s="2412"/>
      <c r="Q194" s="2412"/>
      <c r="R194" s="2412"/>
    </row>
    <row r="195" spans="1:19" s="2385" customFormat="1" ht="16.5" hidden="1" x14ac:dyDescent="0.25">
      <c r="A195" s="2403">
        <v>43132</v>
      </c>
      <c r="B195" s="2404">
        <v>17</v>
      </c>
      <c r="C195" s="2405">
        <v>8186.04</v>
      </c>
      <c r="D195" s="2405">
        <v>3927.6</v>
      </c>
      <c r="E195" s="2406">
        <v>435.37</v>
      </c>
      <c r="F195" s="2407">
        <v>2277.3200000000002</v>
      </c>
      <c r="G195" s="2408">
        <v>56202</v>
      </c>
      <c r="H195" s="2409">
        <v>3016</v>
      </c>
      <c r="J195"/>
      <c r="K195" s="2412"/>
      <c r="L195" s="2412"/>
      <c r="M195" s="2412"/>
      <c r="N195" s="2412"/>
      <c r="O195" s="2412"/>
      <c r="P195" s="2412"/>
      <c r="Q195" s="2412"/>
      <c r="R195" s="2412"/>
    </row>
    <row r="196" spans="1:19" s="2385" customFormat="1" ht="16.5" hidden="1" x14ac:dyDescent="0.25">
      <c r="A196" s="2403">
        <v>43160</v>
      </c>
      <c r="B196" s="2404">
        <v>21</v>
      </c>
      <c r="C196" s="2405">
        <v>8240.6512237020452</v>
      </c>
      <c r="D196" s="2405">
        <v>3909.0552742882551</v>
      </c>
      <c r="E196" s="2406">
        <v>436.10592577808103</v>
      </c>
      <c r="F196" s="2407">
        <v>2291.4171669313159</v>
      </c>
      <c r="G196" s="2408">
        <v>52966.440029999983</v>
      </c>
      <c r="H196" s="2409">
        <v>2029.0967142857144</v>
      </c>
      <c r="J196"/>
      <c r="K196" s="2412"/>
      <c r="L196" s="2412"/>
      <c r="M196" s="2412"/>
      <c r="N196" s="2412"/>
      <c r="O196" s="2412"/>
      <c r="P196" s="2412"/>
      <c r="Q196" s="2412"/>
      <c r="R196" s="2412"/>
    </row>
    <row r="197" spans="1:19" s="2385" customFormat="1" ht="17.25" x14ac:dyDescent="0.25">
      <c r="A197" s="2453">
        <v>43191</v>
      </c>
      <c r="B197" s="2395">
        <v>21</v>
      </c>
      <c r="C197" s="2396">
        <v>8219.1758249230952</v>
      </c>
      <c r="D197" s="2396">
        <v>3820.2642775674335</v>
      </c>
      <c r="E197" s="2397">
        <v>436.22433846571835</v>
      </c>
      <c r="F197" s="2398">
        <v>2283.375129049572</v>
      </c>
      <c r="G197" s="2399">
        <v>40727.056949047619</v>
      </c>
      <c r="H197" s="2400">
        <v>1400.855619047619</v>
      </c>
      <c r="J197"/>
      <c r="K197" s="2412"/>
      <c r="L197" s="2412"/>
      <c r="M197" s="2412"/>
      <c r="N197" s="2412"/>
      <c r="O197" s="2412"/>
      <c r="P197" s="2412"/>
      <c r="Q197" s="2412"/>
      <c r="R197" s="2412"/>
    </row>
    <row r="198" spans="1:19" s="2385" customFormat="1" ht="17.25" x14ac:dyDescent="0.25">
      <c r="A198" s="2453">
        <v>43221</v>
      </c>
      <c r="B198" s="2395">
        <v>22</v>
      </c>
      <c r="C198" s="2396">
        <v>8190.6087581384609</v>
      </c>
      <c r="D198" s="2396">
        <v>3714.1558548813559</v>
      </c>
      <c r="E198" s="2397">
        <v>436.49940158753691</v>
      </c>
      <c r="F198" s="2398">
        <v>2272.5310711459665</v>
      </c>
      <c r="G198" s="2399">
        <v>62213.442359999994</v>
      </c>
      <c r="H198" s="2400">
        <v>6959.4808636363632</v>
      </c>
      <c r="J198"/>
      <c r="K198" s="2412"/>
      <c r="L198" s="2412"/>
      <c r="M198" s="2412"/>
      <c r="N198" s="2412"/>
      <c r="O198" s="2412"/>
      <c r="P198" s="2412"/>
      <c r="Q198" s="2412"/>
      <c r="R198" s="2412"/>
    </row>
    <row r="199" spans="1:19" s="2385" customFormat="1" ht="17.25" x14ac:dyDescent="0.25">
      <c r="A199" s="2453">
        <v>43252</v>
      </c>
      <c r="B199" s="2395">
        <v>21</v>
      </c>
      <c r="C199" s="2396">
        <v>8091.2551417592231</v>
      </c>
      <c r="D199" s="2396">
        <v>3675.9353067423217</v>
      </c>
      <c r="E199" s="2397">
        <v>428.90447245247827</v>
      </c>
      <c r="F199" s="2398">
        <v>2237.2569456244482</v>
      </c>
      <c r="G199" s="2399">
        <v>78975.448438095191</v>
      </c>
      <c r="H199" s="2400">
        <v>2120.05019047619</v>
      </c>
      <c r="J199"/>
      <c r="K199" s="2412"/>
      <c r="L199" s="2412"/>
      <c r="M199" s="2412"/>
      <c r="N199" s="2412"/>
      <c r="O199" s="2412"/>
      <c r="P199" s="2412"/>
      <c r="Q199" s="2412"/>
      <c r="R199" s="2412"/>
    </row>
    <row r="200" spans="1:19" s="2385" customFormat="1" ht="17.25" x14ac:dyDescent="0.25">
      <c r="A200" s="2453">
        <v>43282</v>
      </c>
      <c r="B200" s="2395">
        <v>22</v>
      </c>
      <c r="C200" s="2396">
        <v>8126.0345197445868</v>
      </c>
      <c r="D200" s="2396">
        <v>3705.0804164958313</v>
      </c>
      <c r="E200" s="2397">
        <v>426.82585066147419</v>
      </c>
      <c r="F200" s="2398">
        <v>2233.260319691648</v>
      </c>
      <c r="G200" s="2399">
        <v>61550.252449545456</v>
      </c>
      <c r="H200" s="2400">
        <v>2267.5253181818184</v>
      </c>
      <c r="J200"/>
      <c r="K200" s="2412"/>
      <c r="L200" s="2412"/>
      <c r="M200" s="2412"/>
      <c r="N200" s="2412"/>
      <c r="O200" s="2412"/>
      <c r="P200" s="2412"/>
      <c r="Q200" s="2412"/>
      <c r="R200" s="2412"/>
    </row>
    <row r="201" spans="1:19" s="2385" customFormat="1" ht="17.25" x14ac:dyDescent="0.25">
      <c r="A201" s="2453">
        <v>43313</v>
      </c>
      <c r="B201" s="2395">
        <v>22</v>
      </c>
      <c r="C201" s="2396">
        <v>8149.6896956545124</v>
      </c>
      <c r="D201" s="2396">
        <v>3717.2033873601595</v>
      </c>
      <c r="E201" s="2397">
        <v>425.1187454278051</v>
      </c>
      <c r="F201" s="2398">
        <v>2233.4985965034507</v>
      </c>
      <c r="G201" s="2399">
        <v>49897.188651363642</v>
      </c>
      <c r="H201" s="2400">
        <v>1598.0410909090908</v>
      </c>
      <c r="J201"/>
      <c r="K201" s="2412"/>
      <c r="L201" s="2412"/>
      <c r="M201" s="2412"/>
      <c r="N201" s="2412"/>
      <c r="O201" s="2412"/>
      <c r="P201" s="2412"/>
      <c r="Q201" s="2412"/>
      <c r="R201" s="2412"/>
    </row>
    <row r="202" spans="1:19" s="2385" customFormat="1" ht="17.25" x14ac:dyDescent="0.25">
      <c r="A202" s="2453">
        <v>43344</v>
      </c>
      <c r="B202" s="2395">
        <v>19</v>
      </c>
      <c r="C202" s="2396">
        <v>8102.1207861744224</v>
      </c>
      <c r="D202" s="2396">
        <v>3707.7762294117533</v>
      </c>
      <c r="E202" s="2397">
        <v>423.33603392801871</v>
      </c>
      <c r="F202" s="2398">
        <v>2217.8838263157895</v>
      </c>
      <c r="G202" s="2399">
        <v>48694.191874736825</v>
      </c>
      <c r="H202" s="2400">
        <v>1606.4991052631581</v>
      </c>
      <c r="J202"/>
      <c r="K202" s="2412"/>
      <c r="L202" s="2412"/>
      <c r="M202" s="2412"/>
      <c r="N202" s="2412"/>
      <c r="O202" s="2412"/>
      <c r="P202" s="2412"/>
      <c r="Q202" s="2412"/>
      <c r="R202" s="2412"/>
    </row>
    <row r="203" spans="1:19" s="2385" customFormat="1" ht="17.25" x14ac:dyDescent="0.25">
      <c r="A203" s="2453">
        <v>43374</v>
      </c>
      <c r="B203" s="2395">
        <v>23</v>
      </c>
      <c r="C203" s="2396">
        <v>8188.6236398502151</v>
      </c>
      <c r="D203" s="2396">
        <v>3725.8065322337316</v>
      </c>
      <c r="E203" s="2397">
        <v>430.1293500744228</v>
      </c>
      <c r="F203" s="2398">
        <v>2240.4229043478263</v>
      </c>
      <c r="G203" s="2399">
        <v>35182.095365652181</v>
      </c>
      <c r="H203" s="2400">
        <v>848.86847826086955</v>
      </c>
      <c r="J203"/>
      <c r="K203" s="2412"/>
      <c r="L203" s="2412"/>
      <c r="M203" s="2412"/>
      <c r="N203" s="2412"/>
      <c r="O203" s="2412"/>
      <c r="P203" s="2412"/>
      <c r="Q203" s="2412"/>
      <c r="R203" s="2412"/>
    </row>
    <row r="204" spans="1:19" s="2385" customFormat="1" ht="17.25" x14ac:dyDescent="0.25">
      <c r="A204" s="3532" t="s">
        <v>5060</v>
      </c>
      <c r="B204" s="2395">
        <v>20</v>
      </c>
      <c r="C204" s="2396">
        <v>8208.5890861460175</v>
      </c>
      <c r="D204" s="2396">
        <v>3730.7828559075933</v>
      </c>
      <c r="E204" s="2397">
        <v>429.77275246876786</v>
      </c>
      <c r="F204" s="2398">
        <v>2236.0949599999994</v>
      </c>
      <c r="G204" s="2399">
        <v>37033.768737000006</v>
      </c>
      <c r="H204" s="2400">
        <v>1387.5148999999999</v>
      </c>
      <c r="J204" t="s">
        <v>5061</v>
      </c>
      <c r="K204" s="2412"/>
      <c r="L204" s="2412"/>
      <c r="M204" s="2412"/>
      <c r="N204" s="2412"/>
      <c r="O204" s="2412"/>
      <c r="P204" s="2412"/>
      <c r="Q204" s="2412"/>
      <c r="R204" s="2412"/>
    </row>
    <row r="205" spans="1:19" s="2385" customFormat="1" ht="17.25" x14ac:dyDescent="0.25">
      <c r="A205" s="3532">
        <v>43435</v>
      </c>
      <c r="B205" s="2395">
        <v>20</v>
      </c>
      <c r="C205" s="2396">
        <v>8197.1633456398176</v>
      </c>
      <c r="D205" s="2396">
        <v>3745.1868665097418</v>
      </c>
      <c r="E205" s="2397">
        <v>427.66146477454106</v>
      </c>
      <c r="F205" s="2398">
        <v>2220.75623</v>
      </c>
      <c r="G205" s="2399">
        <v>57056.500700499993</v>
      </c>
      <c r="H205" s="2400">
        <v>1914.41345</v>
      </c>
      <c r="J205"/>
      <c r="K205" s="2412"/>
      <c r="L205" s="2412"/>
      <c r="M205" s="2412"/>
      <c r="N205" s="2412"/>
      <c r="O205" s="2412"/>
      <c r="P205" s="2412"/>
      <c r="Q205" s="2412"/>
      <c r="R205" s="2412"/>
    </row>
    <row r="206" spans="1:19" s="2385" customFormat="1" ht="17.25" x14ac:dyDescent="0.25">
      <c r="A206" s="3532">
        <v>43466</v>
      </c>
      <c r="B206" s="2395">
        <v>20</v>
      </c>
      <c r="C206" s="2396">
        <v>8201.8237059877574</v>
      </c>
      <c r="D206" s="2396">
        <v>3760.5904040379864</v>
      </c>
      <c r="E206" s="2397">
        <v>427.11638615642585</v>
      </c>
      <c r="F206" s="2398">
        <v>2218.3551149999998</v>
      </c>
      <c r="G206" s="2399">
        <v>34270.237609999996</v>
      </c>
      <c r="H206" s="2400">
        <v>1055.1132500000001</v>
      </c>
      <c r="J206"/>
      <c r="K206" s="2412"/>
      <c r="L206" s="2412"/>
      <c r="M206" s="2412"/>
      <c r="N206" s="2412"/>
      <c r="O206" s="2412"/>
      <c r="P206" s="2412"/>
      <c r="Q206" s="2412"/>
      <c r="R206" s="2412"/>
      <c r="S206" s="2412"/>
    </row>
    <row r="207" spans="1:19" s="2385" customFormat="1" ht="17.25" x14ac:dyDescent="0.25">
      <c r="A207" s="3532">
        <v>43497</v>
      </c>
      <c r="B207" s="2395">
        <v>18</v>
      </c>
      <c r="C207" s="2396">
        <v>8153.0037369959482</v>
      </c>
      <c r="D207" s="2396">
        <v>3736.2985477589132</v>
      </c>
      <c r="E207" s="2397">
        <v>428.25662239542282</v>
      </c>
      <c r="F207" s="2398">
        <v>2204.6351944444446</v>
      </c>
      <c r="G207" s="2399">
        <v>100842</v>
      </c>
      <c r="H207" s="2400">
        <v>3250</v>
      </c>
      <c r="J207"/>
      <c r="K207" s="2412"/>
      <c r="L207" s="2412"/>
      <c r="M207" s="2412"/>
      <c r="N207" s="2412"/>
      <c r="O207" s="2412"/>
      <c r="P207" s="2412"/>
      <c r="Q207" s="2412"/>
      <c r="R207" s="2412"/>
    </row>
    <row r="208" spans="1:19" s="2385" customFormat="1" ht="17.25" x14ac:dyDescent="0.25">
      <c r="A208" s="3532">
        <v>43525</v>
      </c>
      <c r="B208" s="2395">
        <v>19</v>
      </c>
      <c r="C208" s="2396">
        <v>8083.1836651990707</v>
      </c>
      <c r="D208" s="2396">
        <v>3665.3339761261282</v>
      </c>
      <c r="E208" s="2397">
        <v>424.32158992010159</v>
      </c>
      <c r="F208" s="2398">
        <v>2185.3548894736841</v>
      </c>
      <c r="G208" s="2399">
        <v>58226.883656315789</v>
      </c>
      <c r="H208" s="2400">
        <v>1630.6515789473683</v>
      </c>
      <c r="J208"/>
      <c r="K208" s="2412"/>
      <c r="L208" s="2412"/>
      <c r="M208" s="2412"/>
      <c r="N208" s="2412"/>
      <c r="O208" s="2412"/>
      <c r="P208" s="2412"/>
      <c r="Q208" s="2412"/>
      <c r="R208" s="2412"/>
    </row>
    <row r="209" spans="1:19" s="2385" customFormat="1" ht="20.100000000000001" customHeight="1" thickBot="1" x14ac:dyDescent="0.3">
      <c r="A209" s="3533">
        <v>43556</v>
      </c>
      <c r="B209" s="3526">
        <v>22</v>
      </c>
      <c r="C209" s="3527">
        <v>8007.7667100635481</v>
      </c>
      <c r="D209" s="3527">
        <v>3602.5350900290014</v>
      </c>
      <c r="E209" s="3528">
        <v>421.67254729032999</v>
      </c>
      <c r="F209" s="3529">
        <v>2162.4161045454548</v>
      </c>
      <c r="G209" s="3530">
        <v>85292.364053636367</v>
      </c>
      <c r="H209" s="3531">
        <v>6256.2233636363635</v>
      </c>
      <c r="J209" s="2385" t="s">
        <v>5061</v>
      </c>
    </row>
    <row r="210" spans="1:19" s="2411" customFormat="1" ht="6" customHeight="1" thickTop="1" x14ac:dyDescent="0.25">
      <c r="A210" s="2413"/>
      <c r="B210" s="2414"/>
      <c r="C210" s="2415"/>
      <c r="D210" s="2415"/>
      <c r="E210" s="2416"/>
      <c r="F210" s="2414"/>
      <c r="G210" s="2414"/>
      <c r="H210" s="2414"/>
      <c r="I210" s="2385"/>
      <c r="J210" s="2385"/>
      <c r="K210" s="2412"/>
      <c r="L210" s="2385"/>
      <c r="M210" s="2385"/>
      <c r="O210" s="2417"/>
    </row>
    <row r="211" spans="1:19" s="2418" customFormat="1" ht="51.75" customHeight="1" x14ac:dyDescent="0.25">
      <c r="A211" s="4475" t="s">
        <v>5062</v>
      </c>
      <c r="B211" s="4475"/>
      <c r="C211" s="4475"/>
      <c r="D211" s="4475"/>
      <c r="E211" s="4475"/>
      <c r="F211" s="4475"/>
      <c r="G211" s="4475"/>
      <c r="H211" s="4475"/>
      <c r="J211" s="2419"/>
      <c r="K211" s="2419"/>
      <c r="L211" s="2419"/>
      <c r="M211" s="2419"/>
      <c r="N211" s="2420"/>
      <c r="O211" s="2420"/>
      <c r="P211" s="2420"/>
      <c r="R211" s="2421"/>
      <c r="S211" s="2421"/>
    </row>
    <row r="212" spans="1:19" s="2418" customFormat="1" ht="34.5" customHeight="1" x14ac:dyDescent="0.25">
      <c r="A212" s="4476" t="s">
        <v>5776</v>
      </c>
      <c r="B212" s="4476"/>
      <c r="C212" s="4476"/>
      <c r="D212" s="4476"/>
      <c r="E212" s="4476"/>
      <c r="F212" s="4476"/>
      <c r="G212" s="4476"/>
      <c r="H212" s="4476"/>
      <c r="J212" s="2422"/>
      <c r="K212" s="2422"/>
      <c r="L212" s="2422"/>
      <c r="M212" s="2422"/>
      <c r="N212" s="2422"/>
    </row>
    <row r="213" spans="1:19" s="2423" customFormat="1" ht="14.25" customHeight="1" x14ac:dyDescent="0.25">
      <c r="A213" s="3552"/>
      <c r="B213" s="3552"/>
      <c r="C213" s="3552"/>
      <c r="D213" s="3552"/>
      <c r="E213" s="3552"/>
      <c r="F213" s="3552"/>
      <c r="G213" s="3552"/>
      <c r="H213" s="3552"/>
      <c r="J213" s="2424"/>
      <c r="K213" s="2424"/>
      <c r="L213" s="2424"/>
      <c r="M213" s="2424"/>
      <c r="N213" s="2424"/>
      <c r="R213" s="2425"/>
    </row>
    <row r="214" spans="1:19" s="2418" customFormat="1" ht="16.5" x14ac:dyDescent="0.25">
      <c r="A214" s="3553" t="s">
        <v>5063</v>
      </c>
      <c r="B214" s="3553"/>
      <c r="C214" s="3554"/>
      <c r="D214" s="3555"/>
      <c r="E214" s="3556"/>
      <c r="F214" s="3556"/>
      <c r="G214" s="3553"/>
      <c r="H214" s="3557"/>
    </row>
    <row r="215" spans="1:19" s="2425" customFormat="1" ht="13.5" customHeight="1" x14ac:dyDescent="0.25">
      <c r="A215" s="2430"/>
      <c r="B215" s="2430"/>
      <c r="C215" s="2431"/>
      <c r="D215" s="2432"/>
      <c r="E215" s="2433"/>
      <c r="F215" s="2433"/>
      <c r="H215" s="2434"/>
    </row>
    <row r="216" spans="1:19" s="2425" customFormat="1" ht="13.5" customHeight="1" x14ac:dyDescent="0.25">
      <c r="A216" s="2430"/>
      <c r="B216" s="2430"/>
      <c r="C216" s="2431"/>
      <c r="D216" s="2432"/>
      <c r="E216" s="2433"/>
      <c r="F216" s="2433"/>
      <c r="H216" s="2434"/>
    </row>
    <row r="217" spans="1:19" s="2425" customFormat="1" ht="13.5" customHeight="1" x14ac:dyDescent="0.25">
      <c r="A217" s="2430"/>
      <c r="B217" s="2430"/>
      <c r="C217" s="2431"/>
      <c r="D217" s="2432"/>
      <c r="E217" s="2433"/>
      <c r="F217" s="2433"/>
      <c r="H217" s="2434"/>
    </row>
    <row r="218" spans="1:19" s="2362" customFormat="1" ht="18.75" x14ac:dyDescent="0.25">
      <c r="A218" s="3551" t="s">
        <v>5064</v>
      </c>
      <c r="C218" s="2363"/>
      <c r="D218" s="2363"/>
      <c r="J218" s="2364" t="s">
        <v>5050</v>
      </c>
    </row>
    <row r="219" spans="1:19" ht="14.25" customHeight="1" thickBot="1" x14ac:dyDescent="0.3">
      <c r="A219" s="2435"/>
      <c r="B219" s="2435"/>
      <c r="C219" s="2436"/>
      <c r="D219" s="3546" t="s">
        <v>7</v>
      </c>
      <c r="H219" s="2385"/>
    </row>
    <row r="220" spans="1:19" ht="56.25" customHeight="1" thickTop="1" thickBot="1" x14ac:dyDescent="0.3">
      <c r="A220" s="3543" t="s">
        <v>0</v>
      </c>
      <c r="B220" s="3544" t="s">
        <v>4670</v>
      </c>
      <c r="C220" s="3544" t="s">
        <v>4671</v>
      </c>
      <c r="D220" s="3545" t="s">
        <v>5065</v>
      </c>
      <c r="H220" s="2385"/>
    </row>
    <row r="221" spans="1:19" ht="16.5" hidden="1" customHeight="1" x14ac:dyDescent="0.25">
      <c r="A221" s="2437">
        <v>40217</v>
      </c>
      <c r="B221" s="2438">
        <v>161.03771599999999</v>
      </c>
      <c r="C221" s="2439">
        <v>131.77647004000002</v>
      </c>
      <c r="D221" s="2440" t="s">
        <v>5066</v>
      </c>
      <c r="E221" s="2441"/>
      <c r="F221" s="2442"/>
    </row>
    <row r="222" spans="1:19" ht="15" hidden="1" customHeight="1" x14ac:dyDescent="0.25">
      <c r="A222" s="2437">
        <v>40245</v>
      </c>
      <c r="B222" s="2438">
        <v>403.32256000000001</v>
      </c>
      <c r="C222" s="2439">
        <v>356.66909319999996</v>
      </c>
      <c r="D222" s="2440" t="s">
        <v>5067</v>
      </c>
      <c r="E222" s="2441"/>
      <c r="F222" s="2442"/>
    </row>
    <row r="223" spans="1:19" ht="15" hidden="1" customHeight="1" x14ac:dyDescent="0.25">
      <c r="A223" s="2437">
        <v>40276</v>
      </c>
      <c r="B223" s="2438">
        <v>521.20303650000005</v>
      </c>
      <c r="C223" s="2439">
        <v>201.15583000000001</v>
      </c>
      <c r="D223" s="2440" t="s">
        <v>5068</v>
      </c>
      <c r="E223" s="2441"/>
      <c r="F223" s="2443"/>
      <c r="G223" s="2444"/>
      <c r="H223" s="2444"/>
    </row>
    <row r="224" spans="1:19" ht="15" hidden="1" customHeight="1" x14ac:dyDescent="0.25">
      <c r="A224" s="2437">
        <v>40306</v>
      </c>
      <c r="B224" s="2438">
        <v>329.135806</v>
      </c>
      <c r="C224" s="2439">
        <v>128.8008695</v>
      </c>
      <c r="D224" s="2440" t="s">
        <v>5069</v>
      </c>
      <c r="E224" s="2441"/>
      <c r="F224" s="2442"/>
      <c r="G224" s="2444"/>
      <c r="H224" s="2444"/>
    </row>
    <row r="225" spans="1:8" ht="15" hidden="1" customHeight="1" x14ac:dyDescent="0.25">
      <c r="A225" s="2437">
        <v>40337</v>
      </c>
      <c r="B225" s="2438">
        <v>207.11887580000001</v>
      </c>
      <c r="C225" s="2439">
        <v>28.417289</v>
      </c>
      <c r="D225" s="2440" t="s">
        <v>5070</v>
      </c>
      <c r="E225" s="2441"/>
      <c r="F225" s="2442"/>
      <c r="G225" s="2444"/>
      <c r="H225" s="2444"/>
    </row>
    <row r="226" spans="1:8" ht="15" hidden="1" customHeight="1" x14ac:dyDescent="0.25">
      <c r="A226" s="2437">
        <v>40367</v>
      </c>
      <c r="B226" s="2438">
        <v>270.14908350000002</v>
      </c>
      <c r="C226" s="2439">
        <v>133.29416225</v>
      </c>
      <c r="D226" s="2440" t="s">
        <v>5071</v>
      </c>
      <c r="E226" s="2441"/>
      <c r="F226" s="2442"/>
      <c r="G226" s="2444"/>
      <c r="H226" s="2444"/>
    </row>
    <row r="227" spans="1:8" ht="15" hidden="1" customHeight="1" x14ac:dyDescent="0.25">
      <c r="A227" s="2437">
        <v>40398</v>
      </c>
      <c r="B227" s="2438">
        <v>217.86438000000001</v>
      </c>
      <c r="C227" s="2439">
        <v>79.483020699999997</v>
      </c>
      <c r="D227" s="2440" t="s">
        <v>5072</v>
      </c>
      <c r="E227" s="2441"/>
      <c r="F227" s="2443"/>
      <c r="G227" s="2442"/>
    </row>
    <row r="228" spans="1:8" ht="15" hidden="1" customHeight="1" x14ac:dyDescent="0.25">
      <c r="A228" s="2437">
        <v>40429</v>
      </c>
      <c r="B228" s="2438">
        <v>388.8727184</v>
      </c>
      <c r="C228" s="2439">
        <v>199.41526140000002</v>
      </c>
      <c r="D228" s="2440" t="s">
        <v>5073</v>
      </c>
      <c r="E228" s="2441"/>
      <c r="F228" s="2442"/>
      <c r="G228" s="2442"/>
    </row>
    <row r="229" spans="1:8" ht="15" hidden="1" customHeight="1" x14ac:dyDescent="0.25">
      <c r="A229" s="2437">
        <v>40459</v>
      </c>
      <c r="B229" s="2438">
        <v>348.71195539999997</v>
      </c>
      <c r="C229" s="2439">
        <v>354.42421330000002</v>
      </c>
      <c r="D229" s="2440" t="s">
        <v>5074</v>
      </c>
      <c r="E229" s="2441"/>
      <c r="F229" s="2442"/>
      <c r="G229" s="2442"/>
    </row>
    <row r="230" spans="1:8" ht="15" hidden="1" customHeight="1" x14ac:dyDescent="0.25">
      <c r="A230" s="2437">
        <v>40490</v>
      </c>
      <c r="B230" s="2438">
        <v>347.89406220000001</v>
      </c>
      <c r="C230" s="2439">
        <v>128.35713510000002</v>
      </c>
      <c r="D230" s="2440" t="s">
        <v>5075</v>
      </c>
      <c r="E230" s="2441"/>
      <c r="F230" s="2442"/>
      <c r="G230" s="2442"/>
    </row>
    <row r="231" spans="1:8" ht="15" hidden="1" customHeight="1" x14ac:dyDescent="0.25">
      <c r="A231" s="2437">
        <v>40520</v>
      </c>
      <c r="B231" s="2438">
        <v>178.9509745</v>
      </c>
      <c r="C231" s="2439">
        <v>55.540696149999995</v>
      </c>
      <c r="D231" s="2440" t="s">
        <v>5076</v>
      </c>
      <c r="E231" s="2441"/>
      <c r="F231" s="2442"/>
    </row>
    <row r="232" spans="1:8" ht="15" hidden="1" customHeight="1" x14ac:dyDescent="0.25">
      <c r="A232" s="2437">
        <v>40551</v>
      </c>
      <c r="B232" s="2438">
        <v>725.55969600000003</v>
      </c>
      <c r="C232" s="2439">
        <v>370.46430950000001</v>
      </c>
      <c r="D232" s="2440" t="s">
        <v>5077</v>
      </c>
      <c r="E232" s="2441"/>
      <c r="F232" s="2442"/>
    </row>
    <row r="233" spans="1:8" ht="15" hidden="1" customHeight="1" x14ac:dyDescent="0.25">
      <c r="A233" s="2437">
        <v>40582</v>
      </c>
      <c r="B233" s="2438">
        <v>154.24198669999998</v>
      </c>
      <c r="C233" s="2439">
        <v>111.00644709999999</v>
      </c>
      <c r="D233" s="2440" t="s">
        <v>5078</v>
      </c>
      <c r="E233" s="2441"/>
      <c r="F233" s="2442"/>
    </row>
    <row r="234" spans="1:8" ht="15" hidden="1" customHeight="1" x14ac:dyDescent="0.25">
      <c r="A234" s="2437">
        <v>40610</v>
      </c>
      <c r="B234" s="2438">
        <v>42.2</v>
      </c>
      <c r="C234" s="2439">
        <v>203.6</v>
      </c>
      <c r="D234" s="2440" t="s">
        <v>5079</v>
      </c>
      <c r="E234" s="2441"/>
      <c r="F234" s="2442"/>
    </row>
    <row r="235" spans="1:8" ht="15" hidden="1" customHeight="1" x14ac:dyDescent="0.25">
      <c r="A235" s="2437">
        <v>40641</v>
      </c>
      <c r="B235" s="2438">
        <v>142.80000000000001</v>
      </c>
      <c r="C235" s="2439">
        <v>119.9</v>
      </c>
      <c r="D235" s="2440" t="s">
        <v>5080</v>
      </c>
      <c r="E235" s="2441"/>
      <c r="F235" s="2442"/>
    </row>
    <row r="236" spans="1:8" ht="15" hidden="1" customHeight="1" x14ac:dyDescent="0.25">
      <c r="A236" s="2437">
        <v>40671</v>
      </c>
      <c r="B236" s="2438">
        <v>246.9</v>
      </c>
      <c r="C236" s="2439">
        <v>263.39999999999998</v>
      </c>
      <c r="D236" s="2440" t="s">
        <v>5081</v>
      </c>
      <c r="E236" s="2441"/>
      <c r="F236" s="2442"/>
    </row>
    <row r="237" spans="1:8" ht="15" hidden="1" customHeight="1" x14ac:dyDescent="0.25">
      <c r="A237" s="2437">
        <v>40702</v>
      </c>
      <c r="B237" s="2438">
        <v>201.6</v>
      </c>
      <c r="C237" s="2439">
        <v>336.5</v>
      </c>
      <c r="D237" s="2440" t="s">
        <v>5082</v>
      </c>
      <c r="E237" s="2441"/>
      <c r="F237" s="2445"/>
    </row>
    <row r="238" spans="1:8" ht="15" hidden="1" customHeight="1" x14ac:dyDescent="0.25">
      <c r="A238" s="2437">
        <v>40732</v>
      </c>
      <c r="B238" s="2438">
        <v>218.3</v>
      </c>
      <c r="C238" s="2439">
        <v>240.4</v>
      </c>
      <c r="D238" s="2440" t="s">
        <v>5083</v>
      </c>
      <c r="E238" s="2441"/>
      <c r="F238" s="2442"/>
      <c r="G238" s="2446"/>
    </row>
    <row r="239" spans="1:8" ht="15" hidden="1" customHeight="1" x14ac:dyDescent="0.25">
      <c r="A239" s="2437">
        <v>40763</v>
      </c>
      <c r="B239" s="2438">
        <v>168.1</v>
      </c>
      <c r="C239" s="2439">
        <v>606.6</v>
      </c>
      <c r="D239" s="2440" t="s">
        <v>5084</v>
      </c>
      <c r="E239" s="2441"/>
      <c r="F239" s="2442"/>
      <c r="G239" s="2446"/>
    </row>
    <row r="240" spans="1:8" ht="15" hidden="1" customHeight="1" x14ac:dyDescent="0.25">
      <c r="A240" s="2437">
        <v>40794</v>
      </c>
      <c r="B240" s="2438">
        <v>130.69999999999999</v>
      </c>
      <c r="C240" s="2439">
        <v>174.4</v>
      </c>
      <c r="D240" s="2440" t="s">
        <v>5085</v>
      </c>
      <c r="E240" s="2441"/>
      <c r="F240" s="2442"/>
      <c r="G240" s="2446"/>
    </row>
    <row r="241" spans="1:8" ht="15" hidden="1" customHeight="1" x14ac:dyDescent="0.25">
      <c r="A241" s="2437">
        <v>40824</v>
      </c>
      <c r="B241" s="2438">
        <v>166.1</v>
      </c>
      <c r="C241" s="2439">
        <v>339.9</v>
      </c>
      <c r="D241" s="2440" t="s">
        <v>5086</v>
      </c>
      <c r="E241" s="2441"/>
      <c r="F241" s="2442"/>
      <c r="G241" s="2446"/>
      <c r="H241" s="2444"/>
    </row>
    <row r="242" spans="1:8" ht="15" hidden="1" customHeight="1" x14ac:dyDescent="0.25">
      <c r="A242" s="2437">
        <v>40855</v>
      </c>
      <c r="B242" s="2438">
        <v>3631.7</v>
      </c>
      <c r="C242" s="2439">
        <v>3694.6</v>
      </c>
      <c r="D242" s="2440" t="s">
        <v>5087</v>
      </c>
      <c r="E242" s="2441"/>
      <c r="F242" s="2442"/>
      <c r="G242" s="2446"/>
      <c r="H242" s="2444"/>
    </row>
    <row r="243" spans="1:8" ht="15" hidden="1" customHeight="1" x14ac:dyDescent="0.25">
      <c r="A243" s="2437">
        <v>40885</v>
      </c>
      <c r="B243" s="2439">
        <v>329.8</v>
      </c>
      <c r="C243" s="2439">
        <v>175.4</v>
      </c>
      <c r="D243" s="2440" t="s">
        <v>5088</v>
      </c>
      <c r="E243" s="2441"/>
      <c r="F243" s="2445"/>
      <c r="G243" s="2446"/>
      <c r="H243" s="2444"/>
    </row>
    <row r="244" spans="1:8" ht="15" hidden="1" customHeight="1" x14ac:dyDescent="0.25">
      <c r="A244" s="2437">
        <v>40916</v>
      </c>
      <c r="B244" s="2439">
        <v>125.6</v>
      </c>
      <c r="C244" s="2439">
        <v>111.1</v>
      </c>
      <c r="D244" s="2440" t="s">
        <v>5089</v>
      </c>
      <c r="E244" s="2441"/>
      <c r="F244" s="2445"/>
      <c r="G244" s="2446"/>
      <c r="H244" s="2444"/>
    </row>
    <row r="245" spans="1:8" ht="15" hidden="1" customHeight="1" x14ac:dyDescent="0.25">
      <c r="A245" s="2437">
        <v>40947</v>
      </c>
      <c r="B245" s="2439">
        <v>180</v>
      </c>
      <c r="C245" s="2439">
        <v>131.6</v>
      </c>
      <c r="D245" s="2440" t="s">
        <v>5090</v>
      </c>
      <c r="E245" s="2441"/>
      <c r="F245" s="2445"/>
      <c r="G245" s="2446"/>
      <c r="H245" s="2444"/>
    </row>
    <row r="246" spans="1:8" ht="15" hidden="1" customHeight="1" x14ac:dyDescent="0.25">
      <c r="A246" s="2437">
        <v>40976</v>
      </c>
      <c r="B246" s="2439">
        <v>151.69999999999999</v>
      </c>
      <c r="C246" s="2439">
        <v>123.2</v>
      </c>
      <c r="D246" s="2440" t="s">
        <v>5091</v>
      </c>
      <c r="E246" s="2441"/>
      <c r="F246" s="2445"/>
      <c r="G246" s="2446"/>
      <c r="H246" s="2444"/>
    </row>
    <row r="247" spans="1:8" ht="15" hidden="1" customHeight="1" x14ac:dyDescent="0.25">
      <c r="A247" s="2437">
        <v>41007</v>
      </c>
      <c r="B247" s="2439">
        <v>311.5</v>
      </c>
      <c r="C247" s="2439">
        <v>291.5</v>
      </c>
      <c r="D247" s="2440" t="s">
        <v>5092</v>
      </c>
      <c r="E247" s="2441"/>
      <c r="F247" s="2445"/>
      <c r="G247" s="2446"/>
      <c r="H247" s="2444"/>
    </row>
    <row r="248" spans="1:8" ht="15" hidden="1" customHeight="1" x14ac:dyDescent="0.25">
      <c r="A248" s="2437">
        <v>41037</v>
      </c>
      <c r="B248" s="2439">
        <v>210.2</v>
      </c>
      <c r="C248" s="2439">
        <v>395.36</v>
      </c>
      <c r="D248" s="2447">
        <v>-185.2</v>
      </c>
      <c r="E248" s="2441"/>
      <c r="F248" s="2445"/>
      <c r="G248" s="2446"/>
      <c r="H248" s="2444"/>
    </row>
    <row r="249" spans="1:8" ht="15" hidden="1" customHeight="1" x14ac:dyDescent="0.25">
      <c r="A249" s="2437">
        <v>41068</v>
      </c>
      <c r="B249" s="2439">
        <v>154.94</v>
      </c>
      <c r="C249" s="2439">
        <v>223.923</v>
      </c>
      <c r="D249" s="2447">
        <v>-68.983000000000004</v>
      </c>
      <c r="E249" s="2441"/>
      <c r="F249" s="2445"/>
      <c r="G249" s="2446"/>
      <c r="H249" s="2444"/>
    </row>
    <row r="250" spans="1:8" ht="15" hidden="1" customHeight="1" x14ac:dyDescent="0.25">
      <c r="A250" s="2437">
        <v>41098</v>
      </c>
      <c r="B250" s="2439">
        <v>389.9</v>
      </c>
      <c r="C250" s="2439">
        <v>344.3</v>
      </c>
      <c r="D250" s="2447" t="s">
        <v>5093</v>
      </c>
      <c r="E250" s="2441"/>
      <c r="F250" s="2445"/>
      <c r="G250" s="2446"/>
      <c r="H250" s="2444"/>
    </row>
    <row r="251" spans="1:8" ht="15" hidden="1" customHeight="1" x14ac:dyDescent="0.25">
      <c r="A251" s="2437">
        <v>41129</v>
      </c>
      <c r="B251" s="2439">
        <v>209.5</v>
      </c>
      <c r="C251" s="2439">
        <v>315.5</v>
      </c>
      <c r="D251" s="2447" t="s">
        <v>5094</v>
      </c>
      <c r="E251" s="2441"/>
      <c r="F251" s="2445"/>
      <c r="G251" s="2446"/>
      <c r="H251" s="2444"/>
    </row>
    <row r="252" spans="1:8" ht="15" hidden="1" customHeight="1" x14ac:dyDescent="0.25">
      <c r="A252" s="2437">
        <v>41160</v>
      </c>
      <c r="B252" s="2439">
        <v>163.1</v>
      </c>
      <c r="C252" s="2439">
        <v>243.9</v>
      </c>
      <c r="D252" s="2447">
        <v>-80.8</v>
      </c>
      <c r="E252" s="2441"/>
      <c r="F252" s="2445"/>
      <c r="G252" s="2446"/>
      <c r="H252" s="2444"/>
    </row>
    <row r="253" spans="1:8" ht="15" hidden="1" customHeight="1" x14ac:dyDescent="0.25">
      <c r="A253" s="2437">
        <v>41190</v>
      </c>
      <c r="B253" s="2439">
        <v>216.6</v>
      </c>
      <c r="C253" s="2439">
        <v>236.5</v>
      </c>
      <c r="D253" s="2447">
        <v>-19.900000000000006</v>
      </c>
      <c r="E253" s="2441"/>
      <c r="F253" s="2445"/>
      <c r="G253" s="2446"/>
      <c r="H253" s="2444"/>
    </row>
    <row r="254" spans="1:8" ht="15" hidden="1" customHeight="1" x14ac:dyDescent="0.25">
      <c r="A254" s="2437">
        <v>41221</v>
      </c>
      <c r="B254" s="2448">
        <v>347.4</v>
      </c>
      <c r="C254" s="2448">
        <v>135.5</v>
      </c>
      <c r="D254" s="2447">
        <v>211.89999999999998</v>
      </c>
      <c r="E254" s="2441"/>
      <c r="F254" s="2445"/>
      <c r="G254" s="2446"/>
      <c r="H254" s="2449"/>
    </row>
    <row r="255" spans="1:8" ht="15" hidden="1" customHeight="1" x14ac:dyDescent="0.25">
      <c r="A255" s="2437">
        <v>41251</v>
      </c>
      <c r="B255" s="2439">
        <v>313.17</v>
      </c>
      <c r="C255" s="2439">
        <v>120.857</v>
      </c>
      <c r="D255" s="2447">
        <v>192.31300000000002</v>
      </c>
      <c r="E255" s="2441"/>
      <c r="F255" s="2445"/>
      <c r="G255" s="2446"/>
      <c r="H255" s="2444"/>
    </row>
    <row r="256" spans="1:8" ht="15" hidden="1" customHeight="1" x14ac:dyDescent="0.25">
      <c r="A256" s="2437">
        <v>41282</v>
      </c>
      <c r="B256" s="2439">
        <v>530.9</v>
      </c>
      <c r="C256" s="2439">
        <v>391.2</v>
      </c>
      <c r="D256" s="2447">
        <v>139.69999999999999</v>
      </c>
      <c r="E256" s="2441"/>
      <c r="F256" s="2445"/>
      <c r="G256" s="2446"/>
      <c r="H256" s="2444"/>
    </row>
    <row r="257" spans="1:8" ht="15" hidden="1" customHeight="1" x14ac:dyDescent="0.25">
      <c r="A257" s="2437">
        <v>41313</v>
      </c>
      <c r="B257" s="2439">
        <v>565.5</v>
      </c>
      <c r="C257" s="2439">
        <v>447.5</v>
      </c>
      <c r="D257" s="2447">
        <v>118</v>
      </c>
      <c r="E257" s="2441"/>
      <c r="F257" s="2445"/>
      <c r="G257" s="2446"/>
      <c r="H257" s="2444"/>
    </row>
    <row r="258" spans="1:8" ht="15" hidden="1" customHeight="1" x14ac:dyDescent="0.25">
      <c r="A258" s="2437">
        <v>41341</v>
      </c>
      <c r="B258" s="2439">
        <v>384.6</v>
      </c>
      <c r="C258" s="2439">
        <v>129.4</v>
      </c>
      <c r="D258" s="2447">
        <v>255.20000000000002</v>
      </c>
      <c r="E258" s="2441"/>
      <c r="F258" s="2445"/>
      <c r="G258" s="2450"/>
      <c r="H258" s="2450"/>
    </row>
    <row r="259" spans="1:8" ht="15" hidden="1" customHeight="1" x14ac:dyDescent="0.25">
      <c r="A259" s="2437">
        <v>41372</v>
      </c>
      <c r="B259" s="2439">
        <v>240.5</v>
      </c>
      <c r="C259" s="2439">
        <v>113.6</v>
      </c>
      <c r="D259" s="2447">
        <v>126.9</v>
      </c>
      <c r="E259" s="2441"/>
      <c r="F259" s="2445"/>
      <c r="G259" s="2446"/>
      <c r="H259" s="2444"/>
    </row>
    <row r="260" spans="1:8" ht="15" hidden="1" customHeight="1" x14ac:dyDescent="0.25">
      <c r="A260" s="2437">
        <v>41402</v>
      </c>
      <c r="B260" s="2439">
        <v>331.9</v>
      </c>
      <c r="C260" s="2439">
        <v>235.2</v>
      </c>
      <c r="D260" s="2447">
        <v>96.699999999999989</v>
      </c>
      <c r="E260" s="2441"/>
      <c r="F260" s="2445"/>
      <c r="G260" s="2446"/>
      <c r="H260" s="2444"/>
    </row>
    <row r="261" spans="1:8" ht="15" hidden="1" customHeight="1" x14ac:dyDescent="0.25">
      <c r="A261" s="2437">
        <v>41433</v>
      </c>
      <c r="B261" s="2439">
        <v>474.5</v>
      </c>
      <c r="C261" s="2439">
        <v>440</v>
      </c>
      <c r="D261" s="2447">
        <v>34.5</v>
      </c>
      <c r="E261" s="2441"/>
      <c r="F261" s="2445"/>
      <c r="G261" s="2446"/>
      <c r="H261" s="2444"/>
    </row>
    <row r="262" spans="1:8" ht="15" hidden="1" customHeight="1" x14ac:dyDescent="0.25">
      <c r="A262" s="2437">
        <v>41463</v>
      </c>
      <c r="B262" s="2439">
        <v>167.53213600000001</v>
      </c>
      <c r="C262" s="2448">
        <v>87.90154167</v>
      </c>
      <c r="D262" s="2447">
        <v>79.630594330000008</v>
      </c>
      <c r="E262" s="2441"/>
      <c r="F262" s="2445"/>
      <c r="G262" s="2446"/>
      <c r="H262" s="2444"/>
    </row>
    <row r="263" spans="1:8" ht="15" hidden="1" customHeight="1" x14ac:dyDescent="0.25">
      <c r="A263" s="2437">
        <v>41494</v>
      </c>
      <c r="B263" s="2439">
        <v>300.86</v>
      </c>
      <c r="C263" s="2439">
        <v>275.04000000000002</v>
      </c>
      <c r="D263" s="2447">
        <v>25.819999999999993</v>
      </c>
      <c r="E263" s="2441"/>
      <c r="F263" s="2445"/>
      <c r="G263" s="2446"/>
      <c r="H263" s="2444"/>
    </row>
    <row r="264" spans="1:8" ht="18" hidden="1" customHeight="1" x14ac:dyDescent="0.25">
      <c r="A264" s="2437">
        <v>41525</v>
      </c>
      <c r="B264" s="2448">
        <v>213.7</v>
      </c>
      <c r="C264" s="2439">
        <v>520.1</v>
      </c>
      <c r="D264" s="2447">
        <v>-306.40000000000003</v>
      </c>
      <c r="E264" s="2441"/>
      <c r="F264" s="2445"/>
      <c r="G264" s="2446"/>
      <c r="H264" s="2444"/>
    </row>
    <row r="265" spans="1:8" ht="18" hidden="1" customHeight="1" x14ac:dyDescent="0.25">
      <c r="A265" s="2437">
        <v>41555</v>
      </c>
      <c r="B265" s="2439">
        <v>743.9</v>
      </c>
      <c r="C265" s="2439">
        <v>1020.6</v>
      </c>
      <c r="D265" s="2447">
        <v>-276.70000000000005</v>
      </c>
      <c r="E265" s="2441"/>
      <c r="F265" s="2445"/>
      <c r="G265" s="2446"/>
      <c r="H265" s="2451"/>
    </row>
    <row r="266" spans="1:8" ht="18" hidden="1" customHeight="1" x14ac:dyDescent="0.25">
      <c r="A266" s="2437">
        <v>41586</v>
      </c>
      <c r="B266" s="2448">
        <v>184.5</v>
      </c>
      <c r="C266" s="2439">
        <v>112</v>
      </c>
      <c r="D266" s="2447">
        <v>72.5</v>
      </c>
      <c r="E266" s="2441"/>
      <c r="F266" s="2445"/>
      <c r="G266" s="2450"/>
      <c r="H266" s="2450"/>
    </row>
    <row r="267" spans="1:8" ht="18" hidden="1" customHeight="1" x14ac:dyDescent="0.25">
      <c r="A267" s="2437">
        <v>41616</v>
      </c>
      <c r="B267" s="2439">
        <v>501.6</v>
      </c>
      <c r="C267" s="2439">
        <v>493.5</v>
      </c>
      <c r="D267" s="2447">
        <v>8.1000000000000227</v>
      </c>
      <c r="E267" s="2441"/>
      <c r="F267" s="2445"/>
      <c r="G267" s="2446"/>
      <c r="H267" s="2451"/>
    </row>
    <row r="268" spans="1:8" ht="18" hidden="1" customHeight="1" x14ac:dyDescent="0.25">
      <c r="A268" s="2437">
        <v>41647</v>
      </c>
      <c r="B268" s="2439">
        <v>439.2</v>
      </c>
      <c r="C268" s="2439">
        <v>475</v>
      </c>
      <c r="D268" s="2447">
        <v>-35.800000000000011</v>
      </c>
      <c r="E268" s="2441"/>
      <c r="F268" s="2445"/>
      <c r="G268" s="2446"/>
      <c r="H268" s="2451"/>
    </row>
    <row r="269" spans="1:8" ht="18" hidden="1" customHeight="1" x14ac:dyDescent="0.25">
      <c r="A269" s="2437">
        <v>41678</v>
      </c>
      <c r="B269" s="2448">
        <v>455.9</v>
      </c>
      <c r="C269" s="2448">
        <v>475.2</v>
      </c>
      <c r="D269" s="2452">
        <v>-19.300000000000011</v>
      </c>
      <c r="E269" s="2441"/>
      <c r="F269" s="2445"/>
      <c r="G269" s="2445"/>
      <c r="H269" s="2445"/>
    </row>
    <row r="270" spans="1:8" ht="18" hidden="1" customHeight="1" x14ac:dyDescent="0.25">
      <c r="A270" s="2437">
        <v>41706</v>
      </c>
      <c r="B270" s="2439">
        <v>159.49</v>
      </c>
      <c r="C270" s="2439">
        <v>257</v>
      </c>
      <c r="D270" s="2447">
        <v>-97.509999999999991</v>
      </c>
      <c r="E270" s="2441"/>
      <c r="F270" s="2445"/>
      <c r="G270" s="2445"/>
      <c r="H270" s="2445"/>
    </row>
    <row r="271" spans="1:8" ht="18" hidden="1" customHeight="1" x14ac:dyDescent="0.25">
      <c r="A271" s="2437">
        <v>41737</v>
      </c>
      <c r="B271" s="2439">
        <v>516.6</v>
      </c>
      <c r="C271" s="2439">
        <v>528.29999999999995</v>
      </c>
      <c r="D271" s="2447">
        <v>-11.699999999999932</v>
      </c>
      <c r="E271" s="2441"/>
      <c r="F271" s="2445"/>
      <c r="G271" s="2445"/>
      <c r="H271" s="2445"/>
    </row>
    <row r="272" spans="1:8" ht="18" hidden="1" customHeight="1" x14ac:dyDescent="0.25">
      <c r="A272" s="2437">
        <v>41767</v>
      </c>
      <c r="B272" s="2439">
        <v>924.98</v>
      </c>
      <c r="C272" s="2439">
        <v>641.19000000000005</v>
      </c>
      <c r="D272" s="2447">
        <v>283.78999999999996</v>
      </c>
      <c r="E272" s="2441"/>
      <c r="F272" s="2445"/>
      <c r="G272" s="2445"/>
      <c r="H272" s="2445"/>
    </row>
    <row r="273" spans="1:14" ht="18" hidden="1" customHeight="1" x14ac:dyDescent="0.25">
      <c r="A273" s="2437">
        <v>41798</v>
      </c>
      <c r="B273" s="2439">
        <v>846.45</v>
      </c>
      <c r="C273" s="2439">
        <v>784.9</v>
      </c>
      <c r="D273" s="2447">
        <v>61.550000000000068</v>
      </c>
      <c r="E273" s="2441"/>
      <c r="F273" s="2445"/>
      <c r="G273" s="2445"/>
      <c r="H273" s="2445"/>
    </row>
    <row r="274" spans="1:14" ht="18" hidden="1" customHeight="1" x14ac:dyDescent="0.25">
      <c r="A274" s="2437">
        <v>41828</v>
      </c>
      <c r="B274" s="2439">
        <v>330.4</v>
      </c>
      <c r="C274" s="2439">
        <v>313.5</v>
      </c>
      <c r="D274" s="2447">
        <v>16.899999999999977</v>
      </c>
      <c r="E274" s="2441"/>
      <c r="F274" s="2445"/>
      <c r="G274" s="2445"/>
      <c r="H274" s="2445"/>
    </row>
    <row r="275" spans="1:14" ht="18" hidden="1" customHeight="1" x14ac:dyDescent="0.25">
      <c r="A275" s="2437">
        <v>41859</v>
      </c>
      <c r="B275" s="2439">
        <v>372.4</v>
      </c>
      <c r="C275" s="2439">
        <v>544.79999999999995</v>
      </c>
      <c r="D275" s="2447">
        <v>-172.39999999999998</v>
      </c>
      <c r="E275" s="2441"/>
      <c r="F275" s="2445"/>
      <c r="G275" s="2445"/>
      <c r="H275" s="2445"/>
    </row>
    <row r="276" spans="1:14" ht="18" hidden="1" customHeight="1" x14ac:dyDescent="0.25">
      <c r="A276" s="2437">
        <v>41890</v>
      </c>
      <c r="B276" s="2439">
        <v>539.20000000000005</v>
      </c>
      <c r="C276" s="2439">
        <v>515.16</v>
      </c>
      <c r="D276" s="2447">
        <v>24.040000000000077</v>
      </c>
      <c r="E276" s="2441"/>
      <c r="F276" s="2445"/>
      <c r="G276" s="2445"/>
      <c r="H276" s="2445"/>
      <c r="I276" s="2444"/>
      <c r="J276" s="2451"/>
      <c r="K276" s="2451"/>
    </row>
    <row r="277" spans="1:14" ht="18" hidden="1" customHeight="1" x14ac:dyDescent="0.25">
      <c r="A277" s="2437">
        <v>41920</v>
      </c>
      <c r="B277" s="2439">
        <v>442.86</v>
      </c>
      <c r="C277" s="2439">
        <v>664.5</v>
      </c>
      <c r="D277" s="2447">
        <v>-221.64</v>
      </c>
      <c r="E277" s="2441"/>
      <c r="F277" s="2445"/>
      <c r="G277" s="2445"/>
      <c r="H277" s="2445"/>
    </row>
    <row r="278" spans="1:14" ht="18" hidden="1" customHeight="1" x14ac:dyDescent="0.25">
      <c r="A278" s="2437">
        <v>41951</v>
      </c>
      <c r="B278" s="2439">
        <v>359.09500000000003</v>
      </c>
      <c r="C278" s="2439">
        <v>795.55</v>
      </c>
      <c r="D278" s="2447">
        <v>-436.45499999999993</v>
      </c>
      <c r="E278" s="2441"/>
      <c r="F278" s="2445"/>
      <c r="G278" s="2445"/>
      <c r="H278" s="2445"/>
      <c r="I278" s="2445"/>
      <c r="J278" s="2445"/>
      <c r="K278" s="2445"/>
    </row>
    <row r="279" spans="1:14" ht="18" hidden="1" customHeight="1" x14ac:dyDescent="0.25">
      <c r="A279" s="2437">
        <v>41981</v>
      </c>
      <c r="B279" s="2439">
        <v>216.4</v>
      </c>
      <c r="C279" s="2439">
        <v>432.38</v>
      </c>
      <c r="D279" s="2447">
        <v>-215.98</v>
      </c>
      <c r="E279" s="2441"/>
      <c r="F279" s="2445"/>
      <c r="G279" s="2445"/>
      <c r="H279" s="2445"/>
    </row>
    <row r="280" spans="1:14" ht="18" hidden="1" customHeight="1" x14ac:dyDescent="0.25">
      <c r="A280" s="2437">
        <v>42005</v>
      </c>
      <c r="B280" s="2439">
        <v>221.6</v>
      </c>
      <c r="C280" s="2439">
        <v>445.3</v>
      </c>
      <c r="D280" s="2447">
        <v>-223.70000000000002</v>
      </c>
      <c r="E280" s="2441"/>
      <c r="F280" s="2445"/>
      <c r="G280" s="2445"/>
      <c r="H280" s="2445"/>
    </row>
    <row r="281" spans="1:14" ht="18" hidden="1" customHeight="1" x14ac:dyDescent="0.25">
      <c r="A281" s="2437">
        <v>42036</v>
      </c>
      <c r="B281" s="2439">
        <v>232.3</v>
      </c>
      <c r="C281" s="2439">
        <v>730.7</v>
      </c>
      <c r="D281" s="2447">
        <v>-498.40000000000003</v>
      </c>
      <c r="E281" s="2441"/>
      <c r="F281" s="2445"/>
      <c r="G281" s="2445"/>
      <c r="H281" s="2445"/>
    </row>
    <row r="282" spans="1:14" ht="18" hidden="1" customHeight="1" x14ac:dyDescent="0.25">
      <c r="A282" s="2437">
        <v>42064</v>
      </c>
      <c r="B282" s="2439">
        <v>268.5</v>
      </c>
      <c r="C282" s="2439">
        <v>898.4</v>
      </c>
      <c r="D282" s="2447">
        <v>-629.9</v>
      </c>
      <c r="E282" s="2441"/>
      <c r="F282" s="2445"/>
      <c r="G282" s="2445"/>
      <c r="H282" s="2445"/>
    </row>
    <row r="283" spans="1:14" ht="18" hidden="1" customHeight="1" x14ac:dyDescent="0.25">
      <c r="A283" s="2437">
        <v>42095</v>
      </c>
      <c r="B283" s="2439">
        <v>424.5</v>
      </c>
      <c r="C283" s="2439">
        <v>1610.7</v>
      </c>
      <c r="D283" s="2447">
        <v>-1186.2</v>
      </c>
      <c r="E283" s="2441"/>
      <c r="F283" s="2445"/>
      <c r="G283" s="2445"/>
      <c r="H283" s="2445"/>
    </row>
    <row r="284" spans="1:14" ht="18" hidden="1" customHeight="1" x14ac:dyDescent="0.25">
      <c r="A284" s="2437">
        <v>42125</v>
      </c>
      <c r="B284" s="2439">
        <v>316.79000000000002</v>
      </c>
      <c r="C284" s="2439">
        <v>871.38900000000001</v>
      </c>
      <c r="D284" s="2447">
        <v>-554.59899999999993</v>
      </c>
      <c r="E284" s="2441"/>
      <c r="F284" s="2445"/>
      <c r="G284" s="2445"/>
      <c r="H284" s="2445"/>
    </row>
    <row r="285" spans="1:14" ht="18" hidden="1" customHeight="1" x14ac:dyDescent="0.25">
      <c r="A285" s="2437">
        <v>42156</v>
      </c>
      <c r="B285" s="2439">
        <v>223.7</v>
      </c>
      <c r="C285" s="2439">
        <v>679.1</v>
      </c>
      <c r="D285" s="2447">
        <v>-455.40000000000003</v>
      </c>
      <c r="E285" s="2441"/>
      <c r="F285" s="2445"/>
      <c r="G285" s="2445"/>
      <c r="H285" s="2445"/>
      <c r="L285" s="2450"/>
      <c r="M285" s="2450"/>
      <c r="N285" s="2450"/>
    </row>
    <row r="286" spans="1:14" ht="18" hidden="1" customHeight="1" x14ac:dyDescent="0.25">
      <c r="A286" s="2437">
        <v>42186</v>
      </c>
      <c r="B286" s="2439">
        <v>299.5</v>
      </c>
      <c r="C286" s="2439">
        <v>294.8</v>
      </c>
      <c r="D286" s="2447">
        <v>4.6999999999999886</v>
      </c>
      <c r="E286" s="2441"/>
      <c r="F286" s="2445"/>
      <c r="G286" s="2445"/>
      <c r="H286" s="2445"/>
    </row>
    <row r="287" spans="1:14" ht="18" hidden="1" customHeight="1" x14ac:dyDescent="0.25">
      <c r="A287" s="2453">
        <v>42217</v>
      </c>
      <c r="B287" s="2454">
        <v>252.7</v>
      </c>
      <c r="C287" s="2454">
        <v>534.70000000000005</v>
      </c>
      <c r="D287" s="2455">
        <v>-282.00000000000006</v>
      </c>
      <c r="E287" s="2441"/>
      <c r="F287" s="2445"/>
      <c r="G287" s="2445"/>
      <c r="H287" s="2445"/>
    </row>
    <row r="288" spans="1:14" ht="18" hidden="1" customHeight="1" x14ac:dyDescent="0.25">
      <c r="A288" s="2453">
        <v>42248</v>
      </c>
      <c r="B288" s="2454">
        <v>355.57600000000002</v>
      </c>
      <c r="C288" s="2454">
        <v>823.68700000000001</v>
      </c>
      <c r="D288" s="2455">
        <v>-468.11099999999999</v>
      </c>
      <c r="E288" s="2441"/>
      <c r="F288" s="2445"/>
      <c r="G288" s="2445"/>
      <c r="H288" s="2445"/>
    </row>
    <row r="289" spans="1:9" ht="18" hidden="1" customHeight="1" x14ac:dyDescent="0.25">
      <c r="A289" s="2453">
        <v>42278</v>
      </c>
      <c r="B289" s="2454">
        <v>480.72313200000002</v>
      </c>
      <c r="C289" s="2454">
        <v>775.22100599999999</v>
      </c>
      <c r="D289" s="2455">
        <v>-294.49787399999997</v>
      </c>
      <c r="E289" s="2441"/>
      <c r="F289" s="2445"/>
      <c r="G289" s="2445"/>
      <c r="H289" s="2445"/>
    </row>
    <row r="290" spans="1:9" ht="18" hidden="1" customHeight="1" x14ac:dyDescent="0.25">
      <c r="A290" s="2453">
        <v>42309</v>
      </c>
      <c r="B290" s="2454">
        <v>277.5</v>
      </c>
      <c r="C290" s="2454">
        <v>420.6</v>
      </c>
      <c r="D290" s="2455">
        <v>-143.10000000000002</v>
      </c>
      <c r="E290" s="2441"/>
      <c r="F290" s="2456"/>
      <c r="G290" s="2456"/>
      <c r="H290" s="2456"/>
      <c r="I290" s="2457"/>
    </row>
    <row r="291" spans="1:9" ht="18" hidden="1" customHeight="1" x14ac:dyDescent="0.3">
      <c r="A291" s="2453">
        <v>42339</v>
      </c>
      <c r="B291" s="2454">
        <v>987.9</v>
      </c>
      <c r="C291" s="2454">
        <v>1231</v>
      </c>
      <c r="D291" s="2455">
        <v>-243.10000000000002</v>
      </c>
      <c r="E291" s="2441"/>
      <c r="F291" s="2456"/>
      <c r="G291" s="2456"/>
      <c r="H291" s="2456"/>
      <c r="I291" s="2458"/>
    </row>
    <row r="292" spans="1:9" ht="18" hidden="1" customHeight="1" x14ac:dyDescent="0.25">
      <c r="A292" s="2453">
        <v>42370</v>
      </c>
      <c r="B292" s="2454">
        <v>227.35</v>
      </c>
      <c r="C292" s="2454">
        <v>272.8</v>
      </c>
      <c r="D292" s="2455">
        <v>-45.450000000000017</v>
      </c>
      <c r="E292" s="2441"/>
      <c r="F292" s="2456"/>
      <c r="G292" s="2456"/>
      <c r="H292" s="2456"/>
      <c r="I292" s="2457"/>
    </row>
    <row r="293" spans="1:9" ht="23.25" hidden="1" customHeight="1" x14ac:dyDescent="0.3">
      <c r="A293" s="2453">
        <v>42401</v>
      </c>
      <c r="B293" s="2454">
        <v>734.2</v>
      </c>
      <c r="C293" s="2454">
        <v>686.38599999999997</v>
      </c>
      <c r="D293" s="2455">
        <v>47.814000000000078</v>
      </c>
      <c r="E293" s="2441"/>
      <c r="F293" s="2445"/>
      <c r="G293" s="2445"/>
      <c r="H293" s="2445"/>
      <c r="I293" s="2459"/>
    </row>
    <row r="294" spans="1:9" ht="18" hidden="1" customHeight="1" x14ac:dyDescent="0.25">
      <c r="A294" s="2453">
        <v>42430</v>
      </c>
      <c r="B294" s="2454">
        <v>329.8</v>
      </c>
      <c r="C294" s="2454">
        <v>311.7</v>
      </c>
      <c r="D294" s="2455">
        <v>18.100000000000023</v>
      </c>
      <c r="E294" s="2441"/>
      <c r="F294" s="2445"/>
      <c r="G294" s="2445"/>
      <c r="H294" s="2445"/>
    </row>
    <row r="295" spans="1:9" ht="18" hidden="1" customHeight="1" x14ac:dyDescent="0.25">
      <c r="A295" s="2453">
        <v>42461</v>
      </c>
      <c r="B295" s="2454">
        <v>565.79999999999995</v>
      </c>
      <c r="C295" s="2454">
        <v>422.1</v>
      </c>
      <c r="D295" s="2455">
        <v>143.69999999999993</v>
      </c>
      <c r="E295" s="2441"/>
      <c r="F295" s="2445"/>
      <c r="G295" s="2445"/>
      <c r="H295" s="2445"/>
    </row>
    <row r="296" spans="1:9" ht="18" hidden="1" customHeight="1" x14ac:dyDescent="0.25">
      <c r="A296" s="2453">
        <v>42491</v>
      </c>
      <c r="B296" s="2454">
        <v>158.65</v>
      </c>
      <c r="C296" s="2454">
        <v>201.6</v>
      </c>
      <c r="D296" s="2455">
        <v>-42.949999999999989</v>
      </c>
      <c r="E296" s="2441"/>
      <c r="F296" s="2445"/>
      <c r="G296" s="2445"/>
      <c r="H296" s="2445"/>
    </row>
    <row r="297" spans="1:9" ht="18" hidden="1" customHeight="1" x14ac:dyDescent="0.25">
      <c r="A297" s="2453">
        <v>42522</v>
      </c>
      <c r="B297" s="2454">
        <v>274.39999999999998</v>
      </c>
      <c r="C297" s="2454">
        <v>358.98</v>
      </c>
      <c r="D297" s="2455">
        <v>-84.580000000000041</v>
      </c>
      <c r="E297" s="2441"/>
      <c r="F297" s="2445"/>
      <c r="G297" s="2445"/>
      <c r="H297" s="2445"/>
    </row>
    <row r="298" spans="1:9" ht="18" hidden="1" customHeight="1" x14ac:dyDescent="0.25">
      <c r="A298" s="2453">
        <v>42552</v>
      </c>
      <c r="B298" s="2454">
        <v>186.06</v>
      </c>
      <c r="C298" s="2454">
        <v>638.99</v>
      </c>
      <c r="D298" s="2455">
        <v>-452.93</v>
      </c>
      <c r="E298" s="2441"/>
      <c r="F298" s="2445"/>
      <c r="G298" s="2445"/>
      <c r="H298" s="2445"/>
    </row>
    <row r="299" spans="1:9" ht="18" hidden="1" customHeight="1" x14ac:dyDescent="0.25">
      <c r="A299" s="2453">
        <v>42583</v>
      </c>
      <c r="B299" s="2454">
        <v>264.39999999999998</v>
      </c>
      <c r="C299" s="2454">
        <v>590.79999999999995</v>
      </c>
      <c r="D299" s="2455">
        <v>-326.39999999999998</v>
      </c>
      <c r="E299" s="2441"/>
      <c r="F299" s="2445"/>
      <c r="G299" s="2445"/>
      <c r="H299" s="2445"/>
    </row>
    <row r="300" spans="1:9" ht="18" hidden="1" customHeight="1" x14ac:dyDescent="0.25">
      <c r="A300" s="2453">
        <v>42614</v>
      </c>
      <c r="B300" s="2454">
        <v>510.3</v>
      </c>
      <c r="C300" s="2454">
        <v>677.85</v>
      </c>
      <c r="D300" s="2455">
        <v>-167.55</v>
      </c>
      <c r="E300" s="2441"/>
      <c r="F300" s="2445"/>
      <c r="G300" s="2445"/>
      <c r="H300" s="2445"/>
    </row>
    <row r="301" spans="1:9" ht="18" hidden="1" customHeight="1" x14ac:dyDescent="0.25">
      <c r="A301" s="2453">
        <v>42644</v>
      </c>
      <c r="B301" s="2454">
        <v>214.3</v>
      </c>
      <c r="C301" s="2454">
        <v>420.8</v>
      </c>
      <c r="D301" s="2455">
        <v>-206.5</v>
      </c>
      <c r="E301" s="2441"/>
      <c r="F301" s="2445"/>
      <c r="G301" s="2445"/>
      <c r="H301" s="2445"/>
      <c r="I301" s="2445"/>
    </row>
    <row r="302" spans="1:9" ht="18" hidden="1" customHeight="1" x14ac:dyDescent="0.25">
      <c r="A302" s="2453">
        <v>42675</v>
      </c>
      <c r="B302" s="2454">
        <v>333.67</v>
      </c>
      <c r="C302" s="2454">
        <v>533.6</v>
      </c>
      <c r="D302" s="2455">
        <v>-199.93</v>
      </c>
      <c r="E302" s="2441"/>
      <c r="F302" s="2445"/>
      <c r="G302" s="2445"/>
      <c r="H302" s="2445"/>
      <c r="I302" s="2445"/>
    </row>
    <row r="303" spans="1:9" ht="18" hidden="1" customHeight="1" x14ac:dyDescent="0.25">
      <c r="A303" s="2453">
        <v>42705</v>
      </c>
      <c r="B303" s="2454">
        <v>225.9</v>
      </c>
      <c r="C303" s="2454">
        <v>202.4</v>
      </c>
      <c r="D303" s="2455">
        <v>23.5</v>
      </c>
      <c r="E303" s="2441"/>
      <c r="F303" s="2445"/>
      <c r="G303" s="2445"/>
      <c r="H303" s="2445"/>
      <c r="I303" s="2445"/>
    </row>
    <row r="304" spans="1:9" ht="16.5" hidden="1" x14ac:dyDescent="0.25">
      <c r="A304" s="2403">
        <v>42736</v>
      </c>
      <c r="B304" s="2460">
        <v>184.4</v>
      </c>
      <c r="C304" s="2460">
        <v>265.60000000000002</v>
      </c>
      <c r="D304" s="2461">
        <v>-81.200000000000017</v>
      </c>
      <c r="E304" s="2441"/>
      <c r="F304" s="2445"/>
      <c r="G304" s="2445"/>
      <c r="H304" s="2445"/>
      <c r="I304" s="2445"/>
    </row>
    <row r="305" spans="1:9" ht="16.5" hidden="1" x14ac:dyDescent="0.25">
      <c r="A305" s="2403">
        <v>42767</v>
      </c>
      <c r="B305" s="2460">
        <v>273.76</v>
      </c>
      <c r="C305" s="2460">
        <v>312.25</v>
      </c>
      <c r="D305" s="2461">
        <v>-38.490000000000009</v>
      </c>
      <c r="E305" s="2441"/>
      <c r="F305" s="2445"/>
      <c r="G305" s="2445"/>
      <c r="H305" s="2445"/>
    </row>
    <row r="306" spans="1:9" ht="16.5" hidden="1" x14ac:dyDescent="0.25">
      <c r="A306" s="2403">
        <v>42795</v>
      </c>
      <c r="B306" s="2460">
        <v>280.2</v>
      </c>
      <c r="C306" s="2460">
        <v>887.9</v>
      </c>
      <c r="D306" s="2461">
        <v>-607.70000000000005</v>
      </c>
      <c r="E306" s="2441"/>
      <c r="F306" s="2445"/>
      <c r="G306" s="2445"/>
      <c r="H306" s="2445"/>
    </row>
    <row r="307" spans="1:9" ht="16.5" hidden="1" x14ac:dyDescent="0.25">
      <c r="A307" s="2403">
        <v>42826</v>
      </c>
      <c r="B307" s="2460">
        <v>527</v>
      </c>
      <c r="C307" s="2460">
        <v>250.2</v>
      </c>
      <c r="D307" s="2461">
        <v>276.8</v>
      </c>
      <c r="E307" s="2441"/>
      <c r="F307" s="2445"/>
      <c r="G307" s="2445"/>
      <c r="H307" s="2445"/>
    </row>
    <row r="308" spans="1:9" ht="16.5" hidden="1" x14ac:dyDescent="0.25">
      <c r="A308" s="2403">
        <v>42856</v>
      </c>
      <c r="B308" s="2460">
        <v>301.60000000000002</v>
      </c>
      <c r="C308" s="2460">
        <v>241.16800000000001</v>
      </c>
      <c r="D308" s="2461">
        <v>60.432000000000016</v>
      </c>
      <c r="E308" s="2441"/>
      <c r="F308" s="2445"/>
      <c r="G308" s="2445"/>
      <c r="H308" s="2445"/>
      <c r="I308" s="2445"/>
    </row>
    <row r="309" spans="1:9" ht="16.5" hidden="1" x14ac:dyDescent="0.25">
      <c r="A309" s="2403">
        <v>42887</v>
      </c>
      <c r="B309" s="2460">
        <v>358.7</v>
      </c>
      <c r="C309" s="2460">
        <v>807</v>
      </c>
      <c r="D309" s="2461">
        <v>-448.3</v>
      </c>
      <c r="E309" s="2441"/>
      <c r="F309" s="2445"/>
      <c r="G309" s="2445"/>
      <c r="H309" s="2445"/>
      <c r="I309" s="2445"/>
    </row>
    <row r="310" spans="1:9" ht="16.5" hidden="1" x14ac:dyDescent="0.25">
      <c r="A310" s="2403">
        <v>42917</v>
      </c>
      <c r="B310" s="2460">
        <v>427.7</v>
      </c>
      <c r="C310" s="2460">
        <v>322.8</v>
      </c>
      <c r="D310" s="2461">
        <v>104.89999999999998</v>
      </c>
      <c r="E310" s="2441"/>
      <c r="F310" s="2445"/>
      <c r="G310" s="2445"/>
      <c r="H310" s="2445"/>
      <c r="I310" s="2445"/>
    </row>
    <row r="311" spans="1:9" ht="16.5" hidden="1" x14ac:dyDescent="0.25">
      <c r="A311" s="2403">
        <v>42948</v>
      </c>
      <c r="B311" s="2460">
        <v>761.8</v>
      </c>
      <c r="C311" s="2460">
        <v>579.20000000000005</v>
      </c>
      <c r="D311" s="2461">
        <v>182.59999999999991</v>
      </c>
      <c r="E311" s="2441"/>
      <c r="F311" s="2445"/>
      <c r="G311" s="2445"/>
      <c r="H311" s="2445"/>
      <c r="I311" s="2445"/>
    </row>
    <row r="312" spans="1:9" ht="16.5" hidden="1" x14ac:dyDescent="0.25">
      <c r="A312" s="2403">
        <v>42979</v>
      </c>
      <c r="B312" s="2460">
        <v>626.6</v>
      </c>
      <c r="C312" s="2460">
        <v>676.8</v>
      </c>
      <c r="D312" s="2461">
        <v>-50.199999999999932</v>
      </c>
      <c r="E312" s="2441"/>
      <c r="F312" s="2445"/>
      <c r="G312" s="2445"/>
      <c r="H312" s="2445"/>
    </row>
    <row r="313" spans="1:9" ht="16.5" hidden="1" x14ac:dyDescent="0.25">
      <c r="A313" s="2403">
        <v>43009</v>
      </c>
      <c r="B313" s="2460">
        <v>508.95111316000003</v>
      </c>
      <c r="C313" s="2460">
        <v>744.55372396000007</v>
      </c>
      <c r="D313" s="2461">
        <v>-235.60261080000004</v>
      </c>
      <c r="E313" s="2441"/>
      <c r="F313" s="2445"/>
      <c r="G313" s="2445"/>
      <c r="H313" s="2445"/>
    </row>
    <row r="314" spans="1:9" ht="16.5" hidden="1" x14ac:dyDescent="0.25">
      <c r="A314" s="2403">
        <v>43040</v>
      </c>
      <c r="B314" s="2460">
        <v>147.17636619000001</v>
      </c>
      <c r="C314" s="2460">
        <v>506.27438144000001</v>
      </c>
      <c r="D314" s="2461">
        <v>-359.09801525</v>
      </c>
      <c r="E314" s="2441"/>
      <c r="F314" s="2445"/>
      <c r="G314" s="2445"/>
      <c r="H314" s="2445"/>
    </row>
    <row r="315" spans="1:9" ht="16.5" hidden="1" x14ac:dyDescent="0.25">
      <c r="A315" s="2403">
        <v>43070</v>
      </c>
      <c r="B315" s="2460">
        <v>428.8</v>
      </c>
      <c r="C315" s="2460">
        <v>687.5</v>
      </c>
      <c r="D315" s="2461">
        <v>-258.7</v>
      </c>
      <c r="E315" s="2441"/>
      <c r="F315" s="2445"/>
      <c r="G315" s="2445"/>
      <c r="H315" s="2445"/>
    </row>
    <row r="316" spans="1:9" ht="16.5" hidden="1" x14ac:dyDescent="0.25">
      <c r="A316" s="2403">
        <v>43101</v>
      </c>
      <c r="B316" s="2460">
        <v>163.69956866999999</v>
      </c>
      <c r="C316" s="2460">
        <v>158.84555512</v>
      </c>
      <c r="D316" s="2461">
        <v>4.8540135499999906</v>
      </c>
      <c r="E316" s="2441"/>
      <c r="F316" s="2445"/>
      <c r="H316" s="2445"/>
    </row>
    <row r="317" spans="1:9" ht="16.5" hidden="1" x14ac:dyDescent="0.25">
      <c r="A317" s="2403">
        <v>43132</v>
      </c>
      <c r="B317" s="2460">
        <v>214.9</v>
      </c>
      <c r="C317" s="2460">
        <v>330</v>
      </c>
      <c r="D317" s="2461">
        <v>-115.1</v>
      </c>
      <c r="E317" s="2441"/>
      <c r="F317" s="2445"/>
      <c r="G317" s="2445"/>
      <c r="H317" s="2445"/>
    </row>
    <row r="318" spans="1:9" ht="16.5" hidden="1" x14ac:dyDescent="0.25">
      <c r="A318" s="2403">
        <v>43160</v>
      </c>
      <c r="B318" s="2460">
        <v>176.17088856000001</v>
      </c>
      <c r="C318" s="2460">
        <v>213.54689044</v>
      </c>
      <c r="D318" s="2461">
        <v>-37.37600187999999</v>
      </c>
      <c r="E318" s="2441"/>
      <c r="F318" s="2445"/>
      <c r="G318" s="2445"/>
      <c r="H318" s="2445"/>
    </row>
    <row r="319" spans="1:9" ht="17.25" x14ac:dyDescent="0.25">
      <c r="A319" s="2453">
        <v>43191</v>
      </c>
      <c r="B319" s="2454">
        <v>314.86257048000004</v>
      </c>
      <c r="C319" s="2454">
        <v>248.25234823</v>
      </c>
      <c r="D319" s="2455">
        <v>66.610222250000049</v>
      </c>
      <c r="E319" s="2441"/>
      <c r="F319" s="2445"/>
      <c r="G319" s="2445"/>
      <c r="H319" s="2445"/>
    </row>
    <row r="320" spans="1:9" ht="17.25" x14ac:dyDescent="0.25">
      <c r="A320" s="2453">
        <v>43221</v>
      </c>
      <c r="B320" s="3548">
        <v>289.56337730000001</v>
      </c>
      <c r="C320" s="3548">
        <v>463.47694624000002</v>
      </c>
      <c r="D320" s="2455">
        <v>-173.91356894</v>
      </c>
      <c r="E320" s="2441"/>
      <c r="F320" s="2445"/>
      <c r="G320" s="2445"/>
      <c r="H320" s="2445"/>
    </row>
    <row r="321" spans="1:21" ht="17.25" x14ac:dyDescent="0.25">
      <c r="A321" s="2453">
        <v>43252</v>
      </c>
      <c r="B321" s="2454">
        <v>164.34553600000001</v>
      </c>
      <c r="C321" s="2454">
        <v>678.257836</v>
      </c>
      <c r="D321" s="2455">
        <v>-513.91229999999996</v>
      </c>
      <c r="E321" s="2441"/>
      <c r="F321" s="2445"/>
      <c r="G321" s="2445"/>
      <c r="H321" s="2445"/>
    </row>
    <row r="322" spans="1:21" ht="17.25" x14ac:dyDescent="0.25">
      <c r="A322" s="2453">
        <v>43282</v>
      </c>
      <c r="B322" s="2454">
        <v>253.28813493000001</v>
      </c>
      <c r="C322" s="2454">
        <v>768.13122389</v>
      </c>
      <c r="D322" s="2455">
        <v>-514.84308895999993</v>
      </c>
      <c r="E322" s="2441"/>
      <c r="J322" s="2462" t="s">
        <v>5095</v>
      </c>
      <c r="K322" s="2445"/>
      <c r="L322" s="2445"/>
    </row>
    <row r="323" spans="1:21" ht="17.25" x14ac:dyDescent="0.25">
      <c r="A323" s="2453">
        <v>43313</v>
      </c>
      <c r="B323" s="2454">
        <v>175.8</v>
      </c>
      <c r="C323" s="2454">
        <v>421.4</v>
      </c>
      <c r="D323" s="2455">
        <v>-245.59999999999997</v>
      </c>
      <c r="E323" s="2441"/>
      <c r="J323" s="2462"/>
      <c r="K323" s="2445"/>
      <c r="L323" s="2445"/>
    </row>
    <row r="324" spans="1:21" ht="17.25" x14ac:dyDescent="0.25">
      <c r="A324" s="2453">
        <v>43344</v>
      </c>
      <c r="B324" s="2454">
        <v>243.54948572999999</v>
      </c>
      <c r="C324" s="2454">
        <v>502.39480193000003</v>
      </c>
      <c r="D324" s="2455">
        <v>-258.84531620000001</v>
      </c>
      <c r="E324" s="2441"/>
      <c r="J324" s="2462"/>
      <c r="K324" s="2445"/>
      <c r="L324" s="2445"/>
    </row>
    <row r="325" spans="1:21" ht="17.25" x14ac:dyDescent="0.25">
      <c r="A325" s="2453">
        <v>43374</v>
      </c>
      <c r="B325" s="2454">
        <v>304.76623125999998</v>
      </c>
      <c r="C325" s="2454">
        <v>382.50753410999999</v>
      </c>
      <c r="D325" s="2455">
        <v>-77.741302850000025</v>
      </c>
      <c r="E325" s="2441"/>
      <c r="J325" s="2462"/>
      <c r="K325" s="2445"/>
      <c r="L325" s="2445"/>
    </row>
    <row r="326" spans="1:21" ht="17.25" x14ac:dyDescent="0.25">
      <c r="A326" s="2453">
        <v>43405</v>
      </c>
      <c r="B326" s="2454">
        <v>267.94366561999999</v>
      </c>
      <c r="C326" s="2454">
        <v>310.56397023</v>
      </c>
      <c r="D326" s="2455">
        <v>-42.620304610000005</v>
      </c>
      <c r="E326" s="2441"/>
      <c r="J326" s="2462"/>
      <c r="K326" s="2445"/>
      <c r="L326" s="2445"/>
    </row>
    <row r="327" spans="1:21" ht="17.25" x14ac:dyDescent="0.25">
      <c r="A327" s="2453">
        <v>43435</v>
      </c>
      <c r="B327" s="2454">
        <v>367.32497288999997</v>
      </c>
      <c r="C327" s="2454">
        <v>669.86459102999993</v>
      </c>
      <c r="D327" s="2455">
        <v>-302.53961813999996</v>
      </c>
      <c r="E327" s="2441"/>
      <c r="J327" s="2462"/>
      <c r="K327" s="2445"/>
      <c r="L327" s="2445"/>
    </row>
    <row r="328" spans="1:21" ht="17.25" x14ac:dyDescent="0.25">
      <c r="A328" s="2453">
        <v>43466</v>
      </c>
      <c r="B328" s="2454">
        <v>250.01246903999998</v>
      </c>
      <c r="C328" s="2454">
        <v>301.93385665</v>
      </c>
      <c r="D328" s="2455">
        <v>-51.921387609999996</v>
      </c>
      <c r="E328" s="2441"/>
      <c r="J328" s="2462"/>
      <c r="K328" s="2445"/>
      <c r="L328" s="2445"/>
    </row>
    <row r="329" spans="1:21" ht="17.25" x14ac:dyDescent="0.25">
      <c r="A329" s="2453">
        <v>43497</v>
      </c>
      <c r="B329" s="2454">
        <v>1080.8</v>
      </c>
      <c r="C329" s="2454">
        <v>1305.9000000000001</v>
      </c>
      <c r="D329" s="2455">
        <v>-225.1</v>
      </c>
      <c r="E329" s="2441"/>
      <c r="J329" s="2462"/>
      <c r="K329" s="2445"/>
      <c r="L329" s="2445"/>
    </row>
    <row r="330" spans="1:21" ht="17.25" x14ac:dyDescent="0.25">
      <c r="A330" s="2453">
        <v>43525</v>
      </c>
      <c r="B330" s="2454">
        <v>546.18642484000009</v>
      </c>
      <c r="C330" s="2454">
        <v>708.79133571</v>
      </c>
      <c r="D330" s="2455">
        <v>-162.60491087</v>
      </c>
      <c r="E330" s="2441"/>
      <c r="J330" s="2462"/>
      <c r="K330" s="2445"/>
      <c r="L330" s="2445"/>
    </row>
    <row r="331" spans="1:21" ht="18" thickBot="1" x14ac:dyDescent="0.25">
      <c r="A331" s="2453">
        <v>43556</v>
      </c>
      <c r="B331" s="3548">
        <v>363.12925673000001</v>
      </c>
      <c r="C331" s="3548">
        <v>559.92395619000001</v>
      </c>
      <c r="D331" s="3549">
        <v>-196.79469946000003</v>
      </c>
      <c r="E331" s="2441"/>
      <c r="F331" s="2463"/>
      <c r="G331" s="2449"/>
      <c r="H331" s="2464"/>
      <c r="I331" s="2449"/>
      <c r="J331" s="2462"/>
      <c r="K331" s="2445"/>
      <c r="L331" s="2445"/>
    </row>
    <row r="332" spans="1:21" ht="18" thickBot="1" x14ac:dyDescent="0.3">
      <c r="A332" s="3547" t="s">
        <v>227</v>
      </c>
      <c r="B332" s="3550">
        <v>4621.5721248199998</v>
      </c>
      <c r="C332" s="3550">
        <v>7321.3984002100005</v>
      </c>
      <c r="D332" s="3550">
        <v>-2699.8262753899994</v>
      </c>
      <c r="E332" s="2465"/>
      <c r="F332" s="2449"/>
      <c r="G332" s="2449"/>
      <c r="H332" s="2449"/>
      <c r="I332" s="2449"/>
      <c r="J332" s="2466"/>
      <c r="K332" s="2364"/>
      <c r="L332" s="2445"/>
      <c r="R332" s="2467"/>
      <c r="S332" s="2467"/>
      <c r="T332" s="2467"/>
      <c r="U332" s="2467"/>
    </row>
    <row r="333" spans="1:21" ht="5.25" customHeight="1" thickTop="1" x14ac:dyDescent="0.25">
      <c r="A333" s="2468"/>
      <c r="B333" s="2469"/>
      <c r="C333" s="2469"/>
      <c r="D333" s="2469"/>
      <c r="E333" s="2469"/>
      <c r="F333" s="2445"/>
      <c r="G333" s="2445"/>
      <c r="H333" s="2445"/>
    </row>
    <row r="334" spans="1:21" s="2418" customFormat="1" ht="16.5" x14ac:dyDescent="0.25">
      <c r="A334" s="3553" t="s">
        <v>5096</v>
      </c>
      <c r="C334" s="2426"/>
      <c r="D334" s="2470"/>
      <c r="E334" s="2471"/>
      <c r="F334" s="2428"/>
      <c r="G334" s="2472"/>
      <c r="H334" s="2472"/>
      <c r="I334" s="2472"/>
      <c r="J334" s="2472"/>
      <c r="K334" s="2472"/>
      <c r="L334" s="2472"/>
      <c r="M334" s="2472"/>
      <c r="N334" s="2472"/>
      <c r="O334" s="2472"/>
      <c r="P334" s="2472"/>
      <c r="Q334" s="2472"/>
      <c r="R334" s="2472"/>
    </row>
    <row r="335" spans="1:21" s="2418" customFormat="1" ht="8.25" customHeight="1" x14ac:dyDescent="0.25">
      <c r="C335" s="2426"/>
      <c r="D335" s="2470"/>
      <c r="E335" s="2471"/>
      <c r="F335" s="2428"/>
      <c r="G335" s="2428"/>
      <c r="H335" s="2428"/>
      <c r="I335" s="2472"/>
      <c r="J335" s="2472"/>
      <c r="K335" s="2472"/>
      <c r="L335" s="2472"/>
      <c r="M335" s="2472"/>
      <c r="N335" s="2472"/>
      <c r="O335" s="2472"/>
      <c r="P335" s="2472"/>
      <c r="Q335" s="2472"/>
      <c r="R335" s="2472"/>
    </row>
    <row r="336" spans="1:21" s="2418" customFormat="1" ht="16.5" x14ac:dyDescent="0.25">
      <c r="A336" s="3553" t="s">
        <v>5063</v>
      </c>
      <c r="C336" s="2426"/>
      <c r="D336" s="2427"/>
      <c r="E336" s="2428"/>
      <c r="F336" s="2428"/>
      <c r="H336" s="2429"/>
    </row>
    <row r="337" spans="2:8" ht="12.75" customHeight="1" x14ac:dyDescent="0.25">
      <c r="B337" s="2473"/>
      <c r="C337" s="2474"/>
      <c r="D337" s="2475"/>
      <c r="E337" s="2451"/>
      <c r="F337" s="2451"/>
      <c r="G337" s="2476"/>
    </row>
    <row r="338" spans="2:8" ht="12.75" customHeight="1" x14ac:dyDescent="0.25">
      <c r="B338" s="2449"/>
      <c r="C338" s="2449"/>
      <c r="D338" s="2449"/>
    </row>
    <row r="339" spans="2:8" ht="12.75" customHeight="1" x14ac:dyDescent="0.25">
      <c r="B339" s="2477"/>
      <c r="C339" s="2478"/>
      <c r="D339" s="2479"/>
      <c r="E339" s="2412"/>
      <c r="F339" s="2480"/>
      <c r="G339" s="2481"/>
      <c r="H339" s="2481"/>
    </row>
    <row r="340" spans="2:8" ht="12.75" customHeight="1" x14ac:dyDescent="0.25">
      <c r="B340" s="2482"/>
      <c r="D340" s="2483"/>
      <c r="E340" s="2444"/>
      <c r="F340" s="2451"/>
      <c r="G340" s="2451"/>
    </row>
    <row r="341" spans="2:8" ht="12.75" customHeight="1" x14ac:dyDescent="0.25">
      <c r="B341" s="2446"/>
      <c r="C341" s="2446"/>
      <c r="D341" s="2446"/>
      <c r="E341" s="2444"/>
      <c r="F341" s="2451"/>
      <c r="G341" s="2451"/>
    </row>
    <row r="342" spans="2:8" s="2446" customFormat="1" ht="12.75" customHeight="1" x14ac:dyDescent="0.25"/>
    <row r="343" spans="2:8" ht="12.75" customHeight="1" x14ac:dyDescent="0.25"/>
    <row r="344" spans="2:8" ht="12.75" customHeight="1" x14ac:dyDescent="0.25">
      <c r="B344" s="2467"/>
      <c r="C344" s="2484"/>
      <c r="D344" s="2485"/>
      <c r="E344" s="2467"/>
    </row>
    <row r="345" spans="2:8" ht="12.75" customHeight="1" x14ac:dyDescent="0.25">
      <c r="C345" s="2483"/>
      <c r="D345" s="2475"/>
      <c r="E345" s="2451"/>
      <c r="F345" s="2451"/>
      <c r="G345" s="2444"/>
    </row>
    <row r="346" spans="2:8" x14ac:dyDescent="0.25">
      <c r="B346" s="2444"/>
      <c r="C346" s="2486"/>
      <c r="D346" s="2486"/>
    </row>
    <row r="347" spans="2:8" x14ac:dyDescent="0.25">
      <c r="C347" s="2486"/>
      <c r="D347" s="2483"/>
    </row>
    <row r="348" spans="2:8" x14ac:dyDescent="0.25">
      <c r="C348" s="2483"/>
      <c r="D348" s="2483"/>
    </row>
    <row r="349" spans="2:8" x14ac:dyDescent="0.25">
      <c r="D349" s="2483"/>
    </row>
    <row r="350" spans="2:8" x14ac:dyDescent="0.25">
      <c r="D350" s="2483"/>
    </row>
    <row r="351" spans="2:8" x14ac:dyDescent="0.25">
      <c r="C351" s="2483"/>
      <c r="D351" s="2483"/>
    </row>
    <row r="352" spans="2:8" x14ac:dyDescent="0.25">
      <c r="C352" s="2483"/>
      <c r="D352" s="2483"/>
    </row>
    <row r="353" spans="3:4" x14ac:dyDescent="0.25">
      <c r="C353" s="2483"/>
      <c r="D353" s="2483"/>
    </row>
    <row r="354" spans="3:4" x14ac:dyDescent="0.25">
      <c r="D354" s="2483"/>
    </row>
    <row r="385" spans="9:14" x14ac:dyDescent="0.25">
      <c r="I385" s="2444"/>
      <c r="J385" s="2451"/>
      <c r="K385" s="2451"/>
    </row>
    <row r="387" spans="9:14" x14ac:dyDescent="0.25">
      <c r="I387" s="2445"/>
      <c r="J387" s="2445"/>
      <c r="K387" s="2445"/>
    </row>
    <row r="394" spans="9:14" x14ac:dyDescent="0.25">
      <c r="L394" s="2450"/>
      <c r="M394" s="2450"/>
      <c r="N394" s="2450"/>
    </row>
    <row r="399" spans="9:14" x14ac:dyDescent="0.25">
      <c r="I399" s="2457"/>
    </row>
    <row r="400" spans="9:14" ht="16.5" x14ac:dyDescent="0.3">
      <c r="I400" s="2458"/>
    </row>
    <row r="401" spans="9:9" x14ac:dyDescent="0.25">
      <c r="I401" s="2457"/>
    </row>
    <row r="402" spans="9:9" ht="17.25" x14ac:dyDescent="0.3">
      <c r="I402" s="2459"/>
    </row>
    <row r="410" spans="9:9" x14ac:dyDescent="0.25">
      <c r="I410" s="2445"/>
    </row>
    <row r="411" spans="9:9" x14ac:dyDescent="0.25">
      <c r="I411" s="2445"/>
    </row>
    <row r="412" spans="9:9" x14ac:dyDescent="0.25">
      <c r="I412" s="2445"/>
    </row>
    <row r="413" spans="9:9" x14ac:dyDescent="0.25">
      <c r="I413" s="2445"/>
    </row>
    <row r="417" spans="9:9" x14ac:dyDescent="0.25">
      <c r="I417" s="2445"/>
    </row>
  </sheetData>
  <mergeCells count="5">
    <mergeCell ref="A3:A7"/>
    <mergeCell ref="B3:H3"/>
    <mergeCell ref="E4:H4"/>
    <mergeCell ref="A211:H211"/>
    <mergeCell ref="A212:H212"/>
  </mergeCells>
  <printOptions horizontalCentered="1"/>
  <pageMargins left="0.7" right="0.7" top="0.75" bottom="0.75" header="0.3" footer="0.3"/>
  <pageSetup paperSize="9" scale="37"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
  <sheetViews>
    <sheetView zoomScale="115" zoomScaleNormal="115" zoomScaleSheetLayoutView="100" workbookViewId="0">
      <pane xSplit="1" ySplit="3" topLeftCell="B4" activePane="bottomRight" state="frozen"/>
      <selection pane="topRight" activeCell="B1" sqref="B1"/>
      <selection pane="bottomLeft" activeCell="A4" sqref="A4"/>
      <selection pane="bottomRight" activeCell="C11" sqref="C11"/>
    </sheetView>
  </sheetViews>
  <sheetFormatPr defaultColWidth="9.140625" defaultRowHeight="14.25" x14ac:dyDescent="0.25"/>
  <cols>
    <col min="1" max="1" width="15.5703125" style="2491" customWidth="1"/>
    <col min="2" max="2" width="15.140625" style="2491" customWidth="1"/>
    <col min="3" max="3" width="15.7109375" style="2491" customWidth="1"/>
    <col min="4" max="4" width="15.140625" style="2491" customWidth="1"/>
    <col min="5" max="5" width="15.7109375" style="2491" customWidth="1"/>
    <col min="6" max="6" width="15.140625" style="2491" customWidth="1"/>
    <col min="7" max="7" width="15.7109375" style="2491" customWidth="1"/>
    <col min="8" max="8" width="15.140625" style="2491" customWidth="1"/>
    <col min="9" max="9" width="15.7109375" style="2491" customWidth="1"/>
    <col min="10" max="10" width="15.140625" style="2491" customWidth="1"/>
    <col min="11" max="11" width="15.7109375" style="2491" customWidth="1"/>
    <col min="12" max="16384" width="9.140625" style="2491"/>
  </cols>
  <sheetData>
    <row r="1" spans="1:11" s="2362" customFormat="1" ht="18.75" customHeight="1" x14ac:dyDescent="0.25">
      <c r="A1" s="2487" t="s">
        <v>5097</v>
      </c>
      <c r="C1" s="2363"/>
      <c r="D1" s="2363"/>
      <c r="H1" s="2488"/>
      <c r="J1" s="2488"/>
    </row>
    <row r="2" spans="1:11" ht="10.5" customHeight="1" thickBot="1" x14ac:dyDescent="0.3">
      <c r="A2" s="2489"/>
      <c r="B2" s="2490"/>
      <c r="C2" s="2490"/>
      <c r="D2" s="2489"/>
      <c r="E2" s="2489"/>
    </row>
    <row r="3" spans="1:11" s="2493" customFormat="1" ht="18.75" customHeight="1" thickTop="1" thickBot="1" x14ac:dyDescent="0.35">
      <c r="A3" s="2492"/>
      <c r="B3" s="4495">
        <v>2015</v>
      </c>
      <c r="C3" s="4496"/>
      <c r="D3" s="4497">
        <v>2016</v>
      </c>
      <c r="E3" s="4498"/>
      <c r="F3" s="4499">
        <v>2017</v>
      </c>
      <c r="G3" s="4498"/>
      <c r="H3" s="4477">
        <v>2018</v>
      </c>
      <c r="I3" s="4478"/>
      <c r="J3" s="4477">
        <v>2019</v>
      </c>
      <c r="K3" s="4478"/>
    </row>
    <row r="4" spans="1:11" s="2493" customFormat="1" ht="16.5" customHeight="1" x14ac:dyDescent="0.3">
      <c r="A4" s="2494"/>
      <c r="B4" s="4479" t="s">
        <v>5098</v>
      </c>
      <c r="C4" s="4482" t="s">
        <v>5099</v>
      </c>
      <c r="D4" s="4484" t="s">
        <v>5098</v>
      </c>
      <c r="E4" s="4487" t="s">
        <v>5099</v>
      </c>
      <c r="F4" s="4489" t="s">
        <v>5098</v>
      </c>
      <c r="G4" s="4487" t="s">
        <v>5099</v>
      </c>
      <c r="H4" s="4484" t="s">
        <v>5098</v>
      </c>
      <c r="I4" s="4487" t="s">
        <v>5099</v>
      </c>
      <c r="J4" s="4489" t="s">
        <v>5098</v>
      </c>
      <c r="K4" s="4492" t="s">
        <v>5099</v>
      </c>
    </row>
    <row r="5" spans="1:11" s="2493" customFormat="1" ht="16.5" x14ac:dyDescent="0.3">
      <c r="A5" s="2494"/>
      <c r="B5" s="4480"/>
      <c r="C5" s="4483"/>
      <c r="D5" s="4485"/>
      <c r="E5" s="4488"/>
      <c r="F5" s="4490"/>
      <c r="G5" s="4488"/>
      <c r="H5" s="4485"/>
      <c r="I5" s="4488"/>
      <c r="J5" s="4490"/>
      <c r="K5" s="4493"/>
    </row>
    <row r="6" spans="1:11" s="2499" customFormat="1" ht="17.25" thickBot="1" x14ac:dyDescent="0.35">
      <c r="A6" s="2495"/>
      <c r="B6" s="4481"/>
      <c r="C6" s="2496" t="s">
        <v>5100</v>
      </c>
      <c r="D6" s="4486"/>
      <c r="E6" s="2497" t="s">
        <v>5100</v>
      </c>
      <c r="F6" s="4491"/>
      <c r="G6" s="2497" t="s">
        <v>5100</v>
      </c>
      <c r="H6" s="4486"/>
      <c r="I6" s="2497" t="s">
        <v>5100</v>
      </c>
      <c r="J6" s="4491"/>
      <c r="K6" s="2498" t="s">
        <v>5100</v>
      </c>
    </row>
    <row r="7" spans="1:11" ht="17.25" thickTop="1" x14ac:dyDescent="0.25">
      <c r="A7" s="2500" t="s">
        <v>359</v>
      </c>
      <c r="B7" s="2501">
        <v>103556</v>
      </c>
      <c r="C7" s="2502">
        <v>4872.3653464999998</v>
      </c>
      <c r="D7" s="2503">
        <v>118426</v>
      </c>
      <c r="E7" s="2504">
        <v>5250</v>
      </c>
      <c r="F7" s="2505">
        <v>124362</v>
      </c>
      <c r="G7" s="2504">
        <v>6119</v>
      </c>
      <c r="H7" s="2503">
        <v>120974</v>
      </c>
      <c r="I7" s="2504">
        <v>6615</v>
      </c>
      <c r="J7" s="2505">
        <v>122273</v>
      </c>
      <c r="K7" s="2506">
        <v>6178</v>
      </c>
    </row>
    <row r="8" spans="1:11" ht="16.5" x14ac:dyDescent="0.25">
      <c r="A8" s="2500" t="s">
        <v>174</v>
      </c>
      <c r="B8" s="2501">
        <v>91066</v>
      </c>
      <c r="C8" s="2507">
        <v>3918.0630000000001</v>
      </c>
      <c r="D8" s="2503">
        <v>100706</v>
      </c>
      <c r="E8" s="2508">
        <v>4912</v>
      </c>
      <c r="F8" s="2505">
        <v>105049</v>
      </c>
      <c r="G8" s="2504">
        <v>4713</v>
      </c>
      <c r="H8" s="2503">
        <v>115600</v>
      </c>
      <c r="I8" s="2504">
        <v>6060</v>
      </c>
      <c r="J8" s="2505">
        <v>115613</v>
      </c>
      <c r="K8" s="2506">
        <v>5140</v>
      </c>
    </row>
    <row r="9" spans="1:11" ht="16.5" x14ac:dyDescent="0.25">
      <c r="A9" s="2500" t="s">
        <v>175</v>
      </c>
      <c r="B9" s="2501">
        <v>96425</v>
      </c>
      <c r="C9" s="2502">
        <v>4381.2205839999997</v>
      </c>
      <c r="D9" s="2503">
        <v>108704</v>
      </c>
      <c r="E9" s="2504">
        <v>4841</v>
      </c>
      <c r="F9" s="2505">
        <v>110271</v>
      </c>
      <c r="G9" s="2508">
        <v>5254</v>
      </c>
      <c r="H9" s="2503">
        <v>119841</v>
      </c>
      <c r="I9" s="2508">
        <v>5808</v>
      </c>
      <c r="J9" s="2505">
        <v>114419</v>
      </c>
      <c r="K9" s="2510">
        <v>5200</v>
      </c>
    </row>
    <row r="10" spans="1:11" ht="16.5" x14ac:dyDescent="0.25">
      <c r="A10" s="2500" t="s">
        <v>176</v>
      </c>
      <c r="B10" s="2501">
        <v>90221</v>
      </c>
      <c r="C10" s="2502">
        <v>4091.3558360000002</v>
      </c>
      <c r="D10" s="2503">
        <v>91992</v>
      </c>
      <c r="E10" s="2504">
        <v>4382</v>
      </c>
      <c r="F10" s="2505">
        <v>111432</v>
      </c>
      <c r="G10" s="2504">
        <v>4830</v>
      </c>
      <c r="H10" s="2503">
        <v>104967</v>
      </c>
      <c r="I10" s="2504">
        <v>5631</v>
      </c>
      <c r="J10" s="2505">
        <v>108565</v>
      </c>
      <c r="K10" s="2506"/>
    </row>
    <row r="11" spans="1:11" ht="16.5" x14ac:dyDescent="0.25">
      <c r="A11" s="2500" t="s">
        <v>177</v>
      </c>
      <c r="B11" s="2501">
        <v>87054</v>
      </c>
      <c r="C11" s="2502">
        <v>3658.9318937500002</v>
      </c>
      <c r="D11" s="2503">
        <v>94830</v>
      </c>
      <c r="E11" s="2504">
        <v>4278</v>
      </c>
      <c r="F11" s="2505">
        <v>96557</v>
      </c>
      <c r="G11" s="2504">
        <v>4593</v>
      </c>
      <c r="H11" s="2503">
        <v>101138</v>
      </c>
      <c r="I11" s="2504">
        <v>5227.5556689495397</v>
      </c>
      <c r="J11" s="2505"/>
      <c r="K11" s="2506"/>
    </row>
    <row r="12" spans="1:11" ht="16.5" x14ac:dyDescent="0.25">
      <c r="A12" s="2500" t="s">
        <v>190</v>
      </c>
      <c r="B12" s="2501">
        <v>65459</v>
      </c>
      <c r="C12" s="2502">
        <v>3318.0546878</v>
      </c>
      <c r="D12" s="2503">
        <v>71806</v>
      </c>
      <c r="E12" s="2504">
        <v>3525</v>
      </c>
      <c r="F12" s="2505">
        <v>78188</v>
      </c>
      <c r="G12" s="2504">
        <v>3810</v>
      </c>
      <c r="H12" s="2509">
        <v>84345</v>
      </c>
      <c r="I12" s="2508">
        <v>4118</v>
      </c>
      <c r="J12" s="2502"/>
      <c r="K12" s="2510"/>
    </row>
    <row r="13" spans="1:11" ht="16.5" x14ac:dyDescent="0.25">
      <c r="A13" s="2500" t="s">
        <v>191</v>
      </c>
      <c r="B13" s="2501">
        <v>95694</v>
      </c>
      <c r="C13" s="2502">
        <v>3570.4872154499999</v>
      </c>
      <c r="D13" s="2503">
        <v>108122</v>
      </c>
      <c r="E13" s="2504">
        <v>3806</v>
      </c>
      <c r="F13" s="2505">
        <v>112347</v>
      </c>
      <c r="G13" s="2504">
        <v>4205</v>
      </c>
      <c r="H13" s="2511">
        <v>115881</v>
      </c>
      <c r="I13" s="2504">
        <v>4401</v>
      </c>
      <c r="J13" s="2512"/>
      <c r="K13" s="2506"/>
    </row>
    <row r="14" spans="1:11" ht="16.5" x14ac:dyDescent="0.25">
      <c r="A14" s="2500" t="s">
        <v>180</v>
      </c>
      <c r="B14" s="2501">
        <v>89422</v>
      </c>
      <c r="C14" s="2502">
        <v>3653.6104319999999</v>
      </c>
      <c r="D14" s="2503">
        <v>94920</v>
      </c>
      <c r="E14" s="2504">
        <v>4322</v>
      </c>
      <c r="F14" s="2505">
        <v>100191</v>
      </c>
      <c r="G14" s="2504">
        <v>4329</v>
      </c>
      <c r="H14" s="2503">
        <v>109471</v>
      </c>
      <c r="I14" s="2504">
        <v>4500.9161038469219</v>
      </c>
      <c r="J14" s="2505"/>
      <c r="K14" s="2506"/>
    </row>
    <row r="15" spans="1:11" ht="16.5" x14ac:dyDescent="0.25">
      <c r="A15" s="2500" t="s">
        <v>181</v>
      </c>
      <c r="B15" s="2501">
        <v>84456</v>
      </c>
      <c r="C15" s="2502">
        <v>3705</v>
      </c>
      <c r="D15" s="2503">
        <v>91384</v>
      </c>
      <c r="E15" s="2504">
        <v>3894</v>
      </c>
      <c r="F15" s="2512">
        <v>96282</v>
      </c>
      <c r="G15" s="2504">
        <v>4243</v>
      </c>
      <c r="H15" s="2513">
        <v>102849</v>
      </c>
      <c r="I15" s="2504">
        <v>3895</v>
      </c>
      <c r="J15" s="2514"/>
      <c r="K15" s="2506"/>
    </row>
    <row r="16" spans="1:11" ht="16.5" x14ac:dyDescent="0.25">
      <c r="A16" s="2500" t="s">
        <v>182</v>
      </c>
      <c r="B16" s="2501">
        <v>109014</v>
      </c>
      <c r="C16" s="2502">
        <v>4486</v>
      </c>
      <c r="D16" s="2503">
        <v>130421</v>
      </c>
      <c r="E16" s="2515">
        <v>4973</v>
      </c>
      <c r="F16" s="2505">
        <v>130070</v>
      </c>
      <c r="G16" s="2504">
        <v>5511</v>
      </c>
      <c r="H16" s="2509">
        <v>134052</v>
      </c>
      <c r="I16" s="2504">
        <v>5440.3738781800002</v>
      </c>
      <c r="J16" s="2516"/>
      <c r="K16" s="2506"/>
    </row>
    <row r="17" spans="1:11" ht="16.5" x14ac:dyDescent="0.25">
      <c r="A17" s="2500" t="s">
        <v>183</v>
      </c>
      <c r="B17" s="2501">
        <v>106204</v>
      </c>
      <c r="C17" s="2502">
        <v>4785</v>
      </c>
      <c r="D17" s="2503">
        <v>115782</v>
      </c>
      <c r="E17" s="2515">
        <v>5251</v>
      </c>
      <c r="F17" s="2505">
        <v>121496</v>
      </c>
      <c r="G17" s="2504">
        <v>6026</v>
      </c>
      <c r="H17" s="2509">
        <v>132247</v>
      </c>
      <c r="I17" s="2508">
        <v>5678.4576338200004</v>
      </c>
      <c r="J17" s="2502"/>
      <c r="K17" s="2510"/>
    </row>
    <row r="18" spans="1:11" ht="17.25" thickBot="1" x14ac:dyDescent="0.3">
      <c r="A18" s="2500" t="s">
        <v>184</v>
      </c>
      <c r="B18" s="2501">
        <v>132681</v>
      </c>
      <c r="C18" s="2502">
        <v>5751</v>
      </c>
      <c r="D18" s="2503">
        <v>148134</v>
      </c>
      <c r="E18" s="2508">
        <v>6433</v>
      </c>
      <c r="F18" s="2505">
        <v>155615</v>
      </c>
      <c r="G18" s="2508">
        <v>6629</v>
      </c>
      <c r="H18" s="2513">
        <v>158043</v>
      </c>
      <c r="I18" s="2504">
        <v>6662</v>
      </c>
      <c r="J18" s="2507"/>
      <c r="K18" s="2506"/>
    </row>
    <row r="19" spans="1:11" s="2493" customFormat="1" ht="17.25" thickBot="1" x14ac:dyDescent="0.3">
      <c r="A19" s="2517" t="s">
        <v>5101</v>
      </c>
      <c r="B19" s="2518">
        <f t="shared" ref="B19:E19" si="0">SUM(B7:B18)</f>
        <v>1151252</v>
      </c>
      <c r="C19" s="2519">
        <f t="shared" si="0"/>
        <v>50191.088995500002</v>
      </c>
      <c r="D19" s="2520">
        <f t="shared" si="0"/>
        <v>1275227</v>
      </c>
      <c r="E19" s="2521">
        <f t="shared" si="0"/>
        <v>55867</v>
      </c>
      <c r="F19" s="2522">
        <f t="shared" ref="F19:I19" si="1">SUM(F7:F18)</f>
        <v>1341860</v>
      </c>
      <c r="G19" s="2521">
        <f t="shared" si="1"/>
        <v>60262</v>
      </c>
      <c r="H19" s="2520">
        <f t="shared" si="1"/>
        <v>1399408</v>
      </c>
      <c r="I19" s="2521">
        <f t="shared" si="1"/>
        <v>64037.303284796464</v>
      </c>
      <c r="J19" s="2522">
        <f>SUM(J7:J18)</f>
        <v>460870</v>
      </c>
      <c r="K19" s="2523">
        <f>SUM(K7:K18)</f>
        <v>16518</v>
      </c>
    </row>
    <row r="20" spans="1:11" s="2524" customFormat="1" ht="16.5" customHeight="1" thickTop="1" x14ac:dyDescent="0.25">
      <c r="A20" s="4494" t="s">
        <v>5102</v>
      </c>
      <c r="B20" s="4494"/>
      <c r="C20" s="4494"/>
      <c r="D20" s="4494"/>
      <c r="E20" s="4494"/>
      <c r="F20" s="4494"/>
      <c r="G20" s="4494"/>
      <c r="H20" s="4494"/>
    </row>
    <row r="21" spans="1:11" s="2524" customFormat="1" x14ac:dyDescent="0.25">
      <c r="A21" s="2525" t="s">
        <v>5103</v>
      </c>
      <c r="B21" s="2526"/>
      <c r="C21" s="2526"/>
      <c r="D21" s="2526"/>
      <c r="E21" s="2526"/>
      <c r="F21" s="2527"/>
      <c r="G21" s="2527"/>
      <c r="I21" s="2527"/>
      <c r="K21" s="2527"/>
    </row>
    <row r="22" spans="1:11" s="2524" customFormat="1" x14ac:dyDescent="0.25">
      <c r="A22" s="2528" t="s">
        <v>5104</v>
      </c>
      <c r="B22" s="2529"/>
      <c r="C22" s="2529"/>
      <c r="D22" s="2527"/>
      <c r="E22" s="2527"/>
      <c r="F22" s="2527"/>
      <c r="G22" s="2527"/>
      <c r="I22" s="2527"/>
      <c r="K22" s="2527"/>
    </row>
    <row r="23" spans="1:11" s="2524" customFormat="1" x14ac:dyDescent="0.25">
      <c r="D23" s="2527"/>
      <c r="E23" s="2527"/>
      <c r="F23" s="2527"/>
      <c r="G23" s="2527"/>
      <c r="I23" s="2527"/>
      <c r="K23" s="2527"/>
    </row>
    <row r="24" spans="1:11" x14ac:dyDescent="0.2">
      <c r="A24" s="2530"/>
      <c r="B24" s="2531"/>
      <c r="C24" s="2531"/>
      <c r="D24" s="2531"/>
      <c r="E24" s="2531"/>
    </row>
    <row r="25" spans="1:11" x14ac:dyDescent="0.25">
      <c r="B25" s="2532"/>
      <c r="C25" s="2532"/>
      <c r="D25" s="2532"/>
      <c r="E25" s="2532"/>
    </row>
    <row r="26" spans="1:11" x14ac:dyDescent="0.25">
      <c r="B26" s="2532"/>
      <c r="C26" s="2532"/>
      <c r="D26" s="2532"/>
      <c r="E26" s="2532"/>
    </row>
    <row r="27" spans="1:11" x14ac:dyDescent="0.25">
      <c r="B27" s="2532"/>
      <c r="D27" s="2532"/>
    </row>
    <row r="28" spans="1:11" x14ac:dyDescent="0.25">
      <c r="B28" s="2532"/>
      <c r="C28" s="2532"/>
      <c r="D28" s="2532"/>
      <c r="E28" s="2532"/>
    </row>
    <row r="29" spans="1:11" x14ac:dyDescent="0.25">
      <c r="B29" s="2532"/>
      <c r="D29" s="2532"/>
    </row>
  </sheetData>
  <mergeCells count="16">
    <mergeCell ref="A20:H20"/>
    <mergeCell ref="B3:C3"/>
    <mergeCell ref="D3:E3"/>
    <mergeCell ref="F3:G3"/>
    <mergeCell ref="H3:I3"/>
    <mergeCell ref="G4:G5"/>
    <mergeCell ref="H4:H6"/>
    <mergeCell ref="I4:I5"/>
    <mergeCell ref="J3:K3"/>
    <mergeCell ref="B4:B6"/>
    <mergeCell ref="C4:C5"/>
    <mergeCell ref="D4:D6"/>
    <mergeCell ref="E4:E5"/>
    <mergeCell ref="F4:F6"/>
    <mergeCell ref="J4:J6"/>
    <mergeCell ref="K4:K5"/>
  </mergeCells>
  <printOptions horizontalCentered="1"/>
  <pageMargins left="0.25" right="0" top="1.0900000000000001" bottom="0" header="0.3" footer="0"/>
  <pageSetup paperSize="9" scale="8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60"/>
  <sheetViews>
    <sheetView zoomScaleNormal="100" zoomScaleSheetLayoutView="100" workbookViewId="0">
      <pane xSplit="1" ySplit="52" topLeftCell="B53" activePane="bottomRight" state="frozen"/>
      <selection pane="topRight" activeCell="B1" sqref="B1"/>
      <selection pane="bottomLeft" activeCell="A53" sqref="A53"/>
      <selection pane="bottomRight" activeCell="C56" sqref="C56"/>
    </sheetView>
  </sheetViews>
  <sheetFormatPr defaultRowHeight="14.25" x14ac:dyDescent="0.25"/>
  <cols>
    <col min="1" max="1" width="11.7109375" style="2581" customWidth="1"/>
    <col min="2" max="5" width="9.42578125" style="2581" customWidth="1"/>
    <col min="6" max="6" width="18.140625" style="2581" customWidth="1"/>
    <col min="7" max="7" width="14.7109375" style="2581" customWidth="1"/>
    <col min="8" max="9" width="15.42578125" style="2581" customWidth="1"/>
    <col min="10" max="10" width="15.7109375" style="2581" customWidth="1"/>
    <col min="11" max="11" width="12.140625" style="612" customWidth="1"/>
    <col min="12" max="12" width="8.5703125" style="656" customWidth="1"/>
    <col min="13" max="13" width="9.140625" style="612"/>
    <col min="14" max="14" width="7.42578125" style="612" customWidth="1"/>
    <col min="15" max="16" width="9.140625" style="612" customWidth="1"/>
    <col min="17" max="17" width="4.7109375" style="2534" customWidth="1"/>
    <col min="18" max="19" width="9.140625" style="612" customWidth="1"/>
    <col min="20" max="20" width="6.85546875" style="612" customWidth="1"/>
    <col min="21" max="21" width="2.42578125" style="612" customWidth="1"/>
    <col min="22" max="46" width="9.140625" style="612"/>
    <col min="47" max="247" width="9.140625" style="2581"/>
    <col min="248" max="248" width="13.28515625" style="2581" customWidth="1"/>
    <col min="249" max="249" width="10.5703125" style="2581" customWidth="1"/>
    <col min="250" max="250" width="12.140625" style="2581" customWidth="1"/>
    <col min="251" max="251" width="8.140625" style="2581" bestFit="1" customWidth="1"/>
    <col min="252" max="252" width="11.5703125" style="2581" bestFit="1" customWidth="1"/>
    <col min="253" max="253" width="11.140625" style="2581" customWidth="1"/>
    <col min="254" max="254" width="12.5703125" style="2581" customWidth="1"/>
    <col min="255" max="255" width="13.85546875" style="2581" customWidth="1"/>
    <col min="256" max="256" width="13.42578125" style="2581" customWidth="1"/>
    <col min="257" max="257" width="11" style="2581" customWidth="1"/>
    <col min="258" max="258" width="17.7109375" style="2581" bestFit="1" customWidth="1"/>
    <col min="259" max="260" width="9.140625" style="2581"/>
    <col min="261" max="261" width="10.140625" style="2581" customWidth="1"/>
    <col min="262" max="503" width="9.140625" style="2581"/>
    <col min="504" max="504" width="13.28515625" style="2581" customWidth="1"/>
    <col min="505" max="505" width="10.5703125" style="2581" customWidth="1"/>
    <col min="506" max="506" width="12.140625" style="2581" customWidth="1"/>
    <col min="507" max="507" width="8.140625" style="2581" bestFit="1" customWidth="1"/>
    <col min="508" max="508" width="11.5703125" style="2581" bestFit="1" customWidth="1"/>
    <col min="509" max="509" width="11.140625" style="2581" customWidth="1"/>
    <col min="510" max="510" width="12.5703125" style="2581" customWidth="1"/>
    <col min="511" max="511" width="13.85546875" style="2581" customWidth="1"/>
    <col min="512" max="512" width="13.42578125" style="2581" customWidth="1"/>
    <col min="513" max="513" width="11" style="2581" customWidth="1"/>
    <col min="514" max="514" width="17.7109375" style="2581" bestFit="1" customWidth="1"/>
    <col min="515" max="516" width="9.140625" style="2581"/>
    <col min="517" max="517" width="10.140625" style="2581" customWidth="1"/>
    <col min="518" max="759" width="9.140625" style="2581"/>
    <col min="760" max="760" width="13.28515625" style="2581" customWidth="1"/>
    <col min="761" max="761" width="10.5703125" style="2581" customWidth="1"/>
    <col min="762" max="762" width="12.140625" style="2581" customWidth="1"/>
    <col min="763" max="763" width="8.140625" style="2581" bestFit="1" customWidth="1"/>
    <col min="764" max="764" width="11.5703125" style="2581" bestFit="1" customWidth="1"/>
    <col min="765" max="765" width="11.140625" style="2581" customWidth="1"/>
    <col min="766" max="766" width="12.5703125" style="2581" customWidth="1"/>
    <col min="767" max="767" width="13.85546875" style="2581" customWidth="1"/>
    <col min="768" max="768" width="13.42578125" style="2581" customWidth="1"/>
    <col min="769" max="769" width="11" style="2581" customWidth="1"/>
    <col min="770" max="770" width="17.7109375" style="2581" bestFit="1" customWidth="1"/>
    <col min="771" max="772" width="9.140625" style="2581"/>
    <col min="773" max="773" width="10.140625" style="2581" customWidth="1"/>
    <col min="774" max="1015" width="9.140625" style="2581"/>
    <col min="1016" max="1016" width="13.28515625" style="2581" customWidth="1"/>
    <col min="1017" max="1017" width="10.5703125" style="2581" customWidth="1"/>
    <col min="1018" max="1018" width="12.140625" style="2581" customWidth="1"/>
    <col min="1019" max="1019" width="8.140625" style="2581" bestFit="1" customWidth="1"/>
    <col min="1020" max="1020" width="11.5703125" style="2581" bestFit="1" customWidth="1"/>
    <col min="1021" max="1021" width="11.140625" style="2581" customWidth="1"/>
    <col min="1022" max="1022" width="12.5703125" style="2581" customWidth="1"/>
    <col min="1023" max="1023" width="13.85546875" style="2581" customWidth="1"/>
    <col min="1024" max="1024" width="13.42578125" style="2581" customWidth="1"/>
    <col min="1025" max="1025" width="11" style="2581" customWidth="1"/>
    <col min="1026" max="1026" width="17.7109375" style="2581" bestFit="1" customWidth="1"/>
    <col min="1027" max="1028" width="9.140625" style="2581"/>
    <col min="1029" max="1029" width="10.140625" style="2581" customWidth="1"/>
    <col min="1030" max="1271" width="9.140625" style="2581"/>
    <col min="1272" max="1272" width="13.28515625" style="2581" customWidth="1"/>
    <col min="1273" max="1273" width="10.5703125" style="2581" customWidth="1"/>
    <col min="1274" max="1274" width="12.140625" style="2581" customWidth="1"/>
    <col min="1275" max="1275" width="8.140625" style="2581" bestFit="1" customWidth="1"/>
    <col min="1276" max="1276" width="11.5703125" style="2581" bestFit="1" customWidth="1"/>
    <col min="1277" max="1277" width="11.140625" style="2581" customWidth="1"/>
    <col min="1278" max="1278" width="12.5703125" style="2581" customWidth="1"/>
    <col min="1279" max="1279" width="13.85546875" style="2581" customWidth="1"/>
    <col min="1280" max="1280" width="13.42578125" style="2581" customWidth="1"/>
    <col min="1281" max="1281" width="11" style="2581" customWidth="1"/>
    <col min="1282" max="1282" width="17.7109375" style="2581" bestFit="1" customWidth="1"/>
    <col min="1283" max="1284" width="9.140625" style="2581"/>
    <col min="1285" max="1285" width="10.140625" style="2581" customWidth="1"/>
    <col min="1286" max="1527" width="9.140625" style="2581"/>
    <col min="1528" max="1528" width="13.28515625" style="2581" customWidth="1"/>
    <col min="1529" max="1529" width="10.5703125" style="2581" customWidth="1"/>
    <col min="1530" max="1530" width="12.140625" style="2581" customWidth="1"/>
    <col min="1531" max="1531" width="8.140625" style="2581" bestFit="1" customWidth="1"/>
    <col min="1532" max="1532" width="11.5703125" style="2581" bestFit="1" customWidth="1"/>
    <col min="1533" max="1533" width="11.140625" style="2581" customWidth="1"/>
    <col min="1534" max="1534" width="12.5703125" style="2581" customWidth="1"/>
    <col min="1535" max="1535" width="13.85546875" style="2581" customWidth="1"/>
    <col min="1536" max="1536" width="13.42578125" style="2581" customWidth="1"/>
    <col min="1537" max="1537" width="11" style="2581" customWidth="1"/>
    <col min="1538" max="1538" width="17.7109375" style="2581" bestFit="1" customWidth="1"/>
    <col min="1539" max="1540" width="9.140625" style="2581"/>
    <col min="1541" max="1541" width="10.140625" style="2581" customWidth="1"/>
    <col min="1542" max="1783" width="9.140625" style="2581"/>
    <col min="1784" max="1784" width="13.28515625" style="2581" customWidth="1"/>
    <col min="1785" max="1785" width="10.5703125" style="2581" customWidth="1"/>
    <col min="1786" max="1786" width="12.140625" style="2581" customWidth="1"/>
    <col min="1787" max="1787" width="8.140625" style="2581" bestFit="1" customWidth="1"/>
    <col min="1788" max="1788" width="11.5703125" style="2581" bestFit="1" customWidth="1"/>
    <col min="1789" max="1789" width="11.140625" style="2581" customWidth="1"/>
    <col min="1790" max="1790" width="12.5703125" style="2581" customWidth="1"/>
    <col min="1791" max="1791" width="13.85546875" style="2581" customWidth="1"/>
    <col min="1792" max="1792" width="13.42578125" style="2581" customWidth="1"/>
    <col min="1793" max="1793" width="11" style="2581" customWidth="1"/>
    <col min="1794" max="1794" width="17.7109375" style="2581" bestFit="1" customWidth="1"/>
    <col min="1795" max="1796" width="9.140625" style="2581"/>
    <col min="1797" max="1797" width="10.140625" style="2581" customWidth="1"/>
    <col min="1798" max="2039" width="9.140625" style="2581"/>
    <col min="2040" max="2040" width="13.28515625" style="2581" customWidth="1"/>
    <col min="2041" max="2041" width="10.5703125" style="2581" customWidth="1"/>
    <col min="2042" max="2042" width="12.140625" style="2581" customWidth="1"/>
    <col min="2043" max="2043" width="8.140625" style="2581" bestFit="1" customWidth="1"/>
    <col min="2044" max="2044" width="11.5703125" style="2581" bestFit="1" customWidth="1"/>
    <col min="2045" max="2045" width="11.140625" style="2581" customWidth="1"/>
    <col min="2046" max="2046" width="12.5703125" style="2581" customWidth="1"/>
    <col min="2047" max="2047" width="13.85546875" style="2581" customWidth="1"/>
    <col min="2048" max="2048" width="13.42578125" style="2581" customWidth="1"/>
    <col min="2049" max="2049" width="11" style="2581" customWidth="1"/>
    <col min="2050" max="2050" width="17.7109375" style="2581" bestFit="1" customWidth="1"/>
    <col min="2051" max="2052" width="9.140625" style="2581"/>
    <col min="2053" max="2053" width="10.140625" style="2581" customWidth="1"/>
    <col min="2054" max="2295" width="9.140625" style="2581"/>
    <col min="2296" max="2296" width="13.28515625" style="2581" customWidth="1"/>
    <col min="2297" max="2297" width="10.5703125" style="2581" customWidth="1"/>
    <col min="2298" max="2298" width="12.140625" style="2581" customWidth="1"/>
    <col min="2299" max="2299" width="8.140625" style="2581" bestFit="1" customWidth="1"/>
    <col min="2300" max="2300" width="11.5703125" style="2581" bestFit="1" customWidth="1"/>
    <col min="2301" max="2301" width="11.140625" style="2581" customWidth="1"/>
    <col min="2302" max="2302" width="12.5703125" style="2581" customWidth="1"/>
    <col min="2303" max="2303" width="13.85546875" style="2581" customWidth="1"/>
    <col min="2304" max="2304" width="13.42578125" style="2581" customWidth="1"/>
    <col min="2305" max="2305" width="11" style="2581" customWidth="1"/>
    <col min="2306" max="2306" width="17.7109375" style="2581" bestFit="1" customWidth="1"/>
    <col min="2307" max="2308" width="9.140625" style="2581"/>
    <col min="2309" max="2309" width="10.140625" style="2581" customWidth="1"/>
    <col min="2310" max="2551" width="9.140625" style="2581"/>
    <col min="2552" max="2552" width="13.28515625" style="2581" customWidth="1"/>
    <col min="2553" max="2553" width="10.5703125" style="2581" customWidth="1"/>
    <col min="2554" max="2554" width="12.140625" style="2581" customWidth="1"/>
    <col min="2555" max="2555" width="8.140625" style="2581" bestFit="1" customWidth="1"/>
    <col min="2556" max="2556" width="11.5703125" style="2581" bestFit="1" customWidth="1"/>
    <col min="2557" max="2557" width="11.140625" style="2581" customWidth="1"/>
    <col min="2558" max="2558" width="12.5703125" style="2581" customWidth="1"/>
    <col min="2559" max="2559" width="13.85546875" style="2581" customWidth="1"/>
    <col min="2560" max="2560" width="13.42578125" style="2581" customWidth="1"/>
    <col min="2561" max="2561" width="11" style="2581" customWidth="1"/>
    <col min="2562" max="2562" width="17.7109375" style="2581" bestFit="1" customWidth="1"/>
    <col min="2563" max="2564" width="9.140625" style="2581"/>
    <col min="2565" max="2565" width="10.140625" style="2581" customWidth="1"/>
    <col min="2566" max="2807" width="9.140625" style="2581"/>
    <col min="2808" max="2808" width="13.28515625" style="2581" customWidth="1"/>
    <col min="2809" max="2809" width="10.5703125" style="2581" customWidth="1"/>
    <col min="2810" max="2810" width="12.140625" style="2581" customWidth="1"/>
    <col min="2811" max="2811" width="8.140625" style="2581" bestFit="1" customWidth="1"/>
    <col min="2812" max="2812" width="11.5703125" style="2581" bestFit="1" customWidth="1"/>
    <col min="2813" max="2813" width="11.140625" style="2581" customWidth="1"/>
    <col min="2814" max="2814" width="12.5703125" style="2581" customWidth="1"/>
    <col min="2815" max="2815" width="13.85546875" style="2581" customWidth="1"/>
    <col min="2816" max="2816" width="13.42578125" style="2581" customWidth="1"/>
    <col min="2817" max="2817" width="11" style="2581" customWidth="1"/>
    <col min="2818" max="2818" width="17.7109375" style="2581" bestFit="1" customWidth="1"/>
    <col min="2819" max="2820" width="9.140625" style="2581"/>
    <col min="2821" max="2821" width="10.140625" style="2581" customWidth="1"/>
    <col min="2822" max="3063" width="9.140625" style="2581"/>
    <col min="3064" max="3064" width="13.28515625" style="2581" customWidth="1"/>
    <col min="3065" max="3065" width="10.5703125" style="2581" customWidth="1"/>
    <col min="3066" max="3066" width="12.140625" style="2581" customWidth="1"/>
    <col min="3067" max="3067" width="8.140625" style="2581" bestFit="1" customWidth="1"/>
    <col min="3068" max="3068" width="11.5703125" style="2581" bestFit="1" customWidth="1"/>
    <col min="3069" max="3069" width="11.140625" style="2581" customWidth="1"/>
    <col min="3070" max="3070" width="12.5703125" style="2581" customWidth="1"/>
    <col min="3071" max="3071" width="13.85546875" style="2581" customWidth="1"/>
    <col min="3072" max="3072" width="13.42578125" style="2581" customWidth="1"/>
    <col min="3073" max="3073" width="11" style="2581" customWidth="1"/>
    <col min="3074" max="3074" width="17.7109375" style="2581" bestFit="1" customWidth="1"/>
    <col min="3075" max="3076" width="9.140625" style="2581"/>
    <col min="3077" max="3077" width="10.140625" style="2581" customWidth="1"/>
    <col min="3078" max="3319" width="9.140625" style="2581"/>
    <col min="3320" max="3320" width="13.28515625" style="2581" customWidth="1"/>
    <col min="3321" max="3321" width="10.5703125" style="2581" customWidth="1"/>
    <col min="3322" max="3322" width="12.140625" style="2581" customWidth="1"/>
    <col min="3323" max="3323" width="8.140625" style="2581" bestFit="1" customWidth="1"/>
    <col min="3324" max="3324" width="11.5703125" style="2581" bestFit="1" customWidth="1"/>
    <col min="3325" max="3325" width="11.140625" style="2581" customWidth="1"/>
    <col min="3326" max="3326" width="12.5703125" style="2581" customWidth="1"/>
    <col min="3327" max="3327" width="13.85546875" style="2581" customWidth="1"/>
    <col min="3328" max="3328" width="13.42578125" style="2581" customWidth="1"/>
    <col min="3329" max="3329" width="11" style="2581" customWidth="1"/>
    <col min="3330" max="3330" width="17.7109375" style="2581" bestFit="1" customWidth="1"/>
    <col min="3331" max="3332" width="9.140625" style="2581"/>
    <col min="3333" max="3333" width="10.140625" style="2581" customWidth="1"/>
    <col min="3334" max="3575" width="9.140625" style="2581"/>
    <col min="3576" max="3576" width="13.28515625" style="2581" customWidth="1"/>
    <col min="3577" max="3577" width="10.5703125" style="2581" customWidth="1"/>
    <col min="3578" max="3578" width="12.140625" style="2581" customWidth="1"/>
    <col min="3579" max="3579" width="8.140625" style="2581" bestFit="1" customWidth="1"/>
    <col min="3580" max="3580" width="11.5703125" style="2581" bestFit="1" customWidth="1"/>
    <col min="3581" max="3581" width="11.140625" style="2581" customWidth="1"/>
    <col min="3582" max="3582" width="12.5703125" style="2581" customWidth="1"/>
    <col min="3583" max="3583" width="13.85546875" style="2581" customWidth="1"/>
    <col min="3584" max="3584" width="13.42578125" style="2581" customWidth="1"/>
    <col min="3585" max="3585" width="11" style="2581" customWidth="1"/>
    <col min="3586" max="3586" width="17.7109375" style="2581" bestFit="1" customWidth="1"/>
    <col min="3587" max="3588" width="9.140625" style="2581"/>
    <col min="3589" max="3589" width="10.140625" style="2581" customWidth="1"/>
    <col min="3590" max="3831" width="9.140625" style="2581"/>
    <col min="3832" max="3832" width="13.28515625" style="2581" customWidth="1"/>
    <col min="3833" max="3833" width="10.5703125" style="2581" customWidth="1"/>
    <col min="3834" max="3834" width="12.140625" style="2581" customWidth="1"/>
    <col min="3835" max="3835" width="8.140625" style="2581" bestFit="1" customWidth="1"/>
    <col min="3836" max="3836" width="11.5703125" style="2581" bestFit="1" customWidth="1"/>
    <col min="3837" max="3837" width="11.140625" style="2581" customWidth="1"/>
    <col min="3838" max="3838" width="12.5703125" style="2581" customWidth="1"/>
    <col min="3839" max="3839" width="13.85546875" style="2581" customWidth="1"/>
    <col min="3840" max="3840" width="13.42578125" style="2581" customWidth="1"/>
    <col min="3841" max="3841" width="11" style="2581" customWidth="1"/>
    <col min="3842" max="3842" width="17.7109375" style="2581" bestFit="1" customWidth="1"/>
    <col min="3843" max="3844" width="9.140625" style="2581"/>
    <col min="3845" max="3845" width="10.140625" style="2581" customWidth="1"/>
    <col min="3846" max="4087" width="9.140625" style="2581"/>
    <col min="4088" max="4088" width="13.28515625" style="2581" customWidth="1"/>
    <col min="4089" max="4089" width="10.5703125" style="2581" customWidth="1"/>
    <col min="4090" max="4090" width="12.140625" style="2581" customWidth="1"/>
    <col min="4091" max="4091" width="8.140625" style="2581" bestFit="1" customWidth="1"/>
    <col min="4092" max="4092" width="11.5703125" style="2581" bestFit="1" customWidth="1"/>
    <col min="4093" max="4093" width="11.140625" style="2581" customWidth="1"/>
    <col min="4094" max="4094" width="12.5703125" style="2581" customWidth="1"/>
    <col min="4095" max="4095" width="13.85546875" style="2581" customWidth="1"/>
    <col min="4096" max="4096" width="13.42578125" style="2581" customWidth="1"/>
    <col min="4097" max="4097" width="11" style="2581" customWidth="1"/>
    <col min="4098" max="4098" width="17.7109375" style="2581" bestFit="1" customWidth="1"/>
    <col min="4099" max="4100" width="9.140625" style="2581"/>
    <col min="4101" max="4101" width="10.140625" style="2581" customWidth="1"/>
    <col min="4102" max="4343" width="9.140625" style="2581"/>
    <col min="4344" max="4344" width="13.28515625" style="2581" customWidth="1"/>
    <col min="4345" max="4345" width="10.5703125" style="2581" customWidth="1"/>
    <col min="4346" max="4346" width="12.140625" style="2581" customWidth="1"/>
    <col min="4347" max="4347" width="8.140625" style="2581" bestFit="1" customWidth="1"/>
    <col min="4348" max="4348" width="11.5703125" style="2581" bestFit="1" customWidth="1"/>
    <col min="4349" max="4349" width="11.140625" style="2581" customWidth="1"/>
    <col min="4350" max="4350" width="12.5703125" style="2581" customWidth="1"/>
    <col min="4351" max="4351" width="13.85546875" style="2581" customWidth="1"/>
    <col min="4352" max="4352" width="13.42578125" style="2581" customWidth="1"/>
    <col min="4353" max="4353" width="11" style="2581" customWidth="1"/>
    <col min="4354" max="4354" width="17.7109375" style="2581" bestFit="1" customWidth="1"/>
    <col min="4355" max="4356" width="9.140625" style="2581"/>
    <col min="4357" max="4357" width="10.140625" style="2581" customWidth="1"/>
    <col min="4358" max="4599" width="9.140625" style="2581"/>
    <col min="4600" max="4600" width="13.28515625" style="2581" customWidth="1"/>
    <col min="4601" max="4601" width="10.5703125" style="2581" customWidth="1"/>
    <col min="4602" max="4602" width="12.140625" style="2581" customWidth="1"/>
    <col min="4603" max="4603" width="8.140625" style="2581" bestFit="1" customWidth="1"/>
    <col min="4604" max="4604" width="11.5703125" style="2581" bestFit="1" customWidth="1"/>
    <col min="4605" max="4605" width="11.140625" style="2581" customWidth="1"/>
    <col min="4606" max="4606" width="12.5703125" style="2581" customWidth="1"/>
    <col min="4607" max="4607" width="13.85546875" style="2581" customWidth="1"/>
    <col min="4608" max="4608" width="13.42578125" style="2581" customWidth="1"/>
    <col min="4609" max="4609" width="11" style="2581" customWidth="1"/>
    <col min="4610" max="4610" width="17.7109375" style="2581" bestFit="1" customWidth="1"/>
    <col min="4611" max="4612" width="9.140625" style="2581"/>
    <col min="4613" max="4613" width="10.140625" style="2581" customWidth="1"/>
    <col min="4614" max="4855" width="9.140625" style="2581"/>
    <col min="4856" max="4856" width="13.28515625" style="2581" customWidth="1"/>
    <col min="4857" max="4857" width="10.5703125" style="2581" customWidth="1"/>
    <col min="4858" max="4858" width="12.140625" style="2581" customWidth="1"/>
    <col min="4859" max="4859" width="8.140625" style="2581" bestFit="1" customWidth="1"/>
    <col min="4860" max="4860" width="11.5703125" style="2581" bestFit="1" customWidth="1"/>
    <col min="4861" max="4861" width="11.140625" style="2581" customWidth="1"/>
    <col min="4862" max="4862" width="12.5703125" style="2581" customWidth="1"/>
    <col min="4863" max="4863" width="13.85546875" style="2581" customWidth="1"/>
    <col min="4864" max="4864" width="13.42578125" style="2581" customWidth="1"/>
    <col min="4865" max="4865" width="11" style="2581" customWidth="1"/>
    <col min="4866" max="4866" width="17.7109375" style="2581" bestFit="1" customWidth="1"/>
    <col min="4867" max="4868" width="9.140625" style="2581"/>
    <col min="4869" max="4869" width="10.140625" style="2581" customWidth="1"/>
    <col min="4870" max="5111" width="9.140625" style="2581"/>
    <col min="5112" max="5112" width="13.28515625" style="2581" customWidth="1"/>
    <col min="5113" max="5113" width="10.5703125" style="2581" customWidth="1"/>
    <col min="5114" max="5114" width="12.140625" style="2581" customWidth="1"/>
    <col min="5115" max="5115" width="8.140625" style="2581" bestFit="1" customWidth="1"/>
    <col min="5116" max="5116" width="11.5703125" style="2581" bestFit="1" customWidth="1"/>
    <col min="5117" max="5117" width="11.140625" style="2581" customWidth="1"/>
    <col min="5118" max="5118" width="12.5703125" style="2581" customWidth="1"/>
    <col min="5119" max="5119" width="13.85546875" style="2581" customWidth="1"/>
    <col min="5120" max="5120" width="13.42578125" style="2581" customWidth="1"/>
    <col min="5121" max="5121" width="11" style="2581" customWidth="1"/>
    <col min="5122" max="5122" width="17.7109375" style="2581" bestFit="1" customWidth="1"/>
    <col min="5123" max="5124" width="9.140625" style="2581"/>
    <col min="5125" max="5125" width="10.140625" style="2581" customWidth="1"/>
    <col min="5126" max="5367" width="9.140625" style="2581"/>
    <col min="5368" max="5368" width="13.28515625" style="2581" customWidth="1"/>
    <col min="5369" max="5369" width="10.5703125" style="2581" customWidth="1"/>
    <col min="5370" max="5370" width="12.140625" style="2581" customWidth="1"/>
    <col min="5371" max="5371" width="8.140625" style="2581" bestFit="1" customWidth="1"/>
    <col min="5372" max="5372" width="11.5703125" style="2581" bestFit="1" customWidth="1"/>
    <col min="5373" max="5373" width="11.140625" style="2581" customWidth="1"/>
    <col min="5374" max="5374" width="12.5703125" style="2581" customWidth="1"/>
    <col min="5375" max="5375" width="13.85546875" style="2581" customWidth="1"/>
    <col min="5376" max="5376" width="13.42578125" style="2581" customWidth="1"/>
    <col min="5377" max="5377" width="11" style="2581" customWidth="1"/>
    <col min="5378" max="5378" width="17.7109375" style="2581" bestFit="1" customWidth="1"/>
    <col min="5379" max="5380" width="9.140625" style="2581"/>
    <col min="5381" max="5381" width="10.140625" style="2581" customWidth="1"/>
    <col min="5382" max="5623" width="9.140625" style="2581"/>
    <col min="5624" max="5624" width="13.28515625" style="2581" customWidth="1"/>
    <col min="5625" max="5625" width="10.5703125" style="2581" customWidth="1"/>
    <col min="5626" max="5626" width="12.140625" style="2581" customWidth="1"/>
    <col min="5627" max="5627" width="8.140625" style="2581" bestFit="1" customWidth="1"/>
    <col min="5628" max="5628" width="11.5703125" style="2581" bestFit="1" customWidth="1"/>
    <col min="5629" max="5629" width="11.140625" style="2581" customWidth="1"/>
    <col min="5630" max="5630" width="12.5703125" style="2581" customWidth="1"/>
    <col min="5631" max="5631" width="13.85546875" style="2581" customWidth="1"/>
    <col min="5632" max="5632" width="13.42578125" style="2581" customWidth="1"/>
    <col min="5633" max="5633" width="11" style="2581" customWidth="1"/>
    <col min="5634" max="5634" width="17.7109375" style="2581" bestFit="1" customWidth="1"/>
    <col min="5635" max="5636" width="9.140625" style="2581"/>
    <col min="5637" max="5637" width="10.140625" style="2581" customWidth="1"/>
    <col min="5638" max="5879" width="9.140625" style="2581"/>
    <col min="5880" max="5880" width="13.28515625" style="2581" customWidth="1"/>
    <col min="5881" max="5881" width="10.5703125" style="2581" customWidth="1"/>
    <col min="5882" max="5882" width="12.140625" style="2581" customWidth="1"/>
    <col min="5883" max="5883" width="8.140625" style="2581" bestFit="1" customWidth="1"/>
    <col min="5884" max="5884" width="11.5703125" style="2581" bestFit="1" customWidth="1"/>
    <col min="5885" max="5885" width="11.140625" style="2581" customWidth="1"/>
    <col min="5886" max="5886" width="12.5703125" style="2581" customWidth="1"/>
    <col min="5887" max="5887" width="13.85546875" style="2581" customWidth="1"/>
    <col min="5888" max="5888" width="13.42578125" style="2581" customWidth="1"/>
    <col min="5889" max="5889" width="11" style="2581" customWidth="1"/>
    <col min="5890" max="5890" width="17.7109375" style="2581" bestFit="1" customWidth="1"/>
    <col min="5891" max="5892" width="9.140625" style="2581"/>
    <col min="5893" max="5893" width="10.140625" style="2581" customWidth="1"/>
    <col min="5894" max="6135" width="9.140625" style="2581"/>
    <col min="6136" max="6136" width="13.28515625" style="2581" customWidth="1"/>
    <col min="6137" max="6137" width="10.5703125" style="2581" customWidth="1"/>
    <col min="6138" max="6138" width="12.140625" style="2581" customWidth="1"/>
    <col min="6139" max="6139" width="8.140625" style="2581" bestFit="1" customWidth="1"/>
    <col min="6140" max="6140" width="11.5703125" style="2581" bestFit="1" customWidth="1"/>
    <col min="6141" max="6141" width="11.140625" style="2581" customWidth="1"/>
    <col min="6142" max="6142" width="12.5703125" style="2581" customWidth="1"/>
    <col min="6143" max="6143" width="13.85546875" style="2581" customWidth="1"/>
    <col min="6144" max="6144" width="13.42578125" style="2581" customWidth="1"/>
    <col min="6145" max="6145" width="11" style="2581" customWidth="1"/>
    <col min="6146" max="6146" width="17.7109375" style="2581" bestFit="1" customWidth="1"/>
    <col min="6147" max="6148" width="9.140625" style="2581"/>
    <col min="6149" max="6149" width="10.140625" style="2581" customWidth="1"/>
    <col min="6150" max="6391" width="9.140625" style="2581"/>
    <col min="6392" max="6392" width="13.28515625" style="2581" customWidth="1"/>
    <col min="6393" max="6393" width="10.5703125" style="2581" customWidth="1"/>
    <col min="6394" max="6394" width="12.140625" style="2581" customWidth="1"/>
    <col min="6395" max="6395" width="8.140625" style="2581" bestFit="1" customWidth="1"/>
    <col min="6396" max="6396" width="11.5703125" style="2581" bestFit="1" customWidth="1"/>
    <col min="6397" max="6397" width="11.140625" style="2581" customWidth="1"/>
    <col min="6398" max="6398" width="12.5703125" style="2581" customWidth="1"/>
    <col min="6399" max="6399" width="13.85546875" style="2581" customWidth="1"/>
    <col min="6400" max="6400" width="13.42578125" style="2581" customWidth="1"/>
    <col min="6401" max="6401" width="11" style="2581" customWidth="1"/>
    <col min="6402" max="6402" width="17.7109375" style="2581" bestFit="1" customWidth="1"/>
    <col min="6403" max="6404" width="9.140625" style="2581"/>
    <col min="6405" max="6405" width="10.140625" style="2581" customWidth="1"/>
    <col min="6406" max="6647" width="9.140625" style="2581"/>
    <col min="6648" max="6648" width="13.28515625" style="2581" customWidth="1"/>
    <col min="6649" max="6649" width="10.5703125" style="2581" customWidth="1"/>
    <col min="6650" max="6650" width="12.140625" style="2581" customWidth="1"/>
    <col min="6651" max="6651" width="8.140625" style="2581" bestFit="1" customWidth="1"/>
    <col min="6652" max="6652" width="11.5703125" style="2581" bestFit="1" customWidth="1"/>
    <col min="6653" max="6653" width="11.140625" style="2581" customWidth="1"/>
    <col min="6654" max="6654" width="12.5703125" style="2581" customWidth="1"/>
    <col min="6655" max="6655" width="13.85546875" style="2581" customWidth="1"/>
    <col min="6656" max="6656" width="13.42578125" style="2581" customWidth="1"/>
    <col min="6657" max="6657" width="11" style="2581" customWidth="1"/>
    <col min="6658" max="6658" width="17.7109375" style="2581" bestFit="1" customWidth="1"/>
    <col min="6659" max="6660" width="9.140625" style="2581"/>
    <col min="6661" max="6661" width="10.140625" style="2581" customWidth="1"/>
    <col min="6662" max="6903" width="9.140625" style="2581"/>
    <col min="6904" max="6904" width="13.28515625" style="2581" customWidth="1"/>
    <col min="6905" max="6905" width="10.5703125" style="2581" customWidth="1"/>
    <col min="6906" max="6906" width="12.140625" style="2581" customWidth="1"/>
    <col min="6907" max="6907" width="8.140625" style="2581" bestFit="1" customWidth="1"/>
    <col min="6908" max="6908" width="11.5703125" style="2581" bestFit="1" customWidth="1"/>
    <col min="6909" max="6909" width="11.140625" style="2581" customWidth="1"/>
    <col min="6910" max="6910" width="12.5703125" style="2581" customWidth="1"/>
    <col min="6911" max="6911" width="13.85546875" style="2581" customWidth="1"/>
    <col min="6912" max="6912" width="13.42578125" style="2581" customWidth="1"/>
    <col min="6913" max="6913" width="11" style="2581" customWidth="1"/>
    <col min="6914" max="6914" width="17.7109375" style="2581" bestFit="1" customWidth="1"/>
    <col min="6915" max="6916" width="9.140625" style="2581"/>
    <col min="6917" max="6917" width="10.140625" style="2581" customWidth="1"/>
    <col min="6918" max="7159" width="9.140625" style="2581"/>
    <col min="7160" max="7160" width="13.28515625" style="2581" customWidth="1"/>
    <col min="7161" max="7161" width="10.5703125" style="2581" customWidth="1"/>
    <col min="7162" max="7162" width="12.140625" style="2581" customWidth="1"/>
    <col min="7163" max="7163" width="8.140625" style="2581" bestFit="1" customWidth="1"/>
    <col min="7164" max="7164" width="11.5703125" style="2581" bestFit="1" customWidth="1"/>
    <col min="7165" max="7165" width="11.140625" style="2581" customWidth="1"/>
    <col min="7166" max="7166" width="12.5703125" style="2581" customWidth="1"/>
    <col min="7167" max="7167" width="13.85546875" style="2581" customWidth="1"/>
    <col min="7168" max="7168" width="13.42578125" style="2581" customWidth="1"/>
    <col min="7169" max="7169" width="11" style="2581" customWidth="1"/>
    <col min="7170" max="7170" width="17.7109375" style="2581" bestFit="1" customWidth="1"/>
    <col min="7171" max="7172" width="9.140625" style="2581"/>
    <col min="7173" max="7173" width="10.140625" style="2581" customWidth="1"/>
    <col min="7174" max="7415" width="9.140625" style="2581"/>
    <col min="7416" max="7416" width="13.28515625" style="2581" customWidth="1"/>
    <col min="7417" max="7417" width="10.5703125" style="2581" customWidth="1"/>
    <col min="7418" max="7418" width="12.140625" style="2581" customWidth="1"/>
    <col min="7419" max="7419" width="8.140625" style="2581" bestFit="1" customWidth="1"/>
    <col min="7420" max="7420" width="11.5703125" style="2581" bestFit="1" customWidth="1"/>
    <col min="7421" max="7421" width="11.140625" style="2581" customWidth="1"/>
    <col min="7422" max="7422" width="12.5703125" style="2581" customWidth="1"/>
    <col min="7423" max="7423" width="13.85546875" style="2581" customWidth="1"/>
    <col min="7424" max="7424" width="13.42578125" style="2581" customWidth="1"/>
    <col min="7425" max="7425" width="11" style="2581" customWidth="1"/>
    <col min="7426" max="7426" width="17.7109375" style="2581" bestFit="1" customWidth="1"/>
    <col min="7427" max="7428" width="9.140625" style="2581"/>
    <col min="7429" max="7429" width="10.140625" style="2581" customWidth="1"/>
    <col min="7430" max="7671" width="9.140625" style="2581"/>
    <col min="7672" max="7672" width="13.28515625" style="2581" customWidth="1"/>
    <col min="7673" max="7673" width="10.5703125" style="2581" customWidth="1"/>
    <col min="7674" max="7674" width="12.140625" style="2581" customWidth="1"/>
    <col min="7675" max="7675" width="8.140625" style="2581" bestFit="1" customWidth="1"/>
    <col min="7676" max="7676" width="11.5703125" style="2581" bestFit="1" customWidth="1"/>
    <col min="7677" max="7677" width="11.140625" style="2581" customWidth="1"/>
    <col min="7678" max="7678" width="12.5703125" style="2581" customWidth="1"/>
    <col min="7679" max="7679" width="13.85546875" style="2581" customWidth="1"/>
    <col min="7680" max="7680" width="13.42578125" style="2581" customWidth="1"/>
    <col min="7681" max="7681" width="11" style="2581" customWidth="1"/>
    <col min="7682" max="7682" width="17.7109375" style="2581" bestFit="1" customWidth="1"/>
    <col min="7683" max="7684" width="9.140625" style="2581"/>
    <col min="7685" max="7685" width="10.140625" style="2581" customWidth="1"/>
    <col min="7686" max="7927" width="9.140625" style="2581"/>
    <col min="7928" max="7928" width="13.28515625" style="2581" customWidth="1"/>
    <col min="7929" max="7929" width="10.5703125" style="2581" customWidth="1"/>
    <col min="7930" max="7930" width="12.140625" style="2581" customWidth="1"/>
    <col min="7931" max="7931" width="8.140625" style="2581" bestFit="1" customWidth="1"/>
    <col min="7932" max="7932" width="11.5703125" style="2581" bestFit="1" customWidth="1"/>
    <col min="7933" max="7933" width="11.140625" style="2581" customWidth="1"/>
    <col min="7934" max="7934" width="12.5703125" style="2581" customWidth="1"/>
    <col min="7935" max="7935" width="13.85546875" style="2581" customWidth="1"/>
    <col min="7936" max="7936" width="13.42578125" style="2581" customWidth="1"/>
    <col min="7937" max="7937" width="11" style="2581" customWidth="1"/>
    <col min="7938" max="7938" width="17.7109375" style="2581" bestFit="1" customWidth="1"/>
    <col min="7939" max="7940" width="9.140625" style="2581"/>
    <col min="7941" max="7941" width="10.140625" style="2581" customWidth="1"/>
    <col min="7942" max="8183" width="9.140625" style="2581"/>
    <col min="8184" max="8184" width="13.28515625" style="2581" customWidth="1"/>
    <col min="8185" max="8185" width="10.5703125" style="2581" customWidth="1"/>
    <col min="8186" max="8186" width="12.140625" style="2581" customWidth="1"/>
    <col min="8187" max="8187" width="8.140625" style="2581" bestFit="1" customWidth="1"/>
    <col min="8188" max="8188" width="11.5703125" style="2581" bestFit="1" customWidth="1"/>
    <col min="8189" max="8189" width="11.140625" style="2581" customWidth="1"/>
    <col min="8190" max="8190" width="12.5703125" style="2581" customWidth="1"/>
    <col min="8191" max="8191" width="13.85546875" style="2581" customWidth="1"/>
    <col min="8192" max="8192" width="13.42578125" style="2581" customWidth="1"/>
    <col min="8193" max="8193" width="11" style="2581" customWidth="1"/>
    <col min="8194" max="8194" width="17.7109375" style="2581" bestFit="1" customWidth="1"/>
    <col min="8195" max="8196" width="9.140625" style="2581"/>
    <col min="8197" max="8197" width="10.140625" style="2581" customWidth="1"/>
    <col min="8198" max="8439" width="9.140625" style="2581"/>
    <col min="8440" max="8440" width="13.28515625" style="2581" customWidth="1"/>
    <col min="8441" max="8441" width="10.5703125" style="2581" customWidth="1"/>
    <col min="8442" max="8442" width="12.140625" style="2581" customWidth="1"/>
    <col min="8443" max="8443" width="8.140625" style="2581" bestFit="1" customWidth="1"/>
    <col min="8444" max="8444" width="11.5703125" style="2581" bestFit="1" customWidth="1"/>
    <col min="8445" max="8445" width="11.140625" style="2581" customWidth="1"/>
    <col min="8446" max="8446" width="12.5703125" style="2581" customWidth="1"/>
    <col min="8447" max="8447" width="13.85546875" style="2581" customWidth="1"/>
    <col min="8448" max="8448" width="13.42578125" style="2581" customWidth="1"/>
    <col min="8449" max="8449" width="11" style="2581" customWidth="1"/>
    <col min="8450" max="8450" width="17.7109375" style="2581" bestFit="1" customWidth="1"/>
    <col min="8451" max="8452" width="9.140625" style="2581"/>
    <col min="8453" max="8453" width="10.140625" style="2581" customWidth="1"/>
    <col min="8454" max="8695" width="9.140625" style="2581"/>
    <col min="8696" max="8696" width="13.28515625" style="2581" customWidth="1"/>
    <col min="8697" max="8697" width="10.5703125" style="2581" customWidth="1"/>
    <col min="8698" max="8698" width="12.140625" style="2581" customWidth="1"/>
    <col min="8699" max="8699" width="8.140625" style="2581" bestFit="1" customWidth="1"/>
    <col min="8700" max="8700" width="11.5703125" style="2581" bestFit="1" customWidth="1"/>
    <col min="8701" max="8701" width="11.140625" style="2581" customWidth="1"/>
    <col min="8702" max="8702" width="12.5703125" style="2581" customWidth="1"/>
    <col min="8703" max="8703" width="13.85546875" style="2581" customWidth="1"/>
    <col min="8704" max="8704" width="13.42578125" style="2581" customWidth="1"/>
    <col min="8705" max="8705" width="11" style="2581" customWidth="1"/>
    <col min="8706" max="8706" width="17.7109375" style="2581" bestFit="1" customWidth="1"/>
    <col min="8707" max="8708" width="9.140625" style="2581"/>
    <col min="8709" max="8709" width="10.140625" style="2581" customWidth="1"/>
    <col min="8710" max="8951" width="9.140625" style="2581"/>
    <col min="8952" max="8952" width="13.28515625" style="2581" customWidth="1"/>
    <col min="8953" max="8953" width="10.5703125" style="2581" customWidth="1"/>
    <col min="8954" max="8954" width="12.140625" style="2581" customWidth="1"/>
    <col min="8955" max="8955" width="8.140625" style="2581" bestFit="1" customWidth="1"/>
    <col min="8956" max="8956" width="11.5703125" style="2581" bestFit="1" customWidth="1"/>
    <col min="8957" max="8957" width="11.140625" style="2581" customWidth="1"/>
    <col min="8958" max="8958" width="12.5703125" style="2581" customWidth="1"/>
    <col min="8959" max="8959" width="13.85546875" style="2581" customWidth="1"/>
    <col min="8960" max="8960" width="13.42578125" style="2581" customWidth="1"/>
    <col min="8961" max="8961" width="11" style="2581" customWidth="1"/>
    <col min="8962" max="8962" width="17.7109375" style="2581" bestFit="1" customWidth="1"/>
    <col min="8963" max="8964" width="9.140625" style="2581"/>
    <col min="8965" max="8965" width="10.140625" style="2581" customWidth="1"/>
    <col min="8966" max="9207" width="9.140625" style="2581"/>
    <col min="9208" max="9208" width="13.28515625" style="2581" customWidth="1"/>
    <col min="9209" max="9209" width="10.5703125" style="2581" customWidth="1"/>
    <col min="9210" max="9210" width="12.140625" style="2581" customWidth="1"/>
    <col min="9211" max="9211" width="8.140625" style="2581" bestFit="1" customWidth="1"/>
    <col min="9212" max="9212" width="11.5703125" style="2581" bestFit="1" customWidth="1"/>
    <col min="9213" max="9213" width="11.140625" style="2581" customWidth="1"/>
    <col min="9214" max="9214" width="12.5703125" style="2581" customWidth="1"/>
    <col min="9215" max="9215" width="13.85546875" style="2581" customWidth="1"/>
    <col min="9216" max="9216" width="13.42578125" style="2581" customWidth="1"/>
    <col min="9217" max="9217" width="11" style="2581" customWidth="1"/>
    <col min="9218" max="9218" width="17.7109375" style="2581" bestFit="1" customWidth="1"/>
    <col min="9219" max="9220" width="9.140625" style="2581"/>
    <col min="9221" max="9221" width="10.140625" style="2581" customWidth="1"/>
    <col min="9222" max="9463" width="9.140625" style="2581"/>
    <col min="9464" max="9464" width="13.28515625" style="2581" customWidth="1"/>
    <col min="9465" max="9465" width="10.5703125" style="2581" customWidth="1"/>
    <col min="9466" max="9466" width="12.140625" style="2581" customWidth="1"/>
    <col min="9467" max="9467" width="8.140625" style="2581" bestFit="1" customWidth="1"/>
    <col min="9468" max="9468" width="11.5703125" style="2581" bestFit="1" customWidth="1"/>
    <col min="9469" max="9469" width="11.140625" style="2581" customWidth="1"/>
    <col min="9470" max="9470" width="12.5703125" style="2581" customWidth="1"/>
    <col min="9471" max="9471" width="13.85546875" style="2581" customWidth="1"/>
    <col min="9472" max="9472" width="13.42578125" style="2581" customWidth="1"/>
    <col min="9473" max="9473" width="11" style="2581" customWidth="1"/>
    <col min="9474" max="9474" width="17.7109375" style="2581" bestFit="1" customWidth="1"/>
    <col min="9475" max="9476" width="9.140625" style="2581"/>
    <col min="9477" max="9477" width="10.140625" style="2581" customWidth="1"/>
    <col min="9478" max="9719" width="9.140625" style="2581"/>
    <col min="9720" max="9720" width="13.28515625" style="2581" customWidth="1"/>
    <col min="9721" max="9721" width="10.5703125" style="2581" customWidth="1"/>
    <col min="9722" max="9722" width="12.140625" style="2581" customWidth="1"/>
    <col min="9723" max="9723" width="8.140625" style="2581" bestFit="1" customWidth="1"/>
    <col min="9724" max="9724" width="11.5703125" style="2581" bestFit="1" customWidth="1"/>
    <col min="9725" max="9725" width="11.140625" style="2581" customWidth="1"/>
    <col min="9726" max="9726" width="12.5703125" style="2581" customWidth="1"/>
    <col min="9727" max="9727" width="13.85546875" style="2581" customWidth="1"/>
    <col min="9728" max="9728" width="13.42578125" style="2581" customWidth="1"/>
    <col min="9729" max="9729" width="11" style="2581" customWidth="1"/>
    <col min="9730" max="9730" width="17.7109375" style="2581" bestFit="1" customWidth="1"/>
    <col min="9731" max="9732" width="9.140625" style="2581"/>
    <col min="9733" max="9733" width="10.140625" style="2581" customWidth="1"/>
    <col min="9734" max="9975" width="9.140625" style="2581"/>
    <col min="9976" max="9976" width="13.28515625" style="2581" customWidth="1"/>
    <col min="9977" max="9977" width="10.5703125" style="2581" customWidth="1"/>
    <col min="9978" max="9978" width="12.140625" style="2581" customWidth="1"/>
    <col min="9979" max="9979" width="8.140625" style="2581" bestFit="1" customWidth="1"/>
    <col min="9980" max="9980" width="11.5703125" style="2581" bestFit="1" customWidth="1"/>
    <col min="9981" max="9981" width="11.140625" style="2581" customWidth="1"/>
    <col min="9982" max="9982" width="12.5703125" style="2581" customWidth="1"/>
    <col min="9983" max="9983" width="13.85546875" style="2581" customWidth="1"/>
    <col min="9984" max="9984" width="13.42578125" style="2581" customWidth="1"/>
    <col min="9985" max="9985" width="11" style="2581" customWidth="1"/>
    <col min="9986" max="9986" width="17.7109375" style="2581" bestFit="1" customWidth="1"/>
    <col min="9987" max="9988" width="9.140625" style="2581"/>
    <col min="9989" max="9989" width="10.140625" style="2581" customWidth="1"/>
    <col min="9990" max="10231" width="9.140625" style="2581"/>
    <col min="10232" max="10232" width="13.28515625" style="2581" customWidth="1"/>
    <col min="10233" max="10233" width="10.5703125" style="2581" customWidth="1"/>
    <col min="10234" max="10234" width="12.140625" style="2581" customWidth="1"/>
    <col min="10235" max="10235" width="8.140625" style="2581" bestFit="1" customWidth="1"/>
    <col min="10236" max="10236" width="11.5703125" style="2581" bestFit="1" customWidth="1"/>
    <col min="10237" max="10237" width="11.140625" style="2581" customWidth="1"/>
    <col min="10238" max="10238" width="12.5703125" style="2581" customWidth="1"/>
    <col min="10239" max="10239" width="13.85546875" style="2581" customWidth="1"/>
    <col min="10240" max="10240" width="13.42578125" style="2581" customWidth="1"/>
    <col min="10241" max="10241" width="11" style="2581" customWidth="1"/>
    <col min="10242" max="10242" width="17.7109375" style="2581" bestFit="1" customWidth="1"/>
    <col min="10243" max="10244" width="9.140625" style="2581"/>
    <col min="10245" max="10245" width="10.140625" style="2581" customWidth="1"/>
    <col min="10246" max="10487" width="9.140625" style="2581"/>
    <col min="10488" max="10488" width="13.28515625" style="2581" customWidth="1"/>
    <col min="10489" max="10489" width="10.5703125" style="2581" customWidth="1"/>
    <col min="10490" max="10490" width="12.140625" style="2581" customWidth="1"/>
    <col min="10491" max="10491" width="8.140625" style="2581" bestFit="1" customWidth="1"/>
    <col min="10492" max="10492" width="11.5703125" style="2581" bestFit="1" customWidth="1"/>
    <col min="10493" max="10493" width="11.140625" style="2581" customWidth="1"/>
    <col min="10494" max="10494" width="12.5703125" style="2581" customWidth="1"/>
    <col min="10495" max="10495" width="13.85546875" style="2581" customWidth="1"/>
    <col min="10496" max="10496" width="13.42578125" style="2581" customWidth="1"/>
    <col min="10497" max="10497" width="11" style="2581" customWidth="1"/>
    <col min="10498" max="10498" width="17.7109375" style="2581" bestFit="1" customWidth="1"/>
    <col min="10499" max="10500" width="9.140625" style="2581"/>
    <col min="10501" max="10501" width="10.140625" style="2581" customWidth="1"/>
    <col min="10502" max="10743" width="9.140625" style="2581"/>
    <col min="10744" max="10744" width="13.28515625" style="2581" customWidth="1"/>
    <col min="10745" max="10745" width="10.5703125" style="2581" customWidth="1"/>
    <col min="10746" max="10746" width="12.140625" style="2581" customWidth="1"/>
    <col min="10747" max="10747" width="8.140625" style="2581" bestFit="1" customWidth="1"/>
    <col min="10748" max="10748" width="11.5703125" style="2581" bestFit="1" customWidth="1"/>
    <col min="10749" max="10749" width="11.140625" style="2581" customWidth="1"/>
    <col min="10750" max="10750" width="12.5703125" style="2581" customWidth="1"/>
    <col min="10751" max="10751" width="13.85546875" style="2581" customWidth="1"/>
    <col min="10752" max="10752" width="13.42578125" style="2581" customWidth="1"/>
    <col min="10753" max="10753" width="11" style="2581" customWidth="1"/>
    <col min="10754" max="10754" width="17.7109375" style="2581" bestFit="1" customWidth="1"/>
    <col min="10755" max="10756" width="9.140625" style="2581"/>
    <col min="10757" max="10757" width="10.140625" style="2581" customWidth="1"/>
    <col min="10758" max="10999" width="9.140625" style="2581"/>
    <col min="11000" max="11000" width="13.28515625" style="2581" customWidth="1"/>
    <col min="11001" max="11001" width="10.5703125" style="2581" customWidth="1"/>
    <col min="11002" max="11002" width="12.140625" style="2581" customWidth="1"/>
    <col min="11003" max="11003" width="8.140625" style="2581" bestFit="1" customWidth="1"/>
    <col min="11004" max="11004" width="11.5703125" style="2581" bestFit="1" customWidth="1"/>
    <col min="11005" max="11005" width="11.140625" style="2581" customWidth="1"/>
    <col min="11006" max="11006" width="12.5703125" style="2581" customWidth="1"/>
    <col min="11007" max="11007" width="13.85546875" style="2581" customWidth="1"/>
    <col min="11008" max="11008" width="13.42578125" style="2581" customWidth="1"/>
    <col min="11009" max="11009" width="11" style="2581" customWidth="1"/>
    <col min="11010" max="11010" width="17.7109375" style="2581" bestFit="1" customWidth="1"/>
    <col min="11011" max="11012" width="9.140625" style="2581"/>
    <col min="11013" max="11013" width="10.140625" style="2581" customWidth="1"/>
    <col min="11014" max="11255" width="9.140625" style="2581"/>
    <col min="11256" max="11256" width="13.28515625" style="2581" customWidth="1"/>
    <col min="11257" max="11257" width="10.5703125" style="2581" customWidth="1"/>
    <col min="11258" max="11258" width="12.140625" style="2581" customWidth="1"/>
    <col min="11259" max="11259" width="8.140625" style="2581" bestFit="1" customWidth="1"/>
    <col min="11260" max="11260" width="11.5703125" style="2581" bestFit="1" customWidth="1"/>
    <col min="11261" max="11261" width="11.140625" style="2581" customWidth="1"/>
    <col min="11262" max="11262" width="12.5703125" style="2581" customWidth="1"/>
    <col min="11263" max="11263" width="13.85546875" style="2581" customWidth="1"/>
    <col min="11264" max="11264" width="13.42578125" style="2581" customWidth="1"/>
    <col min="11265" max="11265" width="11" style="2581" customWidth="1"/>
    <col min="11266" max="11266" width="17.7109375" style="2581" bestFit="1" customWidth="1"/>
    <col min="11267" max="11268" width="9.140625" style="2581"/>
    <col min="11269" max="11269" width="10.140625" style="2581" customWidth="1"/>
    <col min="11270" max="11511" width="9.140625" style="2581"/>
    <col min="11512" max="11512" width="13.28515625" style="2581" customWidth="1"/>
    <col min="11513" max="11513" width="10.5703125" style="2581" customWidth="1"/>
    <col min="11514" max="11514" width="12.140625" style="2581" customWidth="1"/>
    <col min="11515" max="11515" width="8.140625" style="2581" bestFit="1" customWidth="1"/>
    <col min="11516" max="11516" width="11.5703125" style="2581" bestFit="1" customWidth="1"/>
    <col min="11517" max="11517" width="11.140625" style="2581" customWidth="1"/>
    <col min="11518" max="11518" width="12.5703125" style="2581" customWidth="1"/>
    <col min="11519" max="11519" width="13.85546875" style="2581" customWidth="1"/>
    <col min="11520" max="11520" width="13.42578125" style="2581" customWidth="1"/>
    <col min="11521" max="11521" width="11" style="2581" customWidth="1"/>
    <col min="11522" max="11522" width="17.7109375" style="2581" bestFit="1" customWidth="1"/>
    <col min="11523" max="11524" width="9.140625" style="2581"/>
    <col min="11525" max="11525" width="10.140625" style="2581" customWidth="1"/>
    <col min="11526" max="11767" width="9.140625" style="2581"/>
    <col min="11768" max="11768" width="13.28515625" style="2581" customWidth="1"/>
    <col min="11769" max="11769" width="10.5703125" style="2581" customWidth="1"/>
    <col min="11770" max="11770" width="12.140625" style="2581" customWidth="1"/>
    <col min="11771" max="11771" width="8.140625" style="2581" bestFit="1" customWidth="1"/>
    <col min="11772" max="11772" width="11.5703125" style="2581" bestFit="1" customWidth="1"/>
    <col min="11773" max="11773" width="11.140625" style="2581" customWidth="1"/>
    <col min="11774" max="11774" width="12.5703125" style="2581" customWidth="1"/>
    <col min="11775" max="11775" width="13.85546875" style="2581" customWidth="1"/>
    <col min="11776" max="11776" width="13.42578125" style="2581" customWidth="1"/>
    <col min="11777" max="11777" width="11" style="2581" customWidth="1"/>
    <col min="11778" max="11778" width="17.7109375" style="2581" bestFit="1" customWidth="1"/>
    <col min="11779" max="11780" width="9.140625" style="2581"/>
    <col min="11781" max="11781" width="10.140625" style="2581" customWidth="1"/>
    <col min="11782" max="12023" width="9.140625" style="2581"/>
    <col min="12024" max="12024" width="13.28515625" style="2581" customWidth="1"/>
    <col min="12025" max="12025" width="10.5703125" style="2581" customWidth="1"/>
    <col min="12026" max="12026" width="12.140625" style="2581" customWidth="1"/>
    <col min="12027" max="12027" width="8.140625" style="2581" bestFit="1" customWidth="1"/>
    <col min="12028" max="12028" width="11.5703125" style="2581" bestFit="1" customWidth="1"/>
    <col min="12029" max="12029" width="11.140625" style="2581" customWidth="1"/>
    <col min="12030" max="12030" width="12.5703125" style="2581" customWidth="1"/>
    <col min="12031" max="12031" width="13.85546875" style="2581" customWidth="1"/>
    <col min="12032" max="12032" width="13.42578125" style="2581" customWidth="1"/>
    <col min="12033" max="12033" width="11" style="2581" customWidth="1"/>
    <col min="12034" max="12034" width="17.7109375" style="2581" bestFit="1" customWidth="1"/>
    <col min="12035" max="12036" width="9.140625" style="2581"/>
    <col min="12037" max="12037" width="10.140625" style="2581" customWidth="1"/>
    <col min="12038" max="12279" width="9.140625" style="2581"/>
    <col min="12280" max="12280" width="13.28515625" style="2581" customWidth="1"/>
    <col min="12281" max="12281" width="10.5703125" style="2581" customWidth="1"/>
    <col min="12282" max="12282" width="12.140625" style="2581" customWidth="1"/>
    <col min="12283" max="12283" width="8.140625" style="2581" bestFit="1" customWidth="1"/>
    <col min="12284" max="12284" width="11.5703125" style="2581" bestFit="1" customWidth="1"/>
    <col min="12285" max="12285" width="11.140625" style="2581" customWidth="1"/>
    <col min="12286" max="12286" width="12.5703125" style="2581" customWidth="1"/>
    <col min="12287" max="12287" width="13.85546875" style="2581" customWidth="1"/>
    <col min="12288" max="12288" width="13.42578125" style="2581" customWidth="1"/>
    <col min="12289" max="12289" width="11" style="2581" customWidth="1"/>
    <col min="12290" max="12290" width="17.7109375" style="2581" bestFit="1" customWidth="1"/>
    <col min="12291" max="12292" width="9.140625" style="2581"/>
    <col min="12293" max="12293" width="10.140625" style="2581" customWidth="1"/>
    <col min="12294" max="12535" width="9.140625" style="2581"/>
    <col min="12536" max="12536" width="13.28515625" style="2581" customWidth="1"/>
    <col min="12537" max="12537" width="10.5703125" style="2581" customWidth="1"/>
    <col min="12538" max="12538" width="12.140625" style="2581" customWidth="1"/>
    <col min="12539" max="12539" width="8.140625" style="2581" bestFit="1" customWidth="1"/>
    <col min="12540" max="12540" width="11.5703125" style="2581" bestFit="1" customWidth="1"/>
    <col min="12541" max="12541" width="11.140625" style="2581" customWidth="1"/>
    <col min="12542" max="12542" width="12.5703125" style="2581" customWidth="1"/>
    <col min="12543" max="12543" width="13.85546875" style="2581" customWidth="1"/>
    <col min="12544" max="12544" width="13.42578125" style="2581" customWidth="1"/>
    <col min="12545" max="12545" width="11" style="2581" customWidth="1"/>
    <col min="12546" max="12546" width="17.7109375" style="2581" bestFit="1" customWidth="1"/>
    <col min="12547" max="12548" width="9.140625" style="2581"/>
    <col min="12549" max="12549" width="10.140625" style="2581" customWidth="1"/>
    <col min="12550" max="12791" width="9.140625" style="2581"/>
    <col min="12792" max="12792" width="13.28515625" style="2581" customWidth="1"/>
    <col min="12793" max="12793" width="10.5703125" style="2581" customWidth="1"/>
    <col min="12794" max="12794" width="12.140625" style="2581" customWidth="1"/>
    <col min="12795" max="12795" width="8.140625" style="2581" bestFit="1" customWidth="1"/>
    <col min="12796" max="12796" width="11.5703125" style="2581" bestFit="1" customWidth="1"/>
    <col min="12797" max="12797" width="11.140625" style="2581" customWidth="1"/>
    <col min="12798" max="12798" width="12.5703125" style="2581" customWidth="1"/>
    <col min="12799" max="12799" width="13.85546875" style="2581" customWidth="1"/>
    <col min="12800" max="12800" width="13.42578125" style="2581" customWidth="1"/>
    <col min="12801" max="12801" width="11" style="2581" customWidth="1"/>
    <col min="12802" max="12802" width="17.7109375" style="2581" bestFit="1" customWidth="1"/>
    <col min="12803" max="12804" width="9.140625" style="2581"/>
    <col min="12805" max="12805" width="10.140625" style="2581" customWidth="1"/>
    <col min="12806" max="13047" width="9.140625" style="2581"/>
    <col min="13048" max="13048" width="13.28515625" style="2581" customWidth="1"/>
    <col min="13049" max="13049" width="10.5703125" style="2581" customWidth="1"/>
    <col min="13050" max="13050" width="12.140625" style="2581" customWidth="1"/>
    <col min="13051" max="13051" width="8.140625" style="2581" bestFit="1" customWidth="1"/>
    <col min="13052" max="13052" width="11.5703125" style="2581" bestFit="1" customWidth="1"/>
    <col min="13053" max="13053" width="11.140625" style="2581" customWidth="1"/>
    <col min="13054" max="13054" width="12.5703125" style="2581" customWidth="1"/>
    <col min="13055" max="13055" width="13.85546875" style="2581" customWidth="1"/>
    <col min="13056" max="13056" width="13.42578125" style="2581" customWidth="1"/>
    <col min="13057" max="13057" width="11" style="2581" customWidth="1"/>
    <col min="13058" max="13058" width="17.7109375" style="2581" bestFit="1" customWidth="1"/>
    <col min="13059" max="13060" width="9.140625" style="2581"/>
    <col min="13061" max="13061" width="10.140625" style="2581" customWidth="1"/>
    <col min="13062" max="13303" width="9.140625" style="2581"/>
    <col min="13304" max="13304" width="13.28515625" style="2581" customWidth="1"/>
    <col min="13305" max="13305" width="10.5703125" style="2581" customWidth="1"/>
    <col min="13306" max="13306" width="12.140625" style="2581" customWidth="1"/>
    <col min="13307" max="13307" width="8.140625" style="2581" bestFit="1" customWidth="1"/>
    <col min="13308" max="13308" width="11.5703125" style="2581" bestFit="1" customWidth="1"/>
    <col min="13309" max="13309" width="11.140625" style="2581" customWidth="1"/>
    <col min="13310" max="13310" width="12.5703125" style="2581" customWidth="1"/>
    <col min="13311" max="13311" width="13.85546875" style="2581" customWidth="1"/>
    <col min="13312" max="13312" width="13.42578125" style="2581" customWidth="1"/>
    <col min="13313" max="13313" width="11" style="2581" customWidth="1"/>
    <col min="13314" max="13314" width="17.7109375" style="2581" bestFit="1" customWidth="1"/>
    <col min="13315" max="13316" width="9.140625" style="2581"/>
    <col min="13317" max="13317" width="10.140625" style="2581" customWidth="1"/>
    <col min="13318" max="13559" width="9.140625" style="2581"/>
    <col min="13560" max="13560" width="13.28515625" style="2581" customWidth="1"/>
    <col min="13561" max="13561" width="10.5703125" style="2581" customWidth="1"/>
    <col min="13562" max="13562" width="12.140625" style="2581" customWidth="1"/>
    <col min="13563" max="13563" width="8.140625" style="2581" bestFit="1" customWidth="1"/>
    <col min="13564" max="13564" width="11.5703125" style="2581" bestFit="1" customWidth="1"/>
    <col min="13565" max="13565" width="11.140625" style="2581" customWidth="1"/>
    <col min="13566" max="13566" width="12.5703125" style="2581" customWidth="1"/>
    <col min="13567" max="13567" width="13.85546875" style="2581" customWidth="1"/>
    <col min="13568" max="13568" width="13.42578125" style="2581" customWidth="1"/>
    <col min="13569" max="13569" width="11" style="2581" customWidth="1"/>
    <col min="13570" max="13570" width="17.7109375" style="2581" bestFit="1" customWidth="1"/>
    <col min="13571" max="13572" width="9.140625" style="2581"/>
    <col min="13573" max="13573" width="10.140625" style="2581" customWidth="1"/>
    <col min="13574" max="13815" width="9.140625" style="2581"/>
    <col min="13816" max="13816" width="13.28515625" style="2581" customWidth="1"/>
    <col min="13817" max="13817" width="10.5703125" style="2581" customWidth="1"/>
    <col min="13818" max="13818" width="12.140625" style="2581" customWidth="1"/>
    <col min="13819" max="13819" width="8.140625" style="2581" bestFit="1" customWidth="1"/>
    <col min="13820" max="13820" width="11.5703125" style="2581" bestFit="1" customWidth="1"/>
    <col min="13821" max="13821" width="11.140625" style="2581" customWidth="1"/>
    <col min="13822" max="13822" width="12.5703125" style="2581" customWidth="1"/>
    <col min="13823" max="13823" width="13.85546875" style="2581" customWidth="1"/>
    <col min="13824" max="13824" width="13.42578125" style="2581" customWidth="1"/>
    <col min="13825" max="13825" width="11" style="2581" customWidth="1"/>
    <col min="13826" max="13826" width="17.7109375" style="2581" bestFit="1" customWidth="1"/>
    <col min="13827" max="13828" width="9.140625" style="2581"/>
    <col min="13829" max="13829" width="10.140625" style="2581" customWidth="1"/>
    <col min="13830" max="14071" width="9.140625" style="2581"/>
    <col min="14072" max="14072" width="13.28515625" style="2581" customWidth="1"/>
    <col min="14073" max="14073" width="10.5703125" style="2581" customWidth="1"/>
    <col min="14074" max="14074" width="12.140625" style="2581" customWidth="1"/>
    <col min="14075" max="14075" width="8.140625" style="2581" bestFit="1" customWidth="1"/>
    <col min="14076" max="14076" width="11.5703125" style="2581" bestFit="1" customWidth="1"/>
    <col min="14077" max="14077" width="11.140625" style="2581" customWidth="1"/>
    <col min="14078" max="14078" width="12.5703125" style="2581" customWidth="1"/>
    <col min="14079" max="14079" width="13.85546875" style="2581" customWidth="1"/>
    <col min="14080" max="14080" width="13.42578125" style="2581" customWidth="1"/>
    <col min="14081" max="14081" width="11" style="2581" customWidth="1"/>
    <col min="14082" max="14082" width="17.7109375" style="2581" bestFit="1" customWidth="1"/>
    <col min="14083" max="14084" width="9.140625" style="2581"/>
    <col min="14085" max="14085" width="10.140625" style="2581" customWidth="1"/>
    <col min="14086" max="14327" width="9.140625" style="2581"/>
    <col min="14328" max="14328" width="13.28515625" style="2581" customWidth="1"/>
    <col min="14329" max="14329" width="10.5703125" style="2581" customWidth="1"/>
    <col min="14330" max="14330" width="12.140625" style="2581" customWidth="1"/>
    <col min="14331" max="14331" width="8.140625" style="2581" bestFit="1" customWidth="1"/>
    <col min="14332" max="14332" width="11.5703125" style="2581" bestFit="1" customWidth="1"/>
    <col min="14333" max="14333" width="11.140625" style="2581" customWidth="1"/>
    <col min="14334" max="14334" width="12.5703125" style="2581" customWidth="1"/>
    <col min="14335" max="14335" width="13.85546875" style="2581" customWidth="1"/>
    <col min="14336" max="14336" width="13.42578125" style="2581" customWidth="1"/>
    <col min="14337" max="14337" width="11" style="2581" customWidth="1"/>
    <col min="14338" max="14338" width="17.7109375" style="2581" bestFit="1" customWidth="1"/>
    <col min="14339" max="14340" width="9.140625" style="2581"/>
    <col min="14341" max="14341" width="10.140625" style="2581" customWidth="1"/>
    <col min="14342" max="14583" width="9.140625" style="2581"/>
    <col min="14584" max="14584" width="13.28515625" style="2581" customWidth="1"/>
    <col min="14585" max="14585" width="10.5703125" style="2581" customWidth="1"/>
    <col min="14586" max="14586" width="12.140625" style="2581" customWidth="1"/>
    <col min="14587" max="14587" width="8.140625" style="2581" bestFit="1" customWidth="1"/>
    <col min="14588" max="14588" width="11.5703125" style="2581" bestFit="1" customWidth="1"/>
    <col min="14589" max="14589" width="11.140625" style="2581" customWidth="1"/>
    <col min="14590" max="14590" width="12.5703125" style="2581" customWidth="1"/>
    <col min="14591" max="14591" width="13.85546875" style="2581" customWidth="1"/>
    <col min="14592" max="14592" width="13.42578125" style="2581" customWidth="1"/>
    <col min="14593" max="14593" width="11" style="2581" customWidth="1"/>
    <col min="14594" max="14594" width="17.7109375" style="2581" bestFit="1" customWidth="1"/>
    <col min="14595" max="14596" width="9.140625" style="2581"/>
    <col min="14597" max="14597" width="10.140625" style="2581" customWidth="1"/>
    <col min="14598" max="14839" width="9.140625" style="2581"/>
    <col min="14840" max="14840" width="13.28515625" style="2581" customWidth="1"/>
    <col min="14841" max="14841" width="10.5703125" style="2581" customWidth="1"/>
    <col min="14842" max="14842" width="12.140625" style="2581" customWidth="1"/>
    <col min="14843" max="14843" width="8.140625" style="2581" bestFit="1" customWidth="1"/>
    <col min="14844" max="14844" width="11.5703125" style="2581" bestFit="1" customWidth="1"/>
    <col min="14845" max="14845" width="11.140625" style="2581" customWidth="1"/>
    <col min="14846" max="14846" width="12.5703125" style="2581" customWidth="1"/>
    <col min="14847" max="14847" width="13.85546875" style="2581" customWidth="1"/>
    <col min="14848" max="14848" width="13.42578125" style="2581" customWidth="1"/>
    <col min="14849" max="14849" width="11" style="2581" customWidth="1"/>
    <col min="14850" max="14850" width="17.7109375" style="2581" bestFit="1" customWidth="1"/>
    <col min="14851" max="14852" width="9.140625" style="2581"/>
    <col min="14853" max="14853" width="10.140625" style="2581" customWidth="1"/>
    <col min="14854" max="15095" width="9.140625" style="2581"/>
    <col min="15096" max="15096" width="13.28515625" style="2581" customWidth="1"/>
    <col min="15097" max="15097" width="10.5703125" style="2581" customWidth="1"/>
    <col min="15098" max="15098" width="12.140625" style="2581" customWidth="1"/>
    <col min="15099" max="15099" width="8.140625" style="2581" bestFit="1" customWidth="1"/>
    <col min="15100" max="15100" width="11.5703125" style="2581" bestFit="1" customWidth="1"/>
    <col min="15101" max="15101" width="11.140625" style="2581" customWidth="1"/>
    <col min="15102" max="15102" width="12.5703125" style="2581" customWidth="1"/>
    <col min="15103" max="15103" width="13.85546875" style="2581" customWidth="1"/>
    <col min="15104" max="15104" width="13.42578125" style="2581" customWidth="1"/>
    <col min="15105" max="15105" width="11" style="2581" customWidth="1"/>
    <col min="15106" max="15106" width="17.7109375" style="2581" bestFit="1" customWidth="1"/>
    <col min="15107" max="15108" width="9.140625" style="2581"/>
    <col min="15109" max="15109" width="10.140625" style="2581" customWidth="1"/>
    <col min="15110" max="15351" width="9.140625" style="2581"/>
    <col min="15352" max="15352" width="13.28515625" style="2581" customWidth="1"/>
    <col min="15353" max="15353" width="10.5703125" style="2581" customWidth="1"/>
    <col min="15354" max="15354" width="12.140625" style="2581" customWidth="1"/>
    <col min="15355" max="15355" width="8.140625" style="2581" bestFit="1" customWidth="1"/>
    <col min="15356" max="15356" width="11.5703125" style="2581" bestFit="1" customWidth="1"/>
    <col min="15357" max="15357" width="11.140625" style="2581" customWidth="1"/>
    <col min="15358" max="15358" width="12.5703125" style="2581" customWidth="1"/>
    <col min="15359" max="15359" width="13.85546875" style="2581" customWidth="1"/>
    <col min="15360" max="15360" width="13.42578125" style="2581" customWidth="1"/>
    <col min="15361" max="15361" width="11" style="2581" customWidth="1"/>
    <col min="15362" max="15362" width="17.7109375" style="2581" bestFit="1" customWidth="1"/>
    <col min="15363" max="15364" width="9.140625" style="2581"/>
    <col min="15365" max="15365" width="10.140625" style="2581" customWidth="1"/>
    <col min="15366" max="15607" width="9.140625" style="2581"/>
    <col min="15608" max="15608" width="13.28515625" style="2581" customWidth="1"/>
    <col min="15609" max="15609" width="10.5703125" style="2581" customWidth="1"/>
    <col min="15610" max="15610" width="12.140625" style="2581" customWidth="1"/>
    <col min="15611" max="15611" width="8.140625" style="2581" bestFit="1" customWidth="1"/>
    <col min="15612" max="15612" width="11.5703125" style="2581" bestFit="1" customWidth="1"/>
    <col min="15613" max="15613" width="11.140625" style="2581" customWidth="1"/>
    <col min="15614" max="15614" width="12.5703125" style="2581" customWidth="1"/>
    <col min="15615" max="15615" width="13.85546875" style="2581" customWidth="1"/>
    <col min="15616" max="15616" width="13.42578125" style="2581" customWidth="1"/>
    <col min="15617" max="15617" width="11" style="2581" customWidth="1"/>
    <col min="15618" max="15618" width="17.7109375" style="2581" bestFit="1" customWidth="1"/>
    <col min="15619" max="15620" width="9.140625" style="2581"/>
    <col min="15621" max="15621" width="10.140625" style="2581" customWidth="1"/>
    <col min="15622" max="15863" width="9.140625" style="2581"/>
    <col min="15864" max="15864" width="13.28515625" style="2581" customWidth="1"/>
    <col min="15865" max="15865" width="10.5703125" style="2581" customWidth="1"/>
    <col min="15866" max="15866" width="12.140625" style="2581" customWidth="1"/>
    <col min="15867" max="15867" width="8.140625" style="2581" bestFit="1" customWidth="1"/>
    <col min="15868" max="15868" width="11.5703125" style="2581" bestFit="1" customWidth="1"/>
    <col min="15869" max="15869" width="11.140625" style="2581" customWidth="1"/>
    <col min="15870" max="15870" width="12.5703125" style="2581" customWidth="1"/>
    <col min="15871" max="15871" width="13.85546875" style="2581" customWidth="1"/>
    <col min="15872" max="15872" width="13.42578125" style="2581" customWidth="1"/>
    <col min="15873" max="15873" width="11" style="2581" customWidth="1"/>
    <col min="15874" max="15874" width="17.7109375" style="2581" bestFit="1" customWidth="1"/>
    <col min="15875" max="15876" width="9.140625" style="2581"/>
    <col min="15877" max="15877" width="10.140625" style="2581" customWidth="1"/>
    <col min="15878" max="16119" width="9.140625" style="2581"/>
    <col min="16120" max="16120" width="13.28515625" style="2581" customWidth="1"/>
    <col min="16121" max="16121" width="10.5703125" style="2581" customWidth="1"/>
    <col min="16122" max="16122" width="12.140625" style="2581" customWidth="1"/>
    <col min="16123" max="16123" width="8.140625" style="2581" bestFit="1" customWidth="1"/>
    <col min="16124" max="16124" width="11.5703125" style="2581" bestFit="1" customWidth="1"/>
    <col min="16125" max="16125" width="11.140625" style="2581" customWidth="1"/>
    <col min="16126" max="16126" width="12.5703125" style="2581" customWidth="1"/>
    <col min="16127" max="16127" width="13.85546875" style="2581" customWidth="1"/>
    <col min="16128" max="16128" width="13.42578125" style="2581" customWidth="1"/>
    <col min="16129" max="16129" width="11" style="2581" customWidth="1"/>
    <col min="16130" max="16130" width="17.7109375" style="2581" bestFit="1" customWidth="1"/>
    <col min="16131" max="16132" width="9.140625" style="2581"/>
    <col min="16133" max="16133" width="10.140625" style="2581" customWidth="1"/>
    <col min="16134" max="16384" width="9.140625" style="2581"/>
  </cols>
  <sheetData>
    <row r="1" spans="1:46" s="612" customFormat="1" ht="21" customHeight="1" x14ac:dyDescent="0.35">
      <c r="A1" s="3582" t="s">
        <v>5105</v>
      </c>
      <c r="B1" s="954"/>
      <c r="C1" s="954"/>
      <c r="D1" s="954"/>
      <c r="E1" s="954"/>
      <c r="F1" s="954"/>
      <c r="G1" s="2533"/>
      <c r="H1" s="2533"/>
      <c r="I1" s="954"/>
      <c r="L1" s="656"/>
      <c r="Q1" s="2534"/>
    </row>
    <row r="2" spans="1:46" s="612" customFormat="1" ht="3" customHeight="1" thickBot="1" x14ac:dyDescent="0.3">
      <c r="K2" s="657"/>
      <c r="L2" s="2535"/>
      <c r="Q2" s="2534"/>
    </row>
    <row r="3" spans="1:46" s="2538" customFormat="1" ht="19.5" customHeight="1" thickTop="1" x14ac:dyDescent="0.25">
      <c r="A3" s="3558"/>
      <c r="B3" s="4502" t="s">
        <v>5106</v>
      </c>
      <c r="C3" s="4502"/>
      <c r="D3" s="4502"/>
      <c r="E3" s="4502"/>
      <c r="F3" s="4503" t="s">
        <v>5107</v>
      </c>
      <c r="G3" s="4503" t="s">
        <v>5108</v>
      </c>
      <c r="H3" s="4503" t="s">
        <v>5109</v>
      </c>
      <c r="I3" s="4503" t="s">
        <v>5807</v>
      </c>
      <c r="J3" s="4506" t="s">
        <v>5808</v>
      </c>
      <c r="K3" s="1804"/>
      <c r="L3" s="2536"/>
      <c r="M3" s="1804"/>
      <c r="N3" s="1804"/>
      <c r="O3" s="1804"/>
      <c r="P3" s="1804"/>
      <c r="Q3" s="2537"/>
      <c r="R3" s="1804"/>
      <c r="S3" s="1804"/>
      <c r="T3" s="1804"/>
      <c r="U3" s="1804"/>
      <c r="V3" s="1804"/>
      <c r="W3" s="1804"/>
      <c r="X3" s="1804"/>
      <c r="Y3" s="1804"/>
      <c r="Z3" s="1804"/>
      <c r="AA3" s="1804"/>
      <c r="AB3" s="1804"/>
      <c r="AC3" s="1804"/>
      <c r="AD3" s="1804"/>
      <c r="AE3" s="1804"/>
      <c r="AF3" s="1804"/>
      <c r="AG3" s="1804"/>
      <c r="AH3" s="1804"/>
      <c r="AI3" s="1804"/>
      <c r="AJ3" s="1804"/>
      <c r="AK3" s="1804"/>
      <c r="AL3" s="1804"/>
      <c r="AM3" s="1804"/>
      <c r="AN3" s="1804"/>
      <c r="AO3" s="1804"/>
      <c r="AP3" s="1804"/>
      <c r="AQ3" s="1804"/>
      <c r="AR3" s="1804"/>
      <c r="AS3" s="1804"/>
      <c r="AT3" s="1804"/>
    </row>
    <row r="4" spans="1:46" s="2538" customFormat="1" ht="13.5" customHeight="1" x14ac:dyDescent="0.25">
      <c r="A4" s="3559"/>
      <c r="B4" s="4509" t="s">
        <v>5110</v>
      </c>
      <c r="C4" s="4509"/>
      <c r="D4" s="4509"/>
      <c r="E4" s="4509"/>
      <c r="F4" s="4504"/>
      <c r="G4" s="4504"/>
      <c r="H4" s="4504"/>
      <c r="I4" s="4504"/>
      <c r="J4" s="4507"/>
      <c r="K4" s="1804"/>
      <c r="L4" s="2536"/>
      <c r="M4" s="1804"/>
      <c r="N4" s="1804"/>
      <c r="O4" s="1804"/>
      <c r="P4" s="1804"/>
      <c r="Q4" s="2537"/>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row>
    <row r="5" spans="1:46" s="2538" customFormat="1" ht="23.25" customHeight="1" thickBot="1" x14ac:dyDescent="0.3">
      <c r="A5" s="3559"/>
      <c r="B5" s="4509" t="s">
        <v>5111</v>
      </c>
      <c r="C5" s="4509"/>
      <c r="D5" s="4509"/>
      <c r="E5" s="4509"/>
      <c r="F5" s="4504"/>
      <c r="G5" s="4504"/>
      <c r="H5" s="4504"/>
      <c r="I5" s="4504"/>
      <c r="J5" s="4507"/>
      <c r="K5" s="1804"/>
      <c r="L5" s="2536"/>
      <c r="M5" s="1804"/>
      <c r="N5" s="1804"/>
      <c r="O5" s="1804"/>
      <c r="P5" s="1804"/>
      <c r="Q5" s="2537"/>
      <c r="R5" s="1804"/>
      <c r="S5" s="1804"/>
      <c r="T5" s="1804"/>
      <c r="U5" s="1804"/>
      <c r="V5" s="1804"/>
      <c r="W5" s="1804"/>
      <c r="X5" s="1804"/>
      <c r="Y5" s="1804"/>
      <c r="Z5" s="1804"/>
      <c r="AA5" s="1804"/>
      <c r="AB5" s="1804"/>
      <c r="AC5" s="1804"/>
      <c r="AD5" s="1804"/>
      <c r="AE5" s="1804"/>
      <c r="AF5" s="1804"/>
      <c r="AG5" s="1804"/>
      <c r="AH5" s="1804"/>
      <c r="AI5" s="1804"/>
      <c r="AJ5" s="1804"/>
      <c r="AK5" s="1804"/>
      <c r="AL5" s="1804"/>
      <c r="AM5" s="1804"/>
      <c r="AN5" s="1804"/>
      <c r="AO5" s="1804"/>
      <c r="AP5" s="1804"/>
      <c r="AQ5" s="1804"/>
      <c r="AR5" s="1804"/>
      <c r="AS5" s="1804"/>
      <c r="AT5" s="1804"/>
    </row>
    <row r="6" spans="1:46" s="2538" customFormat="1" ht="38.25" customHeight="1" thickBot="1" x14ac:dyDescent="0.3">
      <c r="A6" s="3559"/>
      <c r="B6" s="3583" t="s">
        <v>5809</v>
      </c>
      <c r="C6" s="3584" t="s">
        <v>5112</v>
      </c>
      <c r="D6" s="3584" t="s">
        <v>3823</v>
      </c>
      <c r="E6" s="3585" t="s">
        <v>654</v>
      </c>
      <c r="F6" s="4505"/>
      <c r="G6" s="4505"/>
      <c r="H6" s="4505"/>
      <c r="I6" s="4505"/>
      <c r="J6" s="4508"/>
      <c r="K6" s="1804"/>
      <c r="L6" s="2536"/>
      <c r="M6" s="1804"/>
      <c r="N6" s="1804"/>
      <c r="O6" s="1804"/>
      <c r="P6" s="1804"/>
      <c r="Q6" s="2537"/>
      <c r="R6" s="1804"/>
      <c r="S6" s="1804"/>
      <c r="T6" s="1804"/>
      <c r="U6" s="1804"/>
      <c r="V6" s="1804"/>
      <c r="W6" s="1804"/>
      <c r="X6" s="1804"/>
      <c r="Y6" s="1804"/>
      <c r="Z6" s="1804"/>
      <c r="AA6" s="1804"/>
      <c r="AB6" s="1804"/>
      <c r="AC6" s="1804"/>
      <c r="AD6" s="1804"/>
      <c r="AE6" s="1804"/>
      <c r="AF6" s="1804"/>
      <c r="AG6" s="1804"/>
      <c r="AH6" s="1804"/>
      <c r="AI6" s="1804"/>
      <c r="AJ6" s="1804"/>
      <c r="AK6" s="1804"/>
      <c r="AL6" s="1804"/>
      <c r="AM6" s="1804"/>
      <c r="AN6" s="1804"/>
      <c r="AO6" s="1804"/>
      <c r="AP6" s="1804"/>
      <c r="AQ6" s="1804"/>
      <c r="AR6" s="1804"/>
      <c r="AS6" s="1804"/>
      <c r="AT6" s="1804"/>
    </row>
    <row r="7" spans="1:46" s="2543" customFormat="1" ht="24" customHeight="1" thickBot="1" x14ac:dyDescent="0.3">
      <c r="A7" s="3560"/>
      <c r="B7" s="4500" t="s">
        <v>7</v>
      </c>
      <c r="C7" s="4500"/>
      <c r="D7" s="4500"/>
      <c r="E7" s="4500"/>
      <c r="F7" s="4500"/>
      <c r="G7" s="4500"/>
      <c r="H7" s="4500"/>
      <c r="I7" s="2539" t="s">
        <v>4387</v>
      </c>
      <c r="J7" s="2540" t="s">
        <v>5113</v>
      </c>
      <c r="K7" s="2017"/>
      <c r="L7" s="2541"/>
      <c r="M7" s="2017"/>
      <c r="N7" s="2017"/>
      <c r="O7" s="2017"/>
      <c r="P7" s="2017"/>
      <c r="Q7" s="2542"/>
      <c r="R7" s="2017"/>
      <c r="S7" s="2017"/>
      <c r="T7" s="2017"/>
      <c r="U7" s="2017"/>
      <c r="V7" s="2017"/>
      <c r="W7" s="2017"/>
      <c r="X7" s="2017"/>
      <c r="Y7" s="2017"/>
      <c r="Z7" s="2017"/>
      <c r="AA7" s="2017"/>
      <c r="AB7" s="2017"/>
      <c r="AC7" s="2017"/>
      <c r="AD7" s="2017"/>
      <c r="AE7" s="2017"/>
      <c r="AF7" s="2017"/>
      <c r="AG7" s="2017"/>
      <c r="AH7" s="2017"/>
      <c r="AI7" s="2017"/>
      <c r="AJ7" s="2017"/>
      <c r="AK7" s="2017"/>
      <c r="AL7" s="2017"/>
      <c r="AM7" s="2017"/>
      <c r="AN7" s="2017"/>
      <c r="AO7" s="2017"/>
      <c r="AP7" s="2017"/>
      <c r="AQ7" s="2017"/>
      <c r="AR7" s="2017"/>
      <c r="AS7" s="2017"/>
      <c r="AT7" s="2017"/>
    </row>
    <row r="8" spans="1:46" s="2538" customFormat="1" ht="24" hidden="1" customHeight="1" x14ac:dyDescent="0.25">
      <c r="A8" s="3561">
        <v>40909</v>
      </c>
      <c r="B8" s="2544">
        <v>6382</v>
      </c>
      <c r="C8" s="2545">
        <v>4503</v>
      </c>
      <c r="D8" s="2545">
        <v>69112</v>
      </c>
      <c r="E8" s="2544">
        <v>79997</v>
      </c>
      <c r="F8" s="2545">
        <v>1425</v>
      </c>
      <c r="G8" s="2546">
        <v>0.2</v>
      </c>
      <c r="H8" s="2547">
        <f>E8+F8+G8</f>
        <v>81422.2</v>
      </c>
      <c r="I8" s="2547">
        <f>H8/29.1257</f>
        <v>2795.5448281071358</v>
      </c>
      <c r="J8" s="2548">
        <v>4.3</v>
      </c>
      <c r="K8" s="1804"/>
      <c r="L8" s="2536"/>
      <c r="M8" s="2536"/>
      <c r="N8" s="1804"/>
      <c r="O8" s="1804"/>
      <c r="P8" s="1804"/>
      <c r="Q8" s="2537"/>
      <c r="R8" s="1804"/>
      <c r="S8" s="1804"/>
      <c r="T8" s="2537"/>
      <c r="U8" s="1804"/>
      <c r="V8" s="1817"/>
      <c r="W8" s="1817"/>
      <c r="X8" s="1817"/>
      <c r="Y8" s="1817"/>
      <c r="Z8" s="1817"/>
      <c r="AA8" s="1817"/>
      <c r="AB8" s="1817"/>
      <c r="AC8" s="1817"/>
      <c r="AD8" s="1804"/>
      <c r="AE8" s="1804"/>
      <c r="AF8" s="1804"/>
      <c r="AG8" s="1804"/>
      <c r="AH8" s="1804"/>
      <c r="AI8" s="1804"/>
      <c r="AJ8" s="1804"/>
      <c r="AK8" s="1804"/>
      <c r="AL8" s="1804"/>
      <c r="AM8" s="1804"/>
      <c r="AN8" s="1804"/>
      <c r="AO8" s="1804"/>
      <c r="AP8" s="1804"/>
      <c r="AQ8" s="1804"/>
      <c r="AR8" s="1804"/>
      <c r="AS8" s="1804"/>
      <c r="AT8" s="1804"/>
    </row>
    <row r="9" spans="1:46" s="2538" customFormat="1" ht="24" hidden="1" customHeight="1" x14ac:dyDescent="0.25">
      <c r="A9" s="3561">
        <v>40940</v>
      </c>
      <c r="B9" s="2544">
        <v>6458</v>
      </c>
      <c r="C9" s="2545">
        <v>4467</v>
      </c>
      <c r="D9" s="2545">
        <v>68981</v>
      </c>
      <c r="E9" s="2544">
        <v>79906</v>
      </c>
      <c r="F9" s="2545">
        <v>1443</v>
      </c>
      <c r="G9" s="2546">
        <v>0.2</v>
      </c>
      <c r="H9" s="2547">
        <f>E9+F9+G9</f>
        <v>81349.2</v>
      </c>
      <c r="I9" s="2547">
        <f>H9/28.7562</f>
        <v>2828.9273269764431</v>
      </c>
      <c r="J9" s="2548">
        <v>4.3</v>
      </c>
      <c r="K9" s="1804"/>
      <c r="L9" s="2536"/>
      <c r="M9" s="2536"/>
      <c r="N9" s="1804"/>
      <c r="O9" s="1804"/>
      <c r="P9" s="1804"/>
      <c r="Q9" s="2537"/>
      <c r="R9" s="1804"/>
      <c r="S9" s="1804"/>
      <c r="T9" s="2537"/>
      <c r="U9" s="1804"/>
      <c r="V9" s="1817"/>
      <c r="W9" s="1817"/>
      <c r="X9" s="1817"/>
      <c r="Y9" s="1817"/>
      <c r="Z9" s="1817"/>
      <c r="AA9" s="1817"/>
      <c r="AB9" s="1804"/>
      <c r="AC9" s="1804"/>
      <c r="AD9" s="1804"/>
      <c r="AE9" s="1804"/>
      <c r="AF9" s="1804"/>
      <c r="AG9" s="1804"/>
      <c r="AH9" s="1804"/>
      <c r="AI9" s="1804"/>
      <c r="AJ9" s="1804"/>
      <c r="AK9" s="1804"/>
      <c r="AL9" s="1804"/>
      <c r="AM9" s="1804"/>
      <c r="AN9" s="1804"/>
      <c r="AO9" s="1804"/>
      <c r="AP9" s="1804"/>
      <c r="AQ9" s="1804"/>
      <c r="AR9" s="1804"/>
      <c r="AS9" s="1804"/>
      <c r="AT9" s="1804"/>
    </row>
    <row r="10" spans="1:46" s="2538" customFormat="1" ht="24" hidden="1" customHeight="1" x14ac:dyDescent="0.25">
      <c r="A10" s="3561">
        <v>40969</v>
      </c>
      <c r="B10" s="2544">
        <v>6040</v>
      </c>
      <c r="C10" s="2545">
        <v>4459</v>
      </c>
      <c r="D10" s="2545">
        <v>68870</v>
      </c>
      <c r="E10" s="2544">
        <v>79369</v>
      </c>
      <c r="F10" s="2545">
        <v>1452</v>
      </c>
      <c r="G10" s="2546">
        <v>0.1</v>
      </c>
      <c r="H10" s="2547">
        <f>E10+F10+G10</f>
        <v>80821.100000000006</v>
      </c>
      <c r="I10" s="2547">
        <v>2798.2</v>
      </c>
      <c r="J10" s="2548">
        <v>4.3</v>
      </c>
      <c r="K10" s="1804"/>
      <c r="L10" s="2536"/>
      <c r="M10" s="2536"/>
      <c r="N10" s="1804"/>
      <c r="O10" s="1804"/>
      <c r="P10" s="1804"/>
      <c r="Q10" s="2537"/>
      <c r="R10" s="1804"/>
      <c r="S10" s="1804"/>
      <c r="T10" s="2537"/>
      <c r="U10" s="1804"/>
      <c r="V10" s="1817"/>
      <c r="W10" s="1817"/>
      <c r="X10" s="1817"/>
      <c r="Y10" s="1817"/>
      <c r="Z10" s="1817"/>
      <c r="AA10" s="1817"/>
      <c r="AB10" s="1804"/>
      <c r="AC10" s="1804"/>
      <c r="AD10" s="1804"/>
      <c r="AE10" s="1804"/>
      <c r="AF10" s="1804"/>
      <c r="AG10" s="1804"/>
      <c r="AH10" s="1804"/>
      <c r="AI10" s="1804"/>
      <c r="AJ10" s="1804"/>
      <c r="AK10" s="1804"/>
      <c r="AL10" s="1804"/>
      <c r="AM10" s="1804"/>
      <c r="AN10" s="1804"/>
      <c r="AO10" s="1804"/>
      <c r="AP10" s="1804"/>
      <c r="AQ10" s="1804"/>
      <c r="AR10" s="1804"/>
      <c r="AS10" s="1804"/>
      <c r="AT10" s="1804"/>
    </row>
    <row r="11" spans="1:46" s="2538" customFormat="1" ht="24" hidden="1" customHeight="1" x14ac:dyDescent="0.25">
      <c r="A11" s="3561">
        <v>41000</v>
      </c>
      <c r="B11" s="2544">
        <v>6079</v>
      </c>
      <c r="C11" s="2545">
        <v>4495</v>
      </c>
      <c r="D11" s="2545">
        <v>68421</v>
      </c>
      <c r="E11" s="2544">
        <v>78995</v>
      </c>
      <c r="F11" s="2545">
        <v>1462</v>
      </c>
      <c r="G11" s="2546">
        <v>0.1</v>
      </c>
      <c r="H11" s="2547">
        <v>80457.100000000006</v>
      </c>
      <c r="I11" s="2547">
        <v>2771.4</v>
      </c>
      <c r="J11" s="2548">
        <v>4.3</v>
      </c>
      <c r="K11" s="1804"/>
      <c r="L11" s="2536"/>
      <c r="M11" s="2536"/>
      <c r="N11" s="1804"/>
      <c r="O11" s="1804"/>
      <c r="P11" s="1804"/>
      <c r="Q11" s="2537"/>
      <c r="R11" s="1804"/>
      <c r="S11" s="1804"/>
      <c r="T11" s="2537"/>
      <c r="U11" s="1804"/>
      <c r="V11" s="1817"/>
      <c r="W11" s="1817"/>
      <c r="X11" s="1817"/>
      <c r="Y11" s="1817"/>
      <c r="Z11" s="1817"/>
      <c r="AA11" s="1817"/>
      <c r="AB11" s="1804"/>
      <c r="AC11" s="1804"/>
      <c r="AD11" s="1804"/>
      <c r="AE11" s="1804"/>
      <c r="AF11" s="1804"/>
      <c r="AG11" s="1804"/>
      <c r="AH11" s="1804"/>
      <c r="AI11" s="1804"/>
      <c r="AJ11" s="1804"/>
      <c r="AK11" s="1804"/>
      <c r="AL11" s="1804"/>
      <c r="AM11" s="1804"/>
      <c r="AN11" s="1804"/>
      <c r="AO11" s="1804"/>
      <c r="AP11" s="1804"/>
      <c r="AQ11" s="1804"/>
      <c r="AR11" s="1804"/>
      <c r="AS11" s="1804"/>
      <c r="AT11" s="1804"/>
    </row>
    <row r="12" spans="1:46" s="2538" customFormat="1" ht="24" hidden="1" customHeight="1" x14ac:dyDescent="0.25">
      <c r="A12" s="3561">
        <v>41030</v>
      </c>
      <c r="B12" s="2544">
        <v>5875</v>
      </c>
      <c r="C12" s="2545">
        <v>4503</v>
      </c>
      <c r="D12" s="2545">
        <v>67703</v>
      </c>
      <c r="E12" s="2544">
        <v>78081</v>
      </c>
      <c r="F12" s="2545">
        <v>1463</v>
      </c>
      <c r="G12" s="2546">
        <v>0.2</v>
      </c>
      <c r="H12" s="2547">
        <f t="shared" ref="H12:H21" si="0">E12+F12+G12</f>
        <v>79544.2</v>
      </c>
      <c r="I12" s="2547">
        <v>2667.5</v>
      </c>
      <c r="J12" s="2548">
        <v>4.2</v>
      </c>
      <c r="K12" s="1804"/>
      <c r="L12" s="2536"/>
      <c r="M12" s="2536"/>
      <c r="N12" s="1804"/>
      <c r="O12" s="1804"/>
      <c r="P12" s="1804"/>
      <c r="Q12" s="2537"/>
      <c r="R12" s="1804"/>
      <c r="S12" s="1804"/>
      <c r="T12" s="2537"/>
      <c r="U12" s="1804"/>
      <c r="V12" s="1817"/>
      <c r="W12" s="1817"/>
      <c r="X12" s="1817"/>
      <c r="Y12" s="1817"/>
      <c r="Z12" s="1817"/>
      <c r="AA12" s="1817"/>
      <c r="AB12" s="1804"/>
      <c r="AC12" s="1804"/>
      <c r="AD12" s="1804"/>
      <c r="AE12" s="1804"/>
      <c r="AF12" s="1804"/>
      <c r="AG12" s="1804"/>
      <c r="AH12" s="1804"/>
      <c r="AI12" s="1804"/>
      <c r="AJ12" s="1804"/>
      <c r="AK12" s="1804"/>
      <c r="AL12" s="1804"/>
      <c r="AM12" s="1804"/>
      <c r="AN12" s="1804"/>
      <c r="AO12" s="1804"/>
      <c r="AP12" s="1804"/>
      <c r="AQ12" s="1804"/>
      <c r="AR12" s="1804"/>
      <c r="AS12" s="1804"/>
      <c r="AT12" s="1804"/>
    </row>
    <row r="13" spans="1:46" s="2538" customFormat="1" ht="28.5" hidden="1" customHeight="1" x14ac:dyDescent="0.25">
      <c r="A13" s="3561">
        <v>41061</v>
      </c>
      <c r="B13" s="2544">
        <v>6118</v>
      </c>
      <c r="C13" s="2545">
        <v>4676</v>
      </c>
      <c r="D13" s="2545">
        <v>74295</v>
      </c>
      <c r="E13" s="2544">
        <v>85089</v>
      </c>
      <c r="F13" s="2545">
        <v>1582</v>
      </c>
      <c r="G13" s="2546">
        <v>0.1</v>
      </c>
      <c r="H13" s="2547">
        <f t="shared" si="0"/>
        <v>86671.1</v>
      </c>
      <c r="I13" s="2547">
        <v>2798</v>
      </c>
      <c r="J13" s="2548">
        <v>4.5999999999999996</v>
      </c>
      <c r="K13" s="1804"/>
      <c r="L13" s="2536"/>
      <c r="M13" s="2536"/>
      <c r="N13" s="1804"/>
      <c r="O13" s="1804"/>
      <c r="P13" s="1804"/>
      <c r="Q13" s="2537"/>
      <c r="R13" s="1804"/>
      <c r="S13" s="1804"/>
      <c r="T13" s="2537"/>
      <c r="U13" s="1804"/>
      <c r="V13" s="1817"/>
      <c r="W13" s="1817"/>
      <c r="X13" s="1817"/>
      <c r="Y13" s="1817"/>
      <c r="Z13" s="1817"/>
      <c r="AA13" s="1817"/>
      <c r="AB13" s="1804"/>
      <c r="AC13" s="1804"/>
      <c r="AD13" s="1804"/>
      <c r="AE13" s="1804"/>
      <c r="AF13" s="1804"/>
      <c r="AG13" s="1804"/>
      <c r="AH13" s="1804"/>
      <c r="AI13" s="1804"/>
      <c r="AJ13" s="1804"/>
      <c r="AK13" s="1804"/>
      <c r="AL13" s="1804"/>
      <c r="AM13" s="1804"/>
      <c r="AN13" s="1804"/>
      <c r="AO13" s="1804"/>
      <c r="AP13" s="1804"/>
      <c r="AQ13" s="1804"/>
      <c r="AR13" s="1804"/>
      <c r="AS13" s="1804"/>
      <c r="AT13" s="1804"/>
    </row>
    <row r="14" spans="1:46" s="2538" customFormat="1" ht="24" hidden="1" customHeight="1" x14ac:dyDescent="0.25">
      <c r="A14" s="3561">
        <v>41091</v>
      </c>
      <c r="B14" s="2544">
        <v>6305</v>
      </c>
      <c r="C14" s="2545">
        <v>4654</v>
      </c>
      <c r="D14" s="2545">
        <v>75348</v>
      </c>
      <c r="E14" s="2544">
        <v>86307</v>
      </c>
      <c r="F14" s="2545">
        <v>1568</v>
      </c>
      <c r="G14" s="2546">
        <v>0.2</v>
      </c>
      <c r="H14" s="2547">
        <f t="shared" si="0"/>
        <v>87875.199999999997</v>
      </c>
      <c r="I14" s="2547">
        <v>2845.4</v>
      </c>
      <c r="J14" s="2548">
        <v>4.7</v>
      </c>
      <c r="K14" s="1804"/>
      <c r="L14" s="2536"/>
      <c r="M14" s="2536"/>
      <c r="N14" s="1804"/>
      <c r="O14" s="1804"/>
      <c r="P14" s="1804"/>
      <c r="Q14" s="2537"/>
      <c r="R14" s="1804"/>
      <c r="S14" s="1804"/>
      <c r="T14" s="2537"/>
      <c r="U14" s="1804"/>
      <c r="V14" s="1817"/>
      <c r="W14" s="1817"/>
      <c r="X14" s="1817"/>
      <c r="Y14" s="1817"/>
      <c r="Z14" s="1817"/>
      <c r="AA14" s="1817"/>
      <c r="AB14" s="1804"/>
      <c r="AC14" s="1804"/>
      <c r="AD14" s="1804"/>
      <c r="AE14" s="1804"/>
      <c r="AF14" s="1804"/>
      <c r="AG14" s="1804"/>
      <c r="AH14" s="1804"/>
      <c r="AI14" s="1804"/>
      <c r="AJ14" s="1804"/>
      <c r="AK14" s="1804"/>
      <c r="AL14" s="1804"/>
      <c r="AM14" s="1804"/>
      <c r="AN14" s="1804"/>
      <c r="AO14" s="1804"/>
      <c r="AP14" s="1804"/>
      <c r="AQ14" s="1804"/>
      <c r="AR14" s="1804"/>
      <c r="AS14" s="1804"/>
      <c r="AT14" s="1804"/>
    </row>
    <row r="15" spans="1:46" s="2538" customFormat="1" ht="24" hidden="1" customHeight="1" x14ac:dyDescent="0.25">
      <c r="A15" s="3561">
        <v>41122</v>
      </c>
      <c r="B15" s="2544">
        <v>6361</v>
      </c>
      <c r="C15" s="2545">
        <v>4631</v>
      </c>
      <c r="D15" s="2545">
        <v>75754</v>
      </c>
      <c r="E15" s="2544">
        <v>86746</v>
      </c>
      <c r="F15" s="2545">
        <v>1561</v>
      </c>
      <c r="G15" s="2546">
        <v>0.2</v>
      </c>
      <c r="H15" s="2547">
        <f t="shared" si="0"/>
        <v>88307.199999999997</v>
      </c>
      <c r="I15" s="2547">
        <v>2897.9</v>
      </c>
      <c r="J15" s="2548">
        <v>4.7</v>
      </c>
      <c r="K15" s="1804"/>
      <c r="L15" s="2536"/>
      <c r="M15" s="2536"/>
      <c r="N15" s="1804"/>
      <c r="O15" s="1804"/>
      <c r="P15" s="1804"/>
      <c r="Q15" s="2537"/>
      <c r="R15" s="1804"/>
      <c r="S15" s="1804"/>
      <c r="T15" s="2537"/>
      <c r="U15" s="1804"/>
      <c r="V15" s="1817"/>
      <c r="W15" s="1817"/>
      <c r="X15" s="1817"/>
      <c r="Y15" s="1817"/>
      <c r="Z15" s="1817"/>
      <c r="AA15" s="1817"/>
      <c r="AB15" s="1804"/>
      <c r="AC15" s="1804"/>
      <c r="AD15" s="1804"/>
      <c r="AE15" s="1804"/>
      <c r="AF15" s="1804"/>
      <c r="AG15" s="1804"/>
      <c r="AH15" s="1804"/>
      <c r="AI15" s="1804"/>
      <c r="AJ15" s="1804"/>
      <c r="AK15" s="1804"/>
      <c r="AL15" s="1804"/>
      <c r="AM15" s="1804"/>
      <c r="AN15" s="1804"/>
      <c r="AO15" s="1804"/>
      <c r="AP15" s="1804"/>
      <c r="AQ15" s="1804"/>
      <c r="AR15" s="1804"/>
      <c r="AS15" s="1804"/>
      <c r="AT15" s="1804"/>
    </row>
    <row r="16" spans="1:46" s="2538" customFormat="1" ht="24" hidden="1" customHeight="1" x14ac:dyDescent="0.25">
      <c r="A16" s="3561" t="s">
        <v>5114</v>
      </c>
      <c r="B16" s="2544">
        <v>6817</v>
      </c>
      <c r="C16" s="2545">
        <v>4685</v>
      </c>
      <c r="D16" s="2545">
        <v>76297</v>
      </c>
      <c r="E16" s="2544">
        <v>87799</v>
      </c>
      <c r="F16" s="2545">
        <v>1580</v>
      </c>
      <c r="G16" s="2546">
        <v>0.2</v>
      </c>
      <c r="H16" s="2547">
        <f t="shared" si="0"/>
        <v>89379.199999999997</v>
      </c>
      <c r="I16" s="2547">
        <v>2935.9</v>
      </c>
      <c r="J16" s="2548">
        <v>4.7</v>
      </c>
      <c r="K16" s="1804"/>
      <c r="L16" s="2536"/>
      <c r="M16" s="2536"/>
      <c r="N16" s="1804"/>
      <c r="O16" s="1804"/>
      <c r="P16" s="1804"/>
      <c r="Q16" s="2537"/>
      <c r="R16" s="1804"/>
      <c r="S16" s="1804"/>
      <c r="T16" s="2537"/>
      <c r="U16" s="1804"/>
      <c r="V16" s="1817"/>
      <c r="W16" s="1817"/>
      <c r="X16" s="1817"/>
      <c r="Y16" s="1817"/>
      <c r="Z16" s="1817"/>
      <c r="AA16" s="1817"/>
      <c r="AB16" s="1804"/>
      <c r="AC16" s="1804"/>
      <c r="AD16" s="1804"/>
      <c r="AE16" s="1804"/>
      <c r="AF16" s="1804"/>
      <c r="AG16" s="1804"/>
      <c r="AH16" s="1804"/>
      <c r="AI16" s="1804"/>
      <c r="AJ16" s="1804"/>
      <c r="AK16" s="1804"/>
      <c r="AL16" s="1804"/>
      <c r="AM16" s="1804"/>
      <c r="AN16" s="1804"/>
      <c r="AO16" s="1804"/>
      <c r="AP16" s="1804"/>
      <c r="AQ16" s="1804"/>
      <c r="AR16" s="1804"/>
      <c r="AS16" s="1804"/>
      <c r="AT16" s="1804"/>
    </row>
    <row r="17" spans="1:46" s="2538" customFormat="1" ht="24" hidden="1" customHeight="1" x14ac:dyDescent="0.25">
      <c r="A17" s="3561">
        <v>41183</v>
      </c>
      <c r="B17" s="2544">
        <v>6689</v>
      </c>
      <c r="C17" s="2545">
        <v>4761</v>
      </c>
      <c r="D17" s="2545">
        <v>76522</v>
      </c>
      <c r="E17" s="2544">
        <v>87972</v>
      </c>
      <c r="F17" s="2545">
        <v>1606</v>
      </c>
      <c r="G17" s="2546">
        <v>0.1</v>
      </c>
      <c r="H17" s="2547">
        <f t="shared" si="0"/>
        <v>89578.1</v>
      </c>
      <c r="I17" s="2547">
        <v>2891.8</v>
      </c>
      <c r="J17" s="2548">
        <v>4.7</v>
      </c>
      <c r="K17" s="1804"/>
      <c r="L17" s="2536"/>
      <c r="M17" s="2536"/>
      <c r="N17" s="1804"/>
      <c r="O17" s="1804"/>
      <c r="P17" s="1804"/>
      <c r="Q17" s="2537"/>
      <c r="R17" s="1804"/>
      <c r="S17" s="1804"/>
      <c r="T17" s="2537"/>
      <c r="U17" s="1804"/>
      <c r="V17" s="1817"/>
      <c r="W17" s="1817"/>
      <c r="X17" s="1817"/>
      <c r="Y17" s="1817"/>
      <c r="Z17" s="1817"/>
      <c r="AA17" s="1817"/>
      <c r="AB17" s="1804"/>
      <c r="AC17" s="1804"/>
      <c r="AD17" s="1804"/>
      <c r="AE17" s="1804"/>
      <c r="AF17" s="1804"/>
      <c r="AG17" s="1804"/>
      <c r="AH17" s="1804"/>
      <c r="AI17" s="1804"/>
      <c r="AJ17" s="1804"/>
      <c r="AK17" s="1804"/>
      <c r="AL17" s="1804"/>
      <c r="AM17" s="1804"/>
      <c r="AN17" s="1804"/>
      <c r="AO17" s="1804"/>
      <c r="AP17" s="1804"/>
      <c r="AQ17" s="1804"/>
      <c r="AR17" s="1804"/>
      <c r="AS17" s="1804"/>
      <c r="AT17" s="1804"/>
    </row>
    <row r="18" spans="1:46" s="2538" customFormat="1" ht="24" hidden="1" customHeight="1" x14ac:dyDescent="0.25">
      <c r="A18" s="3561">
        <v>41214</v>
      </c>
      <c r="B18" s="2544">
        <v>6694</v>
      </c>
      <c r="C18" s="2545">
        <v>4714</v>
      </c>
      <c r="D18" s="2545">
        <v>78955</v>
      </c>
      <c r="E18" s="2544">
        <v>90363</v>
      </c>
      <c r="F18" s="2545">
        <v>1588</v>
      </c>
      <c r="G18" s="2546">
        <v>0.2</v>
      </c>
      <c r="H18" s="2547">
        <f t="shared" si="0"/>
        <v>91951.2</v>
      </c>
      <c r="I18" s="2547">
        <v>2990.7</v>
      </c>
      <c r="J18" s="2548">
        <v>4.9000000000000004</v>
      </c>
      <c r="K18" s="1804"/>
      <c r="L18" s="2536"/>
      <c r="M18" s="2536"/>
      <c r="N18" s="1804"/>
      <c r="O18" s="1804"/>
      <c r="P18" s="1804"/>
      <c r="Q18" s="2537"/>
      <c r="R18" s="1804"/>
      <c r="S18" s="1804"/>
      <c r="T18" s="2537"/>
      <c r="U18" s="1804"/>
      <c r="V18" s="1817"/>
      <c r="W18" s="1817"/>
      <c r="X18" s="1817"/>
      <c r="Y18" s="1817"/>
      <c r="Z18" s="1817"/>
      <c r="AA18" s="1817"/>
      <c r="AB18" s="1804"/>
      <c r="AC18" s="1804"/>
      <c r="AD18" s="1804"/>
      <c r="AE18" s="1804"/>
      <c r="AF18" s="1804"/>
      <c r="AG18" s="1804"/>
      <c r="AH18" s="1804"/>
      <c r="AI18" s="1804"/>
      <c r="AJ18" s="1804"/>
      <c r="AK18" s="1804"/>
      <c r="AL18" s="1804"/>
      <c r="AM18" s="1804"/>
      <c r="AN18" s="1804"/>
      <c r="AO18" s="1804"/>
      <c r="AP18" s="1804"/>
      <c r="AQ18" s="1804"/>
      <c r="AR18" s="1804"/>
      <c r="AS18" s="1804"/>
      <c r="AT18" s="1804"/>
    </row>
    <row r="19" spans="1:46" s="2538" customFormat="1" ht="24" hidden="1" customHeight="1" x14ac:dyDescent="0.25">
      <c r="A19" s="3561" t="s">
        <v>5115</v>
      </c>
      <c r="B19" s="2544">
        <v>6399</v>
      </c>
      <c r="C19" s="2545">
        <v>4688</v>
      </c>
      <c r="D19" s="2545">
        <v>80322</v>
      </c>
      <c r="E19" s="2544">
        <v>91409</v>
      </c>
      <c r="F19" s="2545">
        <v>1579</v>
      </c>
      <c r="G19" s="2546">
        <v>0.2</v>
      </c>
      <c r="H19" s="2547">
        <f t="shared" si="0"/>
        <v>92988.2</v>
      </c>
      <c r="I19" s="2547">
        <v>3046.3</v>
      </c>
      <c r="J19" s="2548">
        <v>4.9000000000000004</v>
      </c>
      <c r="K19" s="2537"/>
      <c r="L19" s="2536"/>
      <c r="M19" s="2536"/>
      <c r="N19" s="1804"/>
      <c r="O19" s="1804"/>
      <c r="P19" s="1804"/>
      <c r="Q19" s="2537"/>
      <c r="R19" s="1804"/>
      <c r="S19" s="1804"/>
      <c r="T19" s="2537"/>
      <c r="U19" s="1804"/>
      <c r="V19" s="1817"/>
      <c r="W19" s="1817"/>
      <c r="X19" s="1817"/>
      <c r="Y19" s="1817"/>
      <c r="Z19" s="1817"/>
      <c r="AA19" s="1817"/>
      <c r="AB19" s="1804"/>
      <c r="AC19" s="1804"/>
      <c r="AD19" s="1804"/>
      <c r="AE19" s="1804"/>
      <c r="AF19" s="1804"/>
      <c r="AG19" s="1804"/>
      <c r="AH19" s="1804"/>
      <c r="AI19" s="1804"/>
      <c r="AJ19" s="1804"/>
      <c r="AK19" s="1804"/>
      <c r="AL19" s="1804"/>
      <c r="AM19" s="1804"/>
      <c r="AN19" s="1804"/>
      <c r="AO19" s="1804"/>
      <c r="AP19" s="1804"/>
      <c r="AQ19" s="1804"/>
      <c r="AR19" s="1804"/>
      <c r="AS19" s="1804"/>
      <c r="AT19" s="1804"/>
    </row>
    <row r="20" spans="1:46" s="2538" customFormat="1" ht="24" hidden="1" customHeight="1" x14ac:dyDescent="0.25">
      <c r="A20" s="3561" t="s">
        <v>5116</v>
      </c>
      <c r="B20" s="2544">
        <v>6410</v>
      </c>
      <c r="C20" s="2545">
        <v>4681</v>
      </c>
      <c r="D20" s="2545">
        <v>82858</v>
      </c>
      <c r="E20" s="2544">
        <v>93949</v>
      </c>
      <c r="F20" s="2545">
        <v>1577</v>
      </c>
      <c r="G20" s="2546">
        <v>0.1</v>
      </c>
      <c r="H20" s="2547">
        <f t="shared" si="0"/>
        <v>95526.1</v>
      </c>
      <c r="I20" s="2547">
        <v>3142.2</v>
      </c>
      <c r="J20" s="2548">
        <v>5.0835866301836425</v>
      </c>
      <c r="K20" s="1804"/>
      <c r="L20" s="1817"/>
      <c r="M20" s="2536"/>
      <c r="N20" s="2537"/>
      <c r="O20" s="1804"/>
      <c r="P20" s="1804"/>
      <c r="Q20" s="2537"/>
      <c r="R20" s="1804"/>
      <c r="S20" s="1804"/>
      <c r="T20" s="2537"/>
      <c r="U20" s="1804"/>
      <c r="V20" s="1817"/>
      <c r="W20" s="1817"/>
      <c r="X20" s="1817"/>
      <c r="Y20" s="1817"/>
      <c r="Z20" s="1817"/>
      <c r="AA20" s="1817"/>
      <c r="AB20" s="1804"/>
      <c r="AC20" s="1804"/>
      <c r="AD20" s="1804"/>
      <c r="AE20" s="1804"/>
      <c r="AF20" s="1804"/>
      <c r="AG20" s="1804"/>
      <c r="AH20" s="1804"/>
      <c r="AI20" s="1804"/>
      <c r="AJ20" s="1804"/>
      <c r="AK20" s="1804"/>
      <c r="AL20" s="1804"/>
      <c r="AM20" s="1804"/>
      <c r="AN20" s="1804"/>
      <c r="AO20" s="1804"/>
      <c r="AP20" s="1804"/>
      <c r="AQ20" s="1804"/>
      <c r="AR20" s="1804"/>
      <c r="AS20" s="1804"/>
      <c r="AT20" s="1804"/>
    </row>
    <row r="21" spans="1:46" s="2538" customFormat="1" ht="24" hidden="1" customHeight="1" x14ac:dyDescent="0.25">
      <c r="A21" s="3562" t="s">
        <v>5117</v>
      </c>
      <c r="B21" s="2544">
        <v>6195</v>
      </c>
      <c r="C21" s="2545">
        <v>4664</v>
      </c>
      <c r="D21" s="2545">
        <v>82523</v>
      </c>
      <c r="E21" s="2544">
        <v>93382</v>
      </c>
      <c r="F21" s="2545">
        <v>1571</v>
      </c>
      <c r="G21" s="2546">
        <v>0.1</v>
      </c>
      <c r="H21" s="2547">
        <f t="shared" si="0"/>
        <v>94953.1</v>
      </c>
      <c r="I21" s="2547">
        <v>3081</v>
      </c>
      <c r="J21" s="2548">
        <v>5.05309344414239</v>
      </c>
      <c r="K21" s="2537"/>
      <c r="L21" s="1817"/>
      <c r="M21" s="2536"/>
      <c r="N21" s="2537"/>
      <c r="O21" s="1804"/>
      <c r="P21" s="1804"/>
      <c r="Q21" s="2537"/>
      <c r="R21" s="1804"/>
      <c r="S21" s="1804"/>
      <c r="T21" s="2537"/>
      <c r="U21" s="1804"/>
      <c r="V21" s="1817"/>
      <c r="W21" s="1817"/>
      <c r="X21" s="1817"/>
      <c r="Y21" s="1817"/>
      <c r="Z21" s="1817"/>
      <c r="AA21" s="1817"/>
      <c r="AB21" s="1804"/>
      <c r="AC21" s="1804"/>
      <c r="AD21" s="1804"/>
      <c r="AE21" s="1804"/>
      <c r="AF21" s="1804"/>
      <c r="AG21" s="1804"/>
      <c r="AH21" s="1804"/>
      <c r="AI21" s="1804"/>
      <c r="AJ21" s="1804"/>
      <c r="AK21" s="1804"/>
      <c r="AL21" s="1804"/>
      <c r="AM21" s="1804"/>
      <c r="AN21" s="1804"/>
      <c r="AO21" s="1804"/>
      <c r="AP21" s="1804"/>
      <c r="AQ21" s="1804"/>
      <c r="AR21" s="1804"/>
      <c r="AS21" s="1804"/>
      <c r="AT21" s="1804"/>
    </row>
    <row r="22" spans="1:46" s="2538" customFormat="1" ht="24" hidden="1" customHeight="1" x14ac:dyDescent="0.25">
      <c r="A22" s="3562" t="s">
        <v>777</v>
      </c>
      <c r="B22" s="2544">
        <v>6263</v>
      </c>
      <c r="C22" s="2545">
        <v>4664</v>
      </c>
      <c r="D22" s="2545">
        <v>85650</v>
      </c>
      <c r="E22" s="2544">
        <v>96577</v>
      </c>
      <c r="F22" s="2545">
        <v>1572</v>
      </c>
      <c r="G22" s="2546">
        <v>0.2</v>
      </c>
      <c r="H22" s="2547">
        <v>98149.2</v>
      </c>
      <c r="I22" s="2547">
        <v>3150.3514684641309</v>
      </c>
      <c r="J22" s="2548">
        <v>5.223179433507914</v>
      </c>
      <c r="K22" s="2537"/>
      <c r="L22" s="1817"/>
      <c r="M22" s="2536"/>
      <c r="N22" s="2537"/>
      <c r="O22" s="1804"/>
      <c r="P22" s="1804"/>
      <c r="Q22" s="2537"/>
      <c r="R22" s="1804"/>
      <c r="S22" s="1804"/>
      <c r="T22" s="2537"/>
      <c r="U22" s="1804"/>
      <c r="V22" s="1817"/>
      <c r="W22" s="1817"/>
      <c r="X22" s="1817"/>
      <c r="Y22" s="1817"/>
      <c r="Z22" s="1817"/>
      <c r="AA22" s="1817"/>
      <c r="AB22" s="1804"/>
      <c r="AC22" s="1804"/>
      <c r="AD22" s="1804"/>
      <c r="AE22" s="1804"/>
      <c r="AF22" s="1804"/>
      <c r="AG22" s="1804"/>
      <c r="AH22" s="1804"/>
      <c r="AI22" s="1804"/>
      <c r="AJ22" s="1804"/>
      <c r="AK22" s="1804"/>
      <c r="AL22" s="1804"/>
      <c r="AM22" s="1804"/>
      <c r="AN22" s="1804"/>
      <c r="AO22" s="1804"/>
      <c r="AP22" s="1804"/>
      <c r="AQ22" s="1804"/>
      <c r="AR22" s="1804"/>
      <c r="AS22" s="1804"/>
      <c r="AT22" s="1804"/>
    </row>
    <row r="23" spans="1:46" s="2538" customFormat="1" ht="24" hidden="1" customHeight="1" x14ac:dyDescent="0.25">
      <c r="A23" s="3562" t="s">
        <v>778</v>
      </c>
      <c r="B23" s="2544">
        <v>5743</v>
      </c>
      <c r="C23" s="2545">
        <v>4673</v>
      </c>
      <c r="D23" s="2545">
        <v>85290</v>
      </c>
      <c r="E23" s="2544">
        <v>95706</v>
      </c>
      <c r="F23" s="2545">
        <v>1573</v>
      </c>
      <c r="G23" s="2546">
        <v>0.1</v>
      </c>
      <c r="H23" s="2547">
        <v>97279.1</v>
      </c>
      <c r="I23" s="2547">
        <v>3140.1931004206117</v>
      </c>
      <c r="J23" s="2548">
        <v>5.1768755571126377</v>
      </c>
      <c r="K23" s="2537"/>
      <c r="L23" s="1817"/>
      <c r="M23" s="2536"/>
      <c r="N23" s="2537"/>
      <c r="O23" s="1804"/>
      <c r="P23" s="1804"/>
      <c r="Q23" s="2537"/>
      <c r="R23" s="1804"/>
      <c r="S23" s="1804"/>
      <c r="T23" s="2537"/>
      <c r="U23" s="1804"/>
      <c r="V23" s="1817"/>
      <c r="W23" s="1817"/>
      <c r="X23" s="1817"/>
      <c r="Y23" s="1817"/>
      <c r="Z23" s="1817"/>
      <c r="AA23" s="1817"/>
      <c r="AB23" s="1804"/>
      <c r="AC23" s="1804"/>
      <c r="AD23" s="1804"/>
      <c r="AE23" s="1804"/>
      <c r="AF23" s="1804"/>
      <c r="AG23" s="1804"/>
      <c r="AH23" s="1804"/>
      <c r="AI23" s="1804"/>
      <c r="AJ23" s="1804"/>
      <c r="AK23" s="1804"/>
      <c r="AL23" s="1804"/>
      <c r="AM23" s="1804"/>
      <c r="AN23" s="1804"/>
      <c r="AO23" s="1804"/>
      <c r="AP23" s="1804"/>
      <c r="AQ23" s="1804"/>
      <c r="AR23" s="1804"/>
      <c r="AS23" s="1804"/>
      <c r="AT23" s="1804"/>
    </row>
    <row r="24" spans="1:46" s="2538" customFormat="1" ht="24" hidden="1" customHeight="1" x14ac:dyDescent="0.25">
      <c r="A24" s="3562" t="s">
        <v>5118</v>
      </c>
      <c r="B24" s="2549">
        <v>5542</v>
      </c>
      <c r="C24" s="2550">
        <v>4651</v>
      </c>
      <c r="D24" s="2550">
        <v>93693</v>
      </c>
      <c r="E24" s="2549">
        <v>103886</v>
      </c>
      <c r="F24" s="2550">
        <v>1568</v>
      </c>
      <c r="G24" s="2551">
        <v>0.1</v>
      </c>
      <c r="H24" s="2547">
        <f t="shared" ref="H24:H36" si="1">E24+F24+G24</f>
        <v>105454.1</v>
      </c>
      <c r="I24" s="2552">
        <v>3391.5</v>
      </c>
      <c r="J24" s="2548">
        <v>5.6119223213137444</v>
      </c>
      <c r="K24" s="1994"/>
      <c r="L24" s="1817"/>
      <c r="M24" s="2536"/>
      <c r="N24" s="2537"/>
      <c r="O24" s="1804"/>
      <c r="P24" s="1804"/>
      <c r="Q24" s="2537"/>
      <c r="R24" s="1804"/>
      <c r="S24" s="1804"/>
      <c r="T24" s="2537"/>
      <c r="U24" s="1804"/>
      <c r="V24" s="1817"/>
      <c r="W24" s="1817"/>
      <c r="X24" s="1817"/>
      <c r="Y24" s="1817"/>
      <c r="Z24" s="1817"/>
      <c r="AA24" s="1817"/>
      <c r="AB24" s="1804"/>
      <c r="AC24" s="1804"/>
      <c r="AD24" s="1804"/>
      <c r="AE24" s="1804"/>
      <c r="AF24" s="1804"/>
      <c r="AG24" s="1804"/>
      <c r="AH24" s="1804"/>
      <c r="AI24" s="1804"/>
      <c r="AJ24" s="1804"/>
      <c r="AK24" s="1804"/>
      <c r="AL24" s="1804"/>
      <c r="AM24" s="1804"/>
      <c r="AN24" s="1804"/>
      <c r="AO24" s="1804"/>
      <c r="AP24" s="1804"/>
      <c r="AQ24" s="1804"/>
      <c r="AR24" s="1804"/>
      <c r="AS24" s="1804"/>
      <c r="AT24" s="1804"/>
    </row>
    <row r="25" spans="1:46" s="2538" customFormat="1" ht="24" hidden="1" customHeight="1" x14ac:dyDescent="0.25">
      <c r="A25" s="3562" t="s">
        <v>5119</v>
      </c>
      <c r="B25" s="2549">
        <v>4699</v>
      </c>
      <c r="C25" s="2550">
        <v>4662</v>
      </c>
      <c r="D25" s="2550">
        <v>94063</v>
      </c>
      <c r="E25" s="2549">
        <v>103424</v>
      </c>
      <c r="F25" s="2550">
        <v>1616</v>
      </c>
      <c r="G25" s="2551">
        <v>0.1</v>
      </c>
      <c r="H25" s="2547">
        <f t="shared" si="1"/>
        <v>105040.1</v>
      </c>
      <c r="I25" s="2552">
        <v>3386.9</v>
      </c>
      <c r="J25" s="2548">
        <v>5.6</v>
      </c>
      <c r="K25" s="1994"/>
      <c r="L25" s="1817"/>
      <c r="M25" s="2536"/>
      <c r="N25" s="2537"/>
      <c r="O25" s="1804"/>
      <c r="P25" s="1804"/>
      <c r="Q25" s="2537"/>
      <c r="R25" s="1804"/>
      <c r="S25" s="1804"/>
      <c r="T25" s="2537"/>
      <c r="U25" s="1804"/>
      <c r="V25" s="1817"/>
      <c r="W25" s="1817"/>
      <c r="X25" s="1817"/>
      <c r="Y25" s="1817"/>
      <c r="Z25" s="1817"/>
      <c r="AA25" s="1817"/>
      <c r="AB25" s="1804"/>
      <c r="AC25" s="1804"/>
      <c r="AD25" s="1804"/>
      <c r="AE25" s="1804"/>
      <c r="AF25" s="1804"/>
      <c r="AG25" s="1804"/>
      <c r="AH25" s="1804"/>
      <c r="AI25" s="1804"/>
      <c r="AJ25" s="1804"/>
      <c r="AK25" s="1804"/>
      <c r="AL25" s="1804"/>
      <c r="AM25" s="1804"/>
      <c r="AN25" s="1804"/>
      <c r="AO25" s="1804"/>
      <c r="AP25" s="1804"/>
      <c r="AQ25" s="1804"/>
      <c r="AR25" s="1804"/>
      <c r="AS25" s="1804"/>
      <c r="AT25" s="1804"/>
    </row>
    <row r="26" spans="1:46" s="2538" customFormat="1" ht="24" hidden="1" customHeight="1" x14ac:dyDescent="0.25">
      <c r="A26" s="3562" t="s">
        <v>5120</v>
      </c>
      <c r="B26" s="2549">
        <v>5165</v>
      </c>
      <c r="C26" s="2550">
        <v>4662</v>
      </c>
      <c r="D26" s="2550">
        <v>90668</v>
      </c>
      <c r="E26" s="2549">
        <v>100495</v>
      </c>
      <c r="F26" s="2550">
        <v>1619</v>
      </c>
      <c r="G26" s="2551">
        <v>0.1</v>
      </c>
      <c r="H26" s="2547">
        <f t="shared" si="1"/>
        <v>102114.1</v>
      </c>
      <c r="I26" s="2552">
        <v>3316.3</v>
      </c>
      <c r="J26" s="2548">
        <v>5.43417844456369</v>
      </c>
      <c r="K26" s="1994"/>
      <c r="L26" s="1817"/>
      <c r="M26" s="2536"/>
      <c r="N26" s="2537"/>
      <c r="O26" s="1804"/>
      <c r="P26" s="1804"/>
      <c r="Q26" s="2537"/>
      <c r="R26" s="1804"/>
      <c r="S26" s="1804"/>
      <c r="T26" s="2537"/>
      <c r="U26" s="1804"/>
      <c r="V26" s="1817"/>
      <c r="W26" s="1817"/>
      <c r="X26" s="1817"/>
      <c r="Y26" s="1817"/>
      <c r="Z26" s="1817"/>
      <c r="AA26" s="1817"/>
      <c r="AB26" s="1804"/>
      <c r="AC26" s="1804"/>
      <c r="AD26" s="1804"/>
      <c r="AE26" s="1804"/>
      <c r="AF26" s="1804"/>
      <c r="AG26" s="1804"/>
      <c r="AH26" s="1804"/>
      <c r="AI26" s="1804"/>
      <c r="AJ26" s="1804"/>
      <c r="AK26" s="1804"/>
      <c r="AL26" s="1804"/>
      <c r="AM26" s="1804"/>
      <c r="AN26" s="1804"/>
      <c r="AO26" s="1804"/>
      <c r="AP26" s="1804"/>
      <c r="AQ26" s="1804"/>
      <c r="AR26" s="1804"/>
      <c r="AS26" s="1804"/>
      <c r="AT26" s="1804"/>
    </row>
    <row r="27" spans="1:46" s="2538" customFormat="1" ht="24" hidden="1" customHeight="1" x14ac:dyDescent="0.25">
      <c r="A27" s="3562" t="s">
        <v>5121</v>
      </c>
      <c r="B27" s="2549">
        <v>5407</v>
      </c>
      <c r="C27" s="2550">
        <v>4667</v>
      </c>
      <c r="D27" s="2550">
        <v>89022</v>
      </c>
      <c r="E27" s="2549">
        <v>99096</v>
      </c>
      <c r="F27" s="2550">
        <v>1620</v>
      </c>
      <c r="G27" s="2551">
        <v>0.1</v>
      </c>
      <c r="H27" s="2547">
        <f t="shared" si="1"/>
        <v>100716.1</v>
      </c>
      <c r="I27" s="2552">
        <v>3271.5</v>
      </c>
      <c r="J27" s="2548">
        <v>5.359781456630583</v>
      </c>
      <c r="K27" s="1994"/>
      <c r="L27" s="1817"/>
      <c r="M27" s="2536"/>
      <c r="N27" s="2537"/>
      <c r="O27" s="1804"/>
      <c r="P27" s="1804"/>
      <c r="Q27" s="2537"/>
      <c r="R27" s="1804"/>
      <c r="S27" s="1804"/>
      <c r="T27" s="2537"/>
      <c r="U27" s="1804"/>
      <c r="V27" s="1817"/>
      <c r="W27" s="1817"/>
      <c r="X27" s="1817"/>
      <c r="Y27" s="1817"/>
      <c r="Z27" s="1817"/>
      <c r="AA27" s="1817"/>
      <c r="AB27" s="1804"/>
      <c r="AC27" s="1804"/>
      <c r="AD27" s="1804"/>
      <c r="AE27" s="1804"/>
      <c r="AF27" s="1804"/>
      <c r="AG27" s="1804"/>
      <c r="AH27" s="1804"/>
      <c r="AI27" s="1804"/>
      <c r="AJ27" s="1804"/>
      <c r="AK27" s="1804"/>
      <c r="AL27" s="1804"/>
      <c r="AM27" s="1804"/>
      <c r="AN27" s="1804"/>
      <c r="AO27" s="1804"/>
      <c r="AP27" s="1804"/>
      <c r="AQ27" s="1804"/>
      <c r="AR27" s="1804"/>
      <c r="AS27" s="1804"/>
      <c r="AT27" s="1804"/>
    </row>
    <row r="28" spans="1:46" s="2538" customFormat="1" ht="24" hidden="1" customHeight="1" x14ac:dyDescent="0.25">
      <c r="A28" s="3562" t="s">
        <v>5122</v>
      </c>
      <c r="B28" s="2549">
        <v>5140</v>
      </c>
      <c r="C28" s="2550">
        <v>4667</v>
      </c>
      <c r="D28" s="2550">
        <v>90922</v>
      </c>
      <c r="E28" s="2549">
        <v>100729</v>
      </c>
      <c r="F28" s="2550">
        <v>1717</v>
      </c>
      <c r="G28" s="2551">
        <v>0.1</v>
      </c>
      <c r="H28" s="2547">
        <f t="shared" si="1"/>
        <v>102446.1</v>
      </c>
      <c r="I28" s="2552">
        <f>H28/30.4674</f>
        <v>3362.4825223025268</v>
      </c>
      <c r="J28" s="2548">
        <v>5.4518463987795638</v>
      </c>
      <c r="K28" s="2537"/>
      <c r="L28" s="1817"/>
      <c r="M28" s="2536"/>
      <c r="N28" s="2537"/>
      <c r="O28" s="1804"/>
      <c r="P28" s="1804"/>
      <c r="Q28" s="2537"/>
      <c r="R28" s="1804"/>
      <c r="S28" s="1804"/>
      <c r="T28" s="2537"/>
      <c r="U28" s="1804"/>
      <c r="V28" s="1817"/>
      <c r="W28" s="1817"/>
      <c r="X28" s="1817"/>
      <c r="Y28" s="1817"/>
      <c r="Z28" s="1817"/>
      <c r="AA28" s="1817"/>
      <c r="AB28" s="1804"/>
      <c r="AC28" s="1804"/>
      <c r="AD28" s="1804"/>
      <c r="AE28" s="1804"/>
      <c r="AF28" s="1804"/>
      <c r="AG28" s="1804"/>
      <c r="AH28" s="1804"/>
      <c r="AI28" s="1804"/>
      <c r="AJ28" s="1804"/>
      <c r="AK28" s="1804"/>
      <c r="AL28" s="1804"/>
      <c r="AM28" s="1804"/>
      <c r="AN28" s="1804"/>
      <c r="AO28" s="1804"/>
      <c r="AP28" s="1804"/>
      <c r="AQ28" s="1804"/>
      <c r="AR28" s="1804"/>
      <c r="AS28" s="1804"/>
      <c r="AT28" s="1804"/>
    </row>
    <row r="29" spans="1:46" s="2538" customFormat="1" ht="24" hidden="1" customHeight="1" x14ac:dyDescent="0.25">
      <c r="A29" s="3562" t="s">
        <v>5123</v>
      </c>
      <c r="B29" s="2549">
        <v>5043</v>
      </c>
      <c r="C29" s="2550">
        <v>4671</v>
      </c>
      <c r="D29" s="2550">
        <v>90302</v>
      </c>
      <c r="E29" s="2549">
        <v>100016</v>
      </c>
      <c r="F29" s="2550">
        <v>1698</v>
      </c>
      <c r="G29" s="2551">
        <v>0.1</v>
      </c>
      <c r="H29" s="2547">
        <f t="shared" si="1"/>
        <v>101714.1</v>
      </c>
      <c r="I29" s="2552">
        <f>H29/30.0499</f>
        <v>3384.8398829946191</v>
      </c>
      <c r="J29" s="2548">
        <v>5.4128917527373357</v>
      </c>
      <c r="K29" s="2537"/>
      <c r="L29" s="1817"/>
      <c r="M29" s="2536"/>
      <c r="N29" s="2537"/>
      <c r="O29" s="1804"/>
      <c r="P29" s="1804"/>
      <c r="Q29" s="2537"/>
      <c r="R29" s="1804"/>
      <c r="S29" s="1804"/>
      <c r="T29" s="2537"/>
      <c r="U29" s="1804"/>
      <c r="V29" s="1817"/>
      <c r="W29" s="1817"/>
      <c r="X29" s="1817"/>
      <c r="Y29" s="1817"/>
      <c r="Z29" s="1817"/>
      <c r="AA29" s="1817"/>
      <c r="AB29" s="1804"/>
      <c r="AC29" s="1804"/>
      <c r="AD29" s="1804"/>
      <c r="AE29" s="1804"/>
      <c r="AF29" s="1804"/>
      <c r="AG29" s="1804"/>
      <c r="AH29" s="1804"/>
      <c r="AI29" s="1804"/>
      <c r="AJ29" s="1804"/>
      <c r="AK29" s="1804"/>
      <c r="AL29" s="1804"/>
      <c r="AM29" s="1804"/>
      <c r="AN29" s="1804"/>
      <c r="AO29" s="1804"/>
      <c r="AP29" s="1804"/>
      <c r="AQ29" s="1804"/>
      <c r="AR29" s="1804"/>
      <c r="AS29" s="1804"/>
      <c r="AT29" s="1804"/>
    </row>
    <row r="30" spans="1:46" s="2538" customFormat="1" ht="24" hidden="1" customHeight="1" x14ac:dyDescent="0.25">
      <c r="A30" s="3562" t="s">
        <v>5124</v>
      </c>
      <c r="B30" s="2549">
        <v>4757</v>
      </c>
      <c r="C30" s="2550">
        <v>4650</v>
      </c>
      <c r="D30" s="2550">
        <v>89619</v>
      </c>
      <c r="E30" s="2549">
        <v>99026</v>
      </c>
      <c r="F30" s="2550">
        <v>1761</v>
      </c>
      <c r="G30" s="2551">
        <v>0.1</v>
      </c>
      <c r="H30" s="2547">
        <f t="shared" si="1"/>
        <v>100787.1</v>
      </c>
      <c r="I30" s="2552">
        <f>H30/30.2987</f>
        <v>3326.4496496549359</v>
      </c>
      <c r="J30" s="2548">
        <v>5.3635598444297612</v>
      </c>
      <c r="K30" s="2537"/>
      <c r="L30" s="1817"/>
      <c r="M30" s="2536"/>
      <c r="N30" s="2537"/>
      <c r="O30" s="1804"/>
      <c r="P30" s="1804"/>
      <c r="Q30" s="2537"/>
      <c r="R30" s="1804"/>
      <c r="S30" s="1804"/>
      <c r="T30" s="2537"/>
      <c r="U30" s="1804"/>
      <c r="V30" s="1817"/>
      <c r="W30" s="1817"/>
      <c r="X30" s="1817"/>
      <c r="Y30" s="1817"/>
      <c r="Z30" s="1817"/>
      <c r="AA30" s="1817"/>
      <c r="AB30" s="1804"/>
      <c r="AC30" s="1804"/>
      <c r="AD30" s="1804"/>
      <c r="AE30" s="1804"/>
      <c r="AF30" s="1804"/>
      <c r="AG30" s="1804"/>
      <c r="AH30" s="1804"/>
      <c r="AI30" s="1804"/>
      <c r="AJ30" s="1804"/>
      <c r="AK30" s="1804"/>
      <c r="AL30" s="1804"/>
      <c r="AM30" s="1804"/>
      <c r="AN30" s="1804"/>
      <c r="AO30" s="1804"/>
      <c r="AP30" s="1804"/>
      <c r="AQ30" s="1804"/>
      <c r="AR30" s="1804"/>
      <c r="AS30" s="1804"/>
      <c r="AT30" s="1804"/>
    </row>
    <row r="31" spans="1:46" s="2538" customFormat="1" ht="24" hidden="1" customHeight="1" x14ac:dyDescent="0.25">
      <c r="A31" s="2553" t="s">
        <v>5125</v>
      </c>
      <c r="B31" s="2554">
        <v>4536</v>
      </c>
      <c r="C31" s="2554">
        <v>4630</v>
      </c>
      <c r="D31" s="2554">
        <v>94092</v>
      </c>
      <c r="E31" s="2555">
        <v>103258</v>
      </c>
      <c r="F31" s="2554">
        <v>1751</v>
      </c>
      <c r="G31" s="2556">
        <v>0.1</v>
      </c>
      <c r="H31" s="2557">
        <f t="shared" si="1"/>
        <v>105009.1</v>
      </c>
      <c r="I31" s="2558">
        <f>H31/30.0792</f>
        <v>3491.0868640123408</v>
      </c>
      <c r="J31" s="2559">
        <v>5.5882408766569256</v>
      </c>
      <c r="K31" s="2537"/>
      <c r="L31" s="1817"/>
      <c r="M31" s="2536"/>
      <c r="N31" s="2537"/>
      <c r="O31" s="1804"/>
      <c r="P31" s="1804"/>
      <c r="Q31" s="2537"/>
      <c r="R31" s="1804"/>
      <c r="S31" s="1804"/>
      <c r="T31" s="2537"/>
      <c r="U31" s="1804"/>
      <c r="V31" s="1817"/>
      <c r="W31" s="1817"/>
      <c r="X31" s="1817"/>
      <c r="Y31" s="1817"/>
      <c r="Z31" s="1817"/>
      <c r="AA31" s="1817"/>
      <c r="AB31" s="1804"/>
      <c r="AC31" s="1804"/>
      <c r="AD31" s="1804"/>
      <c r="AE31" s="1804"/>
      <c r="AF31" s="1804"/>
      <c r="AG31" s="1804"/>
      <c r="AH31" s="1804"/>
      <c r="AI31" s="1804"/>
      <c r="AJ31" s="1804"/>
      <c r="AK31" s="1804"/>
      <c r="AL31" s="1804"/>
      <c r="AM31" s="1804"/>
      <c r="AN31" s="1804"/>
      <c r="AO31" s="1804"/>
      <c r="AP31" s="1804"/>
      <c r="AQ31" s="1804"/>
      <c r="AR31" s="1804"/>
      <c r="AS31" s="1804"/>
      <c r="AT31" s="1804"/>
    </row>
    <row r="32" spans="1:46" s="2538" customFormat="1" ht="24" hidden="1" customHeight="1" x14ac:dyDescent="0.25">
      <c r="A32" s="2553" t="s">
        <v>5126</v>
      </c>
      <c r="B32" s="2554">
        <v>4776</v>
      </c>
      <c r="C32" s="2554">
        <v>4648</v>
      </c>
      <c r="D32" s="2554">
        <v>93308</v>
      </c>
      <c r="E32" s="2555">
        <v>102732</v>
      </c>
      <c r="F32" s="2554">
        <v>1751</v>
      </c>
      <c r="G32" s="2556">
        <v>0.1</v>
      </c>
      <c r="H32" s="2557">
        <f t="shared" si="1"/>
        <v>104483.1</v>
      </c>
      <c r="I32" s="2558">
        <v>3459.3</v>
      </c>
      <c r="J32" s="2559">
        <v>5.4698182103733952</v>
      </c>
      <c r="K32" s="2560"/>
      <c r="L32" s="2536"/>
      <c r="M32" s="2536"/>
      <c r="N32" s="2536"/>
      <c r="O32" s="1804"/>
      <c r="P32" s="2536"/>
      <c r="Q32" s="2536"/>
      <c r="R32" s="2536"/>
      <c r="S32" s="2536"/>
      <c r="T32" s="2537"/>
      <c r="U32" s="1804"/>
      <c r="V32" s="1817"/>
      <c r="W32" s="1817"/>
      <c r="X32" s="1817"/>
      <c r="Y32" s="1817"/>
      <c r="Z32" s="1817"/>
      <c r="AA32" s="1817"/>
      <c r="AB32" s="1804"/>
      <c r="AC32" s="1804"/>
      <c r="AD32" s="1804"/>
      <c r="AE32" s="1804"/>
      <c r="AF32" s="1804"/>
      <c r="AG32" s="1804"/>
      <c r="AH32" s="1804"/>
      <c r="AI32" s="1804"/>
      <c r="AJ32" s="1804"/>
      <c r="AK32" s="1804"/>
      <c r="AL32" s="1804"/>
      <c r="AM32" s="1804"/>
      <c r="AN32" s="1804"/>
      <c r="AO32" s="1804"/>
      <c r="AP32" s="1804"/>
      <c r="AQ32" s="1804"/>
      <c r="AR32" s="1804"/>
      <c r="AS32" s="1804"/>
      <c r="AT32" s="1804"/>
    </row>
    <row r="33" spans="1:46" s="2538" customFormat="1" ht="24" hidden="1" customHeight="1" x14ac:dyDescent="0.25">
      <c r="A33" s="2553" t="s">
        <v>5127</v>
      </c>
      <c r="B33" s="2554">
        <v>5036</v>
      </c>
      <c r="C33" s="2554">
        <v>4637</v>
      </c>
      <c r="D33" s="2554">
        <v>98772</v>
      </c>
      <c r="E33" s="2555">
        <v>108445</v>
      </c>
      <c r="F33" s="2554">
        <v>1761</v>
      </c>
      <c r="G33" s="2556">
        <v>0.1</v>
      </c>
      <c r="H33" s="2557">
        <f t="shared" si="1"/>
        <v>110206.1</v>
      </c>
      <c r="I33" s="2558">
        <v>3662.5</v>
      </c>
      <c r="J33" s="2559">
        <v>5.769424267410054</v>
      </c>
      <c r="K33" s="2560"/>
      <c r="L33" s="2536"/>
      <c r="M33" s="2536"/>
      <c r="N33" s="2536"/>
      <c r="O33" s="1804"/>
      <c r="P33" s="2536"/>
      <c r="Q33" s="2536"/>
      <c r="R33" s="2536"/>
      <c r="S33" s="1804"/>
      <c r="T33" s="2537"/>
      <c r="U33" s="1804"/>
      <c r="V33" s="1817"/>
      <c r="W33" s="1817"/>
      <c r="X33" s="1817"/>
      <c r="Y33" s="1817"/>
      <c r="Z33" s="1817"/>
      <c r="AA33" s="1817"/>
      <c r="AB33" s="1804"/>
      <c r="AC33" s="1804"/>
      <c r="AD33" s="1804"/>
      <c r="AE33" s="1804"/>
      <c r="AF33" s="1804"/>
      <c r="AG33" s="1804"/>
      <c r="AH33" s="1804"/>
      <c r="AI33" s="1804"/>
      <c r="AJ33" s="1804"/>
      <c r="AK33" s="1804"/>
      <c r="AL33" s="1804"/>
      <c r="AM33" s="1804"/>
      <c r="AN33" s="1804"/>
      <c r="AO33" s="1804"/>
      <c r="AP33" s="1804"/>
      <c r="AQ33" s="1804"/>
      <c r="AR33" s="1804"/>
      <c r="AS33" s="1804"/>
      <c r="AT33" s="1804"/>
    </row>
    <row r="34" spans="1:46" s="2538" customFormat="1" ht="24" hidden="1" customHeight="1" x14ac:dyDescent="0.25">
      <c r="A34" s="2553" t="s">
        <v>5128</v>
      </c>
      <c r="B34" s="2554">
        <v>4900</v>
      </c>
      <c r="C34" s="2554">
        <v>4648</v>
      </c>
      <c r="D34" s="2554">
        <v>100713</v>
      </c>
      <c r="E34" s="2555">
        <v>110261</v>
      </c>
      <c r="F34" s="2554">
        <v>1757</v>
      </c>
      <c r="G34" s="2556">
        <v>0.1</v>
      </c>
      <c r="H34" s="2557">
        <f t="shared" si="1"/>
        <v>112018.1</v>
      </c>
      <c r="I34" s="2558">
        <v>3722.9</v>
      </c>
      <c r="J34" s="2559">
        <v>5.8642846859580935</v>
      </c>
      <c r="K34" s="2560"/>
      <c r="L34" s="2536"/>
      <c r="M34" s="2536"/>
      <c r="N34" s="2536"/>
      <c r="O34" s="1804"/>
      <c r="P34" s="2536"/>
      <c r="Q34" s="2536"/>
      <c r="R34" s="2536"/>
      <c r="S34" s="1804"/>
      <c r="T34" s="2537"/>
      <c r="U34" s="1804"/>
      <c r="V34" s="1817"/>
      <c r="W34" s="1817"/>
      <c r="X34" s="1817"/>
      <c r="Y34" s="1817"/>
      <c r="Z34" s="1817"/>
      <c r="AA34" s="1817"/>
      <c r="AB34" s="1804"/>
      <c r="AC34" s="1804"/>
      <c r="AD34" s="1804"/>
      <c r="AE34" s="1804"/>
      <c r="AF34" s="1804"/>
      <c r="AG34" s="1804"/>
      <c r="AH34" s="1804"/>
      <c r="AI34" s="1804"/>
      <c r="AJ34" s="1804"/>
      <c r="AK34" s="1804"/>
      <c r="AL34" s="1804"/>
      <c r="AM34" s="1804"/>
      <c r="AN34" s="1804"/>
      <c r="AO34" s="1804"/>
      <c r="AP34" s="1804"/>
      <c r="AQ34" s="1804"/>
      <c r="AR34" s="1804"/>
      <c r="AS34" s="1804"/>
      <c r="AT34" s="1804"/>
    </row>
    <row r="35" spans="1:46" s="2538" customFormat="1" ht="24" hidden="1" customHeight="1" x14ac:dyDescent="0.25">
      <c r="A35" s="2553" t="s">
        <v>5129</v>
      </c>
      <c r="B35" s="2554">
        <v>4867</v>
      </c>
      <c r="C35" s="2554">
        <v>4648</v>
      </c>
      <c r="D35" s="2554">
        <v>105183</v>
      </c>
      <c r="E35" s="2555">
        <v>114698</v>
      </c>
      <c r="F35" s="2554">
        <v>1782</v>
      </c>
      <c r="G35" s="2556">
        <v>0.1</v>
      </c>
      <c r="H35" s="2557">
        <f t="shared" si="1"/>
        <v>116480.1</v>
      </c>
      <c r="I35" s="2558">
        <v>3885.8</v>
      </c>
      <c r="J35" s="2559">
        <v>6.0978758490714213</v>
      </c>
      <c r="K35" s="2560"/>
      <c r="L35" s="2536"/>
      <c r="M35" s="2536"/>
      <c r="N35" s="2536"/>
      <c r="O35" s="1804"/>
      <c r="P35" s="2536"/>
      <c r="Q35" s="2536"/>
      <c r="R35" s="2536"/>
      <c r="S35" s="1804"/>
      <c r="T35" s="2537"/>
      <c r="U35" s="1804"/>
      <c r="V35" s="1817"/>
      <c r="W35" s="1817"/>
      <c r="X35" s="1817"/>
      <c r="Y35" s="1817"/>
      <c r="Z35" s="1817"/>
      <c r="AA35" s="1817"/>
      <c r="AB35" s="1804"/>
      <c r="AC35" s="1804"/>
      <c r="AD35" s="1804"/>
      <c r="AE35" s="1804"/>
      <c r="AF35" s="1804"/>
      <c r="AG35" s="1804"/>
      <c r="AH35" s="1804"/>
      <c r="AI35" s="1804"/>
      <c r="AJ35" s="1804"/>
      <c r="AK35" s="1804"/>
      <c r="AL35" s="1804"/>
      <c r="AM35" s="1804"/>
      <c r="AN35" s="1804"/>
      <c r="AO35" s="1804"/>
      <c r="AP35" s="1804"/>
      <c r="AQ35" s="1804"/>
      <c r="AR35" s="1804"/>
      <c r="AS35" s="1804"/>
      <c r="AT35" s="1804"/>
    </row>
    <row r="36" spans="1:46" s="2538" customFormat="1" ht="24" hidden="1" customHeight="1" x14ac:dyDescent="0.25">
      <c r="A36" s="2553" t="s">
        <v>5130</v>
      </c>
      <c r="B36" s="2554">
        <v>4773</v>
      </c>
      <c r="C36" s="2554">
        <v>4666</v>
      </c>
      <c r="D36" s="2554">
        <v>107597</v>
      </c>
      <c r="E36" s="2555">
        <v>117036</v>
      </c>
      <c r="F36" s="2554">
        <v>1788</v>
      </c>
      <c r="G36" s="2556">
        <v>0</v>
      </c>
      <c r="H36" s="2557">
        <f t="shared" si="1"/>
        <v>118824</v>
      </c>
      <c r="I36" s="2558">
        <v>3927.7</v>
      </c>
      <c r="J36" s="2559">
        <v>6.2205818838588085</v>
      </c>
      <c r="K36" s="2560"/>
      <c r="L36" s="2536"/>
      <c r="M36" s="2536"/>
      <c r="N36" s="2536"/>
      <c r="O36" s="1804"/>
      <c r="P36" s="2536"/>
      <c r="Q36" s="2536"/>
      <c r="R36" s="2536"/>
      <c r="S36" s="1804"/>
      <c r="T36" s="2537"/>
      <c r="U36" s="1804"/>
      <c r="V36" s="1817"/>
      <c r="W36" s="1817"/>
      <c r="X36" s="1817"/>
      <c r="Y36" s="1817"/>
      <c r="Z36" s="1817"/>
      <c r="AA36" s="1817"/>
      <c r="AB36" s="1804"/>
      <c r="AC36" s="1804"/>
      <c r="AD36" s="1804"/>
      <c r="AE36" s="1804"/>
      <c r="AF36" s="1804"/>
      <c r="AG36" s="1804"/>
      <c r="AH36" s="1804"/>
      <c r="AI36" s="1804"/>
      <c r="AJ36" s="1804"/>
      <c r="AK36" s="1804"/>
      <c r="AL36" s="1804"/>
      <c r="AM36" s="1804"/>
      <c r="AN36" s="1804"/>
      <c r="AO36" s="1804"/>
      <c r="AP36" s="1804"/>
      <c r="AQ36" s="1804"/>
      <c r="AR36" s="1804"/>
      <c r="AS36" s="1804"/>
      <c r="AT36" s="1804"/>
    </row>
    <row r="37" spans="1:46" s="2538" customFormat="1" ht="24" hidden="1" customHeight="1" x14ac:dyDescent="0.25">
      <c r="A37" s="2553" t="s">
        <v>5131</v>
      </c>
      <c r="B37" s="2554">
        <v>5001</v>
      </c>
      <c r="C37" s="2554">
        <v>4669</v>
      </c>
      <c r="D37" s="2554">
        <v>109961</v>
      </c>
      <c r="E37" s="2555">
        <v>119631</v>
      </c>
      <c r="F37" s="2554">
        <v>1793</v>
      </c>
      <c r="G37" s="2556">
        <v>0.1</v>
      </c>
      <c r="H37" s="2557">
        <v>121424.1</v>
      </c>
      <c r="I37" s="2558">
        <v>4015.5</v>
      </c>
      <c r="J37" s="2559">
        <v>6.3567003023283206</v>
      </c>
      <c r="K37" s="2560"/>
      <c r="L37" s="2536"/>
      <c r="M37" s="2536"/>
      <c r="N37" s="2536"/>
      <c r="O37" s="1804"/>
      <c r="P37" s="2536"/>
      <c r="Q37" s="2536"/>
      <c r="R37" s="2536"/>
      <c r="S37" s="1804"/>
      <c r="T37" s="2537"/>
      <c r="U37" s="1804"/>
      <c r="V37" s="1817"/>
      <c r="W37" s="1817"/>
      <c r="X37" s="1817"/>
      <c r="Y37" s="1817"/>
      <c r="Z37" s="1817"/>
      <c r="AA37" s="1817"/>
      <c r="AB37" s="1804"/>
      <c r="AC37" s="1804"/>
      <c r="AD37" s="1804"/>
      <c r="AE37" s="1804"/>
      <c r="AF37" s="1804"/>
      <c r="AG37" s="1804"/>
      <c r="AH37" s="1804"/>
      <c r="AI37" s="1804"/>
      <c r="AJ37" s="1804"/>
      <c r="AK37" s="1804"/>
      <c r="AL37" s="1804"/>
      <c r="AM37" s="1804"/>
      <c r="AN37" s="1804"/>
      <c r="AO37" s="1804"/>
      <c r="AP37" s="1804"/>
      <c r="AQ37" s="1804"/>
      <c r="AR37" s="1804"/>
      <c r="AS37" s="1804"/>
      <c r="AT37" s="1804"/>
    </row>
    <row r="38" spans="1:46" s="2538" customFormat="1" ht="24" hidden="1" customHeight="1" x14ac:dyDescent="0.25">
      <c r="A38" s="2553" t="s">
        <v>5777</v>
      </c>
      <c r="B38" s="2554">
        <v>4960</v>
      </c>
      <c r="C38" s="2554">
        <v>4668</v>
      </c>
      <c r="D38" s="2554">
        <v>111415</v>
      </c>
      <c r="E38" s="2555">
        <v>121043</v>
      </c>
      <c r="F38" s="2554">
        <v>1789</v>
      </c>
      <c r="G38" s="2556">
        <v>0.1</v>
      </c>
      <c r="H38" s="2557">
        <v>122832.1</v>
      </c>
      <c r="I38" s="2558">
        <v>4033.5</v>
      </c>
      <c r="J38" s="2559">
        <v>6.4304108262331985</v>
      </c>
      <c r="K38" s="2560"/>
      <c r="L38" s="2536"/>
      <c r="M38" s="2536"/>
      <c r="N38" s="2536"/>
      <c r="O38" s="1804"/>
      <c r="P38" s="2536"/>
      <c r="Q38" s="2536"/>
      <c r="R38" s="2536"/>
      <c r="S38" s="1804"/>
      <c r="T38" s="2537"/>
      <c r="U38" s="1804"/>
      <c r="V38" s="1817"/>
      <c r="W38" s="1817"/>
      <c r="X38" s="1817"/>
      <c r="Y38" s="1817"/>
      <c r="Z38" s="1817"/>
      <c r="AA38" s="1817"/>
      <c r="AB38" s="1804"/>
      <c r="AC38" s="1804"/>
      <c r="AD38" s="1804"/>
      <c r="AE38" s="1804"/>
      <c r="AF38" s="1804"/>
      <c r="AG38" s="1804"/>
      <c r="AH38" s="1804"/>
      <c r="AI38" s="1804"/>
      <c r="AJ38" s="1804"/>
      <c r="AK38" s="1804"/>
      <c r="AL38" s="1804"/>
      <c r="AM38" s="1804"/>
      <c r="AN38" s="1804"/>
      <c r="AO38" s="1804"/>
      <c r="AP38" s="1804"/>
      <c r="AQ38" s="1804"/>
      <c r="AR38" s="1804"/>
      <c r="AS38" s="1804"/>
      <c r="AT38" s="1804"/>
    </row>
    <row r="39" spans="1:46" s="2538" customFormat="1" ht="24" hidden="1" customHeight="1" x14ac:dyDescent="0.25">
      <c r="A39" s="2553" t="s">
        <v>5132</v>
      </c>
      <c r="B39" s="2554">
        <v>4999</v>
      </c>
      <c r="C39" s="2554">
        <v>4684</v>
      </c>
      <c r="D39" s="2554">
        <v>113535</v>
      </c>
      <c r="E39" s="2555">
        <v>123218</v>
      </c>
      <c r="F39" s="2554">
        <v>1802</v>
      </c>
      <c r="G39" s="2556">
        <v>0</v>
      </c>
      <c r="H39" s="2557">
        <v>125020</v>
      </c>
      <c r="I39" s="2558">
        <v>4051.9</v>
      </c>
      <c r="J39" s="2559">
        <v>6.5449500700197625</v>
      </c>
      <c r="K39" s="2560"/>
      <c r="L39" s="2536"/>
      <c r="M39" s="2536"/>
      <c r="N39" s="2536"/>
      <c r="O39" s="1804"/>
      <c r="P39" s="2536"/>
      <c r="Q39" s="2536"/>
      <c r="R39" s="2536"/>
      <c r="S39" s="1804"/>
      <c r="T39" s="2537"/>
      <c r="U39" s="1804"/>
      <c r="V39" s="1817"/>
      <c r="W39" s="1817"/>
      <c r="X39" s="1817"/>
      <c r="Y39" s="1817"/>
      <c r="Z39" s="1817"/>
      <c r="AA39" s="1817"/>
      <c r="AB39" s="1804"/>
      <c r="AC39" s="1804"/>
      <c r="AD39" s="1804"/>
      <c r="AE39" s="1804"/>
      <c r="AF39" s="1804"/>
      <c r="AG39" s="1804"/>
      <c r="AH39" s="1804"/>
      <c r="AI39" s="1804"/>
      <c r="AJ39" s="1804"/>
      <c r="AK39" s="1804"/>
      <c r="AL39" s="1804"/>
      <c r="AM39" s="1804"/>
      <c r="AN39" s="1804"/>
      <c r="AO39" s="1804"/>
      <c r="AP39" s="1804"/>
      <c r="AQ39" s="1804"/>
      <c r="AR39" s="1804"/>
      <c r="AS39" s="1804"/>
      <c r="AT39" s="1804"/>
    </row>
    <row r="40" spans="1:46" s="2538" customFormat="1" ht="24" hidden="1" customHeight="1" x14ac:dyDescent="0.25">
      <c r="A40" s="2553" t="s">
        <v>5778</v>
      </c>
      <c r="B40" s="2554">
        <v>7235</v>
      </c>
      <c r="C40" s="2554">
        <v>4660</v>
      </c>
      <c r="D40" s="2554">
        <v>108822</v>
      </c>
      <c r="E40" s="2555">
        <v>120717</v>
      </c>
      <c r="F40" s="2554">
        <v>1787</v>
      </c>
      <c r="G40" s="2556">
        <v>0.1</v>
      </c>
      <c r="H40" s="2557">
        <v>122504.1</v>
      </c>
      <c r="I40" s="2558">
        <v>3910.1337699769233</v>
      </c>
      <c r="J40" s="2559">
        <v>6.4132396246417223</v>
      </c>
      <c r="K40" s="2560"/>
      <c r="L40" s="2536"/>
      <c r="M40" s="2536"/>
      <c r="N40" s="2536"/>
      <c r="O40" s="1804"/>
      <c r="P40" s="2536"/>
      <c r="Q40" s="2536"/>
      <c r="R40" s="2536"/>
      <c r="S40" s="1804"/>
      <c r="T40" s="2537"/>
      <c r="U40" s="1804"/>
      <c r="V40" s="1817"/>
      <c r="W40" s="1817"/>
      <c r="X40" s="1817"/>
      <c r="Y40" s="1817"/>
      <c r="Z40" s="1817"/>
      <c r="AA40" s="1817"/>
      <c r="AB40" s="1804"/>
      <c r="AC40" s="1804"/>
      <c r="AD40" s="1804"/>
      <c r="AE40" s="1804"/>
      <c r="AF40" s="1804"/>
      <c r="AG40" s="1804"/>
      <c r="AH40" s="1804"/>
      <c r="AI40" s="1804"/>
      <c r="AJ40" s="1804"/>
      <c r="AK40" s="1804"/>
      <c r="AL40" s="1804"/>
      <c r="AM40" s="1804"/>
      <c r="AN40" s="1804"/>
      <c r="AO40" s="1804"/>
      <c r="AP40" s="1804"/>
      <c r="AQ40" s="1804"/>
      <c r="AR40" s="1804"/>
      <c r="AS40" s="1804"/>
      <c r="AT40" s="1804"/>
    </row>
    <row r="41" spans="1:46" s="2538" customFormat="1" ht="24" hidden="1" customHeight="1" x14ac:dyDescent="0.25">
      <c r="A41" s="2553" t="s">
        <v>5779</v>
      </c>
      <c r="B41" s="2554">
        <v>8173</v>
      </c>
      <c r="C41" s="2554">
        <v>4638</v>
      </c>
      <c r="D41" s="2554">
        <v>106738</v>
      </c>
      <c r="E41" s="2555">
        <v>119549</v>
      </c>
      <c r="F41" s="2554">
        <v>1782</v>
      </c>
      <c r="G41" s="2556">
        <v>0</v>
      </c>
      <c r="H41" s="2557">
        <v>121331</v>
      </c>
      <c r="I41" s="2558">
        <v>3872.8</v>
      </c>
      <c r="J41" s="2559">
        <v>6.3518264033400076</v>
      </c>
      <c r="K41" s="2560"/>
      <c r="L41" s="2536"/>
      <c r="M41" s="2536"/>
      <c r="N41" s="2536"/>
      <c r="O41" s="1804"/>
      <c r="P41" s="2536"/>
      <c r="Q41" s="2536"/>
      <c r="R41" s="2536"/>
      <c r="S41" s="1804"/>
      <c r="T41" s="2537"/>
      <c r="U41" s="1804"/>
      <c r="V41" s="1817"/>
      <c r="W41" s="1817"/>
      <c r="X41" s="1817"/>
      <c r="Y41" s="1817"/>
      <c r="Z41" s="1817"/>
      <c r="AA41" s="1817"/>
      <c r="AB41" s="1804"/>
      <c r="AC41" s="1804"/>
      <c r="AD41" s="1804"/>
      <c r="AE41" s="1804"/>
      <c r="AF41" s="1804"/>
      <c r="AG41" s="1804"/>
      <c r="AH41" s="1804"/>
      <c r="AI41" s="1804"/>
      <c r="AJ41" s="1804"/>
      <c r="AK41" s="1804"/>
      <c r="AL41" s="1804"/>
      <c r="AM41" s="1804"/>
      <c r="AN41" s="1804"/>
      <c r="AO41" s="1804"/>
      <c r="AP41" s="1804"/>
      <c r="AQ41" s="1804"/>
      <c r="AR41" s="1804"/>
      <c r="AS41" s="1804"/>
      <c r="AT41" s="1804"/>
    </row>
    <row r="42" spans="1:46" s="2538" customFormat="1" ht="24" hidden="1" customHeight="1" x14ac:dyDescent="0.25">
      <c r="A42" s="2553" t="s">
        <v>5780</v>
      </c>
      <c r="B42" s="2554">
        <v>9464</v>
      </c>
      <c r="C42" s="2554">
        <v>4608</v>
      </c>
      <c r="D42" s="2554">
        <v>103608</v>
      </c>
      <c r="E42" s="2555">
        <v>117680</v>
      </c>
      <c r="F42" s="2554">
        <v>1777</v>
      </c>
      <c r="G42" s="2556">
        <v>0.1</v>
      </c>
      <c r="H42" s="2557">
        <v>119457.1</v>
      </c>
      <c r="I42" s="2558">
        <v>3795.9</v>
      </c>
      <c r="J42" s="2559">
        <v>6.2537254440038215</v>
      </c>
      <c r="K42" s="2560"/>
      <c r="L42" s="2536"/>
      <c r="M42" s="2536"/>
      <c r="N42" s="2536"/>
      <c r="O42" s="1804"/>
      <c r="P42" s="2536"/>
      <c r="Q42" s="2536"/>
      <c r="R42" s="2536"/>
      <c r="S42" s="1804"/>
      <c r="T42" s="2537"/>
      <c r="U42" s="1804"/>
      <c r="V42" s="1817"/>
      <c r="W42" s="1817"/>
      <c r="X42" s="1817"/>
      <c r="Y42" s="1817"/>
      <c r="Z42" s="1817"/>
      <c r="AA42" s="1817"/>
      <c r="AB42" s="1804"/>
      <c r="AC42" s="1804"/>
      <c r="AD42" s="1804"/>
      <c r="AE42" s="1804"/>
      <c r="AF42" s="1804"/>
      <c r="AG42" s="1804"/>
      <c r="AH42" s="1804"/>
      <c r="AI42" s="1804"/>
      <c r="AJ42" s="1804"/>
      <c r="AK42" s="1804"/>
      <c r="AL42" s="1804"/>
      <c r="AM42" s="1804"/>
      <c r="AN42" s="1804"/>
      <c r="AO42" s="1804"/>
      <c r="AP42" s="1804"/>
      <c r="AQ42" s="1804"/>
      <c r="AR42" s="1804"/>
      <c r="AS42" s="1804"/>
      <c r="AT42" s="1804"/>
    </row>
    <row r="43" spans="1:46" s="2538" customFormat="1" ht="24" hidden="1" customHeight="1" thickBot="1" x14ac:dyDescent="0.3">
      <c r="A43" s="2561" t="s">
        <v>5781</v>
      </c>
      <c r="B43" s="2562">
        <v>9657</v>
      </c>
      <c r="C43" s="2562">
        <v>4596</v>
      </c>
      <c r="D43" s="2562">
        <v>108323</v>
      </c>
      <c r="E43" s="2563">
        <v>122576</v>
      </c>
      <c r="F43" s="2562">
        <v>1768</v>
      </c>
      <c r="G43" s="2564">
        <v>0.2</v>
      </c>
      <c r="H43" s="2565">
        <v>124344.2</v>
      </c>
      <c r="I43" s="2566">
        <v>3919.0528269893248</v>
      </c>
      <c r="J43" s="2567">
        <v>6.5095711125943962</v>
      </c>
      <c r="K43" s="2560"/>
      <c r="L43" s="2536"/>
      <c r="M43" s="2536"/>
      <c r="N43" s="2536"/>
      <c r="O43" s="1804"/>
      <c r="P43" s="2536"/>
      <c r="Q43" s="2536"/>
      <c r="R43" s="2536"/>
      <c r="S43" s="1804"/>
      <c r="T43" s="2537"/>
      <c r="U43" s="1804"/>
      <c r="V43" s="1817"/>
      <c r="W43" s="1817"/>
      <c r="X43" s="1817"/>
      <c r="Y43" s="1817"/>
      <c r="Z43" s="1817"/>
      <c r="AA43" s="1817"/>
      <c r="AB43" s="1804"/>
      <c r="AC43" s="1804"/>
      <c r="AD43" s="1804"/>
      <c r="AE43" s="1804"/>
      <c r="AF43" s="1804"/>
      <c r="AG43" s="1804"/>
      <c r="AH43" s="1804"/>
      <c r="AI43" s="1804"/>
      <c r="AJ43" s="1804"/>
      <c r="AK43" s="1804"/>
      <c r="AL43" s="1804"/>
      <c r="AM43" s="1804"/>
      <c r="AN43" s="1804"/>
      <c r="AO43" s="1804"/>
      <c r="AP43" s="1804"/>
      <c r="AQ43" s="1804"/>
      <c r="AR43" s="1804"/>
      <c r="AS43" s="1804"/>
      <c r="AT43" s="1804"/>
    </row>
    <row r="44" spans="1:46" s="2538" customFormat="1" ht="19.5" hidden="1" thickBot="1" x14ac:dyDescent="0.3">
      <c r="A44" s="2553" t="s">
        <v>5782</v>
      </c>
      <c r="B44" s="2554">
        <v>11787</v>
      </c>
      <c r="C44" s="2554">
        <v>4600</v>
      </c>
      <c r="D44" s="2554">
        <v>103500</v>
      </c>
      <c r="E44" s="2555">
        <v>119887</v>
      </c>
      <c r="F44" s="2554">
        <v>1775</v>
      </c>
      <c r="G44" s="2556">
        <v>0.1</v>
      </c>
      <c r="H44" s="2557">
        <f>E44+F44+G44</f>
        <v>121662.1</v>
      </c>
      <c r="I44" s="2558">
        <v>3727.0159573327451</v>
      </c>
      <c r="J44" s="2559">
        <v>6.3398146620230849</v>
      </c>
      <c r="K44" s="2560"/>
      <c r="L44" s="2536"/>
      <c r="M44" s="2536"/>
      <c r="N44" s="2536"/>
      <c r="O44" s="1804"/>
      <c r="P44" s="2536"/>
      <c r="Q44" s="2536"/>
      <c r="R44" s="2536"/>
      <c r="S44" s="1804"/>
      <c r="T44" s="2537"/>
      <c r="U44" s="1804"/>
      <c r="V44" s="1817"/>
      <c r="W44" s="1817"/>
      <c r="X44" s="1817"/>
      <c r="Y44" s="1817"/>
      <c r="Z44" s="1817"/>
      <c r="AA44" s="1817"/>
      <c r="AB44" s="1804"/>
      <c r="AC44" s="1804"/>
      <c r="AD44" s="1804"/>
      <c r="AE44" s="1804"/>
      <c r="AF44" s="1804"/>
      <c r="AG44" s="1804"/>
      <c r="AH44" s="1804"/>
      <c r="AI44" s="1804"/>
      <c r="AJ44" s="1804"/>
      <c r="AK44" s="1804"/>
      <c r="AL44" s="1804"/>
      <c r="AM44" s="1804"/>
      <c r="AN44" s="1804"/>
      <c r="AO44" s="1804"/>
      <c r="AP44" s="1804"/>
      <c r="AQ44" s="1804"/>
      <c r="AR44" s="1804"/>
      <c r="AS44" s="1804"/>
      <c r="AT44" s="1804"/>
    </row>
    <row r="45" spans="1:46" s="2538" customFormat="1" ht="18" hidden="1" thickBot="1" x14ac:dyDescent="0.3">
      <c r="A45" s="2553" t="s">
        <v>5133</v>
      </c>
      <c r="B45" s="2568">
        <v>11461</v>
      </c>
      <c r="C45" s="2568">
        <v>4704</v>
      </c>
      <c r="D45" s="2568">
        <v>109650</v>
      </c>
      <c r="E45" s="2569">
        <v>125815</v>
      </c>
      <c r="F45" s="2568">
        <v>1805</v>
      </c>
      <c r="G45" s="2570">
        <v>0.1</v>
      </c>
      <c r="H45" s="2571">
        <f>E45+F45+G45</f>
        <v>127620.1</v>
      </c>
      <c r="I45" s="2572">
        <v>3837.2983179885618</v>
      </c>
      <c r="J45" s="2573">
        <v>6.6502861708687604</v>
      </c>
      <c r="K45" s="2560"/>
      <c r="L45" s="2536"/>
      <c r="M45" s="2536"/>
      <c r="N45" s="2536"/>
      <c r="O45" s="1804"/>
      <c r="P45" s="2536"/>
      <c r="Q45" s="2536"/>
      <c r="R45" s="2536"/>
      <c r="S45" s="1804"/>
      <c r="T45" s="2537"/>
      <c r="U45" s="1804"/>
      <c r="V45" s="1817"/>
      <c r="W45" s="1817"/>
      <c r="X45" s="1817"/>
      <c r="Y45" s="1817"/>
      <c r="Z45" s="1817"/>
      <c r="AA45" s="1817"/>
      <c r="AB45" s="1804"/>
      <c r="AC45" s="1804"/>
      <c r="AD45" s="1804"/>
      <c r="AE45" s="1804"/>
      <c r="AF45" s="1804"/>
      <c r="AG45" s="1804"/>
      <c r="AH45" s="1804"/>
      <c r="AI45" s="1804"/>
      <c r="AJ45" s="1804"/>
      <c r="AK45" s="1804"/>
      <c r="AL45" s="1804"/>
      <c r="AM45" s="1804"/>
      <c r="AN45" s="1804"/>
      <c r="AO45" s="1804"/>
      <c r="AP45" s="1804"/>
      <c r="AQ45" s="1804"/>
      <c r="AR45" s="1804"/>
      <c r="AS45" s="1804"/>
      <c r="AT45" s="1804"/>
    </row>
    <row r="46" spans="1:46" s="2538" customFormat="1" ht="18" hidden="1" thickBot="1" x14ac:dyDescent="0.3">
      <c r="A46" s="2553" t="s">
        <v>5134</v>
      </c>
      <c r="B46" s="2568">
        <v>12284</v>
      </c>
      <c r="C46" s="2568">
        <v>5036</v>
      </c>
      <c r="D46" s="2568">
        <v>121458</v>
      </c>
      <c r="E46" s="2569">
        <v>138778</v>
      </c>
      <c r="F46" s="2568">
        <v>1611</v>
      </c>
      <c r="G46" s="2570">
        <v>0.1</v>
      </c>
      <c r="H46" s="2571">
        <v>140389.1</v>
      </c>
      <c r="I46" s="2572">
        <v>3856.5</v>
      </c>
      <c r="J46" s="2573">
        <v>7.3156790370068006</v>
      </c>
      <c r="K46" s="2560"/>
      <c r="L46" s="2536"/>
      <c r="M46" s="2536"/>
      <c r="N46" s="2536"/>
      <c r="O46" s="1804"/>
      <c r="P46" s="2536"/>
      <c r="Q46" s="2536"/>
      <c r="R46" s="2536"/>
      <c r="S46" s="1804"/>
      <c r="T46" s="2537"/>
      <c r="U46" s="1804"/>
      <c r="V46" s="1817"/>
      <c r="W46" s="1817"/>
      <c r="X46" s="1817"/>
      <c r="Y46" s="1817"/>
      <c r="Z46" s="1817"/>
      <c r="AA46" s="1817"/>
      <c r="AB46" s="1804"/>
      <c r="AC46" s="1804"/>
      <c r="AD46" s="1804"/>
      <c r="AE46" s="1804"/>
      <c r="AF46" s="1804"/>
      <c r="AG46" s="1804"/>
      <c r="AH46" s="1804"/>
      <c r="AI46" s="1804"/>
      <c r="AJ46" s="1804"/>
      <c r="AK46" s="1804"/>
      <c r="AL46" s="1804"/>
      <c r="AM46" s="1804"/>
      <c r="AN46" s="1804"/>
      <c r="AO46" s="1804"/>
      <c r="AP46" s="1804"/>
      <c r="AQ46" s="1804"/>
      <c r="AR46" s="1804"/>
      <c r="AS46" s="1804"/>
      <c r="AT46" s="1804"/>
    </row>
    <row r="47" spans="1:46" s="2538" customFormat="1" ht="18" hidden="1" thickBot="1" x14ac:dyDescent="0.3">
      <c r="A47" s="2553" t="s">
        <v>5135</v>
      </c>
      <c r="B47" s="2568">
        <v>12183</v>
      </c>
      <c r="C47" s="2568">
        <v>4946</v>
      </c>
      <c r="D47" s="2568">
        <v>120126</v>
      </c>
      <c r="E47" s="2569">
        <v>137255</v>
      </c>
      <c r="F47" s="2568">
        <v>1597</v>
      </c>
      <c r="G47" s="2570">
        <v>0.3</v>
      </c>
      <c r="H47" s="2571">
        <v>138852.29999999999</v>
      </c>
      <c r="I47" s="2572">
        <v>3921.8</v>
      </c>
      <c r="J47" s="2573">
        <v>7.2355963557724863</v>
      </c>
      <c r="K47" s="2560"/>
      <c r="L47" s="2536"/>
      <c r="M47" s="2536"/>
      <c r="N47" s="2536"/>
      <c r="O47" s="1804"/>
      <c r="P47" s="2536"/>
      <c r="Q47" s="2536"/>
      <c r="R47" s="2536"/>
      <c r="S47" s="1804"/>
      <c r="T47" s="2537"/>
      <c r="U47" s="1804"/>
      <c r="V47" s="1817"/>
      <c r="W47" s="1817"/>
      <c r="X47" s="1817"/>
      <c r="Y47" s="1817"/>
      <c r="Z47" s="1817"/>
      <c r="AA47" s="1817"/>
      <c r="AB47" s="1804"/>
      <c r="AC47" s="1804"/>
      <c r="AD47" s="1804"/>
      <c r="AE47" s="1804"/>
      <c r="AF47" s="1804"/>
      <c r="AG47" s="1804"/>
      <c r="AH47" s="1804"/>
      <c r="AI47" s="1804"/>
      <c r="AJ47" s="1804"/>
      <c r="AK47" s="1804"/>
      <c r="AL47" s="1804"/>
      <c r="AM47" s="1804"/>
      <c r="AN47" s="1804"/>
      <c r="AO47" s="1804"/>
      <c r="AP47" s="1804"/>
      <c r="AQ47" s="1804"/>
      <c r="AR47" s="1804"/>
      <c r="AS47" s="1804"/>
      <c r="AT47" s="1804"/>
    </row>
    <row r="48" spans="1:46" s="2538" customFormat="1" ht="18" hidden="1" thickBot="1" x14ac:dyDescent="0.3">
      <c r="A48" s="2553" t="s">
        <v>5136</v>
      </c>
      <c r="B48" s="2568">
        <v>12004</v>
      </c>
      <c r="C48" s="2568">
        <v>4914</v>
      </c>
      <c r="D48" s="2568">
        <v>120956</v>
      </c>
      <c r="E48" s="2569">
        <v>137874</v>
      </c>
      <c r="F48" s="2568">
        <v>1581</v>
      </c>
      <c r="G48" s="2570">
        <v>0.2</v>
      </c>
      <c r="H48" s="2571">
        <v>139455.20000000001</v>
      </c>
      <c r="I48" s="2572">
        <v>3943.5</v>
      </c>
      <c r="J48" s="2573">
        <v>7.2670134878105976</v>
      </c>
      <c r="K48" s="2560"/>
      <c r="L48" s="2536"/>
      <c r="M48" s="2536"/>
      <c r="N48" s="2536"/>
      <c r="O48" s="1804"/>
      <c r="P48" s="2536"/>
      <c r="Q48" s="2536"/>
      <c r="R48" s="2536"/>
      <c r="S48" s="1804"/>
      <c r="T48" s="2537"/>
      <c r="U48" s="1804"/>
      <c r="V48" s="1817"/>
      <c r="W48" s="1817"/>
      <c r="X48" s="1817"/>
      <c r="Y48" s="1817"/>
      <c r="Z48" s="1817"/>
      <c r="AA48" s="1817"/>
      <c r="AB48" s="1804"/>
      <c r="AC48" s="1804"/>
      <c r="AD48" s="1804"/>
      <c r="AE48" s="1804"/>
      <c r="AF48" s="1804"/>
      <c r="AG48" s="1804"/>
      <c r="AH48" s="1804"/>
      <c r="AI48" s="1804"/>
      <c r="AJ48" s="1804"/>
      <c r="AK48" s="1804"/>
      <c r="AL48" s="1804"/>
      <c r="AM48" s="1804"/>
      <c r="AN48" s="1804"/>
      <c r="AO48" s="1804"/>
      <c r="AP48" s="1804"/>
      <c r="AQ48" s="1804"/>
      <c r="AR48" s="1804"/>
      <c r="AS48" s="1804"/>
      <c r="AT48" s="1804"/>
    </row>
    <row r="49" spans="1:46" s="2538" customFormat="1" ht="18" hidden="1" thickBot="1" x14ac:dyDescent="0.3">
      <c r="A49" s="2553" t="s">
        <v>5137</v>
      </c>
      <c r="B49" s="2568">
        <v>11821</v>
      </c>
      <c r="C49" s="2568">
        <v>4934</v>
      </c>
      <c r="D49" s="2568">
        <v>121549</v>
      </c>
      <c r="E49" s="2569">
        <v>138304</v>
      </c>
      <c r="F49" s="2568">
        <v>1590</v>
      </c>
      <c r="G49" s="2570">
        <v>0.1</v>
      </c>
      <c r="H49" s="2571">
        <v>139894.1</v>
      </c>
      <c r="I49" s="2572">
        <v>3979.5</v>
      </c>
      <c r="J49" s="2573">
        <v>7.2898845763021001</v>
      </c>
      <c r="K49" s="2560"/>
      <c r="L49" s="2536"/>
      <c r="M49" s="2536"/>
      <c r="N49" s="2536"/>
      <c r="O49" s="1804"/>
      <c r="P49" s="2536"/>
      <c r="Q49" s="2536"/>
      <c r="R49" s="2536"/>
      <c r="S49" s="1804"/>
      <c r="T49" s="2537"/>
      <c r="U49" s="1804"/>
      <c r="V49" s="1817"/>
      <c r="W49" s="1817"/>
      <c r="X49" s="1817"/>
      <c r="Y49" s="1817"/>
      <c r="Z49" s="1817"/>
      <c r="AA49" s="1817"/>
      <c r="AB49" s="1804"/>
      <c r="AC49" s="1804"/>
      <c r="AD49" s="1804"/>
      <c r="AE49" s="1804"/>
      <c r="AF49" s="1804"/>
      <c r="AG49" s="1804"/>
      <c r="AH49" s="1804"/>
      <c r="AI49" s="1804"/>
      <c r="AJ49" s="1804"/>
      <c r="AK49" s="1804"/>
      <c r="AL49" s="1804"/>
      <c r="AM49" s="1804"/>
      <c r="AN49" s="1804"/>
      <c r="AO49" s="1804"/>
      <c r="AP49" s="1804"/>
      <c r="AQ49" s="1804"/>
      <c r="AR49" s="1804"/>
      <c r="AS49" s="1804"/>
      <c r="AT49" s="1804"/>
    </row>
    <row r="50" spans="1:46" s="2538" customFormat="1" ht="18" hidden="1" thickBot="1" x14ac:dyDescent="0.3">
      <c r="A50" s="2553" t="s">
        <v>5138</v>
      </c>
      <c r="B50" s="2568">
        <v>10952</v>
      </c>
      <c r="C50" s="2568">
        <v>4936</v>
      </c>
      <c r="D50" s="2568">
        <v>125854</v>
      </c>
      <c r="E50" s="2569">
        <v>141742</v>
      </c>
      <c r="F50" s="2568">
        <v>1589</v>
      </c>
      <c r="G50" s="2570">
        <v>0.2</v>
      </c>
      <c r="H50" s="2571">
        <v>143331.20000000001</v>
      </c>
      <c r="I50" s="2572">
        <v>4048.6</v>
      </c>
      <c r="J50" s="2573">
        <v>7.4689919316316526</v>
      </c>
      <c r="K50" s="2560"/>
      <c r="L50" s="2536"/>
      <c r="M50" s="2536"/>
      <c r="N50" s="2536"/>
      <c r="O50" s="1804"/>
      <c r="P50" s="2536"/>
      <c r="Q50" s="2536"/>
      <c r="R50" s="2536"/>
      <c r="S50" s="1804"/>
      <c r="T50" s="2537"/>
      <c r="U50" s="1804"/>
      <c r="V50" s="1817"/>
      <c r="W50" s="1817"/>
      <c r="X50" s="1817"/>
      <c r="Y50" s="1817"/>
      <c r="Z50" s="1817"/>
      <c r="AA50" s="1817"/>
      <c r="AB50" s="1804"/>
      <c r="AC50" s="1804"/>
      <c r="AD50" s="1804"/>
      <c r="AE50" s="1804"/>
      <c r="AF50" s="1804"/>
      <c r="AG50" s="1804"/>
      <c r="AH50" s="1804"/>
      <c r="AI50" s="1804"/>
      <c r="AJ50" s="1804"/>
      <c r="AK50" s="1804"/>
      <c r="AL50" s="1804"/>
      <c r="AM50" s="1804"/>
      <c r="AN50" s="1804"/>
      <c r="AO50" s="1804"/>
      <c r="AP50" s="1804"/>
      <c r="AQ50" s="1804"/>
      <c r="AR50" s="1804"/>
      <c r="AS50" s="1804"/>
      <c r="AT50" s="1804"/>
    </row>
    <row r="51" spans="1:46" s="2538" customFormat="1" ht="18" hidden="1" thickBot="1" x14ac:dyDescent="0.3">
      <c r="A51" s="2553" t="s">
        <v>5139</v>
      </c>
      <c r="B51" s="2568">
        <v>11360</v>
      </c>
      <c r="C51" s="2568">
        <v>4949</v>
      </c>
      <c r="D51" s="2568">
        <v>125637</v>
      </c>
      <c r="E51" s="2569">
        <v>141946</v>
      </c>
      <c r="F51" s="2568">
        <v>1587</v>
      </c>
      <c r="G51" s="2570">
        <v>0.2</v>
      </c>
      <c r="H51" s="2571">
        <v>143533.20000000001</v>
      </c>
      <c r="I51" s="2572">
        <v>4085.1</v>
      </c>
      <c r="J51" s="2573">
        <v>7.4795181560000357</v>
      </c>
      <c r="K51" s="2560"/>
      <c r="L51" s="2536"/>
      <c r="M51" s="2536"/>
      <c r="N51" s="2536"/>
      <c r="O51" s="1804"/>
      <c r="P51" s="2536"/>
      <c r="Q51" s="2536"/>
      <c r="R51" s="2536"/>
      <c r="S51" s="1804"/>
      <c r="T51" s="2537"/>
      <c r="U51" s="1804"/>
      <c r="V51" s="1817"/>
      <c r="W51" s="1817"/>
      <c r="X51" s="1817"/>
      <c r="Y51" s="1817"/>
      <c r="Z51" s="1817"/>
      <c r="AA51" s="1817"/>
      <c r="AB51" s="1804"/>
      <c r="AC51" s="1804"/>
      <c r="AD51" s="1804"/>
      <c r="AE51" s="1804"/>
      <c r="AF51" s="1804"/>
      <c r="AG51" s="1804"/>
      <c r="AH51" s="1804"/>
      <c r="AI51" s="1804"/>
      <c r="AJ51" s="1804"/>
      <c r="AK51" s="1804"/>
      <c r="AL51" s="1804"/>
      <c r="AM51" s="1804"/>
      <c r="AN51" s="1804"/>
      <c r="AO51" s="1804"/>
      <c r="AP51" s="1804"/>
      <c r="AQ51" s="1804"/>
      <c r="AR51" s="1804"/>
      <c r="AS51" s="1804"/>
      <c r="AT51" s="1804"/>
    </row>
    <row r="52" spans="1:46" s="2538" customFormat="1" ht="18" hidden="1" thickBot="1" x14ac:dyDescent="0.3">
      <c r="A52" s="2553" t="s">
        <v>5140</v>
      </c>
      <c r="B52" s="2568">
        <v>11417</v>
      </c>
      <c r="C52" s="2568">
        <v>4991</v>
      </c>
      <c r="D52" s="2568">
        <v>127691</v>
      </c>
      <c r="E52" s="2569">
        <v>144099</v>
      </c>
      <c r="F52" s="2568">
        <v>1605</v>
      </c>
      <c r="G52" s="2570">
        <v>0.2</v>
      </c>
      <c r="H52" s="2571">
        <v>145704.20000000001</v>
      </c>
      <c r="I52" s="2572">
        <v>4101.2</v>
      </c>
      <c r="J52" s="2573">
        <v>7.5926490129493409</v>
      </c>
      <c r="K52" s="2560"/>
      <c r="L52" s="2536"/>
      <c r="M52" s="2536"/>
      <c r="N52" s="2536"/>
      <c r="O52" s="1804"/>
      <c r="P52" s="2536"/>
      <c r="Q52" s="2536"/>
      <c r="R52" s="2536"/>
      <c r="S52" s="1804"/>
      <c r="T52" s="2537"/>
      <c r="U52" s="1804"/>
      <c r="V52" s="1817"/>
      <c r="W52" s="1817"/>
      <c r="X52" s="1817"/>
      <c r="Y52" s="1817"/>
      <c r="Z52" s="1817"/>
      <c r="AA52" s="1817"/>
      <c r="AB52" s="1804"/>
      <c r="AC52" s="1804"/>
      <c r="AD52" s="1804"/>
      <c r="AE52" s="1804"/>
      <c r="AF52" s="1804"/>
      <c r="AG52" s="1804"/>
      <c r="AH52" s="1804"/>
      <c r="AI52" s="1804"/>
      <c r="AJ52" s="1804"/>
      <c r="AK52" s="1804"/>
      <c r="AL52" s="1804"/>
      <c r="AM52" s="1804"/>
      <c r="AN52" s="1804"/>
      <c r="AO52" s="1804"/>
      <c r="AP52" s="1804"/>
      <c r="AQ52" s="1804"/>
      <c r="AR52" s="1804"/>
      <c r="AS52" s="1804"/>
      <c r="AT52" s="1804"/>
    </row>
    <row r="53" spans="1:46" s="2538" customFormat="1" ht="18" hidden="1" thickBot="1" x14ac:dyDescent="0.3">
      <c r="A53" s="2553" t="s">
        <v>5141</v>
      </c>
      <c r="B53" s="2568">
        <v>11766</v>
      </c>
      <c r="C53" s="2568">
        <v>4996</v>
      </c>
      <c r="D53" s="2568">
        <v>131340</v>
      </c>
      <c r="E53" s="2569">
        <v>148102</v>
      </c>
      <c r="F53" s="2568">
        <v>1612</v>
      </c>
      <c r="G53" s="2570">
        <v>0.1</v>
      </c>
      <c r="H53" s="2571">
        <v>149714.1</v>
      </c>
      <c r="I53" s="2572">
        <v>4175.3</v>
      </c>
      <c r="J53" s="2573">
        <v>7.801604988666071</v>
      </c>
      <c r="K53" s="2560"/>
      <c r="L53" s="2536"/>
      <c r="M53" s="2536"/>
      <c r="N53" s="2536"/>
      <c r="O53" s="1804"/>
      <c r="P53" s="2536"/>
      <c r="Q53" s="2536"/>
      <c r="R53" s="2536"/>
      <c r="S53" s="1804"/>
      <c r="T53" s="2537"/>
      <c r="U53" s="1804"/>
      <c r="V53" s="1817"/>
      <c r="W53" s="1817"/>
      <c r="X53" s="1817"/>
      <c r="Y53" s="1817"/>
      <c r="Z53" s="1817"/>
      <c r="AA53" s="1817"/>
      <c r="AB53" s="1804"/>
      <c r="AC53" s="1804"/>
      <c r="AD53" s="1804"/>
      <c r="AE53" s="1804"/>
      <c r="AF53" s="1804"/>
      <c r="AG53" s="1804"/>
      <c r="AH53" s="1804"/>
      <c r="AI53" s="1804"/>
      <c r="AJ53" s="1804"/>
      <c r="AK53" s="1804"/>
      <c r="AL53" s="1804"/>
      <c r="AM53" s="1804"/>
      <c r="AN53" s="1804"/>
      <c r="AO53" s="1804"/>
      <c r="AP53" s="1804"/>
      <c r="AQ53" s="1804"/>
      <c r="AR53" s="1804"/>
      <c r="AS53" s="1804"/>
      <c r="AT53" s="1804"/>
    </row>
    <row r="54" spans="1:46" s="2538" customFormat="1" ht="18" hidden="1" thickBot="1" x14ac:dyDescent="0.3">
      <c r="A54" s="2553" t="s">
        <v>5142</v>
      </c>
      <c r="B54" s="2568">
        <v>10932</v>
      </c>
      <c r="C54" s="2568">
        <v>4973</v>
      </c>
      <c r="D54" s="2568">
        <v>134123</v>
      </c>
      <c r="E54" s="2569">
        <v>150028</v>
      </c>
      <c r="F54" s="2568">
        <v>1599</v>
      </c>
      <c r="G54" s="2570">
        <v>0.1</v>
      </c>
      <c r="H54" s="2571">
        <v>151627.1</v>
      </c>
      <c r="I54" s="2572">
        <v>4187.3</v>
      </c>
      <c r="J54" s="2573">
        <v>7.9012914600359565</v>
      </c>
      <c r="K54" s="2560"/>
      <c r="L54" s="2536"/>
      <c r="M54" s="2536"/>
      <c r="N54" s="2536"/>
      <c r="O54" s="1804"/>
      <c r="P54" s="2536"/>
      <c r="Q54" s="2536"/>
      <c r="R54" s="2536"/>
      <c r="S54" s="1804"/>
      <c r="T54" s="2537"/>
      <c r="U54" s="1804"/>
      <c r="V54" s="1817"/>
      <c r="W54" s="1817"/>
      <c r="X54" s="1817"/>
      <c r="Y54" s="1817"/>
      <c r="Z54" s="1817"/>
      <c r="AA54" s="1817"/>
      <c r="AB54" s="1804"/>
      <c r="AC54" s="1804"/>
      <c r="AD54" s="1804"/>
      <c r="AE54" s="1804"/>
      <c r="AF54" s="1804"/>
      <c r="AG54" s="1804"/>
      <c r="AH54" s="1804"/>
      <c r="AI54" s="1804"/>
      <c r="AJ54" s="1804"/>
      <c r="AK54" s="1804"/>
      <c r="AL54" s="1804"/>
      <c r="AM54" s="1804"/>
      <c r="AN54" s="1804"/>
      <c r="AO54" s="1804"/>
      <c r="AP54" s="1804"/>
      <c r="AQ54" s="1804"/>
      <c r="AR54" s="1804"/>
      <c r="AS54" s="1804"/>
      <c r="AT54" s="1804"/>
    </row>
    <row r="55" spans="1:46" s="2538" customFormat="1" ht="18" hidden="1" thickBot="1" x14ac:dyDescent="0.3">
      <c r="A55" s="2553" t="s">
        <v>5143</v>
      </c>
      <c r="B55" s="2568">
        <v>10887</v>
      </c>
      <c r="C55" s="2568">
        <v>4978</v>
      </c>
      <c r="D55" s="2568">
        <v>135437</v>
      </c>
      <c r="E55" s="2569">
        <v>151302</v>
      </c>
      <c r="F55" s="2568">
        <v>1600</v>
      </c>
      <c r="G55" s="2570">
        <v>0.1</v>
      </c>
      <c r="H55" s="2571">
        <v>152902.1</v>
      </c>
      <c r="I55" s="2572">
        <v>4260.4524543937232</v>
      </c>
      <c r="J55" s="2573">
        <v>7.9677317376086716</v>
      </c>
      <c r="K55" s="2560"/>
      <c r="L55" s="2536"/>
      <c r="M55" s="2536"/>
      <c r="N55" s="2536"/>
      <c r="O55" s="1804"/>
      <c r="P55" s="2536"/>
      <c r="Q55" s="2536"/>
      <c r="R55" s="2536"/>
      <c r="S55" s="1804"/>
      <c r="T55" s="2537"/>
      <c r="U55" s="1804"/>
      <c r="V55" s="1817"/>
      <c r="W55" s="1817"/>
      <c r="X55" s="1817"/>
      <c r="Y55" s="1817"/>
      <c r="Z55" s="1817"/>
      <c r="AA55" s="1817"/>
      <c r="AB55" s="1804"/>
      <c r="AC55" s="1804"/>
      <c r="AD55" s="1804"/>
      <c r="AE55" s="1804"/>
      <c r="AF55" s="1804"/>
      <c r="AG55" s="1804"/>
      <c r="AH55" s="1804"/>
      <c r="AI55" s="1804"/>
      <c r="AJ55" s="1804"/>
      <c r="AK55" s="1804"/>
      <c r="AL55" s="1804"/>
      <c r="AM55" s="1804"/>
      <c r="AN55" s="1804"/>
      <c r="AO55" s="1804"/>
      <c r="AP55" s="1804"/>
      <c r="AQ55" s="1804"/>
      <c r="AR55" s="1804"/>
      <c r="AS55" s="1804"/>
      <c r="AT55" s="1804"/>
    </row>
    <row r="56" spans="1:46" s="2538" customFormat="1" ht="20.100000000000001" customHeight="1" x14ac:dyDescent="0.25">
      <c r="A56" s="3563" t="s">
        <v>5783</v>
      </c>
      <c r="B56" s="3565">
        <v>11445</v>
      </c>
      <c r="C56" s="3565">
        <v>4978</v>
      </c>
      <c r="D56" s="3565">
        <v>136942</v>
      </c>
      <c r="E56" s="3566">
        <v>153365</v>
      </c>
      <c r="F56" s="3565">
        <v>1604</v>
      </c>
      <c r="G56" s="3567">
        <v>0.1</v>
      </c>
      <c r="H56" s="3568">
        <v>154969.1</v>
      </c>
      <c r="I56" s="3569">
        <v>4303.6000000000004</v>
      </c>
      <c r="J56" s="3570">
        <v>8.1001006180825073</v>
      </c>
      <c r="K56" s="2560"/>
      <c r="L56" s="2536"/>
      <c r="M56" s="2536"/>
      <c r="N56" s="2536"/>
      <c r="O56" s="2536"/>
      <c r="P56" s="1993"/>
      <c r="Q56" s="2536"/>
      <c r="R56" s="2536"/>
      <c r="S56" s="1804"/>
      <c r="T56" s="2537"/>
      <c r="U56" s="1804"/>
      <c r="V56" s="1817"/>
      <c r="W56" s="1817"/>
      <c r="X56" s="1817"/>
      <c r="Y56" s="1817"/>
      <c r="Z56" s="1817"/>
      <c r="AA56" s="1817"/>
      <c r="AB56" s="1804"/>
      <c r="AC56" s="1804"/>
      <c r="AD56" s="1804"/>
      <c r="AE56" s="1804"/>
      <c r="AF56" s="1804"/>
      <c r="AG56" s="1804"/>
      <c r="AH56" s="1804"/>
      <c r="AI56" s="1804"/>
      <c r="AJ56" s="1804"/>
      <c r="AK56" s="1804"/>
      <c r="AL56" s="1804"/>
      <c r="AM56" s="1804"/>
      <c r="AN56" s="1804"/>
      <c r="AO56" s="1804"/>
      <c r="AP56" s="1804"/>
      <c r="AQ56" s="1804"/>
      <c r="AR56" s="1804"/>
      <c r="AS56" s="1804"/>
      <c r="AT56" s="1804"/>
    </row>
    <row r="57" spans="1:46" s="2538" customFormat="1" ht="20.100000000000001" customHeight="1" x14ac:dyDescent="0.25">
      <c r="A57" s="2553" t="s">
        <v>5144</v>
      </c>
      <c r="B57" s="2554">
        <v>14002</v>
      </c>
      <c r="C57" s="2554">
        <v>4462</v>
      </c>
      <c r="D57" s="2554">
        <v>137586</v>
      </c>
      <c r="E57" s="2555">
        <v>156050</v>
      </c>
      <c r="F57" s="2554">
        <v>2095</v>
      </c>
      <c r="G57" s="2556">
        <v>0.1</v>
      </c>
      <c r="H57" s="2557">
        <v>158145.1</v>
      </c>
      <c r="I57" s="2558">
        <v>4422.6494770401032</v>
      </c>
      <c r="J57" s="2559">
        <v>8.2661073869353299</v>
      </c>
      <c r="K57" s="2560"/>
      <c r="L57" s="2536"/>
      <c r="M57" s="2536"/>
      <c r="N57" s="2536"/>
      <c r="O57" s="2536"/>
      <c r="P57" s="1993"/>
      <c r="Q57" s="2536"/>
      <c r="R57" s="2536"/>
      <c r="S57" s="1804"/>
      <c r="T57" s="2537"/>
      <c r="U57" s="1804"/>
      <c r="V57" s="1817"/>
      <c r="W57" s="1817"/>
      <c r="X57" s="1817"/>
      <c r="Y57" s="1817"/>
      <c r="Z57" s="1817"/>
      <c r="AA57" s="1817"/>
      <c r="AB57" s="1804"/>
      <c r="AC57" s="1804"/>
      <c r="AD57" s="1804"/>
      <c r="AE57" s="1804"/>
      <c r="AF57" s="1804"/>
      <c r="AG57" s="1804"/>
      <c r="AH57" s="1804"/>
      <c r="AI57" s="1804"/>
      <c r="AJ57" s="1804"/>
      <c r="AK57" s="1804"/>
      <c r="AL57" s="1804"/>
      <c r="AM57" s="1804"/>
      <c r="AN57" s="1804"/>
      <c r="AO57" s="1804"/>
      <c r="AP57" s="1804"/>
      <c r="AQ57" s="1804"/>
      <c r="AR57" s="1804"/>
      <c r="AS57" s="1804"/>
      <c r="AT57" s="1804"/>
    </row>
    <row r="58" spans="1:46" s="2538" customFormat="1" ht="20.100000000000001" customHeight="1" x14ac:dyDescent="0.25">
      <c r="A58" s="2553" t="s">
        <v>959</v>
      </c>
      <c r="B58" s="2554">
        <v>13829</v>
      </c>
      <c r="C58" s="2554">
        <v>4473</v>
      </c>
      <c r="D58" s="2554">
        <v>138758</v>
      </c>
      <c r="E58" s="2555">
        <v>157060</v>
      </c>
      <c r="F58" s="2554">
        <v>2115</v>
      </c>
      <c r="G58" s="2556">
        <v>0.1</v>
      </c>
      <c r="H58" s="2557">
        <v>159175.1</v>
      </c>
      <c r="I58" s="2558">
        <v>4497.7931369667922</v>
      </c>
      <c r="J58" s="2559">
        <v>8.3199445947182049</v>
      </c>
      <c r="K58" s="2560"/>
      <c r="L58" s="2536"/>
      <c r="M58" s="2536"/>
      <c r="N58" s="2536"/>
      <c r="O58" s="2536"/>
      <c r="P58" s="1993"/>
      <c r="Q58" s="2536"/>
      <c r="R58" s="2536"/>
      <c r="S58" s="1804"/>
      <c r="T58" s="2537"/>
      <c r="U58" s="1804"/>
      <c r="V58" s="1817"/>
      <c r="W58" s="1817"/>
      <c r="X58" s="1817"/>
      <c r="Y58" s="1817"/>
      <c r="Z58" s="1817"/>
      <c r="AA58" s="1817"/>
      <c r="AB58" s="1804"/>
      <c r="AC58" s="1804"/>
      <c r="AD58" s="1804"/>
      <c r="AE58" s="1804"/>
      <c r="AF58" s="1804"/>
      <c r="AG58" s="1804"/>
      <c r="AH58" s="1804"/>
      <c r="AI58" s="1804"/>
      <c r="AJ58" s="1804"/>
      <c r="AK58" s="1804"/>
      <c r="AL58" s="1804"/>
      <c r="AM58" s="1804"/>
      <c r="AN58" s="1804"/>
      <c r="AO58" s="1804"/>
      <c r="AP58" s="1804"/>
      <c r="AQ58" s="1804"/>
      <c r="AR58" s="1804"/>
      <c r="AS58" s="1804"/>
      <c r="AT58" s="1804"/>
    </row>
    <row r="59" spans="1:46" s="2538" customFormat="1" ht="20.100000000000001" customHeight="1" x14ac:dyDescent="0.25">
      <c r="A59" s="2553" t="s">
        <v>5145</v>
      </c>
      <c r="B59" s="2554">
        <v>14168</v>
      </c>
      <c r="C59" s="2554">
        <v>4444</v>
      </c>
      <c r="D59" s="2554">
        <v>137793</v>
      </c>
      <c r="E59" s="2555">
        <v>156405</v>
      </c>
      <c r="F59" s="2554">
        <v>2046</v>
      </c>
      <c r="G59" s="2556">
        <v>0.2</v>
      </c>
      <c r="H59" s="2557">
        <v>158451.20000000001</v>
      </c>
      <c r="I59" s="2558">
        <v>4529</v>
      </c>
      <c r="J59" s="2559">
        <v>8.2821069687822604</v>
      </c>
      <c r="K59" s="2560"/>
      <c r="L59" s="2536"/>
      <c r="M59" s="2536"/>
      <c r="N59" s="2536"/>
      <c r="O59" s="2536"/>
      <c r="P59" s="1993"/>
      <c r="Q59" s="2536"/>
      <c r="R59" s="2536"/>
      <c r="S59" s="1804"/>
      <c r="T59" s="2537"/>
      <c r="U59" s="1804"/>
      <c r="V59" s="1817"/>
      <c r="W59" s="1817"/>
      <c r="X59" s="1817"/>
      <c r="Y59" s="1817"/>
      <c r="Z59" s="1817"/>
      <c r="AA59" s="1817"/>
      <c r="AB59" s="1804"/>
      <c r="AC59" s="1804"/>
      <c r="AD59" s="1804"/>
      <c r="AE59" s="1804"/>
      <c r="AF59" s="1804"/>
      <c r="AG59" s="1804"/>
      <c r="AH59" s="1804"/>
      <c r="AI59" s="1804"/>
      <c r="AJ59" s="1804"/>
      <c r="AK59" s="1804"/>
      <c r="AL59" s="1804"/>
      <c r="AM59" s="1804"/>
      <c r="AN59" s="1804"/>
      <c r="AO59" s="1804"/>
      <c r="AP59" s="1804"/>
      <c r="AQ59" s="1804"/>
      <c r="AR59" s="1804"/>
      <c r="AS59" s="1804"/>
      <c r="AT59" s="1804"/>
    </row>
    <row r="60" spans="1:46" s="2538" customFormat="1" ht="20.100000000000001" customHeight="1" x14ac:dyDescent="0.25">
      <c r="A60" s="2553" t="s">
        <v>5146</v>
      </c>
      <c r="B60" s="2554">
        <v>13626</v>
      </c>
      <c r="C60" s="2554">
        <v>4475</v>
      </c>
      <c r="D60" s="2554">
        <v>141540</v>
      </c>
      <c r="E60" s="2555">
        <v>159641</v>
      </c>
      <c r="F60" s="2554">
        <v>2050</v>
      </c>
      <c r="G60" s="2556">
        <v>0.1</v>
      </c>
      <c r="H60" s="2557">
        <v>161691.1</v>
      </c>
      <c r="I60" s="2558">
        <v>4565.1000000000004</v>
      </c>
      <c r="J60" s="2559">
        <v>8.4514537352829713</v>
      </c>
      <c r="K60" s="2560"/>
      <c r="L60" s="2536"/>
      <c r="M60" s="2536"/>
      <c r="N60" s="2536"/>
      <c r="O60" s="2536"/>
      <c r="P60" s="1993"/>
      <c r="Q60" s="2536"/>
      <c r="R60" s="2536"/>
      <c r="S60" s="1804"/>
      <c r="T60" s="2537"/>
      <c r="U60" s="1804"/>
      <c r="V60" s="1817"/>
      <c r="W60" s="1817"/>
      <c r="X60" s="1817"/>
      <c r="Y60" s="1817"/>
      <c r="Z60" s="1817"/>
      <c r="AA60" s="1817"/>
      <c r="AB60" s="1804"/>
      <c r="AC60" s="1804"/>
      <c r="AD60" s="1804"/>
      <c r="AE60" s="1804"/>
      <c r="AF60" s="1804"/>
      <c r="AG60" s="1804"/>
      <c r="AH60" s="1804"/>
      <c r="AI60" s="1804"/>
      <c r="AJ60" s="1804"/>
      <c r="AK60" s="1804"/>
      <c r="AL60" s="1804"/>
      <c r="AM60" s="1804"/>
      <c r="AN60" s="1804"/>
      <c r="AO60" s="1804"/>
      <c r="AP60" s="1804"/>
      <c r="AQ60" s="1804"/>
      <c r="AR60" s="1804"/>
      <c r="AS60" s="1804"/>
      <c r="AT60" s="1804"/>
    </row>
    <row r="61" spans="1:46" s="2538" customFormat="1" ht="20.100000000000001" customHeight="1" x14ac:dyDescent="0.25">
      <c r="A61" s="2553" t="s">
        <v>5147</v>
      </c>
      <c r="B61" s="2554">
        <v>17216</v>
      </c>
      <c r="C61" s="2554">
        <v>4460</v>
      </c>
      <c r="D61" s="2554">
        <v>144962</v>
      </c>
      <c r="E61" s="2555">
        <v>166638</v>
      </c>
      <c r="F61" s="2554">
        <v>2041</v>
      </c>
      <c r="G61" s="2556">
        <v>0.1</v>
      </c>
      <c r="H61" s="2557">
        <v>168679.1</v>
      </c>
      <c r="I61" s="2558">
        <v>4745</v>
      </c>
      <c r="J61" s="2559">
        <v>8.8167104420661992</v>
      </c>
      <c r="K61" s="2560"/>
      <c r="L61" s="2536"/>
      <c r="M61" s="2536"/>
      <c r="N61" s="2536"/>
      <c r="O61" s="2536"/>
      <c r="P61" s="1993"/>
      <c r="Q61" s="2536"/>
      <c r="R61" s="2536"/>
      <c r="S61" s="1804"/>
      <c r="T61" s="2537"/>
      <c r="U61" s="1804"/>
      <c r="V61" s="1817"/>
      <c r="W61" s="1817"/>
      <c r="X61" s="1817"/>
      <c r="Y61" s="1817"/>
      <c r="Z61" s="1817"/>
      <c r="AA61" s="1817"/>
      <c r="AB61" s="1804"/>
      <c r="AC61" s="1804"/>
      <c r="AD61" s="1804"/>
      <c r="AE61" s="1804"/>
      <c r="AF61" s="1804"/>
      <c r="AG61" s="1804"/>
      <c r="AH61" s="1804"/>
      <c r="AI61" s="1804"/>
      <c r="AJ61" s="1804"/>
      <c r="AK61" s="1804"/>
      <c r="AL61" s="1804"/>
      <c r="AM61" s="1804"/>
      <c r="AN61" s="1804"/>
      <c r="AO61" s="1804"/>
      <c r="AP61" s="1804"/>
      <c r="AQ61" s="1804"/>
      <c r="AR61" s="1804"/>
      <c r="AS61" s="1804"/>
      <c r="AT61" s="1804"/>
    </row>
    <row r="62" spans="1:46" s="2538" customFormat="1" ht="20.100000000000001" customHeight="1" x14ac:dyDescent="0.25">
      <c r="A62" s="2553" t="s">
        <v>5148</v>
      </c>
      <c r="B62" s="2554">
        <v>17352</v>
      </c>
      <c r="C62" s="2554">
        <v>4429</v>
      </c>
      <c r="D62" s="2554">
        <v>144953</v>
      </c>
      <c r="E62" s="2555">
        <v>166734</v>
      </c>
      <c r="F62" s="2554">
        <v>2018</v>
      </c>
      <c r="G62" s="2556">
        <v>0.1</v>
      </c>
      <c r="H62" s="2557">
        <v>168752.1</v>
      </c>
      <c r="I62" s="2558">
        <v>4770.7</v>
      </c>
      <c r="J62" s="2559">
        <v>8.820526088831393</v>
      </c>
      <c r="K62" s="2560"/>
      <c r="L62" s="2536"/>
      <c r="M62" s="2536"/>
      <c r="N62" s="2536"/>
      <c r="O62" s="2536"/>
      <c r="P62" s="1993"/>
      <c r="Q62" s="2536"/>
      <c r="R62" s="2536"/>
      <c r="S62" s="1804"/>
      <c r="T62" s="2537"/>
      <c r="U62" s="1804"/>
      <c r="V62" s="1817"/>
      <c r="W62" s="1817"/>
      <c r="X62" s="1817"/>
      <c r="Y62" s="1817"/>
      <c r="Z62" s="1817"/>
      <c r="AA62" s="1817"/>
      <c r="AB62" s="1804"/>
      <c r="AC62" s="1804"/>
      <c r="AD62" s="1804"/>
      <c r="AE62" s="1804"/>
      <c r="AF62" s="1804"/>
      <c r="AG62" s="1804"/>
      <c r="AH62" s="1804"/>
      <c r="AI62" s="1804"/>
      <c r="AJ62" s="1804"/>
      <c r="AK62" s="1804"/>
      <c r="AL62" s="1804"/>
      <c r="AM62" s="1804"/>
      <c r="AN62" s="1804"/>
      <c r="AO62" s="1804"/>
      <c r="AP62" s="1804"/>
      <c r="AQ62" s="1804"/>
      <c r="AR62" s="1804"/>
      <c r="AS62" s="1804"/>
      <c r="AT62" s="1804"/>
    </row>
    <row r="63" spans="1:46" s="2538" customFormat="1" ht="20.100000000000001" customHeight="1" x14ac:dyDescent="0.25">
      <c r="A63" s="2553" t="s">
        <v>5149</v>
      </c>
      <c r="B63" s="2554">
        <v>17030</v>
      </c>
      <c r="C63" s="2554">
        <v>4423</v>
      </c>
      <c r="D63" s="2554">
        <v>144771</v>
      </c>
      <c r="E63" s="2555">
        <v>166224</v>
      </c>
      <c r="F63" s="2554">
        <v>2012</v>
      </c>
      <c r="G63" s="2556">
        <v>0.1</v>
      </c>
      <c r="H63" s="2557">
        <v>168236.1</v>
      </c>
      <c r="I63" s="2558">
        <v>4772.6000000000004</v>
      </c>
      <c r="J63" s="2559">
        <v>8.7935552158061867</v>
      </c>
      <c r="K63" s="2560"/>
      <c r="L63" s="2536"/>
      <c r="M63" s="2536"/>
      <c r="N63" s="2536"/>
      <c r="O63" s="2536"/>
      <c r="P63" s="1993"/>
      <c r="Q63" s="2536"/>
      <c r="R63" s="2536"/>
      <c r="S63" s="1804"/>
      <c r="T63" s="2537"/>
      <c r="U63" s="1804"/>
      <c r="V63" s="1817"/>
      <c r="W63" s="1817"/>
      <c r="X63" s="1817"/>
      <c r="Y63" s="1817"/>
      <c r="Z63" s="1817"/>
      <c r="AA63" s="1817"/>
      <c r="AB63" s="1804"/>
      <c r="AC63" s="1804"/>
      <c r="AD63" s="1804"/>
      <c r="AE63" s="1804"/>
      <c r="AF63" s="1804"/>
      <c r="AG63" s="1804"/>
      <c r="AH63" s="1804"/>
      <c r="AI63" s="1804"/>
      <c r="AJ63" s="1804"/>
      <c r="AK63" s="1804"/>
      <c r="AL63" s="1804"/>
      <c r="AM63" s="1804"/>
      <c r="AN63" s="1804"/>
      <c r="AO63" s="1804"/>
      <c r="AP63" s="1804"/>
      <c r="AQ63" s="1804"/>
      <c r="AR63" s="1804"/>
      <c r="AS63" s="1804"/>
      <c r="AT63" s="1804"/>
    </row>
    <row r="64" spans="1:46" s="2538" customFormat="1" ht="20.100000000000001" customHeight="1" x14ac:dyDescent="0.25">
      <c r="A64" s="2553" t="s">
        <v>5784</v>
      </c>
      <c r="B64" s="2554">
        <v>17263</v>
      </c>
      <c r="C64" s="2554">
        <v>4449</v>
      </c>
      <c r="D64" s="2554">
        <v>147828</v>
      </c>
      <c r="E64" s="2555">
        <v>169540</v>
      </c>
      <c r="F64" s="2554">
        <v>2023</v>
      </c>
      <c r="G64" s="2556">
        <v>0.1</v>
      </c>
      <c r="H64" s="2557">
        <v>171563.1</v>
      </c>
      <c r="I64" s="2558">
        <v>4845.1000000000004</v>
      </c>
      <c r="J64" s="2559">
        <v>8.9674546238582469</v>
      </c>
      <c r="K64" s="2560"/>
      <c r="L64" s="2536"/>
      <c r="M64" s="2536"/>
      <c r="N64" s="2536"/>
      <c r="O64" s="2536"/>
      <c r="P64" s="1993"/>
      <c r="Q64" s="2536"/>
      <c r="R64" s="2536"/>
      <c r="S64" s="1804"/>
      <c r="T64" s="2537"/>
      <c r="U64" s="1804"/>
      <c r="V64" s="1817"/>
      <c r="W64" s="1817"/>
      <c r="X64" s="1817"/>
      <c r="Y64" s="1817"/>
      <c r="Z64" s="1817"/>
      <c r="AA64" s="1817"/>
      <c r="AB64" s="1804"/>
      <c r="AC64" s="1804"/>
      <c r="AD64" s="1804"/>
      <c r="AE64" s="1804"/>
      <c r="AF64" s="1804"/>
      <c r="AG64" s="1804"/>
      <c r="AH64" s="1804"/>
      <c r="AI64" s="1804"/>
      <c r="AJ64" s="1804"/>
      <c r="AK64" s="1804"/>
      <c r="AL64" s="1804"/>
      <c r="AM64" s="1804"/>
      <c r="AN64" s="1804"/>
      <c r="AO64" s="1804"/>
      <c r="AP64" s="1804"/>
      <c r="AQ64" s="1804"/>
      <c r="AR64" s="1804"/>
      <c r="AS64" s="1804"/>
      <c r="AT64" s="1804"/>
    </row>
    <row r="65" spans="1:46" s="2538" customFormat="1" ht="20.100000000000001" customHeight="1" x14ac:dyDescent="0.25">
      <c r="A65" s="2553" t="s">
        <v>5785</v>
      </c>
      <c r="B65" s="2554">
        <v>18280</v>
      </c>
      <c r="C65" s="2554">
        <v>4425</v>
      </c>
      <c r="D65" s="2554">
        <v>148355</v>
      </c>
      <c r="E65" s="2555">
        <v>171060</v>
      </c>
      <c r="F65" s="2554">
        <v>1489</v>
      </c>
      <c r="G65" s="2556">
        <v>0.2</v>
      </c>
      <c r="H65" s="2557">
        <v>172549.2</v>
      </c>
      <c r="I65" s="2558">
        <v>4807.4021241265564</v>
      </c>
      <c r="J65" s="2559">
        <v>9.0189971762603012</v>
      </c>
      <c r="K65" s="2560"/>
      <c r="L65" s="2536"/>
      <c r="M65" s="2536"/>
      <c r="N65" s="2536"/>
      <c r="O65" s="2536"/>
      <c r="P65" s="1993"/>
      <c r="Q65" s="2536"/>
      <c r="R65" s="2536"/>
      <c r="S65" s="1804"/>
      <c r="T65" s="2537"/>
      <c r="U65" s="1804"/>
      <c r="V65" s="1817"/>
      <c r="W65" s="1817"/>
      <c r="X65" s="1817"/>
      <c r="Y65" s="1817"/>
      <c r="Z65" s="1817"/>
      <c r="AA65" s="1817"/>
      <c r="AB65" s="1804"/>
      <c r="AC65" s="1804"/>
      <c r="AD65" s="1804"/>
      <c r="AE65" s="1804"/>
      <c r="AF65" s="1804"/>
      <c r="AG65" s="1804"/>
      <c r="AH65" s="1804"/>
      <c r="AI65" s="1804"/>
      <c r="AJ65" s="1804"/>
      <c r="AK65" s="1804"/>
      <c r="AL65" s="1804"/>
      <c r="AM65" s="1804"/>
      <c r="AN65" s="1804"/>
      <c r="AO65" s="1804"/>
      <c r="AP65" s="1804"/>
      <c r="AQ65" s="1804"/>
      <c r="AR65" s="1804"/>
      <c r="AS65" s="1804"/>
      <c r="AT65" s="1804"/>
    </row>
    <row r="66" spans="1:46" s="2538" customFormat="1" ht="20.100000000000001" customHeight="1" x14ac:dyDescent="0.25">
      <c r="A66" s="2553" t="s">
        <v>5150</v>
      </c>
      <c r="B66" s="2554">
        <v>17104</v>
      </c>
      <c r="C66" s="2554">
        <v>4374</v>
      </c>
      <c r="D66" s="2554">
        <v>152085</v>
      </c>
      <c r="E66" s="2555">
        <v>173563</v>
      </c>
      <c r="F66" s="2554">
        <v>1471</v>
      </c>
      <c r="G66" s="2556">
        <v>0.1</v>
      </c>
      <c r="H66" s="2557">
        <v>175034.1</v>
      </c>
      <c r="I66" s="2558">
        <v>4862.6121308260108</v>
      </c>
      <c r="J66" s="2559">
        <v>9.1488807871731552</v>
      </c>
      <c r="K66" s="2560"/>
      <c r="L66" s="2536"/>
      <c r="M66" s="2536"/>
      <c r="N66" s="2536"/>
      <c r="O66" s="2536"/>
      <c r="P66" s="1993"/>
      <c r="Q66" s="2536"/>
      <c r="R66" s="2536"/>
      <c r="S66" s="1804"/>
      <c r="T66" s="2537"/>
      <c r="U66" s="1804"/>
      <c r="V66" s="1817"/>
      <c r="W66" s="1817"/>
      <c r="X66" s="1817"/>
      <c r="Y66" s="1817"/>
      <c r="Z66" s="1817"/>
      <c r="AA66" s="1817"/>
      <c r="AB66" s="1804"/>
      <c r="AC66" s="1804"/>
      <c r="AD66" s="1804"/>
      <c r="AE66" s="1804"/>
      <c r="AF66" s="1804"/>
      <c r="AG66" s="1804"/>
      <c r="AH66" s="1804"/>
      <c r="AI66" s="1804"/>
      <c r="AJ66" s="1804"/>
      <c r="AK66" s="1804"/>
      <c r="AL66" s="1804"/>
      <c r="AM66" s="1804"/>
      <c r="AN66" s="1804"/>
      <c r="AO66" s="1804"/>
      <c r="AP66" s="1804"/>
      <c r="AQ66" s="1804"/>
      <c r="AR66" s="1804"/>
      <c r="AS66" s="1804"/>
      <c r="AT66" s="1804"/>
    </row>
    <row r="67" spans="1:46" s="2538" customFormat="1" ht="20.100000000000001" customHeight="1" thickBot="1" x14ac:dyDescent="0.3">
      <c r="A67" s="2561" t="s">
        <v>5786</v>
      </c>
      <c r="B67" s="2562">
        <v>16675</v>
      </c>
      <c r="C67" s="2562">
        <v>4338</v>
      </c>
      <c r="D67" s="2562">
        <v>156390</v>
      </c>
      <c r="E67" s="2563">
        <v>177403</v>
      </c>
      <c r="F67" s="2562">
        <v>1455</v>
      </c>
      <c r="G67" s="2564">
        <v>0.1</v>
      </c>
      <c r="H67" s="2565">
        <v>178858.1</v>
      </c>
      <c r="I67" s="2566">
        <v>4966.8999999999996</v>
      </c>
      <c r="J67" s="2567">
        <v>9.3487579547087947</v>
      </c>
      <c r="K67" s="2560"/>
      <c r="L67" s="2536"/>
      <c r="M67" s="2536"/>
      <c r="N67" s="2536"/>
      <c r="O67" s="2536"/>
      <c r="P67" s="1993"/>
      <c r="Q67" s="2536"/>
      <c r="R67" s="2536"/>
      <c r="S67" s="1804"/>
      <c r="T67" s="2537"/>
      <c r="U67" s="1804"/>
      <c r="V67" s="1817"/>
      <c r="W67" s="1817"/>
      <c r="X67" s="1817"/>
      <c r="Y67" s="1817"/>
      <c r="Z67" s="1817"/>
      <c r="AA67" s="1817"/>
      <c r="AB67" s="1804"/>
      <c r="AC67" s="1804"/>
      <c r="AD67" s="1804"/>
      <c r="AE67" s="1804"/>
      <c r="AF67" s="1804"/>
      <c r="AG67" s="1804"/>
      <c r="AH67" s="1804"/>
      <c r="AI67" s="1804"/>
      <c r="AJ67" s="1804"/>
      <c r="AK67" s="1804"/>
      <c r="AL67" s="1804"/>
      <c r="AM67" s="1804"/>
      <c r="AN67" s="1804"/>
      <c r="AO67" s="1804"/>
      <c r="AP67" s="1804"/>
      <c r="AQ67" s="1804"/>
      <c r="AR67" s="1804"/>
      <c r="AS67" s="1804"/>
      <c r="AT67" s="1804"/>
    </row>
    <row r="68" spans="1:46" s="2538" customFormat="1" ht="20.100000000000001" customHeight="1" x14ac:dyDescent="0.25">
      <c r="A68" s="2553" t="s">
        <v>5151</v>
      </c>
      <c r="B68" s="2554">
        <v>17082</v>
      </c>
      <c r="C68" s="2554">
        <v>4338</v>
      </c>
      <c r="D68" s="2554">
        <v>152678</v>
      </c>
      <c r="E68" s="2555">
        <v>174098</v>
      </c>
      <c r="F68" s="2554">
        <v>1455</v>
      </c>
      <c r="G68" s="2556">
        <v>0.1</v>
      </c>
      <c r="H68" s="2557">
        <v>175553.1</v>
      </c>
      <c r="I68" s="2558">
        <v>4925.5</v>
      </c>
      <c r="J68" s="3571">
        <v>8.5339398996977973</v>
      </c>
      <c r="K68" s="2560"/>
      <c r="L68" s="2536"/>
      <c r="M68" s="2536"/>
      <c r="N68" s="2536"/>
      <c r="O68" s="2536"/>
      <c r="P68" s="1993"/>
      <c r="Q68" s="2536"/>
      <c r="R68" s="2536"/>
      <c r="S68" s="1804"/>
      <c r="T68" s="2537"/>
      <c r="U68" s="1804"/>
      <c r="V68" s="1817"/>
      <c r="W68" s="1817"/>
      <c r="X68" s="1817"/>
      <c r="Y68" s="1817"/>
      <c r="Z68" s="1817"/>
      <c r="AA68" s="1817"/>
      <c r="AB68" s="1804"/>
      <c r="AC68" s="1804"/>
      <c r="AD68" s="1804"/>
      <c r="AE68" s="1804"/>
      <c r="AF68" s="1804"/>
      <c r="AG68" s="1804"/>
      <c r="AH68" s="1804"/>
      <c r="AI68" s="1804"/>
      <c r="AJ68" s="1804"/>
      <c r="AK68" s="1804"/>
      <c r="AL68" s="1804"/>
      <c r="AM68" s="1804"/>
      <c r="AN68" s="1804"/>
      <c r="AO68" s="1804"/>
      <c r="AP68" s="1804"/>
      <c r="AQ68" s="1804"/>
      <c r="AR68" s="1804"/>
      <c r="AS68" s="1804"/>
      <c r="AT68" s="1804"/>
    </row>
    <row r="69" spans="1:46" s="2538" customFormat="1" ht="20.100000000000001" customHeight="1" x14ac:dyDescent="0.25">
      <c r="A69" s="2553" t="s">
        <v>5787</v>
      </c>
      <c r="B69" s="2554">
        <v>17793</v>
      </c>
      <c r="C69" s="2554">
        <v>4326</v>
      </c>
      <c r="D69" s="2554">
        <v>152521</v>
      </c>
      <c r="E69" s="2555">
        <v>174640</v>
      </c>
      <c r="F69" s="2554">
        <v>1206</v>
      </c>
      <c r="G69" s="2556">
        <v>0.2</v>
      </c>
      <c r="H69" s="2557">
        <v>175846.2</v>
      </c>
      <c r="I69" s="2558">
        <v>4943.7</v>
      </c>
      <c r="J69" s="3571">
        <v>8.5481879977638613</v>
      </c>
      <c r="K69" s="2560"/>
      <c r="L69" s="2536"/>
      <c r="M69" s="2536"/>
      <c r="N69" s="2536"/>
      <c r="O69" s="2536"/>
      <c r="P69" s="1993"/>
      <c r="Q69" s="2536"/>
      <c r="R69" s="2536"/>
      <c r="S69" s="1804"/>
      <c r="T69" s="2537"/>
      <c r="U69" s="1804"/>
      <c r="V69" s="1817"/>
      <c r="W69" s="1817"/>
      <c r="X69" s="1817"/>
      <c r="Y69" s="1817"/>
      <c r="Z69" s="1817"/>
      <c r="AA69" s="1817"/>
      <c r="AB69" s="1804"/>
      <c r="AC69" s="1804"/>
      <c r="AD69" s="1804"/>
      <c r="AE69" s="1804"/>
      <c r="AF69" s="1804"/>
      <c r="AG69" s="1804"/>
      <c r="AH69" s="1804"/>
      <c r="AI69" s="1804"/>
      <c r="AJ69" s="1804"/>
      <c r="AK69" s="1804"/>
      <c r="AL69" s="1804"/>
      <c r="AM69" s="1804"/>
      <c r="AN69" s="1804"/>
      <c r="AO69" s="1804"/>
      <c r="AP69" s="1804"/>
      <c r="AQ69" s="1804"/>
      <c r="AR69" s="1804"/>
      <c r="AS69" s="1804"/>
      <c r="AT69" s="1804"/>
    </row>
    <row r="70" spans="1:46" s="2538" customFormat="1" ht="20.100000000000001" customHeight="1" x14ac:dyDescent="0.25">
      <c r="A70" s="2553" t="s">
        <v>5788</v>
      </c>
      <c r="B70" s="2554">
        <v>17530</v>
      </c>
      <c r="C70" s="2554">
        <v>4315</v>
      </c>
      <c r="D70" s="2554">
        <v>153525</v>
      </c>
      <c r="E70" s="2555">
        <v>175370</v>
      </c>
      <c r="F70" s="2554">
        <v>1200</v>
      </c>
      <c r="G70" s="2556">
        <v>0.1</v>
      </c>
      <c r="H70" s="2557">
        <v>176570.1</v>
      </c>
      <c r="I70" s="2558">
        <v>5001.8999999999996</v>
      </c>
      <c r="J70" s="3571">
        <v>8.5833777922365133</v>
      </c>
      <c r="K70" s="2560"/>
      <c r="L70" s="2536"/>
      <c r="M70" s="2536"/>
      <c r="N70" s="2536"/>
      <c r="O70" s="2536"/>
      <c r="P70" s="1993"/>
      <c r="Q70" s="2536"/>
      <c r="R70" s="2536"/>
      <c r="S70" s="1804"/>
      <c r="T70" s="2537"/>
      <c r="U70" s="1804"/>
      <c r="V70" s="1817"/>
      <c r="W70" s="1817"/>
      <c r="X70" s="1817"/>
      <c r="Y70" s="1817"/>
      <c r="Z70" s="1817"/>
      <c r="AA70" s="1817"/>
      <c r="AB70" s="1804"/>
      <c r="AC70" s="1804"/>
      <c r="AD70" s="1804"/>
      <c r="AE70" s="1804"/>
      <c r="AF70" s="1804"/>
      <c r="AG70" s="1804"/>
      <c r="AH70" s="1804"/>
      <c r="AI70" s="1804"/>
      <c r="AJ70" s="1804"/>
      <c r="AK70" s="1804"/>
      <c r="AL70" s="1804"/>
      <c r="AM70" s="1804"/>
      <c r="AN70" s="1804"/>
      <c r="AO70" s="1804"/>
      <c r="AP70" s="1804"/>
      <c r="AQ70" s="1804"/>
      <c r="AR70" s="1804"/>
      <c r="AS70" s="1804"/>
      <c r="AT70" s="1804"/>
    </row>
    <row r="71" spans="1:46" s="2538" customFormat="1" ht="20.100000000000001" customHeight="1" x14ac:dyDescent="0.25">
      <c r="A71" s="2553" t="s">
        <v>5789</v>
      </c>
      <c r="B71" s="2554">
        <v>17706</v>
      </c>
      <c r="C71" s="2554">
        <v>4307</v>
      </c>
      <c r="D71" s="2554">
        <v>156854</v>
      </c>
      <c r="E71" s="2555">
        <v>178867</v>
      </c>
      <c r="F71" s="2554">
        <v>1207</v>
      </c>
      <c r="G71" s="3572">
        <v>0.03</v>
      </c>
      <c r="H71" s="2557">
        <v>180074</v>
      </c>
      <c r="I71" s="2558">
        <v>5144.8999999999996</v>
      </c>
      <c r="J71" s="3571">
        <v>8.7537101282539478</v>
      </c>
      <c r="K71" s="2560"/>
      <c r="L71" s="2536"/>
      <c r="M71" s="2536"/>
      <c r="N71" s="2536"/>
      <c r="O71" s="2536"/>
      <c r="P71" s="1993"/>
      <c r="Q71" s="2536"/>
      <c r="R71" s="2536"/>
      <c r="S71" s="1804"/>
      <c r="T71" s="2537"/>
      <c r="U71" s="1804"/>
      <c r="V71" s="1817"/>
      <c r="W71" s="1817"/>
      <c r="X71" s="1817"/>
      <c r="Y71" s="1817"/>
      <c r="Z71" s="1817"/>
      <c r="AA71" s="1817"/>
      <c r="AB71" s="1804"/>
      <c r="AC71" s="1804"/>
      <c r="AD71" s="1804"/>
      <c r="AE71" s="1804"/>
      <c r="AF71" s="1804"/>
      <c r="AG71" s="1804"/>
      <c r="AH71" s="1804"/>
      <c r="AI71" s="1804"/>
      <c r="AJ71" s="1804"/>
      <c r="AK71" s="1804"/>
      <c r="AL71" s="1804"/>
      <c r="AM71" s="1804"/>
      <c r="AN71" s="1804"/>
      <c r="AO71" s="1804"/>
      <c r="AP71" s="1804"/>
      <c r="AQ71" s="1804"/>
      <c r="AR71" s="1804"/>
      <c r="AS71" s="1804"/>
      <c r="AT71" s="1804"/>
    </row>
    <row r="72" spans="1:46" s="2538" customFormat="1" ht="20.100000000000001" customHeight="1" x14ac:dyDescent="0.25">
      <c r="A72" s="2553" t="s">
        <v>5790</v>
      </c>
      <c r="B72" s="2554">
        <v>17567</v>
      </c>
      <c r="C72" s="2554">
        <v>4316</v>
      </c>
      <c r="D72" s="2554">
        <v>156291</v>
      </c>
      <c r="E72" s="2555">
        <v>178174</v>
      </c>
      <c r="F72" s="2554">
        <v>1211</v>
      </c>
      <c r="G72" s="2556">
        <v>0.1</v>
      </c>
      <c r="H72" s="2557">
        <v>179385.1</v>
      </c>
      <c r="I72" s="2558">
        <v>5158</v>
      </c>
      <c r="J72" s="3571">
        <v>8.720220049097847</v>
      </c>
      <c r="K72" s="2560"/>
      <c r="L72" s="2536"/>
      <c r="M72" s="2536"/>
      <c r="N72" s="2536"/>
      <c r="O72" s="2536"/>
      <c r="P72" s="1810"/>
      <c r="Q72" s="2536"/>
      <c r="R72" s="2536"/>
      <c r="S72" s="1804"/>
      <c r="T72" s="2537"/>
      <c r="U72" s="1804"/>
      <c r="V72" s="1817"/>
      <c r="W72" s="1817"/>
      <c r="X72" s="1817"/>
      <c r="Y72" s="1817"/>
      <c r="Z72" s="1817"/>
      <c r="AA72" s="1817"/>
      <c r="AB72" s="1804"/>
      <c r="AC72" s="1804"/>
      <c r="AD72" s="1804"/>
      <c r="AE72" s="1804"/>
      <c r="AF72" s="1804"/>
      <c r="AG72" s="1804"/>
      <c r="AH72" s="1804"/>
      <c r="AI72" s="1804"/>
      <c r="AJ72" s="1804"/>
      <c r="AK72" s="1804"/>
      <c r="AL72" s="1804"/>
      <c r="AM72" s="1804"/>
      <c r="AN72" s="1804"/>
      <c r="AO72" s="1804"/>
      <c r="AP72" s="1804"/>
      <c r="AQ72" s="1804"/>
      <c r="AR72" s="1804"/>
      <c r="AS72" s="1804"/>
      <c r="AT72" s="1804"/>
    </row>
    <row r="73" spans="1:46" s="2538" customFormat="1" ht="20.100000000000001" customHeight="1" x14ac:dyDescent="0.25">
      <c r="A73" s="2553" t="s">
        <v>5791</v>
      </c>
      <c r="B73" s="2554">
        <v>17125</v>
      </c>
      <c r="C73" s="2554">
        <v>4313</v>
      </c>
      <c r="D73" s="2554">
        <v>158695</v>
      </c>
      <c r="E73" s="2555">
        <v>180133</v>
      </c>
      <c r="F73" s="2554">
        <v>1206</v>
      </c>
      <c r="G73" s="2556">
        <v>0.1</v>
      </c>
      <c r="H73" s="2557">
        <v>181339.1</v>
      </c>
      <c r="I73" s="2558">
        <v>5261.4</v>
      </c>
      <c r="J73" s="3571">
        <v>8.8152073695382693</v>
      </c>
      <c r="K73" s="2560"/>
      <c r="L73" s="2536"/>
      <c r="M73" s="2536"/>
      <c r="N73" s="2536"/>
      <c r="O73" s="2536"/>
      <c r="P73" s="1810"/>
      <c r="Q73" s="2536"/>
      <c r="R73" s="2536"/>
      <c r="S73" s="1804"/>
      <c r="T73" s="2537"/>
      <c r="U73" s="1804"/>
      <c r="V73" s="1817"/>
      <c r="W73" s="1817"/>
      <c r="X73" s="1817"/>
      <c r="Y73" s="1817"/>
      <c r="Z73" s="1817"/>
      <c r="AA73" s="1817"/>
      <c r="AB73" s="1804"/>
      <c r="AC73" s="1804"/>
      <c r="AD73" s="1804"/>
      <c r="AE73" s="1804"/>
      <c r="AF73" s="1804"/>
      <c r="AG73" s="1804"/>
      <c r="AH73" s="1804"/>
      <c r="AI73" s="1804"/>
      <c r="AJ73" s="1804"/>
      <c r="AK73" s="1804"/>
      <c r="AL73" s="1804"/>
      <c r="AM73" s="1804"/>
      <c r="AN73" s="1804"/>
      <c r="AO73" s="1804"/>
      <c r="AP73" s="1804"/>
      <c r="AQ73" s="1804"/>
      <c r="AR73" s="1804"/>
      <c r="AS73" s="1804"/>
      <c r="AT73" s="1804"/>
    </row>
    <row r="74" spans="1:46" s="2538" customFormat="1" ht="20.100000000000001" customHeight="1" x14ac:dyDescent="0.25">
      <c r="A74" s="2553" t="s">
        <v>5152</v>
      </c>
      <c r="B74" s="2554">
        <v>16926</v>
      </c>
      <c r="C74" s="2554">
        <v>4226</v>
      </c>
      <c r="D74" s="2554">
        <v>154708</v>
      </c>
      <c r="E74" s="2555">
        <v>175860</v>
      </c>
      <c r="F74" s="2554">
        <v>1184</v>
      </c>
      <c r="G74" s="3572">
        <v>0.01</v>
      </c>
      <c r="H74" s="2557">
        <v>177044</v>
      </c>
      <c r="I74" s="2558">
        <v>5293</v>
      </c>
      <c r="J74" s="3571">
        <v>8.6064157354968582</v>
      </c>
      <c r="K74" s="2560"/>
      <c r="L74" s="2536"/>
      <c r="M74" s="2536"/>
      <c r="N74" s="2536"/>
      <c r="O74" s="2536"/>
      <c r="P74" s="1810"/>
      <c r="Q74" s="2536"/>
      <c r="R74" s="2536"/>
      <c r="S74" s="1804"/>
      <c r="T74" s="2537"/>
      <c r="U74" s="1804"/>
      <c r="V74" s="1817"/>
      <c r="W74" s="1817"/>
      <c r="X74" s="1817"/>
      <c r="Y74" s="1817"/>
      <c r="Z74" s="1817"/>
      <c r="AA74" s="1817"/>
      <c r="AB74" s="1804"/>
      <c r="AC74" s="1804"/>
      <c r="AD74" s="1804"/>
      <c r="AE74" s="1804"/>
      <c r="AF74" s="1804"/>
      <c r="AG74" s="1804"/>
      <c r="AH74" s="1804"/>
      <c r="AI74" s="1804"/>
      <c r="AJ74" s="1804"/>
      <c r="AK74" s="1804"/>
      <c r="AL74" s="1804"/>
      <c r="AM74" s="1804"/>
      <c r="AN74" s="1804"/>
      <c r="AO74" s="1804"/>
      <c r="AP74" s="1804"/>
      <c r="AQ74" s="1804"/>
      <c r="AR74" s="1804"/>
      <c r="AS74" s="1804"/>
      <c r="AT74" s="1804"/>
    </row>
    <row r="75" spans="1:46" s="2538" customFormat="1" ht="20.100000000000001" customHeight="1" x14ac:dyDescent="0.25">
      <c r="A75" s="2553" t="s">
        <v>5153</v>
      </c>
      <c r="B75" s="2554">
        <v>17070</v>
      </c>
      <c r="C75" s="2554">
        <v>4165</v>
      </c>
      <c r="D75" s="2554">
        <v>153909</v>
      </c>
      <c r="E75" s="2555">
        <v>175144</v>
      </c>
      <c r="F75" s="2554">
        <v>1161</v>
      </c>
      <c r="G75" s="3572">
        <v>0.03</v>
      </c>
      <c r="H75" s="2557">
        <v>176305</v>
      </c>
      <c r="I75" s="2558">
        <v>5397.7</v>
      </c>
      <c r="J75" s="3571">
        <v>8.5704925178445563</v>
      </c>
      <c r="K75" s="2560"/>
      <c r="L75" s="2536"/>
      <c r="M75" s="2536"/>
      <c r="N75" s="2536"/>
      <c r="O75" s="2536"/>
      <c r="P75" s="1810"/>
      <c r="Q75" s="2536"/>
      <c r="R75" s="2536"/>
      <c r="S75" s="1804"/>
      <c r="T75" s="2537"/>
      <c r="U75" s="1804"/>
      <c r="V75" s="1817"/>
      <c r="W75" s="1817"/>
      <c r="X75" s="1817"/>
      <c r="Y75" s="1817"/>
      <c r="Z75" s="1817"/>
      <c r="AA75" s="1817"/>
      <c r="AB75" s="1804"/>
      <c r="AC75" s="1804"/>
      <c r="AD75" s="1804"/>
      <c r="AE75" s="1804"/>
      <c r="AF75" s="1804"/>
      <c r="AG75" s="1804"/>
      <c r="AH75" s="1804"/>
      <c r="AI75" s="1804"/>
      <c r="AJ75" s="1804"/>
      <c r="AK75" s="1804"/>
      <c r="AL75" s="1804"/>
      <c r="AM75" s="1804"/>
      <c r="AN75" s="1804"/>
      <c r="AO75" s="1804"/>
      <c r="AP75" s="1804"/>
      <c r="AQ75" s="1804"/>
      <c r="AR75" s="1804"/>
      <c r="AS75" s="1804"/>
      <c r="AT75" s="1804"/>
    </row>
    <row r="76" spans="1:46" s="2538" customFormat="1" ht="20.100000000000001" customHeight="1" x14ac:dyDescent="0.25">
      <c r="A76" s="2553" t="s">
        <v>5154</v>
      </c>
      <c r="B76" s="2554">
        <v>17422</v>
      </c>
      <c r="C76" s="2554">
        <v>4294</v>
      </c>
      <c r="D76" s="2554">
        <v>162630</v>
      </c>
      <c r="E76" s="2555">
        <v>184346</v>
      </c>
      <c r="F76" s="2554">
        <v>1206</v>
      </c>
      <c r="G76" s="3573">
        <v>0.1</v>
      </c>
      <c r="H76" s="3574">
        <v>185552.1</v>
      </c>
      <c r="I76" s="2558">
        <v>5485.7</v>
      </c>
      <c r="J76" s="3571">
        <v>9.0200061574858008</v>
      </c>
      <c r="K76" s="2560"/>
      <c r="L76" s="2536"/>
      <c r="M76" s="2536"/>
      <c r="N76" s="2536"/>
      <c r="O76" s="2536"/>
      <c r="P76" s="1810"/>
      <c r="Q76" s="2536"/>
      <c r="R76" s="2536"/>
      <c r="S76" s="1804"/>
      <c r="T76" s="2537"/>
      <c r="U76" s="1804"/>
      <c r="V76" s="1817"/>
      <c r="W76" s="1817"/>
      <c r="X76" s="1817"/>
      <c r="Y76" s="1817"/>
      <c r="Z76" s="1817"/>
      <c r="AA76" s="1817"/>
      <c r="AB76" s="1804"/>
      <c r="AC76" s="1804"/>
      <c r="AD76" s="1804"/>
      <c r="AE76" s="1804"/>
      <c r="AF76" s="1804"/>
      <c r="AG76" s="1804"/>
      <c r="AH76" s="1804"/>
      <c r="AI76" s="1804"/>
      <c r="AJ76" s="1804"/>
      <c r="AK76" s="1804"/>
      <c r="AL76" s="1804"/>
      <c r="AM76" s="1804"/>
      <c r="AN76" s="1804"/>
      <c r="AO76" s="1804"/>
      <c r="AP76" s="1804"/>
      <c r="AQ76" s="1804"/>
      <c r="AR76" s="1804"/>
      <c r="AS76" s="1804"/>
      <c r="AT76" s="1804"/>
    </row>
    <row r="77" spans="1:46" s="2538" customFormat="1" ht="20.100000000000001" customHeight="1" x14ac:dyDescent="0.25">
      <c r="A77" s="2553" t="s">
        <v>5155</v>
      </c>
      <c r="B77" s="2554">
        <v>17507</v>
      </c>
      <c r="C77" s="2554">
        <v>4327</v>
      </c>
      <c r="D77" s="2554">
        <v>165866</v>
      </c>
      <c r="E77" s="2555">
        <v>187700</v>
      </c>
      <c r="F77" s="2554">
        <v>1212</v>
      </c>
      <c r="G77" s="3573">
        <v>0.2</v>
      </c>
      <c r="H77" s="3574">
        <v>188912.2</v>
      </c>
      <c r="I77" s="2558">
        <v>5509.4</v>
      </c>
      <c r="J77" s="3571">
        <v>9.1833464314939199</v>
      </c>
      <c r="K77" s="2560"/>
      <c r="L77" s="2536"/>
      <c r="M77" s="2536"/>
      <c r="N77" s="2536"/>
      <c r="O77" s="2536"/>
      <c r="P77" s="1810"/>
      <c r="Q77" s="2536"/>
      <c r="R77" s="2536"/>
      <c r="S77" s="1804"/>
      <c r="T77" s="2537"/>
      <c r="U77" s="1804"/>
      <c r="V77" s="1817"/>
      <c r="W77" s="1817"/>
      <c r="X77" s="1817"/>
      <c r="Y77" s="1817"/>
      <c r="Z77" s="1817"/>
      <c r="AA77" s="1817"/>
      <c r="AB77" s="1804"/>
      <c r="AC77" s="1804"/>
      <c r="AD77" s="1804"/>
      <c r="AE77" s="1804"/>
      <c r="AF77" s="1804"/>
      <c r="AG77" s="1804"/>
      <c r="AH77" s="1804"/>
      <c r="AI77" s="1804"/>
      <c r="AJ77" s="1804"/>
      <c r="AK77" s="1804"/>
      <c r="AL77" s="1804"/>
      <c r="AM77" s="1804"/>
      <c r="AN77" s="1804"/>
      <c r="AO77" s="1804"/>
      <c r="AP77" s="1804"/>
      <c r="AQ77" s="1804"/>
      <c r="AR77" s="1804"/>
      <c r="AS77" s="1804"/>
      <c r="AT77" s="1804"/>
    </row>
    <row r="78" spans="1:46" s="2538" customFormat="1" ht="20.100000000000001" customHeight="1" x14ac:dyDescent="0.25">
      <c r="A78" s="2553" t="s">
        <v>5156</v>
      </c>
      <c r="B78" s="2554">
        <v>17214</v>
      </c>
      <c r="C78" s="2554">
        <v>4280</v>
      </c>
      <c r="D78" s="2554">
        <v>169181</v>
      </c>
      <c r="E78" s="2555">
        <v>190675</v>
      </c>
      <c r="F78" s="2554">
        <v>1201</v>
      </c>
      <c r="G78" s="3573">
        <v>0.1</v>
      </c>
      <c r="H78" s="2557">
        <v>191876.1</v>
      </c>
      <c r="I78" s="2558">
        <v>5711.2</v>
      </c>
      <c r="J78" s="3571">
        <v>9.3274291686583979</v>
      </c>
      <c r="K78" s="2560"/>
      <c r="L78" s="2536"/>
      <c r="M78" s="2536"/>
      <c r="N78" s="2536"/>
      <c r="O78" s="2536"/>
      <c r="P78" s="1810"/>
      <c r="Q78" s="2536"/>
      <c r="R78" s="2536"/>
      <c r="S78" s="1804"/>
      <c r="T78" s="2537"/>
      <c r="U78" s="1804"/>
      <c r="V78" s="1817"/>
      <c r="W78" s="1817"/>
      <c r="X78" s="1817"/>
      <c r="Y78" s="1817"/>
      <c r="Z78" s="1817"/>
      <c r="AA78" s="1817"/>
      <c r="AB78" s="1804"/>
      <c r="AC78" s="1804"/>
      <c r="AD78" s="1804"/>
      <c r="AE78" s="1804"/>
      <c r="AF78" s="1804"/>
      <c r="AG78" s="1804"/>
      <c r="AH78" s="1804"/>
      <c r="AI78" s="1804"/>
      <c r="AJ78" s="1804"/>
      <c r="AK78" s="1804"/>
      <c r="AL78" s="1804"/>
      <c r="AM78" s="1804"/>
      <c r="AN78" s="1804"/>
      <c r="AO78" s="1804"/>
      <c r="AP78" s="1804"/>
      <c r="AQ78" s="1804"/>
      <c r="AR78" s="1804"/>
      <c r="AS78" s="1804"/>
      <c r="AT78" s="1804"/>
    </row>
    <row r="79" spans="1:46" s="2538" customFormat="1" ht="20.100000000000001" customHeight="1" thickBot="1" x14ac:dyDescent="0.3">
      <c r="A79" s="2561" t="s">
        <v>5157</v>
      </c>
      <c r="B79" s="2562">
        <v>17358</v>
      </c>
      <c r="C79" s="2562">
        <v>4278</v>
      </c>
      <c r="D79" s="2562">
        <v>177724</v>
      </c>
      <c r="E79" s="2563">
        <v>199360</v>
      </c>
      <c r="F79" s="2562">
        <v>1008</v>
      </c>
      <c r="G79" s="2564">
        <v>0.2</v>
      </c>
      <c r="H79" s="2565">
        <v>200368.2</v>
      </c>
      <c r="I79" s="2566">
        <v>5984</v>
      </c>
      <c r="J79" s="3575">
        <v>9.7402448410801519</v>
      </c>
      <c r="K79" s="2560"/>
      <c r="L79" s="2536"/>
      <c r="M79" s="2536"/>
      <c r="N79" s="2536"/>
      <c r="O79" s="2536"/>
      <c r="P79" s="1810"/>
      <c r="Q79" s="2536"/>
      <c r="R79" s="2536"/>
      <c r="S79" s="1804"/>
      <c r="T79" s="2537"/>
      <c r="U79" s="1804"/>
      <c r="V79" s="1817"/>
      <c r="W79" s="1817"/>
      <c r="X79" s="1817"/>
      <c r="Y79" s="1817"/>
      <c r="Z79" s="1817"/>
      <c r="AA79" s="1817"/>
      <c r="AB79" s="1804"/>
      <c r="AC79" s="1804"/>
      <c r="AD79" s="1804"/>
      <c r="AE79" s="1804"/>
      <c r="AF79" s="1804"/>
      <c r="AG79" s="1804"/>
      <c r="AH79" s="1804"/>
      <c r="AI79" s="1804"/>
      <c r="AJ79" s="1804"/>
      <c r="AK79" s="1804"/>
      <c r="AL79" s="1804"/>
      <c r="AM79" s="1804"/>
      <c r="AN79" s="1804"/>
      <c r="AO79" s="1804"/>
      <c r="AP79" s="1804"/>
      <c r="AQ79" s="1804"/>
      <c r="AR79" s="1804"/>
      <c r="AS79" s="1804"/>
      <c r="AT79" s="1804"/>
    </row>
    <row r="80" spans="1:46" s="2538" customFormat="1" ht="20.100000000000001" customHeight="1" x14ac:dyDescent="0.25">
      <c r="A80" s="2553" t="s">
        <v>5792</v>
      </c>
      <c r="B80" s="2554">
        <v>17259</v>
      </c>
      <c r="C80" s="2554">
        <v>4222</v>
      </c>
      <c r="D80" s="2554">
        <v>174745</v>
      </c>
      <c r="E80" s="2555">
        <v>196226</v>
      </c>
      <c r="F80" s="2554">
        <v>998</v>
      </c>
      <c r="G80" s="2556">
        <v>0.2</v>
      </c>
      <c r="H80" s="2557">
        <v>197224.2</v>
      </c>
      <c r="I80" s="2558">
        <v>6103.4</v>
      </c>
      <c r="J80" s="3571">
        <v>9.2005706888307479</v>
      </c>
      <c r="K80" s="2560"/>
      <c r="L80" s="2536"/>
      <c r="M80" s="2536"/>
      <c r="N80" s="1810"/>
      <c r="O80" s="2536"/>
      <c r="P80" s="1810"/>
      <c r="Q80" s="2536"/>
      <c r="R80" s="2536"/>
      <c r="S80" s="1804"/>
      <c r="T80" s="2537"/>
      <c r="U80" s="1804"/>
      <c r="V80" s="1817"/>
      <c r="W80" s="1817"/>
      <c r="X80" s="1817"/>
      <c r="Y80" s="1817"/>
      <c r="Z80" s="1817"/>
      <c r="AA80" s="1817"/>
      <c r="AB80" s="1804"/>
      <c r="AC80" s="1804"/>
      <c r="AD80" s="1804"/>
      <c r="AE80" s="1804"/>
      <c r="AF80" s="1804"/>
      <c r="AG80" s="1804"/>
      <c r="AH80" s="1804"/>
      <c r="AI80" s="1804"/>
      <c r="AJ80" s="1804"/>
      <c r="AK80" s="1804"/>
      <c r="AL80" s="1804"/>
      <c r="AM80" s="1804"/>
      <c r="AN80" s="1804"/>
      <c r="AO80" s="1804"/>
      <c r="AP80" s="1804"/>
      <c r="AQ80" s="1804"/>
      <c r="AR80" s="1804"/>
      <c r="AS80" s="1804"/>
      <c r="AT80" s="1804"/>
    </row>
    <row r="81" spans="1:46" s="2538" customFormat="1" ht="20.100000000000001" customHeight="1" x14ac:dyDescent="0.3">
      <c r="A81" s="2553" t="s">
        <v>5793</v>
      </c>
      <c r="B81" s="2554">
        <v>17304</v>
      </c>
      <c r="C81" s="2554">
        <v>4287</v>
      </c>
      <c r="D81" s="2554">
        <v>180977</v>
      </c>
      <c r="E81" s="2555">
        <v>202568</v>
      </c>
      <c r="F81" s="2554">
        <v>1008</v>
      </c>
      <c r="G81" s="3572">
        <v>0.03</v>
      </c>
      <c r="H81" s="2557">
        <v>203576</v>
      </c>
      <c r="I81" s="2558">
        <v>6198.6</v>
      </c>
      <c r="J81" s="3571">
        <v>9.4968855473442364</v>
      </c>
      <c r="K81" s="2560"/>
      <c r="L81" s="2536"/>
      <c r="M81" s="2536"/>
      <c r="N81" s="1810"/>
      <c r="O81" s="2536"/>
      <c r="P81" s="1810"/>
      <c r="Q81" s="2536"/>
      <c r="R81" s="2536"/>
      <c r="S81" s="1495"/>
      <c r="T81" s="2574"/>
      <c r="U81" s="1804"/>
      <c r="V81" s="1817"/>
      <c r="W81" s="1817"/>
      <c r="X81" s="1817"/>
      <c r="Y81" s="1817"/>
      <c r="Z81" s="1817"/>
      <c r="AA81" s="1817"/>
      <c r="AB81" s="1804"/>
      <c r="AC81" s="1804"/>
      <c r="AD81" s="1804"/>
      <c r="AE81" s="1804"/>
      <c r="AF81" s="1804"/>
      <c r="AG81" s="1804"/>
      <c r="AH81" s="1804"/>
      <c r="AI81" s="1804"/>
      <c r="AJ81" s="1804"/>
      <c r="AK81" s="1804"/>
      <c r="AL81" s="1804"/>
      <c r="AM81" s="1804"/>
      <c r="AN81" s="1804"/>
      <c r="AO81" s="1804"/>
      <c r="AP81" s="1804"/>
      <c r="AQ81" s="1804"/>
      <c r="AR81" s="1804"/>
      <c r="AS81" s="1804"/>
      <c r="AT81" s="1804"/>
    </row>
    <row r="82" spans="1:46" s="2538" customFormat="1" ht="20.100000000000001" customHeight="1" x14ac:dyDescent="0.3">
      <c r="A82" s="2553" t="s">
        <v>5794</v>
      </c>
      <c r="B82" s="2554">
        <v>17609</v>
      </c>
      <c r="C82" s="2554">
        <v>4345</v>
      </c>
      <c r="D82" s="2554">
        <v>184536</v>
      </c>
      <c r="E82" s="2555">
        <v>206490</v>
      </c>
      <c r="F82" s="2554">
        <v>1026</v>
      </c>
      <c r="G82" s="2556">
        <v>0.2</v>
      </c>
      <c r="H82" s="2557">
        <v>207516.2</v>
      </c>
      <c r="I82" s="2558">
        <v>6243.4</v>
      </c>
      <c r="J82" s="3571">
        <v>9.6806957116699657</v>
      </c>
      <c r="K82" s="2560"/>
      <c r="L82" s="2536"/>
      <c r="M82" s="2536"/>
      <c r="N82" s="1810"/>
      <c r="O82" s="2536"/>
      <c r="P82" s="1810"/>
      <c r="Q82" s="2536"/>
      <c r="R82" s="2536"/>
      <c r="S82" s="1495"/>
      <c r="T82" s="2574"/>
      <c r="U82" s="1804"/>
      <c r="V82" s="1817"/>
      <c r="W82" s="1817"/>
      <c r="X82" s="1817"/>
      <c r="Y82" s="1817"/>
      <c r="Z82" s="1817"/>
      <c r="AA82" s="1817"/>
      <c r="AB82" s="1804"/>
      <c r="AC82" s="1804"/>
      <c r="AD82" s="1804"/>
      <c r="AE82" s="1804"/>
      <c r="AF82" s="1804"/>
      <c r="AG82" s="1804"/>
      <c r="AH82" s="1804"/>
      <c r="AI82" s="1804"/>
      <c r="AJ82" s="1804"/>
      <c r="AK82" s="1804"/>
      <c r="AL82" s="1804"/>
      <c r="AM82" s="1804"/>
      <c r="AN82" s="1804"/>
      <c r="AO82" s="1804"/>
      <c r="AP82" s="1804"/>
      <c r="AQ82" s="1804"/>
      <c r="AR82" s="1804"/>
      <c r="AS82" s="1804"/>
      <c r="AT82" s="1804"/>
    </row>
    <row r="83" spans="1:46" s="2538" customFormat="1" ht="20.100000000000001" customHeight="1" x14ac:dyDescent="0.3">
      <c r="A83" s="2553" t="s">
        <v>5795</v>
      </c>
      <c r="B83" s="2554">
        <v>18026</v>
      </c>
      <c r="C83" s="2554">
        <v>4425</v>
      </c>
      <c r="D83" s="2554">
        <v>191062</v>
      </c>
      <c r="E83" s="2555">
        <v>213513</v>
      </c>
      <c r="F83" s="2554">
        <v>1045</v>
      </c>
      <c r="G83" s="2556">
        <v>0.1</v>
      </c>
      <c r="H83" s="2557">
        <v>214558.1</v>
      </c>
      <c r="I83" s="2558">
        <v>6270.3</v>
      </c>
      <c r="J83" s="3571">
        <v>10.009202551772129</v>
      </c>
      <c r="K83" s="2560"/>
      <c r="L83" s="2536"/>
      <c r="M83" s="2536"/>
      <c r="N83" s="1810"/>
      <c r="O83" s="2536"/>
      <c r="P83" s="1810"/>
      <c r="Q83" s="2536"/>
      <c r="R83" s="2536"/>
      <c r="S83" s="1495"/>
      <c r="T83" s="2574"/>
      <c r="U83" s="1804"/>
      <c r="V83" s="1817"/>
      <c r="W83" s="1817"/>
      <c r="X83" s="1817"/>
      <c r="Y83" s="1817"/>
      <c r="Z83" s="1817"/>
      <c r="AA83" s="1817"/>
      <c r="AB83" s="1804"/>
      <c r="AC83" s="1804"/>
      <c r="AD83" s="1804"/>
      <c r="AE83" s="1804"/>
      <c r="AF83" s="1804"/>
      <c r="AG83" s="1804"/>
      <c r="AH83" s="1804"/>
      <c r="AI83" s="1804"/>
      <c r="AJ83" s="1804"/>
      <c r="AK83" s="1804"/>
      <c r="AL83" s="1804"/>
      <c r="AM83" s="1804"/>
      <c r="AN83" s="1804"/>
      <c r="AO83" s="1804"/>
      <c r="AP83" s="1804"/>
      <c r="AQ83" s="1804"/>
      <c r="AR83" s="1804"/>
      <c r="AS83" s="1804"/>
      <c r="AT83" s="1804"/>
    </row>
    <row r="84" spans="1:46" s="2538" customFormat="1" ht="20.100000000000001" customHeight="1" x14ac:dyDescent="0.25">
      <c r="A84" s="2553" t="s">
        <v>5796</v>
      </c>
      <c r="B84" s="2554">
        <v>17979</v>
      </c>
      <c r="C84" s="2554">
        <v>4382</v>
      </c>
      <c r="D84" s="2554">
        <v>198730</v>
      </c>
      <c r="E84" s="2555">
        <v>221091</v>
      </c>
      <c r="F84" s="2554">
        <v>1036</v>
      </c>
      <c r="G84" s="2556">
        <v>0.1</v>
      </c>
      <c r="H84" s="2557">
        <v>222127.1</v>
      </c>
      <c r="I84" s="2558">
        <v>6447.9</v>
      </c>
      <c r="J84" s="3571">
        <v>10.362296439414848</v>
      </c>
      <c r="K84" s="2560"/>
      <c r="L84" s="2536"/>
      <c r="M84" s="2536"/>
      <c r="N84" s="1810"/>
      <c r="O84" s="2536"/>
      <c r="P84" s="1810"/>
      <c r="Q84" s="2536"/>
      <c r="R84" s="2536"/>
      <c r="S84" s="612"/>
      <c r="T84" s="2534"/>
      <c r="U84" s="1804"/>
      <c r="V84" s="1817"/>
      <c r="W84" s="1817"/>
      <c r="X84" s="1817"/>
      <c r="Y84" s="1817"/>
      <c r="Z84" s="1817"/>
      <c r="AA84" s="1817"/>
      <c r="AB84" s="1804"/>
      <c r="AC84" s="1804"/>
      <c r="AD84" s="1804"/>
      <c r="AE84" s="1804"/>
      <c r="AF84" s="1804"/>
      <c r="AG84" s="1804"/>
      <c r="AH84" s="1804"/>
      <c r="AI84" s="1804"/>
      <c r="AJ84" s="1804"/>
      <c r="AK84" s="1804"/>
      <c r="AL84" s="1804"/>
      <c r="AM84" s="1804"/>
      <c r="AN84" s="1804"/>
      <c r="AO84" s="1804"/>
      <c r="AP84" s="1804"/>
      <c r="AQ84" s="1804"/>
      <c r="AR84" s="1804"/>
      <c r="AS84" s="1804"/>
      <c r="AT84" s="1804"/>
    </row>
    <row r="85" spans="1:46" s="2538" customFormat="1" ht="20.100000000000001" customHeight="1" x14ac:dyDescent="0.25">
      <c r="A85" s="2553" t="s">
        <v>5797</v>
      </c>
      <c r="B85" s="2554">
        <v>17280</v>
      </c>
      <c r="C85" s="2554">
        <v>4376</v>
      </c>
      <c r="D85" s="2554">
        <v>207808</v>
      </c>
      <c r="E85" s="2555">
        <v>229464</v>
      </c>
      <c r="F85" s="2554">
        <v>1032</v>
      </c>
      <c r="G85" s="2556">
        <v>0.2</v>
      </c>
      <c r="H85" s="2557">
        <v>230496.2</v>
      </c>
      <c r="I85" s="2558">
        <v>6668.5</v>
      </c>
      <c r="J85" s="3571">
        <v>10.752719907632381</v>
      </c>
      <c r="K85" s="2560"/>
      <c r="L85" s="2536"/>
      <c r="M85" s="2536"/>
      <c r="N85" s="1810"/>
      <c r="O85" s="2536"/>
      <c r="P85" s="1810"/>
      <c r="Q85" s="2536"/>
      <c r="R85" s="2536"/>
      <c r="S85" s="612"/>
      <c r="T85" s="2534"/>
      <c r="U85" s="1804"/>
      <c r="V85" s="1817"/>
      <c r="W85" s="1817"/>
      <c r="X85" s="1817"/>
      <c r="Y85" s="1817"/>
      <c r="Z85" s="1817"/>
      <c r="AA85" s="1817"/>
      <c r="AB85" s="1804"/>
      <c r="AC85" s="1804"/>
      <c r="AD85" s="1804"/>
      <c r="AE85" s="1804"/>
      <c r="AF85" s="1804"/>
      <c r="AG85" s="1804"/>
      <c r="AH85" s="1804"/>
      <c r="AI85" s="1804"/>
      <c r="AJ85" s="1804"/>
      <c r="AK85" s="1804"/>
      <c r="AL85" s="1804"/>
      <c r="AM85" s="1804"/>
      <c r="AN85" s="1804"/>
      <c r="AO85" s="1804"/>
      <c r="AP85" s="1804"/>
      <c r="AQ85" s="1804"/>
      <c r="AR85" s="1804"/>
      <c r="AS85" s="1804"/>
      <c r="AT85" s="1804"/>
    </row>
    <row r="86" spans="1:46" s="2538" customFormat="1" ht="20.100000000000001" customHeight="1" x14ac:dyDescent="0.25">
      <c r="A86" s="2553" t="s">
        <v>5798</v>
      </c>
      <c r="B86" s="2554">
        <v>16641</v>
      </c>
      <c r="C86" s="2554">
        <v>4309</v>
      </c>
      <c r="D86" s="2554">
        <v>200130</v>
      </c>
      <c r="E86" s="2555">
        <v>221080</v>
      </c>
      <c r="F86" s="2554">
        <v>1018</v>
      </c>
      <c r="G86" s="2556">
        <v>0.1</v>
      </c>
      <c r="H86" s="2557">
        <v>222098.1</v>
      </c>
      <c r="I86" s="2558">
        <v>6506.8</v>
      </c>
      <c r="J86" s="3571">
        <v>10.36094591284944</v>
      </c>
      <c r="K86" s="2560"/>
      <c r="L86" s="2536"/>
      <c r="M86" s="2536"/>
      <c r="N86" s="1810"/>
      <c r="O86" s="2536"/>
      <c r="P86" s="1810"/>
      <c r="Q86" s="2536"/>
      <c r="R86" s="2536"/>
      <c r="S86" s="612"/>
      <c r="T86" s="2534"/>
      <c r="U86" s="1804"/>
      <c r="V86" s="1817"/>
      <c r="W86" s="1817"/>
      <c r="X86" s="1817"/>
      <c r="Y86" s="1817"/>
      <c r="Z86" s="1817"/>
      <c r="AA86" s="1817"/>
      <c r="AB86" s="1804"/>
      <c r="AC86" s="1804"/>
      <c r="AD86" s="1804"/>
      <c r="AE86" s="1804"/>
      <c r="AF86" s="1804"/>
      <c r="AG86" s="1804"/>
      <c r="AH86" s="1804"/>
      <c r="AI86" s="1804"/>
      <c r="AJ86" s="1804"/>
      <c r="AK86" s="1804"/>
      <c r="AL86" s="1804"/>
      <c r="AM86" s="1804"/>
      <c r="AN86" s="1804"/>
      <c r="AO86" s="1804"/>
      <c r="AP86" s="1804"/>
      <c r="AQ86" s="1804"/>
      <c r="AR86" s="1804"/>
      <c r="AS86" s="1804"/>
      <c r="AT86" s="1804"/>
    </row>
    <row r="87" spans="1:46" s="2538" customFormat="1" ht="20.100000000000001" customHeight="1" x14ac:dyDescent="0.25">
      <c r="A87" s="2553" t="s">
        <v>5799</v>
      </c>
      <c r="B87" s="2554">
        <v>16518</v>
      </c>
      <c r="C87" s="2554">
        <v>4318</v>
      </c>
      <c r="D87" s="2554">
        <v>204307</v>
      </c>
      <c r="E87" s="2555">
        <v>225143</v>
      </c>
      <c r="F87" s="2554">
        <v>1024</v>
      </c>
      <c r="G87" s="2556">
        <v>0.1</v>
      </c>
      <c r="H87" s="2557">
        <v>226167.1</v>
      </c>
      <c r="I87" s="2558">
        <v>6607.9</v>
      </c>
      <c r="J87" s="3571">
        <v>10.550766037017024</v>
      </c>
      <c r="K87" s="2560"/>
      <c r="L87" s="2536"/>
      <c r="M87" s="2536"/>
      <c r="N87" s="1810"/>
      <c r="O87" s="2536"/>
      <c r="P87" s="1810"/>
      <c r="Q87" s="2536"/>
      <c r="R87" s="2536"/>
      <c r="S87" s="612"/>
      <c r="T87" s="2534"/>
      <c r="U87" s="1804"/>
      <c r="V87" s="1817"/>
      <c r="W87" s="1817"/>
      <c r="X87" s="1817"/>
      <c r="Y87" s="1817"/>
      <c r="Z87" s="1817"/>
      <c r="AA87" s="1817"/>
      <c r="AB87" s="1804"/>
      <c r="AC87" s="1804"/>
      <c r="AD87" s="1804"/>
      <c r="AE87" s="1804"/>
      <c r="AF87" s="1804"/>
      <c r="AG87" s="1804"/>
      <c r="AH87" s="1804"/>
      <c r="AI87" s="1804"/>
      <c r="AJ87" s="1804"/>
      <c r="AK87" s="1804"/>
      <c r="AL87" s="1804"/>
      <c r="AM87" s="1804"/>
      <c r="AN87" s="1804"/>
      <c r="AO87" s="1804"/>
      <c r="AP87" s="1804"/>
      <c r="AQ87" s="1804"/>
      <c r="AR87" s="1804"/>
      <c r="AS87" s="1804"/>
      <c r="AT87" s="1804"/>
    </row>
    <row r="88" spans="1:46" s="2538" customFormat="1" ht="20.100000000000001" customHeight="1" x14ac:dyDescent="0.25">
      <c r="A88" s="2553" t="s">
        <v>5800</v>
      </c>
      <c r="B88" s="2554">
        <v>16198</v>
      </c>
      <c r="C88" s="2554">
        <v>4316</v>
      </c>
      <c r="D88" s="2554">
        <v>198366</v>
      </c>
      <c r="E88" s="2555">
        <v>218880</v>
      </c>
      <c r="F88" s="2554">
        <v>1019</v>
      </c>
      <c r="G88" s="2556">
        <v>0.2</v>
      </c>
      <c r="H88" s="2557">
        <v>219899.2</v>
      </c>
      <c r="I88" s="2558">
        <v>6427.3</v>
      </c>
      <c r="J88" s="3571">
        <v>10.258366539285396</v>
      </c>
      <c r="K88" s="2560"/>
      <c r="L88" s="2536"/>
      <c r="M88" s="2536"/>
      <c r="N88" s="1810"/>
      <c r="O88" s="2536"/>
      <c r="P88" s="1810"/>
      <c r="Q88" s="2536"/>
      <c r="R88" s="2536"/>
      <c r="S88" s="612"/>
      <c r="T88" s="2534"/>
      <c r="U88" s="1804"/>
      <c r="V88" s="1817"/>
      <c r="W88" s="1817"/>
      <c r="X88" s="1817"/>
      <c r="Y88" s="1817"/>
      <c r="Z88" s="1817"/>
      <c r="AA88" s="1817"/>
      <c r="AB88" s="1804"/>
      <c r="AC88" s="1804"/>
      <c r="AD88" s="1804"/>
      <c r="AE88" s="1804"/>
      <c r="AF88" s="1804"/>
      <c r="AG88" s="1804"/>
      <c r="AH88" s="1804"/>
      <c r="AI88" s="1804"/>
      <c r="AJ88" s="1804"/>
      <c r="AK88" s="1804"/>
      <c r="AL88" s="1804"/>
      <c r="AM88" s="1804"/>
      <c r="AN88" s="1804"/>
      <c r="AO88" s="1804"/>
      <c r="AP88" s="1804"/>
      <c r="AQ88" s="1804"/>
      <c r="AR88" s="1804"/>
      <c r="AS88" s="1804"/>
      <c r="AT88" s="1804"/>
    </row>
    <row r="89" spans="1:46" s="2538" customFormat="1" ht="20.100000000000001" customHeight="1" x14ac:dyDescent="0.25">
      <c r="A89" s="2553" t="s">
        <v>5801</v>
      </c>
      <c r="B89" s="2554">
        <v>16772</v>
      </c>
      <c r="C89" s="2554">
        <v>4287</v>
      </c>
      <c r="D89" s="2554">
        <v>195510</v>
      </c>
      <c r="E89" s="2555">
        <v>216569</v>
      </c>
      <c r="F89" s="2554">
        <v>1017</v>
      </c>
      <c r="G89" s="2556">
        <v>0.2</v>
      </c>
      <c r="H89" s="2557">
        <v>217586.2</v>
      </c>
      <c r="I89" s="2558">
        <v>6312.5</v>
      </c>
      <c r="J89" s="3571">
        <v>10.15046436499205</v>
      </c>
      <c r="K89" s="2560"/>
      <c r="L89" s="2536"/>
      <c r="M89" s="2536"/>
      <c r="N89" s="1810"/>
      <c r="O89" s="2536"/>
      <c r="P89" s="1810"/>
      <c r="Q89" s="2536"/>
      <c r="R89" s="2536"/>
      <c r="S89" s="612"/>
      <c r="T89" s="2534"/>
      <c r="U89" s="1804"/>
      <c r="V89" s="1817"/>
      <c r="W89" s="1817"/>
      <c r="X89" s="1817"/>
      <c r="Y89" s="1817"/>
      <c r="Z89" s="1817"/>
      <c r="AA89" s="1817"/>
      <c r="AB89" s="1804"/>
      <c r="AC89" s="1804"/>
      <c r="AD89" s="1804"/>
      <c r="AE89" s="1804"/>
      <c r="AF89" s="1804"/>
      <c r="AG89" s="1804"/>
      <c r="AH89" s="1804"/>
      <c r="AI89" s="1804"/>
      <c r="AJ89" s="1804"/>
      <c r="AK89" s="1804"/>
      <c r="AL89" s="1804"/>
      <c r="AM89" s="1804"/>
      <c r="AN89" s="1804"/>
      <c r="AO89" s="1804"/>
      <c r="AP89" s="1804"/>
      <c r="AQ89" s="1804"/>
      <c r="AR89" s="1804"/>
      <c r="AS89" s="1804"/>
      <c r="AT89" s="1804"/>
    </row>
    <row r="90" spans="1:46" s="2538" customFormat="1" ht="20.100000000000001" customHeight="1" x14ac:dyDescent="0.25">
      <c r="A90" s="2553" t="s">
        <v>5802</v>
      </c>
      <c r="B90" s="2554">
        <v>16806</v>
      </c>
      <c r="C90" s="2554">
        <v>4276</v>
      </c>
      <c r="D90" s="2554">
        <v>193667</v>
      </c>
      <c r="E90" s="2555">
        <v>214749</v>
      </c>
      <c r="F90" s="2554">
        <v>1014</v>
      </c>
      <c r="G90" s="2556">
        <v>0.1</v>
      </c>
      <c r="H90" s="2557">
        <v>215763.1</v>
      </c>
      <c r="I90" s="2558">
        <v>6283.3</v>
      </c>
      <c r="J90" s="3571">
        <v>10.065416179106103</v>
      </c>
      <c r="K90" s="2560"/>
      <c r="L90" s="2536"/>
      <c r="M90" s="2536"/>
      <c r="N90" s="1810"/>
      <c r="O90" s="2536"/>
      <c r="P90" s="1810"/>
      <c r="Q90" s="2536"/>
      <c r="R90" s="2536"/>
      <c r="S90" s="612"/>
      <c r="T90" s="2534"/>
      <c r="U90" s="1804"/>
      <c r="V90" s="1817"/>
      <c r="W90" s="1817"/>
      <c r="X90" s="1817"/>
      <c r="Y90" s="1817"/>
      <c r="Z90" s="1817"/>
      <c r="AA90" s="1817"/>
      <c r="AB90" s="1804"/>
      <c r="AC90" s="1804"/>
      <c r="AD90" s="1804"/>
      <c r="AE90" s="1804"/>
      <c r="AF90" s="1804"/>
      <c r="AG90" s="1804"/>
      <c r="AH90" s="1804"/>
      <c r="AI90" s="1804"/>
      <c r="AJ90" s="1804"/>
      <c r="AK90" s="1804"/>
      <c r="AL90" s="1804"/>
      <c r="AM90" s="1804"/>
      <c r="AN90" s="1804"/>
      <c r="AO90" s="1804"/>
      <c r="AP90" s="1804"/>
      <c r="AQ90" s="1804"/>
      <c r="AR90" s="1804"/>
      <c r="AS90" s="1804"/>
      <c r="AT90" s="1804"/>
    </row>
    <row r="91" spans="1:46" s="2538" customFormat="1" ht="20.100000000000001" customHeight="1" thickBot="1" x14ac:dyDescent="0.3">
      <c r="A91" s="2561" t="s">
        <v>5803</v>
      </c>
      <c r="B91" s="2562">
        <v>17549</v>
      </c>
      <c r="C91" s="2562">
        <v>4288</v>
      </c>
      <c r="D91" s="2562">
        <v>194722</v>
      </c>
      <c r="E91" s="2563">
        <v>216559</v>
      </c>
      <c r="F91" s="2562">
        <v>1026</v>
      </c>
      <c r="G91" s="2564">
        <v>0.1</v>
      </c>
      <c r="H91" s="2565">
        <v>217585.1</v>
      </c>
      <c r="I91" s="2566">
        <v>6353.1</v>
      </c>
      <c r="J91" s="3575">
        <v>10.150413049647597</v>
      </c>
      <c r="K91" s="2560"/>
      <c r="L91" s="2536"/>
      <c r="M91" s="2536"/>
      <c r="N91" s="1810"/>
      <c r="O91" s="2536"/>
      <c r="P91" s="1810"/>
      <c r="Q91" s="2536"/>
      <c r="R91" s="2536"/>
      <c r="S91" s="612"/>
      <c r="T91" s="2534"/>
      <c r="U91" s="1804"/>
      <c r="V91" s="1817"/>
      <c r="W91" s="1817"/>
      <c r="X91" s="1817"/>
      <c r="Y91" s="1817"/>
      <c r="Z91" s="1817"/>
      <c r="AA91" s="1817"/>
      <c r="AB91" s="1804"/>
      <c r="AC91" s="1804"/>
      <c r="AD91" s="1804"/>
      <c r="AE91" s="1804"/>
      <c r="AF91" s="1804"/>
      <c r="AG91" s="1804"/>
      <c r="AH91" s="1804"/>
      <c r="AI91" s="1804"/>
      <c r="AJ91" s="1804"/>
      <c r="AK91" s="1804"/>
      <c r="AL91" s="1804"/>
      <c r="AM91" s="1804"/>
      <c r="AN91" s="1804"/>
      <c r="AO91" s="1804"/>
      <c r="AP91" s="1804"/>
      <c r="AQ91" s="1804"/>
      <c r="AR91" s="1804"/>
      <c r="AS91" s="1804"/>
      <c r="AT91" s="1804"/>
    </row>
    <row r="92" spans="1:46" s="2538" customFormat="1" ht="20.100000000000001" customHeight="1" x14ac:dyDescent="0.25">
      <c r="A92" s="2553" t="s">
        <v>5804</v>
      </c>
      <c r="B92" s="2554">
        <v>18005</v>
      </c>
      <c r="C92" s="2554">
        <v>4286</v>
      </c>
      <c r="D92" s="2554">
        <v>198473</v>
      </c>
      <c r="E92" s="2555">
        <v>220764</v>
      </c>
      <c r="F92" s="2554">
        <v>1028</v>
      </c>
      <c r="G92" s="2556">
        <v>0.2</v>
      </c>
      <c r="H92" s="2557">
        <v>221792.2</v>
      </c>
      <c r="I92" s="2558">
        <v>6508.5</v>
      </c>
      <c r="J92" s="3571">
        <v>10.346675582059845</v>
      </c>
      <c r="K92" s="2560"/>
      <c r="L92" s="2536"/>
      <c r="M92" s="2536"/>
      <c r="N92" s="1810"/>
      <c r="O92" s="2536"/>
      <c r="P92" s="1810"/>
      <c r="Q92" s="2536"/>
      <c r="R92" s="2536"/>
      <c r="S92" s="612"/>
      <c r="T92" s="2534"/>
      <c r="U92" s="1804"/>
      <c r="V92" s="1817"/>
      <c r="W92" s="1817"/>
      <c r="X92" s="1817"/>
      <c r="Y92" s="1817"/>
      <c r="Z92" s="1817"/>
      <c r="AA92" s="1817"/>
      <c r="AB92" s="1804"/>
      <c r="AC92" s="1804"/>
      <c r="AD92" s="1804"/>
      <c r="AE92" s="1804"/>
      <c r="AF92" s="1804"/>
      <c r="AG92" s="1804"/>
      <c r="AH92" s="1804"/>
      <c r="AI92" s="1804"/>
      <c r="AJ92" s="1804"/>
      <c r="AK92" s="1804"/>
      <c r="AL92" s="1804"/>
      <c r="AM92" s="1804"/>
      <c r="AN92" s="1804"/>
      <c r="AO92" s="1804"/>
      <c r="AP92" s="1804"/>
      <c r="AQ92" s="1804"/>
      <c r="AR92" s="1804"/>
      <c r="AS92" s="1804"/>
      <c r="AT92" s="1804"/>
    </row>
    <row r="93" spans="1:46" s="2538" customFormat="1" ht="20.100000000000001" customHeight="1" x14ac:dyDescent="0.25">
      <c r="A93" s="2553" t="s">
        <v>5158</v>
      </c>
      <c r="B93" s="2554">
        <v>18014</v>
      </c>
      <c r="C93" s="2554">
        <v>4283</v>
      </c>
      <c r="D93" s="2554">
        <v>197823</v>
      </c>
      <c r="E93" s="2555">
        <v>220120</v>
      </c>
      <c r="F93" s="2554">
        <v>1025</v>
      </c>
      <c r="G93" s="2556">
        <v>0.1</v>
      </c>
      <c r="H93" s="2557">
        <v>221145.1</v>
      </c>
      <c r="I93" s="2558">
        <v>6497.9</v>
      </c>
      <c r="J93" s="3571">
        <v>10.316488164426804</v>
      </c>
      <c r="K93" s="2560"/>
      <c r="L93" s="2536"/>
      <c r="M93" s="2536"/>
      <c r="N93" s="1810"/>
      <c r="O93" s="2536"/>
      <c r="P93" s="1810"/>
      <c r="Q93" s="2536"/>
      <c r="R93" s="2536"/>
      <c r="S93" s="612"/>
      <c r="T93" s="2534"/>
      <c r="U93" s="1804"/>
      <c r="V93" s="1817"/>
      <c r="W93" s="1817"/>
      <c r="X93" s="1817"/>
      <c r="Y93" s="1817"/>
      <c r="Z93" s="1817"/>
      <c r="AA93" s="1817"/>
      <c r="AB93" s="1804"/>
      <c r="AC93" s="1804"/>
      <c r="AD93" s="1804"/>
      <c r="AE93" s="1804"/>
      <c r="AF93" s="1804"/>
      <c r="AG93" s="1804"/>
      <c r="AH93" s="1804"/>
      <c r="AI93" s="1804"/>
      <c r="AJ93" s="1804"/>
      <c r="AK93" s="1804"/>
      <c r="AL93" s="1804"/>
      <c r="AM93" s="1804"/>
      <c r="AN93" s="1804"/>
      <c r="AO93" s="1804"/>
      <c r="AP93" s="1804"/>
      <c r="AQ93" s="1804"/>
      <c r="AR93" s="1804"/>
      <c r="AS93" s="1804"/>
      <c r="AT93" s="1804"/>
    </row>
    <row r="94" spans="1:46" s="2538" customFormat="1" ht="20.100000000000001" customHeight="1" x14ac:dyDescent="0.25">
      <c r="A94" s="2553" t="s">
        <v>5805</v>
      </c>
      <c r="B94" s="2554">
        <v>17912</v>
      </c>
      <c r="C94" s="2554">
        <v>4345</v>
      </c>
      <c r="D94" s="2554">
        <v>204520</v>
      </c>
      <c r="E94" s="2555">
        <v>226777</v>
      </c>
      <c r="F94" s="2554">
        <v>1049</v>
      </c>
      <c r="G94" s="2556">
        <v>0.2</v>
      </c>
      <c r="H94" s="2557">
        <v>227826.2</v>
      </c>
      <c r="I94" s="2558">
        <v>6553.7</v>
      </c>
      <c r="J94" s="3571">
        <v>10.627697068416571</v>
      </c>
      <c r="K94" s="2560"/>
      <c r="L94" s="2536"/>
      <c r="M94" s="2536"/>
      <c r="N94" s="1810"/>
      <c r="O94" s="2536"/>
      <c r="P94" s="1810"/>
      <c r="Q94" s="2536"/>
      <c r="R94" s="2536"/>
      <c r="S94" s="612"/>
      <c r="T94" s="2534"/>
      <c r="U94" s="1804"/>
      <c r="V94" s="1817"/>
      <c r="W94" s="1817"/>
      <c r="X94" s="1817"/>
      <c r="Y94" s="1817"/>
      <c r="Z94" s="1817"/>
      <c r="AA94" s="1817"/>
      <c r="AB94" s="1804"/>
      <c r="AC94" s="1804"/>
      <c r="AD94" s="1804"/>
      <c r="AE94" s="1804"/>
      <c r="AF94" s="1804"/>
      <c r="AG94" s="1804"/>
      <c r="AH94" s="1804"/>
      <c r="AI94" s="1804"/>
      <c r="AJ94" s="1804"/>
      <c r="AK94" s="1804"/>
      <c r="AL94" s="1804"/>
      <c r="AM94" s="1804"/>
      <c r="AN94" s="1804"/>
      <c r="AO94" s="1804"/>
      <c r="AP94" s="1804"/>
      <c r="AQ94" s="1804"/>
      <c r="AR94" s="1804"/>
      <c r="AS94" s="1804"/>
      <c r="AT94" s="1804"/>
    </row>
    <row r="95" spans="1:46" s="2538" customFormat="1" ht="20.100000000000001" customHeight="1" thickBot="1" x14ac:dyDescent="0.3">
      <c r="A95" s="3564" t="s">
        <v>5806</v>
      </c>
      <c r="B95" s="3576">
        <v>17935</v>
      </c>
      <c r="C95" s="3576">
        <v>4347</v>
      </c>
      <c r="D95" s="3576">
        <v>207083</v>
      </c>
      <c r="E95" s="3577">
        <v>229365</v>
      </c>
      <c r="F95" s="3576">
        <v>1052</v>
      </c>
      <c r="G95" s="3578">
        <v>0.1</v>
      </c>
      <c r="H95" s="3579">
        <v>230417.1</v>
      </c>
      <c r="I95" s="3580">
        <v>6597.8</v>
      </c>
      <c r="J95" s="3581">
        <v>10.7</v>
      </c>
      <c r="K95" s="2575"/>
      <c r="L95" s="2536"/>
      <c r="M95" s="2536"/>
      <c r="N95" s="1810"/>
      <c r="O95" s="2536"/>
      <c r="P95" s="1810"/>
      <c r="Q95" s="2536"/>
      <c r="R95" s="2536"/>
      <c r="S95" s="612"/>
      <c r="T95" s="2534"/>
      <c r="U95" s="1804"/>
      <c r="V95" s="1817"/>
      <c r="W95" s="1817"/>
      <c r="X95" s="1817"/>
      <c r="Y95" s="1817"/>
      <c r="Z95" s="1817"/>
      <c r="AA95" s="1817"/>
      <c r="AB95" s="1804"/>
      <c r="AC95" s="1804"/>
      <c r="AD95" s="1804"/>
      <c r="AE95" s="1804"/>
      <c r="AF95" s="1804"/>
      <c r="AG95" s="1804"/>
      <c r="AH95" s="1804"/>
      <c r="AI95" s="1804"/>
      <c r="AJ95" s="1804"/>
      <c r="AK95" s="1804"/>
      <c r="AL95" s="1804"/>
      <c r="AM95" s="1804"/>
      <c r="AN95" s="1804"/>
      <c r="AO95" s="1804"/>
      <c r="AP95" s="1804"/>
      <c r="AQ95" s="1804"/>
      <c r="AR95" s="1804"/>
      <c r="AS95" s="1804"/>
      <c r="AT95" s="1804"/>
    </row>
    <row r="96" spans="1:46" s="1495" customFormat="1" ht="7.5" customHeight="1" thickTop="1" x14ac:dyDescent="0.3">
      <c r="A96" s="609"/>
      <c r="B96" s="659"/>
      <c r="C96" s="659"/>
      <c r="D96" s="659"/>
      <c r="E96" s="610"/>
      <c r="F96" s="659"/>
      <c r="G96" s="610"/>
      <c r="H96" s="659"/>
      <c r="I96" s="659"/>
      <c r="J96" s="659"/>
      <c r="L96" s="2536"/>
      <c r="M96" s="2536"/>
      <c r="N96" s="2536"/>
      <c r="O96" s="2536"/>
      <c r="P96" s="1810"/>
      <c r="V96" s="1817"/>
      <c r="W96" s="1817"/>
      <c r="X96" s="1817"/>
      <c r="Y96" s="1817"/>
      <c r="Z96" s="1817"/>
      <c r="AA96" s="1817"/>
    </row>
    <row r="97" spans="1:52" s="2577" customFormat="1" ht="27" customHeight="1" x14ac:dyDescent="0.25">
      <c r="A97" s="808" t="s">
        <v>5159</v>
      </c>
      <c r="B97" s="2576"/>
      <c r="C97" s="2576"/>
      <c r="D97" s="2576"/>
      <c r="E97" s="837" t="s">
        <v>5160</v>
      </c>
      <c r="F97" s="2576"/>
      <c r="G97" s="837" t="s">
        <v>5161</v>
      </c>
      <c r="H97" s="2536"/>
      <c r="J97" s="2576"/>
      <c r="L97" s="2536"/>
      <c r="M97" s="2536"/>
      <c r="P97" s="2578"/>
      <c r="V97" s="1817"/>
      <c r="W97" s="1817"/>
      <c r="X97" s="1817"/>
      <c r="Y97" s="1817"/>
      <c r="Z97" s="1817"/>
      <c r="AA97" s="1817"/>
    </row>
    <row r="98" spans="1:52" s="2577" customFormat="1" ht="33" customHeight="1" x14ac:dyDescent="0.25">
      <c r="A98" s="4501" t="s">
        <v>5162</v>
      </c>
      <c r="B98" s="4501"/>
      <c r="C98" s="4501"/>
      <c r="D98" s="4501"/>
      <c r="E98" s="4501"/>
      <c r="F98" s="4501"/>
      <c r="G98" s="4501"/>
      <c r="H98" s="4501"/>
      <c r="I98" s="4501"/>
      <c r="J98" s="4501"/>
      <c r="L98" s="2536"/>
      <c r="M98" s="2536"/>
      <c r="P98" s="2578"/>
      <c r="V98" s="1817"/>
      <c r="W98" s="1817"/>
      <c r="X98" s="1817"/>
      <c r="Y98" s="1817"/>
      <c r="Z98" s="1817"/>
      <c r="AA98" s="1817"/>
    </row>
    <row r="99" spans="1:52" s="2577" customFormat="1" ht="19.5" customHeight="1" x14ac:dyDescent="0.25">
      <c r="A99" s="4501"/>
      <c r="B99" s="4501"/>
      <c r="C99" s="4501"/>
      <c r="D99" s="4501"/>
      <c r="E99" s="4501"/>
      <c r="F99" s="4501"/>
      <c r="G99" s="4501"/>
      <c r="H99" s="4501"/>
      <c r="I99" s="4501"/>
      <c r="J99" s="4501"/>
      <c r="L99" s="2536"/>
      <c r="M99" s="2536"/>
      <c r="P99" s="2578"/>
      <c r="V99" s="1817"/>
      <c r="W99" s="1817"/>
      <c r="X99" s="1817"/>
      <c r="Y99" s="1817"/>
      <c r="Z99" s="1817"/>
      <c r="AA99" s="1817"/>
    </row>
    <row r="100" spans="1:52" s="609" customFormat="1" ht="24" customHeight="1" x14ac:dyDescent="0.25">
      <c r="A100" s="2579" t="s">
        <v>396</v>
      </c>
      <c r="B100" s="2579"/>
      <c r="C100" s="2579"/>
      <c r="D100" s="2579"/>
      <c r="K100" s="612"/>
      <c r="L100" s="656"/>
      <c r="M100" s="612"/>
      <c r="N100" s="612"/>
      <c r="O100" s="612"/>
      <c r="P100" s="612"/>
      <c r="Q100" s="2534"/>
      <c r="R100" s="612"/>
      <c r="S100" s="612"/>
      <c r="T100" s="612"/>
      <c r="U100" s="612"/>
      <c r="V100" s="1817"/>
      <c r="W100" s="1817"/>
      <c r="X100" s="1817"/>
      <c r="Y100" s="1817"/>
      <c r="Z100" s="1817"/>
      <c r="AA100" s="1817"/>
      <c r="AB100" s="612"/>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row>
    <row r="101" spans="1:52" s="612" customFormat="1" x14ac:dyDescent="0.25">
      <c r="L101" s="656"/>
      <c r="Q101" s="2534"/>
      <c r="V101" s="1817"/>
      <c r="W101" s="1817"/>
      <c r="X101" s="1817"/>
      <c r="Y101" s="1817"/>
      <c r="Z101" s="1817"/>
      <c r="AA101" s="1817"/>
    </row>
    <row r="102" spans="1:52" s="612" customFormat="1" x14ac:dyDescent="0.25">
      <c r="B102" s="2580"/>
      <c r="C102" s="2580"/>
      <c r="D102" s="2580"/>
      <c r="E102" s="2580"/>
      <c r="F102" s="2580"/>
      <c r="G102" s="2580"/>
      <c r="H102" s="2580"/>
      <c r="I102" s="2580"/>
      <c r="L102" s="656"/>
      <c r="Q102" s="2534"/>
      <c r="V102" s="1817"/>
      <c r="W102" s="1817"/>
      <c r="X102" s="1817"/>
      <c r="Y102" s="1817"/>
      <c r="Z102" s="1817"/>
      <c r="AA102" s="1817"/>
    </row>
    <row r="103" spans="1:52" s="612" customFormat="1" x14ac:dyDescent="0.25">
      <c r="B103" s="2580"/>
      <c r="C103" s="2580"/>
      <c r="D103" s="2580"/>
      <c r="E103" s="2580"/>
      <c r="F103" s="2580"/>
      <c r="G103" s="2580"/>
      <c r="H103" s="2580"/>
      <c r="I103" s="2580"/>
      <c r="L103" s="656"/>
      <c r="Q103" s="2534"/>
      <c r="V103" s="1817"/>
      <c r="W103" s="1817"/>
      <c r="X103" s="1817"/>
      <c r="Y103" s="1817"/>
      <c r="Z103" s="1817"/>
      <c r="AA103" s="1817"/>
    </row>
    <row r="104" spans="1:52" s="612" customFormat="1" x14ac:dyDescent="0.25">
      <c r="L104" s="656"/>
      <c r="Q104" s="2534"/>
      <c r="V104" s="1817"/>
      <c r="W104" s="1817"/>
      <c r="X104" s="1817"/>
      <c r="Y104" s="1817"/>
      <c r="Z104" s="1817"/>
      <c r="AA104" s="1817"/>
    </row>
    <row r="105" spans="1:52" s="612" customFormat="1" x14ac:dyDescent="0.25">
      <c r="L105" s="656"/>
      <c r="Q105" s="2534"/>
      <c r="V105" s="1817"/>
      <c r="W105" s="1817"/>
      <c r="X105" s="1817"/>
      <c r="Y105" s="1817"/>
      <c r="Z105" s="1817"/>
      <c r="AA105" s="1817"/>
    </row>
    <row r="106" spans="1:52" s="612" customFormat="1" x14ac:dyDescent="0.25">
      <c r="L106" s="656"/>
      <c r="Q106" s="2534"/>
      <c r="V106" s="1817"/>
      <c r="W106" s="1817"/>
      <c r="X106" s="1817"/>
      <c r="Y106" s="1817"/>
      <c r="Z106" s="1817"/>
      <c r="AA106" s="1817"/>
    </row>
    <row r="107" spans="1:52" s="612" customFormat="1" x14ac:dyDescent="0.25">
      <c r="L107" s="656"/>
      <c r="Q107" s="2534"/>
      <c r="V107" s="1817"/>
      <c r="W107" s="1817"/>
      <c r="X107" s="1817"/>
      <c r="Y107" s="1817"/>
      <c r="Z107" s="1817"/>
      <c r="AA107" s="1817"/>
    </row>
    <row r="108" spans="1:52" s="612" customFormat="1" x14ac:dyDescent="0.25">
      <c r="L108" s="656"/>
      <c r="Q108" s="2534"/>
      <c r="V108" s="1817"/>
      <c r="W108" s="1817"/>
      <c r="X108" s="1817"/>
      <c r="Y108" s="1817"/>
      <c r="Z108" s="1817"/>
      <c r="AA108" s="1817"/>
    </row>
    <row r="109" spans="1:52" s="612" customFormat="1" x14ac:dyDescent="0.25">
      <c r="L109" s="656"/>
      <c r="Q109" s="2534"/>
      <c r="V109" s="1817"/>
      <c r="W109" s="1817"/>
      <c r="X109" s="1817"/>
      <c r="Y109" s="1817"/>
      <c r="Z109" s="1817"/>
      <c r="AA109" s="1817"/>
    </row>
    <row r="110" spans="1:52" s="612" customFormat="1" x14ac:dyDescent="0.25">
      <c r="L110" s="656"/>
      <c r="Q110" s="2534"/>
      <c r="V110" s="1817"/>
      <c r="W110" s="1817"/>
      <c r="X110" s="1817"/>
      <c r="Y110" s="1817"/>
      <c r="Z110" s="1817"/>
      <c r="AA110" s="1817"/>
    </row>
    <row r="111" spans="1:52" s="612" customFormat="1" x14ac:dyDescent="0.25">
      <c r="L111" s="656"/>
      <c r="Q111" s="2534"/>
      <c r="V111" s="1817"/>
      <c r="W111" s="1817"/>
      <c r="X111" s="1817"/>
      <c r="Y111" s="1817"/>
      <c r="Z111" s="1817"/>
      <c r="AA111" s="1817"/>
    </row>
    <row r="112" spans="1:52" s="612" customFormat="1" x14ac:dyDescent="0.25">
      <c r="L112" s="656"/>
      <c r="Q112" s="2534"/>
      <c r="V112" s="1817"/>
      <c r="W112" s="1817"/>
      <c r="X112" s="1817"/>
      <c r="Y112" s="1817"/>
      <c r="Z112" s="1817"/>
      <c r="AA112" s="1817"/>
    </row>
    <row r="113" spans="12:27" s="612" customFormat="1" x14ac:dyDescent="0.25">
      <c r="L113" s="656"/>
      <c r="Q113" s="2534"/>
      <c r="V113" s="1817"/>
      <c r="W113" s="1817"/>
      <c r="X113" s="1817"/>
      <c r="Y113" s="1817"/>
      <c r="Z113" s="1817"/>
      <c r="AA113" s="1817"/>
    </row>
    <row r="114" spans="12:27" s="612" customFormat="1" x14ac:dyDescent="0.25">
      <c r="L114" s="656"/>
      <c r="Q114" s="2534"/>
    </row>
    <row r="115" spans="12:27" s="612" customFormat="1" x14ac:dyDescent="0.25">
      <c r="L115" s="656"/>
      <c r="Q115" s="2534"/>
    </row>
    <row r="116" spans="12:27" s="612" customFormat="1" x14ac:dyDescent="0.25">
      <c r="L116" s="656"/>
      <c r="Q116" s="2534"/>
    </row>
    <row r="117" spans="12:27" s="612" customFormat="1" x14ac:dyDescent="0.25">
      <c r="L117" s="656"/>
      <c r="Q117" s="2534"/>
    </row>
    <row r="118" spans="12:27" s="612" customFormat="1" x14ac:dyDescent="0.25">
      <c r="L118" s="656"/>
      <c r="Q118" s="2534"/>
    </row>
    <row r="119" spans="12:27" s="612" customFormat="1" x14ac:dyDescent="0.25">
      <c r="L119" s="656"/>
      <c r="Q119" s="2534"/>
    </row>
    <row r="120" spans="12:27" s="612" customFormat="1" x14ac:dyDescent="0.25">
      <c r="L120" s="656"/>
    </row>
    <row r="121" spans="12:27" s="612" customFormat="1" x14ac:dyDescent="0.25">
      <c r="L121" s="656"/>
      <c r="Q121" s="2534"/>
    </row>
    <row r="122" spans="12:27" s="612" customFormat="1" x14ac:dyDescent="0.25">
      <c r="L122" s="656"/>
      <c r="Q122" s="2534"/>
    </row>
    <row r="123" spans="12:27" s="612" customFormat="1" x14ac:dyDescent="0.25">
      <c r="L123" s="656"/>
      <c r="Q123" s="2534"/>
    </row>
    <row r="124" spans="12:27" s="612" customFormat="1" x14ac:dyDescent="0.25">
      <c r="L124" s="656"/>
      <c r="Q124" s="2534"/>
    </row>
    <row r="125" spans="12:27" s="612" customFormat="1" x14ac:dyDescent="0.25">
      <c r="L125" s="656"/>
      <c r="Q125" s="2534"/>
    </row>
    <row r="126" spans="12:27" s="612" customFormat="1" x14ac:dyDescent="0.25">
      <c r="L126" s="656"/>
      <c r="Q126" s="2534"/>
    </row>
    <row r="127" spans="12:27" s="612" customFormat="1" x14ac:dyDescent="0.25">
      <c r="L127" s="656"/>
      <c r="Q127" s="2534"/>
    </row>
    <row r="128" spans="12:27" s="612" customFormat="1" x14ac:dyDescent="0.25">
      <c r="L128" s="656"/>
      <c r="Q128" s="2534"/>
    </row>
    <row r="129" spans="12:17" s="612" customFormat="1" x14ac:dyDescent="0.25">
      <c r="L129" s="656"/>
      <c r="Q129" s="2534"/>
    </row>
    <row r="130" spans="12:17" s="612" customFormat="1" x14ac:dyDescent="0.25">
      <c r="L130" s="656"/>
      <c r="Q130" s="2534"/>
    </row>
    <row r="131" spans="12:17" s="612" customFormat="1" x14ac:dyDescent="0.25">
      <c r="L131" s="656"/>
      <c r="Q131" s="2534"/>
    </row>
    <row r="132" spans="12:17" s="612" customFormat="1" x14ac:dyDescent="0.25">
      <c r="L132" s="656"/>
      <c r="Q132" s="2534"/>
    </row>
    <row r="133" spans="12:17" s="612" customFormat="1" x14ac:dyDescent="0.25">
      <c r="L133" s="656"/>
      <c r="Q133" s="2534"/>
    </row>
    <row r="134" spans="12:17" s="612" customFormat="1" x14ac:dyDescent="0.25">
      <c r="L134" s="656"/>
      <c r="Q134" s="2534"/>
    </row>
    <row r="135" spans="12:17" s="612" customFormat="1" x14ac:dyDescent="0.25">
      <c r="L135" s="656"/>
      <c r="Q135" s="2534"/>
    </row>
    <row r="136" spans="12:17" s="612" customFormat="1" x14ac:dyDescent="0.25">
      <c r="L136" s="656"/>
      <c r="Q136" s="2534"/>
    </row>
    <row r="137" spans="12:17" s="612" customFormat="1" x14ac:dyDescent="0.25">
      <c r="L137" s="656"/>
      <c r="Q137" s="2534"/>
    </row>
    <row r="138" spans="12:17" s="612" customFormat="1" x14ac:dyDescent="0.25">
      <c r="L138" s="656"/>
      <c r="Q138" s="2534"/>
    </row>
    <row r="139" spans="12:17" s="612" customFormat="1" x14ac:dyDescent="0.25">
      <c r="L139" s="656"/>
      <c r="Q139" s="2534"/>
    </row>
    <row r="140" spans="12:17" s="612" customFormat="1" x14ac:dyDescent="0.25">
      <c r="L140" s="656"/>
      <c r="Q140" s="2534"/>
    </row>
    <row r="141" spans="12:17" s="612" customFormat="1" x14ac:dyDescent="0.25">
      <c r="L141" s="656"/>
      <c r="Q141" s="2534"/>
    </row>
    <row r="142" spans="12:17" s="612" customFormat="1" x14ac:dyDescent="0.25">
      <c r="L142" s="656"/>
      <c r="Q142" s="2534"/>
    </row>
    <row r="143" spans="12:17" s="612" customFormat="1" x14ac:dyDescent="0.25">
      <c r="L143" s="656"/>
      <c r="Q143" s="2534"/>
    </row>
    <row r="144" spans="12:17" s="612" customFormat="1" x14ac:dyDescent="0.25">
      <c r="L144" s="656"/>
      <c r="Q144" s="2534"/>
    </row>
    <row r="145" spans="12:17" s="612" customFormat="1" x14ac:dyDescent="0.25">
      <c r="L145" s="656"/>
      <c r="Q145" s="2534"/>
    </row>
    <row r="146" spans="12:17" s="612" customFormat="1" x14ac:dyDescent="0.25">
      <c r="L146" s="656"/>
      <c r="Q146" s="2534"/>
    </row>
    <row r="147" spans="12:17" s="612" customFormat="1" x14ac:dyDescent="0.25">
      <c r="L147" s="656"/>
      <c r="Q147" s="2534"/>
    </row>
    <row r="148" spans="12:17" s="612" customFormat="1" x14ac:dyDescent="0.25">
      <c r="L148" s="656"/>
      <c r="Q148" s="2534"/>
    </row>
    <row r="149" spans="12:17" s="612" customFormat="1" x14ac:dyDescent="0.25">
      <c r="L149" s="656"/>
      <c r="Q149" s="2534"/>
    </row>
    <row r="150" spans="12:17" s="612" customFormat="1" x14ac:dyDescent="0.25">
      <c r="L150" s="656"/>
      <c r="Q150" s="2534"/>
    </row>
    <row r="151" spans="12:17" s="612" customFormat="1" x14ac:dyDescent="0.25">
      <c r="L151" s="656"/>
      <c r="Q151" s="2534"/>
    </row>
    <row r="152" spans="12:17" s="612" customFormat="1" x14ac:dyDescent="0.25">
      <c r="L152" s="656"/>
      <c r="Q152" s="2534"/>
    </row>
    <row r="153" spans="12:17" s="612" customFormat="1" x14ac:dyDescent="0.25">
      <c r="L153" s="656"/>
      <c r="Q153" s="2534"/>
    </row>
    <row r="154" spans="12:17" s="612" customFormat="1" x14ac:dyDescent="0.25">
      <c r="L154" s="656"/>
      <c r="Q154" s="2534"/>
    </row>
    <row r="155" spans="12:17" s="612" customFormat="1" x14ac:dyDescent="0.25">
      <c r="L155" s="656"/>
      <c r="Q155" s="2534"/>
    </row>
    <row r="156" spans="12:17" s="612" customFormat="1" x14ac:dyDescent="0.25">
      <c r="L156" s="656"/>
      <c r="Q156" s="2534"/>
    </row>
    <row r="157" spans="12:17" s="612" customFormat="1" x14ac:dyDescent="0.25">
      <c r="L157" s="656"/>
      <c r="Q157" s="2534"/>
    </row>
    <row r="158" spans="12:17" s="612" customFormat="1" x14ac:dyDescent="0.25">
      <c r="L158" s="656"/>
      <c r="Q158" s="2534"/>
    </row>
    <row r="159" spans="12:17" s="612" customFormat="1" x14ac:dyDescent="0.25">
      <c r="L159" s="656"/>
      <c r="Q159" s="2534"/>
    </row>
    <row r="160" spans="12:17" s="612" customFormat="1" x14ac:dyDescent="0.25">
      <c r="L160" s="656"/>
      <c r="Q160" s="2534"/>
    </row>
    <row r="161" spans="12:17" s="612" customFormat="1" x14ac:dyDescent="0.25">
      <c r="L161" s="656"/>
      <c r="Q161" s="2534"/>
    </row>
    <row r="162" spans="12:17" s="612" customFormat="1" x14ac:dyDescent="0.25">
      <c r="L162" s="656"/>
      <c r="Q162" s="2534"/>
    </row>
    <row r="163" spans="12:17" s="612" customFormat="1" x14ac:dyDescent="0.25">
      <c r="L163" s="656"/>
      <c r="Q163" s="2534"/>
    </row>
    <row r="164" spans="12:17" s="612" customFormat="1" x14ac:dyDescent="0.25">
      <c r="L164" s="656"/>
      <c r="Q164" s="2534"/>
    </row>
    <row r="165" spans="12:17" s="612" customFormat="1" x14ac:dyDescent="0.25">
      <c r="L165" s="656"/>
      <c r="Q165" s="2534"/>
    </row>
    <row r="166" spans="12:17" s="612" customFormat="1" x14ac:dyDescent="0.25">
      <c r="L166" s="656"/>
      <c r="Q166" s="2534"/>
    </row>
    <row r="167" spans="12:17" s="612" customFormat="1" x14ac:dyDescent="0.25">
      <c r="L167" s="656"/>
      <c r="Q167" s="2534"/>
    </row>
    <row r="168" spans="12:17" s="612" customFormat="1" x14ac:dyDescent="0.25">
      <c r="L168" s="656"/>
      <c r="Q168" s="2534"/>
    </row>
    <row r="169" spans="12:17" s="612" customFormat="1" x14ac:dyDescent="0.25">
      <c r="L169" s="656"/>
      <c r="Q169" s="2534"/>
    </row>
    <row r="170" spans="12:17" s="612" customFormat="1" x14ac:dyDescent="0.25">
      <c r="L170" s="656"/>
      <c r="Q170" s="2534"/>
    </row>
    <row r="171" spans="12:17" s="612" customFormat="1" x14ac:dyDescent="0.25">
      <c r="L171" s="656"/>
      <c r="Q171" s="2534"/>
    </row>
    <row r="172" spans="12:17" s="612" customFormat="1" x14ac:dyDescent="0.25">
      <c r="L172" s="656"/>
      <c r="Q172" s="2534"/>
    </row>
    <row r="173" spans="12:17" s="612" customFormat="1" x14ac:dyDescent="0.25">
      <c r="L173" s="656"/>
      <c r="Q173" s="2534"/>
    </row>
    <row r="174" spans="12:17" s="612" customFormat="1" x14ac:dyDescent="0.25">
      <c r="L174" s="656"/>
      <c r="Q174" s="2534"/>
    </row>
    <row r="175" spans="12:17" s="612" customFormat="1" x14ac:dyDescent="0.25">
      <c r="L175" s="656"/>
      <c r="Q175" s="2534"/>
    </row>
    <row r="176" spans="12:17" s="612" customFormat="1" x14ac:dyDescent="0.25">
      <c r="L176" s="656"/>
      <c r="Q176" s="2534"/>
    </row>
    <row r="177" spans="12:17" s="612" customFormat="1" x14ac:dyDescent="0.25">
      <c r="L177" s="656"/>
      <c r="Q177" s="2534"/>
    </row>
    <row r="178" spans="12:17" s="612" customFormat="1" x14ac:dyDescent="0.25">
      <c r="L178" s="656"/>
      <c r="Q178" s="2534"/>
    </row>
    <row r="179" spans="12:17" s="612" customFormat="1" x14ac:dyDescent="0.25">
      <c r="L179" s="656"/>
      <c r="Q179" s="2534"/>
    </row>
    <row r="180" spans="12:17" s="612" customFormat="1" x14ac:dyDescent="0.25">
      <c r="L180" s="656"/>
      <c r="Q180" s="2534"/>
    </row>
    <row r="181" spans="12:17" s="612" customFormat="1" x14ac:dyDescent="0.25">
      <c r="L181" s="656"/>
      <c r="Q181" s="2534"/>
    </row>
    <row r="182" spans="12:17" s="612" customFormat="1" x14ac:dyDescent="0.25">
      <c r="L182" s="656"/>
      <c r="Q182" s="2534"/>
    </row>
    <row r="183" spans="12:17" s="612" customFormat="1" x14ac:dyDescent="0.25">
      <c r="L183" s="656"/>
      <c r="Q183" s="2534"/>
    </row>
    <row r="184" spans="12:17" s="612" customFormat="1" x14ac:dyDescent="0.25">
      <c r="L184" s="656"/>
      <c r="Q184" s="2534"/>
    </row>
    <row r="185" spans="12:17" s="612" customFormat="1" x14ac:dyDescent="0.25">
      <c r="L185" s="656"/>
      <c r="Q185" s="2534"/>
    </row>
    <row r="186" spans="12:17" s="612" customFormat="1" x14ac:dyDescent="0.25">
      <c r="L186" s="656"/>
      <c r="Q186" s="2534"/>
    </row>
    <row r="187" spans="12:17" s="612" customFormat="1" x14ac:dyDescent="0.25">
      <c r="L187" s="656"/>
      <c r="Q187" s="2534"/>
    </row>
    <row r="188" spans="12:17" s="612" customFormat="1" x14ac:dyDescent="0.25">
      <c r="L188" s="656"/>
      <c r="Q188" s="2534"/>
    </row>
    <row r="189" spans="12:17" s="612" customFormat="1" x14ac:dyDescent="0.25">
      <c r="L189" s="656"/>
      <c r="Q189" s="2534"/>
    </row>
    <row r="190" spans="12:17" s="612" customFormat="1" x14ac:dyDescent="0.25">
      <c r="L190" s="656"/>
      <c r="Q190" s="2534"/>
    </row>
    <row r="191" spans="12:17" s="612" customFormat="1" x14ac:dyDescent="0.25">
      <c r="L191" s="656"/>
      <c r="Q191" s="2534"/>
    </row>
    <row r="192" spans="12:17" s="612" customFormat="1" x14ac:dyDescent="0.25">
      <c r="L192" s="656"/>
      <c r="Q192" s="2534"/>
    </row>
    <row r="193" spans="12:17" s="612" customFormat="1" x14ac:dyDescent="0.25">
      <c r="L193" s="656"/>
      <c r="Q193" s="2534"/>
    </row>
    <row r="194" spans="12:17" s="612" customFormat="1" x14ac:dyDescent="0.25">
      <c r="L194" s="656"/>
      <c r="Q194" s="2534"/>
    </row>
    <row r="195" spans="12:17" s="612" customFormat="1" x14ac:dyDescent="0.25">
      <c r="L195" s="656"/>
      <c r="Q195" s="2534"/>
    </row>
    <row r="196" spans="12:17" s="612" customFormat="1" x14ac:dyDescent="0.25">
      <c r="L196" s="656"/>
      <c r="Q196" s="2534"/>
    </row>
    <row r="197" spans="12:17" s="612" customFormat="1" x14ac:dyDescent="0.25">
      <c r="L197" s="656"/>
      <c r="Q197" s="2534"/>
    </row>
    <row r="198" spans="12:17" s="612" customFormat="1" x14ac:dyDescent="0.25">
      <c r="L198" s="656"/>
      <c r="Q198" s="2534"/>
    </row>
    <row r="199" spans="12:17" s="612" customFormat="1" x14ac:dyDescent="0.25">
      <c r="L199" s="656"/>
      <c r="Q199" s="2534"/>
    </row>
    <row r="200" spans="12:17" s="612" customFormat="1" x14ac:dyDescent="0.25">
      <c r="L200" s="656"/>
      <c r="Q200" s="2534"/>
    </row>
    <row r="201" spans="12:17" s="612" customFormat="1" x14ac:dyDescent="0.25">
      <c r="L201" s="656"/>
      <c r="Q201" s="2534"/>
    </row>
    <row r="202" spans="12:17" s="612" customFormat="1" x14ac:dyDescent="0.25">
      <c r="L202" s="656"/>
      <c r="Q202" s="2534"/>
    </row>
    <row r="203" spans="12:17" s="612" customFormat="1" x14ac:dyDescent="0.25">
      <c r="L203" s="656"/>
      <c r="Q203" s="2534"/>
    </row>
    <row r="204" spans="12:17" s="612" customFormat="1" x14ac:dyDescent="0.25">
      <c r="L204" s="656"/>
      <c r="Q204" s="2534"/>
    </row>
    <row r="205" spans="12:17" s="612" customFormat="1" x14ac:dyDescent="0.25">
      <c r="L205" s="656"/>
      <c r="Q205" s="2534"/>
    </row>
    <row r="206" spans="12:17" s="612" customFormat="1" x14ac:dyDescent="0.25">
      <c r="L206" s="656"/>
      <c r="Q206" s="2534"/>
    </row>
    <row r="207" spans="12:17" s="612" customFormat="1" x14ac:dyDescent="0.25">
      <c r="L207" s="656"/>
      <c r="Q207" s="2534"/>
    </row>
    <row r="208" spans="12:17" s="612" customFormat="1" x14ac:dyDescent="0.25">
      <c r="L208" s="656"/>
      <c r="Q208" s="2534"/>
    </row>
    <row r="209" spans="12:17" s="612" customFormat="1" x14ac:dyDescent="0.25">
      <c r="L209" s="656"/>
      <c r="Q209" s="2534"/>
    </row>
    <row r="210" spans="12:17" s="612" customFormat="1" x14ac:dyDescent="0.25">
      <c r="L210" s="656"/>
      <c r="Q210" s="2534"/>
    </row>
    <row r="211" spans="12:17" s="612" customFormat="1" x14ac:dyDescent="0.25">
      <c r="L211" s="656"/>
      <c r="Q211" s="2534"/>
    </row>
    <row r="212" spans="12:17" s="612" customFormat="1" x14ac:dyDescent="0.25">
      <c r="L212" s="656"/>
      <c r="Q212" s="2534"/>
    </row>
    <row r="213" spans="12:17" s="612" customFormat="1" x14ac:dyDescent="0.25">
      <c r="L213" s="656"/>
      <c r="Q213" s="2534"/>
    </row>
    <row r="214" spans="12:17" s="612" customFormat="1" x14ac:dyDescent="0.25">
      <c r="L214" s="656"/>
      <c r="Q214" s="2534"/>
    </row>
    <row r="215" spans="12:17" s="612" customFormat="1" x14ac:dyDescent="0.25">
      <c r="L215" s="656"/>
      <c r="Q215" s="2534"/>
    </row>
    <row r="216" spans="12:17" s="612" customFormat="1" x14ac:dyDescent="0.25">
      <c r="L216" s="656"/>
      <c r="Q216" s="2534"/>
    </row>
    <row r="217" spans="12:17" s="612" customFormat="1" x14ac:dyDescent="0.25">
      <c r="L217" s="656"/>
      <c r="Q217" s="2534"/>
    </row>
    <row r="218" spans="12:17" s="612" customFormat="1" x14ac:dyDescent="0.25">
      <c r="L218" s="656"/>
      <c r="Q218" s="2534"/>
    </row>
    <row r="219" spans="12:17" s="612" customFormat="1" x14ac:dyDescent="0.25">
      <c r="L219" s="656"/>
      <c r="Q219" s="2534"/>
    </row>
    <row r="220" spans="12:17" s="612" customFormat="1" x14ac:dyDescent="0.25">
      <c r="L220" s="656"/>
      <c r="Q220" s="2534"/>
    </row>
    <row r="221" spans="12:17" s="612" customFormat="1" x14ac:dyDescent="0.25">
      <c r="L221" s="656"/>
      <c r="Q221" s="2534"/>
    </row>
    <row r="222" spans="12:17" s="612" customFormat="1" x14ac:dyDescent="0.25">
      <c r="L222" s="656"/>
      <c r="Q222" s="2534"/>
    </row>
    <row r="223" spans="12:17" s="612" customFormat="1" x14ac:dyDescent="0.25">
      <c r="L223" s="656"/>
      <c r="Q223" s="2534"/>
    </row>
    <row r="224" spans="12:17" s="612" customFormat="1" x14ac:dyDescent="0.25">
      <c r="L224" s="656"/>
      <c r="Q224" s="2534"/>
    </row>
    <row r="225" spans="12:17" s="612" customFormat="1" x14ac:dyDescent="0.25">
      <c r="L225" s="656"/>
      <c r="Q225" s="2534"/>
    </row>
    <row r="226" spans="12:17" s="612" customFormat="1" x14ac:dyDescent="0.25">
      <c r="L226" s="656"/>
      <c r="Q226" s="2534"/>
    </row>
    <row r="227" spans="12:17" s="612" customFormat="1" x14ac:dyDescent="0.25">
      <c r="L227" s="656"/>
      <c r="Q227" s="2534"/>
    </row>
    <row r="228" spans="12:17" s="612" customFormat="1" x14ac:dyDescent="0.25">
      <c r="L228" s="656"/>
      <c r="Q228" s="2534"/>
    </row>
    <row r="229" spans="12:17" s="612" customFormat="1" x14ac:dyDescent="0.25">
      <c r="L229" s="656"/>
      <c r="Q229" s="2534"/>
    </row>
    <row r="230" spans="12:17" s="612" customFormat="1" x14ac:dyDescent="0.25">
      <c r="L230" s="656"/>
      <c r="Q230" s="2534"/>
    </row>
    <row r="231" spans="12:17" s="612" customFormat="1" x14ac:dyDescent="0.25">
      <c r="L231" s="656"/>
      <c r="Q231" s="2534"/>
    </row>
    <row r="232" spans="12:17" s="612" customFormat="1" x14ac:dyDescent="0.25">
      <c r="L232" s="656"/>
      <c r="Q232" s="2534"/>
    </row>
    <row r="233" spans="12:17" s="612" customFormat="1" x14ac:dyDescent="0.25">
      <c r="L233" s="656"/>
      <c r="Q233" s="2534"/>
    </row>
    <row r="234" spans="12:17" s="612" customFormat="1" x14ac:dyDescent="0.25">
      <c r="L234" s="656"/>
      <c r="Q234" s="2534"/>
    </row>
    <row r="235" spans="12:17" s="612" customFormat="1" x14ac:dyDescent="0.25">
      <c r="L235" s="656"/>
      <c r="Q235" s="2534"/>
    </row>
    <row r="236" spans="12:17" s="612" customFormat="1" x14ac:dyDescent="0.25">
      <c r="L236" s="656"/>
      <c r="Q236" s="2534"/>
    </row>
    <row r="237" spans="12:17" s="612" customFormat="1" x14ac:dyDescent="0.25">
      <c r="L237" s="656"/>
      <c r="Q237" s="2534"/>
    </row>
    <row r="238" spans="12:17" s="612" customFormat="1" x14ac:dyDescent="0.25">
      <c r="L238" s="656"/>
      <c r="Q238" s="2534"/>
    </row>
    <row r="239" spans="12:17" s="612" customFormat="1" x14ac:dyDescent="0.25">
      <c r="L239" s="656"/>
      <c r="Q239" s="2534"/>
    </row>
    <row r="240" spans="12:17" s="612" customFormat="1" x14ac:dyDescent="0.25">
      <c r="L240" s="656"/>
      <c r="Q240" s="2534"/>
    </row>
    <row r="241" spans="12:17" s="612" customFormat="1" x14ac:dyDescent="0.25">
      <c r="L241" s="656"/>
      <c r="Q241" s="2534"/>
    </row>
    <row r="242" spans="12:17" s="612" customFormat="1" x14ac:dyDescent="0.25">
      <c r="L242" s="656"/>
      <c r="Q242" s="2534"/>
    </row>
    <row r="243" spans="12:17" s="612" customFormat="1" x14ac:dyDescent="0.25">
      <c r="L243" s="656"/>
      <c r="Q243" s="2534"/>
    </row>
    <row r="244" spans="12:17" s="612" customFormat="1" x14ac:dyDescent="0.25">
      <c r="L244" s="656"/>
      <c r="Q244" s="2534"/>
    </row>
    <row r="245" spans="12:17" s="612" customFormat="1" x14ac:dyDescent="0.25">
      <c r="L245" s="656"/>
      <c r="Q245" s="2534"/>
    </row>
    <row r="246" spans="12:17" s="612" customFormat="1" x14ac:dyDescent="0.25">
      <c r="L246" s="656"/>
      <c r="Q246" s="2534"/>
    </row>
    <row r="247" spans="12:17" s="612" customFormat="1" x14ac:dyDescent="0.25">
      <c r="L247" s="656"/>
      <c r="Q247" s="2534"/>
    </row>
    <row r="248" spans="12:17" s="612" customFormat="1" x14ac:dyDescent="0.25">
      <c r="L248" s="656"/>
      <c r="Q248" s="2534"/>
    </row>
    <row r="249" spans="12:17" s="612" customFormat="1" x14ac:dyDescent="0.25">
      <c r="L249" s="656"/>
      <c r="Q249" s="2534"/>
    </row>
    <row r="250" spans="12:17" s="612" customFormat="1" x14ac:dyDescent="0.25">
      <c r="L250" s="656"/>
      <c r="Q250" s="2534"/>
    </row>
    <row r="251" spans="12:17" s="612" customFormat="1" x14ac:dyDescent="0.25">
      <c r="L251" s="656"/>
      <c r="Q251" s="2534"/>
    </row>
    <row r="252" spans="12:17" s="612" customFormat="1" x14ac:dyDescent="0.25">
      <c r="L252" s="656"/>
      <c r="Q252" s="2534"/>
    </row>
    <row r="253" spans="12:17" s="612" customFormat="1" x14ac:dyDescent="0.25">
      <c r="L253" s="656"/>
      <c r="Q253" s="2534"/>
    </row>
    <row r="254" spans="12:17" s="612" customFormat="1" x14ac:dyDescent="0.25">
      <c r="L254" s="656"/>
      <c r="Q254" s="2534"/>
    </row>
    <row r="255" spans="12:17" s="612" customFormat="1" x14ac:dyDescent="0.25">
      <c r="L255" s="656"/>
      <c r="Q255" s="2534"/>
    </row>
    <row r="256" spans="12:17" s="612" customFormat="1" x14ac:dyDescent="0.25">
      <c r="L256" s="656"/>
      <c r="Q256" s="2534"/>
    </row>
    <row r="257" spans="12:17" s="612" customFormat="1" x14ac:dyDescent="0.25">
      <c r="L257" s="656"/>
      <c r="Q257" s="2534"/>
    </row>
    <row r="258" spans="12:17" s="612" customFormat="1" x14ac:dyDescent="0.25">
      <c r="L258" s="656"/>
      <c r="Q258" s="2534"/>
    </row>
    <row r="259" spans="12:17" s="612" customFormat="1" x14ac:dyDescent="0.25">
      <c r="L259" s="656"/>
      <c r="Q259" s="2534"/>
    </row>
    <row r="260" spans="12:17" s="612" customFormat="1" x14ac:dyDescent="0.25">
      <c r="L260" s="656"/>
      <c r="Q260" s="2534"/>
    </row>
  </sheetData>
  <mergeCells count="11">
    <mergeCell ref="B7:H7"/>
    <mergeCell ref="A98:J98"/>
    <mergeCell ref="A99:J99"/>
    <mergeCell ref="B3:E3"/>
    <mergeCell ref="F3:F6"/>
    <mergeCell ref="G3:G6"/>
    <mergeCell ref="H3:H6"/>
    <mergeCell ref="I3:I6"/>
    <mergeCell ref="J3:J6"/>
    <mergeCell ref="B4:E4"/>
    <mergeCell ref="B5:E5"/>
  </mergeCells>
  <printOptions horizontalCentered="1"/>
  <pageMargins left="0.95" right="0.45" top="0.75" bottom="0.75" header="0.3" footer="0.3"/>
  <pageSetup paperSize="9" scale="17" fitToHeight="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2"/>
  <sheetViews>
    <sheetView showGridLines="0" zoomScaleNormal="100" workbookViewId="0">
      <pane xSplit="7" ySplit="3" topLeftCell="H25" activePane="bottomRight" state="frozen"/>
      <selection pane="topRight" activeCell="H1" sqref="H1"/>
      <selection pane="bottomLeft" activeCell="A4" sqref="A4"/>
      <selection pane="bottomRight" activeCell="P8" sqref="P8"/>
    </sheetView>
  </sheetViews>
  <sheetFormatPr defaultRowHeight="10.5" x14ac:dyDescent="0.25"/>
  <cols>
    <col min="1" max="1" width="8.85546875" style="2582" customWidth="1"/>
    <col min="2" max="2" width="42.85546875" style="2582" customWidth="1"/>
    <col min="3" max="6" width="8.7109375" style="2582" hidden="1" customWidth="1"/>
    <col min="7" max="7" width="10.28515625" style="2582" hidden="1" customWidth="1"/>
    <col min="8" max="15" width="11.28515625" style="2582" customWidth="1"/>
    <col min="16" max="16" width="7.140625" style="2582" customWidth="1"/>
    <col min="17" max="17" width="3.42578125" style="2582" customWidth="1"/>
    <col min="18" max="16384" width="9.140625" style="2582"/>
  </cols>
  <sheetData>
    <row r="1" spans="1:31" ht="33" customHeight="1" x14ac:dyDescent="0.35">
      <c r="A1" s="4511" t="s">
        <v>5163</v>
      </c>
      <c r="B1" s="4511"/>
      <c r="C1" s="4511"/>
      <c r="D1" s="4511"/>
      <c r="E1" s="4511"/>
      <c r="F1" s="4511"/>
      <c r="G1" s="4511"/>
      <c r="H1" s="4511"/>
      <c r="I1" s="4511"/>
      <c r="J1" s="4511"/>
      <c r="K1" s="4511"/>
      <c r="L1" s="4511"/>
      <c r="M1" s="4511"/>
      <c r="N1" s="4511"/>
      <c r="O1" s="4511"/>
    </row>
    <row r="2" spans="1:31" ht="14.25" customHeight="1" thickBot="1" x14ac:dyDescent="0.3">
      <c r="D2" s="2583"/>
      <c r="E2" s="2583"/>
      <c r="I2" s="2584"/>
      <c r="J2" s="2584"/>
      <c r="K2" s="2584"/>
      <c r="L2" s="2584"/>
      <c r="M2" s="2584"/>
      <c r="O2" s="2584" t="s">
        <v>7</v>
      </c>
    </row>
    <row r="3" spans="1:31" s="2590" customFormat="1" ht="18.75" thickTop="1" thickBot="1" x14ac:dyDescent="0.3">
      <c r="A3" s="2585" t="s">
        <v>5040</v>
      </c>
      <c r="B3" s="2586" t="s">
        <v>5006</v>
      </c>
      <c r="C3" s="2587" t="s">
        <v>5164</v>
      </c>
      <c r="D3" s="2587" t="s">
        <v>5165</v>
      </c>
      <c r="E3" s="2587" t="s">
        <v>5166</v>
      </c>
      <c r="F3" s="2587" t="s">
        <v>5167</v>
      </c>
      <c r="G3" s="2587" t="s">
        <v>5168</v>
      </c>
      <c r="H3" s="2587" t="s">
        <v>5169</v>
      </c>
      <c r="I3" s="2587" t="s">
        <v>5170</v>
      </c>
      <c r="J3" s="2587" t="s">
        <v>5171</v>
      </c>
      <c r="K3" s="2587" t="s">
        <v>297</v>
      </c>
      <c r="L3" s="2587" t="s">
        <v>309</v>
      </c>
      <c r="M3" s="2587" t="s">
        <v>310</v>
      </c>
      <c r="N3" s="2588" t="s">
        <v>240</v>
      </c>
      <c r="O3" s="2589" t="s">
        <v>313</v>
      </c>
    </row>
    <row r="4" spans="1:31" s="2595" customFormat="1" ht="16.5" x14ac:dyDescent="0.25">
      <c r="A4" s="2591" t="s">
        <v>5007</v>
      </c>
      <c r="B4" s="3586" t="s">
        <v>3991</v>
      </c>
      <c r="C4" s="2592">
        <v>25.5</v>
      </c>
      <c r="D4" s="2592">
        <v>18.399999999999999</v>
      </c>
      <c r="E4" s="2592">
        <v>447.4</v>
      </c>
      <c r="F4" s="2593" t="s">
        <v>5172</v>
      </c>
      <c r="G4" s="2593" t="s">
        <v>5172</v>
      </c>
      <c r="H4" s="3589">
        <v>215</v>
      </c>
      <c r="I4" s="3589">
        <v>127</v>
      </c>
      <c r="J4" s="3589">
        <v>723</v>
      </c>
      <c r="K4" s="3589">
        <v>114</v>
      </c>
      <c r="L4" s="3589">
        <v>4</v>
      </c>
      <c r="M4" s="3589">
        <v>36.700000000000003</v>
      </c>
      <c r="N4" s="3589">
        <v>18</v>
      </c>
      <c r="O4" s="3590">
        <v>16</v>
      </c>
      <c r="P4" s="2594"/>
      <c r="Q4" s="2594"/>
      <c r="R4" s="2594"/>
      <c r="S4" s="2594"/>
      <c r="T4" s="2594"/>
      <c r="U4" s="2594"/>
      <c r="V4" s="2594"/>
      <c r="W4" s="2594"/>
      <c r="X4" s="2594"/>
      <c r="Y4" s="2594"/>
      <c r="Z4" s="2594"/>
      <c r="AA4" s="2594"/>
      <c r="AB4" s="2594"/>
      <c r="AC4" s="2594"/>
      <c r="AD4" s="2594"/>
      <c r="AE4" s="2594"/>
    </row>
    <row r="5" spans="1:31" s="2595" customFormat="1" ht="16.5" x14ac:dyDescent="0.25">
      <c r="A5" s="2596" t="s">
        <v>5009</v>
      </c>
      <c r="B5" s="3587" t="s">
        <v>256</v>
      </c>
      <c r="C5" s="2597">
        <v>180.9</v>
      </c>
      <c r="D5" s="2597">
        <v>270.7</v>
      </c>
      <c r="E5" s="2597">
        <v>148.6</v>
      </c>
      <c r="F5" s="2597">
        <v>485.4</v>
      </c>
      <c r="G5" s="2597">
        <v>63.3</v>
      </c>
      <c r="H5" s="3591">
        <v>669</v>
      </c>
      <c r="I5" s="3592">
        <v>1597</v>
      </c>
      <c r="J5" s="3592">
        <v>1020</v>
      </c>
      <c r="K5" s="3592">
        <v>991</v>
      </c>
      <c r="L5" s="3592">
        <v>792</v>
      </c>
      <c r="M5" s="3592">
        <v>1608.7</v>
      </c>
      <c r="N5" s="3591">
        <v>913</v>
      </c>
      <c r="O5" s="3593">
        <v>929</v>
      </c>
      <c r="P5" s="2594"/>
      <c r="Q5" s="2594"/>
      <c r="R5" s="2594"/>
      <c r="S5" s="2594"/>
      <c r="T5" s="2594"/>
      <c r="U5" s="2594"/>
      <c r="V5" s="2594"/>
      <c r="W5" s="2594"/>
      <c r="X5" s="2594"/>
      <c r="Y5" s="2594"/>
      <c r="Z5" s="2594"/>
      <c r="AA5" s="2594"/>
      <c r="AB5" s="2594"/>
      <c r="AC5" s="2594"/>
      <c r="AD5" s="2594"/>
      <c r="AE5" s="2594"/>
    </row>
    <row r="6" spans="1:31" s="2595" customFormat="1" ht="39" customHeight="1" x14ac:dyDescent="0.25">
      <c r="A6" s="2596" t="s">
        <v>5010</v>
      </c>
      <c r="B6" s="3587" t="s">
        <v>3993</v>
      </c>
      <c r="C6" s="2597">
        <v>17.2</v>
      </c>
      <c r="D6" s="2598" t="s">
        <v>5172</v>
      </c>
      <c r="E6" s="2598" t="s">
        <v>5172</v>
      </c>
      <c r="F6" s="2598" t="s">
        <v>5172</v>
      </c>
      <c r="G6" s="2598">
        <v>2</v>
      </c>
      <c r="H6" s="3591">
        <v>18</v>
      </c>
      <c r="I6" s="3591">
        <v>8</v>
      </c>
      <c r="J6" s="3591">
        <v>831</v>
      </c>
      <c r="K6" s="3591">
        <v>979</v>
      </c>
      <c r="L6" s="3591">
        <v>134</v>
      </c>
      <c r="M6" s="3591">
        <v>90.8</v>
      </c>
      <c r="N6" s="3591">
        <v>218</v>
      </c>
      <c r="O6" s="3593">
        <v>221</v>
      </c>
      <c r="P6" s="2599"/>
      <c r="Q6" s="2599"/>
      <c r="R6" s="2594"/>
      <c r="S6" s="2594"/>
      <c r="T6" s="2594"/>
      <c r="U6" s="2594"/>
      <c r="V6" s="2594"/>
      <c r="W6" s="2594"/>
      <c r="X6" s="2594"/>
      <c r="Y6" s="2594"/>
      <c r="Z6" s="2594"/>
      <c r="AA6" s="2594"/>
      <c r="AB6" s="2594"/>
      <c r="AC6" s="2594"/>
      <c r="AD6" s="2594"/>
      <c r="AE6" s="2594"/>
    </row>
    <row r="7" spans="1:31" s="2595" customFormat="1" ht="17.25" x14ac:dyDescent="0.25">
      <c r="A7" s="2596" t="s">
        <v>5012</v>
      </c>
      <c r="B7" s="3587" t="s">
        <v>257</v>
      </c>
      <c r="C7" s="2597">
        <v>11.5</v>
      </c>
      <c r="D7" s="2597">
        <v>44.9</v>
      </c>
      <c r="E7" s="2597">
        <v>67.8</v>
      </c>
      <c r="F7" s="2597">
        <v>211.2</v>
      </c>
      <c r="G7" s="2597">
        <v>1292.3</v>
      </c>
      <c r="H7" s="2648">
        <v>2117</v>
      </c>
      <c r="I7" s="2648">
        <v>2305</v>
      </c>
      <c r="J7" s="4095">
        <v>865</v>
      </c>
      <c r="K7" s="4095">
        <v>602</v>
      </c>
      <c r="L7" s="2648">
        <v>1246</v>
      </c>
      <c r="M7" s="2648">
        <v>700.1</v>
      </c>
      <c r="N7" s="2648">
        <v>1234</v>
      </c>
      <c r="O7" s="2651">
        <v>223</v>
      </c>
      <c r="P7" s="2594"/>
      <c r="Q7" s="2594"/>
      <c r="R7" s="2594"/>
      <c r="S7" s="2594"/>
      <c r="T7" s="2594"/>
      <c r="U7" s="2594"/>
      <c r="V7" s="2594"/>
      <c r="W7" s="2594"/>
      <c r="X7" s="2594"/>
      <c r="Y7" s="2594"/>
      <c r="Z7" s="2594"/>
      <c r="AA7" s="2594"/>
      <c r="AB7" s="2594"/>
      <c r="AC7" s="2594"/>
      <c r="AD7" s="2594"/>
      <c r="AE7" s="2594"/>
    </row>
    <row r="8" spans="1:31" s="2595" customFormat="1" ht="39" customHeight="1" x14ac:dyDescent="0.25">
      <c r="A8" s="2596" t="s">
        <v>5013</v>
      </c>
      <c r="B8" s="3587" t="s">
        <v>5173</v>
      </c>
      <c r="C8" s="2597">
        <v>198</v>
      </c>
      <c r="D8" s="2597">
        <v>38.299999999999997</v>
      </c>
      <c r="E8" s="2597">
        <v>103.3</v>
      </c>
      <c r="F8" s="2597">
        <v>290.89999999999998</v>
      </c>
      <c r="G8" s="2597">
        <v>125</v>
      </c>
      <c r="H8" s="4095">
        <v>600</v>
      </c>
      <c r="I8" s="4095">
        <v>746</v>
      </c>
      <c r="J8" s="2648">
        <v>1237</v>
      </c>
      <c r="K8" s="2648">
        <v>685</v>
      </c>
      <c r="L8" s="2648">
        <v>333</v>
      </c>
      <c r="M8" s="2648">
        <v>596.9</v>
      </c>
      <c r="N8" s="4095">
        <v>467</v>
      </c>
      <c r="O8" s="4096">
        <v>417</v>
      </c>
      <c r="P8" s="2594"/>
      <c r="Q8" s="2594"/>
      <c r="R8" s="2594"/>
      <c r="S8" s="2594"/>
      <c r="T8" s="2594"/>
      <c r="U8" s="2594"/>
      <c r="V8" s="2594"/>
      <c r="W8" s="2594"/>
      <c r="X8" s="2594"/>
      <c r="Y8" s="2594"/>
      <c r="Z8" s="2594"/>
      <c r="AA8" s="2594"/>
      <c r="AB8" s="2594"/>
      <c r="AC8" s="2594"/>
      <c r="AD8" s="2594"/>
      <c r="AE8" s="2594"/>
    </row>
    <row r="9" spans="1:31" s="2595" customFormat="1" ht="17.25" x14ac:dyDescent="0.25">
      <c r="A9" s="2596" t="s">
        <v>5015</v>
      </c>
      <c r="B9" s="3587" t="s">
        <v>3996</v>
      </c>
      <c r="C9" s="2597">
        <v>13.1</v>
      </c>
      <c r="D9" s="2598" t="s">
        <v>5172</v>
      </c>
      <c r="E9" s="2597">
        <v>14.2</v>
      </c>
      <c r="F9" s="2597">
        <v>9.5</v>
      </c>
      <c r="G9" s="2598">
        <v>110</v>
      </c>
      <c r="H9" s="4095">
        <v>204</v>
      </c>
      <c r="I9" s="4095">
        <v>43</v>
      </c>
      <c r="J9" s="4095">
        <v>76</v>
      </c>
      <c r="K9" s="4095">
        <v>82</v>
      </c>
      <c r="L9" s="4095">
        <v>35</v>
      </c>
      <c r="M9" s="4095">
        <v>203.7</v>
      </c>
      <c r="N9" s="4095">
        <v>101</v>
      </c>
      <c r="O9" s="4096">
        <v>105</v>
      </c>
      <c r="P9" s="2599"/>
      <c r="Q9" s="2599"/>
      <c r="R9" s="2594"/>
      <c r="S9" s="2594"/>
      <c r="T9" s="2594"/>
      <c r="U9" s="2594"/>
      <c r="V9" s="2594"/>
      <c r="W9" s="2594"/>
      <c r="X9" s="2594"/>
      <c r="Y9" s="2594"/>
      <c r="Z9" s="2594"/>
      <c r="AA9" s="2594"/>
      <c r="AB9" s="2594"/>
      <c r="AC9" s="2594"/>
      <c r="AD9" s="2594"/>
      <c r="AE9" s="2594"/>
    </row>
    <row r="10" spans="1:31" s="2595" customFormat="1" ht="33" x14ac:dyDescent="0.25">
      <c r="A10" s="2596" t="s">
        <v>5016</v>
      </c>
      <c r="B10" s="3587" t="s">
        <v>3997</v>
      </c>
      <c r="C10" s="2597">
        <v>1381.9</v>
      </c>
      <c r="D10" s="2597">
        <v>3188.6</v>
      </c>
      <c r="E10" s="2597">
        <v>1347.8</v>
      </c>
      <c r="F10" s="2597">
        <v>1849.7</v>
      </c>
      <c r="G10" s="2597">
        <v>836.3</v>
      </c>
      <c r="H10" s="4095">
        <v>999</v>
      </c>
      <c r="I10" s="2648">
        <v>1839</v>
      </c>
      <c r="J10" s="4095">
        <v>756</v>
      </c>
      <c r="K10" s="2648">
        <v>5986</v>
      </c>
      <c r="L10" s="2648">
        <v>1939</v>
      </c>
      <c r="M10" s="2648">
        <v>1478.4</v>
      </c>
      <c r="N10" s="2648">
        <v>1679</v>
      </c>
      <c r="O10" s="2651">
        <v>1365</v>
      </c>
      <c r="P10" s="2594"/>
      <c r="Q10" s="2594"/>
      <c r="R10" s="2600"/>
      <c r="S10" s="2594"/>
      <c r="T10" s="2594"/>
      <c r="U10" s="2594"/>
      <c r="V10" s="2594"/>
      <c r="W10" s="2594"/>
      <c r="X10" s="2594"/>
      <c r="Y10" s="2594"/>
      <c r="Z10" s="2594"/>
      <c r="AA10" s="2594"/>
      <c r="AB10" s="2594"/>
      <c r="AC10" s="2594"/>
      <c r="AD10" s="2594"/>
      <c r="AE10" s="2594"/>
    </row>
    <row r="11" spans="1:31" s="2595" customFormat="1" ht="17.25" x14ac:dyDescent="0.25">
      <c r="A11" s="2596" t="s">
        <v>5017</v>
      </c>
      <c r="B11" s="3587" t="s">
        <v>3998</v>
      </c>
      <c r="C11" s="2597">
        <v>42.7</v>
      </c>
      <c r="D11" s="2597">
        <v>18.2</v>
      </c>
      <c r="E11" s="2597">
        <v>7.8</v>
      </c>
      <c r="F11" s="2598" t="s">
        <v>5172</v>
      </c>
      <c r="G11" s="2598">
        <v>235.47</v>
      </c>
      <c r="H11" s="4095">
        <v>462</v>
      </c>
      <c r="I11" s="4095">
        <v>373</v>
      </c>
      <c r="J11" s="4095">
        <v>274</v>
      </c>
      <c r="K11" s="4095">
        <v>235</v>
      </c>
      <c r="L11" s="4095">
        <v>158</v>
      </c>
      <c r="M11" s="4095">
        <v>466.9</v>
      </c>
      <c r="N11" s="4095">
        <v>349</v>
      </c>
      <c r="O11" s="4096">
        <v>286</v>
      </c>
      <c r="P11" s="2594"/>
      <c r="Q11" s="2594"/>
      <c r="R11" s="2600"/>
      <c r="S11" s="2594"/>
      <c r="T11" s="2594"/>
      <c r="U11" s="2594"/>
      <c r="V11" s="2594"/>
      <c r="W11" s="2594"/>
      <c r="X11" s="2594"/>
      <c r="Y11" s="2594"/>
      <c r="Z11" s="2594"/>
      <c r="AA11" s="2594"/>
      <c r="AB11" s="2594"/>
      <c r="AC11" s="2594"/>
      <c r="AD11" s="2594"/>
      <c r="AE11" s="2594"/>
    </row>
    <row r="12" spans="1:31" s="2595" customFormat="1" ht="17.25" x14ac:dyDescent="0.25">
      <c r="A12" s="2596" t="s">
        <v>5018</v>
      </c>
      <c r="B12" s="3587" t="s">
        <v>5174</v>
      </c>
      <c r="C12" s="2597">
        <v>3592.9</v>
      </c>
      <c r="D12" s="2597">
        <v>4055.6</v>
      </c>
      <c r="E12" s="2597">
        <v>4563.8999999999996</v>
      </c>
      <c r="F12" s="2597">
        <v>1371.4</v>
      </c>
      <c r="G12" s="2597">
        <f>2160.2+157.809+91.28+1131.944+1104.059</f>
        <v>4645.2920000000004</v>
      </c>
      <c r="H12" s="2648">
        <v>1972</v>
      </c>
      <c r="I12" s="2648">
        <v>5512</v>
      </c>
      <c r="J12" s="2648">
        <v>1386</v>
      </c>
      <c r="K12" s="2648">
        <v>1978</v>
      </c>
      <c r="L12" s="2648">
        <v>494</v>
      </c>
      <c r="M12" s="2648">
        <v>2268.9</v>
      </c>
      <c r="N12" s="2648">
        <v>6744</v>
      </c>
      <c r="O12" s="2651">
        <v>4277</v>
      </c>
      <c r="P12" s="2594"/>
      <c r="Q12" s="2594"/>
      <c r="R12" s="2600"/>
      <c r="S12" s="2594"/>
      <c r="T12" s="2594"/>
      <c r="U12" s="2594"/>
      <c r="V12" s="2594"/>
      <c r="W12" s="2594"/>
      <c r="X12" s="2594"/>
      <c r="Y12" s="2594"/>
      <c r="Z12" s="2594"/>
      <c r="AA12" s="2594"/>
      <c r="AB12" s="2594"/>
      <c r="AC12" s="2594"/>
      <c r="AD12" s="2594"/>
      <c r="AE12" s="2594"/>
    </row>
    <row r="13" spans="1:31" s="2595" customFormat="1" ht="17.25" x14ac:dyDescent="0.25">
      <c r="A13" s="2596" t="s">
        <v>5019</v>
      </c>
      <c r="B13" s="3587" t="s">
        <v>263</v>
      </c>
      <c r="C13" s="2597">
        <v>1701.1</v>
      </c>
      <c r="D13" s="2597">
        <v>3820</v>
      </c>
      <c r="E13" s="2597">
        <v>4524.5</v>
      </c>
      <c r="F13" s="2597">
        <v>4304.9799999999996</v>
      </c>
      <c r="G13" s="2597">
        <v>3422.2</v>
      </c>
      <c r="H13" s="2648">
        <v>5236</v>
      </c>
      <c r="I13" s="2648">
        <v>7553</v>
      </c>
      <c r="J13" s="2648">
        <v>6124</v>
      </c>
      <c r="K13" s="2648">
        <v>6177</v>
      </c>
      <c r="L13" s="2648">
        <v>8498</v>
      </c>
      <c r="M13" s="2648">
        <v>9975.5</v>
      </c>
      <c r="N13" s="2648">
        <v>8800</v>
      </c>
      <c r="O13" s="2651">
        <v>9066</v>
      </c>
      <c r="P13" s="2594"/>
      <c r="Q13" s="2594"/>
      <c r="R13" s="2600"/>
      <c r="S13" s="2594"/>
      <c r="T13" s="2594"/>
      <c r="U13" s="2594"/>
      <c r="V13" s="2594"/>
      <c r="W13" s="2594"/>
      <c r="X13" s="2594"/>
      <c r="Y13" s="2594"/>
      <c r="Z13" s="2594"/>
      <c r="AA13" s="2594"/>
      <c r="AB13" s="2594"/>
      <c r="AC13" s="2594"/>
      <c r="AD13" s="2594"/>
      <c r="AE13" s="2594"/>
    </row>
    <row r="14" spans="1:31" s="2604" customFormat="1" ht="17.25" x14ac:dyDescent="0.25">
      <c r="A14" s="2596"/>
      <c r="B14" s="3587" t="s">
        <v>5810</v>
      </c>
      <c r="C14" s="2601">
        <v>1227.8</v>
      </c>
      <c r="D14" s="2601">
        <v>2790.5</v>
      </c>
      <c r="E14" s="2601">
        <v>2636.8</v>
      </c>
      <c r="F14" s="2602">
        <v>2073.69</v>
      </c>
      <c r="G14" s="2602">
        <v>2033</v>
      </c>
      <c r="H14" s="4097">
        <v>3352</v>
      </c>
      <c r="I14" s="4097">
        <v>4228</v>
      </c>
      <c r="J14" s="4097">
        <v>4598</v>
      </c>
      <c r="K14" s="4097">
        <v>4038</v>
      </c>
      <c r="L14" s="4097">
        <v>6842</v>
      </c>
      <c r="M14" s="4097">
        <v>7935.9</v>
      </c>
      <c r="N14" s="4097">
        <v>5775</v>
      </c>
      <c r="O14" s="4098">
        <v>8064</v>
      </c>
      <c r="P14" s="2603"/>
      <c r="Q14" s="2603"/>
      <c r="R14" s="2600"/>
      <c r="S14" s="2603"/>
      <c r="T14" s="2603"/>
      <c r="U14" s="2603"/>
      <c r="V14" s="2603"/>
      <c r="W14" s="2603"/>
      <c r="X14" s="2603"/>
      <c r="Y14" s="2603"/>
      <c r="Z14" s="2603"/>
      <c r="AA14" s="2603"/>
      <c r="AB14" s="2603"/>
      <c r="AC14" s="2603"/>
      <c r="AD14" s="2603"/>
      <c r="AE14" s="2603"/>
    </row>
    <row r="15" spans="1:31" s="2604" customFormat="1" ht="20.25" customHeight="1" x14ac:dyDescent="0.25">
      <c r="A15" s="2596" t="s">
        <v>5020</v>
      </c>
      <c r="B15" s="2689" t="s">
        <v>3999</v>
      </c>
      <c r="C15" s="2598" t="s">
        <v>5172</v>
      </c>
      <c r="D15" s="2598" t="s">
        <v>5172</v>
      </c>
      <c r="E15" s="2598" t="s">
        <v>5172</v>
      </c>
      <c r="F15" s="2598" t="s">
        <v>5172</v>
      </c>
      <c r="G15" s="2597">
        <v>404.2</v>
      </c>
      <c r="H15" s="4095">
        <v>266</v>
      </c>
      <c r="I15" s="4095">
        <v>52</v>
      </c>
      <c r="J15" s="4095">
        <v>33</v>
      </c>
      <c r="K15" s="4095">
        <v>18</v>
      </c>
      <c r="L15" s="4095">
        <v>19</v>
      </c>
      <c r="M15" s="4095">
        <v>62.6</v>
      </c>
      <c r="N15" s="4095">
        <v>103</v>
      </c>
      <c r="O15" s="4096">
        <v>24</v>
      </c>
      <c r="P15" s="2603"/>
      <c r="Q15" s="2603"/>
      <c r="R15" s="2600"/>
      <c r="S15" s="2603"/>
      <c r="T15" s="2603"/>
      <c r="U15" s="2603"/>
      <c r="V15" s="2603"/>
      <c r="W15" s="2603"/>
      <c r="X15" s="2603"/>
      <c r="Y15" s="2603"/>
      <c r="Z15" s="2603"/>
      <c r="AA15" s="2603"/>
      <c r="AB15" s="2603"/>
      <c r="AC15" s="2603"/>
      <c r="AD15" s="2603"/>
      <c r="AE15" s="2603"/>
    </row>
    <row r="16" spans="1:31" s="2604" customFormat="1" ht="21" customHeight="1" x14ac:dyDescent="0.25">
      <c r="A16" s="2596" t="s">
        <v>5021</v>
      </c>
      <c r="B16" s="3587" t="s">
        <v>4000</v>
      </c>
      <c r="C16" s="2598"/>
      <c r="D16" s="2598" t="s">
        <v>5172</v>
      </c>
      <c r="E16" s="2598" t="s">
        <v>5172</v>
      </c>
      <c r="F16" s="2598" t="s">
        <v>5172</v>
      </c>
      <c r="G16" s="2598" t="s">
        <v>5172</v>
      </c>
      <c r="H16" s="4095">
        <v>38</v>
      </c>
      <c r="I16" s="4095">
        <v>8</v>
      </c>
      <c r="J16" s="4095">
        <v>217</v>
      </c>
      <c r="K16" s="4095">
        <v>4</v>
      </c>
      <c r="L16" s="4095">
        <v>23</v>
      </c>
      <c r="M16" s="4095">
        <v>31.5</v>
      </c>
      <c r="N16" s="4095">
        <v>56</v>
      </c>
      <c r="O16" s="4096">
        <v>82</v>
      </c>
      <c r="P16" s="2603"/>
      <c r="Q16" s="2603"/>
      <c r="R16" s="2600"/>
      <c r="S16" s="2603"/>
      <c r="T16" s="2603"/>
      <c r="U16" s="2603"/>
      <c r="V16" s="2603"/>
      <c r="W16" s="2603"/>
      <c r="X16" s="2603"/>
      <c r="Y16" s="2603"/>
      <c r="Z16" s="2603"/>
      <c r="AA16" s="2603"/>
      <c r="AB16" s="2603"/>
      <c r="AC16" s="2603"/>
      <c r="AD16" s="2603"/>
      <c r="AE16" s="2603"/>
    </row>
    <row r="17" spans="1:31" s="2604" customFormat="1" ht="21" customHeight="1" x14ac:dyDescent="0.25">
      <c r="A17" s="2596" t="s">
        <v>5024</v>
      </c>
      <c r="B17" s="3587" t="s">
        <v>880</v>
      </c>
      <c r="C17" s="2597">
        <v>54.6</v>
      </c>
      <c r="D17" s="2597">
        <v>30.033999999999999</v>
      </c>
      <c r="E17" s="2597">
        <v>74.054000000000002</v>
      </c>
      <c r="F17" s="2597">
        <v>125</v>
      </c>
      <c r="G17" s="2598">
        <v>18</v>
      </c>
      <c r="H17" s="4095">
        <v>4</v>
      </c>
      <c r="I17" s="4095">
        <v>0</v>
      </c>
      <c r="J17" s="4095">
        <v>32</v>
      </c>
      <c r="K17" s="4095">
        <v>32</v>
      </c>
      <c r="L17" s="4095">
        <v>32</v>
      </c>
      <c r="M17" s="4095">
        <v>14.9</v>
      </c>
      <c r="N17" s="4095">
        <v>279</v>
      </c>
      <c r="O17" s="4096">
        <v>124</v>
      </c>
      <c r="P17" s="2603"/>
      <c r="Q17" s="2603"/>
      <c r="R17" s="2600"/>
      <c r="S17" s="2603"/>
      <c r="T17" s="2603"/>
      <c r="U17" s="2603"/>
      <c r="V17" s="2603"/>
      <c r="W17" s="2603"/>
      <c r="X17" s="2603"/>
      <c r="Y17" s="2603"/>
      <c r="Z17" s="2603"/>
      <c r="AA17" s="2603"/>
      <c r="AB17" s="2603"/>
      <c r="AC17" s="2603"/>
      <c r="AD17" s="2603"/>
      <c r="AE17" s="2603"/>
    </row>
    <row r="18" spans="1:31" s="2604" customFormat="1" ht="17.25" x14ac:dyDescent="0.25">
      <c r="A18" s="2596" t="s">
        <v>5025</v>
      </c>
      <c r="B18" s="3587" t="s">
        <v>4001</v>
      </c>
      <c r="C18" s="2597">
        <v>2.2000000000000002</v>
      </c>
      <c r="D18" s="2597">
        <v>28.952000000000002</v>
      </c>
      <c r="E18" s="2597">
        <v>119.7</v>
      </c>
      <c r="F18" s="2597">
        <v>145.1</v>
      </c>
      <c r="G18" s="2597">
        <v>2732.2</v>
      </c>
      <c r="H18" s="4095">
        <v>91</v>
      </c>
      <c r="I18" s="4095">
        <v>210</v>
      </c>
      <c r="J18" s="4095">
        <v>184</v>
      </c>
      <c r="K18" s="4095">
        <v>592</v>
      </c>
      <c r="L18" s="4095">
        <v>18</v>
      </c>
      <c r="M18" s="4095">
        <v>614.70000000000005</v>
      </c>
      <c r="N18" s="4095">
        <v>126</v>
      </c>
      <c r="O18" s="4096">
        <v>97</v>
      </c>
      <c r="P18" s="2603"/>
      <c r="Q18" s="2603"/>
      <c r="R18" s="2600"/>
      <c r="S18" s="2603"/>
      <c r="T18" s="2603"/>
      <c r="U18" s="2603"/>
      <c r="V18" s="2603"/>
      <c r="W18" s="2603"/>
      <c r="X18" s="2603"/>
      <c r="Y18" s="2603"/>
      <c r="Z18" s="2603"/>
      <c r="AA18" s="2603"/>
      <c r="AB18" s="2603"/>
      <c r="AC18" s="2603"/>
      <c r="AD18" s="2603"/>
      <c r="AE18" s="2603"/>
    </row>
    <row r="19" spans="1:31" s="2604" customFormat="1" ht="20.25" customHeight="1" x14ac:dyDescent="0.25">
      <c r="A19" s="2596" t="s">
        <v>5026</v>
      </c>
      <c r="B19" s="3587" t="s">
        <v>4002</v>
      </c>
      <c r="C19" s="2598" t="s">
        <v>5172</v>
      </c>
      <c r="D19" s="2598" t="s">
        <v>5172</v>
      </c>
      <c r="E19" s="2598" t="s">
        <v>5172</v>
      </c>
      <c r="F19" s="2598" t="s">
        <v>5172</v>
      </c>
      <c r="G19" s="2597">
        <v>61.8</v>
      </c>
      <c r="H19" s="4095">
        <v>3</v>
      </c>
      <c r="I19" s="4095">
        <v>0</v>
      </c>
      <c r="J19" s="4095">
        <v>8</v>
      </c>
      <c r="K19" s="4095">
        <v>0</v>
      </c>
      <c r="L19" s="4095">
        <v>0</v>
      </c>
      <c r="M19" s="4095">
        <v>0</v>
      </c>
      <c r="N19" s="4095">
        <v>52</v>
      </c>
      <c r="O19" s="4096">
        <v>49</v>
      </c>
      <c r="P19" s="2603"/>
      <c r="Q19" s="2603"/>
      <c r="R19" s="2600"/>
      <c r="S19" s="2603"/>
      <c r="T19" s="2603"/>
      <c r="U19" s="2603"/>
      <c r="V19" s="2603"/>
      <c r="W19" s="2603"/>
      <c r="X19" s="2603"/>
      <c r="Y19" s="2603"/>
      <c r="Z19" s="2603"/>
      <c r="AA19" s="2603"/>
      <c r="AB19" s="2603"/>
      <c r="AC19" s="2603"/>
      <c r="AD19" s="2603"/>
      <c r="AE19" s="2603"/>
    </row>
    <row r="20" spans="1:31" s="2604" customFormat="1" ht="21" customHeight="1" thickBot="1" x14ac:dyDescent="0.3">
      <c r="A20" s="2605" t="s">
        <v>5027</v>
      </c>
      <c r="B20" s="3588" t="s">
        <v>4003</v>
      </c>
      <c r="C20" s="2606"/>
      <c r="D20" s="2606"/>
      <c r="E20" s="2606"/>
      <c r="F20" s="2606"/>
      <c r="G20" s="2607"/>
      <c r="H20" s="4099">
        <v>0</v>
      </c>
      <c r="I20" s="4099">
        <v>0</v>
      </c>
      <c r="J20" s="4099">
        <v>0</v>
      </c>
      <c r="K20" s="4099">
        <v>22</v>
      </c>
      <c r="L20" s="4099">
        <v>1</v>
      </c>
      <c r="M20" s="4099">
        <v>10.6</v>
      </c>
      <c r="N20" s="4099">
        <v>103</v>
      </c>
      <c r="O20" s="4100">
        <v>89</v>
      </c>
      <c r="P20" s="2603"/>
      <c r="Q20" s="2603"/>
      <c r="R20" s="2600"/>
      <c r="S20" s="2603"/>
      <c r="T20" s="2603"/>
      <c r="U20" s="2603"/>
      <c r="V20" s="2603"/>
      <c r="W20" s="2603"/>
      <c r="X20" s="2603"/>
      <c r="Y20" s="2603"/>
      <c r="Z20" s="2603"/>
      <c r="AA20" s="2603"/>
      <c r="AB20" s="2603"/>
      <c r="AC20" s="2603"/>
      <c r="AD20" s="2603"/>
      <c r="AE20" s="2603"/>
    </row>
    <row r="21" spans="1:31" s="2604" customFormat="1" ht="21" customHeight="1" thickBot="1" x14ac:dyDescent="0.3">
      <c r="A21" s="4512" t="s">
        <v>227</v>
      </c>
      <c r="B21" s="4513"/>
      <c r="C21" s="2608">
        <f>SUM(C4:C18)-C14</f>
        <v>7221.6000000000013</v>
      </c>
      <c r="D21" s="2608">
        <f>SUM(D4:D18)-D14</f>
        <v>11513.685999999998</v>
      </c>
      <c r="E21" s="2608">
        <f>SUM(E4:E18)-E14</f>
        <v>11419.054</v>
      </c>
      <c r="F21" s="2608">
        <f>SUM(F4:F18)-F14</f>
        <v>8793.18</v>
      </c>
      <c r="G21" s="2608">
        <f t="shared" ref="G21:L21" si="0">SUM(G4:G20)-G14</f>
        <v>13948.062000000002</v>
      </c>
      <c r="H21" s="4101">
        <f t="shared" si="0"/>
        <v>12894</v>
      </c>
      <c r="I21" s="4101">
        <f t="shared" si="0"/>
        <v>20373</v>
      </c>
      <c r="J21" s="4101">
        <f>SUM(J4:J20)-J14</f>
        <v>13766</v>
      </c>
      <c r="K21" s="4101">
        <f>SUM(K4:K20)-K14</f>
        <v>18497</v>
      </c>
      <c r="L21" s="4101">
        <f t="shared" si="0"/>
        <v>13726</v>
      </c>
      <c r="M21" s="4101">
        <f>SUM(M4:M20)-M14</f>
        <v>18160.900000000001</v>
      </c>
      <c r="N21" s="4101">
        <f>SUM(N4:N20)-N14</f>
        <v>21242</v>
      </c>
      <c r="O21" s="4102">
        <f>SUM(O4:O20)-O14</f>
        <v>17370</v>
      </c>
      <c r="P21" s="2603"/>
      <c r="Q21" s="2603"/>
      <c r="R21" s="2600"/>
      <c r="S21" s="2603"/>
      <c r="T21" s="2603"/>
      <c r="U21" s="2603"/>
      <c r="V21" s="2603"/>
      <c r="W21" s="2603"/>
      <c r="X21" s="2603"/>
      <c r="Y21" s="2603"/>
      <c r="Z21" s="2603"/>
      <c r="AA21" s="2603"/>
      <c r="AB21" s="2603"/>
      <c r="AC21" s="2603"/>
      <c r="AD21" s="2603"/>
      <c r="AE21" s="2603"/>
    </row>
    <row r="22" spans="1:31" s="2611" customFormat="1" ht="17.25" thickTop="1" x14ac:dyDescent="0.25">
      <c r="A22" s="4514" t="s">
        <v>5175</v>
      </c>
      <c r="B22" s="4514"/>
      <c r="C22" s="4514"/>
      <c r="D22" s="4514"/>
      <c r="E22" s="4514"/>
      <c r="F22" s="4514"/>
      <c r="G22" s="4514"/>
      <c r="H22" s="4514"/>
      <c r="I22" s="4514"/>
      <c r="J22" s="4514"/>
      <c r="K22" s="4514"/>
      <c r="L22" s="4514"/>
      <c r="M22" s="4514"/>
      <c r="N22" s="4514"/>
      <c r="O22" s="4514"/>
      <c r="P22" s="2609"/>
      <c r="Q22" s="2609"/>
      <c r="R22" s="2610"/>
      <c r="S22" s="2609"/>
      <c r="T22" s="2609"/>
      <c r="U22" s="2609"/>
      <c r="V22" s="2609"/>
      <c r="W22" s="2609"/>
      <c r="X22" s="2609"/>
      <c r="Y22" s="2609"/>
      <c r="Z22" s="2609"/>
      <c r="AA22" s="2609"/>
      <c r="AB22" s="2609"/>
      <c r="AC22" s="2609"/>
      <c r="AD22" s="2609"/>
      <c r="AE22" s="2609"/>
    </row>
    <row r="23" spans="1:31" s="2611" customFormat="1" ht="45" customHeight="1" x14ac:dyDescent="0.25">
      <c r="A23" s="4515" t="s">
        <v>5176</v>
      </c>
      <c r="B23" s="4515"/>
      <c r="C23" s="4515"/>
      <c r="D23" s="4515"/>
      <c r="E23" s="4515"/>
      <c r="F23" s="4515"/>
      <c r="G23" s="4515"/>
      <c r="H23" s="4515"/>
      <c r="I23" s="4515"/>
      <c r="J23" s="4515"/>
      <c r="K23" s="4515"/>
      <c r="L23" s="4515"/>
      <c r="M23" s="4515"/>
      <c r="N23" s="4515"/>
      <c r="O23" s="4515"/>
      <c r="P23" s="2609"/>
      <c r="Q23" s="2609"/>
      <c r="R23" s="2610"/>
      <c r="S23" s="2609"/>
      <c r="T23" s="2609"/>
      <c r="U23" s="2609"/>
      <c r="V23" s="2609"/>
      <c r="W23" s="2609"/>
      <c r="X23" s="2609"/>
      <c r="Y23" s="2609"/>
      <c r="Z23" s="2609"/>
      <c r="AA23" s="2609"/>
      <c r="AB23" s="2609"/>
      <c r="AC23" s="2609"/>
      <c r="AD23" s="2609"/>
      <c r="AE23" s="2609"/>
    </row>
    <row r="24" spans="1:31" s="2612" customFormat="1" ht="33" customHeight="1" x14ac:dyDescent="0.25">
      <c r="A24" s="4516" t="s">
        <v>5177</v>
      </c>
      <c r="B24" s="4510"/>
      <c r="C24" s="4510"/>
      <c r="D24" s="4510"/>
      <c r="E24" s="4510"/>
      <c r="F24" s="4510"/>
      <c r="G24" s="4510"/>
      <c r="H24" s="4510"/>
      <c r="I24" s="4510"/>
      <c r="J24" s="4510"/>
      <c r="K24" s="4510"/>
      <c r="L24" s="4510"/>
      <c r="M24" s="4510"/>
      <c r="N24" s="4510"/>
      <c r="O24" s="4510"/>
    </row>
    <row r="25" spans="1:31" s="2612" customFormat="1" ht="17.25" x14ac:dyDescent="0.25">
      <c r="A25" s="4510" t="s">
        <v>5226</v>
      </c>
      <c r="B25" s="4510"/>
      <c r="C25" s="4510"/>
      <c r="D25" s="4510"/>
      <c r="E25" s="4510"/>
      <c r="F25" s="2901"/>
      <c r="G25" s="2901"/>
      <c r="H25" s="2901"/>
      <c r="I25" s="2901"/>
      <c r="J25" s="2901"/>
      <c r="K25" s="2901"/>
      <c r="L25" s="2901"/>
      <c r="M25" s="2901"/>
      <c r="N25" s="2901"/>
      <c r="O25" s="2901"/>
    </row>
    <row r="26" spans="1:31" s="2612" customFormat="1" ht="17.25" x14ac:dyDescent="0.25">
      <c r="A26" s="4510" t="s">
        <v>5227</v>
      </c>
      <c r="B26" s="4510"/>
      <c r="C26" s="4510"/>
      <c r="D26" s="4510"/>
      <c r="E26" s="4510"/>
      <c r="F26" s="4510"/>
      <c r="G26" s="4510"/>
      <c r="H26" s="4510"/>
      <c r="I26" s="4510"/>
      <c r="J26" s="4510"/>
      <c r="K26" s="4510"/>
      <c r="L26" s="4510"/>
      <c r="M26" s="4510"/>
      <c r="N26" s="4510"/>
      <c r="O26" s="4510"/>
    </row>
    <row r="27" spans="1:31" s="2614" customFormat="1" ht="17.25" x14ac:dyDescent="0.25">
      <c r="A27" s="4510" t="s">
        <v>5813</v>
      </c>
      <c r="B27" s="4510"/>
      <c r="C27" s="4510"/>
      <c r="D27" s="4510"/>
      <c r="E27" s="4510"/>
      <c r="F27" s="4510"/>
      <c r="G27" s="4510"/>
      <c r="H27" s="4510"/>
      <c r="I27" s="4510"/>
      <c r="J27" s="4510"/>
      <c r="K27" s="4510"/>
      <c r="L27" s="4510"/>
      <c r="M27" s="4510"/>
      <c r="N27" s="4510"/>
      <c r="O27" s="4510"/>
    </row>
    <row r="28" spans="1:31" ht="14.25" customHeight="1" x14ac:dyDescent="0.25">
      <c r="A28" s="2615"/>
      <c r="B28" s="2615"/>
      <c r="C28" s="2615"/>
      <c r="D28" s="2615"/>
      <c r="E28" s="2615"/>
      <c r="F28" s="2615"/>
      <c r="G28" s="2615"/>
      <c r="H28" s="2615"/>
      <c r="I28" s="2615"/>
      <c r="J28" s="2615"/>
      <c r="K28" s="2615"/>
      <c r="L28" s="2615"/>
      <c r="M28" s="2615"/>
      <c r="N28" s="2615"/>
    </row>
    <row r="29" spans="1:31" s="3597" customFormat="1" ht="33" customHeight="1" x14ac:dyDescent="0.35">
      <c r="A29" s="4511" t="s">
        <v>5178</v>
      </c>
      <c r="B29" s="4511"/>
      <c r="C29" s="4511"/>
      <c r="D29" s="4511"/>
      <c r="E29" s="4511"/>
      <c r="F29" s="4511"/>
      <c r="G29" s="4511"/>
      <c r="H29" s="4511"/>
      <c r="I29" s="4511"/>
      <c r="J29" s="4511"/>
      <c r="K29" s="4511"/>
      <c r="L29" s="4511"/>
      <c r="M29" s="4511"/>
      <c r="N29" s="4511"/>
      <c r="O29" s="4511"/>
    </row>
    <row r="30" spans="1:31" s="2616" customFormat="1" ht="12" customHeight="1" thickBot="1" x14ac:dyDescent="0.3">
      <c r="A30" s="2582"/>
      <c r="B30" s="2582"/>
      <c r="C30" s="2582"/>
      <c r="D30" s="2583"/>
      <c r="E30" s="2583"/>
      <c r="F30" s="2582"/>
      <c r="I30" s="2584"/>
      <c r="J30" s="2584"/>
      <c r="K30" s="2584"/>
      <c r="L30" s="2584"/>
      <c r="M30" s="2584"/>
      <c r="O30" s="2584" t="s">
        <v>7</v>
      </c>
    </row>
    <row r="31" spans="1:31" s="2590" customFormat="1" ht="18.75" thickTop="1" thickBot="1" x14ac:dyDescent="0.3">
      <c r="A31" s="4519" t="s">
        <v>5179</v>
      </c>
      <c r="B31" s="4520"/>
      <c r="C31" s="2617" t="s">
        <v>5164</v>
      </c>
      <c r="D31" s="2617" t="s">
        <v>5165</v>
      </c>
      <c r="E31" s="2617" t="s">
        <v>5166</v>
      </c>
      <c r="F31" s="2617" t="s">
        <v>5167</v>
      </c>
      <c r="G31" s="2617" t="s">
        <v>5168</v>
      </c>
      <c r="H31" s="2617" t="s">
        <v>5169</v>
      </c>
      <c r="I31" s="2617" t="s">
        <v>5170</v>
      </c>
      <c r="J31" s="2617" t="s">
        <v>5171</v>
      </c>
      <c r="K31" s="2617" t="s">
        <v>297</v>
      </c>
      <c r="L31" s="2617" t="s">
        <v>309</v>
      </c>
      <c r="M31" s="2617" t="s">
        <v>310</v>
      </c>
      <c r="N31" s="2617" t="s">
        <v>240</v>
      </c>
      <c r="O31" s="2618" t="s">
        <v>313</v>
      </c>
    </row>
    <row r="32" spans="1:31" s="2622" customFormat="1" ht="17.25" customHeight="1" x14ac:dyDescent="0.25">
      <c r="A32" s="3594" t="s">
        <v>5180</v>
      </c>
      <c r="B32" s="3595"/>
      <c r="C32" s="2619">
        <f>C33+C45+C64</f>
        <v>7222.4856000000009</v>
      </c>
      <c r="D32" s="2619">
        <f>D33+D45+D64</f>
        <v>11513.725</v>
      </c>
      <c r="E32" s="2619">
        <f>E33+E45+E64</f>
        <v>11419.01</v>
      </c>
      <c r="F32" s="2619">
        <f>F33+F45+F64</f>
        <v>8792.7000000000007</v>
      </c>
      <c r="G32" s="2619">
        <f>G33+G45+G64-1</f>
        <v>13947.599999999999</v>
      </c>
      <c r="H32" s="2620">
        <f t="shared" ref="H32:K32" si="1">H33+H45+H64</f>
        <v>12894</v>
      </c>
      <c r="I32" s="2620">
        <f t="shared" si="1"/>
        <v>20373</v>
      </c>
      <c r="J32" s="2620">
        <f t="shared" si="1"/>
        <v>13766</v>
      </c>
      <c r="K32" s="2620">
        <f t="shared" si="1"/>
        <v>18497</v>
      </c>
      <c r="L32" s="2620">
        <f>L33+L45+L64</f>
        <v>13726</v>
      </c>
      <c r="M32" s="2620">
        <f>M33+M45+M64</f>
        <v>18161</v>
      </c>
      <c r="N32" s="2620">
        <f>N33+N45+N64</f>
        <v>21242</v>
      </c>
      <c r="O32" s="2621">
        <f>O33+O45+O64</f>
        <v>17370</v>
      </c>
      <c r="P32" s="2594"/>
      <c r="Q32" s="2600"/>
      <c r="R32" s="2594"/>
      <c r="S32" s="2594"/>
      <c r="T32" s="2594"/>
      <c r="U32" s="2594"/>
      <c r="V32" s="2594"/>
      <c r="W32" s="2594"/>
      <c r="X32" s="2594"/>
      <c r="Y32" s="2594"/>
      <c r="Z32" s="2594"/>
      <c r="AA32" s="2594"/>
      <c r="AB32" s="2594"/>
      <c r="AC32" s="2594"/>
      <c r="AD32" s="2594"/>
      <c r="AE32" s="2594"/>
    </row>
    <row r="33" spans="1:31" s="2622" customFormat="1" ht="17.25" customHeight="1" x14ac:dyDescent="0.25">
      <c r="A33" s="3596" t="s">
        <v>5181</v>
      </c>
      <c r="B33" s="2903"/>
      <c r="C33" s="2619">
        <f>C34+C43</f>
        <v>5504.7936000000009</v>
      </c>
      <c r="D33" s="2619">
        <f>D34+D43</f>
        <v>8315.7540000000008</v>
      </c>
      <c r="E33" s="2619">
        <f>E34+E43</f>
        <v>5739.54</v>
      </c>
      <c r="F33" s="2619">
        <f>F34+F43</f>
        <v>6187.2000000000007</v>
      </c>
      <c r="G33" s="2619">
        <f>G34+G43+1</f>
        <v>7952.28</v>
      </c>
      <c r="H33" s="2623">
        <f t="shared" ref="H33:O33" si="2">H34+H43</f>
        <v>7637</v>
      </c>
      <c r="I33" s="2623">
        <f t="shared" si="2"/>
        <v>10493</v>
      </c>
      <c r="J33" s="2623">
        <f t="shared" si="2"/>
        <v>7429</v>
      </c>
      <c r="K33" s="2623">
        <f t="shared" si="2"/>
        <v>11841</v>
      </c>
      <c r="L33" s="2623">
        <f t="shared" si="2"/>
        <v>8512</v>
      </c>
      <c r="M33" s="2623">
        <f t="shared" si="2"/>
        <v>9340</v>
      </c>
      <c r="N33" s="2623">
        <f t="shared" si="2"/>
        <v>14624</v>
      </c>
      <c r="O33" s="2624">
        <f t="shared" si="2"/>
        <v>8425</v>
      </c>
      <c r="P33" s="2594"/>
      <c r="Q33" s="2600"/>
      <c r="R33" s="2594"/>
      <c r="S33" s="2594"/>
      <c r="T33" s="2594"/>
      <c r="U33" s="2594"/>
      <c r="V33" s="2594"/>
      <c r="W33" s="2594"/>
      <c r="X33" s="2594"/>
      <c r="Y33" s="2594"/>
      <c r="Z33" s="2594"/>
      <c r="AA33" s="2594"/>
      <c r="AB33" s="2594"/>
      <c r="AC33" s="2594"/>
      <c r="AD33" s="2594"/>
      <c r="AE33" s="2594"/>
    </row>
    <row r="34" spans="1:31" s="2622" customFormat="1" ht="17.25" customHeight="1" x14ac:dyDescent="0.25">
      <c r="A34" s="4517" t="s">
        <v>5182</v>
      </c>
      <c r="B34" s="4518"/>
      <c r="C34" s="2625">
        <f t="shared" ref="C34:G34" si="3">C35+C41+C42</f>
        <v>5338.2786000000006</v>
      </c>
      <c r="D34" s="2625">
        <f t="shared" si="3"/>
        <v>5936.2070000000012</v>
      </c>
      <c r="E34" s="2625">
        <f t="shared" si="3"/>
        <v>4676.33</v>
      </c>
      <c r="F34" s="2625">
        <f t="shared" si="3"/>
        <v>5500.1</v>
      </c>
      <c r="G34" s="2625">
        <f t="shared" si="3"/>
        <v>7819.28</v>
      </c>
      <c r="H34" s="4103">
        <f>H35+H41+H42</f>
        <v>7382</v>
      </c>
      <c r="I34" s="4103">
        <f>I35+I41+I42</f>
        <v>10311</v>
      </c>
      <c r="J34" s="4103">
        <f>J35+J41+J42</f>
        <v>7206</v>
      </c>
      <c r="K34" s="4103">
        <v>9709</v>
      </c>
      <c r="L34" s="4103">
        <v>8386</v>
      </c>
      <c r="M34" s="4103">
        <v>8947</v>
      </c>
      <c r="N34" s="4103">
        <v>14457</v>
      </c>
      <c r="O34" s="4104">
        <v>8352</v>
      </c>
      <c r="P34" s="2594"/>
      <c r="Q34" s="2600"/>
      <c r="R34" s="2594"/>
      <c r="S34" s="2594"/>
      <c r="T34" s="2594"/>
      <c r="U34" s="2594"/>
      <c r="V34" s="2594"/>
      <c r="W34" s="2594"/>
      <c r="X34" s="2594"/>
      <c r="Y34" s="2594"/>
      <c r="Z34" s="2594"/>
      <c r="AA34" s="2594"/>
      <c r="AB34" s="2594"/>
      <c r="AC34" s="2594"/>
      <c r="AD34" s="2594"/>
      <c r="AE34" s="2594"/>
    </row>
    <row r="35" spans="1:31" s="2622" customFormat="1" ht="17.25" customHeight="1" x14ac:dyDescent="0.25">
      <c r="A35" s="4517" t="s">
        <v>5183</v>
      </c>
      <c r="B35" s="4518"/>
      <c r="C35" s="2625">
        <v>4680.8676000000005</v>
      </c>
      <c r="D35" s="2625">
        <v>4596.8270000000011</v>
      </c>
      <c r="E35" s="2625">
        <v>3747.21</v>
      </c>
      <c r="F35" s="2625">
        <v>4886.7</v>
      </c>
      <c r="G35" s="2625">
        <v>7169.5300000000007</v>
      </c>
      <c r="H35" s="4103">
        <v>7317</v>
      </c>
      <c r="I35" s="4103">
        <v>9884</v>
      </c>
      <c r="J35" s="4103">
        <v>6318</v>
      </c>
      <c r="K35" s="4103">
        <v>9011</v>
      </c>
      <c r="L35" s="4103">
        <v>7498</v>
      </c>
      <c r="M35" s="4103">
        <v>8026</v>
      </c>
      <c r="N35" s="4103">
        <v>10626</v>
      </c>
      <c r="O35" s="4104">
        <v>4307</v>
      </c>
      <c r="P35" s="2594"/>
      <c r="Q35" s="2600"/>
      <c r="R35" s="2594"/>
      <c r="S35" s="2594"/>
      <c r="T35" s="2594"/>
      <c r="U35" s="2594"/>
      <c r="V35" s="2594"/>
      <c r="W35" s="2594"/>
      <c r="X35" s="2594"/>
      <c r="Y35" s="2594"/>
      <c r="Z35" s="2594"/>
      <c r="AA35" s="2594"/>
      <c r="AB35" s="2594"/>
      <c r="AC35" s="2594"/>
      <c r="AD35" s="2594"/>
      <c r="AE35" s="2594"/>
    </row>
    <row r="36" spans="1:31" s="2622" customFormat="1" ht="17.25" customHeight="1" x14ac:dyDescent="0.25">
      <c r="A36" s="2902" t="s">
        <v>5184</v>
      </c>
      <c r="B36" s="2903"/>
      <c r="C36" s="2625">
        <v>47.320000000000007</v>
      </c>
      <c r="D36" s="2625">
        <v>377.83799999999997</v>
      </c>
      <c r="E36" s="2625">
        <v>75.650000000000006</v>
      </c>
      <c r="F36" s="2625">
        <v>38.099999999999994</v>
      </c>
      <c r="G36" s="2625">
        <v>91.699999999999989</v>
      </c>
      <c r="H36" s="4103">
        <v>93</v>
      </c>
      <c r="I36" s="4103">
        <v>598</v>
      </c>
      <c r="J36" s="4103">
        <v>204</v>
      </c>
      <c r="K36" s="4103">
        <v>77</v>
      </c>
      <c r="L36" s="4103">
        <v>135</v>
      </c>
      <c r="M36" s="4103">
        <v>436</v>
      </c>
      <c r="N36" s="4103">
        <v>318</v>
      </c>
      <c r="O36" s="4104">
        <v>252</v>
      </c>
      <c r="P36" s="2594"/>
      <c r="Q36" s="2600"/>
      <c r="R36" s="2594"/>
      <c r="S36" s="2594"/>
      <c r="T36" s="2594"/>
      <c r="U36" s="2594"/>
      <c r="V36" s="2594"/>
      <c r="W36" s="2594"/>
      <c r="X36" s="2594"/>
      <c r="Y36" s="2594"/>
      <c r="Z36" s="2594"/>
      <c r="AA36" s="2594"/>
      <c r="AB36" s="2594"/>
      <c r="AC36" s="2594"/>
      <c r="AD36" s="2594"/>
      <c r="AE36" s="2594"/>
    </row>
    <row r="37" spans="1:31" s="2622" customFormat="1" ht="17.25" customHeight="1" x14ac:dyDescent="0.25">
      <c r="A37" s="4517" t="s">
        <v>5185</v>
      </c>
      <c r="B37" s="4518"/>
      <c r="C37" s="2625">
        <v>34.097999999999999</v>
      </c>
      <c r="D37" s="2625">
        <v>69.441999999999993</v>
      </c>
      <c r="E37" s="2626">
        <v>208.98</v>
      </c>
      <c r="F37" s="2626">
        <v>64.7</v>
      </c>
      <c r="G37" s="2626">
        <v>256.01</v>
      </c>
      <c r="H37" s="4105">
        <v>185</v>
      </c>
      <c r="I37" s="4105">
        <v>365</v>
      </c>
      <c r="J37" s="4105">
        <v>322</v>
      </c>
      <c r="K37" s="4105">
        <v>764</v>
      </c>
      <c r="L37" s="4105">
        <v>855</v>
      </c>
      <c r="M37" s="4105">
        <v>223</v>
      </c>
      <c r="N37" s="4105">
        <v>3328</v>
      </c>
      <c r="O37" s="4096">
        <v>22</v>
      </c>
      <c r="P37" s="2594"/>
      <c r="Q37" s="2600"/>
      <c r="R37" s="2594"/>
      <c r="S37" s="2594"/>
      <c r="T37" s="2594"/>
      <c r="U37" s="2594"/>
      <c r="V37" s="2594"/>
      <c r="W37" s="2594"/>
      <c r="X37" s="2594"/>
      <c r="Y37" s="2594"/>
      <c r="Z37" s="2594"/>
      <c r="AA37" s="2594"/>
      <c r="AB37" s="2594"/>
      <c r="AC37" s="2594"/>
      <c r="AD37" s="2594"/>
      <c r="AE37" s="2594"/>
    </row>
    <row r="38" spans="1:31" s="2622" customFormat="1" ht="17.25" customHeight="1" x14ac:dyDescent="0.25">
      <c r="A38" s="4517" t="s">
        <v>5186</v>
      </c>
      <c r="B38" s="4518"/>
      <c r="C38" s="2625">
        <v>522.51099999999997</v>
      </c>
      <c r="D38" s="2625">
        <v>1175.7850000000001</v>
      </c>
      <c r="E38" s="2626">
        <v>1166.77</v>
      </c>
      <c r="F38" s="2626">
        <v>2332.9</v>
      </c>
      <c r="G38" s="2626">
        <v>1598.38</v>
      </c>
      <c r="H38" s="4105">
        <v>4018</v>
      </c>
      <c r="I38" s="4105">
        <v>4282</v>
      </c>
      <c r="J38" s="4105">
        <v>3434</v>
      </c>
      <c r="K38" s="4105">
        <v>3811</v>
      </c>
      <c r="L38" s="4105">
        <v>4099</v>
      </c>
      <c r="M38" s="4105">
        <v>5419</v>
      </c>
      <c r="N38" s="4105">
        <v>5354</v>
      </c>
      <c r="O38" s="4106">
        <v>2796</v>
      </c>
      <c r="P38" s="2594"/>
      <c r="Q38" s="2600"/>
      <c r="R38" s="2594"/>
      <c r="S38" s="2594"/>
      <c r="T38" s="2594"/>
      <c r="U38" s="2594"/>
      <c r="V38" s="2594"/>
      <c r="W38" s="2594"/>
      <c r="X38" s="2594"/>
      <c r="Y38" s="2594"/>
      <c r="Z38" s="2594"/>
      <c r="AA38" s="2594"/>
      <c r="AB38" s="2594"/>
      <c r="AC38" s="2594"/>
      <c r="AD38" s="2594"/>
      <c r="AE38" s="2594"/>
    </row>
    <row r="39" spans="1:31" s="2622" customFormat="1" ht="17.25" customHeight="1" x14ac:dyDescent="0.25">
      <c r="A39" s="4517" t="s">
        <v>5187</v>
      </c>
      <c r="B39" s="4518"/>
      <c r="C39" s="2625">
        <v>177.024</v>
      </c>
      <c r="D39" s="2625">
        <v>58.642000000000003</v>
      </c>
      <c r="E39" s="2626">
        <v>172.48</v>
      </c>
      <c r="F39" s="2626">
        <v>26.7</v>
      </c>
      <c r="G39" s="2626">
        <v>3</v>
      </c>
      <c r="H39" s="4105">
        <v>11</v>
      </c>
      <c r="I39" s="4105">
        <v>2</v>
      </c>
      <c r="J39" s="4105">
        <v>856</v>
      </c>
      <c r="K39" s="4105">
        <v>1053</v>
      </c>
      <c r="L39" s="4105">
        <v>167</v>
      </c>
      <c r="M39" s="4105">
        <v>177</v>
      </c>
      <c r="N39" s="4105">
        <v>281</v>
      </c>
      <c r="O39" s="4106">
        <v>87</v>
      </c>
      <c r="P39" s="2594"/>
      <c r="Q39" s="2600"/>
      <c r="R39" s="2594"/>
      <c r="S39" s="2594"/>
      <c r="T39" s="2594"/>
      <c r="U39" s="2594"/>
      <c r="V39" s="2594"/>
      <c r="W39" s="2594"/>
      <c r="X39" s="2594"/>
      <c r="Y39" s="2594"/>
      <c r="Z39" s="2594"/>
      <c r="AA39" s="2594"/>
      <c r="AB39" s="2594"/>
      <c r="AC39" s="2594"/>
      <c r="AD39" s="2594"/>
      <c r="AE39" s="2594"/>
    </row>
    <row r="40" spans="1:31" s="2622" customFormat="1" ht="17.25" customHeight="1" x14ac:dyDescent="0.25">
      <c r="A40" s="4517" t="s">
        <v>5188</v>
      </c>
      <c r="B40" s="4518"/>
      <c r="C40" s="2625">
        <v>3821.4270000000001</v>
      </c>
      <c r="D40" s="2625">
        <v>2801.83</v>
      </c>
      <c r="E40" s="2626">
        <f>1740.46+260.64+43.01</f>
        <v>2044.11</v>
      </c>
      <c r="F40" s="2626">
        <f>1492.6</f>
        <v>1492.6</v>
      </c>
      <c r="G40" s="2626">
        <f>2396+1131.944+1104.059</f>
        <v>4632.0029999999997</v>
      </c>
      <c r="H40" s="4105">
        <v>2312</v>
      </c>
      <c r="I40" s="4105">
        <v>4076</v>
      </c>
      <c r="J40" s="4105">
        <v>620</v>
      </c>
      <c r="K40" s="4105">
        <v>1106</v>
      </c>
      <c r="L40" s="4105">
        <v>1478</v>
      </c>
      <c r="M40" s="4105">
        <v>825</v>
      </c>
      <c r="N40" s="4105">
        <v>675</v>
      </c>
      <c r="O40" s="4106">
        <v>955</v>
      </c>
      <c r="P40" s="2594"/>
      <c r="Q40" s="2600"/>
      <c r="R40" s="2594"/>
      <c r="S40" s="2594"/>
      <c r="T40" s="2594"/>
      <c r="U40" s="2594"/>
      <c r="V40" s="2594"/>
      <c r="W40" s="2594"/>
      <c r="X40" s="2594"/>
      <c r="Y40" s="2594"/>
      <c r="Z40" s="2594"/>
      <c r="AA40" s="2594"/>
      <c r="AB40" s="2594"/>
      <c r="AC40" s="2594"/>
      <c r="AD40" s="2594"/>
      <c r="AE40" s="2594"/>
    </row>
    <row r="41" spans="1:31" s="2622" customFormat="1" ht="17.25" customHeight="1" x14ac:dyDescent="0.25">
      <c r="A41" s="4517" t="s">
        <v>5189</v>
      </c>
      <c r="B41" s="4518"/>
      <c r="C41" s="2625">
        <v>586.03899999999999</v>
      </c>
      <c r="D41" s="2625">
        <v>1286.931</v>
      </c>
      <c r="E41" s="2626">
        <v>606.26</v>
      </c>
      <c r="F41" s="2626">
        <v>448.1</v>
      </c>
      <c r="G41" s="2626">
        <v>590.49</v>
      </c>
      <c r="H41" s="4105">
        <v>56</v>
      </c>
      <c r="I41" s="4105">
        <v>159</v>
      </c>
      <c r="J41" s="4105">
        <v>610</v>
      </c>
      <c r="K41" s="4105">
        <v>573</v>
      </c>
      <c r="L41" s="4105">
        <v>754</v>
      </c>
      <c r="M41" s="4105">
        <v>667</v>
      </c>
      <c r="N41" s="4105">
        <v>330</v>
      </c>
      <c r="O41" s="4106">
        <v>370</v>
      </c>
      <c r="P41" s="2594"/>
      <c r="Q41" s="2600"/>
      <c r="R41" s="2594"/>
      <c r="S41" s="2594"/>
      <c r="T41" s="2594"/>
      <c r="U41" s="2594"/>
      <c r="V41" s="2594"/>
      <c r="W41" s="2594"/>
      <c r="X41" s="2594"/>
      <c r="Y41" s="2594"/>
      <c r="Z41" s="2594"/>
      <c r="AA41" s="2594"/>
      <c r="AB41" s="2594"/>
      <c r="AC41" s="2594"/>
      <c r="AD41" s="2594"/>
      <c r="AE41" s="2594"/>
    </row>
    <row r="42" spans="1:31" s="2622" customFormat="1" ht="17.25" customHeight="1" x14ac:dyDescent="0.25">
      <c r="A42" s="4517" t="s">
        <v>5190</v>
      </c>
      <c r="B42" s="4518"/>
      <c r="C42" s="2625">
        <v>71.372000000000298</v>
      </c>
      <c r="D42" s="2625">
        <v>52.448999999999614</v>
      </c>
      <c r="E42" s="2626">
        <v>322.85999999999967</v>
      </c>
      <c r="F42" s="2626">
        <v>165.30000000000018</v>
      </c>
      <c r="G42" s="2626">
        <v>59.259999999999309</v>
      </c>
      <c r="H42" s="4105">
        <v>9</v>
      </c>
      <c r="I42" s="4105">
        <v>268</v>
      </c>
      <c r="J42" s="4105">
        <v>278</v>
      </c>
      <c r="K42" s="4105">
        <v>125</v>
      </c>
      <c r="L42" s="4105">
        <v>134</v>
      </c>
      <c r="M42" s="4105">
        <v>254</v>
      </c>
      <c r="N42" s="4105">
        <v>3501</v>
      </c>
      <c r="O42" s="4107">
        <v>3675</v>
      </c>
      <c r="P42" s="2594"/>
      <c r="Q42" s="2600"/>
      <c r="R42" s="2594"/>
      <c r="S42" s="2594"/>
      <c r="T42" s="2594"/>
      <c r="U42" s="2594"/>
      <c r="V42" s="2594"/>
      <c r="W42" s="2594"/>
      <c r="X42" s="2594"/>
      <c r="Y42" s="2594"/>
      <c r="Z42" s="2594"/>
      <c r="AA42" s="2594"/>
      <c r="AB42" s="2594"/>
      <c r="AC42" s="2594"/>
      <c r="AD42" s="2594"/>
      <c r="AE42" s="2594"/>
    </row>
    <row r="43" spans="1:31" s="2622" customFormat="1" ht="17.25" customHeight="1" x14ac:dyDescent="0.25">
      <c r="A43" s="4517" t="s">
        <v>5191</v>
      </c>
      <c r="B43" s="4518"/>
      <c r="C43" s="2625">
        <v>166.51499999999999</v>
      </c>
      <c r="D43" s="2625">
        <v>2379.547</v>
      </c>
      <c r="E43" s="2626">
        <f>E44</f>
        <v>1063.21</v>
      </c>
      <c r="F43" s="2626">
        <f>F44+10.6</f>
        <v>687.1</v>
      </c>
      <c r="G43" s="2626">
        <v>132</v>
      </c>
      <c r="H43" s="4105">
        <v>255</v>
      </c>
      <c r="I43" s="4105">
        <v>182</v>
      </c>
      <c r="J43" s="4105">
        <f>J44+4</f>
        <v>223</v>
      </c>
      <c r="K43" s="4105">
        <v>2132</v>
      </c>
      <c r="L43" s="4105">
        <v>126</v>
      </c>
      <c r="M43" s="4105">
        <v>393</v>
      </c>
      <c r="N43" s="4105">
        <v>167</v>
      </c>
      <c r="O43" s="4106">
        <v>73</v>
      </c>
      <c r="P43" s="2594"/>
      <c r="Q43" s="2600"/>
      <c r="R43" s="2594"/>
      <c r="S43" s="2594"/>
      <c r="T43" s="2594"/>
      <c r="U43" s="2594"/>
      <c r="V43" s="2594"/>
      <c r="W43" s="2594"/>
      <c r="X43" s="2594"/>
      <c r="Y43" s="2594"/>
      <c r="Z43" s="2594"/>
      <c r="AA43" s="2594"/>
      <c r="AB43" s="2594"/>
      <c r="AC43" s="2594"/>
      <c r="AD43" s="2594"/>
      <c r="AE43" s="2594"/>
    </row>
    <row r="44" spans="1:31" s="2622" customFormat="1" ht="17.25" customHeight="1" x14ac:dyDescent="0.25">
      <c r="A44" s="4517" t="s">
        <v>5192</v>
      </c>
      <c r="B44" s="4518"/>
      <c r="C44" s="2625">
        <v>163.309</v>
      </c>
      <c r="D44" s="2625">
        <v>2379.547</v>
      </c>
      <c r="E44" s="2626">
        <v>1063.21</v>
      </c>
      <c r="F44" s="2626">
        <v>676.5</v>
      </c>
      <c r="G44" s="2626">
        <v>132</v>
      </c>
      <c r="H44" s="4105">
        <v>230</v>
      </c>
      <c r="I44" s="4105">
        <v>175</v>
      </c>
      <c r="J44" s="4105">
        <v>219</v>
      </c>
      <c r="K44" s="4105">
        <v>1732</v>
      </c>
      <c r="L44" s="4105">
        <v>123</v>
      </c>
      <c r="M44" s="4105">
        <v>340</v>
      </c>
      <c r="N44" s="4105">
        <v>136</v>
      </c>
      <c r="O44" s="4106">
        <v>58</v>
      </c>
      <c r="P44" s="2594"/>
      <c r="Q44" s="2600"/>
      <c r="R44" s="2594"/>
      <c r="S44" s="2594"/>
      <c r="T44" s="2594"/>
      <c r="U44" s="2594"/>
      <c r="V44" s="2594"/>
      <c r="W44" s="2594"/>
      <c r="X44" s="2594"/>
      <c r="Y44" s="2594"/>
      <c r="Z44" s="2594"/>
      <c r="AA44" s="2594"/>
      <c r="AB44" s="2594"/>
      <c r="AC44" s="2594"/>
      <c r="AD44" s="2594"/>
      <c r="AE44" s="2594"/>
    </row>
    <row r="45" spans="1:31" s="2622" customFormat="1" ht="17.25" customHeight="1" x14ac:dyDescent="0.25">
      <c r="A45" s="3596" t="s">
        <v>5193</v>
      </c>
      <c r="B45" s="2903"/>
      <c r="C45" s="2619">
        <f>C46+C50+C53</f>
        <v>1685.3969999999999</v>
      </c>
      <c r="D45" s="2619">
        <f>D46+D50+D53</f>
        <v>3196.002</v>
      </c>
      <c r="E45" s="2619">
        <f>E46+E50+E53</f>
        <v>5679.47</v>
      </c>
      <c r="F45" s="2619">
        <f>F46+F50+F53-1</f>
        <v>2605.5</v>
      </c>
      <c r="G45" s="2619">
        <f t="shared" ref="G45:J45" si="4">G46+G50+G53</f>
        <v>5996.32</v>
      </c>
      <c r="H45" s="4108">
        <f t="shared" si="4"/>
        <v>5257</v>
      </c>
      <c r="I45" s="4108">
        <f>I46+I50+I53</f>
        <v>9854</v>
      </c>
      <c r="J45" s="4108">
        <f t="shared" si="4"/>
        <v>6274</v>
      </c>
      <c r="K45" s="4108">
        <f>K46+K50+K53</f>
        <v>6656</v>
      </c>
      <c r="L45" s="4108">
        <f>L46+L50+L53</f>
        <v>5211</v>
      </c>
      <c r="M45" s="4108">
        <f>M46+M50+M53</f>
        <v>8817</v>
      </c>
      <c r="N45" s="4108">
        <f t="shared" ref="N45:O45" si="5">N46+N50+N53</f>
        <v>6618</v>
      </c>
      <c r="O45" s="4109">
        <f t="shared" si="5"/>
        <v>5145</v>
      </c>
      <c r="P45" s="2594"/>
      <c r="Q45" s="2600"/>
      <c r="R45" s="2594"/>
      <c r="S45" s="2594"/>
      <c r="T45" s="2594"/>
      <c r="U45" s="2594"/>
      <c r="V45" s="2594"/>
      <c r="W45" s="2594"/>
      <c r="X45" s="2594"/>
      <c r="Y45" s="2594"/>
      <c r="Z45" s="2594"/>
      <c r="AA45" s="2594"/>
      <c r="AB45" s="2594"/>
      <c r="AC45" s="2594"/>
      <c r="AD45" s="2594"/>
      <c r="AE45" s="2594"/>
    </row>
    <row r="46" spans="1:31" s="2622" customFormat="1" ht="17.25" customHeight="1" x14ac:dyDescent="0.25">
      <c r="A46" s="4517" t="s">
        <v>5194</v>
      </c>
      <c r="B46" s="4518"/>
      <c r="C46" s="2625">
        <f t="shared" ref="C46:G46" si="6">C47+C48+C49</f>
        <v>295.935</v>
      </c>
      <c r="D46" s="2625">
        <f t="shared" si="6"/>
        <v>1123.9349999999999</v>
      </c>
      <c r="E46" s="2625">
        <f t="shared" si="6"/>
        <v>1929.06</v>
      </c>
      <c r="F46" s="2625">
        <f t="shared" si="6"/>
        <v>1056.0999999999999</v>
      </c>
      <c r="G46" s="2625">
        <f t="shared" si="6"/>
        <v>2019.2</v>
      </c>
      <c r="H46" s="4105">
        <f>H47+H48+H49</f>
        <v>3570</v>
      </c>
      <c r="I46" s="4105">
        <f>I47+I48+I49</f>
        <v>5802</v>
      </c>
      <c r="J46" s="4105">
        <v>2456</v>
      </c>
      <c r="K46" s="4105">
        <f>K47+K48+K49</f>
        <v>2269</v>
      </c>
      <c r="L46" s="4105">
        <f>L47+L48+L49</f>
        <v>3160</v>
      </c>
      <c r="M46" s="4105">
        <f>M47+M48+M49</f>
        <v>3294</v>
      </c>
      <c r="N46" s="4105">
        <f t="shared" ref="N46:O46" si="7">N47+N48+N49</f>
        <v>2760</v>
      </c>
      <c r="O46" s="4106">
        <f t="shared" si="7"/>
        <v>2901</v>
      </c>
      <c r="P46" s="2594"/>
      <c r="Q46" s="2600"/>
      <c r="R46" s="2594"/>
      <c r="S46" s="2594"/>
      <c r="T46" s="2594"/>
      <c r="U46" s="2594"/>
      <c r="V46" s="2594"/>
      <c r="W46" s="2594"/>
      <c r="X46" s="2594"/>
      <c r="Y46" s="2594"/>
      <c r="Z46" s="2594"/>
      <c r="AA46" s="2594"/>
      <c r="AB46" s="2594"/>
      <c r="AC46" s="2594"/>
      <c r="AD46" s="2594"/>
      <c r="AE46" s="2594"/>
    </row>
    <row r="47" spans="1:31" s="2622" customFormat="1" ht="17.25" customHeight="1" x14ac:dyDescent="0.25">
      <c r="A47" s="4517" t="s">
        <v>5195</v>
      </c>
      <c r="B47" s="4518"/>
      <c r="C47" s="2625">
        <v>126.605</v>
      </c>
      <c r="D47" s="2625">
        <v>577.41300000000001</v>
      </c>
      <c r="E47" s="2626">
        <v>48.98</v>
      </c>
      <c r="F47" s="2626">
        <v>196.3</v>
      </c>
      <c r="G47" s="2626">
        <v>135.30000000000001</v>
      </c>
      <c r="H47" s="4105">
        <v>246</v>
      </c>
      <c r="I47" s="4105">
        <v>146</v>
      </c>
      <c r="J47" s="4105">
        <v>168</v>
      </c>
      <c r="K47" s="4105">
        <v>141</v>
      </c>
      <c r="L47" s="4105">
        <v>185</v>
      </c>
      <c r="M47" s="4105">
        <v>200</v>
      </c>
      <c r="N47" s="4105">
        <v>172</v>
      </c>
      <c r="O47" s="4106">
        <v>37</v>
      </c>
      <c r="P47" s="2594"/>
      <c r="Q47" s="2600"/>
      <c r="R47" s="2594"/>
      <c r="S47" s="2594"/>
      <c r="T47" s="2594"/>
      <c r="U47" s="2594"/>
      <c r="V47" s="2594"/>
      <c r="W47" s="2594"/>
      <c r="X47" s="2594"/>
      <c r="Y47" s="2594"/>
      <c r="Z47" s="2594"/>
      <c r="AA47" s="2594"/>
      <c r="AB47" s="2594"/>
      <c r="AC47" s="2594"/>
      <c r="AD47" s="2594"/>
      <c r="AE47" s="2594"/>
    </row>
    <row r="48" spans="1:31" s="2622" customFormat="1" ht="17.25" customHeight="1" x14ac:dyDescent="0.25">
      <c r="A48" s="4517" t="s">
        <v>5196</v>
      </c>
      <c r="B48" s="4518"/>
      <c r="C48" s="2625">
        <v>38.293999999999997</v>
      </c>
      <c r="D48" s="2625">
        <v>497.54300000000001</v>
      </c>
      <c r="E48" s="2626">
        <v>1414.77</v>
      </c>
      <c r="F48" s="2626">
        <v>509.7</v>
      </c>
      <c r="G48" s="2626">
        <v>1468.47</v>
      </c>
      <c r="H48" s="4105">
        <v>3006</v>
      </c>
      <c r="I48" s="4105">
        <v>5343</v>
      </c>
      <c r="J48" s="4105">
        <v>1851</v>
      </c>
      <c r="K48" s="4105">
        <v>1530</v>
      </c>
      <c r="L48" s="4105">
        <v>1999</v>
      </c>
      <c r="M48" s="4105">
        <v>2453</v>
      </c>
      <c r="N48" s="4105">
        <v>2120</v>
      </c>
      <c r="O48" s="4106">
        <v>2201</v>
      </c>
      <c r="P48" s="2594"/>
      <c r="Q48" s="2600"/>
      <c r="R48" s="2594"/>
      <c r="S48" s="2594"/>
      <c r="T48" s="2594"/>
      <c r="U48" s="2594"/>
      <c r="V48" s="2594"/>
      <c r="W48" s="2594"/>
      <c r="X48" s="2594"/>
      <c r="Y48" s="2594"/>
      <c r="Z48" s="2594"/>
      <c r="AA48" s="2594"/>
      <c r="AB48" s="2594"/>
      <c r="AC48" s="2594"/>
      <c r="AD48" s="2594"/>
      <c r="AE48" s="2594"/>
    </row>
    <row r="49" spans="1:31" s="2622" customFormat="1" ht="17.25" customHeight="1" x14ac:dyDescent="0.25">
      <c r="A49" s="4517" t="s">
        <v>5197</v>
      </c>
      <c r="B49" s="4518"/>
      <c r="C49" s="2625">
        <v>131.036</v>
      </c>
      <c r="D49" s="2625">
        <v>48.978999999999928</v>
      </c>
      <c r="E49" s="2625">
        <v>465.30999999999995</v>
      </c>
      <c r="F49" s="2625">
        <v>350.09999999999997</v>
      </c>
      <c r="G49" s="2625">
        <v>415.43000000000006</v>
      </c>
      <c r="H49" s="4105">
        <v>318</v>
      </c>
      <c r="I49" s="4105">
        <v>313</v>
      </c>
      <c r="J49" s="4105">
        <v>435</v>
      </c>
      <c r="K49" s="4105">
        <v>598</v>
      </c>
      <c r="L49" s="4105">
        <v>976</v>
      </c>
      <c r="M49" s="4105">
        <v>641</v>
      </c>
      <c r="N49" s="4105">
        <v>468</v>
      </c>
      <c r="O49" s="4106">
        <v>663</v>
      </c>
      <c r="P49" s="2594"/>
      <c r="Q49" s="2600"/>
      <c r="R49" s="2594"/>
      <c r="S49" s="2594"/>
      <c r="T49" s="2594"/>
      <c r="U49" s="2594"/>
      <c r="V49" s="2594"/>
      <c r="W49" s="2594"/>
      <c r="X49" s="2594"/>
      <c r="Y49" s="2594"/>
      <c r="Z49" s="2594"/>
      <c r="AA49" s="2594"/>
      <c r="AB49" s="2594"/>
      <c r="AC49" s="2594"/>
      <c r="AD49" s="2594"/>
      <c r="AE49" s="2594"/>
    </row>
    <row r="50" spans="1:31" s="2622" customFormat="1" ht="17.25" customHeight="1" x14ac:dyDescent="0.25">
      <c r="A50" s="4517" t="s">
        <v>5198</v>
      </c>
      <c r="B50" s="4518"/>
      <c r="C50" s="2625">
        <v>45.253</v>
      </c>
      <c r="D50" s="2625">
        <v>25.31</v>
      </c>
      <c r="E50" s="2626">
        <f>E51+43.56+52.26+E52</f>
        <v>553.04000000000008</v>
      </c>
      <c r="F50" s="2626">
        <f>F51+85.6+F52</f>
        <v>121.4</v>
      </c>
      <c r="G50" s="2626">
        <v>69</v>
      </c>
      <c r="H50" s="4105">
        <f t="shared" ref="H50:O50" si="8">H51+H52</f>
        <v>189</v>
      </c>
      <c r="I50" s="4105">
        <f t="shared" si="8"/>
        <v>19</v>
      </c>
      <c r="J50" s="4105">
        <f t="shared" si="8"/>
        <v>97</v>
      </c>
      <c r="K50" s="4105">
        <f t="shared" si="8"/>
        <v>913</v>
      </c>
      <c r="L50" s="4105">
        <f t="shared" si="8"/>
        <v>108</v>
      </c>
      <c r="M50" s="4105">
        <f t="shared" si="8"/>
        <v>443</v>
      </c>
      <c r="N50" s="4105">
        <f t="shared" si="8"/>
        <v>369</v>
      </c>
      <c r="O50" s="4106">
        <f t="shared" si="8"/>
        <v>36</v>
      </c>
      <c r="P50" s="2594"/>
      <c r="Q50" s="2600"/>
      <c r="R50" s="2594"/>
      <c r="S50" s="2594"/>
      <c r="T50" s="2594"/>
      <c r="U50" s="2594"/>
      <c r="V50" s="2594"/>
      <c r="W50" s="2594"/>
      <c r="X50" s="2594"/>
      <c r="Y50" s="2594"/>
      <c r="Z50" s="2594"/>
      <c r="AA50" s="2594"/>
      <c r="AB50" s="2594"/>
      <c r="AC50" s="2594"/>
      <c r="AD50" s="2594"/>
      <c r="AE50" s="2594"/>
    </row>
    <row r="51" spans="1:31" s="2622" customFormat="1" ht="17.25" customHeight="1" x14ac:dyDescent="0.25">
      <c r="A51" s="4517" t="s">
        <v>5199</v>
      </c>
      <c r="B51" s="4518"/>
      <c r="C51" s="2625" t="s">
        <v>5172</v>
      </c>
      <c r="D51" s="2625" t="s">
        <v>5172</v>
      </c>
      <c r="E51" s="2626">
        <v>448</v>
      </c>
      <c r="F51" s="2626">
        <v>3</v>
      </c>
      <c r="G51" s="2625" t="s">
        <v>5172</v>
      </c>
      <c r="H51" s="4105">
        <v>176</v>
      </c>
      <c r="I51" s="4095">
        <v>0</v>
      </c>
      <c r="J51" s="4105">
        <v>1</v>
      </c>
      <c r="K51" s="4105">
        <v>12</v>
      </c>
      <c r="L51" s="4095">
        <v>0</v>
      </c>
      <c r="M51" s="4095">
        <v>1</v>
      </c>
      <c r="N51" s="4095">
        <v>0</v>
      </c>
      <c r="O51" s="4096">
        <v>0</v>
      </c>
      <c r="P51" s="2594"/>
      <c r="Q51" s="2600"/>
      <c r="R51" s="2594"/>
      <c r="S51" s="2594"/>
      <c r="T51" s="2594"/>
      <c r="U51" s="2594"/>
      <c r="V51" s="2594"/>
      <c r="W51" s="2594"/>
      <c r="X51" s="2594"/>
      <c r="Y51" s="2594"/>
      <c r="Z51" s="2594"/>
      <c r="AA51" s="2594"/>
      <c r="AB51" s="2594"/>
      <c r="AC51" s="2594"/>
      <c r="AD51" s="2594"/>
      <c r="AE51" s="2594"/>
    </row>
    <row r="52" spans="1:31" s="2622" customFormat="1" ht="17.25" customHeight="1" x14ac:dyDescent="0.25">
      <c r="A52" s="4517" t="s">
        <v>5200</v>
      </c>
      <c r="B52" s="4518"/>
      <c r="C52" s="2625">
        <v>12.635999999999999</v>
      </c>
      <c r="D52" s="2625" t="s">
        <v>5172</v>
      </c>
      <c r="E52" s="2626">
        <v>9.2200000000000006</v>
      </c>
      <c r="F52" s="2626">
        <v>32.800000000000004</v>
      </c>
      <c r="G52" s="2626">
        <v>5</v>
      </c>
      <c r="H52" s="4105">
        <v>13</v>
      </c>
      <c r="I52" s="4105">
        <v>19</v>
      </c>
      <c r="J52" s="4105">
        <v>96</v>
      </c>
      <c r="K52" s="4105">
        <v>901</v>
      </c>
      <c r="L52" s="4105">
        <v>108</v>
      </c>
      <c r="M52" s="4105">
        <v>442</v>
      </c>
      <c r="N52" s="4105">
        <v>369</v>
      </c>
      <c r="O52" s="4096">
        <v>36</v>
      </c>
      <c r="P52" s="2594"/>
      <c r="Q52" s="2600"/>
      <c r="R52" s="2594"/>
      <c r="S52" s="2594"/>
      <c r="T52" s="2594"/>
      <c r="U52" s="2594"/>
      <c r="V52" s="2594"/>
      <c r="W52" s="2594"/>
      <c r="X52" s="2594"/>
      <c r="Y52" s="2594"/>
      <c r="Z52" s="2594"/>
      <c r="AA52" s="2594"/>
      <c r="AB52" s="2594"/>
      <c r="AC52" s="2594"/>
      <c r="AD52" s="2594"/>
      <c r="AE52" s="2594"/>
    </row>
    <row r="53" spans="1:31" s="2622" customFormat="1" ht="17.25" customHeight="1" x14ac:dyDescent="0.25">
      <c r="A53" s="4517" t="s">
        <v>5201</v>
      </c>
      <c r="B53" s="4518"/>
      <c r="C53" s="2625">
        <v>1344.2090000000001</v>
      </c>
      <c r="D53" s="2625">
        <v>2046.7570000000001</v>
      </c>
      <c r="E53" s="2626">
        <f>E54+14.36+4.01</f>
        <v>3197.3700000000003</v>
      </c>
      <c r="F53" s="2626">
        <f>F54+2</f>
        <v>1429</v>
      </c>
      <c r="G53" s="2626">
        <v>3908.12</v>
      </c>
      <c r="H53" s="4105">
        <f t="shared" ref="H53:O53" si="9">H54+H63</f>
        <v>1498</v>
      </c>
      <c r="I53" s="4105">
        <f t="shared" si="9"/>
        <v>4033</v>
      </c>
      <c r="J53" s="4105">
        <f t="shared" si="9"/>
        <v>3721</v>
      </c>
      <c r="K53" s="4105">
        <f t="shared" si="9"/>
        <v>3474</v>
      </c>
      <c r="L53" s="4105">
        <f t="shared" si="9"/>
        <v>1943</v>
      </c>
      <c r="M53" s="4105">
        <f t="shared" si="9"/>
        <v>5080</v>
      </c>
      <c r="N53" s="4105">
        <f t="shared" si="9"/>
        <v>3489</v>
      </c>
      <c r="O53" s="4106">
        <f t="shared" si="9"/>
        <v>2208</v>
      </c>
      <c r="P53" s="2594"/>
      <c r="Q53" s="2600"/>
      <c r="R53" s="2594"/>
      <c r="S53" s="2594"/>
      <c r="T53" s="2594"/>
      <c r="U53" s="2594"/>
      <c r="V53" s="2594"/>
      <c r="W53" s="2594"/>
      <c r="X53" s="2594"/>
      <c r="Y53" s="2594"/>
      <c r="Z53" s="2594"/>
      <c r="AA53" s="2594"/>
      <c r="AB53" s="2594"/>
      <c r="AC53" s="2594"/>
      <c r="AD53" s="2594"/>
      <c r="AE53" s="2594"/>
    </row>
    <row r="54" spans="1:31" s="2628" customFormat="1" ht="17.25" customHeight="1" x14ac:dyDescent="0.25">
      <c r="A54" s="4517" t="s">
        <v>5202</v>
      </c>
      <c r="B54" s="4518"/>
      <c r="C54" s="2625">
        <v>1322</v>
      </c>
      <c r="D54" s="2625">
        <v>1971</v>
      </c>
      <c r="E54" s="2625">
        <v>3179</v>
      </c>
      <c r="F54" s="2625">
        <v>1427</v>
      </c>
      <c r="G54" s="2625">
        <v>3905</v>
      </c>
      <c r="H54" s="4103">
        <f t="shared" ref="H54:O54" si="10">H55+H57</f>
        <v>1347</v>
      </c>
      <c r="I54" s="4103">
        <f t="shared" si="10"/>
        <v>4030</v>
      </c>
      <c r="J54" s="4103">
        <f t="shared" si="10"/>
        <v>3586</v>
      </c>
      <c r="K54" s="4103">
        <f t="shared" si="10"/>
        <v>3455</v>
      </c>
      <c r="L54" s="4103">
        <f t="shared" si="10"/>
        <v>1913</v>
      </c>
      <c r="M54" s="4103">
        <f t="shared" si="10"/>
        <v>5009</v>
      </c>
      <c r="N54" s="4103">
        <f t="shared" si="10"/>
        <v>3464</v>
      </c>
      <c r="O54" s="4104">
        <f t="shared" si="10"/>
        <v>2165</v>
      </c>
      <c r="P54" s="2627"/>
      <c r="Q54" s="2600"/>
      <c r="R54" s="2627"/>
      <c r="S54" s="2627"/>
      <c r="T54" s="2627"/>
      <c r="U54" s="2627"/>
      <c r="V54" s="2627"/>
      <c r="W54" s="2627"/>
      <c r="X54" s="2627"/>
      <c r="Y54" s="2627"/>
      <c r="Z54" s="2627"/>
      <c r="AA54" s="2627"/>
      <c r="AB54" s="2627"/>
      <c r="AC54" s="2627"/>
      <c r="AD54" s="2627"/>
      <c r="AE54" s="2627"/>
    </row>
    <row r="55" spans="1:31" s="2622" customFormat="1" ht="17.25" customHeight="1" x14ac:dyDescent="0.25">
      <c r="A55" s="4517" t="s">
        <v>5203</v>
      </c>
      <c r="B55" s="4518"/>
      <c r="C55" s="2625">
        <v>998.47400000000005</v>
      </c>
      <c r="D55" s="2625">
        <v>1284.694</v>
      </c>
      <c r="E55" s="2626">
        <f>E56+90.33</f>
        <v>937.30000000000007</v>
      </c>
      <c r="F55" s="2626">
        <f>F56</f>
        <v>382.1</v>
      </c>
      <c r="G55" s="2626">
        <v>338</v>
      </c>
      <c r="H55" s="4105">
        <v>393</v>
      </c>
      <c r="I55" s="4105">
        <v>361</v>
      </c>
      <c r="J55" s="4105">
        <v>555</v>
      </c>
      <c r="K55" s="4105">
        <v>636</v>
      </c>
      <c r="L55" s="4105">
        <v>296</v>
      </c>
      <c r="M55" s="4105">
        <v>1478</v>
      </c>
      <c r="N55" s="4105">
        <v>879</v>
      </c>
      <c r="O55" s="4106">
        <v>229</v>
      </c>
      <c r="P55" s="2594"/>
      <c r="Q55" s="2600"/>
      <c r="R55" s="2594"/>
      <c r="S55" s="2594"/>
      <c r="T55" s="2594"/>
      <c r="U55" s="2594"/>
      <c r="V55" s="2594"/>
      <c r="W55" s="2594"/>
      <c r="X55" s="2594"/>
      <c r="Y55" s="2594"/>
      <c r="Z55" s="2594"/>
      <c r="AA55" s="2594"/>
      <c r="AB55" s="2594"/>
      <c r="AC55" s="2594"/>
      <c r="AD55" s="2594"/>
      <c r="AE55" s="2594"/>
    </row>
    <row r="56" spans="1:31" s="2628" customFormat="1" ht="17.25" customHeight="1" x14ac:dyDescent="0.25">
      <c r="A56" s="4517" t="s">
        <v>5204</v>
      </c>
      <c r="B56" s="4518"/>
      <c r="C56" s="2625">
        <v>113.974</v>
      </c>
      <c r="D56" s="2625">
        <v>1284.694</v>
      </c>
      <c r="E56" s="2626">
        <v>846.97</v>
      </c>
      <c r="F56" s="2626">
        <v>382.1</v>
      </c>
      <c r="G56" s="2626">
        <v>338</v>
      </c>
      <c r="H56" s="4105">
        <v>393</v>
      </c>
      <c r="I56" s="4105">
        <v>336</v>
      </c>
      <c r="J56" s="4105">
        <v>488</v>
      </c>
      <c r="K56" s="4105">
        <v>617</v>
      </c>
      <c r="L56" s="4105">
        <v>159</v>
      </c>
      <c r="M56" s="4105">
        <v>1382</v>
      </c>
      <c r="N56" s="4105">
        <v>835</v>
      </c>
      <c r="O56" s="4104">
        <v>214</v>
      </c>
      <c r="P56" s="2627"/>
      <c r="Q56" s="2600"/>
      <c r="R56" s="2627"/>
      <c r="S56" s="2627"/>
      <c r="T56" s="2627"/>
      <c r="U56" s="2627"/>
      <c r="V56" s="2627"/>
      <c r="W56" s="2627"/>
      <c r="X56" s="2627"/>
      <c r="Y56" s="2627"/>
      <c r="Z56" s="2627"/>
      <c r="AA56" s="2627"/>
      <c r="AB56" s="2627"/>
      <c r="AC56" s="2627"/>
      <c r="AD56" s="2627"/>
      <c r="AE56" s="2627"/>
    </row>
    <row r="57" spans="1:31" s="2622" customFormat="1" ht="17.25" customHeight="1" x14ac:dyDescent="0.25">
      <c r="A57" s="4517" t="s">
        <v>5205</v>
      </c>
      <c r="B57" s="4518"/>
      <c r="C57" s="2625">
        <f t="shared" ref="C57:O57" si="11">C58+C60</f>
        <v>246</v>
      </c>
      <c r="D57" s="2625">
        <f t="shared" si="11"/>
        <v>669</v>
      </c>
      <c r="E57" s="2625">
        <f t="shared" si="11"/>
        <v>2126</v>
      </c>
      <c r="F57" s="2625">
        <f t="shared" si="11"/>
        <v>974</v>
      </c>
      <c r="G57" s="2625">
        <f t="shared" si="11"/>
        <v>3518</v>
      </c>
      <c r="H57" s="4103">
        <f t="shared" si="11"/>
        <v>954</v>
      </c>
      <c r="I57" s="4103">
        <f t="shared" si="11"/>
        <v>3669</v>
      </c>
      <c r="J57" s="4103">
        <f t="shared" si="11"/>
        <v>3031</v>
      </c>
      <c r="K57" s="4103">
        <f t="shared" si="11"/>
        <v>2819</v>
      </c>
      <c r="L57" s="4103">
        <f t="shared" si="11"/>
        <v>1617</v>
      </c>
      <c r="M57" s="4103">
        <f t="shared" si="11"/>
        <v>3531</v>
      </c>
      <c r="N57" s="4103">
        <f t="shared" si="11"/>
        <v>2585</v>
      </c>
      <c r="O57" s="4104">
        <f t="shared" si="11"/>
        <v>1936</v>
      </c>
      <c r="P57" s="2594"/>
      <c r="Q57" s="2600"/>
      <c r="R57" s="2594"/>
      <c r="S57" s="2594"/>
      <c r="T57" s="2594"/>
      <c r="U57" s="2594"/>
      <c r="V57" s="2594"/>
      <c r="W57" s="2594"/>
      <c r="X57" s="2594"/>
      <c r="Y57" s="2594"/>
      <c r="Z57" s="2594"/>
      <c r="AA57" s="2594"/>
      <c r="AB57" s="2594"/>
      <c r="AC57" s="2594"/>
      <c r="AD57" s="2594"/>
      <c r="AE57" s="2594"/>
    </row>
    <row r="58" spans="1:31" s="2622" customFormat="1" ht="17.25" customHeight="1" x14ac:dyDescent="0.25">
      <c r="A58" s="4517" t="s">
        <v>5206</v>
      </c>
      <c r="B58" s="4518"/>
      <c r="C58" s="2625">
        <f>50+160</f>
        <v>210</v>
      </c>
      <c r="D58" s="2625">
        <v>610</v>
      </c>
      <c r="E58" s="2629">
        <v>1921</v>
      </c>
      <c r="F58" s="2629">
        <v>320</v>
      </c>
      <c r="G58" s="2629">
        <v>2887</v>
      </c>
      <c r="H58" s="4105">
        <v>518</v>
      </c>
      <c r="I58" s="4105">
        <v>728</v>
      </c>
      <c r="J58" s="4105">
        <v>363</v>
      </c>
      <c r="K58" s="4105">
        <v>448</v>
      </c>
      <c r="L58" s="4105">
        <v>385</v>
      </c>
      <c r="M58" s="4105">
        <v>533</v>
      </c>
      <c r="N58" s="4105">
        <v>468</v>
      </c>
      <c r="O58" s="4096">
        <v>12</v>
      </c>
      <c r="P58" s="2594"/>
      <c r="Q58" s="2600"/>
      <c r="R58" s="2594"/>
      <c r="S58" s="2594"/>
      <c r="T58" s="2594"/>
      <c r="U58" s="2594"/>
      <c r="V58" s="2594"/>
      <c r="W58" s="2594"/>
      <c r="X58" s="2594"/>
      <c r="Y58" s="2594"/>
      <c r="Z58" s="2594"/>
      <c r="AA58" s="2594"/>
      <c r="AB58" s="2594"/>
      <c r="AC58" s="2594"/>
      <c r="AD58" s="2594"/>
      <c r="AE58" s="2594"/>
    </row>
    <row r="59" spans="1:31" s="2622" customFormat="1" ht="17.25" customHeight="1" x14ac:dyDescent="0.25">
      <c r="A59" s="2696"/>
      <c r="B59" s="2697" t="s">
        <v>137</v>
      </c>
      <c r="C59" s="2625"/>
      <c r="D59" s="2625">
        <v>610</v>
      </c>
      <c r="E59" s="2626">
        <v>1921</v>
      </c>
      <c r="F59" s="2626">
        <v>320</v>
      </c>
      <c r="G59" s="2626">
        <v>2887</v>
      </c>
      <c r="H59" s="4105">
        <v>510</v>
      </c>
      <c r="I59" s="4105">
        <v>691</v>
      </c>
      <c r="J59" s="4105">
        <v>353</v>
      </c>
      <c r="K59" s="4105">
        <v>421</v>
      </c>
      <c r="L59" s="4105">
        <v>377</v>
      </c>
      <c r="M59" s="4105">
        <v>526</v>
      </c>
      <c r="N59" s="4105">
        <v>442</v>
      </c>
      <c r="O59" s="4096">
        <v>12</v>
      </c>
      <c r="P59" s="2594"/>
      <c r="Q59" s="2600"/>
      <c r="R59" s="2594"/>
      <c r="S59" s="2594"/>
      <c r="T59" s="2594"/>
      <c r="U59" s="2594"/>
      <c r="V59" s="2594"/>
      <c r="W59" s="2594"/>
      <c r="X59" s="2594"/>
      <c r="Y59" s="2594"/>
      <c r="Z59" s="2594"/>
      <c r="AA59" s="2594"/>
      <c r="AB59" s="2594"/>
      <c r="AC59" s="2594"/>
      <c r="AD59" s="2594"/>
      <c r="AE59" s="2594"/>
    </row>
    <row r="60" spans="1:31" s="2622" customFormat="1" ht="17.25" customHeight="1" x14ac:dyDescent="0.25">
      <c r="A60" s="4517" t="s">
        <v>5207</v>
      </c>
      <c r="B60" s="4518"/>
      <c r="C60" s="2625">
        <f>6+30</f>
        <v>36</v>
      </c>
      <c r="D60" s="2625">
        <f>18+17+23+1</f>
        <v>59</v>
      </c>
      <c r="E60" s="2626">
        <f>78+8+119</f>
        <v>205</v>
      </c>
      <c r="F60" s="2626">
        <f>348+2+304</f>
        <v>654</v>
      </c>
      <c r="G60" s="2626">
        <f>280+24+2+285+40</f>
        <v>631</v>
      </c>
      <c r="H60" s="4105">
        <f t="shared" ref="H60:O60" si="12">H61+H62</f>
        <v>436</v>
      </c>
      <c r="I60" s="4105">
        <f t="shared" si="12"/>
        <v>2941</v>
      </c>
      <c r="J60" s="4105">
        <f t="shared" si="12"/>
        <v>2668</v>
      </c>
      <c r="K60" s="4105">
        <f t="shared" si="12"/>
        <v>2371</v>
      </c>
      <c r="L60" s="4105">
        <f t="shared" si="12"/>
        <v>1232</v>
      </c>
      <c r="M60" s="4105">
        <f t="shared" si="12"/>
        <v>2998</v>
      </c>
      <c r="N60" s="4105">
        <f t="shared" si="12"/>
        <v>2117</v>
      </c>
      <c r="O60" s="4106">
        <f t="shared" si="12"/>
        <v>1924</v>
      </c>
      <c r="P60" s="2594"/>
      <c r="Q60" s="2600"/>
      <c r="R60" s="2594"/>
      <c r="S60" s="2594"/>
      <c r="T60" s="2594"/>
      <c r="U60" s="2594"/>
      <c r="V60" s="2594"/>
      <c r="W60" s="2594"/>
      <c r="X60" s="2594"/>
      <c r="Y60" s="2594"/>
      <c r="Z60" s="2594"/>
      <c r="AA60" s="2594"/>
      <c r="AB60" s="2594"/>
      <c r="AC60" s="2594"/>
      <c r="AD60" s="2594"/>
      <c r="AE60" s="2594"/>
    </row>
    <row r="61" spans="1:31" s="2622" customFormat="1" ht="17.25" customHeight="1" x14ac:dyDescent="0.25">
      <c r="A61" s="2699"/>
      <c r="B61" s="2697" t="s">
        <v>138</v>
      </c>
      <c r="C61" s="2625"/>
      <c r="D61" s="2630">
        <v>0</v>
      </c>
      <c r="E61" s="2625">
        <v>78</v>
      </c>
      <c r="F61" s="2625">
        <v>305</v>
      </c>
      <c r="G61" s="2625">
        <v>279</v>
      </c>
      <c r="H61" s="4103">
        <v>245</v>
      </c>
      <c r="I61" s="4103">
        <v>2558</v>
      </c>
      <c r="J61" s="4103">
        <v>1894</v>
      </c>
      <c r="K61" s="4103">
        <v>618</v>
      </c>
      <c r="L61" s="4103">
        <v>570</v>
      </c>
      <c r="M61" s="4103">
        <v>2543</v>
      </c>
      <c r="N61" s="4103">
        <v>1227</v>
      </c>
      <c r="O61" s="4106">
        <v>1813</v>
      </c>
      <c r="P61" s="2594"/>
      <c r="Q61" s="2600"/>
      <c r="R61" s="2594"/>
      <c r="S61" s="2594"/>
      <c r="T61" s="2594"/>
      <c r="U61" s="2594"/>
      <c r="V61" s="2594"/>
      <c r="W61" s="2594"/>
      <c r="X61" s="2594"/>
      <c r="Y61" s="2594"/>
      <c r="Z61" s="2594"/>
      <c r="AA61" s="2594"/>
      <c r="AB61" s="2594"/>
      <c r="AC61" s="2594"/>
      <c r="AD61" s="2594"/>
      <c r="AE61" s="2594"/>
    </row>
    <row r="62" spans="1:31" s="2622" customFormat="1" ht="17.25" customHeight="1" x14ac:dyDescent="0.25">
      <c r="A62" s="2699"/>
      <c r="B62" s="2697" t="s">
        <v>883</v>
      </c>
      <c r="C62" s="2625"/>
      <c r="D62" s="2625">
        <f t="shared" ref="D62:G62" si="13">D60-D61</f>
        <v>59</v>
      </c>
      <c r="E62" s="2629">
        <f t="shared" si="13"/>
        <v>127</v>
      </c>
      <c r="F62" s="2629">
        <f t="shared" si="13"/>
        <v>349</v>
      </c>
      <c r="G62" s="2629">
        <f t="shared" si="13"/>
        <v>352</v>
      </c>
      <c r="H62" s="4103">
        <v>191</v>
      </c>
      <c r="I62" s="4103">
        <v>383</v>
      </c>
      <c r="J62" s="4103">
        <v>774</v>
      </c>
      <c r="K62" s="4103">
        <v>1753</v>
      </c>
      <c r="L62" s="4103">
        <v>662</v>
      </c>
      <c r="M62" s="4103">
        <v>455</v>
      </c>
      <c r="N62" s="4103">
        <v>890</v>
      </c>
      <c r="O62" s="4106">
        <v>111</v>
      </c>
      <c r="P62" s="2594"/>
      <c r="Q62" s="2600"/>
      <c r="R62" s="2594"/>
      <c r="S62" s="2594"/>
      <c r="T62" s="2594"/>
      <c r="U62" s="2594"/>
      <c r="V62" s="2594"/>
      <c r="W62" s="2594"/>
      <c r="X62" s="2594"/>
      <c r="Y62" s="2594"/>
      <c r="Z62" s="2594"/>
      <c r="AA62" s="2594"/>
      <c r="AB62" s="2594"/>
      <c r="AC62" s="2594"/>
      <c r="AD62" s="2594"/>
      <c r="AE62" s="2594"/>
    </row>
    <row r="63" spans="1:31" s="2622" customFormat="1" ht="17.25" customHeight="1" x14ac:dyDescent="0.25">
      <c r="A63" s="4517" t="s">
        <v>5208</v>
      </c>
      <c r="B63" s="4518"/>
      <c r="C63" s="2625"/>
      <c r="D63" s="2630">
        <v>0</v>
      </c>
      <c r="E63" s="2630">
        <v>0</v>
      </c>
      <c r="F63" s="2630">
        <v>0</v>
      </c>
      <c r="G63" s="2626">
        <v>3</v>
      </c>
      <c r="H63" s="4105">
        <v>151</v>
      </c>
      <c r="I63" s="4105">
        <v>3</v>
      </c>
      <c r="J63" s="4105">
        <f>91+12+32</f>
        <v>135</v>
      </c>
      <c r="K63" s="4105">
        <v>19</v>
      </c>
      <c r="L63" s="4105">
        <v>30</v>
      </c>
      <c r="M63" s="4105">
        <v>71</v>
      </c>
      <c r="N63" s="4105">
        <v>25</v>
      </c>
      <c r="O63" s="4110">
        <v>43</v>
      </c>
      <c r="P63" s="2594"/>
      <c r="Q63" s="2600"/>
      <c r="R63" s="2594"/>
      <c r="S63" s="2594"/>
      <c r="T63" s="2594"/>
      <c r="U63" s="2594"/>
      <c r="V63" s="2594"/>
      <c r="W63" s="2594"/>
      <c r="X63" s="2594"/>
      <c r="Y63" s="2594"/>
      <c r="Z63" s="2594"/>
      <c r="AA63" s="2594"/>
      <c r="AB63" s="2594"/>
      <c r="AC63" s="2594"/>
      <c r="AD63" s="2594"/>
      <c r="AE63" s="2594"/>
    </row>
    <row r="64" spans="1:31" s="2633" customFormat="1" ht="17.25" customHeight="1" thickBot="1" x14ac:dyDescent="0.3">
      <c r="A64" s="4522" t="s">
        <v>5811</v>
      </c>
      <c r="B64" s="4523"/>
      <c r="C64" s="2631">
        <v>32.295000000000002</v>
      </c>
      <c r="D64" s="2631">
        <v>1.9690000000000001</v>
      </c>
      <c r="E64" s="2632">
        <v>0</v>
      </c>
      <c r="F64" s="2632">
        <v>0</v>
      </c>
      <c r="G64" s="2632">
        <v>0</v>
      </c>
      <c r="H64" s="4111">
        <v>0</v>
      </c>
      <c r="I64" s="4112">
        <v>26</v>
      </c>
      <c r="J64" s="4112">
        <v>63</v>
      </c>
      <c r="K64" s="4111">
        <v>0</v>
      </c>
      <c r="L64" s="4112">
        <v>3</v>
      </c>
      <c r="M64" s="4112">
        <v>4</v>
      </c>
      <c r="N64" s="4111">
        <v>0</v>
      </c>
      <c r="O64" s="4113">
        <v>3800</v>
      </c>
    </row>
    <row r="65" spans="1:15" s="2612" customFormat="1" ht="33" customHeight="1" thickTop="1" x14ac:dyDescent="0.25">
      <c r="A65" s="4516" t="s">
        <v>5209</v>
      </c>
      <c r="B65" s="4510"/>
      <c r="C65" s="4510"/>
      <c r="D65" s="4510"/>
      <c r="E65" s="4510"/>
      <c r="F65" s="4510"/>
      <c r="G65" s="4510"/>
      <c r="H65" s="4510"/>
      <c r="I65" s="4510"/>
      <c r="J65" s="4510"/>
      <c r="K65" s="4510"/>
      <c r="L65" s="4510"/>
      <c r="M65" s="4510"/>
      <c r="N65" s="4510"/>
      <c r="O65" s="4510"/>
    </row>
    <row r="66" spans="1:15" s="2612" customFormat="1" ht="17.25" x14ac:dyDescent="0.25">
      <c r="A66" s="4510" t="s">
        <v>5226</v>
      </c>
      <c r="B66" s="4510"/>
      <c r="C66" s="4510"/>
      <c r="D66" s="4510"/>
      <c r="E66" s="4510"/>
      <c r="F66" s="2613"/>
      <c r="G66" s="2613"/>
      <c r="H66" s="2613"/>
      <c r="I66" s="2613"/>
      <c r="J66" s="2613"/>
      <c r="K66" s="2613"/>
      <c r="L66" s="2613"/>
      <c r="M66" s="2613"/>
      <c r="N66" s="2613"/>
      <c r="O66" s="2613"/>
    </row>
    <row r="67" spans="1:15" s="2612" customFormat="1" ht="17.25" x14ac:dyDescent="0.25">
      <c r="A67" s="4510" t="s">
        <v>5812</v>
      </c>
      <c r="B67" s="4510"/>
      <c r="C67" s="4510"/>
      <c r="D67" s="4510"/>
      <c r="E67" s="4510"/>
      <c r="F67" s="4510"/>
      <c r="G67" s="4510"/>
      <c r="H67" s="4510"/>
      <c r="I67" s="4510"/>
      <c r="J67" s="4510"/>
      <c r="K67" s="4510"/>
      <c r="L67" s="4510"/>
      <c r="M67" s="4510"/>
      <c r="N67" s="4510"/>
      <c r="O67" s="4510"/>
    </row>
    <row r="68" spans="1:15" s="2612" customFormat="1" ht="15.75" customHeight="1" x14ac:dyDescent="0.25">
      <c r="A68" s="4510" t="s">
        <v>5228</v>
      </c>
      <c r="B68" s="4510"/>
      <c r="C68" s="4510"/>
      <c r="D68" s="4510"/>
      <c r="E68" s="4510"/>
      <c r="F68" s="4510"/>
      <c r="G68" s="4510"/>
      <c r="H68" s="4510"/>
      <c r="I68" s="4510"/>
      <c r="J68" s="4510"/>
      <c r="K68" s="4510"/>
      <c r="L68" s="4510"/>
      <c r="M68" s="4510"/>
      <c r="N68" s="4510"/>
      <c r="O68" s="4510"/>
    </row>
    <row r="69" spans="1:15" s="2612" customFormat="1" ht="15.75" customHeight="1" x14ac:dyDescent="0.25">
      <c r="A69" s="4521" t="s">
        <v>520</v>
      </c>
      <c r="B69" s="4521"/>
      <c r="C69" s="4521"/>
      <c r="D69" s="4521"/>
      <c r="E69" s="4521"/>
      <c r="F69" s="4521"/>
      <c r="G69" s="4521"/>
      <c r="H69" s="4521"/>
      <c r="I69" s="4521"/>
      <c r="J69" s="4521"/>
      <c r="K69" s="4521"/>
      <c r="L69" s="4521"/>
      <c r="M69" s="4521"/>
      <c r="N69" s="4521"/>
      <c r="O69" s="4521"/>
    </row>
    <row r="70" spans="1:15" s="2634" customFormat="1" ht="16.5" x14ac:dyDescent="0.25">
      <c r="A70" s="4521" t="s">
        <v>396</v>
      </c>
      <c r="B70" s="4521"/>
      <c r="C70" s="4521"/>
      <c r="D70" s="4521"/>
      <c r="E70" s="4521"/>
      <c r="F70" s="4521"/>
      <c r="G70" s="4521"/>
      <c r="H70" s="4521"/>
      <c r="I70" s="4521"/>
      <c r="J70" s="4521"/>
      <c r="K70" s="4521"/>
      <c r="L70" s="4521"/>
      <c r="M70" s="4521"/>
      <c r="N70" s="4521"/>
      <c r="O70" s="4521"/>
    </row>
    <row r="71" spans="1:15" ht="12" x14ac:dyDescent="0.25">
      <c r="E71" s="2635"/>
      <c r="F71" s="2635"/>
    </row>
    <row r="72" spans="1:15" ht="12" x14ac:dyDescent="0.25">
      <c r="E72" s="2635"/>
      <c r="F72" s="2635"/>
    </row>
    <row r="73" spans="1:15" ht="12" x14ac:dyDescent="0.25">
      <c r="E73" s="2635"/>
      <c r="F73" s="2635"/>
    </row>
    <row r="74" spans="1:15" ht="12" x14ac:dyDescent="0.25">
      <c r="E74" s="2635"/>
      <c r="F74" s="2635"/>
    </row>
    <row r="75" spans="1:15" ht="12" x14ac:dyDescent="0.25">
      <c r="E75" s="2635"/>
      <c r="F75" s="2635"/>
    </row>
    <row r="76" spans="1:15" ht="12" x14ac:dyDescent="0.25">
      <c r="E76" s="2594"/>
      <c r="F76" s="2594"/>
    </row>
    <row r="77" spans="1:15" ht="12" x14ac:dyDescent="0.25">
      <c r="E77" s="2594"/>
      <c r="F77" s="2594"/>
    </row>
    <row r="78" spans="1:15" ht="12" x14ac:dyDescent="0.25">
      <c r="E78" s="2594"/>
      <c r="F78" s="2594"/>
    </row>
    <row r="79" spans="1:15" ht="12" x14ac:dyDescent="0.25">
      <c r="E79" s="2594"/>
      <c r="F79" s="2594"/>
    </row>
    <row r="80" spans="1:15" ht="12" x14ac:dyDescent="0.25">
      <c r="E80" s="2594"/>
      <c r="F80" s="2594"/>
    </row>
    <row r="81" spans="5:6" ht="12" x14ac:dyDescent="0.25">
      <c r="E81" s="2594"/>
      <c r="F81" s="2594"/>
    </row>
    <row r="82" spans="5:6" ht="12" x14ac:dyDescent="0.25">
      <c r="E82" s="2594"/>
      <c r="F82" s="2594"/>
    </row>
  </sheetData>
  <mergeCells count="42">
    <mergeCell ref="A70:O70"/>
    <mergeCell ref="A56:B56"/>
    <mergeCell ref="A57:B57"/>
    <mergeCell ref="A58:B58"/>
    <mergeCell ref="A60:B60"/>
    <mergeCell ref="A63:B63"/>
    <mergeCell ref="A64:B64"/>
    <mergeCell ref="A65:O65"/>
    <mergeCell ref="A66:E66"/>
    <mergeCell ref="A67:O67"/>
    <mergeCell ref="A68:O68"/>
    <mergeCell ref="A69:O69"/>
    <mergeCell ref="A55:B55"/>
    <mergeCell ref="A43:B43"/>
    <mergeCell ref="A44:B44"/>
    <mergeCell ref="A46:B46"/>
    <mergeCell ref="A47:B47"/>
    <mergeCell ref="A48:B48"/>
    <mergeCell ref="A49:B49"/>
    <mergeCell ref="A50:B50"/>
    <mergeCell ref="A51:B51"/>
    <mergeCell ref="A52:B52"/>
    <mergeCell ref="A53:B53"/>
    <mergeCell ref="A54:B54"/>
    <mergeCell ref="A42:B42"/>
    <mergeCell ref="A26:O26"/>
    <mergeCell ref="A27:O27"/>
    <mergeCell ref="A29:O29"/>
    <mergeCell ref="A31:B31"/>
    <mergeCell ref="A34:B34"/>
    <mergeCell ref="A35:B35"/>
    <mergeCell ref="A37:B37"/>
    <mergeCell ref="A38:B38"/>
    <mergeCell ref="A39:B39"/>
    <mergeCell ref="A40:B40"/>
    <mergeCell ref="A41:B41"/>
    <mergeCell ref="A25:E25"/>
    <mergeCell ref="A1:O1"/>
    <mergeCell ref="A21:B21"/>
    <mergeCell ref="A22:O22"/>
    <mergeCell ref="A23:O23"/>
    <mergeCell ref="A24:O24"/>
  </mergeCells>
  <printOptions horizontalCentered="1" verticalCentered="1"/>
  <pageMargins left="0.75" right="0.25" top="0" bottom="0" header="0.31496062992126" footer="0.118110236220472"/>
  <pageSetup paperSize="9" scale="56" fitToWidth="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5"/>
  <sheetViews>
    <sheetView zoomScaleNormal="100" workbookViewId="0">
      <pane xSplit="7" ySplit="3" topLeftCell="H61" activePane="bottomRight" state="frozen"/>
      <selection activeCell="V13" sqref="V13"/>
      <selection pane="topRight" activeCell="V13" sqref="V13"/>
      <selection pane="bottomLeft" activeCell="V13" sqref="V13"/>
      <selection pane="bottomRight" activeCell="A70" sqref="A70:O70"/>
    </sheetView>
  </sheetViews>
  <sheetFormatPr defaultRowHeight="10.5" x14ac:dyDescent="0.25"/>
  <cols>
    <col min="1" max="1" width="8.85546875" style="2640" customWidth="1"/>
    <col min="2" max="2" width="50.28515625" style="2640" customWidth="1"/>
    <col min="3" max="4" width="8.28515625" style="2638" hidden="1" customWidth="1"/>
    <col min="5" max="6" width="8.28515625" style="2640" hidden="1" customWidth="1"/>
    <col min="7" max="7" width="1.140625" style="2640" hidden="1" customWidth="1"/>
    <col min="8" max="15" width="13.28515625" style="2640" customWidth="1"/>
    <col min="16" max="16" width="3.28515625" style="2640" customWidth="1"/>
    <col min="17" max="16384" width="9.140625" style="2640"/>
  </cols>
  <sheetData>
    <row r="1" spans="1:29" s="2637" customFormat="1" ht="37.5" customHeight="1" x14ac:dyDescent="0.25">
      <c r="A1" s="4526" t="s">
        <v>5210</v>
      </c>
      <c r="B1" s="4526"/>
      <c r="C1" s="4526"/>
      <c r="D1" s="4526"/>
      <c r="E1" s="4526"/>
      <c r="F1" s="4526"/>
      <c r="G1" s="4526"/>
      <c r="H1" s="4526"/>
      <c r="I1" s="4526"/>
      <c r="J1" s="4526"/>
      <c r="K1" s="4526"/>
      <c r="L1" s="4526"/>
      <c r="M1" s="4526"/>
      <c r="N1" s="4526"/>
      <c r="O1" s="2636"/>
    </row>
    <row r="2" spans="1:29" ht="17.25" customHeight="1" thickBot="1" x14ac:dyDescent="0.3">
      <c r="A2" s="2637"/>
      <c r="B2" s="2637"/>
      <c r="D2" s="2639"/>
      <c r="E2" s="2639"/>
      <c r="I2" s="2641"/>
      <c r="J2" s="2641"/>
      <c r="K2" s="2641"/>
      <c r="L2" s="2641"/>
      <c r="M2" s="2641"/>
      <c r="O2" s="3598" t="s">
        <v>7</v>
      </c>
    </row>
    <row r="3" spans="1:29" s="2590" customFormat="1" ht="22.5" customHeight="1" thickTop="1" thickBot="1" x14ac:dyDescent="0.3">
      <c r="A3" s="3601" t="s">
        <v>5211</v>
      </c>
      <c r="B3" s="3602" t="s">
        <v>5006</v>
      </c>
      <c r="C3" s="3603" t="s">
        <v>5164</v>
      </c>
      <c r="D3" s="3603" t="s">
        <v>5165</v>
      </c>
      <c r="E3" s="3603" t="s">
        <v>5166</v>
      </c>
      <c r="F3" s="3603" t="s">
        <v>5167</v>
      </c>
      <c r="G3" s="3603" t="s">
        <v>5814</v>
      </c>
      <c r="H3" s="3603" t="s">
        <v>5169</v>
      </c>
      <c r="I3" s="3603" t="s">
        <v>5170</v>
      </c>
      <c r="J3" s="3603" t="s">
        <v>5171</v>
      </c>
      <c r="K3" s="3603" t="s">
        <v>297</v>
      </c>
      <c r="L3" s="3603" t="s">
        <v>309</v>
      </c>
      <c r="M3" s="3603" t="s">
        <v>310</v>
      </c>
      <c r="N3" s="3604" t="s">
        <v>5815</v>
      </c>
      <c r="O3" s="3605" t="s">
        <v>5816</v>
      </c>
    </row>
    <row r="4" spans="1:29" s="2650" customFormat="1" ht="21.95" customHeight="1" x14ac:dyDescent="0.25">
      <c r="A4" s="2645" t="s">
        <v>5007</v>
      </c>
      <c r="B4" s="3599" t="s">
        <v>3991</v>
      </c>
      <c r="C4" s="2646">
        <v>270.8</v>
      </c>
      <c r="D4" s="2647">
        <v>112.9</v>
      </c>
      <c r="E4" s="2647">
        <f>2.8+6.98</f>
        <v>9.7800000000000011</v>
      </c>
      <c r="F4" s="2647">
        <v>0.90500000000000003</v>
      </c>
      <c r="G4" s="2647">
        <v>10.1</v>
      </c>
      <c r="H4" s="2648">
        <v>535</v>
      </c>
      <c r="I4" s="2648">
        <v>696</v>
      </c>
      <c r="J4" s="2648">
        <v>527</v>
      </c>
      <c r="K4" s="2648">
        <v>254</v>
      </c>
      <c r="L4" s="2648">
        <v>799</v>
      </c>
      <c r="M4" s="2648">
        <v>284.8</v>
      </c>
      <c r="N4" s="2648">
        <v>370</v>
      </c>
      <c r="O4" s="2649">
        <v>340</v>
      </c>
    </row>
    <row r="5" spans="1:29" s="2650" customFormat="1" ht="21.95" customHeight="1" x14ac:dyDescent="0.25">
      <c r="A5" s="2645" t="s">
        <v>5009</v>
      </c>
      <c r="B5" s="3599" t="s">
        <v>256</v>
      </c>
      <c r="C5" s="2646">
        <v>335.3</v>
      </c>
      <c r="D5" s="2647">
        <v>235.3</v>
      </c>
      <c r="E5" s="2647">
        <f>14.3+190.9</f>
        <v>205.20000000000002</v>
      </c>
      <c r="F5" s="2647">
        <v>114.2</v>
      </c>
      <c r="G5" s="2647">
        <v>347.4</v>
      </c>
      <c r="H5" s="2648">
        <v>991</v>
      </c>
      <c r="I5" s="2648">
        <v>449</v>
      </c>
      <c r="J5" s="2648">
        <v>213</v>
      </c>
      <c r="K5" s="2648">
        <v>503</v>
      </c>
      <c r="L5" s="2648">
        <v>330</v>
      </c>
      <c r="M5" s="2648">
        <v>1380.6</v>
      </c>
      <c r="N5" s="2648">
        <v>1355</v>
      </c>
      <c r="O5" s="2651">
        <v>1630</v>
      </c>
    </row>
    <row r="6" spans="1:29" s="2650" customFormat="1" ht="21.95" customHeight="1" x14ac:dyDescent="0.25">
      <c r="A6" s="2645" t="s">
        <v>5010</v>
      </c>
      <c r="B6" s="3599" t="s">
        <v>3993</v>
      </c>
      <c r="C6" s="2646">
        <v>0</v>
      </c>
      <c r="D6" s="2647">
        <v>0</v>
      </c>
      <c r="E6" s="2647">
        <v>0</v>
      </c>
      <c r="F6" s="2647">
        <v>0</v>
      </c>
      <c r="G6" s="2647">
        <v>15.56</v>
      </c>
      <c r="H6" s="2652">
        <v>0</v>
      </c>
      <c r="I6" s="2653">
        <v>0</v>
      </c>
      <c r="J6" s="2653">
        <v>0</v>
      </c>
      <c r="K6" s="2653">
        <v>0</v>
      </c>
      <c r="L6" s="2653">
        <v>0</v>
      </c>
      <c r="M6" s="2653">
        <v>53.4</v>
      </c>
      <c r="N6" s="2653">
        <v>0</v>
      </c>
      <c r="O6" s="2649">
        <v>0</v>
      </c>
    </row>
    <row r="7" spans="1:29" s="3630" customFormat="1" ht="34.5" x14ac:dyDescent="0.25">
      <c r="A7" s="3623" t="s">
        <v>5011</v>
      </c>
      <c r="B7" s="3624" t="s">
        <v>3994</v>
      </c>
      <c r="C7" s="3625">
        <v>0</v>
      </c>
      <c r="D7" s="3626">
        <v>0</v>
      </c>
      <c r="E7" s="3626">
        <v>0</v>
      </c>
      <c r="F7" s="3626">
        <v>0</v>
      </c>
      <c r="G7" s="3626">
        <v>0</v>
      </c>
      <c r="H7" s="3627">
        <v>1</v>
      </c>
      <c r="I7" s="3627">
        <v>6</v>
      </c>
      <c r="J7" s="3628">
        <v>0</v>
      </c>
      <c r="K7" s="3628">
        <v>0</v>
      </c>
      <c r="L7" s="3628">
        <v>12</v>
      </c>
      <c r="M7" s="3628">
        <v>0</v>
      </c>
      <c r="N7" s="3628">
        <v>0</v>
      </c>
      <c r="O7" s="3629">
        <v>0</v>
      </c>
    </row>
    <row r="8" spans="1:29" s="2650" customFormat="1" ht="21.95" customHeight="1" x14ac:dyDescent="0.25">
      <c r="A8" s="2645" t="s">
        <v>5012</v>
      </c>
      <c r="B8" s="3599" t="s">
        <v>257</v>
      </c>
      <c r="C8" s="2646">
        <v>26</v>
      </c>
      <c r="D8" s="2647">
        <v>29.968</v>
      </c>
      <c r="E8" s="2647">
        <v>2.4710000000000001</v>
      </c>
      <c r="F8" s="2647">
        <v>3.8</v>
      </c>
      <c r="G8" s="2647">
        <v>0</v>
      </c>
      <c r="H8" s="2648">
        <v>308</v>
      </c>
      <c r="I8" s="2648">
        <v>114</v>
      </c>
      <c r="J8" s="2648">
        <v>425</v>
      </c>
      <c r="K8" s="2648">
        <v>98</v>
      </c>
      <c r="L8" s="2648">
        <v>242</v>
      </c>
      <c r="M8" s="2648">
        <v>137.9</v>
      </c>
      <c r="N8" s="2653">
        <v>0</v>
      </c>
      <c r="O8" s="2649">
        <v>0</v>
      </c>
    </row>
    <row r="9" spans="1:29" s="3630" customFormat="1" ht="34.5" x14ac:dyDescent="0.25">
      <c r="A9" s="3623" t="s">
        <v>5013</v>
      </c>
      <c r="B9" s="3624" t="s">
        <v>5173</v>
      </c>
      <c r="C9" s="3625">
        <v>5.508</v>
      </c>
      <c r="D9" s="3626">
        <v>17.231999999999999</v>
      </c>
      <c r="E9" s="3626">
        <f>3.388+18.834</f>
        <v>22.222000000000001</v>
      </c>
      <c r="F9" s="3626">
        <v>33.9</v>
      </c>
      <c r="G9" s="3626">
        <v>0.89</v>
      </c>
      <c r="H9" s="3627">
        <v>78</v>
      </c>
      <c r="I9" s="3627">
        <v>90</v>
      </c>
      <c r="J9" s="3627">
        <v>108</v>
      </c>
      <c r="K9" s="3627">
        <v>656</v>
      </c>
      <c r="L9" s="3627">
        <v>145</v>
      </c>
      <c r="M9" s="3627">
        <v>68.599999999999994</v>
      </c>
      <c r="N9" s="3627">
        <v>19</v>
      </c>
      <c r="O9" s="3631">
        <v>50</v>
      </c>
      <c r="P9" s="4527"/>
      <c r="Q9" s="4527"/>
      <c r="R9" s="4527"/>
      <c r="S9" s="4527"/>
      <c r="T9" s="4527"/>
      <c r="U9" s="4527"/>
      <c r="V9" s="4527"/>
      <c r="W9" s="4527"/>
      <c r="X9" s="4527"/>
      <c r="Y9" s="4527"/>
      <c r="Z9" s="4527"/>
      <c r="AA9" s="4527"/>
      <c r="AB9" s="4527"/>
      <c r="AC9" s="4527"/>
    </row>
    <row r="10" spans="1:29" s="2650" customFormat="1" ht="21.95" customHeight="1" x14ac:dyDescent="0.25">
      <c r="A10" s="2645" t="s">
        <v>5015</v>
      </c>
      <c r="B10" s="3599" t="s">
        <v>3996</v>
      </c>
      <c r="C10" s="2646">
        <v>1.7749999999999999</v>
      </c>
      <c r="D10" s="2647">
        <v>5.2679999999999998</v>
      </c>
      <c r="E10" s="2647">
        <v>12.94</v>
      </c>
      <c r="F10" s="2647">
        <v>9</v>
      </c>
      <c r="G10" s="2647">
        <v>0</v>
      </c>
      <c r="H10" s="2648">
        <v>34</v>
      </c>
      <c r="I10" s="2648">
        <v>167</v>
      </c>
      <c r="J10" s="2648">
        <v>71</v>
      </c>
      <c r="K10" s="2648">
        <v>233</v>
      </c>
      <c r="L10" s="2648">
        <v>24</v>
      </c>
      <c r="M10" s="2648">
        <v>27.8</v>
      </c>
      <c r="N10" s="2648">
        <v>35</v>
      </c>
      <c r="O10" s="2649">
        <v>35</v>
      </c>
    </row>
    <row r="11" spans="1:29" s="2650" customFormat="1" ht="21.95" customHeight="1" x14ac:dyDescent="0.25">
      <c r="A11" s="2645" t="s">
        <v>5016</v>
      </c>
      <c r="B11" s="3599" t="s">
        <v>3997</v>
      </c>
      <c r="C11" s="2646">
        <v>391</v>
      </c>
      <c r="D11" s="2647">
        <v>1068.3</v>
      </c>
      <c r="E11" s="2647">
        <f>32.489+887.884</f>
        <v>920.37300000000005</v>
      </c>
      <c r="F11" s="2647">
        <v>711.4</v>
      </c>
      <c r="G11" s="2647">
        <v>1002</v>
      </c>
      <c r="H11" s="2648">
        <v>1850</v>
      </c>
      <c r="I11" s="2648">
        <v>1017</v>
      </c>
      <c r="J11" s="2648">
        <v>3044</v>
      </c>
      <c r="K11" s="2648">
        <v>1446</v>
      </c>
      <c r="L11" s="2648">
        <v>919</v>
      </c>
      <c r="M11" s="2648">
        <v>919.9</v>
      </c>
      <c r="N11" s="2648">
        <v>513</v>
      </c>
      <c r="O11" s="2651">
        <v>412</v>
      </c>
    </row>
    <row r="12" spans="1:29" s="2650" customFormat="1" ht="21.95" customHeight="1" x14ac:dyDescent="0.25">
      <c r="A12" s="2645" t="s">
        <v>5017</v>
      </c>
      <c r="B12" s="3599" t="s">
        <v>3998</v>
      </c>
      <c r="C12" s="2646">
        <v>0</v>
      </c>
      <c r="D12" s="2647">
        <v>0</v>
      </c>
      <c r="E12" s="2647">
        <v>0.48199999999999998</v>
      </c>
      <c r="F12" s="2647">
        <v>0</v>
      </c>
      <c r="G12" s="2647">
        <v>0</v>
      </c>
      <c r="H12" s="2648">
        <v>195</v>
      </c>
      <c r="I12" s="2648">
        <v>19</v>
      </c>
      <c r="J12" s="2648">
        <v>181</v>
      </c>
      <c r="K12" s="2648">
        <v>1165</v>
      </c>
      <c r="L12" s="2653">
        <v>0</v>
      </c>
      <c r="M12" s="2653">
        <v>324</v>
      </c>
      <c r="N12" s="2648">
        <v>84</v>
      </c>
      <c r="O12" s="2649">
        <v>61</v>
      </c>
    </row>
    <row r="13" spans="1:29" s="2650" customFormat="1" ht="21.95" customHeight="1" x14ac:dyDescent="0.25">
      <c r="A13" s="2645" t="s">
        <v>5018</v>
      </c>
      <c r="B13" s="3599" t="s">
        <v>262</v>
      </c>
      <c r="C13" s="2646">
        <v>12.14</v>
      </c>
      <c r="D13" s="2647">
        <v>113</v>
      </c>
      <c r="E13" s="2647">
        <v>209</v>
      </c>
      <c r="F13" s="2647">
        <v>209.2</v>
      </c>
      <c r="G13" s="2647">
        <v>1063</v>
      </c>
      <c r="H13" s="2648">
        <v>1252</v>
      </c>
      <c r="I13" s="2648">
        <v>2381</v>
      </c>
      <c r="J13" s="2648">
        <v>618</v>
      </c>
      <c r="K13" s="2648">
        <v>609</v>
      </c>
      <c r="L13" s="2648">
        <v>1136</v>
      </c>
      <c r="M13" s="2648">
        <v>94.5</v>
      </c>
      <c r="N13" s="2648">
        <v>1162</v>
      </c>
      <c r="O13" s="2651">
        <v>1286</v>
      </c>
    </row>
    <row r="14" spans="1:29" s="2654" customFormat="1" ht="21.95" customHeight="1" x14ac:dyDescent="0.25">
      <c r="A14" s="2645" t="s">
        <v>5019</v>
      </c>
      <c r="B14" s="3599" t="s">
        <v>263</v>
      </c>
      <c r="C14" s="2646">
        <v>90.756</v>
      </c>
      <c r="D14" s="2647">
        <v>245.41200000000001</v>
      </c>
      <c r="E14" s="2647">
        <v>213</v>
      </c>
      <c r="F14" s="2647">
        <v>329.8</v>
      </c>
      <c r="G14" s="2647">
        <v>124</v>
      </c>
      <c r="H14" s="2648">
        <v>165</v>
      </c>
      <c r="I14" s="2648">
        <v>253.6</v>
      </c>
      <c r="J14" s="2648">
        <v>862</v>
      </c>
      <c r="K14" s="2648">
        <v>409</v>
      </c>
      <c r="L14" s="2648">
        <v>286</v>
      </c>
      <c r="M14" s="2648">
        <v>448</v>
      </c>
      <c r="N14" s="2648">
        <v>587</v>
      </c>
      <c r="O14" s="2651">
        <v>210</v>
      </c>
    </row>
    <row r="15" spans="1:29" s="2655" customFormat="1" ht="21.95" customHeight="1" x14ac:dyDescent="0.25">
      <c r="A15" s="2645" t="s">
        <v>5020</v>
      </c>
      <c r="B15" s="3599" t="s">
        <v>3999</v>
      </c>
      <c r="C15" s="2646">
        <v>0</v>
      </c>
      <c r="D15" s="2647">
        <v>0</v>
      </c>
      <c r="E15" s="2647">
        <v>0</v>
      </c>
      <c r="F15" s="2647">
        <v>0</v>
      </c>
      <c r="G15" s="2647">
        <v>71.3</v>
      </c>
      <c r="H15" s="2648">
        <v>34</v>
      </c>
      <c r="I15" s="2648">
        <v>28</v>
      </c>
      <c r="J15" s="2648">
        <v>152</v>
      </c>
      <c r="K15" s="2648">
        <v>39</v>
      </c>
      <c r="L15" s="2648">
        <v>14</v>
      </c>
      <c r="M15" s="2648">
        <v>58</v>
      </c>
      <c r="N15" s="2648">
        <v>35</v>
      </c>
      <c r="O15" s="2651">
        <v>87</v>
      </c>
    </row>
    <row r="16" spans="1:29" s="2655" customFormat="1" ht="21.95" customHeight="1" x14ac:dyDescent="0.25">
      <c r="A16" s="2645" t="s">
        <v>5021</v>
      </c>
      <c r="B16" s="3599" t="s">
        <v>4000</v>
      </c>
      <c r="C16" s="2646">
        <v>0</v>
      </c>
      <c r="D16" s="2647">
        <v>0</v>
      </c>
      <c r="E16" s="2647">
        <v>0</v>
      </c>
      <c r="F16" s="2647">
        <v>0</v>
      </c>
      <c r="G16" s="2647">
        <v>0</v>
      </c>
      <c r="H16" s="2648">
        <v>8</v>
      </c>
      <c r="I16" s="2648">
        <v>11</v>
      </c>
      <c r="J16" s="2648">
        <v>45</v>
      </c>
      <c r="K16" s="2653">
        <v>0</v>
      </c>
      <c r="L16" s="2648">
        <v>17</v>
      </c>
      <c r="M16" s="2648">
        <v>8.8000000000000007</v>
      </c>
      <c r="N16" s="2653">
        <v>1</v>
      </c>
      <c r="O16" s="2649">
        <v>32</v>
      </c>
    </row>
    <row r="17" spans="1:31" s="2655" customFormat="1" ht="21.95" customHeight="1" x14ac:dyDescent="0.25">
      <c r="A17" s="2645" t="s">
        <v>5024</v>
      </c>
      <c r="B17" s="3599" t="s">
        <v>880</v>
      </c>
      <c r="C17" s="2646">
        <v>0</v>
      </c>
      <c r="D17" s="2647">
        <v>0</v>
      </c>
      <c r="E17" s="2647">
        <v>18.298999999999999</v>
      </c>
      <c r="F17" s="2647">
        <v>0</v>
      </c>
      <c r="G17" s="2647">
        <v>0</v>
      </c>
      <c r="H17" s="2648">
        <v>575</v>
      </c>
      <c r="I17" s="2653">
        <v>0</v>
      </c>
      <c r="J17" s="2648">
        <v>13</v>
      </c>
      <c r="K17" s="2653">
        <v>0</v>
      </c>
      <c r="L17" s="2648">
        <v>7</v>
      </c>
      <c r="M17" s="2653">
        <v>0</v>
      </c>
      <c r="N17" s="2653">
        <v>0</v>
      </c>
      <c r="O17" s="2649">
        <v>5</v>
      </c>
      <c r="P17" s="2654"/>
    </row>
    <row r="18" spans="1:31" s="2655" customFormat="1" ht="21.95" customHeight="1" x14ac:dyDescent="0.25">
      <c r="A18" s="2645" t="s">
        <v>5025</v>
      </c>
      <c r="B18" s="3599" t="s">
        <v>4001</v>
      </c>
      <c r="C18" s="2646">
        <v>0</v>
      </c>
      <c r="D18" s="2647">
        <v>0</v>
      </c>
      <c r="E18" s="2647">
        <v>0</v>
      </c>
      <c r="F18" s="2647">
        <v>0</v>
      </c>
      <c r="G18" s="2647">
        <v>1374.999</v>
      </c>
      <c r="H18" s="2648">
        <v>72</v>
      </c>
      <c r="I18" s="2648">
        <v>274</v>
      </c>
      <c r="J18" s="2648">
        <v>40</v>
      </c>
      <c r="K18" s="2648">
        <v>599</v>
      </c>
      <c r="L18" s="2648">
        <v>1226</v>
      </c>
      <c r="M18" s="2648">
        <v>572.70000000000005</v>
      </c>
      <c r="N18" s="2653">
        <v>0</v>
      </c>
      <c r="O18" s="2649">
        <v>1</v>
      </c>
    </row>
    <row r="19" spans="1:31" s="2655" customFormat="1" ht="21.95" customHeight="1" x14ac:dyDescent="0.25">
      <c r="A19" s="2645" t="s">
        <v>5026</v>
      </c>
      <c r="B19" s="3599" t="s">
        <v>4002</v>
      </c>
      <c r="C19" s="2646">
        <v>0</v>
      </c>
      <c r="D19" s="2647">
        <v>0</v>
      </c>
      <c r="E19" s="2647">
        <v>0</v>
      </c>
      <c r="F19" s="2647">
        <v>0</v>
      </c>
      <c r="G19" s="2647">
        <v>0</v>
      </c>
      <c r="H19" s="2652">
        <v>0</v>
      </c>
      <c r="I19" s="2648">
        <v>42</v>
      </c>
      <c r="J19" s="2648">
        <v>12</v>
      </c>
      <c r="K19" s="2653">
        <v>0</v>
      </c>
      <c r="L19" s="2653">
        <v>0</v>
      </c>
      <c r="M19" s="2653">
        <v>18</v>
      </c>
      <c r="N19" s="2653">
        <v>3</v>
      </c>
      <c r="O19" s="2651">
        <v>2</v>
      </c>
    </row>
    <row r="20" spans="1:31" s="2655" customFormat="1" ht="21.95" customHeight="1" thickBot="1" x14ac:dyDescent="0.3">
      <c r="A20" s="2656" t="s">
        <v>5027</v>
      </c>
      <c r="B20" s="3600" t="s">
        <v>4003</v>
      </c>
      <c r="C20" s="2646">
        <v>0</v>
      </c>
      <c r="D20" s="2647">
        <v>0</v>
      </c>
      <c r="E20" s="2647">
        <v>0</v>
      </c>
      <c r="F20" s="2647">
        <v>0</v>
      </c>
      <c r="G20" s="2647">
        <v>0</v>
      </c>
      <c r="H20" s="2648">
        <v>3</v>
      </c>
      <c r="I20" s="2653">
        <v>0</v>
      </c>
      <c r="J20" s="2648">
        <v>18</v>
      </c>
      <c r="K20" s="2648">
        <v>2</v>
      </c>
      <c r="L20" s="2648">
        <v>1</v>
      </c>
      <c r="M20" s="2648">
        <v>4.8</v>
      </c>
      <c r="N20" s="2648">
        <v>73</v>
      </c>
      <c r="O20" s="2649">
        <v>88</v>
      </c>
    </row>
    <row r="21" spans="1:31" s="881" customFormat="1" ht="21" customHeight="1" thickBot="1" x14ac:dyDescent="0.3">
      <c r="A21" s="4528" t="s">
        <v>5101</v>
      </c>
      <c r="B21" s="4529"/>
      <c r="C21" s="2657">
        <f>SUM(C4:C20)+1</f>
        <v>1134.2790000000002</v>
      </c>
      <c r="D21" s="2658">
        <f>SUM(D4:D20)-1</f>
        <v>1826.38</v>
      </c>
      <c r="E21" s="2658">
        <f>SUM(E4:E20)-2</f>
        <v>1611.7670000000001</v>
      </c>
      <c r="F21" s="2658">
        <f>SUM(F4:F20)</f>
        <v>1412.2049999999999</v>
      </c>
      <c r="G21" s="2658">
        <f>SUM(G4:G20)</f>
        <v>4009.2489999999998</v>
      </c>
      <c r="H21" s="2659">
        <f>SUM(H4:H20)</f>
        <v>6101</v>
      </c>
      <c r="I21" s="2660">
        <f>SUM(I4:I20)+1</f>
        <v>5548.6</v>
      </c>
      <c r="J21" s="2660">
        <f t="shared" ref="J21:O21" si="0">SUM(J4:J20)</f>
        <v>6329</v>
      </c>
      <c r="K21" s="2660">
        <f t="shared" si="0"/>
        <v>6013</v>
      </c>
      <c r="L21" s="2660">
        <f t="shared" si="0"/>
        <v>5158</v>
      </c>
      <c r="M21" s="2660">
        <f t="shared" si="0"/>
        <v>4401.8</v>
      </c>
      <c r="N21" s="2660">
        <f t="shared" si="0"/>
        <v>4237</v>
      </c>
      <c r="O21" s="2661">
        <f t="shared" si="0"/>
        <v>4239</v>
      </c>
    </row>
    <row r="22" spans="1:31" s="2628" customFormat="1" ht="17.25" thickTop="1" x14ac:dyDescent="0.25">
      <c r="A22" s="4514" t="s">
        <v>5175</v>
      </c>
      <c r="B22" s="4514"/>
      <c r="C22" s="4514"/>
      <c r="D22" s="4514"/>
      <c r="E22" s="4514"/>
      <c r="F22" s="4514"/>
      <c r="G22" s="4514"/>
      <c r="H22" s="4514"/>
      <c r="I22" s="4514"/>
      <c r="J22" s="4514"/>
      <c r="K22" s="4514"/>
      <c r="L22" s="4514"/>
      <c r="M22" s="4514"/>
      <c r="N22" s="4514"/>
      <c r="O22" s="4514"/>
      <c r="P22" s="2627"/>
      <c r="Q22" s="2627"/>
      <c r="R22" s="2662"/>
      <c r="S22" s="2627"/>
      <c r="T22" s="2627"/>
      <c r="U22" s="2627"/>
      <c r="V22" s="2627"/>
      <c r="W22" s="2627"/>
      <c r="X22" s="2627"/>
      <c r="Y22" s="2627"/>
      <c r="Z22" s="2627"/>
      <c r="AA22" s="2627"/>
      <c r="AB22" s="2627"/>
      <c r="AC22" s="2627"/>
      <c r="AD22" s="2627"/>
      <c r="AE22" s="2627"/>
    </row>
    <row r="23" spans="1:31" s="2628" customFormat="1" ht="18.75" customHeight="1" x14ac:dyDescent="0.25">
      <c r="A23" s="4515" t="s">
        <v>5818</v>
      </c>
      <c r="B23" s="4515"/>
      <c r="C23" s="4515"/>
      <c r="D23" s="4515"/>
      <c r="E23" s="4515"/>
      <c r="F23" s="4515"/>
      <c r="G23" s="4515"/>
      <c r="H23" s="4515"/>
      <c r="I23" s="4515"/>
      <c r="J23" s="4515"/>
      <c r="K23" s="4515"/>
      <c r="L23" s="4515"/>
      <c r="M23" s="4515"/>
      <c r="N23" s="4515"/>
      <c r="O23" s="4515"/>
      <c r="P23" s="2627"/>
      <c r="Q23" s="2627"/>
      <c r="R23" s="2662"/>
      <c r="S23" s="2627"/>
      <c r="T23" s="2627"/>
      <c r="U23" s="2627"/>
      <c r="V23" s="2627"/>
      <c r="W23" s="2627"/>
      <c r="X23" s="2627"/>
      <c r="Y23" s="2627"/>
      <c r="Z23" s="2627"/>
      <c r="AA23" s="2627"/>
      <c r="AB23" s="2627"/>
      <c r="AC23" s="2627"/>
      <c r="AD23" s="2627"/>
      <c r="AE23" s="2627"/>
    </row>
    <row r="24" spans="1:31" s="2628" customFormat="1" ht="14.25" customHeight="1" x14ac:dyDescent="0.25">
      <c r="A24" s="3617" t="s">
        <v>5819</v>
      </c>
      <c r="B24" s="3616"/>
      <c r="C24" s="3616"/>
      <c r="D24" s="3616"/>
      <c r="E24" s="3616"/>
      <c r="F24" s="3616"/>
      <c r="G24" s="3616"/>
      <c r="H24" s="3616"/>
      <c r="I24" s="3616"/>
      <c r="J24" s="3616"/>
      <c r="K24" s="3616"/>
      <c r="L24" s="3616"/>
      <c r="M24" s="3616"/>
      <c r="N24" s="3616"/>
      <c r="O24" s="3616"/>
      <c r="P24" s="2627"/>
      <c r="Q24" s="2627"/>
      <c r="R24" s="2662"/>
      <c r="S24" s="2627"/>
      <c r="T24" s="2627"/>
      <c r="U24" s="2627"/>
      <c r="V24" s="2627"/>
      <c r="W24" s="2627"/>
      <c r="X24" s="2627"/>
      <c r="Y24" s="2627"/>
      <c r="Z24" s="2627"/>
      <c r="AA24" s="2627"/>
      <c r="AB24" s="2627"/>
      <c r="AC24" s="2627"/>
      <c r="AD24" s="2627"/>
      <c r="AE24" s="2627"/>
    </row>
    <row r="25" spans="1:31" s="3620" customFormat="1" ht="19.5" customHeight="1" x14ac:dyDescent="0.3">
      <c r="A25" s="3621" t="s">
        <v>5820</v>
      </c>
      <c r="B25" s="3622"/>
      <c r="C25" s="3622"/>
      <c r="D25" s="3622"/>
      <c r="E25" s="3622"/>
      <c r="F25" s="3622"/>
      <c r="G25" s="3622"/>
      <c r="H25" s="3622"/>
      <c r="I25" s="3622"/>
      <c r="J25" s="3622"/>
      <c r="K25" s="3622"/>
      <c r="L25" s="3622"/>
      <c r="M25" s="3622"/>
      <c r="N25" s="3622"/>
      <c r="O25" s="3622"/>
    </row>
    <row r="26" spans="1:31" s="2633" customFormat="1" ht="15" customHeight="1" x14ac:dyDescent="0.25">
      <c r="A26" s="3618" t="s">
        <v>5821</v>
      </c>
      <c r="B26" s="2901"/>
      <c r="C26" s="2901"/>
      <c r="D26" s="2901"/>
      <c r="E26" s="2901"/>
      <c r="F26" s="2901"/>
      <c r="G26" s="2901"/>
      <c r="H26" s="2901"/>
      <c r="I26" s="2901"/>
      <c r="J26" s="2901"/>
      <c r="K26" s="2901"/>
      <c r="L26" s="2901"/>
      <c r="M26" s="2901"/>
      <c r="N26" s="2901"/>
      <c r="O26" s="2901"/>
    </row>
    <row r="27" spans="1:31" s="3619" customFormat="1" ht="25.5" customHeight="1" x14ac:dyDescent="0.3">
      <c r="A27" s="4530" t="s">
        <v>5226</v>
      </c>
      <c r="B27" s="4530"/>
      <c r="C27" s="4530"/>
      <c r="D27" s="4530"/>
      <c r="E27" s="4530"/>
      <c r="F27" s="4530"/>
      <c r="G27" s="4530"/>
      <c r="H27" s="4530"/>
      <c r="I27" s="4530"/>
      <c r="J27" s="4530"/>
      <c r="K27" s="4530"/>
      <c r="L27" s="4530"/>
      <c r="M27" s="4530"/>
      <c r="N27" s="4530"/>
      <c r="O27" s="4530"/>
    </row>
    <row r="28" spans="1:31" s="3619" customFormat="1" ht="15.75" customHeight="1" x14ac:dyDescent="0.3">
      <c r="A28" s="4530" t="s">
        <v>5227</v>
      </c>
      <c r="B28" s="4530"/>
      <c r="C28" s="4530"/>
      <c r="D28" s="4530"/>
      <c r="E28" s="4530"/>
      <c r="F28" s="4530"/>
      <c r="G28" s="4530"/>
      <c r="H28" s="4530"/>
      <c r="I28" s="4530"/>
      <c r="J28" s="4530"/>
      <c r="K28" s="4530"/>
      <c r="L28" s="4530"/>
      <c r="M28" s="4530"/>
      <c r="N28" s="4530"/>
      <c r="O28" s="4530"/>
    </row>
    <row r="29" spans="1:31" s="2663" customFormat="1" ht="14.25" x14ac:dyDescent="0.25">
      <c r="A29" s="962"/>
      <c r="C29" s="2664"/>
      <c r="D29" s="2664"/>
    </row>
    <row r="30" spans="1:31" s="2582" customFormat="1" ht="36.75" customHeight="1" x14ac:dyDescent="0.25">
      <c r="A30" s="4526" t="s">
        <v>5215</v>
      </c>
      <c r="B30" s="4526"/>
      <c r="C30" s="4526"/>
      <c r="D30" s="4526"/>
      <c r="E30" s="4526"/>
      <c r="F30" s="4526"/>
      <c r="G30" s="4526"/>
      <c r="H30" s="4526"/>
      <c r="I30" s="4526"/>
      <c r="J30" s="4526"/>
      <c r="K30" s="4526"/>
      <c r="L30" s="4526"/>
      <c r="M30" s="4526"/>
      <c r="N30" s="4526"/>
      <c r="O30" s="4526"/>
    </row>
    <row r="31" spans="1:31" ht="17.25" thickBot="1" x14ac:dyDescent="0.3">
      <c r="B31" s="2665"/>
      <c r="C31" s="2666"/>
      <c r="D31" s="2666"/>
      <c r="E31" s="2666"/>
      <c r="F31" s="2666"/>
      <c r="G31" s="2666"/>
      <c r="H31" s="2666"/>
      <c r="I31" s="2641"/>
      <c r="J31" s="2641"/>
      <c r="K31" s="2641"/>
      <c r="L31" s="2641"/>
      <c r="M31" s="2641"/>
      <c r="O31" s="3598" t="s">
        <v>7</v>
      </c>
    </row>
    <row r="32" spans="1:31" s="2590" customFormat="1" ht="22.5" customHeight="1" thickTop="1" thickBot="1" x14ac:dyDescent="0.3">
      <c r="A32" s="4524" t="s">
        <v>5179</v>
      </c>
      <c r="B32" s="4525"/>
      <c r="C32" s="2642" t="s">
        <v>5164</v>
      </c>
      <c r="D32" s="2642" t="s">
        <v>5165</v>
      </c>
      <c r="E32" s="2642" t="s">
        <v>5166</v>
      </c>
      <c r="F32" s="2642" t="s">
        <v>5167</v>
      </c>
      <c r="G32" s="2642" t="s">
        <v>5212</v>
      </c>
      <c r="H32" s="2642" t="s">
        <v>5169</v>
      </c>
      <c r="I32" s="2642" t="s">
        <v>5170</v>
      </c>
      <c r="J32" s="2642" t="s">
        <v>5171</v>
      </c>
      <c r="K32" s="2642" t="s">
        <v>297</v>
      </c>
      <c r="L32" s="2642" t="s">
        <v>309</v>
      </c>
      <c r="M32" s="2642" t="s">
        <v>310</v>
      </c>
      <c r="N32" s="2643" t="s">
        <v>5213</v>
      </c>
      <c r="O32" s="2644" t="s">
        <v>5214</v>
      </c>
    </row>
    <row r="33" spans="1:18" s="2673" customFormat="1" ht="16.5" customHeight="1" x14ac:dyDescent="0.25">
      <c r="A33" s="4533" t="s">
        <v>5180</v>
      </c>
      <c r="B33" s="4534"/>
      <c r="C33" s="2667">
        <f>C34+C42+C64</f>
        <v>1133.704</v>
      </c>
      <c r="D33" s="2667">
        <f>D34+D42+D64</f>
        <v>1825.7029999999997</v>
      </c>
      <c r="E33" s="2668">
        <f>E34+E42+E64</f>
        <v>1612.22</v>
      </c>
      <c r="F33" s="2668">
        <f>F34+F42+F64+1</f>
        <v>1412.15</v>
      </c>
      <c r="G33" s="2669">
        <f t="shared" ref="G33:O33" si="1">G34+G42+G64</f>
        <v>4009.1</v>
      </c>
      <c r="H33" s="2670">
        <f t="shared" si="1"/>
        <v>6101</v>
      </c>
      <c r="I33" s="2670">
        <f t="shared" si="1"/>
        <v>5549</v>
      </c>
      <c r="J33" s="2670">
        <f t="shared" si="1"/>
        <v>6329</v>
      </c>
      <c r="K33" s="2670">
        <f t="shared" si="1"/>
        <v>6013</v>
      </c>
      <c r="L33" s="2670">
        <f t="shared" si="1"/>
        <v>5158</v>
      </c>
      <c r="M33" s="2670">
        <f t="shared" si="1"/>
        <v>4402</v>
      </c>
      <c r="N33" s="2671">
        <f t="shared" si="1"/>
        <v>4237</v>
      </c>
      <c r="O33" s="2672">
        <f t="shared" si="1"/>
        <v>4239</v>
      </c>
    </row>
    <row r="34" spans="1:18" s="2676" customFormat="1" ht="16.5" customHeight="1" x14ac:dyDescent="0.25">
      <c r="A34" s="4533" t="s">
        <v>5216</v>
      </c>
      <c r="B34" s="4535"/>
      <c r="C34" s="2667">
        <v>13.042000000000002</v>
      </c>
      <c r="D34" s="2667">
        <f t="shared" ref="D34:O34" si="2">D35+D40</f>
        <v>243.16899999999998</v>
      </c>
      <c r="E34" s="2669">
        <f t="shared" si="2"/>
        <v>296.18</v>
      </c>
      <c r="F34" s="2669">
        <f t="shared" si="2"/>
        <v>381.5</v>
      </c>
      <c r="G34" s="2669">
        <f t="shared" si="2"/>
        <v>947.1</v>
      </c>
      <c r="H34" s="2674">
        <f t="shared" si="2"/>
        <v>357</v>
      </c>
      <c r="I34" s="2674">
        <f t="shared" si="2"/>
        <v>1397</v>
      </c>
      <c r="J34" s="2674">
        <f t="shared" si="2"/>
        <v>1079</v>
      </c>
      <c r="K34" s="2674">
        <f t="shared" si="2"/>
        <v>2359</v>
      </c>
      <c r="L34" s="2674">
        <f t="shared" si="2"/>
        <v>914</v>
      </c>
      <c r="M34" s="2674">
        <f t="shared" si="2"/>
        <v>798</v>
      </c>
      <c r="N34" s="2674">
        <f t="shared" si="2"/>
        <v>1055</v>
      </c>
      <c r="O34" s="2675">
        <f t="shared" si="2"/>
        <v>404</v>
      </c>
    </row>
    <row r="35" spans="1:18" s="2676" customFormat="1" ht="16.5" customHeight="1" x14ac:dyDescent="0.25">
      <c r="A35" s="4531" t="s">
        <v>5182</v>
      </c>
      <c r="B35" s="4532"/>
      <c r="C35" s="2677">
        <v>13.042000000000002</v>
      </c>
      <c r="D35" s="2677">
        <v>148.74799999999999</v>
      </c>
      <c r="E35" s="2678">
        <f>E36+E38</f>
        <v>283.47000000000003</v>
      </c>
      <c r="F35" s="2678">
        <f>F36</f>
        <v>356.8</v>
      </c>
      <c r="G35" s="2679">
        <v>881.1</v>
      </c>
      <c r="H35" s="2680">
        <f>H36+H38+H39</f>
        <v>288</v>
      </c>
      <c r="I35" s="2680">
        <f t="shared" ref="I35:J35" si="3">I36+I38+I39</f>
        <v>1327</v>
      </c>
      <c r="J35" s="2680">
        <f t="shared" si="3"/>
        <v>876</v>
      </c>
      <c r="K35" s="2680">
        <f>K36+K38+K39</f>
        <v>2175</v>
      </c>
      <c r="L35" s="2680">
        <f>L36+L38+L39</f>
        <v>779</v>
      </c>
      <c r="M35" s="2680">
        <f t="shared" ref="M35" si="4">M36+M38+M39</f>
        <v>647</v>
      </c>
      <c r="N35" s="2680">
        <v>1001</v>
      </c>
      <c r="O35" s="2681">
        <v>366</v>
      </c>
    </row>
    <row r="36" spans="1:18" s="2676" customFormat="1" ht="16.5" customHeight="1" x14ac:dyDescent="0.25">
      <c r="A36" s="4531" t="s">
        <v>5183</v>
      </c>
      <c r="B36" s="4532"/>
      <c r="C36" s="2677">
        <v>13.042000000000002</v>
      </c>
      <c r="D36" s="2677">
        <v>148.74799999999999</v>
      </c>
      <c r="E36" s="2678">
        <v>282.3</v>
      </c>
      <c r="F36" s="2678">
        <v>356.8</v>
      </c>
      <c r="G36" s="2679">
        <v>94</v>
      </c>
      <c r="H36" s="2682">
        <v>214</v>
      </c>
      <c r="I36" s="2680">
        <v>1228</v>
      </c>
      <c r="J36" s="2682">
        <v>656</v>
      </c>
      <c r="K36" s="2682">
        <v>2046</v>
      </c>
      <c r="L36" s="2680">
        <v>444</v>
      </c>
      <c r="M36" s="2680">
        <v>478</v>
      </c>
      <c r="N36" s="2680">
        <v>981</v>
      </c>
      <c r="O36" s="2681">
        <v>366</v>
      </c>
      <c r="P36" s="2683"/>
    </row>
    <row r="37" spans="1:18" s="2676" customFormat="1" ht="16.5" customHeight="1" x14ac:dyDescent="0.25">
      <c r="A37" s="4531" t="s">
        <v>5186</v>
      </c>
      <c r="B37" s="4532"/>
      <c r="C37" s="2677">
        <v>1.9730000000000001</v>
      </c>
      <c r="D37" s="2677">
        <v>65.108999999999995</v>
      </c>
      <c r="E37" s="2678">
        <v>150.26</v>
      </c>
      <c r="F37" s="2678">
        <v>288.3</v>
      </c>
      <c r="G37" s="2679">
        <v>10.1</v>
      </c>
      <c r="H37" s="2682">
        <v>44</v>
      </c>
      <c r="I37" s="2682">
        <v>184</v>
      </c>
      <c r="J37" s="2682">
        <v>214</v>
      </c>
      <c r="K37" s="2682">
        <v>714</v>
      </c>
      <c r="L37" s="2682">
        <v>164</v>
      </c>
      <c r="M37" s="2682">
        <v>223</v>
      </c>
      <c r="N37" s="2682">
        <v>266</v>
      </c>
      <c r="O37" s="2681">
        <v>133</v>
      </c>
    </row>
    <row r="38" spans="1:18" s="2676" customFormat="1" ht="16.5" customHeight="1" x14ac:dyDescent="0.25">
      <c r="A38" s="4531" t="s">
        <v>5189</v>
      </c>
      <c r="B38" s="4532"/>
      <c r="C38" s="2684">
        <v>0</v>
      </c>
      <c r="D38" s="2684">
        <v>0</v>
      </c>
      <c r="E38" s="2685">
        <v>1.17</v>
      </c>
      <c r="F38" s="2686">
        <v>0</v>
      </c>
      <c r="G38" s="2679">
        <v>787</v>
      </c>
      <c r="H38" s="2682">
        <v>61</v>
      </c>
      <c r="I38" s="2687">
        <v>0</v>
      </c>
      <c r="J38" s="2682">
        <v>125</v>
      </c>
      <c r="K38" s="2682">
        <v>128</v>
      </c>
      <c r="L38" s="2682">
        <v>335</v>
      </c>
      <c r="M38" s="2682">
        <v>0</v>
      </c>
      <c r="N38" s="2682">
        <v>0</v>
      </c>
      <c r="O38" s="2681">
        <v>0</v>
      </c>
    </row>
    <row r="39" spans="1:18" s="2676" customFormat="1" ht="16.5" customHeight="1" x14ac:dyDescent="0.25">
      <c r="A39" s="4531" t="s">
        <v>5190</v>
      </c>
      <c r="B39" s="4532"/>
      <c r="C39" s="2677">
        <v>0</v>
      </c>
      <c r="D39" s="2677">
        <v>0</v>
      </c>
      <c r="E39" s="2686" t="s">
        <v>5172</v>
      </c>
      <c r="F39" s="2686" t="s">
        <v>5172</v>
      </c>
      <c r="G39" s="2688" t="s">
        <v>5172</v>
      </c>
      <c r="H39" s="2682">
        <v>13</v>
      </c>
      <c r="I39" s="2682">
        <v>99</v>
      </c>
      <c r="J39" s="2682">
        <v>95</v>
      </c>
      <c r="K39" s="2682">
        <v>1</v>
      </c>
      <c r="L39" s="2682">
        <v>0</v>
      </c>
      <c r="M39" s="2682">
        <v>169</v>
      </c>
      <c r="N39" s="2682">
        <v>6</v>
      </c>
      <c r="O39" s="2681">
        <v>1</v>
      </c>
      <c r="P39" s="2683"/>
    </row>
    <row r="40" spans="1:18" s="2676" customFormat="1" ht="16.5" customHeight="1" x14ac:dyDescent="0.25">
      <c r="A40" s="4531" t="s">
        <v>5217</v>
      </c>
      <c r="B40" s="4532"/>
      <c r="C40" s="2677">
        <v>0</v>
      </c>
      <c r="D40" s="2677">
        <v>94.421000000000006</v>
      </c>
      <c r="E40" s="2678">
        <f>E41</f>
        <v>12.71</v>
      </c>
      <c r="F40" s="2678">
        <f>F41</f>
        <v>24.7</v>
      </c>
      <c r="G40" s="2679">
        <v>66</v>
      </c>
      <c r="H40" s="2682">
        <v>69</v>
      </c>
      <c r="I40" s="2682">
        <v>70</v>
      </c>
      <c r="J40" s="2682">
        <v>203</v>
      </c>
      <c r="K40" s="2682">
        <v>184</v>
      </c>
      <c r="L40" s="2682">
        <v>135</v>
      </c>
      <c r="M40" s="2682">
        <v>151</v>
      </c>
      <c r="N40" s="2682">
        <v>54</v>
      </c>
      <c r="O40" s="2681">
        <v>38</v>
      </c>
    </row>
    <row r="41" spans="1:18" s="2676" customFormat="1" ht="16.5" customHeight="1" x14ac:dyDescent="0.25">
      <c r="A41" s="4531" t="s">
        <v>5192</v>
      </c>
      <c r="B41" s="4532"/>
      <c r="C41" s="2677">
        <v>0</v>
      </c>
      <c r="D41" s="2677">
        <v>94.421000000000006</v>
      </c>
      <c r="E41" s="2678">
        <v>12.71</v>
      </c>
      <c r="F41" s="2678">
        <v>24.7</v>
      </c>
      <c r="G41" s="2679">
        <v>56</v>
      </c>
      <c r="H41" s="2682">
        <v>1</v>
      </c>
      <c r="I41" s="2682">
        <v>6</v>
      </c>
      <c r="J41" s="2682">
        <v>108</v>
      </c>
      <c r="K41" s="2682">
        <v>83</v>
      </c>
      <c r="L41" s="2682">
        <v>82</v>
      </c>
      <c r="M41" s="2682">
        <v>124</v>
      </c>
      <c r="N41" s="2682">
        <v>24</v>
      </c>
      <c r="O41" s="2681">
        <v>14</v>
      </c>
    </row>
    <row r="42" spans="1:18" s="2676" customFormat="1" ht="16.5" customHeight="1" x14ac:dyDescent="0.25">
      <c r="A42" s="3606" t="s">
        <v>5218</v>
      </c>
      <c r="B42" s="3607"/>
      <c r="C42" s="2667">
        <f t="shared" ref="C42:O42" si="5">C43+C52</f>
        <v>1005.755</v>
      </c>
      <c r="D42" s="2667">
        <f t="shared" si="5"/>
        <v>1551.723</v>
      </c>
      <c r="E42" s="2668">
        <f t="shared" si="5"/>
        <v>1316.04</v>
      </c>
      <c r="F42" s="2668">
        <f t="shared" si="5"/>
        <v>1029.6500000000001</v>
      </c>
      <c r="G42" s="2669">
        <f t="shared" si="5"/>
        <v>3062</v>
      </c>
      <c r="H42" s="2674">
        <f t="shared" si="5"/>
        <v>5659</v>
      </c>
      <c r="I42" s="2674">
        <f t="shared" si="5"/>
        <v>4070</v>
      </c>
      <c r="J42" s="2674">
        <f t="shared" si="5"/>
        <v>5242</v>
      </c>
      <c r="K42" s="2674">
        <f t="shared" si="5"/>
        <v>3653</v>
      </c>
      <c r="L42" s="2674">
        <f t="shared" si="5"/>
        <v>4240</v>
      </c>
      <c r="M42" s="2674">
        <f t="shared" si="5"/>
        <v>3576</v>
      </c>
      <c r="N42" s="2674">
        <f t="shared" si="5"/>
        <v>3180</v>
      </c>
      <c r="O42" s="2675">
        <f t="shared" si="5"/>
        <v>2135</v>
      </c>
    </row>
    <row r="43" spans="1:18" s="2676" customFormat="1" ht="16.5" customHeight="1" x14ac:dyDescent="0.25">
      <c r="A43" s="4531" t="s">
        <v>5194</v>
      </c>
      <c r="B43" s="4532"/>
      <c r="C43" s="2677">
        <f t="shared" ref="C43:J43" si="6">C44+C45+C46+C47+C48+C49+C50+C51</f>
        <v>862.04899999999998</v>
      </c>
      <c r="D43" s="2677">
        <f t="shared" si="6"/>
        <v>1186.0229999999999</v>
      </c>
      <c r="E43" s="2678">
        <f t="shared" si="6"/>
        <v>589.54000000000008</v>
      </c>
      <c r="F43" s="2678">
        <f t="shared" si="6"/>
        <v>669.3</v>
      </c>
      <c r="G43" s="2679">
        <f t="shared" si="6"/>
        <v>1288.0000000000002</v>
      </c>
      <c r="H43" s="2680">
        <f t="shared" si="6"/>
        <v>4428</v>
      </c>
      <c r="I43" s="2680">
        <f t="shared" si="6"/>
        <v>3044</v>
      </c>
      <c r="J43" s="2680">
        <f t="shared" si="6"/>
        <v>4444</v>
      </c>
      <c r="K43" s="2680">
        <f>K44+K45+K46+K47+K48+K49+K50+K51</f>
        <v>3023</v>
      </c>
      <c r="L43" s="2680">
        <f>L44+L45+L46+L47+L48+L49+L50+L51</f>
        <v>3940</v>
      </c>
      <c r="M43" s="2680">
        <f t="shared" ref="M43:O43" si="7">M44+M45+M46+M47+M48+M49+M50+M51</f>
        <v>3077</v>
      </c>
      <c r="N43" s="2680">
        <f t="shared" si="7"/>
        <v>2244</v>
      </c>
      <c r="O43" s="2690">
        <f t="shared" si="7"/>
        <v>1732</v>
      </c>
    </row>
    <row r="44" spans="1:18" s="2676" customFormat="1" ht="16.5" customHeight="1" x14ac:dyDescent="0.25">
      <c r="A44" s="3608" t="s">
        <v>5219</v>
      </c>
      <c r="B44" s="3609"/>
      <c r="C44" s="2677">
        <v>0</v>
      </c>
      <c r="D44" s="2677">
        <v>0</v>
      </c>
      <c r="E44" s="2678">
        <v>4.47</v>
      </c>
      <c r="F44" s="2691">
        <v>0</v>
      </c>
      <c r="G44" s="2692">
        <v>0</v>
      </c>
      <c r="H44" s="2693">
        <v>0</v>
      </c>
      <c r="I44" s="2682">
        <v>4</v>
      </c>
      <c r="J44" s="2682">
        <v>1</v>
      </c>
      <c r="K44" s="2682">
        <v>0</v>
      </c>
      <c r="L44" s="2682">
        <v>0</v>
      </c>
      <c r="M44" s="2682">
        <v>0</v>
      </c>
      <c r="N44" s="2682">
        <v>0</v>
      </c>
      <c r="O44" s="2681">
        <v>0</v>
      </c>
    </row>
    <row r="45" spans="1:18" s="2676" customFormat="1" ht="16.5" customHeight="1" x14ac:dyDescent="0.25">
      <c r="A45" s="3608" t="s">
        <v>5220</v>
      </c>
      <c r="B45" s="3609"/>
      <c r="C45" s="2677">
        <v>0</v>
      </c>
      <c r="D45" s="2677">
        <v>0</v>
      </c>
      <c r="E45" s="2691">
        <v>0</v>
      </c>
      <c r="F45" s="2691">
        <v>0</v>
      </c>
      <c r="G45" s="2692">
        <v>0</v>
      </c>
      <c r="H45" s="2682">
        <v>2</v>
      </c>
      <c r="I45" s="2682">
        <v>6</v>
      </c>
      <c r="J45" s="2682">
        <v>498</v>
      </c>
      <c r="K45" s="2682">
        <v>344</v>
      </c>
      <c r="L45" s="2682">
        <v>733</v>
      </c>
      <c r="M45" s="2682">
        <v>211</v>
      </c>
      <c r="N45" s="2680">
        <v>1040</v>
      </c>
      <c r="O45" s="2690">
        <v>1247</v>
      </c>
    </row>
    <row r="46" spans="1:18" s="2676" customFormat="1" ht="16.5" customHeight="1" x14ac:dyDescent="0.25">
      <c r="A46" s="3608" t="s">
        <v>5221</v>
      </c>
      <c r="B46" s="3609"/>
      <c r="C46" s="2677">
        <v>291.45299999999997</v>
      </c>
      <c r="D46" s="2677">
        <v>267.36399999999998</v>
      </c>
      <c r="E46" s="2678">
        <v>234.77</v>
      </c>
      <c r="F46" s="2678">
        <v>95</v>
      </c>
      <c r="G46" s="2679">
        <v>71.3</v>
      </c>
      <c r="H46" s="2680">
        <v>1184</v>
      </c>
      <c r="I46" s="2680">
        <v>1145</v>
      </c>
      <c r="J46" s="2682">
        <v>897</v>
      </c>
      <c r="K46" s="2682">
        <v>483</v>
      </c>
      <c r="L46" s="2682">
        <v>235</v>
      </c>
      <c r="M46" s="2682">
        <v>547</v>
      </c>
      <c r="N46" s="2682">
        <v>343</v>
      </c>
      <c r="O46" s="2681">
        <v>402</v>
      </c>
      <c r="P46" s="2683"/>
      <c r="Q46" s="2683"/>
      <c r="R46" s="2683"/>
    </row>
    <row r="47" spans="1:18" s="2676" customFormat="1" ht="16.5" customHeight="1" x14ac:dyDescent="0.25">
      <c r="A47" s="3608" t="s">
        <v>5222</v>
      </c>
      <c r="B47" s="3609"/>
      <c r="C47" s="2677">
        <v>269.738</v>
      </c>
      <c r="D47" s="2677">
        <v>146.17500000000001</v>
      </c>
      <c r="E47" s="2678">
        <v>9.6</v>
      </c>
      <c r="F47" s="2678">
        <v>9</v>
      </c>
      <c r="G47" s="2679">
        <v>9</v>
      </c>
      <c r="H47" s="2682">
        <v>672</v>
      </c>
      <c r="I47" s="2682">
        <v>92</v>
      </c>
      <c r="J47" s="2682">
        <v>16</v>
      </c>
      <c r="K47" s="2682">
        <v>32</v>
      </c>
      <c r="L47" s="2682">
        <v>666</v>
      </c>
      <c r="M47" s="2682">
        <v>0</v>
      </c>
      <c r="N47" s="2682">
        <v>202</v>
      </c>
      <c r="O47" s="2681">
        <v>25</v>
      </c>
    </row>
    <row r="48" spans="1:18" s="2676" customFormat="1" ht="16.5" customHeight="1" x14ac:dyDescent="0.25">
      <c r="A48" s="3608" t="s">
        <v>5195</v>
      </c>
      <c r="B48" s="3609"/>
      <c r="C48" s="2677">
        <v>5.508</v>
      </c>
      <c r="D48" s="2677">
        <v>127.434</v>
      </c>
      <c r="E48" s="2678">
        <v>139.93</v>
      </c>
      <c r="F48" s="2678">
        <v>86</v>
      </c>
      <c r="G48" s="2679">
        <v>98.1</v>
      </c>
      <c r="H48" s="2682">
        <v>382</v>
      </c>
      <c r="I48" s="2682">
        <v>54</v>
      </c>
      <c r="J48" s="2682">
        <v>72</v>
      </c>
      <c r="K48" s="2682">
        <v>132</v>
      </c>
      <c r="L48" s="2682">
        <v>47</v>
      </c>
      <c r="M48" s="2682">
        <v>850</v>
      </c>
      <c r="N48" s="2682">
        <v>92</v>
      </c>
      <c r="O48" s="2681">
        <v>41</v>
      </c>
    </row>
    <row r="49" spans="1:16" s="2676" customFormat="1" ht="16.5" customHeight="1" x14ac:dyDescent="0.25">
      <c r="A49" s="3608" t="s">
        <v>5223</v>
      </c>
      <c r="B49" s="3609"/>
      <c r="C49" s="2677">
        <v>187.185</v>
      </c>
      <c r="D49" s="2677">
        <v>175.42099999999999</v>
      </c>
      <c r="E49" s="2678">
        <v>166.91</v>
      </c>
      <c r="F49" s="2678">
        <v>209.9</v>
      </c>
      <c r="G49" s="2679">
        <v>109</v>
      </c>
      <c r="H49" s="2682">
        <v>77</v>
      </c>
      <c r="I49" s="2682">
        <v>181</v>
      </c>
      <c r="J49" s="2682">
        <v>157</v>
      </c>
      <c r="K49" s="2682">
        <v>184</v>
      </c>
      <c r="L49" s="2682">
        <v>709</v>
      </c>
      <c r="M49" s="2682">
        <v>172</v>
      </c>
      <c r="N49" s="2682">
        <v>281</v>
      </c>
      <c r="O49" s="2681">
        <v>0</v>
      </c>
    </row>
    <row r="50" spans="1:16" s="2676" customFormat="1" ht="16.5" customHeight="1" x14ac:dyDescent="0.25">
      <c r="A50" s="3608" t="s">
        <v>5196</v>
      </c>
      <c r="B50" s="3609"/>
      <c r="C50" s="2677">
        <v>13.68</v>
      </c>
      <c r="D50" s="2677">
        <v>35.116</v>
      </c>
      <c r="E50" s="2678">
        <v>20.440000000000001</v>
      </c>
      <c r="F50" s="2678">
        <v>70.400000000000006</v>
      </c>
      <c r="G50" s="2679">
        <v>325.3</v>
      </c>
      <c r="H50" s="2682">
        <v>79</v>
      </c>
      <c r="I50" s="2682">
        <v>96</v>
      </c>
      <c r="J50" s="2682">
        <v>47</v>
      </c>
      <c r="K50" s="2682">
        <v>50</v>
      </c>
      <c r="L50" s="2682">
        <v>79</v>
      </c>
      <c r="M50" s="2682">
        <v>241</v>
      </c>
      <c r="N50" s="2682">
        <v>95</v>
      </c>
      <c r="O50" s="2681">
        <v>17</v>
      </c>
      <c r="P50" s="2683"/>
    </row>
    <row r="51" spans="1:16" s="2676" customFormat="1" ht="16.5" customHeight="1" x14ac:dyDescent="0.25">
      <c r="A51" s="3608" t="s">
        <v>5197</v>
      </c>
      <c r="B51" s="3609"/>
      <c r="C51" s="2677">
        <v>94.485000000000014</v>
      </c>
      <c r="D51" s="2677">
        <v>434.51299999999998</v>
      </c>
      <c r="E51" s="2678">
        <v>13.420000000000041</v>
      </c>
      <c r="F51" s="2678">
        <v>198.99999999999997</v>
      </c>
      <c r="G51" s="2679">
        <v>675.30000000000018</v>
      </c>
      <c r="H51" s="2680">
        <v>2032</v>
      </c>
      <c r="I51" s="2680">
        <v>1466</v>
      </c>
      <c r="J51" s="2680">
        <v>2756</v>
      </c>
      <c r="K51" s="2680">
        <v>1798</v>
      </c>
      <c r="L51" s="2680">
        <v>1471</v>
      </c>
      <c r="M51" s="2680">
        <v>1056</v>
      </c>
      <c r="N51" s="2680">
        <v>191</v>
      </c>
      <c r="O51" s="2681">
        <v>0</v>
      </c>
    </row>
    <row r="52" spans="1:16" s="2676" customFormat="1" ht="16.5" customHeight="1" x14ac:dyDescent="0.25">
      <c r="A52" s="3610" t="s">
        <v>5224</v>
      </c>
      <c r="B52" s="3607"/>
      <c r="C52" s="2677">
        <v>143.70599999999999</v>
      </c>
      <c r="D52" s="2677">
        <f t="shared" ref="D52:O52" si="8">D53+D63</f>
        <v>365.7</v>
      </c>
      <c r="E52" s="2679">
        <f t="shared" si="8"/>
        <v>726.5</v>
      </c>
      <c r="F52" s="2679">
        <f t="shared" si="8"/>
        <v>360.35</v>
      </c>
      <c r="G52" s="2679">
        <f t="shared" si="8"/>
        <v>1774</v>
      </c>
      <c r="H52" s="2680">
        <f t="shared" si="8"/>
        <v>1231</v>
      </c>
      <c r="I52" s="2680">
        <f t="shared" si="8"/>
        <v>1026</v>
      </c>
      <c r="J52" s="2682">
        <f t="shared" si="8"/>
        <v>798</v>
      </c>
      <c r="K52" s="2682">
        <f t="shared" si="8"/>
        <v>630</v>
      </c>
      <c r="L52" s="2682">
        <f t="shared" si="8"/>
        <v>300</v>
      </c>
      <c r="M52" s="2682">
        <f t="shared" si="8"/>
        <v>499</v>
      </c>
      <c r="N52" s="2682">
        <f t="shared" si="8"/>
        <v>936</v>
      </c>
      <c r="O52" s="2681">
        <f t="shared" si="8"/>
        <v>403</v>
      </c>
    </row>
    <row r="53" spans="1:16" s="2676" customFormat="1" ht="16.5" customHeight="1" x14ac:dyDescent="0.25">
      <c r="A53" s="3610" t="s">
        <v>5225</v>
      </c>
      <c r="B53" s="3607"/>
      <c r="C53" s="2677">
        <f>134.39</f>
        <v>134.38999999999999</v>
      </c>
      <c r="D53" s="2677">
        <v>331</v>
      </c>
      <c r="E53" s="2679">
        <v>723</v>
      </c>
      <c r="F53" s="2679">
        <v>349</v>
      </c>
      <c r="G53" s="2679">
        <v>1774</v>
      </c>
      <c r="H53" s="2680">
        <f>H54+H56</f>
        <v>1014</v>
      </c>
      <c r="I53" s="2682">
        <f>I54+I56</f>
        <v>982</v>
      </c>
      <c r="J53" s="2682">
        <f>J54+J56</f>
        <v>576</v>
      </c>
      <c r="K53" s="2682">
        <f>K54+K56</f>
        <v>565</v>
      </c>
      <c r="L53" s="2682">
        <f>L54+L56</f>
        <v>278</v>
      </c>
      <c r="M53" s="2682">
        <f t="shared" ref="M53:O53" si="9">M54+M56</f>
        <v>499</v>
      </c>
      <c r="N53" s="2682">
        <f t="shared" si="9"/>
        <v>907</v>
      </c>
      <c r="O53" s="2681">
        <f t="shared" si="9"/>
        <v>403</v>
      </c>
    </row>
    <row r="54" spans="1:16" s="2676" customFormat="1" ht="16.5" customHeight="1" x14ac:dyDescent="0.25">
      <c r="A54" s="4531" t="s">
        <v>5203</v>
      </c>
      <c r="B54" s="4532"/>
      <c r="C54" s="2677">
        <v>0</v>
      </c>
      <c r="D54" s="2677">
        <v>0</v>
      </c>
      <c r="E54" s="2686">
        <v>0</v>
      </c>
      <c r="F54" s="2686">
        <v>0</v>
      </c>
      <c r="G54" s="2688">
        <v>0</v>
      </c>
      <c r="H54" s="2682">
        <v>46</v>
      </c>
      <c r="I54" s="2653">
        <v>0</v>
      </c>
      <c r="J54" s="2682">
        <v>175</v>
      </c>
      <c r="K54" s="2682">
        <v>195</v>
      </c>
      <c r="L54" s="2682">
        <v>95</v>
      </c>
      <c r="M54" s="2682">
        <v>12</v>
      </c>
      <c r="N54" s="2682">
        <v>25</v>
      </c>
      <c r="O54" s="2681">
        <v>4</v>
      </c>
    </row>
    <row r="55" spans="1:16" s="2676" customFormat="1" ht="16.5" customHeight="1" x14ac:dyDescent="0.25">
      <c r="A55" s="4531" t="s">
        <v>5204</v>
      </c>
      <c r="B55" s="4532"/>
      <c r="C55" s="2677">
        <v>0</v>
      </c>
      <c r="D55" s="2677">
        <v>0</v>
      </c>
      <c r="E55" s="2686">
        <v>0</v>
      </c>
      <c r="F55" s="2686">
        <v>0</v>
      </c>
      <c r="G55" s="2688">
        <v>0</v>
      </c>
      <c r="H55" s="2682">
        <v>46</v>
      </c>
      <c r="I55" s="2653">
        <v>0</v>
      </c>
      <c r="J55" s="2682">
        <v>174</v>
      </c>
      <c r="K55" s="2682">
        <v>194</v>
      </c>
      <c r="L55" s="2682">
        <v>68</v>
      </c>
      <c r="M55" s="2682">
        <v>12</v>
      </c>
      <c r="N55" s="2682">
        <v>25</v>
      </c>
      <c r="O55" s="2681">
        <v>4</v>
      </c>
      <c r="P55" s="2683"/>
    </row>
    <row r="56" spans="1:16" s="2676" customFormat="1" ht="16.5" customHeight="1" x14ac:dyDescent="0.25">
      <c r="A56" s="4531" t="s">
        <v>5205</v>
      </c>
      <c r="B56" s="4532"/>
      <c r="C56" s="2677">
        <f t="shared" ref="C56:K56" si="10">C57+C60</f>
        <v>2</v>
      </c>
      <c r="D56" s="2677">
        <f t="shared" si="10"/>
        <v>30.9</v>
      </c>
      <c r="E56" s="2678">
        <f t="shared" si="10"/>
        <v>45.099999999999994</v>
      </c>
      <c r="F56" s="2678">
        <f t="shared" si="10"/>
        <v>12</v>
      </c>
      <c r="G56" s="2679">
        <f t="shared" si="10"/>
        <v>1702.8</v>
      </c>
      <c r="H56" s="2682">
        <f t="shared" si="10"/>
        <v>968</v>
      </c>
      <c r="I56" s="2682">
        <f t="shared" si="10"/>
        <v>982</v>
      </c>
      <c r="J56" s="2682">
        <f t="shared" si="10"/>
        <v>401</v>
      </c>
      <c r="K56" s="2682">
        <f t="shared" si="10"/>
        <v>370</v>
      </c>
      <c r="L56" s="2682">
        <f>L57+L60</f>
        <v>183</v>
      </c>
      <c r="M56" s="2682">
        <f t="shared" ref="M56:O56" si="11">M57+M60</f>
        <v>487</v>
      </c>
      <c r="N56" s="2682">
        <f t="shared" si="11"/>
        <v>882</v>
      </c>
      <c r="O56" s="2681">
        <f t="shared" si="11"/>
        <v>399</v>
      </c>
    </row>
    <row r="57" spans="1:16" s="2676" customFormat="1" ht="16.5" customHeight="1" x14ac:dyDescent="0.25">
      <c r="A57" s="4531" t="s">
        <v>5206</v>
      </c>
      <c r="B57" s="4532"/>
      <c r="C57" s="2694">
        <v>2</v>
      </c>
      <c r="D57" s="2694">
        <f>D58</f>
        <v>30.9</v>
      </c>
      <c r="E57" s="2695">
        <f>E58</f>
        <v>27.4</v>
      </c>
      <c r="F57" s="2695">
        <f>F58</f>
        <v>12</v>
      </c>
      <c r="G57" s="2695">
        <f>G58</f>
        <v>1027</v>
      </c>
      <c r="H57" s="2682">
        <f>H58+H59</f>
        <v>717</v>
      </c>
      <c r="I57" s="2682">
        <f>I58+I59</f>
        <v>574</v>
      </c>
      <c r="J57" s="2682">
        <f>J58+J59</f>
        <v>360</v>
      </c>
      <c r="K57" s="2682">
        <f>K58+K59</f>
        <v>171</v>
      </c>
      <c r="L57" s="2682">
        <f>L58+L59</f>
        <v>183</v>
      </c>
      <c r="M57" s="2682">
        <f t="shared" ref="M57:O57" si="12">M58+M59</f>
        <v>447</v>
      </c>
      <c r="N57" s="2682">
        <f t="shared" si="12"/>
        <v>456</v>
      </c>
      <c r="O57" s="2681">
        <f t="shared" si="12"/>
        <v>392</v>
      </c>
    </row>
    <row r="58" spans="1:16" s="2676" customFormat="1" ht="16.5" customHeight="1" x14ac:dyDescent="0.25">
      <c r="A58" s="3611"/>
      <c r="B58" s="3612" t="s">
        <v>137</v>
      </c>
      <c r="C58" s="2677">
        <v>0</v>
      </c>
      <c r="D58" s="2677">
        <v>30.9</v>
      </c>
      <c r="E58" s="2678">
        <v>27.4</v>
      </c>
      <c r="F58" s="2678">
        <v>12</v>
      </c>
      <c r="G58" s="2679">
        <v>1027</v>
      </c>
      <c r="H58" s="2682">
        <v>61</v>
      </c>
      <c r="I58" s="2682">
        <v>308</v>
      </c>
      <c r="J58" s="2698">
        <v>21</v>
      </c>
      <c r="K58" s="2698">
        <v>0</v>
      </c>
      <c r="L58" s="2653">
        <v>29</v>
      </c>
      <c r="M58" s="2653">
        <v>6</v>
      </c>
      <c r="N58" s="2653">
        <v>63</v>
      </c>
      <c r="O58" s="2681">
        <v>0</v>
      </c>
    </row>
    <row r="59" spans="1:16" s="2676" customFormat="1" ht="16.5" customHeight="1" x14ac:dyDescent="0.25">
      <c r="A59" s="3611"/>
      <c r="B59" s="3612" t="s">
        <v>3823</v>
      </c>
      <c r="C59" s="2677">
        <v>0</v>
      </c>
      <c r="D59" s="2677">
        <v>0</v>
      </c>
      <c r="E59" s="2686">
        <v>0</v>
      </c>
      <c r="F59" s="2686">
        <v>0</v>
      </c>
      <c r="G59" s="2688">
        <v>0</v>
      </c>
      <c r="H59" s="2682">
        <v>656</v>
      </c>
      <c r="I59" s="2682">
        <v>266</v>
      </c>
      <c r="J59" s="2682">
        <v>339</v>
      </c>
      <c r="K59" s="2682">
        <v>171</v>
      </c>
      <c r="L59" s="2682">
        <v>154</v>
      </c>
      <c r="M59" s="2682">
        <v>441</v>
      </c>
      <c r="N59" s="2682">
        <v>393</v>
      </c>
      <c r="O59" s="2681">
        <v>392</v>
      </c>
    </row>
    <row r="60" spans="1:16" s="2676" customFormat="1" ht="16.5" customHeight="1" x14ac:dyDescent="0.25">
      <c r="A60" s="4531" t="s">
        <v>5207</v>
      </c>
      <c r="B60" s="4532"/>
      <c r="C60" s="2677">
        <v>0</v>
      </c>
      <c r="D60" s="2677">
        <v>0</v>
      </c>
      <c r="E60" s="2678">
        <f>E61+E62</f>
        <v>17.7</v>
      </c>
      <c r="F60" s="2686">
        <v>0</v>
      </c>
      <c r="G60" s="2679">
        <f>G61+G62</f>
        <v>675.8</v>
      </c>
      <c r="H60" s="2682">
        <f>H61+H62</f>
        <v>251</v>
      </c>
      <c r="I60" s="2682">
        <f>I61+I62</f>
        <v>408</v>
      </c>
      <c r="J60" s="2682">
        <v>41</v>
      </c>
      <c r="K60" s="2682">
        <f>K61+K62</f>
        <v>199</v>
      </c>
      <c r="L60" s="2682">
        <f>L61+L62</f>
        <v>0</v>
      </c>
      <c r="M60" s="2682">
        <f t="shared" ref="M60:O60" si="13">M61+M62</f>
        <v>40</v>
      </c>
      <c r="N60" s="2682">
        <f t="shared" si="13"/>
        <v>426</v>
      </c>
      <c r="O60" s="2681">
        <f t="shared" si="13"/>
        <v>7</v>
      </c>
    </row>
    <row r="61" spans="1:16" s="2676" customFormat="1" ht="16.5" customHeight="1" x14ac:dyDescent="0.25">
      <c r="A61" s="3613"/>
      <c r="B61" s="3612" t="s">
        <v>138</v>
      </c>
      <c r="C61" s="2677">
        <v>0</v>
      </c>
      <c r="D61" s="2677">
        <v>0</v>
      </c>
      <c r="E61" s="2686">
        <v>0</v>
      </c>
      <c r="F61" s="2686">
        <v>0</v>
      </c>
      <c r="G61" s="2688">
        <v>0</v>
      </c>
      <c r="H61" s="2700">
        <v>0</v>
      </c>
      <c r="I61" s="2682">
        <v>2</v>
      </c>
      <c r="J61" s="2682">
        <v>6</v>
      </c>
      <c r="K61" s="2682">
        <v>41</v>
      </c>
      <c r="L61" s="2682">
        <v>0</v>
      </c>
      <c r="M61" s="2682">
        <v>18</v>
      </c>
      <c r="N61" s="2682">
        <v>9</v>
      </c>
      <c r="O61" s="2681">
        <v>0</v>
      </c>
    </row>
    <row r="62" spans="1:16" s="2676" customFormat="1" ht="16.5" customHeight="1" x14ac:dyDescent="0.25">
      <c r="A62" s="3613"/>
      <c r="B62" s="3612" t="s">
        <v>883</v>
      </c>
      <c r="C62" s="2677">
        <v>0</v>
      </c>
      <c r="D62" s="2677">
        <v>0</v>
      </c>
      <c r="E62" s="2678">
        <f>1.7+16</f>
        <v>17.7</v>
      </c>
      <c r="F62" s="2686">
        <v>0</v>
      </c>
      <c r="G62" s="2679">
        <f>23+36+616.8</f>
        <v>675.8</v>
      </c>
      <c r="H62" s="2682">
        <v>251</v>
      </c>
      <c r="I62" s="2682">
        <v>406</v>
      </c>
      <c r="J62" s="2682">
        <v>35</v>
      </c>
      <c r="K62" s="2682">
        <v>158</v>
      </c>
      <c r="L62" s="2682">
        <v>0</v>
      </c>
      <c r="M62" s="2682">
        <v>22</v>
      </c>
      <c r="N62" s="2682">
        <v>417</v>
      </c>
      <c r="O62" s="2681">
        <v>7</v>
      </c>
    </row>
    <row r="63" spans="1:16" s="2676" customFormat="1" ht="16.5" customHeight="1" x14ac:dyDescent="0.25">
      <c r="A63" s="4531" t="s">
        <v>5208</v>
      </c>
      <c r="B63" s="4532"/>
      <c r="C63" s="2677">
        <v>0</v>
      </c>
      <c r="D63" s="2677">
        <v>34.700000000000003</v>
      </c>
      <c r="E63" s="2679">
        <v>3.5</v>
      </c>
      <c r="F63" s="2679">
        <v>11.35</v>
      </c>
      <c r="G63" s="2688">
        <v>0</v>
      </c>
      <c r="H63" s="2682">
        <v>217</v>
      </c>
      <c r="I63" s="2682">
        <v>44</v>
      </c>
      <c r="J63" s="2682">
        <v>222</v>
      </c>
      <c r="K63" s="2682">
        <v>65</v>
      </c>
      <c r="L63" s="2682">
        <v>22</v>
      </c>
      <c r="M63" s="2682">
        <v>0</v>
      </c>
      <c r="N63" s="2682">
        <v>29</v>
      </c>
      <c r="O63" s="2681">
        <v>0</v>
      </c>
    </row>
    <row r="64" spans="1:16" s="2676" customFormat="1" ht="18.95" customHeight="1" thickBot="1" x14ac:dyDescent="0.3">
      <c r="A64" s="3614" t="s">
        <v>5817</v>
      </c>
      <c r="B64" s="3615"/>
      <c r="C64" s="2701">
        <v>114.907</v>
      </c>
      <c r="D64" s="2701">
        <v>30.811</v>
      </c>
      <c r="E64" s="2702">
        <v>0</v>
      </c>
      <c r="F64" s="2702">
        <v>0</v>
      </c>
      <c r="G64" s="2703">
        <v>0</v>
      </c>
      <c r="H64" s="2704">
        <v>85</v>
      </c>
      <c r="I64" s="2704">
        <v>82</v>
      </c>
      <c r="J64" s="2704">
        <v>8</v>
      </c>
      <c r="K64" s="2704">
        <v>1</v>
      </c>
      <c r="L64" s="2704">
        <v>4</v>
      </c>
      <c r="M64" s="2704">
        <v>28</v>
      </c>
      <c r="N64" s="2704">
        <v>2</v>
      </c>
      <c r="O64" s="2705">
        <v>1700</v>
      </c>
    </row>
    <row r="65" spans="1:15" s="2706" customFormat="1" ht="36.75" customHeight="1" thickTop="1" x14ac:dyDescent="0.25">
      <c r="A65" s="4516" t="s">
        <v>5209</v>
      </c>
      <c r="B65" s="4510"/>
      <c r="C65" s="4510"/>
      <c r="D65" s="4510"/>
      <c r="E65" s="4510"/>
      <c r="F65" s="4510"/>
      <c r="G65" s="4510"/>
      <c r="H65" s="4510"/>
      <c r="I65" s="4510"/>
      <c r="J65" s="4510"/>
      <c r="K65" s="4510"/>
      <c r="L65" s="4510"/>
      <c r="M65" s="4510"/>
      <c r="N65" s="4510"/>
      <c r="O65" s="4510"/>
    </row>
    <row r="66" spans="1:15" s="2706" customFormat="1" ht="15.75" customHeight="1" x14ac:dyDescent="0.25">
      <c r="A66" s="4510" t="s">
        <v>5226</v>
      </c>
      <c r="B66" s="4510"/>
      <c r="C66" s="4510"/>
      <c r="D66" s="4510"/>
      <c r="E66" s="4510"/>
      <c r="F66" s="4510"/>
      <c r="G66" s="4510"/>
      <c r="H66" s="4510"/>
      <c r="I66" s="4510"/>
      <c r="J66" s="4510"/>
      <c r="K66" s="4510"/>
      <c r="L66" s="4510"/>
      <c r="M66" s="4510"/>
      <c r="N66" s="4510"/>
      <c r="O66" s="4510"/>
    </row>
    <row r="67" spans="1:15" s="2706" customFormat="1" ht="15.75" customHeight="1" x14ac:dyDescent="0.25">
      <c r="A67" s="4510" t="s">
        <v>5227</v>
      </c>
      <c r="B67" s="4510"/>
      <c r="C67" s="4510"/>
      <c r="D67" s="4510"/>
      <c r="E67" s="4510"/>
      <c r="F67" s="4510"/>
      <c r="G67" s="4510"/>
      <c r="H67" s="4510"/>
      <c r="I67" s="4510"/>
      <c r="J67" s="4510"/>
      <c r="K67" s="4510"/>
      <c r="L67" s="4510"/>
      <c r="M67" s="4510"/>
      <c r="N67" s="4510"/>
      <c r="O67" s="4510"/>
    </row>
    <row r="68" spans="1:15" s="2706" customFormat="1" ht="15.75" customHeight="1" x14ac:dyDescent="0.25">
      <c r="A68" s="4510" t="s">
        <v>5228</v>
      </c>
      <c r="B68" s="4510"/>
      <c r="C68" s="4510"/>
      <c r="D68" s="4510"/>
      <c r="E68" s="4510"/>
      <c r="F68" s="4510"/>
      <c r="G68" s="4510"/>
      <c r="H68" s="4510"/>
      <c r="I68" s="4510"/>
      <c r="J68" s="4510"/>
      <c r="K68" s="4510"/>
      <c r="L68" s="4510"/>
      <c r="M68" s="4510"/>
      <c r="N68" s="4510"/>
      <c r="O68" s="4510"/>
    </row>
    <row r="69" spans="1:15" s="2706" customFormat="1" ht="15.75" customHeight="1" x14ac:dyDescent="0.25">
      <c r="A69" s="4521" t="s">
        <v>520</v>
      </c>
      <c r="B69" s="4521"/>
      <c r="C69" s="4521"/>
      <c r="D69" s="4521"/>
      <c r="E69" s="4521"/>
      <c r="F69" s="4521"/>
      <c r="G69" s="4521"/>
      <c r="H69" s="4521"/>
      <c r="I69" s="4521"/>
      <c r="J69" s="4521"/>
      <c r="K69" s="4521"/>
      <c r="L69" s="4521"/>
      <c r="M69" s="4521"/>
      <c r="N69" s="4521"/>
      <c r="O69" s="4521"/>
    </row>
    <row r="70" spans="1:15" s="2707" customFormat="1" ht="16.5" x14ac:dyDescent="0.3">
      <c r="A70" s="4536" t="s">
        <v>396</v>
      </c>
      <c r="B70" s="4536"/>
      <c r="C70" s="4536"/>
      <c r="D70" s="4536"/>
      <c r="E70" s="4536"/>
      <c r="F70" s="4536"/>
      <c r="G70" s="4536"/>
      <c r="H70" s="4536"/>
      <c r="I70" s="4536"/>
      <c r="J70" s="4536"/>
      <c r="K70" s="4536"/>
      <c r="L70" s="4536"/>
      <c r="M70" s="4536"/>
      <c r="N70" s="4536"/>
      <c r="O70" s="4536"/>
    </row>
    <row r="71" spans="1:15" s="2676" customFormat="1" ht="12" x14ac:dyDescent="0.25">
      <c r="C71" s="2708"/>
      <c r="D71" s="2708"/>
    </row>
    <row r="72" spans="1:15" s="2676" customFormat="1" ht="12" x14ac:dyDescent="0.25">
      <c r="C72" s="2709"/>
      <c r="D72" s="2709"/>
    </row>
    <row r="73" spans="1:15" s="2676" customFormat="1" ht="12" x14ac:dyDescent="0.25">
      <c r="C73" s="2708"/>
      <c r="D73" s="2708"/>
    </row>
    <row r="74" spans="1:15" s="2676" customFormat="1" ht="12" x14ac:dyDescent="0.25">
      <c r="C74" s="2708"/>
      <c r="D74" s="2708"/>
    </row>
    <row r="75" spans="1:15" ht="12" x14ac:dyDescent="0.25">
      <c r="H75" s="2676"/>
      <c r="I75" s="2676"/>
      <c r="J75" s="2676"/>
      <c r="K75" s="2676"/>
      <c r="L75" s="2676"/>
      <c r="M75" s="2676"/>
      <c r="N75" s="2676"/>
    </row>
  </sheetData>
  <mergeCells count="33">
    <mergeCell ref="A67:O67"/>
    <mergeCell ref="A68:O68"/>
    <mergeCell ref="A69:O69"/>
    <mergeCell ref="A70:O70"/>
    <mergeCell ref="A56:B56"/>
    <mergeCell ref="A57:B57"/>
    <mergeCell ref="A60:B60"/>
    <mergeCell ref="A63:B63"/>
    <mergeCell ref="A65:O65"/>
    <mergeCell ref="A66:O66"/>
    <mergeCell ref="A55:B55"/>
    <mergeCell ref="A33:B33"/>
    <mergeCell ref="A34:B34"/>
    <mergeCell ref="A35:B35"/>
    <mergeCell ref="A36:B36"/>
    <mergeCell ref="A37:B37"/>
    <mergeCell ref="A38:B38"/>
    <mergeCell ref="A39:B39"/>
    <mergeCell ref="A40:B40"/>
    <mergeCell ref="A41:B41"/>
    <mergeCell ref="A43:B43"/>
    <mergeCell ref="A54:B54"/>
    <mergeCell ref="A32:B32"/>
    <mergeCell ref="A1:N1"/>
    <mergeCell ref="P9:AC9"/>
    <mergeCell ref="A21:B21"/>
    <mergeCell ref="A22:O22"/>
    <mergeCell ref="A23:O23"/>
    <mergeCell ref="A27:E27"/>
    <mergeCell ref="F27:J27"/>
    <mergeCell ref="K27:O27"/>
    <mergeCell ref="A28:O28"/>
    <mergeCell ref="A30:O30"/>
  </mergeCells>
  <printOptions verticalCentered="1"/>
  <pageMargins left="0.7" right="0.2" top="0.75" bottom="0.75" header="0.3" footer="0.3"/>
  <pageSetup paperSize="9" scale="3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9"/>
  <sheetViews>
    <sheetView zoomScaleNormal="100" zoomScaleSheetLayoutView="80" workbookViewId="0">
      <selection activeCell="K6" sqref="K6"/>
    </sheetView>
  </sheetViews>
  <sheetFormatPr defaultColWidth="9.140625" defaultRowHeight="15.75" x14ac:dyDescent="0.25"/>
  <cols>
    <col min="1" max="1" width="29" style="2713" customWidth="1"/>
    <col min="2" max="2" width="9.7109375" style="2713" bestFit="1" customWidth="1"/>
    <col min="3" max="3" width="11.85546875" style="2713" bestFit="1" customWidth="1"/>
    <col min="4" max="4" width="10.42578125" style="2713" bestFit="1" customWidth="1"/>
    <col min="5" max="5" width="12" style="2713" bestFit="1" customWidth="1"/>
    <col min="6" max="6" width="11.85546875" style="2713" bestFit="1" customWidth="1"/>
    <col min="7" max="7" width="10.85546875" style="2713" bestFit="1" customWidth="1"/>
    <col min="8" max="8" width="13.28515625" style="2713" bestFit="1" customWidth="1"/>
    <col min="9" max="9" width="10.85546875" style="2713" bestFit="1" customWidth="1"/>
    <col min="10" max="16384" width="9.140625" style="2713"/>
  </cols>
  <sheetData>
    <row r="1" spans="1:9" s="2711" customFormat="1" ht="17.25" customHeight="1" x14ac:dyDescent="0.25">
      <c r="A1" s="3632" t="s">
        <v>5229</v>
      </c>
      <c r="B1" s="2710"/>
      <c r="C1" s="2710"/>
      <c r="D1" s="2710"/>
      <c r="E1" s="2710"/>
      <c r="F1" s="2710"/>
    </row>
    <row r="2" spans="1:9" ht="17.25" thickBot="1" x14ac:dyDescent="0.35">
      <c r="A2" s="2712"/>
      <c r="B2" s="2712"/>
      <c r="C2" s="2712"/>
      <c r="D2" s="2712"/>
      <c r="F2" s="2714"/>
      <c r="G2" s="2715"/>
      <c r="H2" s="2715"/>
      <c r="I2" s="3633" t="s">
        <v>7</v>
      </c>
    </row>
    <row r="3" spans="1:9" s="2716" customFormat="1" ht="18.75" thickTop="1" thickBot="1" x14ac:dyDescent="0.3">
      <c r="A3" s="3637"/>
      <c r="B3" s="3634" t="s">
        <v>152</v>
      </c>
      <c r="C3" s="3635" t="s">
        <v>5230</v>
      </c>
      <c r="D3" s="3635" t="s">
        <v>5231</v>
      </c>
      <c r="E3" s="3635" t="s">
        <v>5232</v>
      </c>
      <c r="F3" s="3635" t="s">
        <v>154</v>
      </c>
      <c r="G3" s="3635" t="s">
        <v>5233</v>
      </c>
      <c r="H3" s="3635" t="s">
        <v>5234</v>
      </c>
      <c r="I3" s="3636" t="s">
        <v>5235</v>
      </c>
    </row>
    <row r="4" spans="1:9" ht="17.25" x14ac:dyDescent="0.25">
      <c r="A4" s="3638" t="s">
        <v>5236</v>
      </c>
      <c r="B4" s="3639">
        <v>425</v>
      </c>
      <c r="C4" s="3640">
        <v>524</v>
      </c>
      <c r="D4" s="3641">
        <v>519</v>
      </c>
      <c r="E4" s="3641">
        <v>531</v>
      </c>
      <c r="F4" s="3641">
        <v>473</v>
      </c>
      <c r="G4" s="3639">
        <v>600</v>
      </c>
      <c r="H4" s="3639">
        <v>659</v>
      </c>
      <c r="I4" s="3642">
        <v>713</v>
      </c>
    </row>
    <row r="5" spans="1:9" ht="17.25" x14ac:dyDescent="0.25">
      <c r="A5" s="3643" t="s">
        <v>4129</v>
      </c>
      <c r="B5" s="3644"/>
      <c r="C5" s="3645"/>
      <c r="D5" s="3646"/>
      <c r="E5" s="3646"/>
      <c r="F5" s="3646"/>
      <c r="G5" s="3644"/>
      <c r="H5" s="3644"/>
      <c r="I5" s="3647"/>
    </row>
    <row r="6" spans="1:9" ht="17.25" x14ac:dyDescent="0.25">
      <c r="A6" s="3648" t="s">
        <v>163</v>
      </c>
      <c r="B6" s="3649">
        <v>134</v>
      </c>
      <c r="C6" s="3650">
        <v>146</v>
      </c>
      <c r="D6" s="3649">
        <v>144</v>
      </c>
      <c r="E6" s="3649">
        <v>154</v>
      </c>
      <c r="F6" s="3649">
        <v>128</v>
      </c>
      <c r="G6" s="3649">
        <v>158</v>
      </c>
      <c r="H6" s="3649">
        <v>169</v>
      </c>
      <c r="I6" s="3651">
        <v>171</v>
      </c>
    </row>
    <row r="7" spans="1:9" ht="17.25" x14ac:dyDescent="0.25">
      <c r="A7" s="3648" t="s">
        <v>5237</v>
      </c>
      <c r="B7" s="3649">
        <v>72</v>
      </c>
      <c r="C7" s="3650">
        <v>97</v>
      </c>
      <c r="D7" s="3649">
        <v>89</v>
      </c>
      <c r="E7" s="3649">
        <v>84</v>
      </c>
      <c r="F7" s="3649">
        <v>69</v>
      </c>
      <c r="G7" s="3649">
        <v>89</v>
      </c>
      <c r="H7" s="3649">
        <v>98.7</v>
      </c>
      <c r="I7" s="3651">
        <v>104</v>
      </c>
    </row>
    <row r="8" spans="1:9" ht="17.25" x14ac:dyDescent="0.25">
      <c r="A8" s="3648" t="s">
        <v>5238</v>
      </c>
      <c r="B8" s="3649">
        <v>40</v>
      </c>
      <c r="C8" s="3650">
        <v>40</v>
      </c>
      <c r="D8" s="3649">
        <v>34</v>
      </c>
      <c r="E8" s="3649">
        <v>41</v>
      </c>
      <c r="F8" s="3649">
        <v>40</v>
      </c>
      <c r="G8" s="3649">
        <v>50</v>
      </c>
      <c r="H8" s="3649">
        <v>60.5</v>
      </c>
      <c r="I8" s="3651">
        <v>63</v>
      </c>
    </row>
    <row r="9" spans="1:9" ht="17.25" x14ac:dyDescent="0.25">
      <c r="A9" s="3648" t="s">
        <v>5239</v>
      </c>
      <c r="B9" s="3649">
        <v>22</v>
      </c>
      <c r="C9" s="3650">
        <v>26</v>
      </c>
      <c r="D9" s="3649">
        <v>25</v>
      </c>
      <c r="E9" s="3649">
        <v>24</v>
      </c>
      <c r="F9" s="3649">
        <v>23</v>
      </c>
      <c r="G9" s="3649">
        <v>28</v>
      </c>
      <c r="H9" s="3649">
        <v>33.299999999999997</v>
      </c>
      <c r="I9" s="3651">
        <v>41</v>
      </c>
    </row>
    <row r="10" spans="1:9" ht="17.25" x14ac:dyDescent="0.25">
      <c r="A10" s="3648" t="s">
        <v>5240</v>
      </c>
      <c r="B10" s="3649">
        <v>16</v>
      </c>
      <c r="C10" s="3650">
        <v>20</v>
      </c>
      <c r="D10" s="3649">
        <v>22</v>
      </c>
      <c r="E10" s="3649">
        <v>23</v>
      </c>
      <c r="F10" s="3649">
        <v>18</v>
      </c>
      <c r="G10" s="3649">
        <v>21</v>
      </c>
      <c r="H10" s="3649">
        <v>36.299999999999997</v>
      </c>
      <c r="I10" s="3651">
        <v>29</v>
      </c>
    </row>
    <row r="11" spans="1:9" ht="17.25" x14ac:dyDescent="0.25">
      <c r="A11" s="3648" t="s">
        <v>5241</v>
      </c>
      <c r="B11" s="3649">
        <v>13</v>
      </c>
      <c r="C11" s="3650">
        <v>15</v>
      </c>
      <c r="D11" s="3649">
        <v>16</v>
      </c>
      <c r="E11" s="3649">
        <v>18</v>
      </c>
      <c r="F11" s="3649">
        <v>14</v>
      </c>
      <c r="G11" s="3649">
        <v>23</v>
      </c>
      <c r="H11" s="3649">
        <v>24</v>
      </c>
      <c r="I11" s="3651">
        <v>24</v>
      </c>
    </row>
    <row r="12" spans="1:9" ht="17.25" x14ac:dyDescent="0.25">
      <c r="A12" s="3648" t="s">
        <v>5242</v>
      </c>
      <c r="B12" s="3649">
        <v>12</v>
      </c>
      <c r="C12" s="3650">
        <v>15</v>
      </c>
      <c r="D12" s="3649">
        <v>16</v>
      </c>
      <c r="E12" s="3649">
        <v>17</v>
      </c>
      <c r="F12" s="3649">
        <v>14</v>
      </c>
      <c r="G12" s="3649">
        <v>22</v>
      </c>
      <c r="H12" s="3649">
        <v>23</v>
      </c>
      <c r="I12" s="3651">
        <v>24</v>
      </c>
    </row>
    <row r="13" spans="1:9" ht="17.25" x14ac:dyDescent="0.25">
      <c r="A13" s="3648" t="s">
        <v>5243</v>
      </c>
      <c r="B13" s="3649">
        <v>14</v>
      </c>
      <c r="C13" s="3650">
        <v>17</v>
      </c>
      <c r="D13" s="3649">
        <v>19</v>
      </c>
      <c r="E13" s="3649">
        <v>16</v>
      </c>
      <c r="F13" s="3649">
        <v>14</v>
      </c>
      <c r="G13" s="3649">
        <v>15</v>
      </c>
      <c r="H13" s="3649">
        <v>16.100000000000001</v>
      </c>
      <c r="I13" s="3651">
        <v>19</v>
      </c>
    </row>
    <row r="14" spans="1:9" ht="17.25" x14ac:dyDescent="0.25">
      <c r="A14" s="3648" t="s">
        <v>5244</v>
      </c>
      <c r="B14" s="3649">
        <v>9</v>
      </c>
      <c r="C14" s="3650">
        <v>14</v>
      </c>
      <c r="D14" s="3649">
        <v>14</v>
      </c>
      <c r="E14" s="3649">
        <v>15</v>
      </c>
      <c r="F14" s="3649">
        <v>20</v>
      </c>
      <c r="G14" s="3649">
        <v>22</v>
      </c>
      <c r="H14" s="3649">
        <v>18</v>
      </c>
      <c r="I14" s="3651">
        <v>20</v>
      </c>
    </row>
    <row r="15" spans="1:9" ht="18" thickBot="1" x14ac:dyDescent="0.3">
      <c r="A15" s="3652" t="s">
        <v>5245</v>
      </c>
      <c r="B15" s="3653">
        <v>10</v>
      </c>
      <c r="C15" s="3654">
        <v>13</v>
      </c>
      <c r="D15" s="3653">
        <v>12</v>
      </c>
      <c r="E15" s="3653">
        <v>11</v>
      </c>
      <c r="F15" s="3653">
        <v>9</v>
      </c>
      <c r="G15" s="3653">
        <v>14</v>
      </c>
      <c r="H15" s="3653">
        <v>14.5</v>
      </c>
      <c r="I15" s="3655">
        <v>14</v>
      </c>
    </row>
    <row r="16" spans="1:9" s="2717" customFormat="1" ht="46.5" customHeight="1" thickTop="1" x14ac:dyDescent="0.25">
      <c r="A16" s="4538" t="s">
        <v>5246</v>
      </c>
      <c r="B16" s="4538"/>
      <c r="C16" s="4538"/>
      <c r="D16" s="4538"/>
      <c r="E16" s="4538"/>
      <c r="F16" s="4538"/>
      <c r="G16" s="4538"/>
      <c r="H16" s="4538"/>
      <c r="I16" s="4538"/>
    </row>
    <row r="17" spans="1:9" ht="5.25" customHeight="1" x14ac:dyDescent="0.25">
      <c r="A17" s="4539"/>
      <c r="B17" s="4539"/>
      <c r="C17" s="4539"/>
      <c r="D17" s="4539"/>
      <c r="E17" s="4539"/>
      <c r="F17" s="4539"/>
    </row>
    <row r="18" spans="1:9" ht="20.25" x14ac:dyDescent="0.25">
      <c r="A18" s="3632" t="s">
        <v>5247</v>
      </c>
      <c r="B18" s="2710"/>
      <c r="C18" s="2710"/>
      <c r="D18" s="2710"/>
      <c r="E18" s="2710"/>
      <c r="F18" s="2710"/>
    </row>
    <row r="19" spans="1:9" ht="17.25" thickBot="1" x14ac:dyDescent="0.35">
      <c r="A19" s="2712"/>
      <c r="B19" s="2712"/>
      <c r="C19" s="2712"/>
      <c r="D19" s="2712"/>
      <c r="F19" s="2714"/>
      <c r="G19" s="2715"/>
      <c r="H19" s="2715"/>
      <c r="I19" s="3633" t="s">
        <v>7</v>
      </c>
    </row>
    <row r="20" spans="1:9" s="2716" customFormat="1" ht="18.75" thickTop="1" thickBot="1" x14ac:dyDescent="0.3">
      <c r="A20" s="3637"/>
      <c r="B20" s="3634" t="s">
        <v>152</v>
      </c>
      <c r="C20" s="3635" t="s">
        <v>5230</v>
      </c>
      <c r="D20" s="3635" t="s">
        <v>5231</v>
      </c>
      <c r="E20" s="3635" t="s">
        <v>5232</v>
      </c>
      <c r="F20" s="3635" t="s">
        <v>154</v>
      </c>
      <c r="G20" s="3635" t="s">
        <v>5233</v>
      </c>
      <c r="H20" s="3635" t="s">
        <v>5234</v>
      </c>
      <c r="I20" s="3636" t="s">
        <v>5235</v>
      </c>
    </row>
    <row r="21" spans="1:9" s="2716" customFormat="1" ht="17.25" x14ac:dyDescent="0.25">
      <c r="A21" s="3638" t="s">
        <v>5248</v>
      </c>
      <c r="B21" s="3639">
        <v>1226</v>
      </c>
      <c r="C21" s="3656">
        <v>1151</v>
      </c>
      <c r="D21" s="3657">
        <v>1187</v>
      </c>
      <c r="E21" s="3657">
        <v>1284</v>
      </c>
      <c r="F21" s="3657">
        <v>1462</v>
      </c>
      <c r="G21" s="3657">
        <v>1397</v>
      </c>
      <c r="H21" s="3657">
        <v>1572.5</v>
      </c>
      <c r="I21" s="3658">
        <v>1729</v>
      </c>
    </row>
    <row r="22" spans="1:9" ht="17.25" x14ac:dyDescent="0.25">
      <c r="A22" s="3643" t="s">
        <v>4129</v>
      </c>
      <c r="B22" s="3644"/>
      <c r="C22" s="3645"/>
      <c r="D22" s="3646"/>
      <c r="E22" s="3646"/>
      <c r="F22" s="3646"/>
      <c r="G22" s="3644"/>
      <c r="H22" s="3644"/>
      <c r="I22" s="3647"/>
    </row>
    <row r="23" spans="1:9" ht="17.25" x14ac:dyDescent="0.25">
      <c r="A23" s="3648" t="s">
        <v>5249</v>
      </c>
      <c r="B23" s="3659">
        <v>503</v>
      </c>
      <c r="C23" s="3660">
        <v>364</v>
      </c>
      <c r="D23" s="3661">
        <v>391</v>
      </c>
      <c r="E23" s="3661">
        <v>453</v>
      </c>
      <c r="F23" s="3661">
        <v>525</v>
      </c>
      <c r="G23" s="3659">
        <v>511</v>
      </c>
      <c r="H23" s="3659">
        <v>540.70000000000005</v>
      </c>
      <c r="I23" s="3662">
        <v>569.5</v>
      </c>
    </row>
    <row r="24" spans="1:9" ht="17.25" x14ac:dyDescent="0.25">
      <c r="A24" s="3648" t="s">
        <v>137</v>
      </c>
      <c r="B24" s="3659">
        <v>348</v>
      </c>
      <c r="C24" s="3660">
        <v>355</v>
      </c>
      <c r="D24" s="3661">
        <v>354</v>
      </c>
      <c r="E24" s="3661">
        <v>397</v>
      </c>
      <c r="F24" s="3661">
        <v>417</v>
      </c>
      <c r="G24" s="3659">
        <v>403</v>
      </c>
      <c r="H24" s="3659">
        <v>480</v>
      </c>
      <c r="I24" s="3662">
        <v>543</v>
      </c>
    </row>
    <row r="25" spans="1:9" ht="17.25" x14ac:dyDescent="0.25">
      <c r="A25" s="3648" t="s">
        <v>163</v>
      </c>
      <c r="B25" s="3659">
        <v>71</v>
      </c>
      <c r="C25" s="3660">
        <v>79</v>
      </c>
      <c r="D25" s="3661">
        <v>74</v>
      </c>
      <c r="E25" s="3661">
        <v>89</v>
      </c>
      <c r="F25" s="3661">
        <v>102</v>
      </c>
      <c r="G25" s="3659">
        <v>95</v>
      </c>
      <c r="H25" s="3659">
        <v>138</v>
      </c>
      <c r="I25" s="3662">
        <v>147</v>
      </c>
    </row>
    <row r="26" spans="1:9" ht="17.25" x14ac:dyDescent="0.25">
      <c r="A26" s="3648" t="s">
        <v>139</v>
      </c>
      <c r="B26" s="3659">
        <v>49</v>
      </c>
      <c r="C26" s="3660">
        <v>58</v>
      </c>
      <c r="D26" s="3661">
        <v>49</v>
      </c>
      <c r="E26" s="3661">
        <v>48</v>
      </c>
      <c r="F26" s="3661">
        <v>53</v>
      </c>
      <c r="G26" s="3659">
        <v>40</v>
      </c>
      <c r="H26" s="3659">
        <v>41.4</v>
      </c>
      <c r="I26" s="3662">
        <v>46</v>
      </c>
    </row>
    <row r="27" spans="1:9" ht="18" thickBot="1" x14ac:dyDescent="0.3">
      <c r="A27" s="3652" t="s">
        <v>5250</v>
      </c>
      <c r="B27" s="3663">
        <v>29</v>
      </c>
      <c r="C27" s="3664">
        <v>20.9</v>
      </c>
      <c r="D27" s="3665">
        <v>25</v>
      </c>
      <c r="E27" s="3665">
        <v>33</v>
      </c>
      <c r="F27" s="3665">
        <v>47</v>
      </c>
      <c r="G27" s="3663">
        <v>53</v>
      </c>
      <c r="H27" s="3663">
        <v>50.8</v>
      </c>
      <c r="I27" s="3666">
        <v>75.7</v>
      </c>
    </row>
    <row r="28" spans="1:9" ht="51" customHeight="1" thickTop="1" x14ac:dyDescent="0.25">
      <c r="A28" s="4538" t="s">
        <v>5246</v>
      </c>
      <c r="B28" s="4538"/>
      <c r="C28" s="4538"/>
      <c r="D28" s="4538"/>
      <c r="E28" s="4538"/>
      <c r="F28" s="4538"/>
      <c r="G28" s="4538"/>
      <c r="H28" s="4538"/>
      <c r="I28" s="4538"/>
    </row>
    <row r="29" spans="1:9" ht="5.25" customHeight="1" x14ac:dyDescent="0.25">
      <c r="A29" s="4539"/>
      <c r="B29" s="4539"/>
      <c r="C29" s="4539"/>
      <c r="D29" s="4539"/>
      <c r="E29" s="4539"/>
      <c r="F29" s="4539"/>
    </row>
    <row r="30" spans="1:9" ht="20.25" x14ac:dyDescent="0.25">
      <c r="A30" s="4540" t="s">
        <v>5823</v>
      </c>
      <c r="B30" s="4540"/>
      <c r="C30" s="4540"/>
      <c r="D30" s="4540"/>
      <c r="E30" s="4540"/>
      <c r="F30" s="4540"/>
    </row>
    <row r="31" spans="1:9" ht="17.25" thickBot="1" x14ac:dyDescent="0.35">
      <c r="A31" s="2712"/>
      <c r="B31" s="2712"/>
      <c r="C31" s="2712"/>
      <c r="D31" s="2712"/>
      <c r="F31" s="2714"/>
      <c r="G31" s="2715"/>
      <c r="H31" s="2715"/>
      <c r="I31" s="3633" t="s">
        <v>7</v>
      </c>
    </row>
    <row r="32" spans="1:9" ht="18.75" thickTop="1" thickBot="1" x14ac:dyDescent="0.3">
      <c r="A32" s="3637"/>
      <c r="B32" s="3634" t="s">
        <v>152</v>
      </c>
      <c r="C32" s="3635" t="s">
        <v>5230</v>
      </c>
      <c r="D32" s="3635" t="s">
        <v>5231</v>
      </c>
      <c r="E32" s="3635" t="s">
        <v>5232</v>
      </c>
      <c r="F32" s="3635" t="s">
        <v>154</v>
      </c>
      <c r="G32" s="3635" t="s">
        <v>5233</v>
      </c>
      <c r="H32" s="3635" t="s">
        <v>5234</v>
      </c>
      <c r="I32" s="3636" t="s">
        <v>5235</v>
      </c>
    </row>
    <row r="33" spans="1:17" ht="18.95" customHeight="1" x14ac:dyDescent="0.25">
      <c r="A33" s="3667" t="s">
        <v>5251</v>
      </c>
      <c r="B33" s="3668">
        <v>0.2</v>
      </c>
      <c r="C33" s="3669">
        <v>0.3</v>
      </c>
      <c r="D33" s="3668">
        <v>0.3</v>
      </c>
      <c r="E33" s="3668">
        <v>0.2</v>
      </c>
      <c r="F33" s="3668">
        <v>0.2</v>
      </c>
      <c r="G33" s="3668">
        <v>0.3</v>
      </c>
      <c r="H33" s="3668">
        <v>0.3</v>
      </c>
      <c r="I33" s="3670">
        <v>0.5</v>
      </c>
    </row>
    <row r="34" spans="1:17" s="2723" customFormat="1" ht="18.95" customHeight="1" x14ac:dyDescent="0.25">
      <c r="A34" s="3671"/>
      <c r="B34" s="2718">
        <v>4.0000000000000002E-4</v>
      </c>
      <c r="C34" s="2719">
        <v>5.0000000000000001E-4</v>
      </c>
      <c r="D34" s="2720">
        <v>5.0000000000000001E-4</v>
      </c>
      <c r="E34" s="2721">
        <v>4.0000000000000002E-4</v>
      </c>
      <c r="F34" s="2721">
        <v>5.0000000000000001E-4</v>
      </c>
      <c r="G34" s="2718">
        <v>5.0000000000000001E-4</v>
      </c>
      <c r="H34" s="2718">
        <v>5.0000000000000001E-4</v>
      </c>
      <c r="I34" s="2722">
        <v>6.9999999999999999E-4</v>
      </c>
      <c r="M34" s="2724"/>
      <c r="N34" s="2724"/>
      <c r="O34" s="2724"/>
      <c r="P34" s="2724"/>
      <c r="Q34" s="2724"/>
    </row>
    <row r="35" spans="1:17" ht="18.95" customHeight="1" x14ac:dyDescent="0.25">
      <c r="A35" s="3672" t="s">
        <v>5252</v>
      </c>
      <c r="B35" s="3673">
        <v>13.7</v>
      </c>
      <c r="C35" s="3674">
        <v>11.4</v>
      </c>
      <c r="D35" s="3673">
        <v>12.5</v>
      </c>
      <c r="E35" s="3673">
        <v>14</v>
      </c>
      <c r="F35" s="3673">
        <v>15.5</v>
      </c>
      <c r="G35" s="3673">
        <v>11.8</v>
      </c>
      <c r="H35" s="3673">
        <v>12.8</v>
      </c>
      <c r="I35" s="3675">
        <v>12.6</v>
      </c>
    </row>
    <row r="36" spans="1:17" s="2723" customFormat="1" ht="18.95" customHeight="1" thickBot="1" x14ac:dyDescent="0.3">
      <c r="A36" s="3676"/>
      <c r="B36" s="2725">
        <v>1.12E-2</v>
      </c>
      <c r="C36" s="2726">
        <v>9.9000000000000008E-3</v>
      </c>
      <c r="D36" s="2726">
        <v>1.0500000000000001E-2</v>
      </c>
      <c r="E36" s="2726">
        <v>1.09E-2</v>
      </c>
      <c r="F36" s="2726">
        <v>1.06E-2</v>
      </c>
      <c r="G36" s="2726">
        <v>8.0000000000000002E-3</v>
      </c>
      <c r="H36" s="2726">
        <v>8.0000000000000002E-3</v>
      </c>
      <c r="I36" s="2727">
        <v>7.0000000000000001E-3</v>
      </c>
      <c r="M36" s="2724"/>
      <c r="N36" s="2724"/>
      <c r="O36" s="2724"/>
      <c r="P36" s="2724"/>
      <c r="Q36" s="2724"/>
    </row>
    <row r="37" spans="1:17" s="2723" customFormat="1" ht="47.25" customHeight="1" thickTop="1" x14ac:dyDescent="0.25">
      <c r="A37" s="4538" t="s">
        <v>5822</v>
      </c>
      <c r="B37" s="4538"/>
      <c r="C37" s="4538"/>
      <c r="D37" s="4538"/>
      <c r="E37" s="4538"/>
      <c r="F37" s="4538"/>
      <c r="G37" s="4538"/>
      <c r="H37" s="4538"/>
      <c r="I37" s="4538"/>
      <c r="M37" s="2724"/>
      <c r="N37" s="2724"/>
      <c r="O37" s="2724"/>
      <c r="P37" s="2724"/>
      <c r="Q37" s="2724"/>
    </row>
    <row r="38" spans="1:17" s="2728" customFormat="1" x14ac:dyDescent="0.25">
      <c r="A38" s="4537" t="s">
        <v>5253</v>
      </c>
      <c r="B38" s="4537"/>
      <c r="C38" s="4537"/>
      <c r="D38" s="4537"/>
      <c r="E38" s="4537"/>
      <c r="F38" s="4537"/>
      <c r="G38" s="4537"/>
      <c r="H38" s="2713"/>
      <c r="I38" s="2713"/>
    </row>
    <row r="39" spans="1:17" s="2728" customFormat="1" ht="30" customHeight="1" x14ac:dyDescent="0.25">
      <c r="A39" s="4537" t="s">
        <v>396</v>
      </c>
      <c r="B39" s="4537"/>
      <c r="C39" s="4537"/>
      <c r="D39" s="4537"/>
      <c r="E39" s="4537"/>
      <c r="F39" s="4537"/>
      <c r="G39" s="4537"/>
      <c r="H39" s="2713"/>
      <c r="I39" s="2713"/>
    </row>
  </sheetData>
  <mergeCells count="8">
    <mergeCell ref="A38:G38"/>
    <mergeCell ref="A39:G39"/>
    <mergeCell ref="A16:I16"/>
    <mergeCell ref="A17:F17"/>
    <mergeCell ref="A28:I28"/>
    <mergeCell ref="A29:F29"/>
    <mergeCell ref="A30:F30"/>
    <mergeCell ref="A37:I37"/>
  </mergeCells>
  <printOptions horizontalCentered="1"/>
  <pageMargins left="0.7" right="0.7" top="0.75" bottom="0.75" header="0.3" footer="0.3"/>
  <pageSetup paperSize="9" scale="4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79"/>
  <sheetViews>
    <sheetView workbookViewId="0">
      <pane xSplit="2" ySplit="5" topLeftCell="C6" activePane="bottomRight" state="frozen"/>
      <selection pane="topRight" activeCell="C1" sqref="C1"/>
      <selection pane="bottomLeft" activeCell="A6" sqref="A6"/>
      <selection pane="bottomRight" activeCell="C77" sqref="C77"/>
    </sheetView>
  </sheetViews>
  <sheetFormatPr defaultColWidth="9.140625" defaultRowHeight="17.25" x14ac:dyDescent="0.3"/>
  <cols>
    <col min="1" max="1" width="7.7109375" style="93" customWidth="1"/>
    <col min="2" max="2" width="6" style="289" customWidth="1"/>
    <col min="3" max="3" width="13.140625" style="289" customWidth="1"/>
    <col min="4" max="4" width="17.28515625" style="289" customWidth="1"/>
    <col min="5" max="5" width="12.42578125" style="289" customWidth="1"/>
    <col min="6" max="7" width="13.140625" style="289" customWidth="1"/>
    <col min="8" max="8" width="16.7109375" style="289" customWidth="1"/>
    <col min="9" max="9" width="12.42578125" style="289" customWidth="1"/>
    <col min="10" max="10" width="14.7109375" style="289" bestFit="1" customWidth="1"/>
    <col min="11" max="11" width="14.42578125" style="289" customWidth="1"/>
    <col min="12" max="12" width="13.140625" style="289" customWidth="1"/>
    <col min="13" max="13" width="5.7109375" style="289" customWidth="1"/>
    <col min="14" max="16384" width="9.140625" style="289"/>
  </cols>
  <sheetData>
    <row r="1" spans="1:16" s="93" customFormat="1" ht="21.75" customHeight="1" x14ac:dyDescent="0.3">
      <c r="A1" s="3864" t="s">
        <v>288</v>
      </c>
      <c r="B1" s="165"/>
      <c r="C1" s="345"/>
      <c r="D1" s="345"/>
      <c r="E1" s="345"/>
      <c r="F1" s="345"/>
    </row>
    <row r="2" spans="1:16" s="93" customFormat="1" ht="17.25" customHeight="1" thickBot="1" x14ac:dyDescent="0.35">
      <c r="A2" s="165"/>
      <c r="B2" s="165"/>
      <c r="C2" s="345"/>
      <c r="D2" s="345"/>
      <c r="E2" s="345"/>
      <c r="F2" s="345"/>
      <c r="L2" s="201" t="s">
        <v>7</v>
      </c>
    </row>
    <row r="3" spans="1:16" s="95" customFormat="1" ht="16.5" customHeight="1" thickTop="1" thickBot="1" x14ac:dyDescent="0.35">
      <c r="A3" s="4201"/>
      <c r="B3" s="4202"/>
      <c r="C3" s="4205" t="s">
        <v>5829</v>
      </c>
      <c r="D3" s="4205"/>
      <c r="E3" s="4205"/>
      <c r="F3" s="4206"/>
      <c r="G3" s="4207" t="s">
        <v>289</v>
      </c>
      <c r="H3" s="4208"/>
      <c r="I3" s="4208"/>
      <c r="J3" s="4208"/>
      <c r="K3" s="4208"/>
      <c r="L3" s="4209"/>
    </row>
    <row r="4" spans="1:16" s="95" customFormat="1" ht="16.5" customHeight="1" x14ac:dyDescent="0.3">
      <c r="A4" s="4203"/>
      <c r="B4" s="4204"/>
      <c r="C4" s="4210" t="s">
        <v>227</v>
      </c>
      <c r="D4" s="4212" t="s">
        <v>290</v>
      </c>
      <c r="E4" s="4214" t="s">
        <v>291</v>
      </c>
      <c r="F4" s="4216" t="s">
        <v>292</v>
      </c>
      <c r="G4" s="4210" t="s">
        <v>227</v>
      </c>
      <c r="H4" s="4212" t="s">
        <v>293</v>
      </c>
      <c r="I4" s="4214" t="s">
        <v>291</v>
      </c>
      <c r="J4" s="4218" t="s">
        <v>294</v>
      </c>
      <c r="K4" s="4220" t="s">
        <v>295</v>
      </c>
      <c r="L4" s="4220" t="s">
        <v>292</v>
      </c>
    </row>
    <row r="5" spans="1:16" s="95" customFormat="1" ht="33.75" customHeight="1" thickBot="1" x14ac:dyDescent="0.35">
      <c r="A5" s="4223" t="s">
        <v>0</v>
      </c>
      <c r="B5" s="4224"/>
      <c r="C5" s="4211"/>
      <c r="D5" s="4213"/>
      <c r="E5" s="4215"/>
      <c r="F5" s="4217"/>
      <c r="G5" s="4211"/>
      <c r="H5" s="4213"/>
      <c r="I5" s="4215"/>
      <c r="J5" s="4219"/>
      <c r="K5" s="4221"/>
      <c r="L5" s="4222"/>
    </row>
    <row r="6" spans="1:16" ht="18.95" customHeight="1" x14ac:dyDescent="0.3">
      <c r="A6" s="4196">
        <v>2013</v>
      </c>
      <c r="B6" s="4197"/>
      <c r="C6" s="3823">
        <v>71867</v>
      </c>
      <c r="D6" s="3824">
        <v>29214</v>
      </c>
      <c r="E6" s="3824">
        <v>27203</v>
      </c>
      <c r="F6" s="3825">
        <v>15450</v>
      </c>
      <c r="G6" s="3826">
        <v>165594</v>
      </c>
      <c r="H6" s="3827">
        <v>28616</v>
      </c>
      <c r="I6" s="3828">
        <v>31573</v>
      </c>
      <c r="J6" s="3828">
        <v>35897</v>
      </c>
      <c r="K6" s="3828">
        <v>32553</v>
      </c>
      <c r="L6" s="3829">
        <v>36955</v>
      </c>
      <c r="N6" s="95"/>
      <c r="O6" s="95"/>
    </row>
    <row r="7" spans="1:16" ht="18.95" customHeight="1" x14ac:dyDescent="0.25">
      <c r="A7" s="4196">
        <v>2014</v>
      </c>
      <c r="B7" s="4197"/>
      <c r="C7" s="3823">
        <v>81176</v>
      </c>
      <c r="D7" s="3830">
        <v>30635</v>
      </c>
      <c r="E7" s="3830">
        <v>24984</v>
      </c>
      <c r="F7" s="3831">
        <v>25557</v>
      </c>
      <c r="G7" s="3832">
        <v>172038</v>
      </c>
      <c r="H7" s="3828">
        <v>27597</v>
      </c>
      <c r="I7" s="3828">
        <v>31361</v>
      </c>
      <c r="J7" s="3828">
        <v>32942</v>
      </c>
      <c r="K7" s="3828">
        <v>42012</v>
      </c>
      <c r="L7" s="3829">
        <v>38126</v>
      </c>
    </row>
    <row r="8" spans="1:16" ht="18.95" customHeight="1" x14ac:dyDescent="0.25">
      <c r="A8" s="4196">
        <v>2015</v>
      </c>
      <c r="B8" s="4197"/>
      <c r="C8" s="3833">
        <v>85890</v>
      </c>
      <c r="D8" s="3830">
        <v>32643</v>
      </c>
      <c r="E8" s="3830">
        <v>25072</v>
      </c>
      <c r="F8" s="3831">
        <v>28175</v>
      </c>
      <c r="G8" s="3832">
        <v>168023</v>
      </c>
      <c r="H8" s="3828">
        <v>30019</v>
      </c>
      <c r="I8" s="3828">
        <v>32496</v>
      </c>
      <c r="J8" s="3828">
        <v>25367</v>
      </c>
      <c r="K8" s="3828">
        <v>41160</v>
      </c>
      <c r="L8" s="3829">
        <v>38981</v>
      </c>
    </row>
    <row r="9" spans="1:16" ht="18.95" customHeight="1" x14ac:dyDescent="0.25">
      <c r="A9" s="4196">
        <v>2016</v>
      </c>
      <c r="B9" s="4197"/>
      <c r="C9" s="3833">
        <v>78106</v>
      </c>
      <c r="D9" s="3830">
        <v>30367</v>
      </c>
      <c r="E9" s="3830">
        <v>27567</v>
      </c>
      <c r="F9" s="3831">
        <v>20172</v>
      </c>
      <c r="G9" s="3832">
        <v>165423</v>
      </c>
      <c r="H9" s="3828">
        <v>26075</v>
      </c>
      <c r="I9" s="3828">
        <v>34497</v>
      </c>
      <c r="J9" s="3828">
        <v>22556</v>
      </c>
      <c r="K9" s="3828">
        <v>41322</v>
      </c>
      <c r="L9" s="3829">
        <v>40973</v>
      </c>
    </row>
    <row r="10" spans="1:16" ht="18.95" customHeight="1" x14ac:dyDescent="0.25">
      <c r="A10" s="4196">
        <v>2017</v>
      </c>
      <c r="B10" s="4197"/>
      <c r="C10" s="3833">
        <v>71662</v>
      </c>
      <c r="D10" s="3830">
        <v>26582</v>
      </c>
      <c r="E10" s="3830">
        <v>26996</v>
      </c>
      <c r="F10" s="3831">
        <v>18084</v>
      </c>
      <c r="G10" s="3832">
        <v>180867</v>
      </c>
      <c r="H10" s="3828">
        <v>27418</v>
      </c>
      <c r="I10" s="3828">
        <v>37643</v>
      </c>
      <c r="J10" s="3828">
        <v>30486</v>
      </c>
      <c r="K10" s="3828">
        <v>41964</v>
      </c>
      <c r="L10" s="3829">
        <v>43356</v>
      </c>
    </row>
    <row r="11" spans="1:16" ht="18.95" customHeight="1" thickBot="1" x14ac:dyDescent="0.35">
      <c r="A11" s="4198" t="s">
        <v>296</v>
      </c>
      <c r="B11" s="4199"/>
      <c r="C11" s="3834">
        <v>67496</v>
      </c>
      <c r="D11" s="3835">
        <v>27294</v>
      </c>
      <c r="E11" s="3835">
        <v>23707</v>
      </c>
      <c r="F11" s="3836">
        <v>16495</v>
      </c>
      <c r="G11" s="3837">
        <v>192637</v>
      </c>
      <c r="H11" s="3835">
        <v>29905</v>
      </c>
      <c r="I11" s="3835">
        <v>34811</v>
      </c>
      <c r="J11" s="3835">
        <v>38457</v>
      </c>
      <c r="K11" s="3835">
        <v>44135</v>
      </c>
      <c r="L11" s="3838">
        <v>45329</v>
      </c>
    </row>
    <row r="12" spans="1:16" ht="18.95" customHeight="1" x14ac:dyDescent="0.35">
      <c r="A12" s="3813" t="s">
        <v>297</v>
      </c>
      <c r="B12" s="3819" t="s">
        <v>298</v>
      </c>
      <c r="C12" s="3839">
        <v>5053</v>
      </c>
      <c r="D12" s="3827">
        <v>2192</v>
      </c>
      <c r="E12" s="3827">
        <v>1680</v>
      </c>
      <c r="F12" s="3825">
        <v>1181</v>
      </c>
      <c r="G12" s="3840">
        <v>11924</v>
      </c>
      <c r="H12" s="3827">
        <v>2064</v>
      </c>
      <c r="I12" s="3827">
        <v>2427</v>
      </c>
      <c r="J12" s="3827">
        <v>2171</v>
      </c>
      <c r="K12" s="3827">
        <v>2663</v>
      </c>
      <c r="L12" s="3841">
        <v>2599</v>
      </c>
      <c r="M12" s="288"/>
      <c r="P12" s="250"/>
    </row>
    <row r="13" spans="1:16" ht="18.95" customHeight="1" x14ac:dyDescent="0.35">
      <c r="A13" s="3814"/>
      <c r="B13" s="3820" t="s">
        <v>299</v>
      </c>
      <c r="C13" s="3842">
        <v>5903</v>
      </c>
      <c r="D13" s="3828">
        <v>2254</v>
      </c>
      <c r="E13" s="3828">
        <v>2212</v>
      </c>
      <c r="F13" s="3831">
        <v>1437</v>
      </c>
      <c r="G13" s="3832">
        <v>10694</v>
      </c>
      <c r="H13" s="3828">
        <v>1946</v>
      </c>
      <c r="I13" s="3828">
        <v>1866</v>
      </c>
      <c r="J13" s="3828">
        <v>2471</v>
      </c>
      <c r="K13" s="3828">
        <v>2104</v>
      </c>
      <c r="L13" s="3829">
        <v>2307</v>
      </c>
    </row>
    <row r="14" spans="1:16" ht="18.95" customHeight="1" x14ac:dyDescent="0.35">
      <c r="A14" s="3814"/>
      <c r="B14" s="3820" t="s">
        <v>300</v>
      </c>
      <c r="C14" s="3842">
        <v>6270</v>
      </c>
      <c r="D14" s="3828">
        <v>2580</v>
      </c>
      <c r="E14" s="3828">
        <v>2321</v>
      </c>
      <c r="F14" s="3831">
        <v>1369</v>
      </c>
      <c r="G14" s="3832">
        <v>13020</v>
      </c>
      <c r="H14" s="3828">
        <v>1890</v>
      </c>
      <c r="I14" s="3828">
        <v>2558</v>
      </c>
      <c r="J14" s="3828">
        <v>3602</v>
      </c>
      <c r="K14" s="3828">
        <v>2188</v>
      </c>
      <c r="L14" s="3829">
        <v>2782</v>
      </c>
    </row>
    <row r="15" spans="1:16" ht="18.95" customHeight="1" x14ac:dyDescent="0.35">
      <c r="A15" s="3814"/>
      <c r="B15" s="3820" t="s">
        <v>301</v>
      </c>
      <c r="C15" s="3842">
        <v>6494</v>
      </c>
      <c r="D15" s="3828">
        <v>2554</v>
      </c>
      <c r="E15" s="3828">
        <v>2105</v>
      </c>
      <c r="F15" s="3831">
        <v>1835</v>
      </c>
      <c r="G15" s="3832">
        <v>13653</v>
      </c>
      <c r="H15" s="3828">
        <v>2315</v>
      </c>
      <c r="I15" s="3828">
        <v>2500</v>
      </c>
      <c r="J15" s="3828">
        <v>2520</v>
      </c>
      <c r="K15" s="3828">
        <v>3069</v>
      </c>
      <c r="L15" s="3829">
        <v>3249</v>
      </c>
    </row>
    <row r="16" spans="1:16" ht="18.95" customHeight="1" x14ac:dyDescent="0.35">
      <c r="A16" s="3814"/>
      <c r="B16" s="3820" t="s">
        <v>177</v>
      </c>
      <c r="C16" s="3842">
        <v>6984</v>
      </c>
      <c r="D16" s="3828">
        <v>2592</v>
      </c>
      <c r="E16" s="3828">
        <v>2290</v>
      </c>
      <c r="F16" s="3831">
        <v>2102</v>
      </c>
      <c r="G16" s="3832">
        <v>13451</v>
      </c>
      <c r="H16" s="3828">
        <v>2379</v>
      </c>
      <c r="I16" s="3828">
        <v>2311</v>
      </c>
      <c r="J16" s="3828">
        <v>2284</v>
      </c>
      <c r="K16" s="3828">
        <v>3466</v>
      </c>
      <c r="L16" s="3829">
        <v>3011</v>
      </c>
    </row>
    <row r="17" spans="1:24" ht="18.95" customHeight="1" x14ac:dyDescent="0.35">
      <c r="A17" s="3814"/>
      <c r="B17" s="3820" t="s">
        <v>302</v>
      </c>
      <c r="C17" s="3842">
        <v>7444</v>
      </c>
      <c r="D17" s="3828">
        <v>2876</v>
      </c>
      <c r="E17" s="3828">
        <v>2105</v>
      </c>
      <c r="F17" s="3831">
        <v>2463</v>
      </c>
      <c r="G17" s="3832">
        <v>14803</v>
      </c>
      <c r="H17" s="3828">
        <v>2236</v>
      </c>
      <c r="I17" s="3828">
        <v>2356</v>
      </c>
      <c r="J17" s="3828">
        <v>3557</v>
      </c>
      <c r="K17" s="3828">
        <v>3274</v>
      </c>
      <c r="L17" s="3829">
        <v>3380</v>
      </c>
    </row>
    <row r="18" spans="1:24" ht="18.95" customHeight="1" x14ac:dyDescent="0.35">
      <c r="A18" s="3814"/>
      <c r="B18" s="3820" t="s">
        <v>303</v>
      </c>
      <c r="C18" s="3842">
        <v>7028</v>
      </c>
      <c r="D18" s="3828">
        <v>2693</v>
      </c>
      <c r="E18" s="3828">
        <v>2044</v>
      </c>
      <c r="F18" s="3831">
        <v>2291</v>
      </c>
      <c r="G18" s="3832">
        <v>14692</v>
      </c>
      <c r="H18" s="3828">
        <v>2508</v>
      </c>
      <c r="I18" s="3828">
        <v>3190</v>
      </c>
      <c r="J18" s="3828">
        <v>2108</v>
      </c>
      <c r="K18" s="3828">
        <v>3786</v>
      </c>
      <c r="L18" s="3829">
        <v>3100</v>
      </c>
    </row>
    <row r="19" spans="1:24" ht="18.95" customHeight="1" x14ac:dyDescent="0.35">
      <c r="A19" s="3814"/>
      <c r="B19" s="3820" t="s">
        <v>304</v>
      </c>
      <c r="C19" s="3842">
        <v>7113</v>
      </c>
      <c r="D19" s="3828">
        <v>2571</v>
      </c>
      <c r="E19" s="3828">
        <v>1882</v>
      </c>
      <c r="F19" s="3831">
        <v>2660</v>
      </c>
      <c r="G19" s="3832">
        <v>15629</v>
      </c>
      <c r="H19" s="3828">
        <v>2380</v>
      </c>
      <c r="I19" s="3828">
        <v>2667</v>
      </c>
      <c r="J19" s="3828">
        <v>3846</v>
      </c>
      <c r="K19" s="3828">
        <v>3640</v>
      </c>
      <c r="L19" s="3829">
        <v>3096</v>
      </c>
    </row>
    <row r="20" spans="1:24" ht="18.95" customHeight="1" x14ac:dyDescent="0.35">
      <c r="A20" s="3814"/>
      <c r="B20" s="3820" t="s">
        <v>305</v>
      </c>
      <c r="C20" s="3842">
        <v>7782</v>
      </c>
      <c r="D20" s="3828">
        <v>2515</v>
      </c>
      <c r="E20" s="3828">
        <v>2657</v>
      </c>
      <c r="F20" s="3831">
        <v>2610</v>
      </c>
      <c r="G20" s="3832">
        <v>15270</v>
      </c>
      <c r="H20" s="3828">
        <v>2351</v>
      </c>
      <c r="I20" s="3828">
        <v>2716</v>
      </c>
      <c r="J20" s="3828">
        <v>2765</v>
      </c>
      <c r="K20" s="3828">
        <v>4215</v>
      </c>
      <c r="L20" s="3829">
        <v>3223</v>
      </c>
    </row>
    <row r="21" spans="1:24" ht="18.95" customHeight="1" x14ac:dyDescent="0.35">
      <c r="A21" s="3814"/>
      <c r="B21" s="3820" t="s">
        <v>306</v>
      </c>
      <c r="C21" s="3842">
        <v>7348</v>
      </c>
      <c r="D21" s="3828">
        <v>2526</v>
      </c>
      <c r="E21" s="3828">
        <v>2096</v>
      </c>
      <c r="F21" s="3831">
        <v>2726</v>
      </c>
      <c r="G21" s="3832">
        <v>15795</v>
      </c>
      <c r="H21" s="3828">
        <v>2611</v>
      </c>
      <c r="I21" s="3828">
        <v>3334</v>
      </c>
      <c r="J21" s="3828">
        <v>2425</v>
      </c>
      <c r="K21" s="3828">
        <v>3479</v>
      </c>
      <c r="L21" s="3829">
        <v>3946</v>
      </c>
    </row>
    <row r="22" spans="1:24" ht="18.95" customHeight="1" x14ac:dyDescent="0.35">
      <c r="A22" s="3814"/>
      <c r="B22" s="3820" t="s">
        <v>307</v>
      </c>
      <c r="C22" s="3842">
        <v>6721</v>
      </c>
      <c r="D22" s="3828">
        <v>2635</v>
      </c>
      <c r="E22" s="3828">
        <v>1603</v>
      </c>
      <c r="F22" s="3831">
        <v>2483</v>
      </c>
      <c r="G22" s="3832">
        <v>15602</v>
      </c>
      <c r="H22" s="3828">
        <v>2448</v>
      </c>
      <c r="I22" s="3828">
        <v>2411</v>
      </c>
      <c r="J22" s="3828">
        <v>3247</v>
      </c>
      <c r="K22" s="3828">
        <v>3946</v>
      </c>
      <c r="L22" s="3829">
        <v>3550</v>
      </c>
    </row>
    <row r="23" spans="1:24" ht="18.95" customHeight="1" thickBot="1" x14ac:dyDescent="0.4">
      <c r="A23" s="3815"/>
      <c r="B23" s="3821" t="s">
        <v>308</v>
      </c>
      <c r="C23" s="3834">
        <v>7036</v>
      </c>
      <c r="D23" s="3835">
        <v>2647</v>
      </c>
      <c r="E23" s="3835">
        <v>1989</v>
      </c>
      <c r="F23" s="3836">
        <v>2400</v>
      </c>
      <c r="G23" s="3837">
        <v>17505</v>
      </c>
      <c r="H23" s="3835">
        <v>2469</v>
      </c>
      <c r="I23" s="3835">
        <v>3025</v>
      </c>
      <c r="J23" s="3835">
        <v>1946</v>
      </c>
      <c r="K23" s="3835">
        <v>6182</v>
      </c>
      <c r="L23" s="3838">
        <v>3883</v>
      </c>
    </row>
    <row r="24" spans="1:24" ht="18.95" customHeight="1" x14ac:dyDescent="0.35">
      <c r="A24" s="3816" t="s">
        <v>309</v>
      </c>
      <c r="B24" s="3820" t="s">
        <v>298</v>
      </c>
      <c r="C24" s="3842">
        <v>6086</v>
      </c>
      <c r="D24" s="3828">
        <v>2178</v>
      </c>
      <c r="E24" s="3828">
        <v>1715</v>
      </c>
      <c r="F24" s="3845">
        <v>2193</v>
      </c>
      <c r="G24" s="3832">
        <v>11870</v>
      </c>
      <c r="H24" s="3827">
        <v>1892</v>
      </c>
      <c r="I24" s="3827">
        <v>2012</v>
      </c>
      <c r="J24" s="3827">
        <v>2477</v>
      </c>
      <c r="K24" s="3827">
        <v>3080</v>
      </c>
      <c r="L24" s="3841">
        <v>2409</v>
      </c>
    </row>
    <row r="25" spans="1:24" ht="18.95" customHeight="1" x14ac:dyDescent="0.35">
      <c r="A25" s="3814"/>
      <c r="B25" s="3820" t="s">
        <v>299</v>
      </c>
      <c r="C25" s="3843">
        <v>6471</v>
      </c>
      <c r="D25" s="3828">
        <v>2123</v>
      </c>
      <c r="E25" s="3828">
        <v>1877</v>
      </c>
      <c r="F25" s="3844">
        <v>2471</v>
      </c>
      <c r="G25" s="3832">
        <v>12819</v>
      </c>
      <c r="H25" s="3828">
        <v>2578</v>
      </c>
      <c r="I25" s="3828">
        <v>2250</v>
      </c>
      <c r="J25" s="3828">
        <v>2023</v>
      </c>
      <c r="K25" s="3828">
        <v>3264</v>
      </c>
      <c r="L25" s="3829">
        <v>2704</v>
      </c>
      <c r="O25" s="288"/>
      <c r="P25" s="288"/>
      <c r="Q25" s="288"/>
      <c r="R25" s="288"/>
      <c r="S25" s="288"/>
      <c r="T25" s="288"/>
      <c r="U25" s="288"/>
      <c r="V25" s="288"/>
      <c r="W25" s="288"/>
      <c r="X25" s="288"/>
    </row>
    <row r="26" spans="1:24" ht="18.95" customHeight="1" x14ac:dyDescent="0.35">
      <c r="A26" s="3814"/>
      <c r="B26" s="3820" t="s">
        <v>300</v>
      </c>
      <c r="C26" s="3843">
        <v>8073</v>
      </c>
      <c r="D26" s="3828">
        <v>2497</v>
      </c>
      <c r="E26" s="3828">
        <v>2446</v>
      </c>
      <c r="F26" s="3844">
        <v>3130</v>
      </c>
      <c r="G26" s="3832">
        <v>14178</v>
      </c>
      <c r="H26" s="3828">
        <v>2375</v>
      </c>
      <c r="I26" s="3828">
        <v>2745</v>
      </c>
      <c r="J26" s="3828">
        <v>1827</v>
      </c>
      <c r="K26" s="3828">
        <v>4361</v>
      </c>
      <c r="L26" s="3829">
        <v>2870</v>
      </c>
    </row>
    <row r="27" spans="1:24" ht="18.95" customHeight="1" x14ac:dyDescent="0.35">
      <c r="A27" s="3814"/>
      <c r="B27" s="3820" t="s">
        <v>301</v>
      </c>
      <c r="C27" s="3843">
        <v>7703</v>
      </c>
      <c r="D27" s="3828">
        <v>2443</v>
      </c>
      <c r="E27" s="3828">
        <v>2069</v>
      </c>
      <c r="F27" s="3844">
        <v>3191</v>
      </c>
      <c r="G27" s="3832">
        <v>14730</v>
      </c>
      <c r="H27" s="3828">
        <v>2532</v>
      </c>
      <c r="I27" s="3828">
        <v>2572</v>
      </c>
      <c r="J27" s="3828">
        <v>2632</v>
      </c>
      <c r="K27" s="3828">
        <v>3864</v>
      </c>
      <c r="L27" s="3829">
        <v>3130</v>
      </c>
    </row>
    <row r="28" spans="1:24" ht="18.95" customHeight="1" x14ac:dyDescent="0.35">
      <c r="A28" s="3814"/>
      <c r="B28" s="3820" t="s">
        <v>177</v>
      </c>
      <c r="C28" s="3843">
        <v>7174</v>
      </c>
      <c r="D28" s="3828">
        <v>2663</v>
      </c>
      <c r="E28" s="3828">
        <v>2107</v>
      </c>
      <c r="F28" s="3844">
        <v>2404</v>
      </c>
      <c r="G28" s="3832">
        <v>13626</v>
      </c>
      <c r="H28" s="3828">
        <v>2542</v>
      </c>
      <c r="I28" s="3828">
        <v>2595</v>
      </c>
      <c r="J28" s="3828">
        <v>2221</v>
      </c>
      <c r="K28" s="3828">
        <v>3230</v>
      </c>
      <c r="L28" s="3829">
        <v>3038</v>
      </c>
    </row>
    <row r="29" spans="1:24" ht="18.95" customHeight="1" x14ac:dyDescent="0.35">
      <c r="A29" s="3814"/>
      <c r="B29" s="3820" t="s">
        <v>302</v>
      </c>
      <c r="C29" s="3843">
        <v>7878</v>
      </c>
      <c r="D29" s="3828">
        <v>2963</v>
      </c>
      <c r="E29" s="3828">
        <v>2028</v>
      </c>
      <c r="F29" s="3844">
        <v>2887</v>
      </c>
      <c r="G29" s="3832">
        <v>14476</v>
      </c>
      <c r="H29" s="3828">
        <v>2867</v>
      </c>
      <c r="I29" s="3828">
        <v>2456</v>
      </c>
      <c r="J29" s="3828">
        <v>2129</v>
      </c>
      <c r="K29" s="3828">
        <v>3798</v>
      </c>
      <c r="L29" s="3829">
        <v>3226</v>
      </c>
    </row>
    <row r="30" spans="1:24" ht="18.95" customHeight="1" x14ac:dyDescent="0.35">
      <c r="A30" s="3814"/>
      <c r="B30" s="3820" t="s">
        <v>303</v>
      </c>
      <c r="C30" s="3843">
        <v>7620</v>
      </c>
      <c r="D30" s="3828">
        <v>2952</v>
      </c>
      <c r="E30" s="3828">
        <v>2054</v>
      </c>
      <c r="F30" s="3844">
        <v>2614</v>
      </c>
      <c r="G30" s="3832">
        <v>15825</v>
      </c>
      <c r="H30" s="3828">
        <v>2726</v>
      </c>
      <c r="I30" s="3828">
        <v>3131</v>
      </c>
      <c r="J30" s="3828">
        <v>2978</v>
      </c>
      <c r="K30" s="3828">
        <v>3470</v>
      </c>
      <c r="L30" s="3829">
        <v>3520</v>
      </c>
    </row>
    <row r="31" spans="1:24" ht="18.95" customHeight="1" x14ac:dyDescent="0.35">
      <c r="A31" s="3814"/>
      <c r="B31" s="3820" t="s">
        <v>304</v>
      </c>
      <c r="C31" s="3843">
        <v>7419</v>
      </c>
      <c r="D31" s="3828">
        <v>2948</v>
      </c>
      <c r="E31" s="3828">
        <v>2078</v>
      </c>
      <c r="F31" s="3844">
        <v>2393</v>
      </c>
      <c r="G31" s="3832">
        <v>13324</v>
      </c>
      <c r="H31" s="3828">
        <v>2318</v>
      </c>
      <c r="I31" s="3828">
        <v>2971</v>
      </c>
      <c r="J31" s="3828">
        <v>1436</v>
      </c>
      <c r="K31" s="3828">
        <v>3393</v>
      </c>
      <c r="L31" s="3829">
        <v>3206</v>
      </c>
    </row>
    <row r="32" spans="1:24" ht="18.95" customHeight="1" x14ac:dyDescent="0.35">
      <c r="A32" s="3814"/>
      <c r="B32" s="3820" t="s">
        <v>305</v>
      </c>
      <c r="C32" s="3843">
        <v>7017</v>
      </c>
      <c r="D32" s="3828">
        <v>2915</v>
      </c>
      <c r="E32" s="3828">
        <v>2290</v>
      </c>
      <c r="F32" s="3844">
        <v>1812</v>
      </c>
      <c r="G32" s="3832">
        <v>12824</v>
      </c>
      <c r="H32" s="3828">
        <v>2689</v>
      </c>
      <c r="I32" s="3828">
        <v>2567</v>
      </c>
      <c r="J32" s="3828">
        <v>1398</v>
      </c>
      <c r="K32" s="3828">
        <v>2656</v>
      </c>
      <c r="L32" s="3829">
        <v>3514</v>
      </c>
    </row>
    <row r="33" spans="1:14" ht="18.95" customHeight="1" x14ac:dyDescent="0.35">
      <c r="A33" s="3814"/>
      <c r="B33" s="3820" t="s">
        <v>306</v>
      </c>
      <c r="C33" s="3843">
        <v>7085</v>
      </c>
      <c r="D33" s="3828">
        <v>2938</v>
      </c>
      <c r="E33" s="3828">
        <v>2535</v>
      </c>
      <c r="F33" s="3844">
        <v>1612</v>
      </c>
      <c r="G33" s="3832">
        <v>14365</v>
      </c>
      <c r="H33" s="3828">
        <v>2581</v>
      </c>
      <c r="I33" s="3828">
        <v>2802</v>
      </c>
      <c r="J33" s="3828">
        <v>2281</v>
      </c>
      <c r="K33" s="3828">
        <v>3078</v>
      </c>
      <c r="L33" s="3829">
        <v>3623</v>
      </c>
    </row>
    <row r="34" spans="1:14" ht="18.95" customHeight="1" x14ac:dyDescent="0.35">
      <c r="A34" s="3814"/>
      <c r="B34" s="3820" t="s">
        <v>307</v>
      </c>
      <c r="C34" s="3843">
        <v>6522</v>
      </c>
      <c r="D34" s="3828">
        <v>2762</v>
      </c>
      <c r="E34" s="3828">
        <v>1900</v>
      </c>
      <c r="F34" s="3844">
        <v>1860</v>
      </c>
      <c r="G34" s="3832">
        <v>15184</v>
      </c>
      <c r="H34" s="3828">
        <v>2632</v>
      </c>
      <c r="I34" s="3828">
        <v>3459</v>
      </c>
      <c r="J34" s="3828">
        <v>1781</v>
      </c>
      <c r="K34" s="3828">
        <v>3559</v>
      </c>
      <c r="L34" s="3829">
        <v>3753</v>
      </c>
    </row>
    <row r="35" spans="1:14" ht="18.95" customHeight="1" thickBot="1" x14ac:dyDescent="0.4">
      <c r="A35" s="3815"/>
      <c r="B35" s="3821" t="s">
        <v>308</v>
      </c>
      <c r="C35" s="3834">
        <v>6842</v>
      </c>
      <c r="D35" s="3835">
        <v>3261</v>
      </c>
      <c r="E35" s="3835">
        <v>1973</v>
      </c>
      <c r="F35" s="3836">
        <v>1608</v>
      </c>
      <c r="G35" s="3837">
        <v>14802</v>
      </c>
      <c r="H35" s="3835">
        <v>2287</v>
      </c>
      <c r="I35" s="3835">
        <v>2936</v>
      </c>
      <c r="J35" s="3835">
        <v>2184</v>
      </c>
      <c r="K35" s="3835">
        <v>3407</v>
      </c>
      <c r="L35" s="3838">
        <v>3988</v>
      </c>
    </row>
    <row r="36" spans="1:14" ht="18.95" customHeight="1" x14ac:dyDescent="0.35">
      <c r="A36" s="3816" t="s">
        <v>310</v>
      </c>
      <c r="B36" s="3820" t="s">
        <v>298</v>
      </c>
      <c r="C36" s="3842">
        <v>6707</v>
      </c>
      <c r="D36" s="3828">
        <v>2404</v>
      </c>
      <c r="E36" s="3828">
        <v>2147</v>
      </c>
      <c r="F36" s="3845">
        <v>2156</v>
      </c>
      <c r="G36" s="3832">
        <v>11730</v>
      </c>
      <c r="H36" s="3827">
        <v>1758</v>
      </c>
      <c r="I36" s="3827">
        <v>2248</v>
      </c>
      <c r="J36" s="3827">
        <v>1282</v>
      </c>
      <c r="K36" s="3827">
        <v>3801</v>
      </c>
      <c r="L36" s="3841">
        <v>2641</v>
      </c>
    </row>
    <row r="37" spans="1:14" ht="18.95" customHeight="1" x14ac:dyDescent="0.35">
      <c r="A37" s="3814"/>
      <c r="B37" s="3820" t="s">
        <v>299</v>
      </c>
      <c r="C37" s="3842">
        <v>6663</v>
      </c>
      <c r="D37" s="3828">
        <v>2627</v>
      </c>
      <c r="E37" s="3828">
        <v>2175</v>
      </c>
      <c r="F37" s="3844">
        <v>1861</v>
      </c>
      <c r="G37" s="3832">
        <v>11849</v>
      </c>
      <c r="H37" s="3828">
        <v>1911</v>
      </c>
      <c r="I37" s="3828">
        <v>2507</v>
      </c>
      <c r="J37" s="3828">
        <v>1414</v>
      </c>
      <c r="K37" s="3828">
        <v>3250</v>
      </c>
      <c r="L37" s="3829">
        <v>2767</v>
      </c>
    </row>
    <row r="38" spans="1:14" ht="18.95" customHeight="1" x14ac:dyDescent="0.35">
      <c r="A38" s="3814"/>
      <c r="B38" s="3820" t="s">
        <v>300</v>
      </c>
      <c r="C38" s="3842">
        <v>6305</v>
      </c>
      <c r="D38" s="3828">
        <v>2558</v>
      </c>
      <c r="E38" s="3828">
        <v>2137</v>
      </c>
      <c r="F38" s="3844">
        <v>1610</v>
      </c>
      <c r="G38" s="3832">
        <v>13846</v>
      </c>
      <c r="H38" s="3828">
        <v>2333</v>
      </c>
      <c r="I38" s="3828">
        <v>3175</v>
      </c>
      <c r="J38" s="3828">
        <v>1977</v>
      </c>
      <c r="K38" s="3828">
        <v>3069</v>
      </c>
      <c r="L38" s="3829">
        <v>3292</v>
      </c>
    </row>
    <row r="39" spans="1:14" ht="18.95" customHeight="1" x14ac:dyDescent="0.35">
      <c r="A39" s="3814"/>
      <c r="B39" s="3820" t="s">
        <v>301</v>
      </c>
      <c r="C39" s="3842">
        <v>5974</v>
      </c>
      <c r="D39" s="3828">
        <v>2373</v>
      </c>
      <c r="E39" s="3828">
        <v>2123</v>
      </c>
      <c r="F39" s="3844">
        <v>1478</v>
      </c>
      <c r="G39" s="3832">
        <v>12188</v>
      </c>
      <c r="H39" s="3828">
        <v>1983</v>
      </c>
      <c r="I39" s="3828">
        <v>2766</v>
      </c>
      <c r="J39" s="3828">
        <v>1297</v>
      </c>
      <c r="K39" s="3828">
        <v>2982</v>
      </c>
      <c r="L39" s="3829">
        <v>3160</v>
      </c>
    </row>
    <row r="40" spans="1:14" ht="18.95" customHeight="1" x14ac:dyDescent="0.35">
      <c r="A40" s="3814"/>
      <c r="B40" s="3820" t="s">
        <v>177</v>
      </c>
      <c r="C40" s="3842">
        <v>6931</v>
      </c>
      <c r="D40" s="3828">
        <v>2677</v>
      </c>
      <c r="E40" s="3828">
        <v>2358</v>
      </c>
      <c r="F40" s="3844">
        <v>1896</v>
      </c>
      <c r="G40" s="3832">
        <v>14389</v>
      </c>
      <c r="H40" s="3828">
        <v>2262</v>
      </c>
      <c r="I40" s="3828">
        <v>2492</v>
      </c>
      <c r="J40" s="3828">
        <v>2417</v>
      </c>
      <c r="K40" s="3828">
        <v>3643</v>
      </c>
      <c r="L40" s="3829">
        <v>3575</v>
      </c>
    </row>
    <row r="41" spans="1:14" ht="18.95" customHeight="1" x14ac:dyDescent="0.35">
      <c r="A41" s="3814"/>
      <c r="B41" s="3820" t="s">
        <v>302</v>
      </c>
      <c r="C41" s="3842">
        <v>7041</v>
      </c>
      <c r="D41" s="3828">
        <v>2810</v>
      </c>
      <c r="E41" s="3828">
        <v>2142</v>
      </c>
      <c r="F41" s="3844">
        <v>2089</v>
      </c>
      <c r="G41" s="3832">
        <v>13587</v>
      </c>
      <c r="H41" s="3828">
        <v>2321</v>
      </c>
      <c r="I41" s="3828">
        <v>2808</v>
      </c>
      <c r="J41" s="3828">
        <v>1422</v>
      </c>
      <c r="K41" s="3828">
        <v>3352</v>
      </c>
      <c r="L41" s="3829">
        <v>3684</v>
      </c>
    </row>
    <row r="42" spans="1:14" ht="18.95" customHeight="1" x14ac:dyDescent="0.35">
      <c r="A42" s="3814"/>
      <c r="B42" s="3820" t="s">
        <v>303</v>
      </c>
      <c r="C42" s="3842">
        <v>6338</v>
      </c>
      <c r="D42" s="3828">
        <v>2582</v>
      </c>
      <c r="E42" s="3828">
        <v>2117</v>
      </c>
      <c r="F42" s="3844">
        <v>1639</v>
      </c>
      <c r="G42" s="3832">
        <v>15039</v>
      </c>
      <c r="H42" s="3828">
        <v>2379</v>
      </c>
      <c r="I42" s="3828">
        <v>3129</v>
      </c>
      <c r="J42" s="3828">
        <v>2123</v>
      </c>
      <c r="K42" s="3828">
        <v>3841</v>
      </c>
      <c r="L42" s="3829">
        <v>3567</v>
      </c>
      <c r="N42" s="288"/>
    </row>
    <row r="43" spans="1:14" ht="18.95" customHeight="1" x14ac:dyDescent="0.35">
      <c r="A43" s="3814"/>
      <c r="B43" s="3820" t="s">
        <v>304</v>
      </c>
      <c r="C43" s="3842">
        <v>6191</v>
      </c>
      <c r="D43" s="3828">
        <v>2741</v>
      </c>
      <c r="E43" s="3828">
        <v>2067</v>
      </c>
      <c r="F43" s="3844">
        <v>1383</v>
      </c>
      <c r="G43" s="3832">
        <v>13454</v>
      </c>
      <c r="H43" s="3828">
        <v>2332</v>
      </c>
      <c r="I43" s="3828">
        <v>3018</v>
      </c>
      <c r="J43" s="3828">
        <v>1562</v>
      </c>
      <c r="K43" s="3828">
        <v>3227</v>
      </c>
      <c r="L43" s="3829">
        <v>3315</v>
      </c>
    </row>
    <row r="44" spans="1:14" ht="18.95" customHeight="1" x14ac:dyDescent="0.35">
      <c r="A44" s="3814"/>
      <c r="B44" s="3820" t="s">
        <v>305</v>
      </c>
      <c r="C44" s="3842">
        <v>6774</v>
      </c>
      <c r="D44" s="3828">
        <v>2418</v>
      </c>
      <c r="E44" s="3828">
        <v>2498</v>
      </c>
      <c r="F44" s="3844">
        <v>1858</v>
      </c>
      <c r="G44" s="3832">
        <v>13414</v>
      </c>
      <c r="H44" s="3828">
        <v>2126</v>
      </c>
      <c r="I44" s="3828">
        <v>3371</v>
      </c>
      <c r="J44" s="3828">
        <v>1583</v>
      </c>
      <c r="K44" s="3828">
        <v>2903</v>
      </c>
      <c r="L44" s="3829">
        <v>3431</v>
      </c>
    </row>
    <row r="45" spans="1:14" ht="18.95" customHeight="1" x14ac:dyDescent="0.35">
      <c r="A45" s="3814"/>
      <c r="B45" s="3820" t="s">
        <v>306</v>
      </c>
      <c r="C45" s="3842">
        <v>6129</v>
      </c>
      <c r="D45" s="3828">
        <v>2191</v>
      </c>
      <c r="E45" s="3828">
        <v>2412</v>
      </c>
      <c r="F45" s="3844">
        <v>1526</v>
      </c>
      <c r="G45" s="3832">
        <v>14818</v>
      </c>
      <c r="H45" s="3828">
        <v>2289</v>
      </c>
      <c r="I45" s="3828">
        <v>3062</v>
      </c>
      <c r="J45" s="3828">
        <v>2568</v>
      </c>
      <c r="K45" s="3828">
        <v>3149</v>
      </c>
      <c r="L45" s="3829">
        <v>3750</v>
      </c>
    </row>
    <row r="46" spans="1:14" ht="18.95" customHeight="1" x14ac:dyDescent="0.35">
      <c r="A46" s="3814"/>
      <c r="B46" s="3820" t="s">
        <v>307</v>
      </c>
      <c r="C46" s="3823">
        <v>6526</v>
      </c>
      <c r="D46" s="3828">
        <v>2477</v>
      </c>
      <c r="E46" s="3828">
        <v>2613</v>
      </c>
      <c r="F46" s="3844">
        <v>1436</v>
      </c>
      <c r="G46" s="3832">
        <v>16030</v>
      </c>
      <c r="H46" s="3828">
        <v>2226</v>
      </c>
      <c r="I46" s="3828">
        <v>2682</v>
      </c>
      <c r="J46" s="3828">
        <v>2601</v>
      </c>
      <c r="K46" s="3828">
        <v>4522</v>
      </c>
      <c r="L46" s="3829">
        <v>3999</v>
      </c>
    </row>
    <row r="47" spans="1:14" ht="18.95" customHeight="1" thickBot="1" x14ac:dyDescent="0.4">
      <c r="A47" s="3815"/>
      <c r="B47" s="3821" t="s">
        <v>308</v>
      </c>
      <c r="C47" s="3846">
        <v>6527</v>
      </c>
      <c r="D47" s="3835">
        <v>2509</v>
      </c>
      <c r="E47" s="3835">
        <v>2778</v>
      </c>
      <c r="F47" s="3847">
        <v>1240</v>
      </c>
      <c r="G47" s="3837">
        <v>15079</v>
      </c>
      <c r="H47" s="3835">
        <v>2155</v>
      </c>
      <c r="I47" s="3835">
        <v>3239</v>
      </c>
      <c r="J47" s="3835">
        <v>2310</v>
      </c>
      <c r="K47" s="3835">
        <v>3583</v>
      </c>
      <c r="L47" s="3838">
        <v>3792</v>
      </c>
    </row>
    <row r="48" spans="1:14" ht="18.95" customHeight="1" x14ac:dyDescent="0.35">
      <c r="A48" s="3816" t="s">
        <v>311</v>
      </c>
      <c r="B48" s="3820" t="s">
        <v>298</v>
      </c>
      <c r="C48" s="3823">
        <v>4977</v>
      </c>
      <c r="D48" s="3828">
        <v>1776</v>
      </c>
      <c r="E48" s="3828">
        <v>2115</v>
      </c>
      <c r="F48" s="3844">
        <v>1086</v>
      </c>
      <c r="G48" s="3832">
        <v>14108</v>
      </c>
      <c r="H48" s="3827">
        <v>1953</v>
      </c>
      <c r="I48" s="3827">
        <v>3123</v>
      </c>
      <c r="J48" s="3827">
        <v>2034</v>
      </c>
      <c r="K48" s="3827">
        <v>4097</v>
      </c>
      <c r="L48" s="3841">
        <v>2901</v>
      </c>
    </row>
    <row r="49" spans="1:14" ht="18.95" customHeight="1" x14ac:dyDescent="0.35">
      <c r="A49" s="3814"/>
      <c r="B49" s="3820" t="s">
        <v>299</v>
      </c>
      <c r="C49" s="3823">
        <v>5610</v>
      </c>
      <c r="D49" s="3828">
        <v>1833</v>
      </c>
      <c r="E49" s="3828">
        <v>2379</v>
      </c>
      <c r="F49" s="3831">
        <v>1398</v>
      </c>
      <c r="G49" s="3832">
        <v>11900</v>
      </c>
      <c r="H49" s="3828">
        <v>1727</v>
      </c>
      <c r="I49" s="3828">
        <v>2779</v>
      </c>
      <c r="J49" s="3828">
        <v>2511</v>
      </c>
      <c r="K49" s="3828">
        <v>2292</v>
      </c>
      <c r="L49" s="3829">
        <v>2591</v>
      </c>
    </row>
    <row r="50" spans="1:14" ht="18.95" customHeight="1" x14ac:dyDescent="0.35">
      <c r="A50" s="3814"/>
      <c r="B50" s="3820" t="s">
        <v>300</v>
      </c>
      <c r="C50" s="3823">
        <v>7031</v>
      </c>
      <c r="D50" s="3828">
        <v>2222</v>
      </c>
      <c r="E50" s="3828">
        <v>2768</v>
      </c>
      <c r="F50" s="3831">
        <v>2041</v>
      </c>
      <c r="G50" s="3832">
        <v>15163</v>
      </c>
      <c r="H50" s="3828">
        <v>1986</v>
      </c>
      <c r="I50" s="3828">
        <v>3135</v>
      </c>
      <c r="J50" s="3828">
        <v>3426</v>
      </c>
      <c r="K50" s="3828">
        <v>3217</v>
      </c>
      <c r="L50" s="3829">
        <v>3399</v>
      </c>
    </row>
    <row r="51" spans="1:14" ht="18.95" customHeight="1" x14ac:dyDescent="0.35">
      <c r="A51" s="3814"/>
      <c r="B51" s="3820" t="s">
        <v>301</v>
      </c>
      <c r="C51" s="3823">
        <v>5348</v>
      </c>
      <c r="D51" s="3828">
        <v>1962</v>
      </c>
      <c r="E51" s="3828">
        <v>2143</v>
      </c>
      <c r="F51" s="3831">
        <v>1243</v>
      </c>
      <c r="G51" s="3832">
        <v>14196</v>
      </c>
      <c r="H51" s="3828">
        <v>2289</v>
      </c>
      <c r="I51" s="3828">
        <v>3095</v>
      </c>
      <c r="J51" s="3828">
        <v>2018</v>
      </c>
      <c r="K51" s="3828">
        <v>3500</v>
      </c>
      <c r="L51" s="3829">
        <v>3294</v>
      </c>
    </row>
    <row r="52" spans="1:14" ht="18.95" customHeight="1" x14ac:dyDescent="0.35">
      <c r="A52" s="3814"/>
      <c r="B52" s="3820" t="s">
        <v>177</v>
      </c>
      <c r="C52" s="3823">
        <v>6278</v>
      </c>
      <c r="D52" s="3828">
        <v>2364</v>
      </c>
      <c r="E52" s="3828">
        <v>2294</v>
      </c>
      <c r="F52" s="3844">
        <v>1620</v>
      </c>
      <c r="G52" s="3832">
        <v>15332</v>
      </c>
      <c r="H52" s="3828">
        <v>2458</v>
      </c>
      <c r="I52" s="3828">
        <v>2645</v>
      </c>
      <c r="J52" s="3828">
        <v>2672</v>
      </c>
      <c r="K52" s="3828">
        <v>3175</v>
      </c>
      <c r="L52" s="3829">
        <v>4382</v>
      </c>
    </row>
    <row r="53" spans="1:14" ht="18.95" customHeight="1" x14ac:dyDescent="0.35">
      <c r="A53" s="3814"/>
      <c r="B53" s="3820" t="s">
        <v>302</v>
      </c>
      <c r="C53" s="3823">
        <v>6505</v>
      </c>
      <c r="D53" s="3828">
        <v>2426</v>
      </c>
      <c r="E53" s="3828">
        <v>2490</v>
      </c>
      <c r="F53" s="3844">
        <v>1589</v>
      </c>
      <c r="G53" s="3832">
        <v>14805</v>
      </c>
      <c r="H53" s="3828">
        <v>2224</v>
      </c>
      <c r="I53" s="3828">
        <v>3178</v>
      </c>
      <c r="J53" s="3828">
        <v>2017</v>
      </c>
      <c r="K53" s="3828">
        <v>3795</v>
      </c>
      <c r="L53" s="3829">
        <v>3591</v>
      </c>
      <c r="N53" s="288"/>
    </row>
    <row r="54" spans="1:14" ht="18.95" customHeight="1" x14ac:dyDescent="0.35">
      <c r="A54" s="3814"/>
      <c r="B54" s="3820" t="s">
        <v>303</v>
      </c>
      <c r="C54" s="3823">
        <v>5997</v>
      </c>
      <c r="D54" s="3828">
        <v>2338</v>
      </c>
      <c r="E54" s="3828">
        <v>2166</v>
      </c>
      <c r="F54" s="3844">
        <v>1493</v>
      </c>
      <c r="G54" s="3832">
        <v>14648</v>
      </c>
      <c r="H54" s="3828">
        <v>2432</v>
      </c>
      <c r="I54" s="3828">
        <v>3140</v>
      </c>
      <c r="J54" s="3828">
        <v>2457</v>
      </c>
      <c r="K54" s="3828">
        <v>3164</v>
      </c>
      <c r="L54" s="3829">
        <v>3455</v>
      </c>
      <c r="N54" s="288"/>
    </row>
    <row r="55" spans="1:14" ht="18.95" customHeight="1" x14ac:dyDescent="0.35">
      <c r="A55" s="3814"/>
      <c r="B55" s="3820" t="s">
        <v>304</v>
      </c>
      <c r="C55" s="3823">
        <v>6038</v>
      </c>
      <c r="D55" s="3828">
        <v>2514</v>
      </c>
      <c r="E55" s="3828">
        <v>1995</v>
      </c>
      <c r="F55" s="3844">
        <v>1529</v>
      </c>
      <c r="G55" s="3832">
        <v>14745</v>
      </c>
      <c r="H55" s="3828">
        <v>2130</v>
      </c>
      <c r="I55" s="3828">
        <v>2958</v>
      </c>
      <c r="J55" s="3828">
        <v>2213</v>
      </c>
      <c r="K55" s="3828">
        <v>3909</v>
      </c>
      <c r="L55" s="3829">
        <v>3535</v>
      </c>
      <c r="N55" s="288"/>
    </row>
    <row r="56" spans="1:14" ht="18.95" customHeight="1" x14ac:dyDescent="0.35">
      <c r="A56" s="3814"/>
      <c r="B56" s="3820" t="s">
        <v>305</v>
      </c>
      <c r="C56" s="3823">
        <v>6487</v>
      </c>
      <c r="D56" s="3828">
        <v>2374</v>
      </c>
      <c r="E56" s="3828">
        <v>2506</v>
      </c>
      <c r="F56" s="3844">
        <v>1607</v>
      </c>
      <c r="G56" s="3832">
        <v>13960</v>
      </c>
      <c r="H56" s="3828">
        <v>2287</v>
      </c>
      <c r="I56" s="3828">
        <v>3132</v>
      </c>
      <c r="J56" s="3828">
        <v>2252</v>
      </c>
      <c r="K56" s="3828">
        <v>2934</v>
      </c>
      <c r="L56" s="3829">
        <v>3355</v>
      </c>
      <c r="N56" s="288"/>
    </row>
    <row r="57" spans="1:14" ht="18.95" customHeight="1" x14ac:dyDescent="0.35">
      <c r="A57" s="3814"/>
      <c r="B57" s="3820" t="s">
        <v>312</v>
      </c>
      <c r="C57" s="3823">
        <v>5617</v>
      </c>
      <c r="D57" s="3828">
        <v>2110</v>
      </c>
      <c r="E57" s="3828">
        <v>2020</v>
      </c>
      <c r="F57" s="3844">
        <v>1487</v>
      </c>
      <c r="G57" s="3832">
        <v>16620</v>
      </c>
      <c r="H57" s="3828">
        <v>2705</v>
      </c>
      <c r="I57" s="3828">
        <v>3561</v>
      </c>
      <c r="J57" s="3828">
        <v>2616</v>
      </c>
      <c r="K57" s="3828">
        <v>3652</v>
      </c>
      <c r="L57" s="3829">
        <v>4086</v>
      </c>
      <c r="N57" s="288"/>
    </row>
    <row r="58" spans="1:14" ht="18.95" customHeight="1" x14ac:dyDescent="0.35">
      <c r="A58" s="3814"/>
      <c r="B58" s="3820" t="s">
        <v>307</v>
      </c>
      <c r="C58" s="3823">
        <v>5432</v>
      </c>
      <c r="D58" s="3828">
        <v>2224</v>
      </c>
      <c r="E58" s="3828">
        <v>1787</v>
      </c>
      <c r="F58" s="3844">
        <v>1421</v>
      </c>
      <c r="G58" s="3832">
        <v>17940</v>
      </c>
      <c r="H58" s="3828">
        <v>2892</v>
      </c>
      <c r="I58" s="3828">
        <v>3566</v>
      </c>
      <c r="J58" s="3828">
        <v>2473</v>
      </c>
      <c r="K58" s="3828">
        <v>4339</v>
      </c>
      <c r="L58" s="3829">
        <v>4670</v>
      </c>
      <c r="N58" s="288"/>
    </row>
    <row r="59" spans="1:14" ht="18.95" customHeight="1" thickBot="1" x14ac:dyDescent="0.4">
      <c r="A59" s="3815"/>
      <c r="B59" s="3820" t="s">
        <v>308</v>
      </c>
      <c r="C59" s="3846">
        <v>6342</v>
      </c>
      <c r="D59" s="3835">
        <v>2439</v>
      </c>
      <c r="E59" s="3835">
        <v>2333</v>
      </c>
      <c r="F59" s="3836">
        <v>1570</v>
      </c>
      <c r="G59" s="3837">
        <v>17450</v>
      </c>
      <c r="H59" s="3835">
        <v>2335</v>
      </c>
      <c r="I59" s="3835">
        <v>3331</v>
      </c>
      <c r="J59" s="3835">
        <v>3797</v>
      </c>
      <c r="K59" s="3835">
        <v>3890</v>
      </c>
      <c r="L59" s="3838">
        <v>4097</v>
      </c>
      <c r="N59" s="288"/>
    </row>
    <row r="60" spans="1:14" ht="20.100000000000001" customHeight="1" x14ac:dyDescent="0.35">
      <c r="A60" s="3817" t="s">
        <v>5214</v>
      </c>
      <c r="B60" s="3819" t="s">
        <v>298</v>
      </c>
      <c r="C60" s="3848">
        <v>3903</v>
      </c>
      <c r="D60" s="3827">
        <v>1663</v>
      </c>
      <c r="E60" s="3827">
        <v>1254</v>
      </c>
      <c r="F60" s="3845">
        <v>986</v>
      </c>
      <c r="G60" s="3849">
        <v>12182</v>
      </c>
      <c r="H60" s="3827">
        <v>1972</v>
      </c>
      <c r="I60" s="3827">
        <v>2090</v>
      </c>
      <c r="J60" s="3827">
        <v>2832</v>
      </c>
      <c r="K60" s="3827">
        <v>2481</v>
      </c>
      <c r="L60" s="3841">
        <v>2807</v>
      </c>
      <c r="N60" s="288"/>
    </row>
    <row r="61" spans="1:14" ht="18.95" customHeight="1" x14ac:dyDescent="0.35">
      <c r="A61" s="3814"/>
      <c r="B61" s="3820" t="s">
        <v>299</v>
      </c>
      <c r="C61" s="3850">
        <v>4926</v>
      </c>
      <c r="D61" s="3828">
        <v>1962</v>
      </c>
      <c r="E61" s="3828">
        <v>1930</v>
      </c>
      <c r="F61" s="3844">
        <v>1034</v>
      </c>
      <c r="G61" s="3851">
        <v>12522</v>
      </c>
      <c r="H61" s="3828">
        <v>2007</v>
      </c>
      <c r="I61" s="3828">
        <v>2280</v>
      </c>
      <c r="J61" s="3828">
        <v>2284</v>
      </c>
      <c r="K61" s="3828">
        <v>3097</v>
      </c>
      <c r="L61" s="3829">
        <v>2854</v>
      </c>
      <c r="N61" s="288"/>
    </row>
    <row r="62" spans="1:14" ht="18.95" customHeight="1" x14ac:dyDescent="0.35">
      <c r="A62" s="3814"/>
      <c r="B62" s="3820" t="s">
        <v>300</v>
      </c>
      <c r="C62" s="3850">
        <v>6237</v>
      </c>
      <c r="D62" s="3828">
        <v>2359</v>
      </c>
      <c r="E62" s="3828">
        <v>2283</v>
      </c>
      <c r="F62" s="3844">
        <v>1595</v>
      </c>
      <c r="G62" s="3851">
        <v>14455</v>
      </c>
      <c r="H62" s="3828">
        <v>1964</v>
      </c>
      <c r="I62" s="3828">
        <v>2834</v>
      </c>
      <c r="J62" s="3828">
        <v>3594</v>
      </c>
      <c r="K62" s="3828">
        <v>2721</v>
      </c>
      <c r="L62" s="3829">
        <v>3342</v>
      </c>
      <c r="N62" s="288"/>
    </row>
    <row r="63" spans="1:14" ht="18.95" customHeight="1" x14ac:dyDescent="0.35">
      <c r="A63" s="3814"/>
      <c r="B63" s="3820" t="s">
        <v>301</v>
      </c>
      <c r="C63" s="3850">
        <v>5427</v>
      </c>
      <c r="D63" s="3828">
        <v>2128</v>
      </c>
      <c r="E63" s="3828">
        <v>1762</v>
      </c>
      <c r="F63" s="3844">
        <v>1537</v>
      </c>
      <c r="G63" s="3851">
        <v>15476</v>
      </c>
      <c r="H63" s="3828">
        <v>2444</v>
      </c>
      <c r="I63" s="3828">
        <v>2598</v>
      </c>
      <c r="J63" s="3828">
        <v>2865</v>
      </c>
      <c r="K63" s="3828">
        <v>3790</v>
      </c>
      <c r="L63" s="3829">
        <v>3779</v>
      </c>
      <c r="N63" s="288"/>
    </row>
    <row r="64" spans="1:14" ht="18.95" customHeight="1" x14ac:dyDescent="0.35">
      <c r="A64" s="3814"/>
      <c r="B64" s="3820" t="s">
        <v>177</v>
      </c>
      <c r="C64" s="3850">
        <v>5713</v>
      </c>
      <c r="D64" s="3828">
        <v>2377</v>
      </c>
      <c r="E64" s="3828">
        <v>1838</v>
      </c>
      <c r="F64" s="3844">
        <v>1498</v>
      </c>
      <c r="G64" s="3851">
        <v>16662</v>
      </c>
      <c r="H64" s="3828">
        <v>2642</v>
      </c>
      <c r="I64" s="3828">
        <v>3048</v>
      </c>
      <c r="J64" s="3828">
        <v>2763</v>
      </c>
      <c r="K64" s="3828">
        <v>3925</v>
      </c>
      <c r="L64" s="3829">
        <v>4284</v>
      </c>
      <c r="N64" s="288"/>
    </row>
    <row r="65" spans="1:14" ht="18.95" customHeight="1" x14ac:dyDescent="0.35">
      <c r="A65" s="3814"/>
      <c r="B65" s="3820" t="s">
        <v>302</v>
      </c>
      <c r="C65" s="3850">
        <v>5946</v>
      </c>
      <c r="D65" s="3828">
        <v>2517</v>
      </c>
      <c r="E65" s="3828">
        <v>2254</v>
      </c>
      <c r="F65" s="3844">
        <v>1175</v>
      </c>
      <c r="G65" s="3851">
        <v>15889</v>
      </c>
      <c r="H65" s="3828">
        <v>2490</v>
      </c>
      <c r="I65" s="3828">
        <v>3194</v>
      </c>
      <c r="J65" s="3828">
        <v>3359</v>
      </c>
      <c r="K65" s="3828">
        <v>3269</v>
      </c>
      <c r="L65" s="3829">
        <v>3577</v>
      </c>
      <c r="N65" s="288"/>
    </row>
    <row r="66" spans="1:14" ht="18.95" customHeight="1" x14ac:dyDescent="0.35">
      <c r="A66" s="3814"/>
      <c r="B66" s="3820" t="s">
        <v>303</v>
      </c>
      <c r="C66" s="3850">
        <v>5960</v>
      </c>
      <c r="D66" s="3828">
        <v>2539</v>
      </c>
      <c r="E66" s="3828">
        <v>1848</v>
      </c>
      <c r="F66" s="3844">
        <v>1573</v>
      </c>
      <c r="G66" s="3851">
        <v>19285</v>
      </c>
      <c r="H66" s="3828">
        <v>2991</v>
      </c>
      <c r="I66" s="3828">
        <v>3840</v>
      </c>
      <c r="J66" s="3828">
        <v>3849</v>
      </c>
      <c r="K66" s="3828">
        <v>4668</v>
      </c>
      <c r="L66" s="3829">
        <v>3937</v>
      </c>
      <c r="N66" s="288"/>
    </row>
    <row r="67" spans="1:14" ht="18.95" customHeight="1" x14ac:dyDescent="0.35">
      <c r="A67" s="3814"/>
      <c r="B67" s="3820" t="s">
        <v>304</v>
      </c>
      <c r="C67" s="3850">
        <v>5936</v>
      </c>
      <c r="D67" s="3828">
        <v>2714</v>
      </c>
      <c r="E67" s="3828">
        <v>1690</v>
      </c>
      <c r="F67" s="3844">
        <v>1532</v>
      </c>
      <c r="G67" s="3851">
        <v>16433</v>
      </c>
      <c r="H67" s="3828">
        <v>2610</v>
      </c>
      <c r="I67" s="3828">
        <v>2662</v>
      </c>
      <c r="J67" s="3828">
        <v>3420</v>
      </c>
      <c r="K67" s="3828">
        <v>3896</v>
      </c>
      <c r="L67" s="3829">
        <v>3845</v>
      </c>
      <c r="N67" s="288"/>
    </row>
    <row r="68" spans="1:14" ht="18.95" customHeight="1" x14ac:dyDescent="0.35">
      <c r="A68" s="3814"/>
      <c r="B68" s="3820" t="s">
        <v>305</v>
      </c>
      <c r="C68" s="3850">
        <v>5578</v>
      </c>
      <c r="D68" s="3828">
        <v>2129</v>
      </c>
      <c r="E68" s="3828">
        <v>2102</v>
      </c>
      <c r="F68" s="3844">
        <v>1347</v>
      </c>
      <c r="G68" s="3851">
        <v>14758</v>
      </c>
      <c r="H68" s="3828">
        <v>2795</v>
      </c>
      <c r="I68" s="3828">
        <v>2246</v>
      </c>
      <c r="J68" s="3828">
        <v>2666</v>
      </c>
      <c r="K68" s="3828">
        <v>3545</v>
      </c>
      <c r="L68" s="3829">
        <v>3506</v>
      </c>
      <c r="N68" s="288"/>
    </row>
    <row r="69" spans="1:14" ht="18.95" customHeight="1" x14ac:dyDescent="0.35">
      <c r="A69" s="3814"/>
      <c r="B69" s="3820" t="s">
        <v>312</v>
      </c>
      <c r="C69" s="3850">
        <v>5490</v>
      </c>
      <c r="D69" s="3828">
        <v>2178</v>
      </c>
      <c r="E69" s="3828">
        <v>1874</v>
      </c>
      <c r="F69" s="3844">
        <v>1438</v>
      </c>
      <c r="G69" s="3851">
        <v>19892</v>
      </c>
      <c r="H69" s="3828">
        <v>2827</v>
      </c>
      <c r="I69" s="3828">
        <v>3327</v>
      </c>
      <c r="J69" s="3828">
        <v>4780</v>
      </c>
      <c r="K69" s="3828">
        <v>4485</v>
      </c>
      <c r="L69" s="3829">
        <v>4473</v>
      </c>
      <c r="N69" s="288"/>
    </row>
    <row r="70" spans="1:14" ht="18.95" customHeight="1" x14ac:dyDescent="0.35">
      <c r="A70" s="3814"/>
      <c r="B70" s="3820" t="s">
        <v>307</v>
      </c>
      <c r="C70" s="3850">
        <v>5919</v>
      </c>
      <c r="D70" s="3828">
        <v>2401</v>
      </c>
      <c r="E70" s="3828">
        <v>2055</v>
      </c>
      <c r="F70" s="3844">
        <v>1463</v>
      </c>
      <c r="G70" s="3851">
        <v>17703</v>
      </c>
      <c r="H70" s="3828">
        <v>2872</v>
      </c>
      <c r="I70" s="3828">
        <v>3465</v>
      </c>
      <c r="J70" s="3828">
        <v>2239</v>
      </c>
      <c r="K70" s="3828">
        <v>4410</v>
      </c>
      <c r="L70" s="3829">
        <v>4717</v>
      </c>
      <c r="N70" s="288"/>
    </row>
    <row r="71" spans="1:14" ht="18.95" customHeight="1" thickBot="1" x14ac:dyDescent="0.4">
      <c r="A71" s="3814"/>
      <c r="B71" s="3820" t="s">
        <v>308</v>
      </c>
      <c r="C71" s="3850">
        <v>6462</v>
      </c>
      <c r="D71" s="3828">
        <v>2328</v>
      </c>
      <c r="E71" s="3828">
        <v>2816</v>
      </c>
      <c r="F71" s="3844">
        <v>1318</v>
      </c>
      <c r="G71" s="3851">
        <v>17380</v>
      </c>
      <c r="H71" s="3835">
        <v>2293</v>
      </c>
      <c r="I71" s="3835">
        <v>3228</v>
      </c>
      <c r="J71" s="3835">
        <v>3806</v>
      </c>
      <c r="K71" s="3835">
        <v>3848</v>
      </c>
      <c r="L71" s="3838">
        <v>4205</v>
      </c>
      <c r="N71" s="288"/>
    </row>
    <row r="72" spans="1:14" ht="20.100000000000001" customHeight="1" x14ac:dyDescent="0.35">
      <c r="A72" s="3817" t="s">
        <v>5830</v>
      </c>
      <c r="B72" s="3819" t="s">
        <v>298</v>
      </c>
      <c r="C72" s="3848">
        <v>5440</v>
      </c>
      <c r="D72" s="3827">
        <v>2175</v>
      </c>
      <c r="E72" s="3827">
        <v>1984</v>
      </c>
      <c r="F72" s="3845">
        <v>1281</v>
      </c>
      <c r="G72" s="3839">
        <v>15805</v>
      </c>
      <c r="H72" s="3827">
        <v>2769</v>
      </c>
      <c r="I72" s="3827">
        <v>2938</v>
      </c>
      <c r="J72" s="3827">
        <v>2652</v>
      </c>
      <c r="K72" s="3827">
        <v>3759</v>
      </c>
      <c r="L72" s="3841">
        <v>3687</v>
      </c>
      <c r="N72" s="288"/>
    </row>
    <row r="73" spans="1:14" ht="18.95" customHeight="1" thickBot="1" x14ac:dyDescent="0.4">
      <c r="A73" s="3818"/>
      <c r="B73" s="3822" t="s">
        <v>299</v>
      </c>
      <c r="C73" s="3852">
        <v>5240</v>
      </c>
      <c r="D73" s="3853">
        <v>1908</v>
      </c>
      <c r="E73" s="3853">
        <v>2020</v>
      </c>
      <c r="F73" s="3854">
        <v>1312</v>
      </c>
      <c r="G73" s="3855">
        <v>13902</v>
      </c>
      <c r="H73" s="3853">
        <v>2531</v>
      </c>
      <c r="I73" s="3853">
        <v>2478</v>
      </c>
      <c r="J73" s="3853">
        <v>2777</v>
      </c>
      <c r="K73" s="3853">
        <v>3899</v>
      </c>
      <c r="L73" s="3856">
        <v>2217</v>
      </c>
      <c r="N73" s="288"/>
    </row>
    <row r="74" spans="1:14" s="3861" customFormat="1" ht="27.75" customHeight="1" thickTop="1" x14ac:dyDescent="0.3">
      <c r="A74" s="3857" t="s">
        <v>5831</v>
      </c>
      <c r="B74" s="3812"/>
      <c r="C74" s="3812"/>
      <c r="D74" s="3811"/>
      <c r="E74" s="3811"/>
      <c r="F74" s="3811"/>
      <c r="G74" s="3858"/>
      <c r="H74" s="3859"/>
      <c r="I74" s="3859"/>
      <c r="J74" s="3859"/>
      <c r="K74" s="3859"/>
      <c r="L74" s="3860"/>
      <c r="N74" s="3862"/>
    </row>
    <row r="75" spans="1:14" s="3863" customFormat="1" ht="15" customHeight="1" x14ac:dyDescent="0.3">
      <c r="A75" s="4200" t="s">
        <v>252</v>
      </c>
      <c r="B75" s="4200"/>
      <c r="C75" s="4200"/>
    </row>
    <row r="77" spans="1:14" x14ac:dyDescent="0.3">
      <c r="E77" s="288"/>
      <c r="F77" s="288"/>
      <c r="I77" s="288"/>
    </row>
    <row r="78" spans="1:14" x14ac:dyDescent="0.3">
      <c r="F78" s="288"/>
      <c r="I78" s="288"/>
    </row>
    <row r="79" spans="1:14" x14ac:dyDescent="0.3">
      <c r="A79" s="92"/>
      <c r="B79" s="346"/>
      <c r="I79" s="288"/>
    </row>
  </sheetData>
  <mergeCells count="21">
    <mergeCell ref="A7:B7"/>
    <mergeCell ref="A3:B4"/>
    <mergeCell ref="C3:F3"/>
    <mergeCell ref="G3:L3"/>
    <mergeCell ref="C4:C5"/>
    <mergeCell ref="D4:D5"/>
    <mergeCell ref="E4:E5"/>
    <mergeCell ref="F4:F5"/>
    <mergeCell ref="G4:G5"/>
    <mergeCell ref="H4:H5"/>
    <mergeCell ref="I4:I5"/>
    <mergeCell ref="J4:J5"/>
    <mergeCell ref="K4:K5"/>
    <mergeCell ref="L4:L5"/>
    <mergeCell ref="A5:B5"/>
    <mergeCell ref="A6:B6"/>
    <mergeCell ref="A8:B8"/>
    <mergeCell ref="A9:B9"/>
    <mergeCell ref="A10:B10"/>
    <mergeCell ref="A11:B11"/>
    <mergeCell ref="A75:C75"/>
  </mergeCells>
  <printOptions horizontalCentered="1"/>
  <pageMargins left="0.45" right="0" top="0.25" bottom="0.25" header="0.3" footer="0.3"/>
  <pageSetup scale="5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zoomScaleNormal="100" workbookViewId="0">
      <selection activeCell="A5" sqref="A5"/>
    </sheetView>
  </sheetViews>
  <sheetFormatPr defaultRowHeight="15.75" x14ac:dyDescent="0.3"/>
  <cols>
    <col min="1" max="1" width="12.5703125" style="2731" bestFit="1" customWidth="1"/>
    <col min="2" max="2" width="70.5703125" style="2731" customWidth="1"/>
    <col min="3" max="9" width="10.5703125" style="2731" customWidth="1"/>
    <col min="10" max="10" width="11.140625" style="2731" customWidth="1"/>
    <col min="11" max="11" width="2.42578125" style="2731" customWidth="1"/>
    <col min="12" max="16384" width="9.140625" style="2731"/>
  </cols>
  <sheetData>
    <row r="1" spans="1:10" s="2730" customFormat="1" ht="20.25" x14ac:dyDescent="0.3">
      <c r="A1" s="3632" t="s">
        <v>5254</v>
      </c>
      <c r="B1" s="3632"/>
      <c r="C1" s="2710"/>
      <c r="D1" s="2710"/>
      <c r="E1" s="2729"/>
      <c r="F1" s="2729"/>
      <c r="G1" s="2729"/>
    </row>
    <row r="2" spans="1:10" ht="15.75" customHeight="1" thickBot="1" x14ac:dyDescent="0.35">
      <c r="A2" s="2713"/>
      <c r="B2" s="2713"/>
      <c r="C2" s="2713"/>
      <c r="D2" s="2713"/>
      <c r="E2" s="2713"/>
      <c r="G2" s="2732"/>
      <c r="H2" s="2732"/>
      <c r="I2" s="2732"/>
      <c r="J2" s="2733" t="s">
        <v>7</v>
      </c>
    </row>
    <row r="3" spans="1:10" ht="18" thickTop="1" thickBot="1" x14ac:dyDescent="0.35">
      <c r="A3" s="3679" t="s">
        <v>5040</v>
      </c>
      <c r="B3" s="3680" t="s">
        <v>5006</v>
      </c>
      <c r="C3" s="3677" t="s">
        <v>152</v>
      </c>
      <c r="D3" s="3677" t="s">
        <v>5230</v>
      </c>
      <c r="E3" s="3677" t="s">
        <v>5231</v>
      </c>
      <c r="F3" s="3677" t="s">
        <v>5232</v>
      </c>
      <c r="G3" s="3677" t="s">
        <v>154</v>
      </c>
      <c r="H3" s="3677" t="s">
        <v>5233</v>
      </c>
      <c r="I3" s="3677" t="s">
        <v>5234</v>
      </c>
      <c r="J3" s="3678" t="s">
        <v>5235</v>
      </c>
    </row>
    <row r="4" spans="1:10" ht="17.25" thickTop="1" x14ac:dyDescent="0.3">
      <c r="A4" s="2734" t="s">
        <v>5007</v>
      </c>
      <c r="B4" s="3681" t="s">
        <v>3991</v>
      </c>
      <c r="C4" s="3684">
        <v>5.2014588399999999</v>
      </c>
      <c r="D4" s="3684">
        <v>4.2756681400000005</v>
      </c>
      <c r="E4" s="3684">
        <v>1.91264028</v>
      </c>
      <c r="F4" s="3684">
        <v>9.6993644099999994</v>
      </c>
      <c r="G4" s="3684">
        <v>5.2275219899999996</v>
      </c>
      <c r="H4" s="3684">
        <v>4</v>
      </c>
      <c r="I4" s="3684">
        <v>6.19</v>
      </c>
      <c r="J4" s="3685">
        <v>11.8</v>
      </c>
    </row>
    <row r="5" spans="1:10" ht="16.5" x14ac:dyDescent="0.3">
      <c r="A5" s="2735" t="s">
        <v>5009</v>
      </c>
      <c r="B5" s="3682" t="s">
        <v>256</v>
      </c>
      <c r="C5" s="3686">
        <v>820.6886942695545</v>
      </c>
      <c r="D5" s="3686">
        <v>654.78663988584162</v>
      </c>
      <c r="E5" s="3686">
        <v>700.91354280653468</v>
      </c>
      <c r="F5" s="3686">
        <v>777.30564407316831</v>
      </c>
      <c r="G5" s="3686">
        <v>854.5330779761</v>
      </c>
      <c r="H5" s="3686">
        <v>854</v>
      </c>
      <c r="I5" s="3686">
        <v>948</v>
      </c>
      <c r="J5" s="3687">
        <v>994</v>
      </c>
    </row>
    <row r="6" spans="1:10" ht="16.5" x14ac:dyDescent="0.3">
      <c r="A6" s="2735" t="s">
        <v>5010</v>
      </c>
      <c r="B6" s="3682" t="s">
        <v>3993</v>
      </c>
      <c r="C6" s="3688">
        <v>0.01</v>
      </c>
      <c r="D6" s="3686">
        <v>0.83092500000000002</v>
      </c>
      <c r="E6" s="3689">
        <v>0.24739</v>
      </c>
      <c r="F6" s="3686">
        <v>5.7265620000000004</v>
      </c>
      <c r="G6" s="3689">
        <v>0.31649853999999999</v>
      </c>
      <c r="H6" s="3689">
        <v>0.26684849999999999</v>
      </c>
      <c r="I6" s="3689">
        <v>0.08</v>
      </c>
      <c r="J6" s="3690">
        <v>0.5</v>
      </c>
    </row>
    <row r="7" spans="1:10" ht="16.5" x14ac:dyDescent="0.3">
      <c r="A7" s="2735" t="s">
        <v>5011</v>
      </c>
      <c r="B7" s="3682" t="s">
        <v>5255</v>
      </c>
      <c r="C7" s="3686">
        <v>0</v>
      </c>
      <c r="D7" s="3689">
        <v>0.294325</v>
      </c>
      <c r="E7" s="3686">
        <v>0</v>
      </c>
      <c r="F7" s="3686">
        <v>0</v>
      </c>
      <c r="G7" s="3689">
        <v>5.6469999999999999E-2</v>
      </c>
      <c r="H7" s="3689">
        <v>0</v>
      </c>
      <c r="I7" s="3691">
        <v>1.8E-3</v>
      </c>
      <c r="J7" s="3690">
        <v>0.19</v>
      </c>
    </row>
    <row r="8" spans="1:10" ht="16.5" x14ac:dyDescent="0.3">
      <c r="A8" s="2735" t="s">
        <v>5012</v>
      </c>
      <c r="B8" s="3682" t="s">
        <v>5256</v>
      </c>
      <c r="C8" s="3686">
        <v>42.160168883366339</v>
      </c>
      <c r="D8" s="3686">
        <v>44.904872655049509</v>
      </c>
      <c r="E8" s="3686">
        <v>69.097026125742573</v>
      </c>
      <c r="F8" s="3686">
        <v>63.544151183465353</v>
      </c>
      <c r="G8" s="3686">
        <v>63.800168262600003</v>
      </c>
      <c r="H8" s="3686">
        <v>67</v>
      </c>
      <c r="I8" s="3686">
        <v>85.82</v>
      </c>
      <c r="J8" s="3687">
        <v>97.7</v>
      </c>
    </row>
    <row r="9" spans="1:10" ht="16.5" x14ac:dyDescent="0.3">
      <c r="A9" s="2735" t="s">
        <v>5013</v>
      </c>
      <c r="B9" s="3682" t="s">
        <v>5014</v>
      </c>
      <c r="C9" s="3686">
        <v>14.892497502999998</v>
      </c>
      <c r="D9" s="3686">
        <v>10.594153940000002</v>
      </c>
      <c r="E9" s="3686">
        <v>16.162273020000001</v>
      </c>
      <c r="F9" s="3686">
        <v>20.553283099999998</v>
      </c>
      <c r="G9" s="3686">
        <v>27.00394983</v>
      </c>
      <c r="H9" s="3686">
        <v>26</v>
      </c>
      <c r="I9" s="3686">
        <v>34</v>
      </c>
      <c r="J9" s="3687">
        <v>22</v>
      </c>
    </row>
    <row r="10" spans="1:10" ht="16.5" x14ac:dyDescent="0.3">
      <c r="A10" s="2735" t="s">
        <v>5015</v>
      </c>
      <c r="B10" s="3682" t="s">
        <v>3996</v>
      </c>
      <c r="C10" s="3686">
        <v>1.5082444499999998</v>
      </c>
      <c r="D10" s="3686">
        <v>1.7831953300000001</v>
      </c>
      <c r="E10" s="3686">
        <v>7.7000077500000002</v>
      </c>
      <c r="F10" s="3686">
        <v>1.1895091400000002</v>
      </c>
      <c r="G10" s="3686">
        <v>7.7678144000000007</v>
      </c>
      <c r="H10" s="3686">
        <v>3</v>
      </c>
      <c r="I10" s="3686">
        <v>1.3</v>
      </c>
      <c r="J10" s="3687">
        <v>5</v>
      </c>
    </row>
    <row r="11" spans="1:10" ht="16.5" x14ac:dyDescent="0.3">
      <c r="A11" s="2735" t="s">
        <v>5016</v>
      </c>
      <c r="B11" s="3682" t="s">
        <v>3997</v>
      </c>
      <c r="C11" s="3686">
        <v>28.703192980000001</v>
      </c>
      <c r="D11" s="3686">
        <v>71.42871418871286</v>
      </c>
      <c r="E11" s="3686">
        <v>79.472929787623769</v>
      </c>
      <c r="F11" s="3686">
        <v>50.193724076138594</v>
      </c>
      <c r="G11" s="3686">
        <v>89.819422234000058</v>
      </c>
      <c r="H11" s="3686">
        <v>71</v>
      </c>
      <c r="I11" s="3686">
        <v>116.95</v>
      </c>
      <c r="J11" s="3687">
        <v>108</v>
      </c>
    </row>
    <row r="12" spans="1:10" ht="16.5" x14ac:dyDescent="0.3">
      <c r="A12" s="2735" t="s">
        <v>5017</v>
      </c>
      <c r="B12" s="3682" t="s">
        <v>3998</v>
      </c>
      <c r="C12" s="3686">
        <v>25.782727830000002</v>
      </c>
      <c r="D12" s="3686">
        <v>20.382208549999998</v>
      </c>
      <c r="E12" s="3686">
        <v>27.434465369999995</v>
      </c>
      <c r="F12" s="3686">
        <v>28.219593520000007</v>
      </c>
      <c r="G12" s="3686">
        <v>39.740961510000005</v>
      </c>
      <c r="H12" s="3686">
        <v>66</v>
      </c>
      <c r="I12" s="3686">
        <v>60.52</v>
      </c>
      <c r="J12" s="3687">
        <v>82</v>
      </c>
    </row>
    <row r="13" spans="1:10" ht="16.5" x14ac:dyDescent="0.3">
      <c r="A13" s="2735" t="s">
        <v>5018</v>
      </c>
      <c r="B13" s="3682" t="s">
        <v>262</v>
      </c>
      <c r="C13" s="3686">
        <v>114.3362040122</v>
      </c>
      <c r="D13" s="3686">
        <v>145.50867111000002</v>
      </c>
      <c r="E13" s="3686">
        <v>91.315115099999986</v>
      </c>
      <c r="F13" s="3686">
        <v>98.476827709999981</v>
      </c>
      <c r="G13" s="3686">
        <v>81.207533766869986</v>
      </c>
      <c r="H13" s="3686">
        <v>91</v>
      </c>
      <c r="I13" s="3686">
        <v>66</v>
      </c>
      <c r="J13" s="3687">
        <v>122</v>
      </c>
    </row>
    <row r="14" spans="1:10" ht="16.5" x14ac:dyDescent="0.3">
      <c r="A14" s="2735" t="s">
        <v>5019</v>
      </c>
      <c r="B14" s="3682" t="s">
        <v>263</v>
      </c>
      <c r="C14" s="3689">
        <v>0.19499474999999999</v>
      </c>
      <c r="D14" s="3692">
        <v>4.6254281500000003</v>
      </c>
      <c r="E14" s="3689">
        <v>0.10316460999999999</v>
      </c>
      <c r="F14" s="3691">
        <v>4.7000000000000002E-3</v>
      </c>
      <c r="G14" s="3686">
        <v>1.8888480599999997</v>
      </c>
      <c r="H14" s="3689">
        <v>0.48917400999999999</v>
      </c>
      <c r="I14" s="3689">
        <v>5.6000000000000001E-2</v>
      </c>
      <c r="J14" s="3690">
        <v>1</v>
      </c>
    </row>
    <row r="15" spans="1:10" ht="16.5" x14ac:dyDescent="0.3">
      <c r="A15" s="2735" t="s">
        <v>5020</v>
      </c>
      <c r="B15" s="3682" t="s">
        <v>3999</v>
      </c>
      <c r="C15" s="3686">
        <v>99.860137330000001</v>
      </c>
      <c r="D15" s="3686">
        <v>83.150968699999993</v>
      </c>
      <c r="E15" s="3686">
        <v>89.303823499999993</v>
      </c>
      <c r="F15" s="3686">
        <v>103.71246802000002</v>
      </c>
      <c r="G15" s="3686">
        <v>145.29132703000002</v>
      </c>
      <c r="H15" s="3686">
        <v>103</v>
      </c>
      <c r="I15" s="3686">
        <v>112.94</v>
      </c>
      <c r="J15" s="3687">
        <v>140</v>
      </c>
    </row>
    <row r="16" spans="1:10" ht="16.5" x14ac:dyDescent="0.3">
      <c r="A16" s="2735" t="s">
        <v>5021</v>
      </c>
      <c r="B16" s="3682" t="s">
        <v>4000</v>
      </c>
      <c r="C16" s="3686">
        <v>10.32579958</v>
      </c>
      <c r="D16" s="3686">
        <v>7.1847618900000008</v>
      </c>
      <c r="E16" s="3686">
        <v>10.054806940000001</v>
      </c>
      <c r="F16" s="3686">
        <v>14.906309289999999</v>
      </c>
      <c r="G16" s="3686">
        <v>13.421070670000002</v>
      </c>
      <c r="H16" s="3686">
        <v>21</v>
      </c>
      <c r="I16" s="3686">
        <v>17.79</v>
      </c>
      <c r="J16" s="3687">
        <v>23</v>
      </c>
    </row>
    <row r="17" spans="1:10" ht="16.5" x14ac:dyDescent="0.3">
      <c r="A17" s="2735" t="s">
        <v>5024</v>
      </c>
      <c r="B17" s="3682" t="s">
        <v>880</v>
      </c>
      <c r="C17" s="3686">
        <v>1.3608970600000001</v>
      </c>
      <c r="D17" s="3686">
        <v>26.568371727920795</v>
      </c>
      <c r="E17" s="3686">
        <v>34.685134515544547</v>
      </c>
      <c r="F17" s="3686">
        <v>1.81229478</v>
      </c>
      <c r="G17" s="3686">
        <v>3.2610846699999998</v>
      </c>
      <c r="H17" s="3686">
        <v>6</v>
      </c>
      <c r="I17" s="3686">
        <v>26</v>
      </c>
      <c r="J17" s="3687">
        <v>20</v>
      </c>
    </row>
    <row r="18" spans="1:10" ht="16.5" x14ac:dyDescent="0.3">
      <c r="A18" s="2735" t="s">
        <v>5025</v>
      </c>
      <c r="B18" s="3682" t="s">
        <v>4001</v>
      </c>
      <c r="C18" s="3686">
        <v>19.650285409999999</v>
      </c>
      <c r="D18" s="3686">
        <v>23.172590249999999</v>
      </c>
      <c r="E18" s="3686">
        <v>22.009329000000001</v>
      </c>
      <c r="F18" s="3686">
        <v>30.185940179999999</v>
      </c>
      <c r="G18" s="3686">
        <v>26.296844870000005</v>
      </c>
      <c r="H18" s="3686">
        <v>25</v>
      </c>
      <c r="I18" s="3686">
        <v>29.48</v>
      </c>
      <c r="J18" s="3687">
        <v>19</v>
      </c>
    </row>
    <row r="19" spans="1:10" ht="16.5" x14ac:dyDescent="0.3">
      <c r="A19" s="2735" t="s">
        <v>5026</v>
      </c>
      <c r="B19" s="3682" t="s">
        <v>4002</v>
      </c>
      <c r="C19" s="3686">
        <v>2.7023601200000003</v>
      </c>
      <c r="D19" s="3686">
        <v>1.25324769</v>
      </c>
      <c r="E19" s="3689">
        <v>0.24506225000000001</v>
      </c>
      <c r="F19" s="3689">
        <v>0.33422204999999999</v>
      </c>
      <c r="G19" s="3686">
        <v>1.30720357</v>
      </c>
      <c r="H19" s="3686">
        <v>1</v>
      </c>
      <c r="I19" s="3686">
        <v>0.93</v>
      </c>
      <c r="J19" s="3687">
        <v>1</v>
      </c>
    </row>
    <row r="20" spans="1:10" ht="17.25" thickBot="1" x14ac:dyDescent="0.35">
      <c r="A20" s="2736" t="s">
        <v>5027</v>
      </c>
      <c r="B20" s="3683" t="s">
        <v>4003</v>
      </c>
      <c r="C20" s="3693">
        <v>38.361270443019791</v>
      </c>
      <c r="D20" s="3693">
        <v>50.693459894455451</v>
      </c>
      <c r="E20" s="3693">
        <v>35.915091757623763</v>
      </c>
      <c r="F20" s="3693">
        <v>78.548599097524757</v>
      </c>
      <c r="G20" s="3693">
        <v>101.17679724129999</v>
      </c>
      <c r="H20" s="3693">
        <v>58</v>
      </c>
      <c r="I20" s="3693">
        <v>65.77</v>
      </c>
      <c r="J20" s="3694">
        <v>82</v>
      </c>
    </row>
    <row r="21" spans="1:10" ht="18" thickTop="1" thickBot="1" x14ac:dyDescent="0.35">
      <c r="A21" s="4541" t="s">
        <v>654</v>
      </c>
      <c r="B21" s="4542"/>
      <c r="C21" s="3695">
        <v>1225.7389334611407</v>
      </c>
      <c r="D21" s="3695">
        <v>1151.4382021019806</v>
      </c>
      <c r="E21" s="3695">
        <v>1186.5718028130693</v>
      </c>
      <c r="F21" s="3695">
        <v>1284.4131926302966</v>
      </c>
      <c r="G21" s="3695">
        <v>1462.11659462087</v>
      </c>
      <c r="H21" s="3695">
        <v>1397</v>
      </c>
      <c r="I21" s="3695">
        <v>1573</v>
      </c>
      <c r="J21" s="3696">
        <f>SUM(J4:J20)</f>
        <v>1729.19</v>
      </c>
    </row>
    <row r="22" spans="1:10" s="2737" customFormat="1" ht="32.25" customHeight="1" thickTop="1" x14ac:dyDescent="0.3">
      <c r="A22" s="4543" t="s">
        <v>5257</v>
      </c>
      <c r="B22" s="4543"/>
      <c r="C22" s="4543"/>
      <c r="D22" s="4543"/>
      <c r="E22" s="4543"/>
      <c r="F22" s="4543"/>
      <c r="G22" s="4543"/>
      <c r="H22" s="4543"/>
      <c r="I22" s="4543"/>
      <c r="J22" s="4543"/>
    </row>
    <row r="23" spans="1:10" s="2738" customFormat="1" ht="22.5" customHeight="1" x14ac:dyDescent="0.3">
      <c r="A23" s="4537" t="s">
        <v>520</v>
      </c>
      <c r="B23" s="4537"/>
      <c r="C23" s="4537"/>
      <c r="D23" s="4537"/>
      <c r="E23" s="4537"/>
      <c r="F23" s="4537"/>
    </row>
    <row r="24" spans="1:10" ht="22.5" customHeight="1" x14ac:dyDescent="0.3">
      <c r="A24" s="4537" t="s">
        <v>396</v>
      </c>
      <c r="B24" s="4537"/>
      <c r="C24" s="4537"/>
      <c r="D24" s="4537"/>
      <c r="E24" s="4537"/>
      <c r="F24" s="4537"/>
    </row>
  </sheetData>
  <mergeCells count="4">
    <mergeCell ref="A21:B21"/>
    <mergeCell ref="A22:J22"/>
    <mergeCell ref="A23:F23"/>
    <mergeCell ref="A24:F24"/>
  </mergeCells>
  <printOptions horizontalCentered="1"/>
  <pageMargins left="0.45" right="0.45" top="0.75" bottom="0.75" header="0.3" footer="0.3"/>
  <pageSetup paperSize="9" scale="8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4"/>
  <sheetViews>
    <sheetView zoomScaleNormal="100" zoomScaleSheetLayoutView="100" workbookViewId="0">
      <selection activeCell="A22" sqref="A22"/>
    </sheetView>
  </sheetViews>
  <sheetFormatPr defaultColWidth="9.140625" defaultRowHeight="15" x14ac:dyDescent="0.25"/>
  <cols>
    <col min="1" max="1" width="25.7109375" style="2763" customWidth="1"/>
    <col min="2" max="2" width="14.28515625" style="2763" customWidth="1"/>
    <col min="3" max="3" width="25.7109375" style="2763" customWidth="1"/>
    <col min="4" max="4" width="14.28515625" style="2763" customWidth="1"/>
    <col min="5" max="5" width="5.5703125" style="2742" customWidth="1"/>
    <col min="6" max="14" width="9.140625" style="2742"/>
    <col min="15" max="16384" width="9.140625" style="2763"/>
  </cols>
  <sheetData>
    <row r="1" spans="1:8" s="2739" customFormat="1" ht="42" customHeight="1" x14ac:dyDescent="0.25">
      <c r="A1" s="4544" t="s">
        <v>5258</v>
      </c>
      <c r="B1" s="4544"/>
      <c r="C1" s="4544"/>
      <c r="D1" s="4544"/>
    </row>
    <row r="2" spans="1:8" s="2742" customFormat="1" ht="15" customHeight="1" thickBot="1" x14ac:dyDescent="0.3">
      <c r="A2" s="2740"/>
      <c r="B2" s="2740"/>
      <c r="C2" s="2740"/>
      <c r="D2" s="2741" t="s">
        <v>4387</v>
      </c>
    </row>
    <row r="3" spans="1:8" s="2743" customFormat="1" ht="18.75" customHeight="1" thickTop="1" thickBot="1" x14ac:dyDescent="0.3">
      <c r="A3" s="4545" t="s">
        <v>5259</v>
      </c>
      <c r="B3" s="4546"/>
      <c r="C3" s="4547" t="s">
        <v>5260</v>
      </c>
      <c r="D3" s="4548"/>
      <c r="F3" s="2742"/>
      <c r="G3" s="2742"/>
      <c r="H3" s="2742"/>
    </row>
    <row r="4" spans="1:8" s="2743" customFormat="1" ht="18.75" customHeight="1" thickBot="1" x14ac:dyDescent="0.3">
      <c r="A4" s="2744"/>
      <c r="B4" s="2226" t="s">
        <v>240</v>
      </c>
      <c r="C4" s="2745"/>
      <c r="D4" s="2746" t="s">
        <v>240</v>
      </c>
      <c r="F4" s="2742"/>
      <c r="G4" s="2742"/>
      <c r="H4" s="2742"/>
    </row>
    <row r="5" spans="1:8" s="2743" customFormat="1" ht="18.75" customHeight="1" thickBot="1" x14ac:dyDescent="0.3">
      <c r="A5" s="2744" t="s">
        <v>5261</v>
      </c>
      <c r="B5" s="2747">
        <v>333280.73132505122</v>
      </c>
      <c r="C5" s="2745" t="s">
        <v>5262</v>
      </c>
      <c r="D5" s="2748">
        <v>268453.5</v>
      </c>
      <c r="E5" s="2749"/>
      <c r="F5" s="2742"/>
      <c r="G5" s="2742"/>
      <c r="H5" s="2742"/>
    </row>
    <row r="6" spans="1:8" s="2742" customFormat="1" ht="18.75" customHeight="1" x14ac:dyDescent="0.25">
      <c r="A6" s="2750" t="s">
        <v>4129</v>
      </c>
      <c r="B6" s="2751"/>
      <c r="C6" s="2750" t="s">
        <v>4129</v>
      </c>
      <c r="D6" s="2752"/>
    </row>
    <row r="7" spans="1:8" s="2742" customFormat="1" ht="18.75" customHeight="1" x14ac:dyDescent="0.25">
      <c r="A7" s="2753" t="s">
        <v>5238</v>
      </c>
      <c r="B7" s="2754">
        <v>64260.938155225303</v>
      </c>
      <c r="C7" s="2753" t="s">
        <v>137</v>
      </c>
      <c r="D7" s="2755">
        <v>99797.8</v>
      </c>
    </row>
    <row r="8" spans="1:8" s="2742" customFormat="1" ht="18.75" customHeight="1" x14ac:dyDescent="0.25">
      <c r="A8" s="2753" t="s">
        <v>5263</v>
      </c>
      <c r="B8" s="2754">
        <v>52737.969032746099</v>
      </c>
      <c r="C8" s="2753" t="s">
        <v>5264</v>
      </c>
      <c r="D8" s="2755">
        <v>18491</v>
      </c>
    </row>
    <row r="9" spans="1:8" s="2742" customFormat="1" ht="18.75" customHeight="1" x14ac:dyDescent="0.25">
      <c r="A9" s="2753" t="s">
        <v>5264</v>
      </c>
      <c r="B9" s="2754">
        <v>27738.219020679797</v>
      </c>
      <c r="C9" s="2753" t="s">
        <v>5263</v>
      </c>
      <c r="D9" s="2755">
        <v>9118.4</v>
      </c>
    </row>
    <row r="10" spans="1:8" s="2742" customFormat="1" ht="18.75" customHeight="1" x14ac:dyDescent="0.25">
      <c r="A10" s="2753" t="s">
        <v>137</v>
      </c>
      <c r="B10" s="2754">
        <v>23724.474861382001</v>
      </c>
      <c r="C10" s="2753" t="s">
        <v>5237</v>
      </c>
      <c r="D10" s="2755">
        <v>8783.2999999999993</v>
      </c>
    </row>
    <row r="11" spans="1:8" s="2742" customFormat="1" ht="18.75" customHeight="1" x14ac:dyDescent="0.25">
      <c r="A11" s="2753" t="s">
        <v>139</v>
      </c>
      <c r="B11" s="2754">
        <v>18603.032337532601</v>
      </c>
      <c r="C11" s="2753" t="s">
        <v>139</v>
      </c>
      <c r="D11" s="2755">
        <v>7753.6</v>
      </c>
    </row>
    <row r="12" spans="1:8" s="2742" customFormat="1" ht="18.75" customHeight="1" x14ac:dyDescent="0.25">
      <c r="A12" s="2753" t="s">
        <v>5237</v>
      </c>
      <c r="B12" s="2754">
        <v>16498.192432780401</v>
      </c>
      <c r="C12" s="2753" t="s">
        <v>5265</v>
      </c>
      <c r="D12" s="2755">
        <v>6243.4</v>
      </c>
    </row>
    <row r="13" spans="1:8" s="2742" customFormat="1" ht="18.75" customHeight="1" x14ac:dyDescent="0.25">
      <c r="A13" s="2753" t="s">
        <v>5266</v>
      </c>
      <c r="B13" s="2754">
        <v>13568.324334823099</v>
      </c>
      <c r="C13" s="2753" t="s">
        <v>5244</v>
      </c>
      <c r="D13" s="2755">
        <v>4903.8999999999996</v>
      </c>
    </row>
    <row r="14" spans="1:8" s="2742" customFormat="1" ht="18.75" customHeight="1" x14ac:dyDescent="0.25">
      <c r="A14" s="2753" t="s">
        <v>5267</v>
      </c>
      <c r="B14" s="2754">
        <v>10283.771907721501</v>
      </c>
      <c r="C14" s="2753" t="s">
        <v>5268</v>
      </c>
      <c r="D14" s="2755">
        <v>4832</v>
      </c>
    </row>
    <row r="15" spans="1:8" s="2742" customFormat="1" ht="18.75" customHeight="1" x14ac:dyDescent="0.25">
      <c r="A15" s="2753" t="s">
        <v>5268</v>
      </c>
      <c r="B15" s="2754">
        <v>10223.3712473293</v>
      </c>
      <c r="C15" s="2753" t="s">
        <v>5266</v>
      </c>
      <c r="D15" s="2755">
        <v>4078.4</v>
      </c>
    </row>
    <row r="16" spans="1:8" s="2742" customFormat="1" ht="18.75" customHeight="1" thickBot="1" x14ac:dyDescent="0.3">
      <c r="A16" s="2756" t="s">
        <v>5269</v>
      </c>
      <c r="B16" s="2757">
        <v>8718.254331329621</v>
      </c>
      <c r="C16" s="2756" t="s">
        <v>5270</v>
      </c>
      <c r="D16" s="2758">
        <v>3849.4</v>
      </c>
    </row>
    <row r="17" spans="1:4" s="2742" customFormat="1" ht="16.5" thickTop="1" x14ac:dyDescent="0.25">
      <c r="A17" s="2759" t="s">
        <v>5271</v>
      </c>
      <c r="B17" s="2760"/>
      <c r="C17" s="2761"/>
      <c r="D17" s="2760"/>
    </row>
    <row r="18" spans="1:4" s="2762" customFormat="1" ht="29.25" customHeight="1" x14ac:dyDescent="0.25">
      <c r="A18" s="4501" t="s">
        <v>5272</v>
      </c>
      <c r="B18" s="4501"/>
      <c r="C18" s="4501"/>
      <c r="D18" s="4501"/>
    </row>
    <row r="19" spans="1:4" s="2762" customFormat="1" x14ac:dyDescent="0.25">
      <c r="A19" s="4501" t="s">
        <v>5273</v>
      </c>
      <c r="B19" s="4501"/>
      <c r="C19" s="4501"/>
      <c r="D19" s="4501"/>
    </row>
    <row r="20" spans="1:4" s="2762" customFormat="1" x14ac:dyDescent="0.25">
      <c r="A20" s="4501" t="s">
        <v>396</v>
      </c>
      <c r="B20" s="4501"/>
      <c r="C20" s="4501"/>
      <c r="D20" s="4501"/>
    </row>
    <row r="21" spans="1:4" s="2742" customFormat="1" ht="43.5" customHeight="1" x14ac:dyDescent="0.25">
      <c r="A21" s="2528"/>
    </row>
    <row r="22" spans="1:4" s="2742" customFormat="1" x14ac:dyDescent="0.25"/>
    <row r="23" spans="1:4" s="2742" customFormat="1" x14ac:dyDescent="0.25"/>
    <row r="24" spans="1:4" s="2742" customFormat="1" x14ac:dyDescent="0.25"/>
    <row r="25" spans="1:4" s="2742" customFormat="1" x14ac:dyDescent="0.25"/>
    <row r="26" spans="1:4" s="2742" customFormat="1" x14ac:dyDescent="0.25"/>
    <row r="27" spans="1:4" s="2742" customFormat="1" x14ac:dyDescent="0.25"/>
    <row r="28" spans="1:4" s="2742" customFormat="1" x14ac:dyDescent="0.25"/>
    <row r="29" spans="1:4" s="2742" customFormat="1" x14ac:dyDescent="0.25"/>
    <row r="30" spans="1:4" s="2742" customFormat="1" x14ac:dyDescent="0.25"/>
    <row r="31" spans="1:4" s="2742" customFormat="1" x14ac:dyDescent="0.25"/>
    <row r="32" spans="1:4" s="2742" customFormat="1" x14ac:dyDescent="0.25"/>
    <row r="33" s="2742" customFormat="1" x14ac:dyDescent="0.25"/>
    <row r="34" s="2742" customFormat="1" x14ac:dyDescent="0.25"/>
    <row r="35" s="2742" customFormat="1" x14ac:dyDescent="0.25"/>
    <row r="36" s="2742" customFormat="1" x14ac:dyDescent="0.25"/>
    <row r="37" s="2742" customFormat="1" x14ac:dyDescent="0.25"/>
    <row r="38" s="2742" customFormat="1" x14ac:dyDescent="0.25"/>
    <row r="39" s="2742" customFormat="1" x14ac:dyDescent="0.25"/>
    <row r="40" s="2742" customFormat="1" x14ac:dyDescent="0.25"/>
    <row r="41" s="2742" customFormat="1" x14ac:dyDescent="0.25"/>
    <row r="42" s="2742" customFormat="1" x14ac:dyDescent="0.25"/>
    <row r="43" s="2742" customFormat="1" x14ac:dyDescent="0.25"/>
    <row r="44" s="2742" customFormat="1" x14ac:dyDescent="0.25"/>
    <row r="45" s="2742" customFormat="1" x14ac:dyDescent="0.25"/>
    <row r="46" s="2742" customFormat="1" x14ac:dyDescent="0.25"/>
    <row r="47" s="2742" customFormat="1" x14ac:dyDescent="0.25"/>
    <row r="48" s="2742" customFormat="1" x14ac:dyDescent="0.25"/>
    <row r="49" s="2742" customFormat="1" x14ac:dyDescent="0.25"/>
    <row r="50" s="2742" customFormat="1" x14ac:dyDescent="0.25"/>
    <row r="51" s="2742" customFormat="1" x14ac:dyDescent="0.25"/>
    <row r="52" s="2742" customFormat="1" x14ac:dyDescent="0.25"/>
    <row r="53" s="2742" customFormat="1" x14ac:dyDescent="0.25"/>
    <row r="54" s="2742" customFormat="1" x14ac:dyDescent="0.25"/>
    <row r="55" s="2742" customFormat="1" x14ac:dyDescent="0.25"/>
    <row r="56" s="2742" customFormat="1" x14ac:dyDescent="0.25"/>
    <row r="57" s="2742" customFormat="1" x14ac:dyDescent="0.25"/>
    <row r="58" s="2742" customFormat="1" x14ac:dyDescent="0.25"/>
    <row r="59" s="2742" customFormat="1" x14ac:dyDescent="0.25"/>
    <row r="60" s="2742" customFormat="1" x14ac:dyDescent="0.25"/>
    <row r="61" s="2742" customFormat="1" x14ac:dyDescent="0.25"/>
    <row r="62" s="2742" customFormat="1" x14ac:dyDescent="0.25"/>
    <row r="63" s="2742" customFormat="1" x14ac:dyDescent="0.25"/>
    <row r="64" s="2742" customFormat="1" x14ac:dyDescent="0.25"/>
    <row r="65" s="2742" customFormat="1" x14ac:dyDescent="0.25"/>
    <row r="66" s="2742" customFormat="1" x14ac:dyDescent="0.25"/>
    <row r="67" s="2742" customFormat="1" x14ac:dyDescent="0.25"/>
    <row r="68" s="2742" customFormat="1" x14ac:dyDescent="0.25"/>
    <row r="69" s="2742" customFormat="1" x14ac:dyDescent="0.25"/>
    <row r="70" s="2742" customFormat="1" x14ac:dyDescent="0.25"/>
    <row r="71" s="2742" customFormat="1" x14ac:dyDescent="0.25"/>
    <row r="72" s="2742" customFormat="1" x14ac:dyDescent="0.25"/>
    <row r="73" s="2742" customFormat="1" x14ac:dyDescent="0.25"/>
    <row r="74" s="2742" customFormat="1" x14ac:dyDescent="0.25"/>
    <row r="75" s="2742" customFormat="1" x14ac:dyDescent="0.25"/>
    <row r="76" s="2742" customFormat="1" x14ac:dyDescent="0.25"/>
    <row r="77" s="2742" customFormat="1" x14ac:dyDescent="0.25"/>
    <row r="78" s="2742" customFormat="1" x14ac:dyDescent="0.25"/>
    <row r="79" s="2742" customFormat="1" x14ac:dyDescent="0.25"/>
    <row r="80" s="2742" customFormat="1" x14ac:dyDescent="0.25"/>
    <row r="81" s="2742" customFormat="1" x14ac:dyDescent="0.25"/>
    <row r="82" s="2742" customFormat="1" x14ac:dyDescent="0.25"/>
    <row r="83" s="2742" customFormat="1" x14ac:dyDescent="0.25"/>
    <row r="84" s="2742" customFormat="1" x14ac:dyDescent="0.25"/>
    <row r="85" s="2742" customFormat="1" x14ac:dyDescent="0.25"/>
    <row r="86" s="2742" customFormat="1" x14ac:dyDescent="0.25"/>
    <row r="87" s="2742" customFormat="1" x14ac:dyDescent="0.25"/>
    <row r="88" s="2742" customFormat="1" x14ac:dyDescent="0.25"/>
    <row r="89" s="2742" customFormat="1" x14ac:dyDescent="0.25"/>
    <row r="90" s="2742" customFormat="1" x14ac:dyDescent="0.25"/>
    <row r="91" s="2742" customFormat="1" x14ac:dyDescent="0.25"/>
    <row r="92" s="2742" customFormat="1" x14ac:dyDescent="0.25"/>
    <row r="93" s="2742" customFormat="1" x14ac:dyDescent="0.25"/>
    <row r="94" s="2742" customFormat="1" x14ac:dyDescent="0.25"/>
  </sheetData>
  <mergeCells count="6">
    <mergeCell ref="A20:D20"/>
    <mergeCell ref="A1:D1"/>
    <mergeCell ref="A3:B3"/>
    <mergeCell ref="C3:D3"/>
    <mergeCell ref="A18:D18"/>
    <mergeCell ref="A19:D19"/>
  </mergeCells>
  <printOptions horizontalCentered="1"/>
  <pageMargins left="0.7" right="0.7" top="0.75" bottom="0.75"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50"/>
  <sheetViews>
    <sheetView topLeftCell="A54" zoomScaleNormal="100" zoomScaleSheetLayoutView="85" workbookViewId="0">
      <selection activeCell="A127" sqref="A127"/>
    </sheetView>
  </sheetViews>
  <sheetFormatPr defaultRowHeight="17.25" x14ac:dyDescent="0.3"/>
  <cols>
    <col min="1" max="1" width="55.140625" style="2764" customWidth="1"/>
    <col min="2" max="4" width="14.140625" style="2765" customWidth="1"/>
    <col min="5" max="5" width="14.140625" style="2822" customWidth="1"/>
    <col min="6" max="7" width="14.140625" style="2767" customWidth="1"/>
    <col min="8" max="16384" width="9.140625" style="570"/>
  </cols>
  <sheetData>
    <row r="1" spans="1:54" ht="17.25" customHeight="1" x14ac:dyDescent="0.2">
      <c r="A1" s="4557" t="s">
        <v>5824</v>
      </c>
      <c r="B1" s="4557"/>
      <c r="C1" s="4557"/>
      <c r="D1" s="4557"/>
      <c r="E1" s="4557"/>
      <c r="F1" s="4557"/>
      <c r="G1" s="4557"/>
    </row>
    <row r="2" spans="1:54" ht="12.75" customHeight="1" thickBot="1" x14ac:dyDescent="0.35">
      <c r="E2" s="2766"/>
      <c r="G2" s="1438" t="s">
        <v>7</v>
      </c>
    </row>
    <row r="3" spans="1:54" s="2769" customFormat="1" ht="18" thickTop="1" x14ac:dyDescent="0.2">
      <c r="A3" s="2768"/>
      <c r="B3" s="4558" t="s">
        <v>5235</v>
      </c>
      <c r="C3" s="4559"/>
      <c r="D3" s="4560"/>
      <c r="E3" s="4561">
        <v>2018</v>
      </c>
      <c r="F3" s="4559"/>
      <c r="G3" s="4562"/>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row>
    <row r="4" spans="1:54" s="2769" customFormat="1" ht="18.75" customHeight="1" thickBot="1" x14ac:dyDescent="0.25">
      <c r="A4" s="2770"/>
      <c r="B4" s="2771" t="s">
        <v>5274</v>
      </c>
      <c r="C4" s="2772" t="s">
        <v>5275</v>
      </c>
      <c r="D4" s="2773" t="s">
        <v>5276</v>
      </c>
      <c r="E4" s="2774" t="s">
        <v>5274</v>
      </c>
      <c r="F4" s="2772" t="s">
        <v>5275</v>
      </c>
      <c r="G4" s="2775" t="s">
        <v>5276</v>
      </c>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row>
    <row r="5" spans="1:54" s="2777" customFormat="1" ht="18" customHeight="1" thickTop="1" x14ac:dyDescent="0.2">
      <c r="A5" s="2776" t="s">
        <v>5277</v>
      </c>
      <c r="B5" s="3697">
        <f>B6+B43+B54</f>
        <v>148371.82561041435</v>
      </c>
      <c r="C5" s="3698">
        <f>C6+C43+C54</f>
        <v>156644.50930862612</v>
      </c>
      <c r="D5" s="3699">
        <f>B5-C5</f>
        <v>-8272.6836982117675</v>
      </c>
      <c r="E5" s="3700">
        <f>E6+E43+E54</f>
        <v>481349.23080758523</v>
      </c>
      <c r="F5" s="3698">
        <f>F6+F43+F54</f>
        <v>509220.78147261927</v>
      </c>
      <c r="G5" s="3699">
        <f>E5-F5</f>
        <v>-27871.550665034039</v>
      </c>
      <c r="I5" s="2778"/>
      <c r="J5" s="2778"/>
    </row>
    <row r="6" spans="1:54" ht="18" customHeight="1" x14ac:dyDescent="0.2">
      <c r="A6" s="2779" t="s">
        <v>5278</v>
      </c>
      <c r="B6" s="3701">
        <f>B7+B11</f>
        <v>51826</v>
      </c>
      <c r="C6" s="3702">
        <f>C7+C11</f>
        <v>72132</v>
      </c>
      <c r="D6" s="3703">
        <f t="shared" ref="D6:D59" si="0">B6-C6</f>
        <v>-20306</v>
      </c>
      <c r="E6" s="3704">
        <f>E7+E11</f>
        <v>188576</v>
      </c>
      <c r="F6" s="3702">
        <f>F7+F11</f>
        <v>257233</v>
      </c>
      <c r="G6" s="3703">
        <f t="shared" ref="G6:G59" si="1">E6-F6</f>
        <v>-68657</v>
      </c>
      <c r="H6" s="2780"/>
      <c r="I6" s="2778"/>
      <c r="J6" s="2778"/>
    </row>
    <row r="7" spans="1:54" ht="18" customHeight="1" x14ac:dyDescent="0.2">
      <c r="A7" s="2779" t="s">
        <v>5279</v>
      </c>
      <c r="B7" s="3701">
        <f>B8+B10</f>
        <v>21295</v>
      </c>
      <c r="C7" s="3702">
        <f>C8+C10</f>
        <v>51770</v>
      </c>
      <c r="D7" s="3703">
        <f t="shared" si="0"/>
        <v>-30475</v>
      </c>
      <c r="E7" s="3704">
        <f>E8+E10</f>
        <v>80569</v>
      </c>
      <c r="F7" s="3702">
        <f>F8+F10</f>
        <v>183113</v>
      </c>
      <c r="G7" s="3703">
        <f t="shared" si="1"/>
        <v>-102544</v>
      </c>
      <c r="I7" s="2778"/>
      <c r="J7" s="2778"/>
      <c r="K7" s="2780"/>
    </row>
    <row r="8" spans="1:54" ht="18" customHeight="1" x14ac:dyDescent="0.2">
      <c r="A8" s="2781" t="s">
        <v>5280</v>
      </c>
      <c r="B8" s="3705">
        <v>21295</v>
      </c>
      <c r="C8" s="3706">
        <v>51616</v>
      </c>
      <c r="D8" s="3707">
        <f t="shared" si="0"/>
        <v>-30321</v>
      </c>
      <c r="E8" s="3708">
        <v>80569</v>
      </c>
      <c r="F8" s="3706">
        <v>182178</v>
      </c>
      <c r="G8" s="3709">
        <f t="shared" si="1"/>
        <v>-101609</v>
      </c>
    </row>
    <row r="9" spans="1:54" s="2783" customFormat="1" ht="18" customHeight="1" x14ac:dyDescent="0.2">
      <c r="A9" s="2782" t="s">
        <v>5281</v>
      </c>
      <c r="B9" s="3710">
        <v>5039</v>
      </c>
      <c r="C9" s="3711"/>
      <c r="D9" s="3712">
        <f t="shared" si="0"/>
        <v>5039</v>
      </c>
      <c r="E9" s="3713">
        <v>16648</v>
      </c>
      <c r="F9" s="3711"/>
      <c r="G9" s="3714">
        <f t="shared" si="1"/>
        <v>16648</v>
      </c>
    </row>
    <row r="10" spans="1:54" ht="18" customHeight="1" x14ac:dyDescent="0.2">
      <c r="A10" s="2784" t="s">
        <v>5282</v>
      </c>
      <c r="B10" s="3715"/>
      <c r="C10" s="3716">
        <v>154</v>
      </c>
      <c r="D10" s="3717">
        <f t="shared" si="0"/>
        <v>-154</v>
      </c>
      <c r="E10" s="3708"/>
      <c r="F10" s="3706">
        <v>935</v>
      </c>
      <c r="G10" s="3709">
        <f t="shared" si="1"/>
        <v>-935</v>
      </c>
    </row>
    <row r="11" spans="1:54" ht="18" customHeight="1" x14ac:dyDescent="0.2">
      <c r="A11" s="2785" t="s">
        <v>5283</v>
      </c>
      <c r="B11" s="3702">
        <f>B12+B13+B18+B21+B24+B29+B30+B31+B35+B39+B42</f>
        <v>30531</v>
      </c>
      <c r="C11" s="3702">
        <f>C12+C13+C18+C21+C24+C29+C30+C31+C35+C39+C42</f>
        <v>20362</v>
      </c>
      <c r="D11" s="3702">
        <f t="shared" si="0"/>
        <v>10169</v>
      </c>
      <c r="E11" s="3704">
        <f>E12+E13+E18+E21+E24+E29+E30+E31+E35+E39+E42</f>
        <v>108007</v>
      </c>
      <c r="F11" s="3702">
        <f>F12+F13+F18+F21+F24+F29+F30+F31+F35+F39+F42</f>
        <v>74120</v>
      </c>
      <c r="G11" s="3703">
        <f t="shared" si="1"/>
        <v>33887</v>
      </c>
    </row>
    <row r="12" spans="1:54" s="2786" customFormat="1" ht="18" customHeight="1" x14ac:dyDescent="0.2">
      <c r="A12" s="2785" t="s">
        <v>5284</v>
      </c>
      <c r="B12" s="3718">
        <v>16</v>
      </c>
      <c r="C12" s="3719">
        <v>721</v>
      </c>
      <c r="D12" s="3720">
        <f t="shared" si="0"/>
        <v>-705</v>
      </c>
      <c r="E12" s="3704">
        <v>71</v>
      </c>
      <c r="F12" s="3702">
        <v>2934</v>
      </c>
      <c r="G12" s="3703">
        <f t="shared" si="1"/>
        <v>-2863</v>
      </c>
    </row>
    <row r="13" spans="1:54" s="2786" customFormat="1" ht="18" customHeight="1" x14ac:dyDescent="0.2">
      <c r="A13" s="2785" t="s">
        <v>824</v>
      </c>
      <c r="B13" s="3701">
        <f>B14+B15+B16+B17</f>
        <v>3676</v>
      </c>
      <c r="C13" s="3702">
        <f>C14+C15+C16+C17</f>
        <v>6239</v>
      </c>
      <c r="D13" s="3721">
        <f t="shared" si="0"/>
        <v>-2563</v>
      </c>
      <c r="E13" s="3722">
        <f>E14+E15+E16+E17</f>
        <v>14109</v>
      </c>
      <c r="F13" s="3719">
        <f>F14+F15+F16+F17</f>
        <v>21080</v>
      </c>
      <c r="G13" s="3723">
        <f t="shared" si="1"/>
        <v>-6971</v>
      </c>
    </row>
    <row r="14" spans="1:54" ht="18" customHeight="1" x14ac:dyDescent="0.2">
      <c r="A14" s="2787" t="s">
        <v>5285</v>
      </c>
      <c r="B14" s="3705">
        <v>2441</v>
      </c>
      <c r="C14" s="3706">
        <v>627</v>
      </c>
      <c r="D14" s="3707">
        <f t="shared" si="0"/>
        <v>1814</v>
      </c>
      <c r="E14" s="3708">
        <v>9175</v>
      </c>
      <c r="F14" s="3706">
        <v>2505</v>
      </c>
      <c r="G14" s="3709">
        <f t="shared" si="1"/>
        <v>6670</v>
      </c>
    </row>
    <row r="15" spans="1:54" ht="18" customHeight="1" x14ac:dyDescent="0.2">
      <c r="A15" s="2787" t="s">
        <v>5286</v>
      </c>
      <c r="B15" s="3705">
        <v>269</v>
      </c>
      <c r="C15" s="3706">
        <v>3400</v>
      </c>
      <c r="D15" s="3707">
        <f t="shared" si="0"/>
        <v>-3131</v>
      </c>
      <c r="E15" s="3708">
        <v>939</v>
      </c>
      <c r="F15" s="3706">
        <v>10731</v>
      </c>
      <c r="G15" s="3709">
        <f t="shared" si="1"/>
        <v>-9792</v>
      </c>
    </row>
    <row r="16" spans="1:54" ht="18" customHeight="1" x14ac:dyDescent="0.2">
      <c r="A16" s="2787" t="s">
        <v>3823</v>
      </c>
      <c r="B16" s="3705">
        <v>913</v>
      </c>
      <c r="C16" s="3706">
        <v>2118</v>
      </c>
      <c r="D16" s="3707">
        <f t="shared" si="0"/>
        <v>-1205</v>
      </c>
      <c r="E16" s="3708">
        <v>3843</v>
      </c>
      <c r="F16" s="3706">
        <v>7558</v>
      </c>
      <c r="G16" s="3709">
        <f t="shared" si="1"/>
        <v>-3715</v>
      </c>
    </row>
    <row r="17" spans="1:7" ht="18" customHeight="1" x14ac:dyDescent="0.2">
      <c r="A17" s="2788" t="s">
        <v>5287</v>
      </c>
      <c r="B17" s="3705">
        <v>53</v>
      </c>
      <c r="C17" s="3706">
        <v>94</v>
      </c>
      <c r="D17" s="3707">
        <f t="shared" si="0"/>
        <v>-41</v>
      </c>
      <c r="E17" s="3708">
        <v>152</v>
      </c>
      <c r="F17" s="3706">
        <v>286</v>
      </c>
      <c r="G17" s="3709">
        <f t="shared" si="1"/>
        <v>-134</v>
      </c>
    </row>
    <row r="18" spans="1:7" s="2786" customFormat="1" ht="18" customHeight="1" x14ac:dyDescent="0.2">
      <c r="A18" s="2785" t="s">
        <v>5288</v>
      </c>
      <c r="B18" s="3701">
        <f>B19+B20</f>
        <v>17782</v>
      </c>
      <c r="C18" s="3702">
        <f>C19+C20</f>
        <v>5974</v>
      </c>
      <c r="D18" s="3721">
        <f t="shared" si="0"/>
        <v>11808</v>
      </c>
      <c r="E18" s="3704">
        <f>E19+E20</f>
        <v>64039</v>
      </c>
      <c r="F18" s="3702">
        <f>F19+F20</f>
        <v>22026</v>
      </c>
      <c r="G18" s="3703">
        <f t="shared" si="1"/>
        <v>42013</v>
      </c>
    </row>
    <row r="19" spans="1:7" ht="18" customHeight="1" x14ac:dyDescent="0.2">
      <c r="A19" s="2788" t="s">
        <v>5289</v>
      </c>
      <c r="B19" s="3705">
        <v>5632</v>
      </c>
      <c r="C19" s="3706">
        <v>403</v>
      </c>
      <c r="D19" s="3707">
        <f t="shared" si="0"/>
        <v>5229</v>
      </c>
      <c r="E19" s="3708">
        <v>20557</v>
      </c>
      <c r="F19" s="3706">
        <v>1567</v>
      </c>
      <c r="G19" s="3709">
        <f t="shared" si="1"/>
        <v>18990</v>
      </c>
    </row>
    <row r="20" spans="1:7" ht="18" customHeight="1" x14ac:dyDescent="0.2">
      <c r="A20" s="2788" t="s">
        <v>5032</v>
      </c>
      <c r="B20" s="3705">
        <v>12150</v>
      </c>
      <c r="C20" s="3706">
        <v>5571</v>
      </c>
      <c r="D20" s="3707">
        <f t="shared" si="0"/>
        <v>6579</v>
      </c>
      <c r="E20" s="3708">
        <v>43482</v>
      </c>
      <c r="F20" s="3706">
        <v>20459</v>
      </c>
      <c r="G20" s="3709">
        <f t="shared" si="1"/>
        <v>23023</v>
      </c>
    </row>
    <row r="21" spans="1:7" s="2786" customFormat="1" ht="18" customHeight="1" x14ac:dyDescent="0.2">
      <c r="A21" s="2785" t="s">
        <v>257</v>
      </c>
      <c r="B21" s="3701">
        <f>B22+B23</f>
        <v>9</v>
      </c>
      <c r="C21" s="3702">
        <f>C22+C23</f>
        <v>62</v>
      </c>
      <c r="D21" s="3721">
        <f t="shared" si="0"/>
        <v>-53</v>
      </c>
      <c r="E21" s="3704">
        <f>E22+E23</f>
        <v>504</v>
      </c>
      <c r="F21" s="3702">
        <f>F22+F23</f>
        <v>219</v>
      </c>
      <c r="G21" s="3703">
        <f t="shared" si="1"/>
        <v>285</v>
      </c>
    </row>
    <row r="22" spans="1:7" ht="18" customHeight="1" x14ac:dyDescent="0.2">
      <c r="A22" s="2788" t="s">
        <v>5290</v>
      </c>
      <c r="B22" s="3705">
        <v>9</v>
      </c>
      <c r="C22" s="3706"/>
      <c r="D22" s="3707">
        <f t="shared" si="0"/>
        <v>9</v>
      </c>
      <c r="E22" s="3708">
        <v>504</v>
      </c>
      <c r="F22" s="3706"/>
      <c r="G22" s="3709">
        <f t="shared" si="1"/>
        <v>504</v>
      </c>
    </row>
    <row r="23" spans="1:7" ht="18" customHeight="1" x14ac:dyDescent="0.2">
      <c r="A23" s="2788" t="s">
        <v>5291</v>
      </c>
      <c r="B23" s="3705"/>
      <c r="C23" s="3706">
        <v>62</v>
      </c>
      <c r="D23" s="3707">
        <f t="shared" si="0"/>
        <v>-62</v>
      </c>
      <c r="E23" s="3708"/>
      <c r="F23" s="3706">
        <v>219</v>
      </c>
      <c r="G23" s="3709">
        <f t="shared" si="1"/>
        <v>-219</v>
      </c>
    </row>
    <row r="24" spans="1:7" s="2786" customFormat="1" ht="18" customHeight="1" x14ac:dyDescent="0.2">
      <c r="A24" s="2785" t="s">
        <v>5292</v>
      </c>
      <c r="B24" s="3701">
        <f>SUM(B25:B28)</f>
        <v>101</v>
      </c>
      <c r="C24" s="3702">
        <f>SUM(C25:C28)</f>
        <v>566</v>
      </c>
      <c r="D24" s="3721">
        <f t="shared" si="0"/>
        <v>-465</v>
      </c>
      <c r="E24" s="3704">
        <f>SUM(E25:E28)</f>
        <v>445</v>
      </c>
      <c r="F24" s="3702">
        <f>SUM(F25:F28)</f>
        <v>1870</v>
      </c>
      <c r="G24" s="3703">
        <f t="shared" si="1"/>
        <v>-1425</v>
      </c>
    </row>
    <row r="25" spans="1:7" ht="18" customHeight="1" x14ac:dyDescent="0.2">
      <c r="A25" s="2788" t="s">
        <v>5293</v>
      </c>
      <c r="B25" s="3705">
        <v>86</v>
      </c>
      <c r="C25" s="3706">
        <v>431</v>
      </c>
      <c r="D25" s="3707">
        <f t="shared" si="0"/>
        <v>-345</v>
      </c>
      <c r="E25" s="3708">
        <v>381</v>
      </c>
      <c r="F25" s="3706">
        <v>1668</v>
      </c>
      <c r="G25" s="3709">
        <f t="shared" si="1"/>
        <v>-1287</v>
      </c>
    </row>
    <row r="26" spans="1:7" ht="18" customHeight="1" x14ac:dyDescent="0.2">
      <c r="A26" s="2788" t="s">
        <v>5294</v>
      </c>
      <c r="B26" s="3705">
        <v>14</v>
      </c>
      <c r="C26" s="3706">
        <v>58</v>
      </c>
      <c r="D26" s="3707">
        <f t="shared" si="0"/>
        <v>-44</v>
      </c>
      <c r="E26" s="3708">
        <v>46</v>
      </c>
      <c r="F26" s="3706">
        <v>101</v>
      </c>
      <c r="G26" s="3709">
        <f t="shared" si="1"/>
        <v>-55</v>
      </c>
    </row>
    <row r="27" spans="1:7" ht="18" customHeight="1" x14ac:dyDescent="0.2">
      <c r="A27" s="2788" t="s">
        <v>5295</v>
      </c>
      <c r="B27" s="3705">
        <v>1</v>
      </c>
      <c r="C27" s="3706">
        <v>65</v>
      </c>
      <c r="D27" s="3707">
        <f t="shared" si="0"/>
        <v>-64</v>
      </c>
      <c r="E27" s="3708">
        <v>1</v>
      </c>
      <c r="F27" s="3706">
        <v>78</v>
      </c>
      <c r="G27" s="3709">
        <f t="shared" si="1"/>
        <v>-77</v>
      </c>
    </row>
    <row r="28" spans="1:7" ht="18" customHeight="1" x14ac:dyDescent="0.2">
      <c r="A28" s="2788" t="s">
        <v>5296</v>
      </c>
      <c r="B28" s="3705">
        <v>0</v>
      </c>
      <c r="C28" s="3706">
        <v>12</v>
      </c>
      <c r="D28" s="3707">
        <f t="shared" si="0"/>
        <v>-12</v>
      </c>
      <c r="E28" s="3708">
        <v>17</v>
      </c>
      <c r="F28" s="3706">
        <v>23</v>
      </c>
      <c r="G28" s="3709">
        <f t="shared" si="1"/>
        <v>-6</v>
      </c>
    </row>
    <row r="29" spans="1:7" s="2786" customFormat="1" ht="18" customHeight="1" x14ac:dyDescent="0.2">
      <c r="A29" s="2785" t="s">
        <v>5297</v>
      </c>
      <c r="B29" s="3701">
        <v>1283</v>
      </c>
      <c r="C29" s="3702">
        <v>440</v>
      </c>
      <c r="D29" s="3721">
        <f t="shared" si="0"/>
        <v>843</v>
      </c>
      <c r="E29" s="3704">
        <v>4771</v>
      </c>
      <c r="F29" s="3702">
        <v>1485</v>
      </c>
      <c r="G29" s="3703">
        <f t="shared" si="1"/>
        <v>3286</v>
      </c>
    </row>
    <row r="30" spans="1:7" s="2790" customFormat="1" ht="18" customHeight="1" x14ac:dyDescent="0.3">
      <c r="A30" s="2789" t="s">
        <v>5298</v>
      </c>
      <c r="B30" s="3724">
        <v>9</v>
      </c>
      <c r="C30" s="3725">
        <v>114</v>
      </c>
      <c r="D30" s="3726">
        <f t="shared" si="0"/>
        <v>-105</v>
      </c>
      <c r="E30" s="3727">
        <v>38</v>
      </c>
      <c r="F30" s="3725">
        <v>481</v>
      </c>
      <c r="G30" s="3728">
        <f t="shared" si="1"/>
        <v>-443</v>
      </c>
    </row>
    <row r="31" spans="1:7" s="2786" customFormat="1" ht="18" customHeight="1" x14ac:dyDescent="0.2">
      <c r="A31" s="2785" t="s">
        <v>5299</v>
      </c>
      <c r="B31" s="3701">
        <f>B32+B33+B34</f>
        <v>1126</v>
      </c>
      <c r="C31" s="3702">
        <f>C32+C33+C34</f>
        <v>1065</v>
      </c>
      <c r="D31" s="3721">
        <f t="shared" si="0"/>
        <v>61</v>
      </c>
      <c r="E31" s="3704">
        <f>E32+E33+E34</f>
        <v>4412</v>
      </c>
      <c r="F31" s="3702">
        <f>F32+F33+F34</f>
        <v>4507</v>
      </c>
      <c r="G31" s="3703">
        <f t="shared" si="1"/>
        <v>-95</v>
      </c>
    </row>
    <row r="32" spans="1:7" ht="18" customHeight="1" x14ac:dyDescent="0.2">
      <c r="A32" s="2788" t="s">
        <v>5300</v>
      </c>
      <c r="B32" s="3705">
        <v>526</v>
      </c>
      <c r="C32" s="3706">
        <v>473</v>
      </c>
      <c r="D32" s="3707">
        <f t="shared" si="0"/>
        <v>53</v>
      </c>
      <c r="E32" s="3708">
        <v>2533</v>
      </c>
      <c r="F32" s="3706">
        <v>1726</v>
      </c>
      <c r="G32" s="3709">
        <f t="shared" si="1"/>
        <v>807</v>
      </c>
    </row>
    <row r="33" spans="1:11" ht="18" customHeight="1" x14ac:dyDescent="0.2">
      <c r="A33" s="2788" t="s">
        <v>5301</v>
      </c>
      <c r="B33" s="3705">
        <v>586</v>
      </c>
      <c r="C33" s="3706">
        <v>374</v>
      </c>
      <c r="D33" s="3707">
        <f t="shared" si="0"/>
        <v>212</v>
      </c>
      <c r="E33" s="3708">
        <v>1830</v>
      </c>
      <c r="F33" s="3706">
        <v>2054</v>
      </c>
      <c r="G33" s="3709">
        <f t="shared" si="1"/>
        <v>-224</v>
      </c>
    </row>
    <row r="34" spans="1:11" ht="18" customHeight="1" x14ac:dyDescent="0.2">
      <c r="A34" s="2788" t="s">
        <v>5302</v>
      </c>
      <c r="B34" s="3705">
        <v>14</v>
      </c>
      <c r="C34" s="3706">
        <v>218</v>
      </c>
      <c r="D34" s="3707">
        <f t="shared" si="0"/>
        <v>-204</v>
      </c>
      <c r="E34" s="3708">
        <v>49</v>
      </c>
      <c r="F34" s="3706">
        <v>727</v>
      </c>
      <c r="G34" s="3709">
        <f t="shared" si="1"/>
        <v>-678</v>
      </c>
    </row>
    <row r="35" spans="1:11" s="2786" customFormat="1" ht="18" customHeight="1" x14ac:dyDescent="0.2">
      <c r="A35" s="2785" t="s">
        <v>5303</v>
      </c>
      <c r="B35" s="3701">
        <f>B36+B37+B38</f>
        <v>6367</v>
      </c>
      <c r="C35" s="3702">
        <f>C36+C37+C38</f>
        <v>4391</v>
      </c>
      <c r="D35" s="3721">
        <f t="shared" si="0"/>
        <v>1976</v>
      </c>
      <c r="E35" s="3704">
        <f>E36+E37+E38</f>
        <v>18756</v>
      </c>
      <c r="F35" s="3702">
        <f t="shared" ref="F35" si="2">F36+F37+F38</f>
        <v>17140</v>
      </c>
      <c r="G35" s="3703">
        <f t="shared" si="1"/>
        <v>1616</v>
      </c>
    </row>
    <row r="36" spans="1:11" ht="18" customHeight="1" x14ac:dyDescent="0.2">
      <c r="A36" s="2788" t="s">
        <v>5304</v>
      </c>
      <c r="B36" s="3705">
        <v>15</v>
      </c>
      <c r="C36" s="3706">
        <v>0</v>
      </c>
      <c r="D36" s="3707">
        <f t="shared" si="0"/>
        <v>15</v>
      </c>
      <c r="E36" s="3708">
        <v>41</v>
      </c>
      <c r="F36" s="3706">
        <v>3</v>
      </c>
      <c r="G36" s="3709">
        <f t="shared" si="1"/>
        <v>38</v>
      </c>
    </row>
    <row r="37" spans="1:11" ht="18" customHeight="1" x14ac:dyDescent="0.2">
      <c r="A37" s="2788" t="s">
        <v>5305</v>
      </c>
      <c r="B37" s="3705">
        <v>1225</v>
      </c>
      <c r="C37" s="3706">
        <v>1123</v>
      </c>
      <c r="D37" s="3707">
        <f t="shared" si="0"/>
        <v>102</v>
      </c>
      <c r="E37" s="3708">
        <v>4043</v>
      </c>
      <c r="F37" s="3706">
        <v>4938</v>
      </c>
      <c r="G37" s="3709">
        <f t="shared" si="1"/>
        <v>-895</v>
      </c>
    </row>
    <row r="38" spans="1:11" ht="18" customHeight="1" x14ac:dyDescent="0.2">
      <c r="A38" s="2788" t="s">
        <v>5306</v>
      </c>
      <c r="B38" s="3705">
        <v>5127</v>
      </c>
      <c r="C38" s="3706">
        <v>3268</v>
      </c>
      <c r="D38" s="3707">
        <f t="shared" si="0"/>
        <v>1859</v>
      </c>
      <c r="E38" s="3708">
        <v>14672</v>
      </c>
      <c r="F38" s="3706">
        <v>12199</v>
      </c>
      <c r="G38" s="3709">
        <f t="shared" si="1"/>
        <v>2473</v>
      </c>
    </row>
    <row r="39" spans="1:11" s="2786" customFormat="1" ht="18" customHeight="1" x14ac:dyDescent="0.2">
      <c r="A39" s="2785" t="s">
        <v>5307</v>
      </c>
      <c r="B39" s="3701">
        <f>B40+B41</f>
        <v>146</v>
      </c>
      <c r="C39" s="3702">
        <f>C40+C41</f>
        <v>769</v>
      </c>
      <c r="D39" s="3721">
        <f t="shared" si="0"/>
        <v>-623</v>
      </c>
      <c r="E39" s="3704">
        <f>E40+E41</f>
        <v>676</v>
      </c>
      <c r="F39" s="3702">
        <f>F40+F41</f>
        <v>2303</v>
      </c>
      <c r="G39" s="3703">
        <f t="shared" si="1"/>
        <v>-1627</v>
      </c>
    </row>
    <row r="40" spans="1:11" ht="18" customHeight="1" x14ac:dyDescent="0.2">
      <c r="A40" s="2788" t="s">
        <v>5308</v>
      </c>
      <c r="B40" s="3705">
        <v>14</v>
      </c>
      <c r="C40" s="3706">
        <v>335</v>
      </c>
      <c r="D40" s="3707">
        <f t="shared" si="0"/>
        <v>-321</v>
      </c>
      <c r="E40" s="3708">
        <v>99</v>
      </c>
      <c r="F40" s="3706">
        <v>1057</v>
      </c>
      <c r="G40" s="3709">
        <f t="shared" si="1"/>
        <v>-958</v>
      </c>
    </row>
    <row r="41" spans="1:11" ht="18" customHeight="1" x14ac:dyDescent="0.2">
      <c r="A41" s="2788" t="s">
        <v>5309</v>
      </c>
      <c r="B41" s="3705">
        <v>132</v>
      </c>
      <c r="C41" s="3706">
        <v>434</v>
      </c>
      <c r="D41" s="3707">
        <f t="shared" si="0"/>
        <v>-302</v>
      </c>
      <c r="E41" s="3708">
        <v>577</v>
      </c>
      <c r="F41" s="3706">
        <v>1246</v>
      </c>
      <c r="G41" s="3709">
        <f t="shared" si="1"/>
        <v>-669</v>
      </c>
    </row>
    <row r="42" spans="1:11" s="2786" customFormat="1" ht="18" customHeight="1" x14ac:dyDescent="0.2">
      <c r="A42" s="2785" t="s">
        <v>5310</v>
      </c>
      <c r="B42" s="3701">
        <v>16</v>
      </c>
      <c r="C42" s="3702">
        <v>21</v>
      </c>
      <c r="D42" s="3721">
        <f t="shared" si="0"/>
        <v>-5</v>
      </c>
      <c r="E42" s="3704">
        <v>186</v>
      </c>
      <c r="F42" s="3702">
        <v>75</v>
      </c>
      <c r="G42" s="3703">
        <f t="shared" si="1"/>
        <v>111</v>
      </c>
    </row>
    <row r="43" spans="1:11" ht="18" customHeight="1" x14ac:dyDescent="0.2">
      <c r="A43" s="2785" t="s">
        <v>5311</v>
      </c>
      <c r="B43" s="3701">
        <f>B44+B45</f>
        <v>93283.825610414351</v>
      </c>
      <c r="C43" s="3702">
        <f>C44+C45</f>
        <v>78698.509308626119</v>
      </c>
      <c r="D43" s="3721">
        <f t="shared" si="0"/>
        <v>14585.316301788233</v>
      </c>
      <c r="E43" s="3704">
        <f>E44+E45</f>
        <v>281161.23080758523</v>
      </c>
      <c r="F43" s="3702">
        <f>F44+F45</f>
        <v>230438.7814726193</v>
      </c>
      <c r="G43" s="3703">
        <f t="shared" si="1"/>
        <v>50722.449334965931</v>
      </c>
      <c r="H43" s="2780"/>
      <c r="I43" s="2780"/>
      <c r="J43" s="2780"/>
      <c r="K43" s="2780"/>
    </row>
    <row r="44" spans="1:11" ht="18" customHeight="1" x14ac:dyDescent="0.2">
      <c r="A44" s="2784" t="s">
        <v>5312</v>
      </c>
      <c r="B44" s="3715">
        <v>11</v>
      </c>
      <c r="C44" s="3716">
        <v>84</v>
      </c>
      <c r="D44" s="3717">
        <f t="shared" si="0"/>
        <v>-73</v>
      </c>
      <c r="E44" s="3708">
        <v>46</v>
      </c>
      <c r="F44" s="3706">
        <v>302</v>
      </c>
      <c r="G44" s="3709">
        <f t="shared" si="1"/>
        <v>-256</v>
      </c>
    </row>
    <row r="45" spans="1:11" ht="18" customHeight="1" x14ac:dyDescent="0.2">
      <c r="A45" s="2784" t="s">
        <v>5313</v>
      </c>
      <c r="B45" s="3715">
        <f>B46+B48+B50+B53</f>
        <v>93272.825610414351</v>
      </c>
      <c r="C45" s="3716">
        <f>C46+C48+C50+C53</f>
        <v>78614.509308626119</v>
      </c>
      <c r="D45" s="3717">
        <f t="shared" si="0"/>
        <v>14658.316301788233</v>
      </c>
      <c r="E45" s="3708">
        <f>E46+E48+E50+E53</f>
        <v>281115.23080758523</v>
      </c>
      <c r="F45" s="3706">
        <f>F46+F48+F50+F53</f>
        <v>230136.7814726193</v>
      </c>
      <c r="G45" s="3709">
        <f t="shared" si="1"/>
        <v>50978.449334965931</v>
      </c>
      <c r="H45" s="2780"/>
      <c r="I45" s="2780"/>
      <c r="J45" s="2780"/>
    </row>
    <row r="46" spans="1:11" ht="18" customHeight="1" x14ac:dyDescent="0.2">
      <c r="A46" s="2788" t="s">
        <v>5314</v>
      </c>
      <c r="B46" s="3715">
        <v>65732.369204670002</v>
      </c>
      <c r="C46" s="3716">
        <v>64762.84711058106</v>
      </c>
      <c r="D46" s="3717">
        <f t="shared" si="0"/>
        <v>969.52209408894123</v>
      </c>
      <c r="E46" s="3708">
        <v>185278.81990420999</v>
      </c>
      <c r="F46" s="3706">
        <v>182715.64530374517</v>
      </c>
      <c r="G46" s="3709">
        <f t="shared" si="1"/>
        <v>2563.1746004648157</v>
      </c>
    </row>
    <row r="47" spans="1:11" s="2783" customFormat="1" ht="18" customHeight="1" x14ac:dyDescent="0.2">
      <c r="A47" s="2791" t="s">
        <v>5315</v>
      </c>
      <c r="B47" s="3729">
        <v>65729</v>
      </c>
      <c r="C47" s="3730">
        <v>62038</v>
      </c>
      <c r="D47" s="3731">
        <f t="shared" si="0"/>
        <v>3691</v>
      </c>
      <c r="E47" s="3713">
        <v>185155</v>
      </c>
      <c r="F47" s="3711">
        <v>174449</v>
      </c>
      <c r="G47" s="3714">
        <f t="shared" si="1"/>
        <v>10706</v>
      </c>
    </row>
    <row r="48" spans="1:11" ht="18" customHeight="1" x14ac:dyDescent="0.2">
      <c r="A48" s="2788" t="s">
        <v>5316</v>
      </c>
      <c r="B48" s="3715">
        <v>13334.055011521992</v>
      </c>
      <c r="C48" s="3716">
        <v>3164.6621980450641</v>
      </c>
      <c r="D48" s="3717">
        <f t="shared" si="0"/>
        <v>10169.392813476928</v>
      </c>
      <c r="E48" s="3708">
        <v>45360.710019829916</v>
      </c>
      <c r="F48" s="3706">
        <v>11900.13616887412</v>
      </c>
      <c r="G48" s="3709">
        <f t="shared" si="1"/>
        <v>33460.5738509558</v>
      </c>
    </row>
    <row r="49" spans="1:54" ht="18" customHeight="1" x14ac:dyDescent="0.2">
      <c r="A49" s="2791" t="s">
        <v>5315</v>
      </c>
      <c r="B49" s="3729">
        <v>12148</v>
      </c>
      <c r="C49" s="3730">
        <v>2726</v>
      </c>
      <c r="D49" s="3731">
        <f t="shared" si="0"/>
        <v>9422</v>
      </c>
      <c r="E49" s="3732">
        <v>43184</v>
      </c>
      <c r="F49" s="3711">
        <v>9535</v>
      </c>
      <c r="G49" s="3714">
        <f t="shared" si="1"/>
        <v>33649</v>
      </c>
    </row>
    <row r="50" spans="1:54" ht="18" customHeight="1" x14ac:dyDescent="0.2">
      <c r="A50" s="2788" t="s">
        <v>5317</v>
      </c>
      <c r="B50" s="3715">
        <v>13136.401394222354</v>
      </c>
      <c r="C50" s="3716">
        <v>10687</v>
      </c>
      <c r="D50" s="3717">
        <f t="shared" si="0"/>
        <v>2449.4013942223537</v>
      </c>
      <c r="E50" s="3733">
        <v>47231.700883545345</v>
      </c>
      <c r="F50" s="3706">
        <v>35521</v>
      </c>
      <c r="G50" s="3709">
        <f t="shared" si="1"/>
        <v>11710.700883545345</v>
      </c>
    </row>
    <row r="51" spans="1:54" ht="18" customHeight="1" x14ac:dyDescent="0.2">
      <c r="A51" s="2791" t="s">
        <v>5315</v>
      </c>
      <c r="B51" s="3729">
        <v>7786</v>
      </c>
      <c r="C51" s="3730">
        <v>8787</v>
      </c>
      <c r="D51" s="3731">
        <f t="shared" si="0"/>
        <v>-1001</v>
      </c>
      <c r="E51" s="3732">
        <v>26023</v>
      </c>
      <c r="F51" s="3711">
        <v>28779</v>
      </c>
      <c r="G51" s="3714">
        <f t="shared" si="1"/>
        <v>-2756</v>
      </c>
    </row>
    <row r="52" spans="1:54" ht="18" customHeight="1" x14ac:dyDescent="0.2">
      <c r="A52" s="2787" t="s">
        <v>323</v>
      </c>
      <c r="B52" s="3715">
        <v>13136</v>
      </c>
      <c r="C52" s="3716">
        <v>10687</v>
      </c>
      <c r="D52" s="3717">
        <f t="shared" si="0"/>
        <v>2449</v>
      </c>
      <c r="E52" s="3733">
        <v>47231.700883545345</v>
      </c>
      <c r="F52" s="3706">
        <v>35521</v>
      </c>
      <c r="G52" s="3709">
        <f t="shared" si="1"/>
        <v>11710.700883545345</v>
      </c>
    </row>
    <row r="53" spans="1:54" ht="18" customHeight="1" x14ac:dyDescent="0.2">
      <c r="A53" s="2788" t="s">
        <v>5318</v>
      </c>
      <c r="B53" s="3715">
        <v>1070</v>
      </c>
      <c r="C53" s="3716"/>
      <c r="D53" s="3717">
        <f t="shared" si="0"/>
        <v>1070</v>
      </c>
      <c r="E53" s="3733">
        <v>3244</v>
      </c>
      <c r="F53" s="3706"/>
      <c r="G53" s="3709">
        <f t="shared" si="1"/>
        <v>3244</v>
      </c>
    </row>
    <row r="54" spans="1:54" ht="18" customHeight="1" x14ac:dyDescent="0.2">
      <c r="A54" s="2785" t="s">
        <v>5319</v>
      </c>
      <c r="B54" s="3718">
        <f>B55+B56</f>
        <v>3262</v>
      </c>
      <c r="C54" s="3719">
        <f>C55+C56</f>
        <v>5814</v>
      </c>
      <c r="D54" s="3720">
        <f t="shared" si="0"/>
        <v>-2552</v>
      </c>
      <c r="E54" s="3704">
        <f>E55+E56</f>
        <v>11612</v>
      </c>
      <c r="F54" s="3702">
        <f>F55+F56</f>
        <v>21549</v>
      </c>
      <c r="G54" s="3703">
        <f t="shared" si="1"/>
        <v>-9937</v>
      </c>
      <c r="H54" s="2780"/>
      <c r="I54" s="2780"/>
      <c r="J54" s="2780"/>
      <c r="K54" s="2780"/>
      <c r="L54" s="2780"/>
    </row>
    <row r="55" spans="1:54" ht="18" customHeight="1" x14ac:dyDescent="0.2">
      <c r="A55" s="2784" t="s">
        <v>5320</v>
      </c>
      <c r="B55" s="3715">
        <v>938</v>
      </c>
      <c r="C55" s="3716">
        <v>11</v>
      </c>
      <c r="D55" s="3717">
        <f t="shared" si="0"/>
        <v>927</v>
      </c>
      <c r="E55" s="3708">
        <v>3339</v>
      </c>
      <c r="F55" s="3706">
        <v>41</v>
      </c>
      <c r="G55" s="3709">
        <f t="shared" si="1"/>
        <v>3298</v>
      </c>
    </row>
    <row r="56" spans="1:54" ht="18" customHeight="1" x14ac:dyDescent="0.2">
      <c r="A56" s="2784" t="s">
        <v>5321</v>
      </c>
      <c r="B56" s="3715">
        <f>B57</f>
        <v>2324</v>
      </c>
      <c r="C56" s="3716">
        <f>C57</f>
        <v>5803</v>
      </c>
      <c r="D56" s="3717">
        <f t="shared" si="0"/>
        <v>-3479</v>
      </c>
      <c r="E56" s="3708">
        <v>8273</v>
      </c>
      <c r="F56" s="3706">
        <v>21508</v>
      </c>
      <c r="G56" s="3709">
        <f t="shared" si="1"/>
        <v>-13235</v>
      </c>
    </row>
    <row r="57" spans="1:54" ht="18" customHeight="1" x14ac:dyDescent="0.2">
      <c r="A57" s="2788" t="s">
        <v>5322</v>
      </c>
      <c r="B57" s="3715">
        <v>2324</v>
      </c>
      <c r="C57" s="3716">
        <v>5803</v>
      </c>
      <c r="D57" s="3717">
        <f t="shared" si="0"/>
        <v>-3479</v>
      </c>
      <c r="E57" s="3708">
        <v>8273</v>
      </c>
      <c r="F57" s="3706">
        <v>21508</v>
      </c>
      <c r="G57" s="3709">
        <f t="shared" si="1"/>
        <v>-13235</v>
      </c>
    </row>
    <row r="58" spans="1:54" s="1726" customFormat="1" ht="18" customHeight="1" x14ac:dyDescent="0.25">
      <c r="A58" s="2791" t="s">
        <v>5315</v>
      </c>
      <c r="B58" s="3729"/>
      <c r="C58" s="3730">
        <v>2471.9786368465302</v>
      </c>
      <c r="D58" s="3717">
        <f t="shared" si="0"/>
        <v>-2471.9786368465302</v>
      </c>
      <c r="E58" s="3713"/>
      <c r="F58" s="3711">
        <v>9903.2234392321297</v>
      </c>
      <c r="G58" s="3714">
        <f t="shared" si="1"/>
        <v>-9903.2234392321297</v>
      </c>
      <c r="H58" s="2792"/>
      <c r="I58" s="2792"/>
    </row>
    <row r="59" spans="1:54" s="1726" customFormat="1" ht="18" customHeight="1" thickBot="1" x14ac:dyDescent="0.3">
      <c r="A59" s="2793" t="s">
        <v>5323</v>
      </c>
      <c r="B59" s="3734">
        <v>713.18699781259943</v>
      </c>
      <c r="C59" s="3735">
        <v>1729.3882991379551</v>
      </c>
      <c r="D59" s="3736">
        <f t="shared" si="0"/>
        <v>-1016.2013013253556</v>
      </c>
      <c r="E59" s="3737">
        <v>2446</v>
      </c>
      <c r="F59" s="3735">
        <v>6161</v>
      </c>
      <c r="G59" s="3736">
        <f t="shared" si="1"/>
        <v>-3715</v>
      </c>
      <c r="K59" s="1432"/>
    </row>
    <row r="60" spans="1:54" s="2769" customFormat="1" ht="18" thickTop="1" x14ac:dyDescent="0.2">
      <c r="A60" s="2794"/>
      <c r="B60" s="4549" t="s">
        <v>5235</v>
      </c>
      <c r="C60" s="4550"/>
      <c r="D60" s="4551"/>
      <c r="E60" s="4552">
        <v>2018</v>
      </c>
      <c r="F60" s="4553"/>
      <c r="G60" s="4554"/>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row>
    <row r="61" spans="1:54" s="2769" customFormat="1" x14ac:dyDescent="0.2">
      <c r="A61" s="2795"/>
      <c r="B61" s="3788" t="s">
        <v>5274</v>
      </c>
      <c r="C61" s="3789" t="s">
        <v>5275</v>
      </c>
      <c r="D61" s="3790" t="s">
        <v>5276</v>
      </c>
      <c r="E61" s="2799" t="s">
        <v>5274</v>
      </c>
      <c r="F61" s="3789" t="s">
        <v>5275</v>
      </c>
      <c r="G61" s="2800" t="s">
        <v>5276</v>
      </c>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row>
    <row r="62" spans="1:54" s="2769" customFormat="1" ht="17.100000000000001" customHeight="1" x14ac:dyDescent="0.2">
      <c r="A62" s="2796" t="s">
        <v>5324</v>
      </c>
      <c r="B62" s="3738"/>
      <c r="C62" s="3739"/>
      <c r="D62" s="3740"/>
      <c r="E62" s="3741"/>
      <c r="F62" s="3739"/>
      <c r="G62" s="3742"/>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row>
    <row r="63" spans="1:54" s="2769" customFormat="1" ht="17.100000000000001" customHeight="1" x14ac:dyDescent="0.2">
      <c r="A63" s="2797" t="s">
        <v>5325</v>
      </c>
      <c r="B63" s="3743"/>
      <c r="C63" s="3744"/>
      <c r="D63" s="3745"/>
      <c r="E63" s="3746"/>
      <c r="F63" s="3744"/>
      <c r="G63" s="3747"/>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row>
    <row r="64" spans="1:54" s="2769" customFormat="1" x14ac:dyDescent="0.2">
      <c r="A64" s="2798"/>
      <c r="B64" s="4563" t="s">
        <v>5235</v>
      </c>
      <c r="C64" s="4564"/>
      <c r="D64" s="4565"/>
      <c r="E64" s="4566">
        <v>2018</v>
      </c>
      <c r="F64" s="4567"/>
      <c r="G64" s="4568"/>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row>
    <row r="65" spans="1:54" s="2802" customFormat="1" ht="45.75" customHeight="1" x14ac:dyDescent="0.25">
      <c r="A65" s="2795"/>
      <c r="B65" s="3783" t="s">
        <v>5326</v>
      </c>
      <c r="C65" s="3784" t="s">
        <v>334</v>
      </c>
      <c r="D65" s="3785" t="s">
        <v>5276</v>
      </c>
      <c r="E65" s="3786" t="s">
        <v>5326</v>
      </c>
      <c r="F65" s="3784" t="s">
        <v>334</v>
      </c>
      <c r="G65" s="3787" t="s">
        <v>5276</v>
      </c>
      <c r="H65" s="2801"/>
      <c r="I65" s="2801"/>
      <c r="J65" s="2801"/>
      <c r="K65" s="2801"/>
      <c r="L65" s="2801"/>
      <c r="M65" s="2801"/>
      <c r="N65" s="2801"/>
      <c r="O65" s="2801"/>
      <c r="P65" s="2801"/>
      <c r="Q65" s="2801"/>
      <c r="R65" s="2801"/>
      <c r="S65" s="2801"/>
      <c r="T65" s="2801"/>
      <c r="U65" s="2801"/>
      <c r="V65" s="2801"/>
      <c r="W65" s="2801"/>
      <c r="X65" s="2801"/>
      <c r="Y65" s="2801"/>
      <c r="Z65" s="2801"/>
      <c r="AA65" s="2801"/>
      <c r="AB65" s="2801"/>
      <c r="AC65" s="2801"/>
      <c r="AD65" s="2801"/>
      <c r="AE65" s="2801"/>
      <c r="AF65" s="2801"/>
      <c r="AG65" s="2801"/>
      <c r="AH65" s="2801"/>
      <c r="AI65" s="2801"/>
      <c r="AJ65" s="2801"/>
      <c r="AK65" s="2801"/>
      <c r="AL65" s="2801"/>
      <c r="AM65" s="2801"/>
      <c r="AN65" s="2801"/>
      <c r="AO65" s="2801"/>
      <c r="AP65" s="2801"/>
      <c r="AQ65" s="2801"/>
      <c r="AR65" s="2801"/>
      <c r="AS65" s="2801"/>
      <c r="AT65" s="2801"/>
      <c r="AU65" s="2801"/>
      <c r="AV65" s="2801"/>
      <c r="AW65" s="2801"/>
      <c r="AX65" s="2801"/>
      <c r="AY65" s="2801"/>
      <c r="AZ65" s="2801"/>
      <c r="BA65" s="2801"/>
      <c r="BB65" s="2801"/>
    </row>
    <row r="66" spans="1:54" s="2769" customFormat="1" ht="21.75" customHeight="1" x14ac:dyDescent="0.2">
      <c r="A66" s="3791" t="s">
        <v>5327</v>
      </c>
      <c r="B66" s="3748"/>
      <c r="C66" s="3739"/>
      <c r="D66" s="3740">
        <f>D67+D72+D89+D95+D140</f>
        <v>-9895</v>
      </c>
      <c r="E66" s="3741"/>
      <c r="F66" s="3739"/>
      <c r="G66" s="3742">
        <f>G67+G72+G89+G95+G140</f>
        <v>-30741.7292526647</v>
      </c>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row>
    <row r="67" spans="1:54" s="2769" customFormat="1" ht="18" customHeight="1" x14ac:dyDescent="0.3">
      <c r="A67" s="2803" t="s">
        <v>5328</v>
      </c>
      <c r="B67" s="3749">
        <f>B68+B70</f>
        <v>-26483</v>
      </c>
      <c r="C67" s="3750">
        <f>C68+C70</f>
        <v>4306</v>
      </c>
      <c r="D67" s="3751">
        <f>B67-C67</f>
        <v>-30789</v>
      </c>
      <c r="E67" s="3752">
        <f>E68+E70</f>
        <v>-30267.792736609183</v>
      </c>
      <c r="F67" s="3750">
        <f>F68+F70</f>
        <v>218835.37363062846</v>
      </c>
      <c r="G67" s="3753">
        <f t="shared" ref="G67:G73" si="3">E67-F67</f>
        <v>-249103.16636723763</v>
      </c>
      <c r="H67" s="2780"/>
      <c r="I67" s="2780"/>
      <c r="J67" s="278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row>
    <row r="68" spans="1:54" s="2769" customFormat="1" ht="18" customHeight="1" x14ac:dyDescent="0.3">
      <c r="A68" s="2804" t="s">
        <v>5329</v>
      </c>
      <c r="B68" s="3754">
        <v>-21186</v>
      </c>
      <c r="C68" s="3755">
        <v>3445</v>
      </c>
      <c r="D68" s="3756">
        <f t="shared" ref="D68:D122" si="4">B68-C68</f>
        <v>-24631</v>
      </c>
      <c r="E68" s="3757">
        <v>-24214.634189287346</v>
      </c>
      <c r="F68" s="3755">
        <v>175068.29890450276</v>
      </c>
      <c r="G68" s="3758">
        <f t="shared" si="3"/>
        <v>-199282.93309379011</v>
      </c>
      <c r="I68" s="2780"/>
      <c r="J68" s="2780"/>
      <c r="K68" s="2780"/>
      <c r="L68" s="2780"/>
      <c r="M68" s="278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row>
    <row r="69" spans="1:54" s="2806" customFormat="1" ht="18" customHeight="1" x14ac:dyDescent="0.3">
      <c r="A69" s="2805" t="s">
        <v>5315</v>
      </c>
      <c r="B69" s="3759">
        <v>-21485.20108981715</v>
      </c>
      <c r="C69" s="3760">
        <v>2317.1523088180597</v>
      </c>
      <c r="D69" s="3761">
        <f t="shared" si="4"/>
        <v>-23802.353398635209</v>
      </c>
      <c r="E69" s="3762">
        <v>-26476.961124936493</v>
      </c>
      <c r="F69" s="3760">
        <v>164982.48666112771</v>
      </c>
      <c r="G69" s="3763">
        <f t="shared" si="3"/>
        <v>-191459.44778606421</v>
      </c>
      <c r="I69" s="2780"/>
      <c r="J69" s="2780"/>
      <c r="K69" s="2780"/>
      <c r="L69" s="2780"/>
      <c r="M69" s="2780"/>
      <c r="N69" s="2783"/>
      <c r="O69" s="2783"/>
      <c r="P69" s="2783"/>
      <c r="Q69" s="2783"/>
      <c r="R69" s="2783"/>
      <c r="S69" s="2783"/>
      <c r="T69" s="2783"/>
      <c r="U69" s="2783"/>
      <c r="V69" s="2783"/>
      <c r="W69" s="2783"/>
      <c r="X69" s="2783"/>
      <c r="Y69" s="2783"/>
      <c r="Z69" s="2783"/>
      <c r="AA69" s="2783"/>
      <c r="AB69" s="2783"/>
      <c r="AC69" s="2783"/>
      <c r="AD69" s="2783"/>
      <c r="AE69" s="2783"/>
      <c r="AF69" s="2783"/>
      <c r="AG69" s="2783"/>
      <c r="AH69" s="2783"/>
      <c r="AI69" s="2783"/>
      <c r="AJ69" s="2783"/>
      <c r="AK69" s="2783"/>
      <c r="AL69" s="2783"/>
      <c r="AM69" s="2783"/>
      <c r="AN69" s="2783"/>
      <c r="AO69" s="2783"/>
      <c r="AP69" s="2783"/>
      <c r="AQ69" s="2783"/>
      <c r="AR69" s="2783"/>
      <c r="AS69" s="2783"/>
      <c r="AT69" s="2783"/>
      <c r="AU69" s="2783"/>
      <c r="AV69" s="2783"/>
      <c r="AW69" s="2783"/>
      <c r="AX69" s="2783"/>
      <c r="AY69" s="2783"/>
      <c r="AZ69" s="2783"/>
      <c r="BA69" s="2783"/>
      <c r="BB69" s="2783"/>
    </row>
    <row r="70" spans="1:54" s="2769" customFormat="1" ht="18" customHeight="1" x14ac:dyDescent="0.3">
      <c r="A70" s="2804" t="s">
        <v>5330</v>
      </c>
      <c r="B70" s="3754">
        <v>-5297</v>
      </c>
      <c r="C70" s="3755">
        <v>861</v>
      </c>
      <c r="D70" s="3756">
        <f t="shared" si="4"/>
        <v>-6158</v>
      </c>
      <c r="E70" s="3757">
        <v>-6053.1585473218365</v>
      </c>
      <c r="F70" s="3755">
        <v>43767.074726125691</v>
      </c>
      <c r="G70" s="3758">
        <f t="shared" si="3"/>
        <v>-49820.233273447528</v>
      </c>
      <c r="I70" s="2780"/>
      <c r="J70" s="2780"/>
      <c r="K70" s="2780"/>
      <c r="L70" s="2780"/>
      <c r="M70" s="278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c r="AX70" s="570"/>
      <c r="AY70" s="570"/>
      <c r="AZ70" s="570"/>
      <c r="BA70" s="570"/>
      <c r="BB70" s="570"/>
    </row>
    <row r="71" spans="1:54" s="2806" customFormat="1" ht="18" customHeight="1" x14ac:dyDescent="0.3">
      <c r="A71" s="2805" t="s">
        <v>5315</v>
      </c>
      <c r="B71" s="3759">
        <v>-5371.3002724542876</v>
      </c>
      <c r="C71" s="3760">
        <v>579.28807720451493</v>
      </c>
      <c r="D71" s="3761">
        <f t="shared" si="4"/>
        <v>-5950.5883496588021</v>
      </c>
      <c r="E71" s="3762">
        <v>-6619.2402812341234</v>
      </c>
      <c r="F71" s="3760">
        <v>41245.621665281928</v>
      </c>
      <c r="G71" s="3763">
        <f t="shared" si="3"/>
        <v>-47864.861946516052</v>
      </c>
      <c r="H71" s="2807"/>
      <c r="I71" s="2807"/>
      <c r="J71" s="2783"/>
      <c r="K71" s="2783"/>
      <c r="L71" s="2783"/>
      <c r="M71" s="2783"/>
      <c r="N71" s="2783"/>
      <c r="O71" s="2783"/>
      <c r="P71" s="2783"/>
      <c r="Q71" s="2783"/>
      <c r="R71" s="2783"/>
      <c r="S71" s="2783"/>
      <c r="T71" s="2783"/>
      <c r="U71" s="2783"/>
      <c r="V71" s="2783"/>
      <c r="W71" s="2783"/>
      <c r="X71" s="2783"/>
      <c r="Y71" s="2783"/>
      <c r="Z71" s="2783"/>
      <c r="AA71" s="2783"/>
      <c r="AB71" s="2783"/>
      <c r="AC71" s="2783"/>
      <c r="AD71" s="2783"/>
      <c r="AE71" s="2783"/>
      <c r="AF71" s="2783"/>
      <c r="AG71" s="2783"/>
      <c r="AH71" s="2783"/>
      <c r="AI71" s="2783"/>
      <c r="AJ71" s="2783"/>
      <c r="AK71" s="2783"/>
      <c r="AL71" s="2783"/>
      <c r="AM71" s="2783"/>
      <c r="AN71" s="2783"/>
      <c r="AO71" s="2783"/>
      <c r="AP71" s="2783"/>
      <c r="AQ71" s="2783"/>
      <c r="AR71" s="2783"/>
      <c r="AS71" s="2783"/>
      <c r="AT71" s="2783"/>
      <c r="AU71" s="2783"/>
      <c r="AV71" s="2783"/>
      <c r="AW71" s="2783"/>
      <c r="AX71" s="2783"/>
      <c r="AY71" s="2783"/>
      <c r="AZ71" s="2783"/>
      <c r="BA71" s="2783"/>
      <c r="BB71" s="2783"/>
    </row>
    <row r="72" spans="1:54" s="2769" customFormat="1" ht="18" customHeight="1" x14ac:dyDescent="0.3">
      <c r="A72" s="2803" t="s">
        <v>5331</v>
      </c>
      <c r="B72" s="3749">
        <v>-40656</v>
      </c>
      <c r="C72" s="3750">
        <v>-60165</v>
      </c>
      <c r="D72" s="3751">
        <f t="shared" si="4"/>
        <v>19509</v>
      </c>
      <c r="E72" s="3752">
        <f>E73+E79</f>
        <v>54514.101781839468</v>
      </c>
      <c r="F72" s="3750">
        <f>F73+F79</f>
        <v>-141575.75182741461</v>
      </c>
      <c r="G72" s="3753">
        <f>E72-F72</f>
        <v>196089.85360925409</v>
      </c>
      <c r="H72" s="2780"/>
      <c r="I72" s="2780"/>
      <c r="J72" s="2780"/>
      <c r="K72" s="2780"/>
      <c r="L72" s="2780"/>
      <c r="M72" s="2780"/>
      <c r="N72" s="2780"/>
      <c r="O72" s="278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570"/>
      <c r="BA72" s="570"/>
      <c r="BB72" s="570"/>
    </row>
    <row r="73" spans="1:54" s="2769" customFormat="1" ht="18" customHeight="1" x14ac:dyDescent="0.3">
      <c r="A73" s="2804" t="s">
        <v>5329</v>
      </c>
      <c r="B73" s="3754">
        <v>-27731</v>
      </c>
      <c r="C73" s="3755">
        <v>-25885</v>
      </c>
      <c r="D73" s="3756">
        <f t="shared" si="4"/>
        <v>-1846</v>
      </c>
      <c r="E73" s="3757">
        <f>E74+E75+E76+E77</f>
        <v>11468.2395587177</v>
      </c>
      <c r="F73" s="3755">
        <f>F74+F75+F76+F77</f>
        <v>-77564.094909837469</v>
      </c>
      <c r="G73" s="3758">
        <f t="shared" si="3"/>
        <v>89032.334468555171</v>
      </c>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c r="AX73" s="570"/>
      <c r="AY73" s="570"/>
      <c r="AZ73" s="570"/>
      <c r="BA73" s="570"/>
      <c r="BB73" s="570"/>
    </row>
    <row r="74" spans="1:54" s="2769" customFormat="1" ht="18" customHeight="1" x14ac:dyDescent="0.3">
      <c r="A74" s="2808" t="s">
        <v>3853</v>
      </c>
      <c r="B74" s="3754"/>
      <c r="C74" s="3755"/>
      <c r="D74" s="3756"/>
      <c r="E74" s="3757"/>
      <c r="F74" s="3755"/>
      <c r="G74" s="3758"/>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c r="AX74" s="570"/>
      <c r="AY74" s="570"/>
      <c r="AZ74" s="570"/>
      <c r="BA74" s="570"/>
      <c r="BB74" s="570"/>
    </row>
    <row r="75" spans="1:54" s="2769" customFormat="1" ht="18" customHeight="1" x14ac:dyDescent="0.3">
      <c r="A75" s="2808" t="s">
        <v>5332</v>
      </c>
      <c r="B75" s="3754">
        <v>-495</v>
      </c>
      <c r="C75" s="3755"/>
      <c r="D75" s="3756">
        <f t="shared" si="4"/>
        <v>-495</v>
      </c>
      <c r="E75" s="3757">
        <v>26.551774603399963</v>
      </c>
      <c r="F75" s="3755"/>
      <c r="G75" s="3758">
        <f t="shared" ref="G75" si="5">E75-F75</f>
        <v>26.551774603399963</v>
      </c>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c r="AX75" s="570"/>
      <c r="AY75" s="570"/>
      <c r="AZ75" s="570"/>
      <c r="BA75" s="570"/>
      <c r="BB75" s="570"/>
    </row>
    <row r="76" spans="1:54" s="2769" customFormat="1" ht="18" customHeight="1" x14ac:dyDescent="0.3">
      <c r="A76" s="2808" t="s">
        <v>5333</v>
      </c>
      <c r="B76" s="3754"/>
      <c r="C76" s="3755"/>
      <c r="D76" s="3756"/>
      <c r="E76" s="3757"/>
      <c r="F76" s="3755"/>
      <c r="G76" s="3758"/>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c r="AX76" s="570"/>
      <c r="AY76" s="570"/>
      <c r="AZ76" s="570"/>
      <c r="BA76" s="570"/>
      <c r="BB76" s="570"/>
    </row>
    <row r="77" spans="1:54" s="2769" customFormat="1" ht="18" customHeight="1" x14ac:dyDescent="0.3">
      <c r="A77" s="2808" t="s">
        <v>5334</v>
      </c>
      <c r="B77" s="3754">
        <v>-27236</v>
      </c>
      <c r="C77" s="3755">
        <v>-25885</v>
      </c>
      <c r="D77" s="3756">
        <f t="shared" si="4"/>
        <v>-1351</v>
      </c>
      <c r="E77" s="3757">
        <v>11441.6877841143</v>
      </c>
      <c r="F77" s="3755">
        <v>-77564.094909837469</v>
      </c>
      <c r="G77" s="3758">
        <f t="shared" ref="G77:G89" si="6">E77-F77</f>
        <v>89005.782693951769</v>
      </c>
      <c r="H77" s="570"/>
      <c r="I77" s="2780"/>
      <c r="J77" s="2780"/>
      <c r="K77" s="2780"/>
      <c r="L77" s="278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c r="AX77" s="570"/>
      <c r="AY77" s="570"/>
      <c r="AZ77" s="570"/>
      <c r="BA77" s="570"/>
      <c r="BB77" s="570"/>
    </row>
    <row r="78" spans="1:54" s="2806" customFormat="1" ht="18" customHeight="1" x14ac:dyDescent="0.3">
      <c r="A78" s="2809" t="s">
        <v>5315</v>
      </c>
      <c r="B78" s="3759">
        <v>-28654.956075256432</v>
      </c>
      <c r="C78" s="3760">
        <v>-25191.799111119788</v>
      </c>
      <c r="D78" s="3761">
        <f t="shared" si="4"/>
        <v>-3463.1569641366441</v>
      </c>
      <c r="E78" s="3762">
        <v>2854.7210043456253</v>
      </c>
      <c r="F78" s="3760">
        <v>-75638.189304157262</v>
      </c>
      <c r="G78" s="3763">
        <f t="shared" si="6"/>
        <v>78492.910308502891</v>
      </c>
      <c r="H78" s="2783"/>
      <c r="I78" s="2783"/>
      <c r="J78" s="2783"/>
      <c r="K78" s="2783"/>
      <c r="L78" s="2783"/>
      <c r="M78" s="2783"/>
      <c r="N78" s="2783"/>
      <c r="O78" s="2783"/>
      <c r="P78" s="2783"/>
      <c r="Q78" s="2783"/>
      <c r="R78" s="2783"/>
      <c r="S78" s="2783"/>
      <c r="T78" s="2783"/>
      <c r="U78" s="2783"/>
      <c r="V78" s="2783"/>
      <c r="W78" s="2783"/>
      <c r="X78" s="2783"/>
      <c r="Y78" s="2783"/>
      <c r="Z78" s="2783"/>
      <c r="AA78" s="2783"/>
      <c r="AB78" s="2783"/>
      <c r="AC78" s="2783"/>
      <c r="AD78" s="2783"/>
      <c r="AE78" s="2783"/>
      <c r="AF78" s="2783"/>
      <c r="AG78" s="2783"/>
      <c r="AH78" s="2783"/>
      <c r="AI78" s="2783"/>
      <c r="AJ78" s="2783"/>
      <c r="AK78" s="2783"/>
      <c r="AL78" s="2783"/>
      <c r="AM78" s="2783"/>
      <c r="AN78" s="2783"/>
      <c r="AO78" s="2783"/>
      <c r="AP78" s="2783"/>
      <c r="AQ78" s="2783"/>
      <c r="AR78" s="2783"/>
      <c r="AS78" s="2783"/>
      <c r="AT78" s="2783"/>
      <c r="AU78" s="2783"/>
      <c r="AV78" s="2783"/>
      <c r="AW78" s="2783"/>
      <c r="AX78" s="2783"/>
      <c r="AY78" s="2783"/>
      <c r="AZ78" s="2783"/>
      <c r="BA78" s="2783"/>
      <c r="BB78" s="2783"/>
    </row>
    <row r="79" spans="1:54" s="2769" customFormat="1" ht="18" customHeight="1" x14ac:dyDescent="0.3">
      <c r="A79" s="2804" t="s">
        <v>5335</v>
      </c>
      <c r="B79" s="3754">
        <v>-12925</v>
      </c>
      <c r="C79" s="3755">
        <v>-34280</v>
      </c>
      <c r="D79" s="3756">
        <f t="shared" si="4"/>
        <v>21355</v>
      </c>
      <c r="E79" s="3757">
        <f>E80+E83+E84+E87</f>
        <v>43045.862223121767</v>
      </c>
      <c r="F79" s="3755">
        <f>F80+F83+F84+F87</f>
        <v>-64011.656917577158</v>
      </c>
      <c r="G79" s="3758">
        <f t="shared" si="6"/>
        <v>107057.51914069892</v>
      </c>
      <c r="H79" s="570"/>
      <c r="I79" s="570"/>
      <c r="J79" s="570"/>
      <c r="K79" s="570"/>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0"/>
      <c r="AY79" s="570"/>
      <c r="AZ79" s="570"/>
      <c r="BA79" s="570"/>
      <c r="BB79" s="570"/>
    </row>
    <row r="80" spans="1:54" s="2769" customFormat="1" ht="18" customHeight="1" x14ac:dyDescent="0.3">
      <c r="A80" s="2808" t="s">
        <v>5336</v>
      </c>
      <c r="B80" s="3754"/>
      <c r="C80" s="3755">
        <v>6</v>
      </c>
      <c r="D80" s="3756">
        <f t="shared" si="4"/>
        <v>-6</v>
      </c>
      <c r="E80" s="3757"/>
      <c r="F80" s="3755">
        <f>F81+F82</f>
        <v>39</v>
      </c>
      <c r="G80" s="3758">
        <f t="shared" si="6"/>
        <v>-39</v>
      </c>
      <c r="H80" s="570"/>
      <c r="I80" s="570"/>
      <c r="J80" s="570"/>
      <c r="K80" s="570"/>
      <c r="L80" s="570"/>
      <c r="M80" s="570"/>
      <c r="N80" s="570"/>
      <c r="O80" s="570"/>
      <c r="P80" s="570"/>
      <c r="Q80" s="570"/>
      <c r="R80" s="570"/>
      <c r="S80" s="570"/>
      <c r="T80" s="570"/>
      <c r="U80" s="570"/>
      <c r="V80" s="570"/>
      <c r="W80" s="570"/>
      <c r="X80" s="570"/>
      <c r="Y80" s="570"/>
      <c r="Z80" s="570"/>
      <c r="AA80" s="570"/>
      <c r="AB80" s="570"/>
      <c r="AC80" s="570"/>
      <c r="AD80" s="570"/>
      <c r="AE80" s="570"/>
      <c r="AF80" s="570"/>
      <c r="AG80" s="570"/>
      <c r="AH80" s="570"/>
      <c r="AI80" s="570"/>
      <c r="AJ80" s="570"/>
      <c r="AK80" s="570"/>
      <c r="AL80" s="570"/>
      <c r="AM80" s="570"/>
      <c r="AN80" s="570"/>
      <c r="AO80" s="570"/>
      <c r="AP80" s="570"/>
      <c r="AQ80" s="570"/>
      <c r="AR80" s="570"/>
      <c r="AS80" s="570"/>
      <c r="AT80" s="570"/>
      <c r="AU80" s="570"/>
      <c r="AV80" s="570"/>
      <c r="AW80" s="570"/>
      <c r="AX80" s="570"/>
      <c r="AY80" s="570"/>
      <c r="AZ80" s="570"/>
      <c r="BA80" s="570"/>
      <c r="BB80" s="570"/>
    </row>
    <row r="81" spans="1:54" s="2769" customFormat="1" ht="18" customHeight="1" x14ac:dyDescent="0.3">
      <c r="A81" s="2810" t="s">
        <v>5337</v>
      </c>
      <c r="B81" s="3754"/>
      <c r="C81" s="3755">
        <v>6</v>
      </c>
      <c r="D81" s="3756">
        <f t="shared" si="4"/>
        <v>-6</v>
      </c>
      <c r="E81" s="3757"/>
      <c r="F81" s="3755">
        <v>22</v>
      </c>
      <c r="G81" s="3758">
        <f t="shared" si="6"/>
        <v>-22</v>
      </c>
      <c r="H81" s="570"/>
      <c r="I81" s="570"/>
      <c r="J81" s="570"/>
      <c r="K81" s="570"/>
      <c r="L81" s="570"/>
      <c r="M81" s="570"/>
      <c r="N81" s="570"/>
      <c r="O81" s="570"/>
      <c r="P81" s="570"/>
      <c r="Q81" s="570"/>
      <c r="R81" s="570"/>
      <c r="S81" s="570"/>
      <c r="T81" s="570"/>
      <c r="U81" s="570"/>
      <c r="V81" s="570"/>
      <c r="W81" s="570"/>
      <c r="X81" s="570"/>
      <c r="Y81" s="570"/>
      <c r="Z81" s="570"/>
      <c r="AA81" s="570"/>
      <c r="AB81" s="570"/>
      <c r="AC81" s="570"/>
      <c r="AD81" s="570"/>
      <c r="AE81" s="570"/>
      <c r="AF81" s="570"/>
      <c r="AG81" s="570"/>
      <c r="AH81" s="570"/>
      <c r="AI81" s="570"/>
      <c r="AJ81" s="570"/>
      <c r="AK81" s="570"/>
      <c r="AL81" s="570"/>
      <c r="AM81" s="570"/>
      <c r="AN81" s="570"/>
      <c r="AO81" s="570"/>
      <c r="AP81" s="570"/>
      <c r="AQ81" s="570"/>
      <c r="AR81" s="570"/>
      <c r="AS81" s="570"/>
      <c r="AT81" s="570"/>
      <c r="AU81" s="570"/>
      <c r="AV81" s="570"/>
      <c r="AW81" s="570"/>
      <c r="AX81" s="570"/>
      <c r="AY81" s="570"/>
      <c r="AZ81" s="570"/>
      <c r="BA81" s="570"/>
      <c r="BB81" s="570"/>
    </row>
    <row r="82" spans="1:54" s="2769" customFormat="1" ht="18" customHeight="1" x14ac:dyDescent="0.3">
      <c r="A82" s="2810" t="s">
        <v>5338</v>
      </c>
      <c r="B82" s="3754"/>
      <c r="C82" s="3755"/>
      <c r="D82" s="3756"/>
      <c r="E82" s="3757"/>
      <c r="F82" s="3755">
        <v>17</v>
      </c>
      <c r="G82" s="3758">
        <f t="shared" si="6"/>
        <v>-17</v>
      </c>
      <c r="H82" s="570"/>
      <c r="I82" s="570"/>
      <c r="J82" s="570"/>
      <c r="K82" s="570"/>
      <c r="L82" s="570"/>
      <c r="M82" s="570"/>
      <c r="N82" s="570"/>
      <c r="O82" s="570"/>
      <c r="P82" s="570"/>
      <c r="Q82" s="570"/>
      <c r="R82" s="570"/>
      <c r="S82" s="570"/>
      <c r="T82" s="570"/>
      <c r="U82" s="570"/>
      <c r="V82" s="570"/>
      <c r="W82" s="570"/>
      <c r="X82" s="570"/>
      <c r="Y82" s="570"/>
      <c r="Z82" s="570"/>
      <c r="AA82" s="570"/>
      <c r="AB82" s="570"/>
      <c r="AC82" s="570"/>
      <c r="AD82" s="570"/>
      <c r="AE82" s="570"/>
      <c r="AF82" s="570"/>
      <c r="AG82" s="570"/>
      <c r="AH82" s="570"/>
      <c r="AI82" s="570"/>
      <c r="AJ82" s="570"/>
      <c r="AK82" s="570"/>
      <c r="AL82" s="570"/>
      <c r="AM82" s="570"/>
      <c r="AN82" s="570"/>
      <c r="AO82" s="570"/>
      <c r="AP82" s="570"/>
      <c r="AQ82" s="570"/>
      <c r="AR82" s="570"/>
      <c r="AS82" s="570"/>
      <c r="AT82" s="570"/>
      <c r="AU82" s="570"/>
      <c r="AV82" s="570"/>
      <c r="AW82" s="570"/>
      <c r="AX82" s="570"/>
      <c r="AY82" s="570"/>
      <c r="AZ82" s="570"/>
      <c r="BA82" s="570"/>
      <c r="BB82" s="570"/>
    </row>
    <row r="83" spans="1:54" s="2769" customFormat="1" ht="18" customHeight="1" x14ac:dyDescent="0.3">
      <c r="A83" s="2808" t="s">
        <v>5332</v>
      </c>
      <c r="B83" s="3754">
        <v>7864</v>
      </c>
      <c r="C83" s="3755">
        <v>-31</v>
      </c>
      <c r="D83" s="3756">
        <f t="shared" si="4"/>
        <v>7895</v>
      </c>
      <c r="E83" s="3757">
        <v>49915.364213681911</v>
      </c>
      <c r="F83" s="3755">
        <v>-52.879372389637737</v>
      </c>
      <c r="G83" s="3758">
        <f t="shared" si="6"/>
        <v>49968.243586071549</v>
      </c>
      <c r="H83" s="570"/>
      <c r="I83" s="570"/>
      <c r="J83" s="2780"/>
      <c r="K83" s="570"/>
      <c r="L83" s="570"/>
      <c r="M83" s="570"/>
      <c r="N83" s="570"/>
      <c r="O83" s="570"/>
      <c r="P83" s="570"/>
      <c r="Q83" s="570"/>
      <c r="R83" s="570"/>
      <c r="S83" s="570"/>
      <c r="T83" s="570"/>
      <c r="U83" s="570"/>
      <c r="V83" s="570"/>
      <c r="W83" s="570"/>
      <c r="X83" s="570"/>
      <c r="Y83" s="570"/>
      <c r="Z83" s="570"/>
      <c r="AA83" s="570"/>
      <c r="AB83" s="570"/>
      <c r="AC83" s="570"/>
      <c r="AD83" s="570"/>
      <c r="AE83" s="570"/>
      <c r="AF83" s="570"/>
      <c r="AG83" s="570"/>
      <c r="AH83" s="570"/>
      <c r="AI83" s="570"/>
      <c r="AJ83" s="570"/>
      <c r="AK83" s="570"/>
      <c r="AL83" s="570"/>
      <c r="AM83" s="570"/>
      <c r="AN83" s="570"/>
      <c r="AO83" s="570"/>
      <c r="AP83" s="570"/>
      <c r="AQ83" s="570"/>
      <c r="AR83" s="570"/>
      <c r="AS83" s="570"/>
      <c r="AT83" s="570"/>
      <c r="AU83" s="570"/>
      <c r="AV83" s="570"/>
      <c r="AW83" s="570"/>
      <c r="AX83" s="570"/>
      <c r="AY83" s="570"/>
      <c r="AZ83" s="570"/>
      <c r="BA83" s="570"/>
      <c r="BB83" s="570"/>
    </row>
    <row r="84" spans="1:54" s="2769" customFormat="1" ht="18" customHeight="1" x14ac:dyDescent="0.3">
      <c r="A84" s="2808" t="s">
        <v>5320</v>
      </c>
      <c r="B84" s="3754"/>
      <c r="C84" s="3755">
        <v>10</v>
      </c>
      <c r="D84" s="3756">
        <f t="shared" si="4"/>
        <v>-10</v>
      </c>
      <c r="E84" s="3757"/>
      <c r="F84" s="3755">
        <f>F85+F86</f>
        <v>-98.570442</v>
      </c>
      <c r="G84" s="3758">
        <f t="shared" si="6"/>
        <v>98.570442</v>
      </c>
      <c r="H84" s="570"/>
      <c r="I84" s="570"/>
      <c r="J84" s="2780"/>
      <c r="K84" s="570"/>
      <c r="L84" s="570"/>
      <c r="M84" s="570"/>
      <c r="N84" s="570"/>
      <c r="O84" s="570"/>
      <c r="P84" s="570"/>
      <c r="Q84" s="570"/>
      <c r="R84" s="570"/>
      <c r="S84" s="570"/>
      <c r="T84" s="570"/>
      <c r="U84" s="570"/>
      <c r="V84" s="570"/>
      <c r="W84" s="570"/>
      <c r="X84" s="570"/>
      <c r="Y84" s="570"/>
      <c r="Z84" s="570"/>
      <c r="AA84" s="570"/>
      <c r="AB84" s="570"/>
      <c r="AC84" s="570"/>
      <c r="AD84" s="570"/>
      <c r="AE84" s="570"/>
      <c r="AF84" s="570"/>
      <c r="AG84" s="570"/>
      <c r="AH84" s="570"/>
      <c r="AI84" s="570"/>
      <c r="AJ84" s="570"/>
      <c r="AK84" s="570"/>
      <c r="AL84" s="570"/>
      <c r="AM84" s="570"/>
      <c r="AN84" s="570"/>
      <c r="AO84" s="570"/>
      <c r="AP84" s="570"/>
      <c r="AQ84" s="570"/>
      <c r="AR84" s="570"/>
      <c r="AS84" s="570"/>
      <c r="AT84" s="570"/>
      <c r="AU84" s="570"/>
      <c r="AV84" s="570"/>
      <c r="AW84" s="570"/>
      <c r="AX84" s="570"/>
      <c r="AY84" s="570"/>
      <c r="AZ84" s="570"/>
      <c r="BA84" s="570"/>
      <c r="BB84" s="570"/>
    </row>
    <row r="85" spans="1:54" s="2769" customFormat="1" ht="18" customHeight="1" x14ac:dyDescent="0.3">
      <c r="A85" s="2810" t="s">
        <v>5337</v>
      </c>
      <c r="B85" s="3754"/>
      <c r="C85" s="3755">
        <v>5</v>
      </c>
      <c r="D85" s="3756">
        <f t="shared" si="4"/>
        <v>-5</v>
      </c>
      <c r="E85" s="3757"/>
      <c r="F85" s="3755">
        <v>-10.868128</v>
      </c>
      <c r="G85" s="3758">
        <f t="shared" si="6"/>
        <v>10.868128</v>
      </c>
      <c r="H85" s="570"/>
      <c r="I85" s="570"/>
      <c r="J85" s="2780"/>
      <c r="K85" s="570"/>
      <c r="L85" s="570"/>
      <c r="M85" s="570"/>
      <c r="N85" s="570"/>
      <c r="O85" s="570"/>
      <c r="P85" s="570"/>
      <c r="Q85" s="570"/>
      <c r="R85" s="570"/>
      <c r="S85" s="570"/>
      <c r="T85" s="570"/>
      <c r="U85" s="570"/>
      <c r="V85" s="570"/>
      <c r="W85" s="570"/>
      <c r="X85" s="570"/>
      <c r="Y85" s="570"/>
      <c r="Z85" s="570"/>
      <c r="AA85" s="570"/>
      <c r="AB85" s="570"/>
      <c r="AC85" s="570"/>
      <c r="AD85" s="570"/>
      <c r="AE85" s="570"/>
      <c r="AF85" s="570"/>
      <c r="AG85" s="570"/>
      <c r="AH85" s="570"/>
      <c r="AI85" s="570"/>
      <c r="AJ85" s="570"/>
      <c r="AK85" s="570"/>
      <c r="AL85" s="570"/>
      <c r="AM85" s="570"/>
      <c r="AN85" s="570"/>
      <c r="AO85" s="570"/>
      <c r="AP85" s="570"/>
      <c r="AQ85" s="570"/>
      <c r="AR85" s="570"/>
      <c r="AS85" s="570"/>
      <c r="AT85" s="570"/>
      <c r="AU85" s="570"/>
      <c r="AV85" s="570"/>
      <c r="AW85" s="570"/>
      <c r="AX85" s="570"/>
      <c r="AY85" s="570"/>
      <c r="AZ85" s="570"/>
      <c r="BA85" s="570"/>
      <c r="BB85" s="570"/>
    </row>
    <row r="86" spans="1:54" s="2769" customFormat="1" ht="18" customHeight="1" x14ac:dyDescent="0.3">
      <c r="A86" s="2810" t="s">
        <v>5338</v>
      </c>
      <c r="B86" s="3754"/>
      <c r="C86" s="3755">
        <v>5</v>
      </c>
      <c r="D86" s="3756">
        <f t="shared" si="4"/>
        <v>-5</v>
      </c>
      <c r="E86" s="3757"/>
      <c r="F86" s="3755">
        <v>-87.702314000000001</v>
      </c>
      <c r="G86" s="3758">
        <f t="shared" si="6"/>
        <v>87.702314000000001</v>
      </c>
      <c r="H86" s="570"/>
      <c r="I86" s="2780"/>
      <c r="J86" s="2780"/>
      <c r="K86" s="2780"/>
      <c r="L86" s="2780"/>
      <c r="M86" s="570"/>
      <c r="N86" s="570"/>
      <c r="O86" s="570"/>
      <c r="P86" s="570"/>
      <c r="Q86" s="570"/>
      <c r="R86" s="570"/>
      <c r="S86" s="570"/>
      <c r="T86" s="570"/>
      <c r="U86" s="570"/>
      <c r="V86" s="570"/>
      <c r="W86" s="570"/>
      <c r="X86" s="570"/>
      <c r="Y86" s="570"/>
      <c r="Z86" s="570"/>
      <c r="AA86" s="570"/>
      <c r="AB86" s="570"/>
      <c r="AC86" s="570"/>
      <c r="AD86" s="570"/>
      <c r="AE86" s="570"/>
      <c r="AF86" s="570"/>
      <c r="AG86" s="570"/>
      <c r="AH86" s="570"/>
      <c r="AI86" s="570"/>
      <c r="AJ86" s="570"/>
      <c r="AK86" s="570"/>
      <c r="AL86" s="570"/>
      <c r="AM86" s="570"/>
      <c r="AN86" s="570"/>
      <c r="AO86" s="570"/>
      <c r="AP86" s="570"/>
      <c r="AQ86" s="570"/>
      <c r="AR86" s="570"/>
      <c r="AS86" s="570"/>
      <c r="AT86" s="570"/>
      <c r="AU86" s="570"/>
      <c r="AV86" s="570"/>
      <c r="AW86" s="570"/>
      <c r="AX86" s="570"/>
      <c r="AY86" s="570"/>
      <c r="AZ86" s="570"/>
      <c r="BA86" s="570"/>
      <c r="BB86" s="570"/>
    </row>
    <row r="87" spans="1:54" s="2769" customFormat="1" ht="18" customHeight="1" x14ac:dyDescent="0.3">
      <c r="A87" s="2808" t="s">
        <v>5334</v>
      </c>
      <c r="B87" s="3754">
        <v>-20789</v>
      </c>
      <c r="C87" s="3755">
        <v>-34265</v>
      </c>
      <c r="D87" s="3756">
        <f t="shared" si="4"/>
        <v>13476</v>
      </c>
      <c r="E87" s="3757">
        <v>-6869.5019905601439</v>
      </c>
      <c r="F87" s="3755">
        <v>-63899.207103187524</v>
      </c>
      <c r="G87" s="3758">
        <f t="shared" si="6"/>
        <v>57029.70511262738</v>
      </c>
      <c r="H87" s="570"/>
      <c r="I87" s="2780"/>
      <c r="J87" s="2780"/>
      <c r="K87" s="2780"/>
      <c r="L87" s="2780"/>
      <c r="M87" s="570"/>
      <c r="N87" s="570"/>
      <c r="O87" s="570"/>
      <c r="P87" s="570"/>
      <c r="Q87" s="570"/>
      <c r="R87" s="570"/>
      <c r="S87" s="570"/>
      <c r="T87" s="570"/>
      <c r="U87" s="570"/>
      <c r="V87" s="570"/>
      <c r="W87" s="570"/>
      <c r="X87" s="570"/>
      <c r="Y87" s="570"/>
      <c r="Z87" s="570"/>
      <c r="AA87" s="570"/>
      <c r="AB87" s="570"/>
      <c r="AC87" s="570"/>
      <c r="AD87" s="570"/>
      <c r="AE87" s="570"/>
      <c r="AF87" s="570"/>
      <c r="AG87" s="570"/>
      <c r="AH87" s="570"/>
      <c r="AI87" s="570"/>
      <c r="AJ87" s="570"/>
      <c r="AK87" s="570"/>
      <c r="AL87" s="570"/>
      <c r="AM87" s="570"/>
      <c r="AN87" s="570"/>
      <c r="AO87" s="570"/>
      <c r="AP87" s="570"/>
      <c r="AQ87" s="570"/>
      <c r="AR87" s="570"/>
      <c r="AS87" s="570"/>
      <c r="AT87" s="570"/>
      <c r="AU87" s="570"/>
      <c r="AV87" s="570"/>
      <c r="AW87" s="570"/>
      <c r="AX87" s="570"/>
      <c r="AY87" s="570"/>
      <c r="AZ87" s="570"/>
      <c r="BA87" s="570"/>
      <c r="BB87" s="570"/>
    </row>
    <row r="88" spans="1:54" s="2806" customFormat="1" ht="18" customHeight="1" x14ac:dyDescent="0.3">
      <c r="A88" s="2809" t="s">
        <v>5315</v>
      </c>
      <c r="B88" s="3759">
        <v>-20930.327752841062</v>
      </c>
      <c r="C88" s="3760">
        <v>-34330.194168931572</v>
      </c>
      <c r="D88" s="3761">
        <f t="shared" si="4"/>
        <v>13399.86641609051</v>
      </c>
      <c r="E88" s="3762">
        <v>-7611.272889081205</v>
      </c>
      <c r="F88" s="3760">
        <v>-64038.923467659086</v>
      </c>
      <c r="G88" s="3763">
        <f t="shared" si="6"/>
        <v>56427.650578577879</v>
      </c>
      <c r="H88" s="2783"/>
      <c r="I88" s="2807"/>
      <c r="J88" s="2807"/>
      <c r="K88" s="2783"/>
      <c r="L88" s="2783"/>
      <c r="M88" s="2783"/>
      <c r="N88" s="2783"/>
      <c r="O88" s="2783"/>
      <c r="P88" s="2783"/>
      <c r="Q88" s="2783"/>
      <c r="R88" s="2783"/>
      <c r="S88" s="2783"/>
      <c r="T88" s="2783"/>
      <c r="U88" s="2783"/>
      <c r="V88" s="2783"/>
      <c r="W88" s="2783"/>
      <c r="X88" s="2783"/>
      <c r="Y88" s="2783"/>
      <c r="Z88" s="2783"/>
      <c r="AA88" s="2783"/>
      <c r="AB88" s="2783"/>
      <c r="AC88" s="2783"/>
      <c r="AD88" s="2783"/>
      <c r="AE88" s="2783"/>
      <c r="AF88" s="2783"/>
      <c r="AG88" s="2783"/>
      <c r="AH88" s="2783"/>
      <c r="AI88" s="2783"/>
      <c r="AJ88" s="2783"/>
      <c r="AK88" s="2783"/>
      <c r="AL88" s="2783"/>
      <c r="AM88" s="2783"/>
      <c r="AN88" s="2783"/>
      <c r="AO88" s="2783"/>
      <c r="AP88" s="2783"/>
      <c r="AQ88" s="2783"/>
      <c r="AR88" s="2783"/>
      <c r="AS88" s="2783"/>
      <c r="AT88" s="2783"/>
      <c r="AU88" s="2783"/>
      <c r="AV88" s="2783"/>
      <c r="AW88" s="2783"/>
      <c r="AX88" s="2783"/>
      <c r="AY88" s="2783"/>
      <c r="AZ88" s="2783"/>
      <c r="BA88" s="2783"/>
      <c r="BB88" s="2783"/>
    </row>
    <row r="89" spans="1:54" s="2769" customFormat="1" ht="18" customHeight="1" x14ac:dyDescent="0.3">
      <c r="A89" s="2803" t="s">
        <v>5339</v>
      </c>
      <c r="B89" s="3749">
        <v>-3934</v>
      </c>
      <c r="C89" s="3750">
        <v>-2467</v>
      </c>
      <c r="D89" s="3751">
        <f t="shared" si="4"/>
        <v>-1467</v>
      </c>
      <c r="E89" s="3752">
        <f>E90+E91+E92+E93</f>
        <v>-93842.688047890348</v>
      </c>
      <c r="F89" s="3750">
        <f>F90+F91+F92+F93</f>
        <v>-130349.93702157901</v>
      </c>
      <c r="G89" s="3753">
        <f t="shared" si="6"/>
        <v>36507.248973688664</v>
      </c>
      <c r="H89" s="570"/>
      <c r="I89" s="570"/>
      <c r="J89" s="570"/>
      <c r="K89" s="570"/>
      <c r="L89" s="570"/>
      <c r="M89" s="570"/>
      <c r="N89" s="570"/>
      <c r="O89" s="570"/>
      <c r="P89" s="570"/>
      <c r="Q89" s="570"/>
      <c r="R89" s="570"/>
      <c r="S89" s="570"/>
      <c r="T89" s="570"/>
      <c r="U89" s="570"/>
      <c r="V89" s="570"/>
      <c r="W89" s="570"/>
      <c r="X89" s="570"/>
      <c r="Y89" s="570"/>
      <c r="Z89" s="570"/>
      <c r="AA89" s="570"/>
      <c r="AB89" s="570"/>
      <c r="AC89" s="570"/>
      <c r="AD89" s="570"/>
      <c r="AE89" s="570"/>
      <c r="AF89" s="570"/>
      <c r="AG89" s="570"/>
      <c r="AH89" s="570"/>
      <c r="AI89" s="570"/>
      <c r="AJ89" s="570"/>
      <c r="AK89" s="570"/>
      <c r="AL89" s="570"/>
      <c r="AM89" s="570"/>
      <c r="AN89" s="570"/>
      <c r="AO89" s="570"/>
      <c r="AP89" s="570"/>
      <c r="AQ89" s="570"/>
      <c r="AR89" s="570"/>
      <c r="AS89" s="570"/>
      <c r="AT89" s="570"/>
      <c r="AU89" s="570"/>
      <c r="AV89" s="570"/>
      <c r="AW89" s="570"/>
      <c r="AX89" s="570"/>
      <c r="AY89" s="570"/>
      <c r="AZ89" s="570"/>
      <c r="BA89" s="570"/>
      <c r="BB89" s="570"/>
    </row>
    <row r="90" spans="1:54" s="2769" customFormat="1" ht="18" customHeight="1" x14ac:dyDescent="0.3">
      <c r="A90" s="2804" t="s">
        <v>3853</v>
      </c>
      <c r="B90" s="3754"/>
      <c r="C90" s="3755"/>
      <c r="D90" s="3756"/>
      <c r="E90" s="3757"/>
      <c r="F90" s="3755"/>
      <c r="G90" s="3758"/>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70"/>
      <c r="AG90" s="570"/>
      <c r="AH90" s="570"/>
      <c r="AI90" s="570"/>
      <c r="AJ90" s="570"/>
      <c r="AK90" s="570"/>
      <c r="AL90" s="570"/>
      <c r="AM90" s="570"/>
      <c r="AN90" s="570"/>
      <c r="AO90" s="570"/>
      <c r="AP90" s="570"/>
      <c r="AQ90" s="570"/>
      <c r="AR90" s="570"/>
      <c r="AS90" s="570"/>
      <c r="AT90" s="570"/>
      <c r="AU90" s="570"/>
      <c r="AV90" s="570"/>
      <c r="AW90" s="570"/>
      <c r="AX90" s="570"/>
      <c r="AY90" s="570"/>
      <c r="AZ90" s="570"/>
      <c r="BA90" s="570"/>
      <c r="BB90" s="570"/>
    </row>
    <row r="91" spans="1:54" s="2769" customFormat="1" ht="18" customHeight="1" x14ac:dyDescent="0.3">
      <c r="A91" s="2804" t="s">
        <v>5340</v>
      </c>
      <c r="B91" s="3754">
        <v>-723</v>
      </c>
      <c r="C91" s="3755">
        <v>660</v>
      </c>
      <c r="D91" s="3756">
        <f t="shared" si="4"/>
        <v>-1383</v>
      </c>
      <c r="E91" s="3757">
        <v>-131652.76610222913</v>
      </c>
      <c r="F91" s="3755">
        <v>-132421.63938544027</v>
      </c>
      <c r="G91" s="3758">
        <f t="shared" ref="G91" si="7">E91-F91</f>
        <v>768.87328321114182</v>
      </c>
      <c r="H91" s="570"/>
      <c r="I91" s="570"/>
      <c r="J91" s="570"/>
      <c r="K91" s="570"/>
      <c r="L91" s="570"/>
      <c r="M91" s="570"/>
      <c r="N91" s="570"/>
      <c r="O91" s="570"/>
      <c r="P91" s="570"/>
      <c r="Q91" s="570"/>
      <c r="R91" s="570"/>
      <c r="S91" s="570"/>
      <c r="T91" s="570"/>
      <c r="U91" s="570"/>
      <c r="V91" s="570"/>
      <c r="W91" s="570"/>
      <c r="X91" s="570"/>
      <c r="Y91" s="570"/>
      <c r="Z91" s="570"/>
      <c r="AA91" s="570"/>
      <c r="AB91" s="570"/>
      <c r="AC91" s="570"/>
      <c r="AD91" s="570"/>
      <c r="AE91" s="570"/>
      <c r="AF91" s="570"/>
      <c r="AG91" s="570"/>
      <c r="AH91" s="570"/>
      <c r="AI91" s="570"/>
      <c r="AJ91" s="570"/>
      <c r="AK91" s="570"/>
      <c r="AL91" s="570"/>
      <c r="AM91" s="570"/>
      <c r="AN91" s="570"/>
      <c r="AO91" s="570"/>
      <c r="AP91" s="570"/>
      <c r="AQ91" s="570"/>
      <c r="AR91" s="570"/>
      <c r="AS91" s="570"/>
      <c r="AT91" s="570"/>
      <c r="AU91" s="570"/>
      <c r="AV91" s="570"/>
      <c r="AW91" s="570"/>
      <c r="AX91" s="570"/>
      <c r="AY91" s="570"/>
      <c r="AZ91" s="570"/>
      <c r="BA91" s="570"/>
      <c r="BB91" s="570"/>
    </row>
    <row r="92" spans="1:54" s="2769" customFormat="1" ht="18" customHeight="1" x14ac:dyDescent="0.3">
      <c r="A92" s="2804" t="s">
        <v>5333</v>
      </c>
      <c r="B92" s="3754"/>
      <c r="C92" s="3755"/>
      <c r="D92" s="3756"/>
      <c r="E92" s="3757"/>
      <c r="F92" s="3755"/>
      <c r="G92" s="3758"/>
      <c r="H92" s="570"/>
      <c r="I92" s="570"/>
      <c r="J92" s="570"/>
      <c r="K92" s="570"/>
      <c r="L92" s="570"/>
      <c r="M92" s="570"/>
      <c r="N92" s="570"/>
      <c r="O92" s="570"/>
      <c r="P92" s="570"/>
      <c r="Q92" s="570"/>
      <c r="R92" s="570"/>
      <c r="S92" s="570"/>
      <c r="T92" s="570"/>
      <c r="U92" s="570"/>
      <c r="V92" s="570"/>
      <c r="W92" s="570"/>
      <c r="X92" s="570"/>
      <c r="Y92" s="570"/>
      <c r="Z92" s="570"/>
      <c r="AA92" s="570"/>
      <c r="AB92" s="570"/>
      <c r="AC92" s="570"/>
      <c r="AD92" s="570"/>
      <c r="AE92" s="570"/>
      <c r="AF92" s="570"/>
      <c r="AG92" s="570"/>
      <c r="AH92" s="570"/>
      <c r="AI92" s="570"/>
      <c r="AJ92" s="570"/>
      <c r="AK92" s="570"/>
      <c r="AL92" s="570"/>
      <c r="AM92" s="570"/>
      <c r="AN92" s="570"/>
      <c r="AO92" s="570"/>
      <c r="AP92" s="570"/>
      <c r="AQ92" s="570"/>
      <c r="AR92" s="570"/>
      <c r="AS92" s="570"/>
      <c r="AT92" s="570"/>
      <c r="AU92" s="570"/>
      <c r="AV92" s="570"/>
      <c r="AW92" s="570"/>
      <c r="AX92" s="570"/>
      <c r="AY92" s="570"/>
      <c r="AZ92" s="570"/>
      <c r="BA92" s="570"/>
      <c r="BB92" s="570"/>
    </row>
    <row r="93" spans="1:54" s="2769" customFormat="1" ht="18" customHeight="1" x14ac:dyDescent="0.3">
      <c r="A93" s="2804" t="s">
        <v>5341</v>
      </c>
      <c r="B93" s="3754">
        <v>-3211</v>
      </c>
      <c r="C93" s="3755">
        <v>-3127</v>
      </c>
      <c r="D93" s="3756">
        <f t="shared" si="4"/>
        <v>-84</v>
      </c>
      <c r="E93" s="3757">
        <v>37810.078054338781</v>
      </c>
      <c r="F93" s="3755">
        <v>2071.7023638612663</v>
      </c>
      <c r="G93" s="3758">
        <f t="shared" ref="G93:G95" si="8">E93-F93</f>
        <v>35738.375690477515</v>
      </c>
      <c r="H93" s="570"/>
      <c r="I93" s="570"/>
      <c r="J93" s="570"/>
      <c r="K93" s="570"/>
      <c r="L93" s="570"/>
      <c r="M93" s="570"/>
      <c r="N93" s="570"/>
      <c r="O93" s="570"/>
      <c r="P93" s="570"/>
      <c r="Q93" s="570"/>
      <c r="R93" s="570"/>
      <c r="S93" s="570"/>
      <c r="T93" s="570"/>
      <c r="U93" s="570"/>
      <c r="V93" s="570"/>
      <c r="W93" s="570"/>
      <c r="X93" s="570"/>
      <c r="Y93" s="570"/>
      <c r="Z93" s="570"/>
      <c r="AA93" s="570"/>
      <c r="AB93" s="570"/>
      <c r="AC93" s="570"/>
      <c r="AD93" s="570"/>
      <c r="AE93" s="570"/>
      <c r="AF93" s="570"/>
      <c r="AG93" s="570"/>
      <c r="AH93" s="570"/>
      <c r="AI93" s="570"/>
      <c r="AJ93" s="570"/>
      <c r="AK93" s="570"/>
      <c r="AL93" s="570"/>
      <c r="AM93" s="570"/>
      <c r="AN93" s="570"/>
      <c r="AO93" s="570"/>
      <c r="AP93" s="570"/>
      <c r="AQ93" s="570"/>
      <c r="AR93" s="570"/>
      <c r="AS93" s="570"/>
      <c r="AT93" s="570"/>
      <c r="AU93" s="570"/>
      <c r="AV93" s="570"/>
      <c r="AW93" s="570"/>
      <c r="AX93" s="570"/>
      <c r="AY93" s="570"/>
      <c r="AZ93" s="570"/>
      <c r="BA93" s="570"/>
      <c r="BB93" s="570"/>
    </row>
    <row r="94" spans="1:54" s="2806" customFormat="1" ht="18" customHeight="1" x14ac:dyDescent="0.3">
      <c r="A94" s="2805" t="s">
        <v>5315</v>
      </c>
      <c r="B94" s="3759">
        <v>-3211</v>
      </c>
      <c r="C94" s="3760">
        <v>-3127</v>
      </c>
      <c r="D94" s="3761">
        <f t="shared" si="4"/>
        <v>-84</v>
      </c>
      <c r="E94" s="3762">
        <v>37810.078054338781</v>
      </c>
      <c r="F94" s="3760">
        <v>2071.7023638612663</v>
      </c>
      <c r="G94" s="3763">
        <f t="shared" si="8"/>
        <v>35738.375690477515</v>
      </c>
      <c r="H94" s="2783"/>
      <c r="I94" s="2783"/>
      <c r="J94" s="2783"/>
      <c r="K94" s="2783"/>
      <c r="L94" s="2783"/>
      <c r="M94" s="2783"/>
      <c r="N94" s="2783"/>
      <c r="O94" s="2783"/>
      <c r="P94" s="2783"/>
      <c r="Q94" s="2783"/>
      <c r="R94" s="2783"/>
      <c r="S94" s="2783"/>
      <c r="T94" s="2783"/>
      <c r="U94" s="2783"/>
      <c r="V94" s="2783"/>
      <c r="W94" s="2783"/>
      <c r="X94" s="2783"/>
      <c r="Y94" s="2783"/>
      <c r="Z94" s="2783"/>
      <c r="AA94" s="2783"/>
      <c r="AB94" s="2783"/>
      <c r="AC94" s="2783"/>
      <c r="AD94" s="2783"/>
      <c r="AE94" s="2783"/>
      <c r="AF94" s="2783"/>
      <c r="AG94" s="2783"/>
      <c r="AH94" s="2783"/>
      <c r="AI94" s="2783"/>
      <c r="AJ94" s="2783"/>
      <c r="AK94" s="2783"/>
      <c r="AL94" s="2783"/>
      <c r="AM94" s="2783"/>
      <c r="AN94" s="2783"/>
      <c r="AO94" s="2783"/>
      <c r="AP94" s="2783"/>
      <c r="AQ94" s="2783"/>
      <c r="AR94" s="2783"/>
      <c r="AS94" s="2783"/>
      <c r="AT94" s="2783"/>
      <c r="AU94" s="2783"/>
      <c r="AV94" s="2783"/>
      <c r="AW94" s="2783"/>
      <c r="AX94" s="2783"/>
      <c r="AY94" s="2783"/>
      <c r="AZ94" s="2783"/>
      <c r="BA94" s="2783"/>
      <c r="BB94" s="2783"/>
    </row>
    <row r="95" spans="1:54" s="2769" customFormat="1" ht="18" customHeight="1" x14ac:dyDescent="0.3">
      <c r="A95" s="2803" t="s">
        <v>5342</v>
      </c>
      <c r="B95" s="3749">
        <v>29634</v>
      </c>
      <c r="C95" s="3750">
        <v>24544</v>
      </c>
      <c r="D95" s="3751">
        <f t="shared" si="4"/>
        <v>5090</v>
      </c>
      <c r="E95" s="3752">
        <f>E96+E97+E108+E125+E129</f>
        <v>83295.291267814304</v>
      </c>
      <c r="F95" s="3750">
        <f>F96+F97+F108+F125+F129</f>
        <v>114149.11576868659</v>
      </c>
      <c r="G95" s="3753">
        <f t="shared" si="8"/>
        <v>-30853.824500872288</v>
      </c>
      <c r="H95" s="2780"/>
      <c r="I95" s="2780"/>
      <c r="J95" s="2780"/>
      <c r="K95" s="2780"/>
      <c r="L95" s="2780"/>
      <c r="M95" s="2780"/>
      <c r="N95" s="2780"/>
      <c r="O95" s="2780"/>
      <c r="P95" s="570"/>
      <c r="Q95" s="570"/>
      <c r="R95" s="570"/>
      <c r="S95" s="570"/>
      <c r="T95" s="570"/>
      <c r="U95" s="570"/>
      <c r="V95" s="570"/>
      <c r="W95" s="570"/>
      <c r="X95" s="570"/>
      <c r="Y95" s="570"/>
      <c r="Z95" s="570"/>
      <c r="AA95" s="570"/>
      <c r="AB95" s="570"/>
      <c r="AC95" s="570"/>
      <c r="AD95" s="570"/>
      <c r="AE95" s="570"/>
      <c r="AF95" s="570"/>
      <c r="AG95" s="570"/>
      <c r="AH95" s="570"/>
      <c r="AI95" s="570"/>
      <c r="AJ95" s="570"/>
      <c r="AK95" s="570"/>
      <c r="AL95" s="570"/>
      <c r="AM95" s="570"/>
      <c r="AN95" s="570"/>
      <c r="AO95" s="570"/>
      <c r="AP95" s="570"/>
      <c r="AQ95" s="570"/>
      <c r="AR95" s="570"/>
      <c r="AS95" s="570"/>
      <c r="AT95" s="570"/>
      <c r="AU95" s="570"/>
      <c r="AV95" s="570"/>
      <c r="AW95" s="570"/>
      <c r="AX95" s="570"/>
      <c r="AY95" s="570"/>
      <c r="AZ95" s="570"/>
      <c r="BA95" s="570"/>
      <c r="BB95" s="570"/>
    </row>
    <row r="96" spans="1:54" s="2769" customFormat="1" ht="18" customHeight="1" x14ac:dyDescent="0.3">
      <c r="A96" s="2804" t="s">
        <v>5343</v>
      </c>
      <c r="B96" s="3754"/>
      <c r="C96" s="3755"/>
      <c r="D96" s="3756"/>
      <c r="E96" s="3757"/>
      <c r="F96" s="3755"/>
      <c r="G96" s="3758"/>
      <c r="H96" s="570"/>
      <c r="I96" s="570"/>
      <c r="J96" s="570"/>
      <c r="K96" s="570"/>
      <c r="L96" s="570"/>
      <c r="M96" s="570"/>
      <c r="N96" s="570"/>
      <c r="O96" s="570"/>
      <c r="P96" s="570"/>
      <c r="Q96" s="570"/>
      <c r="R96" s="570"/>
      <c r="S96" s="570"/>
      <c r="T96" s="570"/>
      <c r="U96" s="570"/>
      <c r="V96" s="570"/>
      <c r="W96" s="570"/>
      <c r="X96" s="570"/>
      <c r="Y96" s="570"/>
      <c r="Z96" s="570"/>
      <c r="AA96" s="570"/>
      <c r="AB96" s="570"/>
      <c r="AC96" s="570"/>
      <c r="AD96" s="570"/>
      <c r="AE96" s="570"/>
      <c r="AF96" s="570"/>
      <c r="AG96" s="570"/>
      <c r="AH96" s="570"/>
      <c r="AI96" s="570"/>
      <c r="AJ96" s="570"/>
      <c r="AK96" s="570"/>
      <c r="AL96" s="570"/>
      <c r="AM96" s="570"/>
      <c r="AN96" s="570"/>
      <c r="AO96" s="570"/>
      <c r="AP96" s="570"/>
      <c r="AQ96" s="570"/>
      <c r="AR96" s="570"/>
      <c r="AS96" s="570"/>
      <c r="AT96" s="570"/>
      <c r="AU96" s="570"/>
      <c r="AV96" s="570"/>
      <c r="AW96" s="570"/>
      <c r="AX96" s="570"/>
      <c r="AY96" s="570"/>
      <c r="AZ96" s="570"/>
      <c r="BA96" s="570"/>
      <c r="BB96" s="570"/>
    </row>
    <row r="97" spans="1:54" s="2769" customFormat="1" ht="18" customHeight="1" x14ac:dyDescent="0.3">
      <c r="A97" s="2804" t="s">
        <v>5344</v>
      </c>
      <c r="B97" s="3754">
        <v>26613</v>
      </c>
      <c r="C97" s="3755">
        <v>16360</v>
      </c>
      <c r="D97" s="3756">
        <f t="shared" si="4"/>
        <v>10253</v>
      </c>
      <c r="E97" s="3757">
        <f>E98+E101+E102+E103</f>
        <v>348.87205149716465</v>
      </c>
      <c r="F97" s="3755">
        <f>F98+F101+F102+F103</f>
        <v>7972.7245113586878</v>
      </c>
      <c r="G97" s="3758">
        <f t="shared" ref="G97:G99" si="9">E97-F97</f>
        <v>-7623.8524598615231</v>
      </c>
      <c r="H97" s="570"/>
      <c r="I97" s="570"/>
      <c r="J97" s="570"/>
      <c r="K97" s="570"/>
      <c r="L97" s="570"/>
      <c r="M97" s="570"/>
      <c r="N97" s="570"/>
      <c r="O97" s="570"/>
      <c r="P97" s="570"/>
      <c r="Q97" s="570"/>
      <c r="R97" s="570"/>
      <c r="S97" s="570"/>
      <c r="T97" s="570"/>
      <c r="U97" s="570"/>
      <c r="V97" s="570"/>
      <c r="W97" s="570"/>
      <c r="X97" s="570"/>
      <c r="Y97" s="570"/>
      <c r="Z97" s="570"/>
      <c r="AA97" s="570"/>
      <c r="AB97" s="570"/>
      <c r="AC97" s="570"/>
      <c r="AD97" s="570"/>
      <c r="AE97" s="570"/>
      <c r="AF97" s="570"/>
      <c r="AG97" s="570"/>
      <c r="AH97" s="570"/>
      <c r="AI97" s="570"/>
      <c r="AJ97" s="570"/>
      <c r="AK97" s="570"/>
      <c r="AL97" s="570"/>
      <c r="AM97" s="570"/>
      <c r="AN97" s="570"/>
      <c r="AO97" s="570"/>
      <c r="AP97" s="570"/>
      <c r="AQ97" s="570"/>
      <c r="AR97" s="570"/>
      <c r="AS97" s="570"/>
      <c r="AT97" s="570"/>
      <c r="AU97" s="570"/>
      <c r="AV97" s="570"/>
      <c r="AW97" s="570"/>
      <c r="AX97" s="570"/>
      <c r="AY97" s="570"/>
      <c r="AZ97" s="570"/>
      <c r="BA97" s="570"/>
      <c r="BB97" s="570"/>
    </row>
    <row r="98" spans="1:54" s="2769" customFormat="1" ht="18" customHeight="1" x14ac:dyDescent="0.3">
      <c r="A98" s="2808" t="s">
        <v>5336</v>
      </c>
      <c r="B98" s="3754"/>
      <c r="C98" s="3755">
        <v>177</v>
      </c>
      <c r="D98" s="3756">
        <f t="shared" si="4"/>
        <v>-177</v>
      </c>
      <c r="E98" s="3757"/>
      <c r="F98" s="3755">
        <v>148.90498883072792</v>
      </c>
      <c r="G98" s="3758">
        <f t="shared" si="9"/>
        <v>-148.90498883072792</v>
      </c>
      <c r="H98" s="570"/>
      <c r="I98" s="570"/>
      <c r="J98" s="570"/>
      <c r="K98" s="570"/>
      <c r="L98" s="570"/>
      <c r="M98" s="570"/>
      <c r="N98" s="570"/>
      <c r="O98" s="570"/>
      <c r="P98" s="570"/>
      <c r="Q98" s="570"/>
      <c r="R98" s="570"/>
      <c r="S98" s="570"/>
      <c r="T98" s="570"/>
      <c r="U98" s="570"/>
      <c r="V98" s="570"/>
      <c r="W98" s="570"/>
      <c r="X98" s="570"/>
      <c r="Y98" s="570"/>
      <c r="Z98" s="570"/>
      <c r="AA98" s="570"/>
      <c r="AB98" s="570"/>
      <c r="AC98" s="570"/>
      <c r="AD98" s="570"/>
      <c r="AE98" s="570"/>
      <c r="AF98" s="570"/>
      <c r="AG98" s="570"/>
      <c r="AH98" s="570"/>
      <c r="AI98" s="570"/>
      <c r="AJ98" s="570"/>
      <c r="AK98" s="570"/>
      <c r="AL98" s="570"/>
      <c r="AM98" s="570"/>
      <c r="AN98" s="570"/>
      <c r="AO98" s="570"/>
      <c r="AP98" s="570"/>
      <c r="AQ98" s="570"/>
      <c r="AR98" s="570"/>
      <c r="AS98" s="570"/>
      <c r="AT98" s="570"/>
      <c r="AU98" s="570"/>
      <c r="AV98" s="570"/>
      <c r="AW98" s="570"/>
      <c r="AX98" s="570"/>
      <c r="AY98" s="570"/>
      <c r="AZ98" s="570"/>
      <c r="BA98" s="570"/>
      <c r="BB98" s="570"/>
    </row>
    <row r="99" spans="1:54" s="2769" customFormat="1" ht="18" customHeight="1" x14ac:dyDescent="0.3">
      <c r="A99" s="2810" t="s">
        <v>5337</v>
      </c>
      <c r="B99" s="3754"/>
      <c r="C99" s="3755">
        <v>177</v>
      </c>
      <c r="D99" s="3756">
        <f t="shared" si="4"/>
        <v>-177</v>
      </c>
      <c r="E99" s="3757"/>
      <c r="F99" s="3755">
        <v>148.90498883072792</v>
      </c>
      <c r="G99" s="3758">
        <f t="shared" si="9"/>
        <v>-148.90498883072792</v>
      </c>
      <c r="H99" s="570"/>
      <c r="I99" s="570"/>
      <c r="J99" s="570"/>
      <c r="K99" s="570"/>
      <c r="L99" s="570"/>
      <c r="M99" s="570"/>
      <c r="N99" s="570"/>
      <c r="O99" s="570"/>
      <c r="P99" s="570"/>
      <c r="Q99" s="570"/>
      <c r="R99" s="570"/>
      <c r="S99" s="570"/>
      <c r="T99" s="570"/>
      <c r="U99" s="570"/>
      <c r="V99" s="570"/>
      <c r="W99" s="570"/>
      <c r="X99" s="570"/>
      <c r="Y99" s="570"/>
      <c r="Z99" s="570"/>
      <c r="AA99" s="570"/>
      <c r="AB99" s="570"/>
      <c r="AC99" s="570"/>
      <c r="AD99" s="570"/>
      <c r="AE99" s="570"/>
      <c r="AF99" s="570"/>
      <c r="AG99" s="570"/>
      <c r="AH99" s="570"/>
      <c r="AI99" s="570"/>
      <c r="AJ99" s="570"/>
      <c r="AK99" s="570"/>
      <c r="AL99" s="570"/>
      <c r="AM99" s="570"/>
      <c r="AN99" s="570"/>
      <c r="AO99" s="570"/>
      <c r="AP99" s="570"/>
      <c r="AQ99" s="570"/>
      <c r="AR99" s="570"/>
      <c r="AS99" s="570"/>
      <c r="AT99" s="570"/>
      <c r="AU99" s="570"/>
      <c r="AV99" s="570"/>
      <c r="AW99" s="570"/>
      <c r="AX99" s="570"/>
      <c r="AY99" s="570"/>
      <c r="AZ99" s="570"/>
      <c r="BA99" s="570"/>
      <c r="BB99" s="570"/>
    </row>
    <row r="100" spans="1:54" s="2769" customFormat="1" ht="18" customHeight="1" x14ac:dyDescent="0.3">
      <c r="A100" s="2810" t="s">
        <v>5338</v>
      </c>
      <c r="B100" s="3754"/>
      <c r="C100" s="3755"/>
      <c r="D100" s="3756"/>
      <c r="E100" s="3757"/>
      <c r="F100" s="3755"/>
      <c r="G100" s="3758"/>
      <c r="H100" s="570"/>
      <c r="I100" s="570"/>
      <c r="J100" s="570"/>
      <c r="K100" s="570"/>
      <c r="L100" s="570"/>
      <c r="M100" s="570"/>
      <c r="N100" s="570"/>
      <c r="O100" s="570"/>
      <c r="P100" s="570"/>
      <c r="Q100" s="570"/>
      <c r="R100" s="570"/>
      <c r="S100" s="570"/>
      <c r="T100" s="570"/>
      <c r="U100" s="570"/>
      <c r="V100" s="570"/>
      <c r="W100" s="570"/>
      <c r="X100" s="570"/>
      <c r="Y100" s="570"/>
      <c r="Z100" s="570"/>
      <c r="AA100" s="570"/>
      <c r="AB100" s="570"/>
      <c r="AC100" s="570"/>
      <c r="AD100" s="570"/>
      <c r="AE100" s="570"/>
      <c r="AF100" s="570"/>
      <c r="AG100" s="570"/>
      <c r="AH100" s="570"/>
      <c r="AI100" s="570"/>
      <c r="AJ100" s="570"/>
      <c r="AK100" s="570"/>
      <c r="AL100" s="570"/>
      <c r="AM100" s="570"/>
      <c r="AN100" s="570"/>
      <c r="AO100" s="570"/>
      <c r="AP100" s="570"/>
      <c r="AQ100" s="570"/>
      <c r="AR100" s="570"/>
      <c r="AS100" s="570"/>
      <c r="AT100" s="570"/>
      <c r="AU100" s="570"/>
      <c r="AV100" s="570"/>
      <c r="AW100" s="570"/>
      <c r="AX100" s="570"/>
      <c r="AY100" s="570"/>
      <c r="AZ100" s="570"/>
      <c r="BA100" s="570"/>
      <c r="BB100" s="570"/>
    </row>
    <row r="101" spans="1:54" s="2769" customFormat="1" ht="18" customHeight="1" x14ac:dyDescent="0.3">
      <c r="A101" s="2808" t="s">
        <v>5332</v>
      </c>
      <c r="B101" s="3754">
        <v>19716</v>
      </c>
      <c r="C101" s="3755">
        <v>16183</v>
      </c>
      <c r="D101" s="3756">
        <f t="shared" si="4"/>
        <v>3533</v>
      </c>
      <c r="E101" s="3757">
        <v>-24184.788643113192</v>
      </c>
      <c r="F101" s="3755">
        <v>7823.8195225279596</v>
      </c>
      <c r="G101" s="3758">
        <f t="shared" ref="G101" si="10">E101-F101</f>
        <v>-32008.608165641152</v>
      </c>
      <c r="H101" s="2780"/>
      <c r="I101" s="570"/>
      <c r="J101" s="570"/>
      <c r="K101" s="570"/>
      <c r="L101" s="570"/>
      <c r="M101" s="570"/>
      <c r="N101" s="570"/>
      <c r="O101" s="570"/>
      <c r="P101" s="570"/>
      <c r="Q101" s="570"/>
      <c r="R101" s="570"/>
      <c r="S101" s="570"/>
      <c r="T101" s="570"/>
      <c r="U101" s="570"/>
      <c r="V101" s="570"/>
      <c r="W101" s="570"/>
      <c r="X101" s="570"/>
      <c r="Y101" s="570"/>
      <c r="Z101" s="570"/>
      <c r="AA101" s="570"/>
      <c r="AB101" s="570"/>
      <c r="AC101" s="570"/>
      <c r="AD101" s="570"/>
      <c r="AE101" s="570"/>
      <c r="AF101" s="570"/>
      <c r="AG101" s="570"/>
      <c r="AH101" s="570"/>
      <c r="AI101" s="570"/>
      <c r="AJ101" s="570"/>
      <c r="AK101" s="570"/>
      <c r="AL101" s="570"/>
      <c r="AM101" s="570"/>
      <c r="AN101" s="570"/>
      <c r="AO101" s="570"/>
      <c r="AP101" s="570"/>
      <c r="AQ101" s="570"/>
      <c r="AR101" s="570"/>
      <c r="AS101" s="570"/>
      <c r="AT101" s="570"/>
      <c r="AU101" s="570"/>
      <c r="AV101" s="570"/>
      <c r="AW101" s="570"/>
      <c r="AX101" s="570"/>
      <c r="AY101" s="570"/>
      <c r="AZ101" s="570"/>
      <c r="BA101" s="570"/>
      <c r="BB101" s="570"/>
    </row>
    <row r="102" spans="1:54" s="2769" customFormat="1" ht="18" customHeight="1" x14ac:dyDescent="0.3">
      <c r="A102" s="2808" t="s">
        <v>5320</v>
      </c>
      <c r="B102" s="3754"/>
      <c r="C102" s="3755"/>
      <c r="D102" s="3756"/>
      <c r="E102" s="3757"/>
      <c r="F102" s="3755"/>
      <c r="G102" s="3758"/>
      <c r="H102" s="570"/>
      <c r="I102" s="570"/>
      <c r="J102" s="570"/>
      <c r="K102" s="570"/>
      <c r="L102" s="570"/>
      <c r="M102" s="570"/>
      <c r="N102" s="570"/>
      <c r="O102" s="570"/>
      <c r="P102" s="570"/>
      <c r="Q102" s="570"/>
      <c r="R102" s="570"/>
      <c r="S102" s="570"/>
      <c r="T102" s="570"/>
      <c r="U102" s="570"/>
      <c r="V102" s="570"/>
      <c r="W102" s="570"/>
      <c r="X102" s="570"/>
      <c r="Y102" s="570"/>
      <c r="Z102" s="570"/>
      <c r="AA102" s="570"/>
      <c r="AB102" s="570"/>
      <c r="AC102" s="570"/>
      <c r="AD102" s="570"/>
      <c r="AE102" s="570"/>
      <c r="AF102" s="570"/>
      <c r="AG102" s="570"/>
      <c r="AH102" s="570"/>
      <c r="AI102" s="570"/>
      <c r="AJ102" s="570"/>
      <c r="AK102" s="570"/>
      <c r="AL102" s="570"/>
      <c r="AM102" s="570"/>
      <c r="AN102" s="570"/>
      <c r="AO102" s="570"/>
      <c r="AP102" s="570"/>
      <c r="AQ102" s="570"/>
      <c r="AR102" s="570"/>
      <c r="AS102" s="570"/>
      <c r="AT102" s="570"/>
      <c r="AU102" s="570"/>
      <c r="AV102" s="570"/>
      <c r="AW102" s="570"/>
      <c r="AX102" s="570"/>
      <c r="AY102" s="570"/>
      <c r="AZ102" s="570"/>
      <c r="BA102" s="570"/>
      <c r="BB102" s="570"/>
    </row>
    <row r="103" spans="1:54" s="2769" customFormat="1" ht="18" customHeight="1" x14ac:dyDescent="0.3">
      <c r="A103" s="2808" t="s">
        <v>5334</v>
      </c>
      <c r="B103" s="3754">
        <v>6897</v>
      </c>
      <c r="C103" s="3755"/>
      <c r="D103" s="3756">
        <f t="shared" si="4"/>
        <v>6897</v>
      </c>
      <c r="E103" s="3757">
        <f>E104</f>
        <v>24533.660694610357</v>
      </c>
      <c r="F103" s="3755"/>
      <c r="G103" s="3758">
        <f t="shared" ref="G103:G106" si="11">E103-F103</f>
        <v>24533.660694610357</v>
      </c>
      <c r="H103" s="570"/>
      <c r="I103" s="570"/>
      <c r="J103" s="570"/>
      <c r="K103" s="570"/>
      <c r="L103" s="570"/>
      <c r="M103" s="570"/>
      <c r="N103" s="570"/>
      <c r="O103" s="570"/>
      <c r="P103" s="570"/>
      <c r="Q103" s="570"/>
      <c r="R103" s="570"/>
      <c r="S103" s="570"/>
      <c r="T103" s="570"/>
      <c r="U103" s="570"/>
      <c r="V103" s="570"/>
      <c r="W103" s="570"/>
      <c r="X103" s="570"/>
      <c r="Y103" s="570"/>
      <c r="Z103" s="570"/>
      <c r="AA103" s="570"/>
      <c r="AB103" s="570"/>
      <c r="AC103" s="570"/>
      <c r="AD103" s="570"/>
      <c r="AE103" s="570"/>
      <c r="AF103" s="570"/>
      <c r="AG103" s="570"/>
      <c r="AH103" s="570"/>
      <c r="AI103" s="570"/>
      <c r="AJ103" s="570"/>
      <c r="AK103" s="570"/>
      <c r="AL103" s="570"/>
      <c r="AM103" s="570"/>
      <c r="AN103" s="570"/>
      <c r="AO103" s="570"/>
      <c r="AP103" s="570"/>
      <c r="AQ103" s="570"/>
      <c r="AR103" s="570"/>
      <c r="AS103" s="570"/>
      <c r="AT103" s="570"/>
      <c r="AU103" s="570"/>
      <c r="AV103" s="570"/>
      <c r="AW103" s="570"/>
      <c r="AX103" s="570"/>
      <c r="AY103" s="570"/>
      <c r="AZ103" s="570"/>
      <c r="BA103" s="570"/>
      <c r="BB103" s="570"/>
    </row>
    <row r="104" spans="1:54" s="2769" customFormat="1" ht="18" customHeight="1" x14ac:dyDescent="0.3">
      <c r="A104" s="2810" t="s">
        <v>3855</v>
      </c>
      <c r="B104" s="3754">
        <v>6897</v>
      </c>
      <c r="C104" s="3755"/>
      <c r="D104" s="3756">
        <f t="shared" si="4"/>
        <v>6897</v>
      </c>
      <c r="E104" s="3757">
        <f>E105+E107</f>
        <v>24533.660694610357</v>
      </c>
      <c r="F104" s="3755"/>
      <c r="G104" s="3758">
        <f t="shared" si="11"/>
        <v>24533.660694610357</v>
      </c>
      <c r="H104" s="570"/>
      <c r="I104" s="570"/>
      <c r="J104" s="570"/>
      <c r="K104" s="570"/>
      <c r="L104" s="570"/>
      <c r="M104" s="570"/>
      <c r="N104" s="570"/>
      <c r="O104" s="570"/>
      <c r="P104" s="570"/>
      <c r="Q104" s="570"/>
      <c r="R104" s="570"/>
      <c r="S104" s="570"/>
      <c r="T104" s="570"/>
      <c r="U104" s="570"/>
      <c r="V104" s="570"/>
      <c r="W104" s="570"/>
      <c r="X104" s="570"/>
      <c r="Y104" s="570"/>
      <c r="Z104" s="570"/>
      <c r="AA104" s="570"/>
      <c r="AB104" s="570"/>
      <c r="AC104" s="570"/>
      <c r="AD104" s="570"/>
      <c r="AE104" s="570"/>
      <c r="AF104" s="570"/>
      <c r="AG104" s="570"/>
      <c r="AH104" s="570"/>
      <c r="AI104" s="570"/>
      <c r="AJ104" s="570"/>
      <c r="AK104" s="570"/>
      <c r="AL104" s="570"/>
      <c r="AM104" s="570"/>
      <c r="AN104" s="570"/>
      <c r="AO104" s="570"/>
      <c r="AP104" s="570"/>
      <c r="AQ104" s="570"/>
      <c r="AR104" s="570"/>
      <c r="AS104" s="570"/>
      <c r="AT104" s="570"/>
      <c r="AU104" s="570"/>
      <c r="AV104" s="570"/>
      <c r="AW104" s="570"/>
      <c r="AX104" s="570"/>
      <c r="AY104" s="570"/>
      <c r="AZ104" s="570"/>
      <c r="BA104" s="570"/>
      <c r="BB104" s="570"/>
    </row>
    <row r="105" spans="1:54" s="2769" customFormat="1" ht="18" customHeight="1" x14ac:dyDescent="0.3">
      <c r="A105" s="2811" t="s">
        <v>5337</v>
      </c>
      <c r="B105" s="3754">
        <v>6897</v>
      </c>
      <c r="C105" s="3755"/>
      <c r="D105" s="3756">
        <f t="shared" si="4"/>
        <v>6897</v>
      </c>
      <c r="E105" s="3757">
        <v>24533.660694610357</v>
      </c>
      <c r="F105" s="3755"/>
      <c r="G105" s="3758">
        <f t="shared" si="11"/>
        <v>24533.660694610357</v>
      </c>
      <c r="H105" s="570"/>
      <c r="I105" s="570"/>
      <c r="J105" s="570"/>
      <c r="K105" s="570"/>
      <c r="L105" s="570"/>
      <c r="M105" s="570"/>
      <c r="N105" s="570"/>
      <c r="O105" s="570"/>
      <c r="P105" s="570"/>
      <c r="Q105" s="570"/>
      <c r="R105" s="570"/>
      <c r="S105" s="570"/>
      <c r="T105" s="570"/>
      <c r="U105" s="570"/>
      <c r="V105" s="570"/>
      <c r="W105" s="570"/>
      <c r="X105" s="570"/>
      <c r="Y105" s="570"/>
      <c r="Z105" s="570"/>
      <c r="AA105" s="570"/>
      <c r="AB105" s="570"/>
      <c r="AC105" s="570"/>
      <c r="AD105" s="570"/>
      <c r="AE105" s="570"/>
      <c r="AF105" s="570"/>
      <c r="AG105" s="570"/>
      <c r="AH105" s="570"/>
      <c r="AI105" s="570"/>
      <c r="AJ105" s="570"/>
      <c r="AK105" s="570"/>
      <c r="AL105" s="570"/>
      <c r="AM105" s="570"/>
      <c r="AN105" s="570"/>
      <c r="AO105" s="570"/>
      <c r="AP105" s="570"/>
      <c r="AQ105" s="570"/>
      <c r="AR105" s="570"/>
      <c r="AS105" s="570"/>
      <c r="AT105" s="570"/>
      <c r="AU105" s="570"/>
      <c r="AV105" s="570"/>
      <c r="AW105" s="570"/>
      <c r="AX105" s="570"/>
      <c r="AY105" s="570"/>
      <c r="AZ105" s="570"/>
      <c r="BA105" s="570"/>
      <c r="BB105" s="570"/>
    </row>
    <row r="106" spans="1:54" s="2769" customFormat="1" ht="18" customHeight="1" x14ac:dyDescent="0.3">
      <c r="A106" s="2812" t="s">
        <v>5315</v>
      </c>
      <c r="B106" s="3759">
        <v>6897</v>
      </c>
      <c r="C106" s="3760"/>
      <c r="D106" s="3761">
        <f t="shared" si="4"/>
        <v>6897</v>
      </c>
      <c r="E106" s="3762">
        <v>24533.660694610357</v>
      </c>
      <c r="F106" s="3760"/>
      <c r="G106" s="3758">
        <f t="shared" si="11"/>
        <v>24533.660694610357</v>
      </c>
      <c r="H106" s="570"/>
      <c r="I106" s="570"/>
      <c r="J106" s="570"/>
      <c r="K106" s="570"/>
      <c r="L106" s="570"/>
      <c r="M106" s="570"/>
      <c r="N106" s="570"/>
      <c r="O106" s="570"/>
      <c r="P106" s="570"/>
      <c r="Q106" s="570"/>
      <c r="R106" s="570"/>
      <c r="S106" s="570"/>
      <c r="T106" s="570"/>
      <c r="U106" s="570"/>
      <c r="V106" s="570"/>
      <c r="W106" s="570"/>
      <c r="X106" s="570"/>
      <c r="Y106" s="570"/>
      <c r="Z106" s="570"/>
      <c r="AA106" s="570"/>
      <c r="AB106" s="570"/>
      <c r="AC106" s="570"/>
      <c r="AD106" s="570"/>
      <c r="AE106" s="570"/>
      <c r="AF106" s="570"/>
      <c r="AG106" s="570"/>
      <c r="AH106" s="570"/>
      <c r="AI106" s="570"/>
      <c r="AJ106" s="570"/>
      <c r="AK106" s="570"/>
      <c r="AL106" s="570"/>
      <c r="AM106" s="570"/>
      <c r="AN106" s="570"/>
      <c r="AO106" s="570"/>
      <c r="AP106" s="570"/>
      <c r="AQ106" s="570"/>
      <c r="AR106" s="570"/>
      <c r="AS106" s="570"/>
      <c r="AT106" s="570"/>
      <c r="AU106" s="570"/>
      <c r="AV106" s="570"/>
      <c r="AW106" s="570"/>
      <c r="AX106" s="570"/>
      <c r="AY106" s="570"/>
      <c r="AZ106" s="570"/>
      <c r="BA106" s="570"/>
      <c r="BB106" s="570"/>
    </row>
    <row r="107" spans="1:54" s="2769" customFormat="1" ht="18" customHeight="1" x14ac:dyDescent="0.3">
      <c r="A107" s="2813" t="s">
        <v>5338</v>
      </c>
      <c r="B107" s="3754"/>
      <c r="C107" s="3755"/>
      <c r="D107" s="3756"/>
      <c r="E107" s="3757"/>
      <c r="F107" s="3755"/>
      <c r="G107" s="3758"/>
      <c r="H107" s="570"/>
      <c r="I107" s="570"/>
      <c r="J107" s="570"/>
      <c r="K107" s="570"/>
      <c r="L107" s="570"/>
      <c r="M107" s="570"/>
      <c r="N107" s="570"/>
      <c r="O107" s="570"/>
      <c r="P107" s="570"/>
      <c r="Q107" s="570"/>
      <c r="R107" s="570"/>
      <c r="S107" s="570"/>
      <c r="T107" s="570"/>
      <c r="U107" s="570"/>
      <c r="V107" s="570"/>
      <c r="W107" s="570"/>
      <c r="X107" s="570"/>
      <c r="Y107" s="570"/>
      <c r="Z107" s="570"/>
      <c r="AA107" s="570"/>
      <c r="AB107" s="570"/>
      <c r="AC107" s="570"/>
      <c r="AD107" s="570"/>
      <c r="AE107" s="570"/>
      <c r="AF107" s="570"/>
      <c r="AG107" s="570"/>
      <c r="AH107" s="570"/>
      <c r="AI107" s="570"/>
      <c r="AJ107" s="570"/>
      <c r="AK107" s="570"/>
      <c r="AL107" s="570"/>
      <c r="AM107" s="570"/>
      <c r="AN107" s="570"/>
      <c r="AO107" s="570"/>
      <c r="AP107" s="570"/>
      <c r="AQ107" s="570"/>
      <c r="AR107" s="570"/>
      <c r="AS107" s="570"/>
      <c r="AT107" s="570"/>
      <c r="AU107" s="570"/>
      <c r="AV107" s="570"/>
      <c r="AW107" s="570"/>
      <c r="AX107" s="570"/>
      <c r="AY107" s="570"/>
      <c r="AZ107" s="570"/>
      <c r="BA107" s="570"/>
      <c r="BB107" s="570"/>
    </row>
    <row r="108" spans="1:54" s="2769" customFormat="1" ht="18" customHeight="1" x14ac:dyDescent="0.3">
      <c r="A108" s="2804" t="s">
        <v>5345</v>
      </c>
      <c r="B108" s="3754">
        <v>308</v>
      </c>
      <c r="C108" s="3755">
        <v>9630</v>
      </c>
      <c r="D108" s="3756">
        <f t="shared" si="4"/>
        <v>-9322</v>
      </c>
      <c r="E108" s="3757">
        <f>E109+E112+E116</f>
        <v>43661.323370980848</v>
      </c>
      <c r="F108" s="3755">
        <f>F109+F112+F116</f>
        <v>6356.1957799929951</v>
      </c>
      <c r="G108" s="3758">
        <f t="shared" ref="G108:G109" si="12">E108-F108</f>
        <v>37305.127590987853</v>
      </c>
      <c r="H108" s="570"/>
      <c r="I108" s="570"/>
      <c r="J108" s="570"/>
      <c r="K108" s="570"/>
      <c r="L108" s="570"/>
      <c r="M108" s="570"/>
      <c r="N108" s="570"/>
      <c r="O108" s="570"/>
      <c r="P108" s="570"/>
      <c r="Q108" s="570"/>
      <c r="R108" s="570"/>
      <c r="S108" s="570"/>
      <c r="T108" s="570"/>
      <c r="U108" s="570"/>
      <c r="V108" s="570"/>
      <c r="W108" s="570"/>
      <c r="X108" s="570"/>
      <c r="Y108" s="570"/>
      <c r="Z108" s="570"/>
      <c r="AA108" s="570"/>
      <c r="AB108" s="570"/>
      <c r="AC108" s="570"/>
      <c r="AD108" s="570"/>
      <c r="AE108" s="570"/>
      <c r="AF108" s="570"/>
      <c r="AG108" s="570"/>
      <c r="AH108" s="570"/>
      <c r="AI108" s="570"/>
      <c r="AJ108" s="570"/>
      <c r="AK108" s="570"/>
      <c r="AL108" s="570"/>
      <c r="AM108" s="570"/>
      <c r="AN108" s="570"/>
      <c r="AO108" s="570"/>
      <c r="AP108" s="570"/>
      <c r="AQ108" s="570"/>
      <c r="AR108" s="570"/>
      <c r="AS108" s="570"/>
      <c r="AT108" s="570"/>
      <c r="AU108" s="570"/>
      <c r="AV108" s="570"/>
      <c r="AW108" s="570"/>
      <c r="AX108" s="570"/>
      <c r="AY108" s="570"/>
      <c r="AZ108" s="570"/>
      <c r="BA108" s="570"/>
      <c r="BB108" s="570"/>
    </row>
    <row r="109" spans="1:54" s="2769" customFormat="1" ht="18" customHeight="1" x14ac:dyDescent="0.3">
      <c r="A109" s="2808" t="s">
        <v>5332</v>
      </c>
      <c r="B109" s="3754">
        <v>-4809</v>
      </c>
      <c r="C109" s="3755">
        <v>10112</v>
      </c>
      <c r="D109" s="3756">
        <f t="shared" si="4"/>
        <v>-14921</v>
      </c>
      <c r="E109" s="3757">
        <f>E110+E111</f>
        <v>-2876.4849164942634</v>
      </c>
      <c r="F109" s="3755">
        <f>F110+F111</f>
        <v>29743.041625997241</v>
      </c>
      <c r="G109" s="3758">
        <f t="shared" si="12"/>
        <v>-32619.526542491505</v>
      </c>
      <c r="H109" s="570"/>
      <c r="I109" s="570"/>
      <c r="J109" s="570"/>
      <c r="K109" s="570"/>
      <c r="L109" s="570"/>
      <c r="M109" s="570"/>
      <c r="N109" s="570"/>
      <c r="O109" s="570"/>
      <c r="P109" s="570"/>
      <c r="Q109" s="570"/>
      <c r="R109" s="570"/>
      <c r="S109" s="570"/>
      <c r="T109" s="570"/>
      <c r="U109" s="570"/>
      <c r="V109" s="570"/>
      <c r="W109" s="570"/>
      <c r="X109" s="570"/>
      <c r="Y109" s="570"/>
      <c r="Z109" s="570"/>
      <c r="AA109" s="570"/>
      <c r="AB109" s="570"/>
      <c r="AC109" s="570"/>
      <c r="AD109" s="570"/>
      <c r="AE109" s="570"/>
      <c r="AF109" s="570"/>
      <c r="AG109" s="570"/>
      <c r="AH109" s="570"/>
      <c r="AI109" s="570"/>
      <c r="AJ109" s="570"/>
      <c r="AK109" s="570"/>
      <c r="AL109" s="570"/>
      <c r="AM109" s="570"/>
      <c r="AN109" s="570"/>
      <c r="AO109" s="570"/>
      <c r="AP109" s="570"/>
      <c r="AQ109" s="570"/>
      <c r="AR109" s="570"/>
      <c r="AS109" s="570"/>
      <c r="AT109" s="570"/>
      <c r="AU109" s="570"/>
      <c r="AV109" s="570"/>
      <c r="AW109" s="570"/>
      <c r="AX109" s="570"/>
      <c r="AY109" s="570"/>
      <c r="AZ109" s="570"/>
      <c r="BA109" s="570"/>
      <c r="BB109" s="570"/>
    </row>
    <row r="110" spans="1:54" s="2769" customFormat="1" ht="18" customHeight="1" x14ac:dyDescent="0.3">
      <c r="A110" s="2810" t="s">
        <v>5337</v>
      </c>
      <c r="B110" s="3754"/>
      <c r="C110" s="3755"/>
      <c r="D110" s="3756"/>
      <c r="E110" s="3757"/>
      <c r="F110" s="3755"/>
      <c r="G110" s="3758"/>
      <c r="H110" s="570"/>
      <c r="I110" s="570"/>
      <c r="J110" s="570"/>
      <c r="K110" s="570"/>
      <c r="L110" s="570"/>
      <c r="M110" s="570"/>
      <c r="N110" s="570"/>
      <c r="O110" s="570"/>
      <c r="P110" s="570"/>
      <c r="Q110" s="570"/>
      <c r="R110" s="570"/>
      <c r="S110" s="570"/>
      <c r="T110" s="570"/>
      <c r="U110" s="570"/>
      <c r="V110" s="570"/>
      <c r="W110" s="570"/>
      <c r="X110" s="570"/>
      <c r="Y110" s="570"/>
      <c r="Z110" s="570"/>
      <c r="AA110" s="570"/>
      <c r="AB110" s="570"/>
      <c r="AC110" s="570"/>
      <c r="AD110" s="570"/>
      <c r="AE110" s="570"/>
      <c r="AF110" s="570"/>
      <c r="AG110" s="570"/>
      <c r="AH110" s="570"/>
      <c r="AI110" s="570"/>
      <c r="AJ110" s="570"/>
      <c r="AK110" s="570"/>
      <c r="AL110" s="570"/>
      <c r="AM110" s="570"/>
      <c r="AN110" s="570"/>
      <c r="AO110" s="570"/>
      <c r="AP110" s="570"/>
      <c r="AQ110" s="570"/>
      <c r="AR110" s="570"/>
      <c r="AS110" s="570"/>
      <c r="AT110" s="570"/>
      <c r="AU110" s="570"/>
      <c r="AV110" s="570"/>
      <c r="AW110" s="570"/>
      <c r="AX110" s="570"/>
      <c r="AY110" s="570"/>
      <c r="AZ110" s="570"/>
      <c r="BA110" s="570"/>
      <c r="BB110" s="570"/>
    </row>
    <row r="111" spans="1:54" s="2769" customFormat="1" ht="18" customHeight="1" x14ac:dyDescent="0.3">
      <c r="A111" s="2810" t="s">
        <v>5338</v>
      </c>
      <c r="B111" s="3754">
        <v>-4809</v>
      </c>
      <c r="C111" s="3755">
        <v>10112</v>
      </c>
      <c r="D111" s="3756">
        <f t="shared" si="4"/>
        <v>-14921</v>
      </c>
      <c r="E111" s="3757">
        <v>-2876.4849164942634</v>
      </c>
      <c r="F111" s="3755">
        <v>29743.041625997241</v>
      </c>
      <c r="G111" s="3758">
        <f t="shared" ref="G111:G112" si="13">E111-F111</f>
        <v>-32619.526542491505</v>
      </c>
      <c r="H111" s="570"/>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70"/>
      <c r="AI111" s="570"/>
      <c r="AJ111" s="570"/>
      <c r="AK111" s="570"/>
      <c r="AL111" s="570"/>
      <c r="AM111" s="570"/>
      <c r="AN111" s="570"/>
      <c r="AO111" s="570"/>
      <c r="AP111" s="570"/>
      <c r="AQ111" s="570"/>
      <c r="AR111" s="570"/>
      <c r="AS111" s="570"/>
      <c r="AT111" s="570"/>
      <c r="AU111" s="570"/>
      <c r="AV111" s="570"/>
      <c r="AW111" s="570"/>
      <c r="AX111" s="570"/>
      <c r="AY111" s="570"/>
      <c r="AZ111" s="570"/>
      <c r="BA111" s="570"/>
      <c r="BB111" s="570"/>
    </row>
    <row r="112" spans="1:54" s="2769" customFormat="1" ht="18" customHeight="1" x14ac:dyDescent="0.3">
      <c r="A112" s="2808" t="s">
        <v>5320</v>
      </c>
      <c r="B112" s="3754"/>
      <c r="C112" s="3755">
        <v>-369</v>
      </c>
      <c r="D112" s="3756">
        <f t="shared" si="4"/>
        <v>369</v>
      </c>
      <c r="E112" s="3757"/>
      <c r="F112" s="3755">
        <f>F113+F114+F115</f>
        <v>-3277</v>
      </c>
      <c r="G112" s="3758">
        <f t="shared" si="13"/>
        <v>3277</v>
      </c>
      <c r="H112" s="570"/>
      <c r="I112" s="570"/>
      <c r="J112" s="570"/>
      <c r="K112" s="570"/>
      <c r="L112" s="570"/>
      <c r="M112" s="570"/>
      <c r="N112" s="570"/>
      <c r="O112" s="570"/>
      <c r="P112" s="570"/>
      <c r="Q112" s="570"/>
      <c r="R112" s="570"/>
      <c r="S112" s="570"/>
      <c r="T112" s="570"/>
      <c r="U112" s="570"/>
      <c r="V112" s="570"/>
      <c r="W112" s="570"/>
      <c r="X112" s="570"/>
      <c r="Y112" s="570"/>
      <c r="Z112" s="570"/>
      <c r="AA112" s="570"/>
      <c r="AB112" s="570"/>
      <c r="AC112" s="570"/>
      <c r="AD112" s="570"/>
      <c r="AE112" s="570"/>
      <c r="AF112" s="570"/>
      <c r="AG112" s="570"/>
      <c r="AH112" s="570"/>
      <c r="AI112" s="570"/>
      <c r="AJ112" s="570"/>
      <c r="AK112" s="570"/>
      <c r="AL112" s="570"/>
      <c r="AM112" s="570"/>
      <c r="AN112" s="570"/>
      <c r="AO112" s="570"/>
      <c r="AP112" s="570"/>
      <c r="AQ112" s="570"/>
      <c r="AR112" s="570"/>
      <c r="AS112" s="570"/>
      <c r="AT112" s="570"/>
      <c r="AU112" s="570"/>
      <c r="AV112" s="570"/>
      <c r="AW112" s="570"/>
      <c r="AX112" s="570"/>
      <c r="AY112" s="570"/>
      <c r="AZ112" s="570"/>
      <c r="BA112" s="570"/>
      <c r="BB112" s="570"/>
    </row>
    <row r="113" spans="1:54" s="2769" customFormat="1" ht="18" customHeight="1" x14ac:dyDescent="0.3">
      <c r="A113" s="2810" t="s">
        <v>5346</v>
      </c>
      <c r="B113" s="3754"/>
      <c r="C113" s="3755"/>
      <c r="D113" s="3756"/>
      <c r="E113" s="3757"/>
      <c r="F113" s="3755"/>
      <c r="G113" s="3758"/>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row>
    <row r="114" spans="1:54" s="2769" customFormat="1" ht="18" customHeight="1" x14ac:dyDescent="0.3">
      <c r="A114" s="2810" t="s">
        <v>5347</v>
      </c>
      <c r="B114" s="3754"/>
      <c r="C114" s="3755"/>
      <c r="D114" s="3756"/>
      <c r="E114" s="3757"/>
      <c r="F114" s="3755"/>
      <c r="G114" s="3758"/>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row>
    <row r="115" spans="1:54" s="2769" customFormat="1" ht="18" customHeight="1" x14ac:dyDescent="0.3">
      <c r="A115" s="2810" t="s">
        <v>5348</v>
      </c>
      <c r="B115" s="3754"/>
      <c r="C115" s="3755">
        <v>-369</v>
      </c>
      <c r="D115" s="3756">
        <f t="shared" si="4"/>
        <v>369</v>
      </c>
      <c r="E115" s="3757"/>
      <c r="F115" s="3755">
        <v>-3277</v>
      </c>
      <c r="G115" s="3758">
        <f t="shared" ref="G115:G116" si="14">E115-F115</f>
        <v>3277</v>
      </c>
      <c r="H115" s="570"/>
      <c r="I115" s="570"/>
      <c r="J115" s="570"/>
      <c r="K115" s="570"/>
      <c r="L115" s="570"/>
      <c r="M115" s="570"/>
      <c r="N115" s="570"/>
      <c r="O115" s="570"/>
      <c r="P115" s="570"/>
      <c r="Q115" s="570"/>
      <c r="R115" s="570"/>
      <c r="S115" s="570"/>
      <c r="T115" s="570"/>
      <c r="U115" s="570"/>
      <c r="V115" s="570"/>
      <c r="W115" s="570"/>
      <c r="X115" s="570"/>
      <c r="Y115" s="570"/>
      <c r="Z115" s="570"/>
      <c r="AA115" s="570"/>
      <c r="AB115" s="570"/>
      <c r="AC115" s="570"/>
      <c r="AD115" s="570"/>
      <c r="AE115" s="570"/>
      <c r="AF115" s="570"/>
      <c r="AG115" s="570"/>
      <c r="AH115" s="570"/>
      <c r="AI115" s="570"/>
      <c r="AJ115" s="570"/>
      <c r="AK115" s="570"/>
      <c r="AL115" s="570"/>
      <c r="AM115" s="570"/>
      <c r="AN115" s="570"/>
      <c r="AO115" s="570"/>
      <c r="AP115" s="570"/>
      <c r="AQ115" s="570"/>
      <c r="AR115" s="570"/>
      <c r="AS115" s="570"/>
      <c r="AT115" s="570"/>
      <c r="AU115" s="570"/>
      <c r="AV115" s="570"/>
      <c r="AW115" s="570"/>
      <c r="AX115" s="570"/>
      <c r="AY115" s="570"/>
      <c r="AZ115" s="570"/>
      <c r="BA115" s="570"/>
      <c r="BB115" s="570"/>
    </row>
    <row r="116" spans="1:54" s="2769" customFormat="1" ht="18" customHeight="1" x14ac:dyDescent="0.3">
      <c r="A116" s="2808" t="s">
        <v>5334</v>
      </c>
      <c r="B116" s="3754">
        <v>5117</v>
      </c>
      <c r="C116" s="3755">
        <v>-113</v>
      </c>
      <c r="D116" s="3756">
        <f t="shared" si="4"/>
        <v>5230</v>
      </c>
      <c r="E116" s="3757">
        <f>E117+E118</f>
        <v>46537.808287475113</v>
      </c>
      <c r="F116" s="3755">
        <f>F117+F118</f>
        <v>-20109.845846004246</v>
      </c>
      <c r="G116" s="3758">
        <f t="shared" si="14"/>
        <v>66647.654133479358</v>
      </c>
      <c r="H116" s="570"/>
      <c r="I116" s="570"/>
      <c r="J116" s="570"/>
      <c r="K116" s="570"/>
      <c r="L116" s="570"/>
      <c r="M116" s="570"/>
      <c r="N116" s="570"/>
      <c r="O116" s="570"/>
      <c r="P116" s="570"/>
      <c r="Q116" s="570"/>
      <c r="R116" s="570"/>
      <c r="S116" s="570"/>
      <c r="T116" s="570"/>
      <c r="U116" s="570"/>
      <c r="V116" s="570"/>
      <c r="W116" s="570"/>
      <c r="X116" s="570"/>
      <c r="Y116" s="570"/>
      <c r="Z116" s="570"/>
      <c r="AA116" s="570"/>
      <c r="AB116" s="570"/>
      <c r="AC116" s="570"/>
      <c r="AD116" s="570"/>
      <c r="AE116" s="570"/>
      <c r="AF116" s="570"/>
      <c r="AG116" s="570"/>
      <c r="AH116" s="570"/>
      <c r="AI116" s="570"/>
      <c r="AJ116" s="570"/>
      <c r="AK116" s="570"/>
      <c r="AL116" s="570"/>
      <c r="AM116" s="570"/>
      <c r="AN116" s="570"/>
      <c r="AO116" s="570"/>
      <c r="AP116" s="570"/>
      <c r="AQ116" s="570"/>
      <c r="AR116" s="570"/>
      <c r="AS116" s="570"/>
      <c r="AT116" s="570"/>
      <c r="AU116" s="570"/>
      <c r="AV116" s="570"/>
      <c r="AW116" s="570"/>
      <c r="AX116" s="570"/>
      <c r="AY116" s="570"/>
      <c r="AZ116" s="570"/>
      <c r="BA116" s="570"/>
      <c r="BB116" s="570"/>
    </row>
    <row r="117" spans="1:54" s="2769" customFormat="1" ht="18" customHeight="1" x14ac:dyDescent="0.3">
      <c r="A117" s="2810" t="s">
        <v>5337</v>
      </c>
      <c r="B117" s="3754"/>
      <c r="C117" s="3755"/>
      <c r="D117" s="3756"/>
      <c r="E117" s="3757"/>
      <c r="F117" s="3755"/>
      <c r="G117" s="3758"/>
      <c r="H117" s="570"/>
      <c r="I117" s="570"/>
      <c r="J117" s="570"/>
      <c r="K117" s="570"/>
      <c r="L117" s="570"/>
      <c r="M117" s="570"/>
      <c r="N117" s="570"/>
      <c r="O117" s="570"/>
      <c r="P117" s="570"/>
      <c r="Q117" s="570"/>
      <c r="R117" s="570"/>
      <c r="S117" s="570"/>
      <c r="T117" s="570"/>
      <c r="U117" s="570"/>
      <c r="V117" s="570"/>
      <c r="W117" s="570"/>
      <c r="X117" s="570"/>
      <c r="Y117" s="570"/>
      <c r="Z117" s="570"/>
      <c r="AA117" s="570"/>
      <c r="AB117" s="570"/>
      <c r="AC117" s="570"/>
      <c r="AD117" s="570"/>
      <c r="AE117" s="570"/>
      <c r="AF117" s="570"/>
      <c r="AG117" s="570"/>
      <c r="AH117" s="570"/>
      <c r="AI117" s="570"/>
      <c r="AJ117" s="570"/>
      <c r="AK117" s="570"/>
      <c r="AL117" s="570"/>
      <c r="AM117" s="570"/>
      <c r="AN117" s="570"/>
      <c r="AO117" s="570"/>
      <c r="AP117" s="570"/>
      <c r="AQ117" s="570"/>
      <c r="AR117" s="570"/>
      <c r="AS117" s="570"/>
      <c r="AT117" s="570"/>
      <c r="AU117" s="570"/>
      <c r="AV117" s="570"/>
      <c r="AW117" s="570"/>
      <c r="AX117" s="570"/>
      <c r="AY117" s="570"/>
      <c r="AZ117" s="570"/>
      <c r="BA117" s="570"/>
      <c r="BB117" s="570"/>
    </row>
    <row r="118" spans="1:54" s="2769" customFormat="1" ht="18" customHeight="1" x14ac:dyDescent="0.3">
      <c r="A118" s="2810" t="s">
        <v>5338</v>
      </c>
      <c r="B118" s="3754">
        <v>5117</v>
      </c>
      <c r="C118" s="3755">
        <v>-113</v>
      </c>
      <c r="D118" s="3756">
        <f t="shared" si="4"/>
        <v>5230</v>
      </c>
      <c r="E118" s="3757">
        <v>46537.808287475113</v>
      </c>
      <c r="F118" s="3755">
        <v>-20109.845846004246</v>
      </c>
      <c r="G118" s="3758">
        <f t="shared" ref="G118:G119" si="15">E118-F118</f>
        <v>66647.654133479358</v>
      </c>
      <c r="H118" s="570"/>
      <c r="I118" s="570"/>
      <c r="J118" s="570"/>
      <c r="K118" s="570"/>
      <c r="L118" s="570"/>
      <c r="M118" s="570"/>
      <c r="N118" s="570"/>
      <c r="O118" s="570"/>
      <c r="P118" s="570"/>
      <c r="Q118" s="570"/>
      <c r="R118" s="570"/>
      <c r="S118" s="570"/>
      <c r="T118" s="570"/>
      <c r="U118" s="570"/>
      <c r="V118" s="570"/>
      <c r="W118" s="570"/>
      <c r="X118" s="570"/>
      <c r="Y118" s="570"/>
      <c r="Z118" s="570"/>
      <c r="AA118" s="570"/>
      <c r="AB118" s="570"/>
      <c r="AC118" s="570"/>
      <c r="AD118" s="570"/>
      <c r="AE118" s="570"/>
      <c r="AF118" s="570"/>
      <c r="AG118" s="570"/>
      <c r="AH118" s="570"/>
      <c r="AI118" s="570"/>
      <c r="AJ118" s="570"/>
      <c r="AK118" s="570"/>
      <c r="AL118" s="570"/>
      <c r="AM118" s="570"/>
      <c r="AN118" s="570"/>
      <c r="AO118" s="570"/>
      <c r="AP118" s="570"/>
      <c r="AQ118" s="570"/>
      <c r="AR118" s="570"/>
      <c r="AS118" s="570"/>
      <c r="AT118" s="570"/>
      <c r="AU118" s="570"/>
      <c r="AV118" s="570"/>
      <c r="AW118" s="570"/>
      <c r="AX118" s="570"/>
      <c r="AY118" s="570"/>
      <c r="AZ118" s="570"/>
      <c r="BA118" s="570"/>
      <c r="BB118" s="570"/>
    </row>
    <row r="119" spans="1:54" s="2769" customFormat="1" ht="18" customHeight="1" x14ac:dyDescent="0.3">
      <c r="A119" s="2808" t="s">
        <v>3855</v>
      </c>
      <c r="B119" s="3754">
        <v>5117</v>
      </c>
      <c r="C119" s="3755">
        <f>C120+C121</f>
        <v>-30</v>
      </c>
      <c r="D119" s="3756">
        <f t="shared" si="4"/>
        <v>5147</v>
      </c>
      <c r="E119" s="3757">
        <f>E120+E121</f>
        <v>46537.808287475113</v>
      </c>
      <c r="F119" s="3755">
        <f>F120+F121</f>
        <v>-20947.845846004246</v>
      </c>
      <c r="G119" s="3758">
        <f t="shared" si="15"/>
        <v>67485.654133479358</v>
      </c>
      <c r="H119" s="570"/>
      <c r="I119" s="570"/>
      <c r="J119" s="570"/>
      <c r="K119" s="570"/>
      <c r="L119" s="570"/>
      <c r="M119" s="570"/>
      <c r="N119" s="570"/>
      <c r="O119" s="570"/>
      <c r="P119" s="570"/>
      <c r="Q119" s="570"/>
      <c r="R119" s="570"/>
      <c r="S119" s="570"/>
      <c r="T119" s="570"/>
      <c r="U119" s="570"/>
      <c r="V119" s="570"/>
      <c r="W119" s="570"/>
      <c r="X119" s="570"/>
      <c r="Y119" s="570"/>
      <c r="Z119" s="570"/>
      <c r="AA119" s="570"/>
      <c r="AB119" s="570"/>
      <c r="AC119" s="570"/>
      <c r="AD119" s="570"/>
      <c r="AE119" s="570"/>
      <c r="AF119" s="570"/>
      <c r="AG119" s="570"/>
      <c r="AH119" s="570"/>
      <c r="AI119" s="570"/>
      <c r="AJ119" s="570"/>
      <c r="AK119" s="570"/>
      <c r="AL119" s="570"/>
      <c r="AM119" s="570"/>
      <c r="AN119" s="570"/>
      <c r="AO119" s="570"/>
      <c r="AP119" s="570"/>
      <c r="AQ119" s="570"/>
      <c r="AR119" s="570"/>
      <c r="AS119" s="570"/>
      <c r="AT119" s="570"/>
      <c r="AU119" s="570"/>
      <c r="AV119" s="570"/>
      <c r="AW119" s="570"/>
      <c r="AX119" s="570"/>
      <c r="AY119" s="570"/>
      <c r="AZ119" s="570"/>
      <c r="BA119" s="570"/>
      <c r="BB119" s="570"/>
    </row>
    <row r="120" spans="1:54" s="2769" customFormat="1" ht="18" customHeight="1" x14ac:dyDescent="0.3">
      <c r="A120" s="2810" t="s">
        <v>5337</v>
      </c>
      <c r="B120" s="3754"/>
      <c r="C120" s="3755"/>
      <c r="D120" s="3756"/>
      <c r="E120" s="3757"/>
      <c r="F120" s="3755"/>
      <c r="G120" s="3758"/>
      <c r="H120" s="570"/>
      <c r="I120" s="570"/>
      <c r="J120" s="570"/>
      <c r="K120" s="570"/>
      <c r="L120" s="570"/>
      <c r="M120" s="570"/>
      <c r="N120" s="570"/>
      <c r="O120" s="570"/>
      <c r="P120" s="570"/>
      <c r="Q120" s="570"/>
      <c r="R120" s="570"/>
      <c r="S120" s="570"/>
      <c r="T120" s="570"/>
      <c r="U120" s="570"/>
      <c r="V120" s="570"/>
      <c r="W120" s="570"/>
      <c r="X120" s="570"/>
      <c r="Y120" s="570"/>
      <c r="Z120" s="570"/>
      <c r="AA120" s="570"/>
      <c r="AB120" s="570"/>
      <c r="AC120" s="570"/>
      <c r="AD120" s="570"/>
      <c r="AE120" s="570"/>
      <c r="AF120" s="570"/>
      <c r="AG120" s="570"/>
      <c r="AH120" s="570"/>
      <c r="AI120" s="570"/>
      <c r="AJ120" s="570"/>
      <c r="AK120" s="570"/>
      <c r="AL120" s="570"/>
      <c r="AM120" s="570"/>
      <c r="AN120" s="570"/>
      <c r="AO120" s="570"/>
      <c r="AP120" s="570"/>
      <c r="AQ120" s="570"/>
      <c r="AR120" s="570"/>
      <c r="AS120" s="570"/>
      <c r="AT120" s="570"/>
      <c r="AU120" s="570"/>
      <c r="AV120" s="570"/>
      <c r="AW120" s="570"/>
      <c r="AX120" s="570"/>
      <c r="AY120" s="570"/>
      <c r="AZ120" s="570"/>
      <c r="BA120" s="570"/>
      <c r="BB120" s="570"/>
    </row>
    <row r="121" spans="1:54" s="2769" customFormat="1" ht="18" customHeight="1" x14ac:dyDescent="0.3">
      <c r="A121" s="2810" t="s">
        <v>5338</v>
      </c>
      <c r="B121" s="3754">
        <v>5117</v>
      </c>
      <c r="C121" s="3755">
        <f>C122</f>
        <v>-30</v>
      </c>
      <c r="D121" s="3756">
        <f t="shared" si="4"/>
        <v>5147</v>
      </c>
      <c r="E121" s="3757">
        <v>46537.808287475113</v>
      </c>
      <c r="F121" s="3755">
        <v>-20947.845846004246</v>
      </c>
      <c r="G121" s="3758">
        <f t="shared" ref="G121:G122" si="16">E121-F121</f>
        <v>67485.654133479358</v>
      </c>
      <c r="H121" s="570"/>
      <c r="I121" s="570"/>
      <c r="J121" s="570"/>
      <c r="K121" s="570"/>
      <c r="L121" s="570"/>
      <c r="M121" s="570"/>
      <c r="N121" s="570"/>
      <c r="O121" s="570"/>
      <c r="P121" s="570"/>
      <c r="Q121" s="570"/>
      <c r="R121" s="570"/>
      <c r="S121" s="570"/>
      <c r="T121" s="570"/>
      <c r="U121" s="570"/>
      <c r="V121" s="570"/>
      <c r="W121" s="570"/>
      <c r="X121" s="570"/>
      <c r="Y121" s="570"/>
      <c r="Z121" s="570"/>
      <c r="AA121" s="570"/>
      <c r="AB121" s="570"/>
      <c r="AC121" s="570"/>
      <c r="AD121" s="570"/>
      <c r="AE121" s="570"/>
      <c r="AF121" s="570"/>
      <c r="AG121" s="570"/>
      <c r="AH121" s="570"/>
      <c r="AI121" s="570"/>
      <c r="AJ121" s="570"/>
      <c r="AK121" s="570"/>
      <c r="AL121" s="570"/>
      <c r="AM121" s="570"/>
      <c r="AN121" s="570"/>
      <c r="AO121" s="570"/>
      <c r="AP121" s="570"/>
      <c r="AQ121" s="570"/>
      <c r="AR121" s="570"/>
      <c r="AS121" s="570"/>
      <c r="AT121" s="570"/>
      <c r="AU121" s="570"/>
      <c r="AV121" s="570"/>
      <c r="AW121" s="570"/>
      <c r="AX121" s="570"/>
      <c r="AY121" s="570"/>
      <c r="AZ121" s="570"/>
      <c r="BA121" s="570"/>
      <c r="BB121" s="570"/>
    </row>
    <row r="122" spans="1:54" s="2806" customFormat="1" ht="18" customHeight="1" thickBot="1" x14ac:dyDescent="0.25">
      <c r="A122" s="2814" t="s">
        <v>5315</v>
      </c>
      <c r="B122" s="3734">
        <v>5117</v>
      </c>
      <c r="C122" s="3735">
        <f>-113+83</f>
        <v>-30</v>
      </c>
      <c r="D122" s="3764">
        <f t="shared" si="4"/>
        <v>5147</v>
      </c>
      <c r="E122" s="3765">
        <v>46537.808287475113</v>
      </c>
      <c r="F122" s="3735">
        <v>-20947.845846004246</v>
      </c>
      <c r="G122" s="3736">
        <f t="shared" si="16"/>
        <v>67485.654133479358</v>
      </c>
      <c r="H122" s="2783"/>
      <c r="I122" s="2783"/>
      <c r="J122" s="2783"/>
      <c r="K122" s="2783"/>
      <c r="L122" s="2783"/>
      <c r="M122" s="2783"/>
      <c r="N122" s="2783"/>
      <c r="O122" s="2783"/>
      <c r="P122" s="2783"/>
      <c r="Q122" s="2783"/>
      <c r="R122" s="2783"/>
      <c r="S122" s="2783"/>
      <c r="T122" s="2783"/>
      <c r="U122" s="2783"/>
      <c r="V122" s="2783"/>
      <c r="W122" s="2783"/>
      <c r="X122" s="2783"/>
      <c r="Y122" s="2783"/>
      <c r="Z122" s="2783"/>
      <c r="AA122" s="2783"/>
      <c r="AB122" s="2783"/>
      <c r="AC122" s="2783"/>
      <c r="AD122" s="2783"/>
      <c r="AE122" s="2783"/>
      <c r="AF122" s="2783"/>
      <c r="AG122" s="2783"/>
      <c r="AH122" s="2783"/>
      <c r="AI122" s="2783"/>
      <c r="AJ122" s="2783"/>
      <c r="AK122" s="2783"/>
      <c r="AL122" s="2783"/>
      <c r="AM122" s="2783"/>
      <c r="AN122" s="2783"/>
      <c r="AO122" s="2783"/>
      <c r="AP122" s="2783"/>
      <c r="AQ122" s="2783"/>
      <c r="AR122" s="2783"/>
      <c r="AS122" s="2783"/>
      <c r="AT122" s="2783"/>
      <c r="AU122" s="2783"/>
      <c r="AV122" s="2783"/>
      <c r="AW122" s="2783"/>
      <c r="AX122" s="2783"/>
      <c r="AY122" s="2783"/>
      <c r="AZ122" s="2783"/>
      <c r="BA122" s="2783"/>
      <c r="BB122" s="2783"/>
    </row>
    <row r="123" spans="1:54" s="2769" customFormat="1" ht="18" thickTop="1" x14ac:dyDescent="0.2">
      <c r="A123" s="2815"/>
      <c r="B123" s="4549" t="s">
        <v>5235</v>
      </c>
      <c r="C123" s="4550"/>
      <c r="D123" s="4551"/>
      <c r="E123" s="4552">
        <v>2018</v>
      </c>
      <c r="F123" s="4553"/>
      <c r="G123" s="4554"/>
      <c r="H123" s="570"/>
      <c r="I123" s="570"/>
      <c r="J123" s="570"/>
      <c r="K123" s="570"/>
      <c r="L123" s="570"/>
      <c r="M123" s="570"/>
      <c r="N123" s="570"/>
      <c r="O123" s="570"/>
      <c r="P123" s="570"/>
      <c r="Q123" s="570"/>
      <c r="R123" s="570"/>
      <c r="S123" s="570"/>
      <c r="T123" s="570"/>
      <c r="U123" s="570"/>
      <c r="V123" s="570"/>
      <c r="W123" s="570"/>
      <c r="X123" s="570"/>
      <c r="Y123" s="570"/>
      <c r="Z123" s="570"/>
      <c r="AA123" s="570"/>
      <c r="AB123" s="570"/>
      <c r="AC123" s="570"/>
      <c r="AD123" s="570"/>
      <c r="AE123" s="570"/>
      <c r="AF123" s="570"/>
      <c r="AG123" s="570"/>
      <c r="AH123" s="570"/>
      <c r="AI123" s="570"/>
      <c r="AJ123" s="570"/>
      <c r="AK123" s="570"/>
      <c r="AL123" s="570"/>
      <c r="AM123" s="570"/>
      <c r="AN123" s="570"/>
      <c r="AO123" s="570"/>
      <c r="AP123" s="570"/>
      <c r="AQ123" s="570"/>
      <c r="AR123" s="570"/>
      <c r="AS123" s="570"/>
      <c r="AT123" s="570"/>
      <c r="AU123" s="570"/>
      <c r="AV123" s="570"/>
      <c r="AW123" s="570"/>
      <c r="AX123" s="570"/>
      <c r="AY123" s="570"/>
      <c r="AZ123" s="570"/>
      <c r="BA123" s="570"/>
      <c r="BB123" s="570"/>
    </row>
    <row r="124" spans="1:54" s="2802" customFormat="1" ht="53.25" customHeight="1" x14ac:dyDescent="0.25">
      <c r="A124" s="2795"/>
      <c r="B124" s="3783" t="s">
        <v>5326</v>
      </c>
      <c r="C124" s="3784" t="s">
        <v>334</v>
      </c>
      <c r="D124" s="3785" t="s">
        <v>5276</v>
      </c>
      <c r="E124" s="3792" t="s">
        <v>5326</v>
      </c>
      <c r="F124" s="3784" t="s">
        <v>334</v>
      </c>
      <c r="G124" s="3787" t="s">
        <v>5276</v>
      </c>
      <c r="H124" s="2801"/>
      <c r="I124" s="2801"/>
      <c r="J124" s="2801"/>
      <c r="K124" s="2801"/>
      <c r="L124" s="2801"/>
      <c r="M124" s="2801"/>
      <c r="N124" s="2801"/>
      <c r="O124" s="2801"/>
      <c r="P124" s="2801"/>
      <c r="Q124" s="2801"/>
      <c r="R124" s="2801"/>
      <c r="S124" s="2801"/>
      <c r="T124" s="2801"/>
      <c r="U124" s="2801"/>
      <c r="V124" s="2801"/>
      <c r="W124" s="2801"/>
      <c r="X124" s="2801"/>
      <c r="Y124" s="2801"/>
      <c r="Z124" s="2801"/>
      <c r="AA124" s="2801"/>
      <c r="AB124" s="2801"/>
      <c r="AC124" s="2801"/>
      <c r="AD124" s="2801"/>
      <c r="AE124" s="2801"/>
      <c r="AF124" s="2801"/>
      <c r="AG124" s="2801"/>
      <c r="AH124" s="2801"/>
      <c r="AI124" s="2801"/>
      <c r="AJ124" s="2801"/>
      <c r="AK124" s="2801"/>
      <c r="AL124" s="2801"/>
      <c r="AM124" s="2801"/>
      <c r="AN124" s="2801"/>
      <c r="AO124" s="2801"/>
      <c r="AP124" s="2801"/>
      <c r="AQ124" s="2801"/>
      <c r="AR124" s="2801"/>
      <c r="AS124" s="2801"/>
      <c r="AT124" s="2801"/>
      <c r="AU124" s="2801"/>
      <c r="AV124" s="2801"/>
      <c r="AW124" s="2801"/>
      <c r="AX124" s="2801"/>
      <c r="AY124" s="2801"/>
      <c r="AZ124" s="2801"/>
      <c r="BA124" s="2801"/>
      <c r="BB124" s="2801"/>
    </row>
    <row r="125" spans="1:54" s="2769" customFormat="1" ht="18" customHeight="1" x14ac:dyDescent="0.3">
      <c r="A125" s="2816" t="s">
        <v>5349</v>
      </c>
      <c r="B125" s="3766">
        <v>124</v>
      </c>
      <c r="C125" s="3767">
        <v>1412</v>
      </c>
      <c r="D125" s="3768">
        <f t="shared" ref="D125:D133" si="17">B125-C125</f>
        <v>-1288</v>
      </c>
      <c r="E125" s="3769">
        <f>E126</f>
        <v>-263.897317317447</v>
      </c>
      <c r="F125" s="3767">
        <f>F126</f>
        <v>1941.4048600613035</v>
      </c>
      <c r="G125" s="3770">
        <f t="shared" ref="G125:G127" si="18">E125-F125</f>
        <v>-2205.3021773787505</v>
      </c>
      <c r="H125" s="570"/>
      <c r="I125" s="570"/>
      <c r="J125" s="570"/>
      <c r="K125" s="570"/>
      <c r="L125" s="570"/>
      <c r="M125" s="570"/>
      <c r="N125" s="570"/>
      <c r="O125" s="570"/>
      <c r="P125" s="570"/>
      <c r="Q125" s="570"/>
      <c r="R125" s="570"/>
      <c r="S125" s="570"/>
      <c r="T125" s="570"/>
      <c r="U125" s="570"/>
      <c r="V125" s="570"/>
      <c r="W125" s="570"/>
      <c r="X125" s="570"/>
      <c r="Y125" s="570"/>
      <c r="Z125" s="570"/>
      <c r="AA125" s="570"/>
      <c r="AB125" s="570"/>
      <c r="AC125" s="570"/>
      <c r="AD125" s="570"/>
      <c r="AE125" s="570"/>
      <c r="AF125" s="570"/>
      <c r="AG125" s="570"/>
      <c r="AH125" s="570"/>
      <c r="AI125" s="570"/>
      <c r="AJ125" s="570"/>
      <c r="AK125" s="570"/>
      <c r="AL125" s="570"/>
      <c r="AM125" s="570"/>
      <c r="AN125" s="570"/>
      <c r="AO125" s="570"/>
      <c r="AP125" s="570"/>
      <c r="AQ125" s="570"/>
      <c r="AR125" s="570"/>
      <c r="AS125" s="570"/>
      <c r="AT125" s="570"/>
      <c r="AU125" s="570"/>
      <c r="AV125" s="570"/>
      <c r="AW125" s="570"/>
      <c r="AX125" s="570"/>
      <c r="AY125" s="570"/>
      <c r="AZ125" s="570"/>
      <c r="BA125" s="570"/>
      <c r="BB125" s="570"/>
    </row>
    <row r="126" spans="1:54" s="2769" customFormat="1" ht="18" customHeight="1" x14ac:dyDescent="0.3">
      <c r="A126" s="2808" t="s">
        <v>5334</v>
      </c>
      <c r="B126" s="3754">
        <v>124</v>
      </c>
      <c r="C126" s="3755">
        <v>1412</v>
      </c>
      <c r="D126" s="3756">
        <f t="shared" si="17"/>
        <v>-1288</v>
      </c>
      <c r="E126" s="3757">
        <f>E127+E128</f>
        <v>-263.897317317447</v>
      </c>
      <c r="F126" s="3755">
        <f>F127+F128</f>
        <v>1941.4048600613035</v>
      </c>
      <c r="G126" s="3758">
        <f t="shared" si="18"/>
        <v>-2205.3021773787505</v>
      </c>
      <c r="H126" s="570"/>
      <c r="I126" s="570"/>
      <c r="J126" s="570"/>
      <c r="K126" s="570"/>
      <c r="L126" s="570"/>
      <c r="M126" s="570"/>
      <c r="N126" s="570"/>
      <c r="O126" s="570"/>
      <c r="P126" s="570"/>
      <c r="Q126" s="570"/>
      <c r="R126" s="570"/>
      <c r="S126" s="570"/>
      <c r="T126" s="570"/>
      <c r="U126" s="570"/>
      <c r="V126" s="570"/>
      <c r="W126" s="570"/>
      <c r="X126" s="570"/>
      <c r="Y126" s="570"/>
      <c r="Z126" s="570"/>
      <c r="AA126" s="570"/>
      <c r="AB126" s="570"/>
      <c r="AC126" s="570"/>
      <c r="AD126" s="570"/>
      <c r="AE126" s="570"/>
      <c r="AF126" s="570"/>
      <c r="AG126" s="570"/>
      <c r="AH126" s="570"/>
      <c r="AI126" s="570"/>
      <c r="AJ126" s="570"/>
      <c r="AK126" s="570"/>
      <c r="AL126" s="570"/>
      <c r="AM126" s="570"/>
      <c r="AN126" s="570"/>
      <c r="AO126" s="570"/>
      <c r="AP126" s="570"/>
      <c r="AQ126" s="570"/>
      <c r="AR126" s="570"/>
      <c r="AS126" s="570"/>
      <c r="AT126" s="570"/>
      <c r="AU126" s="570"/>
      <c r="AV126" s="570"/>
      <c r="AW126" s="570"/>
      <c r="AX126" s="570"/>
      <c r="AY126" s="570"/>
      <c r="AZ126" s="570"/>
      <c r="BA126" s="570"/>
      <c r="BB126" s="570"/>
    </row>
    <row r="127" spans="1:54" s="2769" customFormat="1" ht="18" customHeight="1" x14ac:dyDescent="0.3">
      <c r="A127" s="2810" t="s">
        <v>5337</v>
      </c>
      <c r="B127" s="3754">
        <v>124</v>
      </c>
      <c r="C127" s="3755">
        <v>1412</v>
      </c>
      <c r="D127" s="3756">
        <f t="shared" si="17"/>
        <v>-1288</v>
      </c>
      <c r="E127" s="3757">
        <v>-263.897317317447</v>
      </c>
      <c r="F127" s="3755">
        <v>1941.4048600613035</v>
      </c>
      <c r="G127" s="3758">
        <f t="shared" si="18"/>
        <v>-2205.3021773787505</v>
      </c>
      <c r="H127" s="570"/>
      <c r="I127" s="570"/>
      <c r="J127" s="570"/>
      <c r="K127" s="570"/>
      <c r="L127" s="570"/>
      <c r="M127" s="570"/>
      <c r="N127" s="570"/>
      <c r="O127" s="570"/>
      <c r="P127" s="570"/>
      <c r="Q127" s="570"/>
      <c r="R127" s="570"/>
      <c r="S127" s="570"/>
      <c r="T127" s="570"/>
      <c r="U127" s="570"/>
      <c r="V127" s="570"/>
      <c r="W127" s="570"/>
      <c r="X127" s="570"/>
      <c r="Y127" s="570"/>
      <c r="Z127" s="570"/>
      <c r="AA127" s="570"/>
      <c r="AB127" s="570"/>
      <c r="AC127" s="570"/>
      <c r="AD127" s="570"/>
      <c r="AE127" s="570"/>
      <c r="AF127" s="570"/>
      <c r="AG127" s="570"/>
      <c r="AH127" s="570"/>
      <c r="AI127" s="570"/>
      <c r="AJ127" s="570"/>
      <c r="AK127" s="570"/>
      <c r="AL127" s="570"/>
      <c r="AM127" s="570"/>
      <c r="AN127" s="570"/>
      <c r="AO127" s="570"/>
      <c r="AP127" s="570"/>
      <c r="AQ127" s="570"/>
      <c r="AR127" s="570"/>
      <c r="AS127" s="570"/>
      <c r="AT127" s="570"/>
      <c r="AU127" s="570"/>
      <c r="AV127" s="570"/>
      <c r="AW127" s="570"/>
      <c r="AX127" s="570"/>
      <c r="AY127" s="570"/>
      <c r="AZ127" s="570"/>
      <c r="BA127" s="570"/>
      <c r="BB127" s="570"/>
    </row>
    <row r="128" spans="1:54" s="2769" customFormat="1" ht="18" customHeight="1" x14ac:dyDescent="0.3">
      <c r="A128" s="2810" t="s">
        <v>5338</v>
      </c>
      <c r="B128" s="3754"/>
      <c r="C128" s="3755"/>
      <c r="D128" s="3756"/>
      <c r="E128" s="3757"/>
      <c r="F128" s="3755"/>
      <c r="G128" s="3758"/>
      <c r="H128" s="570"/>
      <c r="I128" s="570"/>
      <c r="J128" s="570"/>
      <c r="K128" s="570"/>
      <c r="L128" s="570"/>
      <c r="M128" s="570"/>
      <c r="N128" s="570"/>
      <c r="O128" s="570"/>
      <c r="P128" s="570"/>
      <c r="Q128" s="570"/>
      <c r="R128" s="570"/>
      <c r="S128" s="570"/>
      <c r="T128" s="570"/>
      <c r="U128" s="570"/>
      <c r="V128" s="570"/>
      <c r="W128" s="570"/>
      <c r="X128" s="570"/>
      <c r="Y128" s="570"/>
      <c r="Z128" s="570"/>
      <c r="AA128" s="570"/>
      <c r="AB128" s="570"/>
      <c r="AC128" s="570"/>
      <c r="AD128" s="570"/>
      <c r="AE128" s="570"/>
      <c r="AF128" s="570"/>
      <c r="AG128" s="570"/>
      <c r="AH128" s="570"/>
      <c r="AI128" s="570"/>
      <c r="AJ128" s="570"/>
      <c r="AK128" s="570"/>
      <c r="AL128" s="570"/>
      <c r="AM128" s="570"/>
      <c r="AN128" s="570"/>
      <c r="AO128" s="570"/>
      <c r="AP128" s="570"/>
      <c r="AQ128" s="570"/>
      <c r="AR128" s="570"/>
      <c r="AS128" s="570"/>
      <c r="AT128" s="570"/>
      <c r="AU128" s="570"/>
      <c r="AV128" s="570"/>
      <c r="AW128" s="570"/>
      <c r="AX128" s="570"/>
      <c r="AY128" s="570"/>
      <c r="AZ128" s="570"/>
      <c r="BA128" s="570"/>
      <c r="BB128" s="570"/>
    </row>
    <row r="129" spans="1:54" s="2769" customFormat="1" ht="18" customHeight="1" x14ac:dyDescent="0.3">
      <c r="A129" s="2804" t="s">
        <v>5350</v>
      </c>
      <c r="B129" s="3754">
        <v>2589</v>
      </c>
      <c r="C129" s="3755">
        <v>-2858</v>
      </c>
      <c r="D129" s="3756">
        <f t="shared" si="17"/>
        <v>5447</v>
      </c>
      <c r="E129" s="3757">
        <f>E130+E133</f>
        <v>39548.993162653736</v>
      </c>
      <c r="F129" s="3755">
        <f>F130+F133</f>
        <v>97878.790617273611</v>
      </c>
      <c r="G129" s="3758">
        <f t="shared" ref="G129:G131" si="19">E129-F129</f>
        <v>-58329.797454619875</v>
      </c>
      <c r="H129" s="570"/>
      <c r="I129" s="570"/>
      <c r="J129" s="570"/>
      <c r="K129" s="570"/>
      <c r="L129" s="570"/>
      <c r="M129" s="570"/>
      <c r="N129" s="570"/>
      <c r="O129" s="570"/>
      <c r="P129" s="570"/>
      <c r="Q129" s="570"/>
      <c r="R129" s="570"/>
      <c r="S129" s="570"/>
      <c r="T129" s="570"/>
      <c r="U129" s="570"/>
      <c r="V129" s="570"/>
      <c r="W129" s="570"/>
      <c r="X129" s="570"/>
      <c r="Y129" s="570"/>
      <c r="Z129" s="570"/>
      <c r="AA129" s="570"/>
      <c r="AB129" s="570"/>
      <c r="AC129" s="570"/>
      <c r="AD129" s="570"/>
      <c r="AE129" s="570"/>
      <c r="AF129" s="570"/>
      <c r="AG129" s="570"/>
      <c r="AH129" s="570"/>
      <c r="AI129" s="570"/>
      <c r="AJ129" s="570"/>
      <c r="AK129" s="570"/>
      <c r="AL129" s="570"/>
      <c r="AM129" s="570"/>
      <c r="AN129" s="570"/>
      <c r="AO129" s="570"/>
      <c r="AP129" s="570"/>
      <c r="AQ129" s="570"/>
      <c r="AR129" s="570"/>
      <c r="AS129" s="570"/>
      <c r="AT129" s="570"/>
      <c r="AU129" s="570"/>
      <c r="AV129" s="570"/>
      <c r="AW129" s="570"/>
      <c r="AX129" s="570"/>
      <c r="AY129" s="570"/>
      <c r="AZ129" s="570"/>
      <c r="BA129" s="570"/>
      <c r="BB129" s="570"/>
    </row>
    <row r="130" spans="1:54" s="2769" customFormat="1" ht="18" customHeight="1" x14ac:dyDescent="0.3">
      <c r="A130" s="2808" t="s">
        <v>5332</v>
      </c>
      <c r="B130" s="3754">
        <v>-825</v>
      </c>
      <c r="C130" s="3755">
        <v>-9781</v>
      </c>
      <c r="D130" s="3756">
        <f t="shared" si="17"/>
        <v>8956</v>
      </c>
      <c r="E130" s="3757">
        <f>E131+E132</f>
        <v>-228.11836560952349</v>
      </c>
      <c r="F130" s="3755">
        <f>F131+F132</f>
        <v>-3338.1738299412882</v>
      </c>
      <c r="G130" s="3758">
        <f t="shared" si="19"/>
        <v>3110.0554643317646</v>
      </c>
      <c r="H130" s="570"/>
      <c r="I130" s="570"/>
      <c r="J130" s="570"/>
      <c r="K130" s="570"/>
      <c r="L130" s="570"/>
      <c r="M130" s="570"/>
      <c r="N130" s="570"/>
      <c r="O130" s="570"/>
      <c r="P130" s="570"/>
      <c r="Q130" s="570"/>
      <c r="R130" s="570"/>
      <c r="S130" s="570"/>
      <c r="T130" s="570"/>
      <c r="U130" s="570"/>
      <c r="V130" s="570"/>
      <c r="W130" s="570"/>
      <c r="X130" s="570"/>
      <c r="Y130" s="570"/>
      <c r="Z130" s="570"/>
      <c r="AA130" s="570"/>
      <c r="AB130" s="570"/>
      <c r="AC130" s="570"/>
      <c r="AD130" s="570"/>
      <c r="AE130" s="570"/>
      <c r="AF130" s="570"/>
      <c r="AG130" s="570"/>
      <c r="AH130" s="570"/>
      <c r="AI130" s="570"/>
      <c r="AJ130" s="570"/>
      <c r="AK130" s="570"/>
      <c r="AL130" s="570"/>
      <c r="AM130" s="570"/>
      <c r="AN130" s="570"/>
      <c r="AO130" s="570"/>
      <c r="AP130" s="570"/>
      <c r="AQ130" s="570"/>
      <c r="AR130" s="570"/>
      <c r="AS130" s="570"/>
      <c r="AT130" s="570"/>
      <c r="AU130" s="570"/>
      <c r="AV130" s="570"/>
      <c r="AW130" s="570"/>
      <c r="AX130" s="570"/>
      <c r="AY130" s="570"/>
      <c r="AZ130" s="570"/>
      <c r="BA130" s="570"/>
      <c r="BB130" s="570"/>
    </row>
    <row r="131" spans="1:54" s="2769" customFormat="1" ht="18" customHeight="1" x14ac:dyDescent="0.3">
      <c r="A131" s="2810" t="s">
        <v>5337</v>
      </c>
      <c r="B131" s="3754">
        <v>-825</v>
      </c>
      <c r="C131" s="3755">
        <v>-9781</v>
      </c>
      <c r="D131" s="3756">
        <f t="shared" si="17"/>
        <v>8956</v>
      </c>
      <c r="E131" s="3757">
        <v>-228.11836560952349</v>
      </c>
      <c r="F131" s="3755">
        <v>-3338.1738299412882</v>
      </c>
      <c r="G131" s="3758">
        <f t="shared" si="19"/>
        <v>3110.0554643317646</v>
      </c>
      <c r="H131" s="570"/>
      <c r="I131" s="570"/>
      <c r="J131" s="570"/>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0"/>
      <c r="AK131" s="570"/>
      <c r="AL131" s="570"/>
      <c r="AM131" s="570"/>
      <c r="AN131" s="570"/>
      <c r="AO131" s="570"/>
      <c r="AP131" s="570"/>
      <c r="AQ131" s="570"/>
      <c r="AR131" s="570"/>
      <c r="AS131" s="570"/>
      <c r="AT131" s="570"/>
      <c r="AU131" s="570"/>
      <c r="AV131" s="570"/>
      <c r="AW131" s="570"/>
      <c r="AX131" s="570"/>
      <c r="AY131" s="570"/>
      <c r="AZ131" s="570"/>
      <c r="BA131" s="570"/>
      <c r="BB131" s="570"/>
    </row>
    <row r="132" spans="1:54" s="2769" customFormat="1" ht="18" customHeight="1" x14ac:dyDescent="0.3">
      <c r="A132" s="2810" t="s">
        <v>5338</v>
      </c>
      <c r="B132" s="3754"/>
      <c r="C132" s="3755"/>
      <c r="D132" s="3756"/>
      <c r="E132" s="3757"/>
      <c r="F132" s="3755"/>
      <c r="G132" s="3758"/>
      <c r="H132" s="570"/>
      <c r="I132" s="570"/>
      <c r="J132" s="570"/>
      <c r="K132" s="570"/>
      <c r="L132" s="570"/>
      <c r="M132" s="570"/>
      <c r="N132" s="570"/>
      <c r="O132" s="570"/>
      <c r="P132" s="570"/>
      <c r="Q132" s="570"/>
      <c r="R132" s="570"/>
      <c r="S132" s="570"/>
      <c r="T132" s="570"/>
      <c r="U132" s="570"/>
      <c r="V132" s="570"/>
      <c r="W132" s="570"/>
      <c r="X132" s="570"/>
      <c r="Y132" s="570"/>
      <c r="Z132" s="570"/>
      <c r="AA132" s="570"/>
      <c r="AB132" s="570"/>
      <c r="AC132" s="570"/>
      <c r="AD132" s="570"/>
      <c r="AE132" s="570"/>
      <c r="AF132" s="570"/>
      <c r="AG132" s="570"/>
      <c r="AH132" s="570"/>
      <c r="AI132" s="570"/>
      <c r="AJ132" s="570"/>
      <c r="AK132" s="570"/>
      <c r="AL132" s="570"/>
      <c r="AM132" s="570"/>
      <c r="AN132" s="570"/>
      <c r="AO132" s="570"/>
      <c r="AP132" s="570"/>
      <c r="AQ132" s="570"/>
      <c r="AR132" s="570"/>
      <c r="AS132" s="570"/>
      <c r="AT132" s="570"/>
      <c r="AU132" s="570"/>
      <c r="AV132" s="570"/>
      <c r="AW132" s="570"/>
      <c r="AX132" s="570"/>
      <c r="AY132" s="570"/>
      <c r="AZ132" s="570"/>
      <c r="BA132" s="570"/>
      <c r="BB132" s="570"/>
    </row>
    <row r="133" spans="1:54" s="2769" customFormat="1" ht="18" customHeight="1" x14ac:dyDescent="0.3">
      <c r="A133" s="2808" t="s">
        <v>5334</v>
      </c>
      <c r="B133" s="3754">
        <v>3414</v>
      </c>
      <c r="C133" s="3755">
        <v>6923</v>
      </c>
      <c r="D133" s="3756">
        <f t="shared" si="17"/>
        <v>-3509</v>
      </c>
      <c r="E133" s="3757">
        <f>E134+E135</f>
        <v>39777.11152826326</v>
      </c>
      <c r="F133" s="3755">
        <f>F134+F135</f>
        <v>101216.96444721489</v>
      </c>
      <c r="G133" s="3758">
        <f t="shared" ref="G133" si="20">E133-F133</f>
        <v>-61439.852918951634</v>
      </c>
      <c r="H133" s="570"/>
      <c r="I133" s="570"/>
      <c r="J133" s="570"/>
      <c r="K133" s="570"/>
      <c r="L133" s="570"/>
      <c r="M133" s="570"/>
      <c r="N133" s="570"/>
      <c r="O133" s="570"/>
      <c r="P133" s="570"/>
      <c r="Q133" s="570"/>
      <c r="R133" s="570"/>
      <c r="S133" s="570"/>
      <c r="T133" s="570"/>
      <c r="U133" s="570"/>
      <c r="V133" s="570"/>
      <c r="W133" s="570"/>
      <c r="X133" s="570"/>
      <c r="Y133" s="570"/>
      <c r="Z133" s="570"/>
      <c r="AA133" s="570"/>
      <c r="AB133" s="570"/>
      <c r="AC133" s="570"/>
      <c r="AD133" s="570"/>
      <c r="AE133" s="570"/>
      <c r="AF133" s="570"/>
      <c r="AG133" s="570"/>
      <c r="AH133" s="570"/>
      <c r="AI133" s="570"/>
      <c r="AJ133" s="570"/>
      <c r="AK133" s="570"/>
      <c r="AL133" s="570"/>
      <c r="AM133" s="570"/>
      <c r="AN133" s="570"/>
      <c r="AO133" s="570"/>
      <c r="AP133" s="570"/>
      <c r="AQ133" s="570"/>
      <c r="AR133" s="570"/>
      <c r="AS133" s="570"/>
      <c r="AT133" s="570"/>
      <c r="AU133" s="570"/>
      <c r="AV133" s="570"/>
      <c r="AW133" s="570"/>
      <c r="AX133" s="570"/>
      <c r="AY133" s="570"/>
      <c r="AZ133" s="570"/>
      <c r="BA133" s="570"/>
      <c r="BB133" s="570"/>
    </row>
    <row r="134" spans="1:54" s="2769" customFormat="1" ht="18" customHeight="1" x14ac:dyDescent="0.3">
      <c r="A134" s="2810" t="s">
        <v>5337</v>
      </c>
      <c r="B134" s="3754"/>
      <c r="C134" s="3755"/>
      <c r="D134" s="3756"/>
      <c r="E134" s="3757"/>
      <c r="F134" s="3755"/>
      <c r="G134" s="3758"/>
      <c r="H134" s="570"/>
      <c r="I134" s="570"/>
      <c r="J134" s="570"/>
      <c r="K134" s="570"/>
      <c r="L134" s="570"/>
      <c r="M134" s="570"/>
      <c r="N134" s="570"/>
      <c r="O134" s="570"/>
      <c r="P134" s="570"/>
      <c r="Q134" s="570"/>
      <c r="R134" s="570"/>
      <c r="S134" s="570"/>
      <c r="T134" s="570"/>
      <c r="U134" s="570"/>
      <c r="V134" s="570"/>
      <c r="W134" s="570"/>
      <c r="X134" s="570"/>
      <c r="Y134" s="570"/>
      <c r="Z134" s="570"/>
      <c r="AA134" s="570"/>
      <c r="AB134" s="570"/>
      <c r="AC134" s="570"/>
      <c r="AD134" s="570"/>
      <c r="AE134" s="570"/>
      <c r="AF134" s="570"/>
      <c r="AG134" s="570"/>
      <c r="AH134" s="570"/>
      <c r="AI134" s="570"/>
      <c r="AJ134" s="570"/>
      <c r="AK134" s="570"/>
      <c r="AL134" s="570"/>
      <c r="AM134" s="570"/>
      <c r="AN134" s="570"/>
      <c r="AO134" s="570"/>
      <c r="AP134" s="570"/>
      <c r="AQ134" s="570"/>
      <c r="AR134" s="570"/>
      <c r="AS134" s="570"/>
      <c r="AT134" s="570"/>
      <c r="AU134" s="570"/>
      <c r="AV134" s="570"/>
      <c r="AW134" s="570"/>
      <c r="AX134" s="570"/>
      <c r="AY134" s="570"/>
      <c r="AZ134" s="570"/>
      <c r="BA134" s="570"/>
      <c r="BB134" s="570"/>
    </row>
    <row r="135" spans="1:54" s="2769" customFormat="1" ht="18" customHeight="1" x14ac:dyDescent="0.3">
      <c r="A135" s="2810" t="s">
        <v>5338</v>
      </c>
      <c r="B135" s="3754">
        <v>3414</v>
      </c>
      <c r="C135" s="3755">
        <v>6923</v>
      </c>
      <c r="D135" s="3756">
        <f t="shared" ref="D135:D146" si="21">B135-C135</f>
        <v>-3509</v>
      </c>
      <c r="E135" s="3757">
        <f>E139</f>
        <v>39777.11152826326</v>
      </c>
      <c r="F135" s="3757">
        <f>F138</f>
        <v>101216.96444721489</v>
      </c>
      <c r="G135" s="3758">
        <f t="shared" ref="G135:G136" si="22">E135-F135</f>
        <v>-61439.852918951634</v>
      </c>
      <c r="H135" s="570"/>
      <c r="I135" s="570"/>
      <c r="J135" s="570"/>
      <c r="K135" s="570"/>
      <c r="L135" s="570"/>
      <c r="M135" s="570"/>
      <c r="N135" s="570"/>
      <c r="O135" s="570"/>
      <c r="P135" s="570"/>
      <c r="Q135" s="570"/>
      <c r="R135" s="570"/>
      <c r="S135" s="570"/>
      <c r="T135" s="570"/>
      <c r="U135" s="570"/>
      <c r="V135" s="570"/>
      <c r="W135" s="570"/>
      <c r="X135" s="570"/>
      <c r="Y135" s="570"/>
      <c r="Z135" s="570"/>
      <c r="AA135" s="570"/>
      <c r="AB135" s="570"/>
      <c r="AC135" s="570"/>
      <c r="AD135" s="570"/>
      <c r="AE135" s="570"/>
      <c r="AF135" s="570"/>
      <c r="AG135" s="570"/>
      <c r="AH135" s="570"/>
      <c r="AI135" s="570"/>
      <c r="AJ135" s="570"/>
      <c r="AK135" s="570"/>
      <c r="AL135" s="570"/>
      <c r="AM135" s="570"/>
      <c r="AN135" s="570"/>
      <c r="AO135" s="570"/>
      <c r="AP135" s="570"/>
      <c r="AQ135" s="570"/>
      <c r="AR135" s="570"/>
      <c r="AS135" s="570"/>
      <c r="AT135" s="570"/>
      <c r="AU135" s="570"/>
      <c r="AV135" s="570"/>
      <c r="AW135" s="570"/>
      <c r="AX135" s="570"/>
      <c r="AY135" s="570"/>
      <c r="AZ135" s="570"/>
      <c r="BA135" s="570"/>
      <c r="BB135" s="570"/>
    </row>
    <row r="136" spans="1:54" s="2769" customFormat="1" ht="18" customHeight="1" x14ac:dyDescent="0.3">
      <c r="A136" s="2810" t="s">
        <v>3855</v>
      </c>
      <c r="B136" s="3754">
        <v>3414</v>
      </c>
      <c r="C136" s="3755">
        <v>6923</v>
      </c>
      <c r="D136" s="3756">
        <f t="shared" si="21"/>
        <v>-3509</v>
      </c>
      <c r="E136" s="3757">
        <f>E137+E138</f>
        <v>39777.11152826326</v>
      </c>
      <c r="F136" s="3755">
        <f>F137+F138</f>
        <v>101216.96444721489</v>
      </c>
      <c r="G136" s="3758">
        <f t="shared" si="22"/>
        <v>-61439.852918951634</v>
      </c>
      <c r="H136" s="570"/>
      <c r="I136" s="570"/>
      <c r="J136" s="570"/>
      <c r="K136" s="570"/>
      <c r="L136" s="570"/>
      <c r="M136" s="570"/>
      <c r="N136" s="570"/>
      <c r="O136" s="570"/>
      <c r="P136" s="570"/>
      <c r="Q136" s="570"/>
      <c r="R136" s="570"/>
      <c r="S136" s="570"/>
      <c r="T136" s="570"/>
      <c r="U136" s="570"/>
      <c r="V136" s="570"/>
      <c r="W136" s="570"/>
      <c r="X136" s="570"/>
      <c r="Y136" s="570"/>
      <c r="Z136" s="570"/>
      <c r="AA136" s="570"/>
      <c r="AB136" s="570"/>
      <c r="AC136" s="570"/>
      <c r="AD136" s="570"/>
      <c r="AE136" s="570"/>
      <c r="AF136" s="570"/>
      <c r="AG136" s="570"/>
      <c r="AH136" s="570"/>
      <c r="AI136" s="570"/>
      <c r="AJ136" s="570"/>
      <c r="AK136" s="570"/>
      <c r="AL136" s="570"/>
      <c r="AM136" s="570"/>
      <c r="AN136" s="570"/>
      <c r="AO136" s="570"/>
      <c r="AP136" s="570"/>
      <c r="AQ136" s="570"/>
      <c r="AR136" s="570"/>
      <c r="AS136" s="570"/>
      <c r="AT136" s="570"/>
      <c r="AU136" s="570"/>
      <c r="AV136" s="570"/>
      <c r="AW136" s="570"/>
      <c r="AX136" s="570"/>
      <c r="AY136" s="570"/>
      <c r="AZ136" s="570"/>
      <c r="BA136" s="570"/>
      <c r="BB136" s="570"/>
    </row>
    <row r="137" spans="1:54" s="2769" customFormat="1" ht="18" customHeight="1" x14ac:dyDescent="0.3">
      <c r="A137" s="2811" t="s">
        <v>5337</v>
      </c>
      <c r="B137" s="3754"/>
      <c r="C137" s="3755"/>
      <c r="D137" s="3756"/>
      <c r="E137" s="3757"/>
      <c r="F137" s="3755"/>
      <c r="G137" s="3758"/>
      <c r="H137" s="570"/>
      <c r="I137" s="570"/>
      <c r="J137" s="570"/>
      <c r="K137" s="570"/>
      <c r="L137" s="570"/>
      <c r="M137" s="570"/>
      <c r="N137" s="570"/>
      <c r="O137" s="570"/>
      <c r="P137" s="570"/>
      <c r="Q137" s="570"/>
      <c r="R137" s="570"/>
      <c r="S137" s="570"/>
      <c r="T137" s="570"/>
      <c r="U137" s="570"/>
      <c r="V137" s="570"/>
      <c r="W137" s="570"/>
      <c r="X137" s="570"/>
      <c r="Y137" s="570"/>
      <c r="Z137" s="570"/>
      <c r="AA137" s="570"/>
      <c r="AB137" s="570"/>
      <c r="AC137" s="570"/>
      <c r="AD137" s="570"/>
      <c r="AE137" s="570"/>
      <c r="AF137" s="570"/>
      <c r="AG137" s="570"/>
      <c r="AH137" s="570"/>
      <c r="AI137" s="570"/>
      <c r="AJ137" s="570"/>
      <c r="AK137" s="570"/>
      <c r="AL137" s="570"/>
      <c r="AM137" s="570"/>
      <c r="AN137" s="570"/>
      <c r="AO137" s="570"/>
      <c r="AP137" s="570"/>
      <c r="AQ137" s="570"/>
      <c r="AR137" s="570"/>
      <c r="AS137" s="570"/>
      <c r="AT137" s="570"/>
      <c r="AU137" s="570"/>
      <c r="AV137" s="570"/>
      <c r="AW137" s="570"/>
      <c r="AX137" s="570"/>
      <c r="AY137" s="570"/>
      <c r="AZ137" s="570"/>
      <c r="BA137" s="570"/>
      <c r="BB137" s="570"/>
    </row>
    <row r="138" spans="1:54" s="2769" customFormat="1" ht="18" customHeight="1" x14ac:dyDescent="0.3">
      <c r="A138" s="2811" t="s">
        <v>5338</v>
      </c>
      <c r="B138" s="3754">
        <v>3414</v>
      </c>
      <c r="C138" s="3755">
        <v>6923</v>
      </c>
      <c r="D138" s="3756">
        <f t="shared" si="21"/>
        <v>-3509</v>
      </c>
      <c r="E138" s="3757">
        <v>39777.11152826326</v>
      </c>
      <c r="F138" s="3757">
        <v>101216.96444721489</v>
      </c>
      <c r="G138" s="3758">
        <f t="shared" ref="G138:G140" si="23">E138-F138</f>
        <v>-61439.852918951634</v>
      </c>
      <c r="H138" s="570"/>
      <c r="I138" s="570"/>
      <c r="J138" s="570"/>
      <c r="K138" s="570"/>
      <c r="L138" s="570"/>
      <c r="M138" s="570"/>
      <c r="N138" s="570"/>
      <c r="O138" s="570"/>
      <c r="P138" s="570"/>
      <c r="Q138" s="570"/>
      <c r="R138" s="570"/>
      <c r="S138" s="570"/>
      <c r="T138" s="570"/>
      <c r="U138" s="570"/>
      <c r="V138" s="570"/>
      <c r="W138" s="570"/>
      <c r="X138" s="570"/>
      <c r="Y138" s="570"/>
      <c r="Z138" s="570"/>
      <c r="AA138" s="570"/>
      <c r="AB138" s="570"/>
      <c r="AC138" s="570"/>
      <c r="AD138" s="570"/>
      <c r="AE138" s="570"/>
      <c r="AF138" s="570"/>
      <c r="AG138" s="570"/>
      <c r="AH138" s="570"/>
      <c r="AI138" s="570"/>
      <c r="AJ138" s="570"/>
      <c r="AK138" s="570"/>
      <c r="AL138" s="570"/>
      <c r="AM138" s="570"/>
      <c r="AN138" s="570"/>
      <c r="AO138" s="570"/>
      <c r="AP138" s="570"/>
      <c r="AQ138" s="570"/>
      <c r="AR138" s="570"/>
      <c r="AS138" s="570"/>
      <c r="AT138" s="570"/>
      <c r="AU138" s="570"/>
      <c r="AV138" s="570"/>
      <c r="AW138" s="570"/>
      <c r="AX138" s="570"/>
      <c r="AY138" s="570"/>
      <c r="AZ138" s="570"/>
      <c r="BA138" s="570"/>
      <c r="BB138" s="570"/>
    </row>
    <row r="139" spans="1:54" s="2806" customFormat="1" ht="18" customHeight="1" x14ac:dyDescent="0.3">
      <c r="A139" s="2812" t="s">
        <v>5315</v>
      </c>
      <c r="B139" s="3759">
        <v>3414</v>
      </c>
      <c r="C139" s="3760">
        <v>6923</v>
      </c>
      <c r="D139" s="3761">
        <f t="shared" si="21"/>
        <v>-3509</v>
      </c>
      <c r="E139" s="3762">
        <v>39777.11152826326</v>
      </c>
      <c r="F139" s="3760">
        <v>101216.96444721489</v>
      </c>
      <c r="G139" s="3763">
        <f t="shared" si="23"/>
        <v>-61439.852918951634</v>
      </c>
      <c r="H139" s="2783"/>
      <c r="I139" s="2807"/>
      <c r="J139" s="2783"/>
      <c r="K139" s="2783"/>
      <c r="L139" s="2783"/>
      <c r="M139" s="2783"/>
      <c r="N139" s="2783"/>
      <c r="O139" s="2783"/>
      <c r="P139" s="2783"/>
      <c r="Q139" s="2783"/>
      <c r="R139" s="2783"/>
      <c r="S139" s="2783"/>
      <c r="T139" s="2783"/>
      <c r="U139" s="2783"/>
      <c r="V139" s="2783"/>
      <c r="W139" s="2783"/>
      <c r="X139" s="2783"/>
      <c r="Y139" s="2783"/>
      <c r="Z139" s="2783"/>
      <c r="AA139" s="2783"/>
      <c r="AB139" s="2783"/>
      <c r="AC139" s="2783"/>
      <c r="AD139" s="2783"/>
      <c r="AE139" s="2783"/>
      <c r="AF139" s="2783"/>
      <c r="AG139" s="2783"/>
      <c r="AH139" s="2783"/>
      <c r="AI139" s="2783"/>
      <c r="AJ139" s="2783"/>
      <c r="AK139" s="2783"/>
      <c r="AL139" s="2783"/>
      <c r="AM139" s="2783"/>
      <c r="AN139" s="2783"/>
      <c r="AO139" s="2783"/>
      <c r="AP139" s="2783"/>
      <c r="AQ139" s="2783"/>
      <c r="AR139" s="2783"/>
      <c r="AS139" s="2783"/>
      <c r="AT139" s="2783"/>
      <c r="AU139" s="2783"/>
      <c r="AV139" s="2783"/>
      <c r="AW139" s="2783"/>
      <c r="AX139" s="2783"/>
      <c r="AY139" s="2783"/>
      <c r="AZ139" s="2783"/>
      <c r="BA139" s="2783"/>
      <c r="BB139" s="2783"/>
    </row>
    <row r="140" spans="1:54" s="2769" customFormat="1" ht="18" customHeight="1" x14ac:dyDescent="0.3">
      <c r="A140" s="2803" t="s">
        <v>5351</v>
      </c>
      <c r="B140" s="3749">
        <v>-2238</v>
      </c>
      <c r="C140" s="3750"/>
      <c r="D140" s="3751">
        <f t="shared" si="21"/>
        <v>-2238</v>
      </c>
      <c r="E140" s="3752">
        <f>SUM(E141:E146)</f>
        <v>16618.159032502466</v>
      </c>
      <c r="F140" s="3750"/>
      <c r="G140" s="3753">
        <f t="shared" si="23"/>
        <v>16618.159032502466</v>
      </c>
      <c r="H140" s="570"/>
      <c r="I140" s="570"/>
      <c r="J140" s="570"/>
      <c r="K140" s="570"/>
      <c r="L140" s="570"/>
      <c r="M140" s="570"/>
      <c r="N140" s="570"/>
      <c r="O140" s="570"/>
      <c r="P140" s="570"/>
      <c r="Q140" s="570"/>
      <c r="R140" s="570"/>
      <c r="S140" s="570"/>
      <c r="T140" s="570"/>
      <c r="U140" s="570"/>
      <c r="V140" s="570"/>
      <c r="W140" s="570"/>
      <c r="X140" s="570"/>
      <c r="Y140" s="570"/>
      <c r="Z140" s="570"/>
      <c r="AA140" s="570"/>
      <c r="AB140" s="570"/>
      <c r="AC140" s="570"/>
      <c r="AD140" s="570"/>
      <c r="AE140" s="570"/>
      <c r="AF140" s="570"/>
      <c r="AG140" s="570"/>
      <c r="AH140" s="570"/>
      <c r="AI140" s="570"/>
      <c r="AJ140" s="570"/>
      <c r="AK140" s="570"/>
      <c r="AL140" s="570"/>
      <c r="AM140" s="570"/>
      <c r="AN140" s="570"/>
      <c r="AO140" s="570"/>
      <c r="AP140" s="570"/>
      <c r="AQ140" s="570"/>
      <c r="AR140" s="570"/>
      <c r="AS140" s="570"/>
      <c r="AT140" s="570"/>
      <c r="AU140" s="570"/>
      <c r="AV140" s="570"/>
      <c r="AW140" s="570"/>
      <c r="AX140" s="570"/>
      <c r="AY140" s="570"/>
      <c r="AZ140" s="570"/>
      <c r="BA140" s="570"/>
      <c r="BB140" s="570"/>
    </row>
    <row r="141" spans="1:54" s="2769" customFormat="1" ht="18" customHeight="1" x14ac:dyDescent="0.3">
      <c r="A141" s="2804" t="s">
        <v>5352</v>
      </c>
      <c r="B141" s="3754"/>
      <c r="C141" s="3755"/>
      <c r="D141" s="3756"/>
      <c r="E141" s="3757"/>
      <c r="F141" s="3755"/>
      <c r="G141" s="3758"/>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0"/>
      <c r="AM141" s="570"/>
      <c r="AN141" s="570"/>
      <c r="AO141" s="570"/>
      <c r="AP141" s="570"/>
      <c r="AQ141" s="570"/>
      <c r="AR141" s="570"/>
      <c r="AS141" s="570"/>
      <c r="AT141" s="570"/>
      <c r="AU141" s="570"/>
      <c r="AV141" s="570"/>
      <c r="AW141" s="570"/>
      <c r="AX141" s="570"/>
      <c r="AY141" s="570"/>
      <c r="AZ141" s="570"/>
      <c r="BA141" s="570"/>
      <c r="BB141" s="570"/>
    </row>
    <row r="142" spans="1:54" ht="18" customHeight="1" x14ac:dyDescent="0.3">
      <c r="A142" s="2808" t="s">
        <v>5353</v>
      </c>
      <c r="B142" s="3754"/>
      <c r="C142" s="3755"/>
      <c r="D142" s="3756"/>
      <c r="E142" s="3757"/>
      <c r="F142" s="3755"/>
      <c r="G142" s="3758"/>
    </row>
    <row r="143" spans="1:54" ht="18" customHeight="1" x14ac:dyDescent="0.3">
      <c r="A143" s="2808" t="s">
        <v>5354</v>
      </c>
      <c r="B143" s="3754"/>
      <c r="C143" s="3755"/>
      <c r="D143" s="3756"/>
      <c r="E143" s="3757"/>
      <c r="F143" s="3755"/>
      <c r="G143" s="3758"/>
    </row>
    <row r="144" spans="1:54" ht="18" customHeight="1" x14ac:dyDescent="0.3">
      <c r="A144" s="2804" t="s">
        <v>5355</v>
      </c>
      <c r="B144" s="3754">
        <v>-83</v>
      </c>
      <c r="C144" s="3755"/>
      <c r="D144" s="3756">
        <f t="shared" si="21"/>
        <v>-83</v>
      </c>
      <c r="E144" s="3757">
        <v>-73.621660997585494</v>
      </c>
      <c r="F144" s="3755"/>
      <c r="G144" s="3758">
        <f t="shared" ref="G144:G146" si="24">E144-F144</f>
        <v>-73.621660997585494</v>
      </c>
    </row>
    <row r="145" spans="1:9" ht="18" customHeight="1" x14ac:dyDescent="0.3">
      <c r="A145" s="2804" t="s">
        <v>5356</v>
      </c>
      <c r="B145" s="3754">
        <v>9</v>
      </c>
      <c r="C145" s="3755"/>
      <c r="D145" s="3756">
        <f t="shared" si="21"/>
        <v>9</v>
      </c>
      <c r="E145" s="3757">
        <v>18.8460825248</v>
      </c>
      <c r="F145" s="3755"/>
      <c r="G145" s="3758">
        <f t="shared" si="24"/>
        <v>18.8460825248</v>
      </c>
    </row>
    <row r="146" spans="1:9" ht="18" customHeight="1" thickBot="1" x14ac:dyDescent="0.35">
      <c r="A146" s="2817" t="s">
        <v>5357</v>
      </c>
      <c r="B146" s="3771">
        <v>-2164</v>
      </c>
      <c r="C146" s="3772"/>
      <c r="D146" s="3773">
        <f t="shared" si="21"/>
        <v>-2164</v>
      </c>
      <c r="E146" s="3774">
        <v>16672.934610975251</v>
      </c>
      <c r="F146" s="3772"/>
      <c r="G146" s="3775">
        <f t="shared" si="24"/>
        <v>16672.934610975251</v>
      </c>
    </row>
    <row r="147" spans="1:9" ht="18" customHeight="1" thickTop="1" thickBot="1" x14ac:dyDescent="0.35">
      <c r="A147" s="2818" t="s">
        <v>5358</v>
      </c>
      <c r="B147" s="3776"/>
      <c r="C147" s="3777"/>
      <c r="D147" s="3778">
        <f>D66-D5</f>
        <v>-1622.3163017882325</v>
      </c>
      <c r="E147" s="3779"/>
      <c r="F147" s="3777"/>
      <c r="G147" s="3780">
        <f>G66-G5</f>
        <v>-2870.1785876306603</v>
      </c>
    </row>
    <row r="148" spans="1:9" s="2820" customFormat="1" ht="18" customHeight="1" thickTop="1" x14ac:dyDescent="0.3">
      <c r="A148" s="4555" t="s">
        <v>5825</v>
      </c>
      <c r="B148" s="4555"/>
      <c r="C148" s="4555"/>
      <c r="D148" s="4556"/>
      <c r="E148" s="4556"/>
      <c r="F148" s="4556"/>
      <c r="G148" s="4556"/>
      <c r="H148" s="2819"/>
      <c r="I148" s="2819"/>
    </row>
    <row r="149" spans="1:9" s="2820" customFormat="1" ht="18" customHeight="1" x14ac:dyDescent="0.3">
      <c r="A149" s="3781" t="s">
        <v>5359</v>
      </c>
      <c r="B149" s="3781"/>
      <c r="C149" s="3781"/>
      <c r="D149" s="2821"/>
      <c r="E149" s="2821"/>
      <c r="F149" s="2821"/>
      <c r="G149" s="2821"/>
    </row>
    <row r="150" spans="1:9" s="2820" customFormat="1" ht="18" customHeight="1" x14ac:dyDescent="0.3">
      <c r="A150" s="3782" t="s">
        <v>396</v>
      </c>
      <c r="B150" s="3781"/>
      <c r="C150" s="3781"/>
      <c r="D150" s="2821"/>
      <c r="E150" s="2821"/>
      <c r="F150" s="2821"/>
      <c r="G150" s="2821"/>
    </row>
  </sheetData>
  <mergeCells count="11">
    <mergeCell ref="B123:D123"/>
    <mergeCell ref="E123:G123"/>
    <mergeCell ref="A148:C148"/>
    <mergeCell ref="D148:G148"/>
    <mergeCell ref="A1:G1"/>
    <mergeCell ref="B3:D3"/>
    <mergeCell ref="E3:G3"/>
    <mergeCell ref="B60:D60"/>
    <mergeCell ref="E60:G60"/>
    <mergeCell ref="B64:D64"/>
    <mergeCell ref="E64:G64"/>
  </mergeCells>
  <printOptions horizontalCentered="1"/>
  <pageMargins left="0.75" right="0.5" top="0.5" bottom="0.5" header="0" footer="0"/>
  <pageSetup paperSize="9" scale="15" fitToHeight="0" orientation="portrait" r:id="rId1"/>
  <rowBreaks count="2" manualBreakCount="2">
    <brk id="59" max="6" man="1"/>
    <brk id="122"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showGridLines="0" topLeftCell="C1" zoomScaleNormal="100" zoomScaleSheetLayoutView="115" workbookViewId="0">
      <pane xSplit="1" ySplit="3" topLeftCell="D4" activePane="bottomRight" state="frozen"/>
      <selection activeCell="C1" sqref="C1"/>
      <selection pane="topRight" activeCell="F1" sqref="F1"/>
      <selection pane="bottomLeft" activeCell="C8" sqref="C8"/>
      <selection pane="bottomRight" activeCell="K11" sqref="K11"/>
    </sheetView>
  </sheetViews>
  <sheetFormatPr defaultColWidth="11.42578125" defaultRowHeight="14.25" x14ac:dyDescent="0.25"/>
  <cols>
    <col min="1" max="1" width="16.140625" style="2823" bestFit="1" customWidth="1"/>
    <col min="2" max="2" width="79" style="2823" bestFit="1" customWidth="1"/>
    <col min="3" max="3" width="49.140625" style="2823" customWidth="1"/>
    <col min="4" max="4" width="16.7109375" style="2823" customWidth="1"/>
    <col min="5" max="5" width="16.28515625" style="2823" customWidth="1"/>
    <col min="6" max="6" width="16" style="2823" customWidth="1"/>
    <col min="7" max="7" width="2.140625" style="2825" customWidth="1"/>
    <col min="8" max="8" width="11.42578125" style="2825"/>
    <col min="9" max="16384" width="11.42578125" style="2823"/>
  </cols>
  <sheetData>
    <row r="1" spans="1:15" ht="35.25" customHeight="1" x14ac:dyDescent="0.3">
      <c r="C1" s="4569" t="s">
        <v>5360</v>
      </c>
      <c r="D1" s="4570"/>
      <c r="E1" s="4570"/>
      <c r="F1" s="4570"/>
      <c r="G1" s="2824"/>
    </row>
    <row r="2" spans="1:15" ht="15" thickBot="1" x14ac:dyDescent="0.3">
      <c r="C2" s="2826"/>
      <c r="D2" s="2827"/>
      <c r="E2" s="2827"/>
      <c r="F2" s="2828" t="s">
        <v>7</v>
      </c>
    </row>
    <row r="3" spans="1:15" ht="16.5" thickBot="1" x14ac:dyDescent="0.3">
      <c r="B3" s="2829"/>
      <c r="C3" s="2830"/>
      <c r="D3" s="2831">
        <v>2015</v>
      </c>
      <c r="E3" s="2831">
        <v>2016</v>
      </c>
      <c r="F3" s="2831" t="s">
        <v>5361</v>
      </c>
    </row>
    <row r="4" spans="1:15" ht="5.25" customHeight="1" x14ac:dyDescent="0.25">
      <c r="B4" s="2832"/>
      <c r="C4" s="2833"/>
      <c r="D4" s="2834"/>
      <c r="E4" s="2834"/>
      <c r="F4" s="2834"/>
    </row>
    <row r="5" spans="1:15" s="2839" customFormat="1" ht="16.5" x14ac:dyDescent="0.3">
      <c r="A5" s="2835" t="s">
        <v>5362</v>
      </c>
      <c r="B5" s="2836" t="s">
        <v>5363</v>
      </c>
      <c r="C5" s="3794" t="s">
        <v>5364</v>
      </c>
      <c r="D5" s="3795">
        <f>D7-D100</f>
        <v>743497.88114595413</v>
      </c>
      <c r="E5" s="3795">
        <f>E7-E100</f>
        <v>626226.30131708644</v>
      </c>
      <c r="F5" s="3795">
        <v>912526.39115953632</v>
      </c>
      <c r="G5" s="2837"/>
      <c r="H5" s="2838"/>
      <c r="M5" s="2840"/>
      <c r="N5" s="2840"/>
      <c r="O5" s="2840"/>
    </row>
    <row r="6" spans="1:15" ht="4.5" customHeight="1" x14ac:dyDescent="0.3">
      <c r="B6" s="2841"/>
      <c r="C6" s="3793"/>
      <c r="D6" s="3796"/>
      <c r="E6" s="3796"/>
      <c r="F6" s="3796"/>
      <c r="G6" s="2842"/>
      <c r="M6" s="2840"/>
      <c r="N6" s="2840"/>
      <c r="O6" s="2840"/>
    </row>
    <row r="7" spans="1:15" s="2839" customFormat="1" ht="16.5" x14ac:dyDescent="0.3">
      <c r="A7" s="2835" t="s">
        <v>5365</v>
      </c>
      <c r="B7" s="2836" t="s">
        <v>5366</v>
      </c>
      <c r="C7" s="3794" t="s">
        <v>5367</v>
      </c>
      <c r="D7" s="3795">
        <v>15389849.343249258</v>
      </c>
      <c r="E7" s="3795">
        <v>15642226.894092359</v>
      </c>
      <c r="F7" s="3795">
        <v>16411108.866798477</v>
      </c>
      <c r="G7" s="2837"/>
      <c r="H7" s="2838"/>
      <c r="M7" s="2840"/>
      <c r="N7" s="2840"/>
      <c r="O7" s="2840"/>
    </row>
    <row r="8" spans="1:15" ht="16.5" x14ac:dyDescent="0.3">
      <c r="A8" s="2843" t="s">
        <v>5368</v>
      </c>
      <c r="B8" s="2844" t="s">
        <v>5369</v>
      </c>
      <c r="C8" s="3808" t="s">
        <v>5370</v>
      </c>
      <c r="D8" s="3797">
        <v>7996532.4930550009</v>
      </c>
      <c r="E8" s="3797">
        <v>8441469.3452021219</v>
      </c>
      <c r="F8" s="3797">
        <v>8939994.1576876752</v>
      </c>
      <c r="G8" s="2842"/>
      <c r="M8" s="2840"/>
      <c r="N8" s="2840"/>
      <c r="O8" s="2840"/>
    </row>
    <row r="9" spans="1:15" ht="16.5" x14ac:dyDescent="0.3">
      <c r="A9" s="2843" t="s">
        <v>5371</v>
      </c>
      <c r="B9" s="2844" t="s">
        <v>5372</v>
      </c>
      <c r="C9" s="3808" t="s">
        <v>5373</v>
      </c>
      <c r="D9" s="3797">
        <v>6302288.2536550006</v>
      </c>
      <c r="E9" s="3797">
        <v>6324428.3094021212</v>
      </c>
      <c r="F9" s="3797">
        <v>6744195.1277175844</v>
      </c>
      <c r="G9" s="2842"/>
      <c r="M9" s="2840"/>
      <c r="N9" s="2840"/>
      <c r="O9" s="2840"/>
    </row>
    <row r="10" spans="1:15" ht="16.5" x14ac:dyDescent="0.3">
      <c r="A10" s="2843" t="s">
        <v>5374</v>
      </c>
      <c r="B10" s="2844" t="s">
        <v>5375</v>
      </c>
      <c r="C10" s="3808" t="s">
        <v>5376</v>
      </c>
      <c r="D10" s="3796">
        <v>6401510.2536550006</v>
      </c>
      <c r="E10" s="3796">
        <v>6329209.3094021212</v>
      </c>
      <c r="F10" s="3796">
        <v>6744466.1277175844</v>
      </c>
      <c r="G10" s="2842"/>
      <c r="M10" s="2840"/>
      <c r="N10" s="2840"/>
      <c r="O10" s="2840"/>
    </row>
    <row r="11" spans="1:15" ht="16.5" x14ac:dyDescent="0.3">
      <c r="A11" s="2843"/>
      <c r="B11" s="2844"/>
      <c r="C11" s="3809" t="s">
        <v>5377</v>
      </c>
      <c r="D11" s="3798">
        <v>6285188.0310000004</v>
      </c>
      <c r="E11" s="3798">
        <v>6305872.6514000008</v>
      </c>
      <c r="F11" s="3798">
        <v>6725367.856715464</v>
      </c>
      <c r="G11" s="2842"/>
      <c r="M11" s="2840"/>
      <c r="N11" s="2840"/>
      <c r="O11" s="2840"/>
    </row>
    <row r="12" spans="1:15" ht="16.5" x14ac:dyDescent="0.3">
      <c r="A12" s="2843" t="s">
        <v>5378</v>
      </c>
      <c r="B12" s="2844" t="s">
        <v>5379</v>
      </c>
      <c r="C12" s="3808" t="s">
        <v>5380</v>
      </c>
      <c r="D12" s="3796">
        <v>-99222</v>
      </c>
      <c r="E12" s="3796">
        <v>-4781</v>
      </c>
      <c r="F12" s="3796">
        <v>-271</v>
      </c>
      <c r="G12" s="2842"/>
      <c r="M12" s="2840"/>
      <c r="N12" s="2840"/>
      <c r="O12" s="2840"/>
    </row>
    <row r="13" spans="1:15" ht="16.5" x14ac:dyDescent="0.3">
      <c r="A13" s="2843" t="s">
        <v>5381</v>
      </c>
      <c r="B13" s="2844" t="s">
        <v>5382</v>
      </c>
      <c r="C13" s="3808" t="s">
        <v>5383</v>
      </c>
      <c r="D13" s="3797">
        <v>1694244.2394000001</v>
      </c>
      <c r="E13" s="3797">
        <v>2117041.0358000002</v>
      </c>
      <c r="F13" s="3797">
        <v>2195799.0299700918</v>
      </c>
      <c r="G13" s="2842"/>
      <c r="M13" s="2840"/>
      <c r="N13" s="2840"/>
      <c r="O13" s="2840"/>
    </row>
    <row r="14" spans="1:15" ht="16.5" x14ac:dyDescent="0.3">
      <c r="A14" s="2843" t="s">
        <v>5384</v>
      </c>
      <c r="B14" s="2844" t="s">
        <v>5385</v>
      </c>
      <c r="C14" s="3808" t="s">
        <v>5386</v>
      </c>
      <c r="D14" s="3796">
        <v>1981919.2394000001</v>
      </c>
      <c r="E14" s="3796">
        <v>2445121.0358000002</v>
      </c>
      <c r="F14" s="3796">
        <v>2576255.0299700918</v>
      </c>
      <c r="G14" s="2842"/>
      <c r="M14" s="2840"/>
      <c r="N14" s="2840"/>
      <c r="O14" s="2840"/>
    </row>
    <row r="15" spans="1:15" ht="16.5" x14ac:dyDescent="0.3">
      <c r="A15" s="2843"/>
      <c r="B15" s="2844"/>
      <c r="C15" s="3809" t="s">
        <v>5377</v>
      </c>
      <c r="D15" s="3798">
        <v>1685046.2424000001</v>
      </c>
      <c r="E15" s="3798">
        <v>2108319.3348000003</v>
      </c>
      <c r="F15" s="3798">
        <v>2188291.9569700919</v>
      </c>
      <c r="G15" s="2842"/>
      <c r="H15" s="2842"/>
      <c r="I15" s="2845"/>
      <c r="J15" s="2846"/>
      <c r="M15" s="2840"/>
      <c r="N15" s="2840"/>
      <c r="O15" s="2840"/>
    </row>
    <row r="16" spans="1:15" ht="16.5" x14ac:dyDescent="0.3">
      <c r="A16" s="2843" t="s">
        <v>5387</v>
      </c>
      <c r="B16" s="2844" t="s">
        <v>5388</v>
      </c>
      <c r="C16" s="3808" t="s">
        <v>5389</v>
      </c>
      <c r="D16" s="3796">
        <v>-287675</v>
      </c>
      <c r="E16" s="3796">
        <v>-328080</v>
      </c>
      <c r="F16" s="3796">
        <v>-380456</v>
      </c>
      <c r="G16" s="2842"/>
      <c r="M16" s="2840"/>
      <c r="N16" s="2840"/>
      <c r="O16" s="2840"/>
    </row>
    <row r="17" spans="1:15" ht="16.5" x14ac:dyDescent="0.3">
      <c r="A17" s="2843" t="s">
        <v>5390</v>
      </c>
      <c r="B17" s="2844" t="s">
        <v>5391</v>
      </c>
      <c r="C17" s="3808" t="s">
        <v>5392</v>
      </c>
      <c r="D17" s="3796">
        <v>4386677.1051443471</v>
      </c>
      <c r="E17" s="3796">
        <v>3985378.4360669269</v>
      </c>
      <c r="F17" s="3796">
        <v>4857148.5812266879</v>
      </c>
      <c r="G17" s="2842"/>
      <c r="I17" s="2845"/>
      <c r="M17" s="2840"/>
      <c r="N17" s="2840"/>
      <c r="O17" s="2840"/>
    </row>
    <row r="18" spans="1:15" ht="16.5" x14ac:dyDescent="0.3">
      <c r="A18" s="2843" t="s">
        <v>5393</v>
      </c>
      <c r="B18" s="2844" t="s">
        <v>5394</v>
      </c>
      <c r="C18" s="3808" t="s">
        <v>5395</v>
      </c>
      <c r="D18" s="3796">
        <v>3995189.7733019213</v>
      </c>
      <c r="E18" s="3796">
        <v>3660592.157359208</v>
      </c>
      <c r="F18" s="3796">
        <v>4344102.0437050071</v>
      </c>
      <c r="G18" s="2842"/>
      <c r="I18" s="2845"/>
      <c r="M18" s="2840"/>
      <c r="N18" s="2840"/>
      <c r="O18" s="2840"/>
    </row>
    <row r="19" spans="1:15" ht="16.5" x14ac:dyDescent="0.3">
      <c r="A19" s="2843" t="s">
        <v>5396</v>
      </c>
      <c r="B19" s="2844" t="s">
        <v>5397</v>
      </c>
      <c r="C19" s="3808" t="s">
        <v>5398</v>
      </c>
      <c r="D19" s="3796">
        <v>430.70113750000002</v>
      </c>
      <c r="E19" s="3796">
        <v>456.62419564999999</v>
      </c>
      <c r="F19" s="3796">
        <v>819.08493266999994</v>
      </c>
      <c r="G19" s="2842"/>
      <c r="H19" s="2847"/>
      <c r="I19" s="2848"/>
      <c r="J19" s="2848"/>
      <c r="M19" s="2840"/>
      <c r="N19" s="2840"/>
      <c r="O19" s="2840"/>
    </row>
    <row r="20" spans="1:15" ht="16.5" x14ac:dyDescent="0.3">
      <c r="A20" s="2843" t="s">
        <v>5399</v>
      </c>
      <c r="B20" s="2844" t="s">
        <v>5400</v>
      </c>
      <c r="C20" s="3808" t="s">
        <v>5401</v>
      </c>
      <c r="D20" s="3796">
        <v>872</v>
      </c>
      <c r="E20" s="3796">
        <v>846</v>
      </c>
      <c r="F20" s="3796">
        <v>834.41401599999995</v>
      </c>
      <c r="G20" s="2842"/>
      <c r="H20" s="2847"/>
      <c r="I20" s="2848"/>
      <c r="J20" s="2848"/>
      <c r="M20" s="2840"/>
      <c r="N20" s="2840"/>
      <c r="O20" s="2840"/>
    </row>
    <row r="21" spans="1:15" ht="16.5" x14ac:dyDescent="0.3">
      <c r="A21" s="2843" t="s">
        <v>5402</v>
      </c>
      <c r="B21" s="2844" t="s">
        <v>5403</v>
      </c>
      <c r="C21" s="3808" t="s">
        <v>5404</v>
      </c>
      <c r="D21" s="3796">
        <v>11962.04710441629</v>
      </c>
      <c r="E21" s="3796">
        <v>8561.0418761988549</v>
      </c>
      <c r="F21" s="3796">
        <v>7623.7598828501068</v>
      </c>
      <c r="G21" s="2842"/>
      <c r="M21" s="2840"/>
      <c r="N21" s="2840"/>
      <c r="O21" s="2840"/>
    </row>
    <row r="22" spans="1:15" ht="16.5" x14ac:dyDescent="0.3">
      <c r="A22" s="2843" t="s">
        <v>5405</v>
      </c>
      <c r="B22" s="2844" t="s">
        <v>5406</v>
      </c>
      <c r="C22" s="3808" t="s">
        <v>5407</v>
      </c>
      <c r="D22" s="3796">
        <v>3981924.9223600049</v>
      </c>
      <c r="E22" s="3796">
        <v>3650728.5912873591</v>
      </c>
      <c r="F22" s="3796">
        <v>4334824.7848734865</v>
      </c>
      <c r="G22" s="2842"/>
      <c r="M22" s="2840"/>
      <c r="N22" s="2840"/>
      <c r="O22" s="2840"/>
    </row>
    <row r="23" spans="1:15" ht="16.5" x14ac:dyDescent="0.3">
      <c r="A23" s="2843"/>
      <c r="B23" s="2844"/>
      <c r="C23" s="3809" t="s">
        <v>5377</v>
      </c>
      <c r="D23" s="3798">
        <v>3961223.0753561449</v>
      </c>
      <c r="E23" s="3798">
        <v>3626754.3532793131</v>
      </c>
      <c r="F23" s="3798">
        <v>4312330.1979688136</v>
      </c>
      <c r="G23" s="2842"/>
      <c r="M23" s="2840"/>
      <c r="N23" s="2840"/>
      <c r="O23" s="2840"/>
    </row>
    <row r="24" spans="1:15" ht="16.5" x14ac:dyDescent="0.3">
      <c r="A24" s="2843" t="s">
        <v>5408</v>
      </c>
      <c r="B24" s="2844" t="s">
        <v>5409</v>
      </c>
      <c r="C24" s="3808" t="s">
        <v>5410</v>
      </c>
      <c r="D24" s="3796">
        <v>391487.33184242615</v>
      </c>
      <c r="E24" s="3796">
        <v>324786.27870771894</v>
      </c>
      <c r="F24" s="3796">
        <v>513046.53752168117</v>
      </c>
      <c r="G24" s="2842"/>
      <c r="H24" s="2849"/>
      <c r="I24" s="2850"/>
      <c r="J24" s="2850"/>
      <c r="K24" s="2850"/>
      <c r="L24" s="2850"/>
      <c r="M24" s="2840"/>
      <c r="N24" s="2840"/>
      <c r="O24" s="2840"/>
    </row>
    <row r="25" spans="1:15" ht="16.5" x14ac:dyDescent="0.3">
      <c r="A25" s="2843" t="s">
        <v>5411</v>
      </c>
      <c r="B25" s="2844" t="s">
        <v>5412</v>
      </c>
      <c r="C25" s="3808" t="s">
        <v>5413</v>
      </c>
      <c r="D25" s="3796">
        <v>347684.17460367351</v>
      </c>
      <c r="E25" s="3796">
        <v>272750.78696012998</v>
      </c>
      <c r="F25" s="3796">
        <v>359169.11928971723</v>
      </c>
      <c r="G25" s="2842"/>
      <c r="M25" s="2840"/>
      <c r="N25" s="2840"/>
      <c r="O25" s="2840"/>
    </row>
    <row r="26" spans="1:15" ht="16.5" x14ac:dyDescent="0.3">
      <c r="A26" s="2843" t="s">
        <v>5414</v>
      </c>
      <c r="B26" s="2844" t="s">
        <v>5415</v>
      </c>
      <c r="C26" s="3808" t="s">
        <v>5416</v>
      </c>
      <c r="D26" s="3796"/>
      <c r="E26" s="3796"/>
      <c r="F26" s="3796"/>
      <c r="G26" s="2842"/>
      <c r="M26" s="2840"/>
      <c r="N26" s="2840"/>
      <c r="O26" s="2840"/>
    </row>
    <row r="27" spans="1:15" ht="16.5" x14ac:dyDescent="0.3">
      <c r="A27" s="2843" t="s">
        <v>5417</v>
      </c>
      <c r="B27" s="2844" t="s">
        <v>5418</v>
      </c>
      <c r="C27" s="3808" t="s">
        <v>5419</v>
      </c>
      <c r="D27" s="3796">
        <v>13072.390787333083</v>
      </c>
      <c r="E27" s="3796">
        <v>13922.457550729701</v>
      </c>
      <c r="F27" s="3796">
        <v>16095.930530400003</v>
      </c>
      <c r="G27" s="2842"/>
      <c r="H27" s="2849"/>
      <c r="I27" s="2850"/>
      <c r="J27" s="2850"/>
      <c r="K27" s="2850"/>
      <c r="L27" s="2850"/>
      <c r="M27" s="2840"/>
      <c r="N27" s="2840"/>
      <c r="O27" s="2840"/>
    </row>
    <row r="28" spans="1:15" ht="16.5" x14ac:dyDescent="0.3">
      <c r="A28" s="2843" t="s">
        <v>5420</v>
      </c>
      <c r="B28" s="2844" t="s">
        <v>5421</v>
      </c>
      <c r="C28" s="3808" t="s">
        <v>5422</v>
      </c>
      <c r="D28" s="3796">
        <v>62574.902812078792</v>
      </c>
      <c r="E28" s="3796">
        <v>78338.606577485261</v>
      </c>
      <c r="F28" s="3796">
        <v>68404.055019999985</v>
      </c>
      <c r="G28" s="2842"/>
      <c r="M28" s="2840"/>
      <c r="N28" s="2840"/>
      <c r="O28" s="2840"/>
    </row>
    <row r="29" spans="1:15" ht="15.75" customHeight="1" x14ac:dyDescent="0.3">
      <c r="A29" s="2843" t="s">
        <v>5423</v>
      </c>
      <c r="B29" s="2844" t="s">
        <v>5424</v>
      </c>
      <c r="C29" s="3808" t="s">
        <v>5425</v>
      </c>
      <c r="D29" s="3796">
        <v>272036.88100426167</v>
      </c>
      <c r="E29" s="3796">
        <v>180489.72283191499</v>
      </c>
      <c r="F29" s="3796">
        <v>274669.13373931724</v>
      </c>
      <c r="G29" s="2842"/>
      <c r="M29" s="2840"/>
      <c r="N29" s="2840"/>
      <c r="O29" s="2840"/>
    </row>
    <row r="30" spans="1:15" ht="16.5" x14ac:dyDescent="0.3">
      <c r="A30" s="2843"/>
      <c r="B30" s="2844"/>
      <c r="C30" s="3809" t="s">
        <v>5377</v>
      </c>
      <c r="D30" s="3798">
        <v>271101.74555976171</v>
      </c>
      <c r="E30" s="3798">
        <v>177253.49553306086</v>
      </c>
      <c r="F30" s="3798">
        <v>268601.97002330364</v>
      </c>
      <c r="G30" s="2842"/>
      <c r="M30" s="2840"/>
      <c r="N30" s="2840"/>
      <c r="O30" s="2840"/>
    </row>
    <row r="31" spans="1:15" ht="16.5" x14ac:dyDescent="0.3">
      <c r="A31" s="2843" t="s">
        <v>5426</v>
      </c>
      <c r="B31" s="2844" t="s">
        <v>5427</v>
      </c>
      <c r="C31" s="3808" t="s">
        <v>5428</v>
      </c>
      <c r="D31" s="3796">
        <v>43803.157238752639</v>
      </c>
      <c r="E31" s="3796">
        <v>52035.491747588938</v>
      </c>
      <c r="F31" s="3796">
        <v>153877.41823196397</v>
      </c>
      <c r="G31" s="2842"/>
      <c r="M31" s="2840"/>
      <c r="N31" s="2840"/>
      <c r="O31" s="2840"/>
    </row>
    <row r="32" spans="1:15" ht="16.5" x14ac:dyDescent="0.3">
      <c r="A32" s="2843" t="s">
        <v>5429</v>
      </c>
      <c r="B32" s="2844" t="s">
        <v>5430</v>
      </c>
      <c r="C32" s="3808" t="s">
        <v>5416</v>
      </c>
      <c r="D32" s="3796"/>
      <c r="E32" s="3796"/>
      <c r="F32" s="3796"/>
      <c r="G32" s="2842"/>
      <c r="K32" s="2850"/>
      <c r="L32" s="2850"/>
      <c r="M32" s="2840"/>
      <c r="N32" s="2840"/>
      <c r="O32" s="2840"/>
    </row>
    <row r="33" spans="1:15" ht="16.5" x14ac:dyDescent="0.3">
      <c r="A33" s="2843" t="s">
        <v>5431</v>
      </c>
      <c r="B33" s="2844" t="s">
        <v>5432</v>
      </c>
      <c r="C33" s="3808" t="s">
        <v>5419</v>
      </c>
      <c r="D33" s="3796"/>
      <c r="E33" s="3796"/>
      <c r="F33" s="3796"/>
      <c r="G33" s="2842"/>
      <c r="M33" s="2840"/>
      <c r="N33" s="2840"/>
      <c r="O33" s="2840"/>
    </row>
    <row r="34" spans="1:15" ht="16.5" x14ac:dyDescent="0.3">
      <c r="A34" s="2843" t="s">
        <v>5433</v>
      </c>
      <c r="B34" s="2844" t="s">
        <v>5434</v>
      </c>
      <c r="C34" s="3808" t="s">
        <v>5422</v>
      </c>
      <c r="D34" s="3796">
        <v>15643.725703019698</v>
      </c>
      <c r="E34" s="3796">
        <v>19584.651644371315</v>
      </c>
      <c r="F34" s="3796">
        <v>54096.427280000004</v>
      </c>
      <c r="G34" s="2842"/>
      <c r="M34" s="2840"/>
      <c r="N34" s="2840"/>
      <c r="O34" s="2840"/>
    </row>
    <row r="35" spans="1:15" ht="16.5" x14ac:dyDescent="0.3">
      <c r="A35" s="2843" t="s">
        <v>5435</v>
      </c>
      <c r="B35" s="2844" t="s">
        <v>5436</v>
      </c>
      <c r="C35" s="3808" t="s">
        <v>5425</v>
      </c>
      <c r="D35" s="3796">
        <v>28159.431535732943</v>
      </c>
      <c r="E35" s="3796">
        <v>32450.840103217623</v>
      </c>
      <c r="F35" s="3796">
        <v>99780.990951963962</v>
      </c>
      <c r="G35" s="2842"/>
      <c r="H35" s="2849"/>
      <c r="I35" s="2850"/>
      <c r="J35" s="2850"/>
      <c r="K35" s="2850"/>
      <c r="L35" s="2850"/>
      <c r="M35" s="2840"/>
      <c r="N35" s="2840"/>
      <c r="O35" s="2840"/>
    </row>
    <row r="36" spans="1:15" ht="16.5" x14ac:dyDescent="0.3">
      <c r="A36" s="2843"/>
      <c r="B36" s="2844"/>
      <c r="C36" s="3809" t="s">
        <v>5377</v>
      </c>
      <c r="D36" s="3798">
        <v>27909.9224506389</v>
      </c>
      <c r="E36" s="3798">
        <v>32328.006394698386</v>
      </c>
      <c r="F36" s="3798">
        <v>99415.049460988696</v>
      </c>
      <c r="G36" s="2842"/>
      <c r="M36" s="2840"/>
      <c r="N36" s="2840"/>
      <c r="O36" s="2840"/>
    </row>
    <row r="37" spans="1:15" ht="16.5" x14ac:dyDescent="0.3">
      <c r="A37" s="2843" t="s">
        <v>5437</v>
      </c>
      <c r="B37" s="2844" t="s">
        <v>5438</v>
      </c>
      <c r="C37" s="3808" t="s">
        <v>5439</v>
      </c>
      <c r="D37" s="3796">
        <v>1139433.4274369199</v>
      </c>
      <c r="E37" s="3796">
        <v>1049763.9685185254</v>
      </c>
      <c r="F37" s="3796">
        <v>204413.8668184609</v>
      </c>
      <c r="G37" s="2842"/>
      <c r="M37" s="2840"/>
      <c r="N37" s="2840"/>
      <c r="O37" s="2840"/>
    </row>
    <row r="38" spans="1:15" ht="16.5" x14ac:dyDescent="0.3">
      <c r="A38" s="2843" t="s">
        <v>5440</v>
      </c>
      <c r="B38" s="2844" t="s">
        <v>5441</v>
      </c>
      <c r="C38" s="3808" t="s">
        <v>5442</v>
      </c>
      <c r="D38" s="3796"/>
      <c r="E38" s="3796"/>
      <c r="F38" s="3796"/>
      <c r="G38" s="2842"/>
      <c r="M38" s="2840"/>
      <c r="N38" s="2840"/>
      <c r="O38" s="2840"/>
    </row>
    <row r="39" spans="1:15" ht="16.5" x14ac:dyDescent="0.3">
      <c r="A39" s="2843" t="s">
        <v>5443</v>
      </c>
      <c r="B39" s="2844" t="s">
        <v>5444</v>
      </c>
      <c r="C39" s="3808" t="s">
        <v>5445</v>
      </c>
      <c r="D39" s="3796"/>
      <c r="E39" s="3796"/>
      <c r="F39" s="3796"/>
      <c r="G39" s="2842"/>
      <c r="M39" s="2840"/>
      <c r="N39" s="2840"/>
      <c r="O39" s="2840"/>
    </row>
    <row r="40" spans="1:15" ht="16.5" x14ac:dyDescent="0.3">
      <c r="A40" s="2843" t="s">
        <v>5446</v>
      </c>
      <c r="B40" s="2844" t="s">
        <v>5447</v>
      </c>
      <c r="C40" s="3808" t="s">
        <v>5448</v>
      </c>
      <c r="D40" s="3796">
        <v>118974.13163691985</v>
      </c>
      <c r="E40" s="3796">
        <v>62655.107318525363</v>
      </c>
      <c r="F40" s="3796">
        <v>131306.20373634328</v>
      </c>
      <c r="G40" s="2842"/>
      <c r="M40" s="2840"/>
      <c r="N40" s="2840"/>
      <c r="O40" s="2840"/>
    </row>
    <row r="41" spans="1:15" ht="16.5" x14ac:dyDescent="0.3">
      <c r="A41" s="2843" t="s">
        <v>5449</v>
      </c>
      <c r="B41" s="2844" t="s">
        <v>5450</v>
      </c>
      <c r="C41" s="3808" t="s">
        <v>5451</v>
      </c>
      <c r="D41" s="3796">
        <v>1020459.2958</v>
      </c>
      <c r="E41" s="3796">
        <v>987108.86120000004</v>
      </c>
      <c r="F41" s="3796">
        <v>73107.663082117622</v>
      </c>
      <c r="G41" s="2842"/>
      <c r="M41" s="2840"/>
      <c r="N41" s="2840"/>
      <c r="O41" s="2840"/>
    </row>
    <row r="42" spans="1:15" ht="16.5" x14ac:dyDescent="0.3">
      <c r="A42" s="2843"/>
      <c r="B42" s="2844"/>
      <c r="C42" s="3809" t="s">
        <v>5452</v>
      </c>
      <c r="D42" s="3796">
        <v>1020459.2958</v>
      </c>
      <c r="E42" s="3796">
        <v>987108.86120000004</v>
      </c>
      <c r="F42" s="3796">
        <v>73107.663082117622</v>
      </c>
      <c r="G42" s="2842"/>
      <c r="M42" s="2840"/>
      <c r="N42" s="2840"/>
      <c r="O42" s="2840"/>
    </row>
    <row r="43" spans="1:15" ht="16.5" x14ac:dyDescent="0.3">
      <c r="A43" s="2843" t="s">
        <v>5453</v>
      </c>
      <c r="B43" s="2844" t="s">
        <v>5454</v>
      </c>
      <c r="C43" s="3808" t="s">
        <v>5455</v>
      </c>
      <c r="D43" s="3796">
        <v>1714305.4922674662</v>
      </c>
      <c r="E43" s="3796">
        <v>1986760.1872124565</v>
      </c>
      <c r="F43" s="3796">
        <v>2209203.5797327776</v>
      </c>
      <c r="G43" s="2842"/>
      <c r="H43" s="2842"/>
      <c r="M43" s="2840"/>
      <c r="N43" s="2840"/>
      <c r="O43" s="2840"/>
    </row>
    <row r="44" spans="1:15" ht="16.5" x14ac:dyDescent="0.3">
      <c r="A44" s="2843" t="s">
        <v>5456</v>
      </c>
      <c r="B44" s="2844" t="s">
        <v>5457</v>
      </c>
      <c r="C44" s="3808" t="s">
        <v>5458</v>
      </c>
      <c r="D44" s="3797">
        <v>8126.1610000000001</v>
      </c>
      <c r="E44" s="3797">
        <v>7254.1229999999996</v>
      </c>
      <c r="F44" s="3797">
        <v>6122.098</v>
      </c>
      <c r="G44" s="2842"/>
      <c r="M44" s="2840"/>
      <c r="N44" s="2840"/>
      <c r="O44" s="2840"/>
    </row>
    <row r="45" spans="1:15" ht="16.5" x14ac:dyDescent="0.3">
      <c r="A45" s="2843" t="s">
        <v>5459</v>
      </c>
      <c r="B45" s="2844" t="s">
        <v>5460</v>
      </c>
      <c r="C45" s="3808" t="s">
        <v>5419</v>
      </c>
      <c r="D45" s="3797">
        <v>0</v>
      </c>
      <c r="E45" s="3797">
        <v>0</v>
      </c>
      <c r="F45" s="3797">
        <v>0</v>
      </c>
      <c r="G45" s="2842"/>
      <c r="M45" s="2840"/>
      <c r="N45" s="2840"/>
      <c r="O45" s="2840"/>
    </row>
    <row r="46" spans="1:15" ht="16.5" x14ac:dyDescent="0.3">
      <c r="A46" s="2843" t="s">
        <v>5461</v>
      </c>
      <c r="B46" s="2844" t="s">
        <v>5462</v>
      </c>
      <c r="C46" s="3808" t="s">
        <v>5463</v>
      </c>
      <c r="D46" s="3796"/>
      <c r="E46" s="3796"/>
      <c r="F46" s="3797"/>
      <c r="G46" s="2842"/>
      <c r="M46" s="2840"/>
      <c r="N46" s="2840"/>
      <c r="O46" s="2840"/>
    </row>
    <row r="47" spans="1:15" ht="16.5" x14ac:dyDescent="0.3">
      <c r="A47" s="2843" t="s">
        <v>5464</v>
      </c>
      <c r="B47" s="2844" t="s">
        <v>5465</v>
      </c>
      <c r="C47" s="3808" t="s">
        <v>5466</v>
      </c>
      <c r="D47" s="3797"/>
      <c r="E47" s="3797"/>
      <c r="F47" s="3797"/>
      <c r="G47" s="2842"/>
      <c r="M47" s="2840"/>
      <c r="N47" s="2840"/>
      <c r="O47" s="2840"/>
    </row>
    <row r="48" spans="1:15" ht="16.5" x14ac:dyDescent="0.3">
      <c r="A48" s="2843" t="s">
        <v>5467</v>
      </c>
      <c r="B48" s="2844" t="s">
        <v>5468</v>
      </c>
      <c r="C48" s="3808" t="s">
        <v>5425</v>
      </c>
      <c r="D48" s="3796">
        <v>8126.1610000000001</v>
      </c>
      <c r="E48" s="3796">
        <v>7254.1229999999996</v>
      </c>
      <c r="F48" s="3796">
        <v>6122.098</v>
      </c>
      <c r="G48" s="2842"/>
      <c r="M48" s="2840"/>
      <c r="N48" s="2840"/>
      <c r="O48" s="2840"/>
    </row>
    <row r="49" spans="1:15" ht="16.5" x14ac:dyDescent="0.3">
      <c r="A49" s="2843" t="s">
        <v>5469</v>
      </c>
      <c r="B49" s="2844" t="s">
        <v>5470</v>
      </c>
      <c r="C49" s="3808" t="s">
        <v>5463</v>
      </c>
      <c r="D49" s="3797"/>
      <c r="E49" s="3797"/>
      <c r="F49" s="3797"/>
      <c r="G49" s="2842"/>
      <c r="M49" s="2840"/>
      <c r="N49" s="2840"/>
      <c r="O49" s="2840"/>
    </row>
    <row r="50" spans="1:15" ht="16.5" x14ac:dyDescent="0.3">
      <c r="A50" s="2843" t="s">
        <v>5471</v>
      </c>
      <c r="B50" s="2844" t="s">
        <v>5472</v>
      </c>
      <c r="C50" s="3808" t="s">
        <v>5466</v>
      </c>
      <c r="D50" s="3796">
        <v>8126.1610000000001</v>
      </c>
      <c r="E50" s="3796">
        <v>7254.1229999999996</v>
      </c>
      <c r="F50" s="3796">
        <v>6122.098</v>
      </c>
      <c r="G50" s="2842"/>
      <c r="M50" s="2840"/>
      <c r="N50" s="2840"/>
      <c r="O50" s="2840"/>
    </row>
    <row r="51" spans="1:15" ht="16.5" x14ac:dyDescent="0.3">
      <c r="A51" s="2843" t="s">
        <v>5473</v>
      </c>
      <c r="B51" s="2844" t="s">
        <v>5474</v>
      </c>
      <c r="C51" s="3808" t="s">
        <v>5475</v>
      </c>
      <c r="D51" s="3796">
        <v>982634.17615404981</v>
      </c>
      <c r="E51" s="3796">
        <v>1099675.6134445807</v>
      </c>
      <c r="F51" s="3796">
        <v>1241551.8400327892</v>
      </c>
      <c r="G51" s="2842"/>
      <c r="M51" s="2840"/>
      <c r="N51" s="2840"/>
      <c r="O51" s="2840"/>
    </row>
    <row r="52" spans="1:15" ht="16.5" x14ac:dyDescent="0.3">
      <c r="A52" s="2843" t="s">
        <v>5476</v>
      </c>
      <c r="B52" s="2844" t="s">
        <v>5477</v>
      </c>
      <c r="C52" s="3808" t="s">
        <v>5416</v>
      </c>
      <c r="D52" s="3797">
        <v>0</v>
      </c>
      <c r="E52" s="3797">
        <v>0</v>
      </c>
      <c r="F52" s="3797">
        <v>0</v>
      </c>
      <c r="G52" s="2842"/>
      <c r="M52" s="2840"/>
      <c r="N52" s="2840"/>
      <c r="O52" s="2840"/>
    </row>
    <row r="53" spans="1:15" ht="16.5" x14ac:dyDescent="0.3">
      <c r="A53" s="2843" t="s">
        <v>5478</v>
      </c>
      <c r="B53" s="2844" t="s">
        <v>5479</v>
      </c>
      <c r="C53" s="3808" t="s">
        <v>5463</v>
      </c>
      <c r="D53" s="3797"/>
      <c r="E53" s="3797"/>
      <c r="F53" s="3797"/>
      <c r="G53" s="2842"/>
      <c r="M53" s="2840"/>
      <c r="N53" s="2840"/>
      <c r="O53" s="2840"/>
    </row>
    <row r="54" spans="1:15" ht="16.5" x14ac:dyDescent="0.3">
      <c r="A54" s="2843" t="s">
        <v>5480</v>
      </c>
      <c r="B54" s="2844" t="s">
        <v>5481</v>
      </c>
      <c r="C54" s="3808" t="s">
        <v>5466</v>
      </c>
      <c r="D54" s="3796"/>
      <c r="E54" s="3796"/>
      <c r="F54" s="3796"/>
      <c r="G54" s="2842"/>
      <c r="M54" s="2840"/>
      <c r="N54" s="2840"/>
      <c r="O54" s="2840"/>
    </row>
    <row r="55" spans="1:15" ht="16.5" x14ac:dyDescent="0.3">
      <c r="A55" s="2843" t="s">
        <v>5482</v>
      </c>
      <c r="B55" s="2844" t="s">
        <v>5483</v>
      </c>
      <c r="C55" s="3808" t="s">
        <v>5419</v>
      </c>
      <c r="D55" s="3796">
        <v>0</v>
      </c>
      <c r="E55" s="3796">
        <v>0</v>
      </c>
      <c r="F55" s="3796">
        <v>0</v>
      </c>
      <c r="G55" s="2842"/>
      <c r="M55" s="2840"/>
      <c r="N55" s="2840"/>
      <c r="O55" s="2840"/>
    </row>
    <row r="56" spans="1:15" ht="16.5" x14ac:dyDescent="0.3">
      <c r="A56" s="2843" t="s">
        <v>5484</v>
      </c>
      <c r="B56" s="2844" t="s">
        <v>5485</v>
      </c>
      <c r="C56" s="3808" t="s">
        <v>5463</v>
      </c>
      <c r="D56" s="3796"/>
      <c r="E56" s="3796"/>
      <c r="F56" s="3797"/>
      <c r="G56" s="2842"/>
      <c r="M56" s="2840"/>
      <c r="N56" s="2840"/>
      <c r="O56" s="2840"/>
    </row>
    <row r="57" spans="1:15" ht="16.5" x14ac:dyDescent="0.3">
      <c r="A57" s="2843" t="s">
        <v>5486</v>
      </c>
      <c r="B57" s="2844" t="s">
        <v>5487</v>
      </c>
      <c r="C57" s="3808" t="s">
        <v>5466</v>
      </c>
      <c r="D57" s="3796"/>
      <c r="E57" s="3796"/>
      <c r="F57" s="3796"/>
      <c r="G57" s="2842"/>
      <c r="M57" s="2840"/>
      <c r="N57" s="2840"/>
      <c r="O57" s="2840"/>
    </row>
    <row r="58" spans="1:15" ht="16.5" x14ac:dyDescent="0.3">
      <c r="A58" s="2843" t="s">
        <v>5488</v>
      </c>
      <c r="B58" s="2844" t="s">
        <v>5489</v>
      </c>
      <c r="C58" s="3808" t="s">
        <v>5422</v>
      </c>
      <c r="D58" s="3796">
        <v>259430.86005404967</v>
      </c>
      <c r="E58" s="3796">
        <v>253733.44044458066</v>
      </c>
      <c r="F58" s="3796">
        <v>269721.86225128855</v>
      </c>
      <c r="G58" s="2842"/>
      <c r="M58" s="2840"/>
      <c r="N58" s="2840"/>
      <c r="O58" s="2840"/>
    </row>
    <row r="59" spans="1:15" ht="16.5" x14ac:dyDescent="0.3">
      <c r="A59" s="2843" t="s">
        <v>5490</v>
      </c>
      <c r="B59" s="2844" t="s">
        <v>5491</v>
      </c>
      <c r="C59" s="3808" t="s">
        <v>5463</v>
      </c>
      <c r="D59" s="3797">
        <v>259430.86005404967</v>
      </c>
      <c r="E59" s="3797">
        <v>253733.44044458066</v>
      </c>
      <c r="F59" s="3797">
        <v>269721.86225128855</v>
      </c>
      <c r="G59" s="2842"/>
      <c r="M59" s="2840"/>
      <c r="N59" s="2840"/>
      <c r="O59" s="2840"/>
    </row>
    <row r="60" spans="1:15" ht="16.5" x14ac:dyDescent="0.3">
      <c r="A60" s="2843" t="s">
        <v>5492</v>
      </c>
      <c r="B60" s="2844" t="s">
        <v>5493</v>
      </c>
      <c r="C60" s="3808" t="s">
        <v>5466</v>
      </c>
      <c r="D60" s="3796"/>
      <c r="E60" s="3796"/>
      <c r="F60" s="3796"/>
      <c r="G60" s="2842"/>
      <c r="M60" s="2840"/>
      <c r="N60" s="2840"/>
      <c r="O60" s="2840"/>
    </row>
    <row r="61" spans="1:15" ht="16.5" x14ac:dyDescent="0.3">
      <c r="A61" s="2843" t="s">
        <v>5494</v>
      </c>
      <c r="B61" s="2844" t="s">
        <v>5495</v>
      </c>
      <c r="C61" s="3808" t="s">
        <v>5425</v>
      </c>
      <c r="D61" s="3796">
        <v>723203.31610000017</v>
      </c>
      <c r="E61" s="3796">
        <v>845942.17300000007</v>
      </c>
      <c r="F61" s="3796">
        <v>971829.97778150055</v>
      </c>
      <c r="G61" s="2842"/>
      <c r="H61" s="2842"/>
      <c r="M61" s="2840"/>
      <c r="N61" s="2840"/>
      <c r="O61" s="2840"/>
    </row>
    <row r="62" spans="1:15" ht="16.5" x14ac:dyDescent="0.3">
      <c r="A62" s="2843" t="s">
        <v>5496</v>
      </c>
      <c r="B62" s="2844" t="s">
        <v>5497</v>
      </c>
      <c r="C62" s="3808" t="s">
        <v>5463</v>
      </c>
      <c r="D62" s="3797">
        <v>723132.01710000017</v>
      </c>
      <c r="E62" s="3797">
        <v>845837.65800000005</v>
      </c>
      <c r="F62" s="3797">
        <v>971686.93378150056</v>
      </c>
      <c r="G62" s="2842"/>
      <c r="H62" s="2842"/>
      <c r="M62" s="2840"/>
      <c r="N62" s="2840"/>
      <c r="O62" s="2840"/>
    </row>
    <row r="63" spans="1:15" ht="16.5" x14ac:dyDescent="0.3">
      <c r="A63" s="2843"/>
      <c r="B63" s="2844"/>
      <c r="C63" s="3809" t="s">
        <v>5377</v>
      </c>
      <c r="D63" s="3796">
        <v>722188.31010000012</v>
      </c>
      <c r="E63" s="3796">
        <v>845157.04700000002</v>
      </c>
      <c r="F63" s="3796">
        <v>970706.03778150061</v>
      </c>
      <c r="G63" s="2842"/>
      <c r="M63" s="2840"/>
      <c r="N63" s="2840"/>
      <c r="O63" s="2840"/>
    </row>
    <row r="64" spans="1:15" ht="16.5" x14ac:dyDescent="0.3">
      <c r="A64" s="2843" t="s">
        <v>5498</v>
      </c>
      <c r="B64" s="2844" t="s">
        <v>5499</v>
      </c>
      <c r="C64" s="3808" t="s">
        <v>5466</v>
      </c>
      <c r="D64" s="3796">
        <v>71.299000000000007</v>
      </c>
      <c r="E64" s="3796">
        <v>104.515</v>
      </c>
      <c r="F64" s="3796">
        <v>143.04399999999998</v>
      </c>
      <c r="G64" s="2842"/>
      <c r="M64" s="2840"/>
      <c r="N64" s="2840"/>
      <c r="O64" s="2840"/>
    </row>
    <row r="65" spans="1:15" ht="16.5" x14ac:dyDescent="0.3">
      <c r="A65" s="2843" t="s">
        <v>5500</v>
      </c>
      <c r="B65" s="2844" t="s">
        <v>5501</v>
      </c>
      <c r="C65" s="3808" t="s">
        <v>5502</v>
      </c>
      <c r="D65" s="3796">
        <v>427786.23047320877</v>
      </c>
      <c r="E65" s="3796">
        <v>581936.21282665269</v>
      </c>
      <c r="F65" s="3796">
        <v>610737.04006180679</v>
      </c>
      <c r="G65" s="2842"/>
      <c r="M65" s="2840"/>
      <c r="N65" s="2840"/>
      <c r="O65" s="2840"/>
    </row>
    <row r="66" spans="1:15" ht="16.5" x14ac:dyDescent="0.3">
      <c r="A66" s="2843" t="s">
        <v>5503</v>
      </c>
      <c r="B66" s="2844" t="s">
        <v>5504</v>
      </c>
      <c r="C66" s="3808" t="s">
        <v>5416</v>
      </c>
      <c r="D66" s="3796"/>
      <c r="E66" s="3796"/>
      <c r="F66" s="3796"/>
      <c r="G66" s="2842"/>
      <c r="M66" s="2840"/>
      <c r="N66" s="2840"/>
      <c r="O66" s="2840"/>
    </row>
    <row r="67" spans="1:15" ht="16.5" x14ac:dyDescent="0.3">
      <c r="A67" s="2843" t="s">
        <v>5505</v>
      </c>
      <c r="B67" s="2844" t="s">
        <v>5506</v>
      </c>
      <c r="C67" s="3808" t="s">
        <v>5419</v>
      </c>
      <c r="D67" s="3796"/>
      <c r="E67" s="3796"/>
      <c r="F67" s="3796"/>
      <c r="G67" s="2842"/>
      <c r="M67" s="2840"/>
      <c r="N67" s="2840"/>
      <c r="O67" s="2840"/>
    </row>
    <row r="68" spans="1:15" ht="16.5" x14ac:dyDescent="0.3">
      <c r="A68" s="2843" t="s">
        <v>5507</v>
      </c>
      <c r="B68" s="2844" t="s">
        <v>5508</v>
      </c>
      <c r="C68" s="3808" t="s">
        <v>5422</v>
      </c>
      <c r="D68" s="3796">
        <v>307953.86117320874</v>
      </c>
      <c r="E68" s="3796">
        <v>300661.32172665274</v>
      </c>
      <c r="F68" s="3796">
        <v>241402.73021702055</v>
      </c>
      <c r="G68" s="2842"/>
      <c r="M68" s="2840"/>
      <c r="N68" s="2840"/>
      <c r="O68" s="2840"/>
    </row>
    <row r="69" spans="1:15" ht="16.5" x14ac:dyDescent="0.3">
      <c r="A69" s="2843" t="s">
        <v>5509</v>
      </c>
      <c r="B69" s="2844" t="s">
        <v>5510</v>
      </c>
      <c r="C69" s="3808" t="s">
        <v>5425</v>
      </c>
      <c r="D69" s="3796">
        <v>119832.36930000001</v>
      </c>
      <c r="E69" s="3796">
        <v>281274.89110000001</v>
      </c>
      <c r="F69" s="3796">
        <v>369334.30984478624</v>
      </c>
      <c r="G69" s="2842"/>
      <c r="M69" s="2840"/>
      <c r="N69" s="2840"/>
      <c r="O69" s="2840"/>
    </row>
    <row r="70" spans="1:15" ht="16.5" x14ac:dyDescent="0.3">
      <c r="A70" s="2843"/>
      <c r="B70" s="2844"/>
      <c r="C70" s="3809" t="s">
        <v>5377</v>
      </c>
      <c r="D70" s="3796">
        <v>119832.36930000001</v>
      </c>
      <c r="E70" s="3796">
        <v>281274.89110000001</v>
      </c>
      <c r="F70" s="3796">
        <v>369310.77784478624</v>
      </c>
      <c r="G70" s="2842"/>
      <c r="M70" s="2840"/>
      <c r="N70" s="2840"/>
      <c r="O70" s="2840"/>
    </row>
    <row r="71" spans="1:15" ht="16.5" x14ac:dyDescent="0.3">
      <c r="A71" s="2843" t="s">
        <v>5511</v>
      </c>
      <c r="B71" s="2844" t="s">
        <v>5512</v>
      </c>
      <c r="C71" s="3808" t="s">
        <v>5513</v>
      </c>
      <c r="D71" s="3796">
        <v>295758.92464020761</v>
      </c>
      <c r="E71" s="3796">
        <v>297894.23794122325</v>
      </c>
      <c r="F71" s="3796">
        <v>350792.6016381816</v>
      </c>
      <c r="G71" s="2842"/>
      <c r="M71" s="2840"/>
      <c r="N71" s="2840"/>
      <c r="O71" s="2840"/>
    </row>
    <row r="72" spans="1:15" ht="16.5" x14ac:dyDescent="0.3">
      <c r="A72" s="2843" t="s">
        <v>5514</v>
      </c>
      <c r="B72" s="2844" t="s">
        <v>5515</v>
      </c>
      <c r="C72" s="3808" t="s">
        <v>5416</v>
      </c>
      <c r="D72" s="3797">
        <v>0</v>
      </c>
      <c r="E72" s="3797">
        <v>0</v>
      </c>
      <c r="F72" s="3797">
        <v>0</v>
      </c>
      <c r="G72" s="2842"/>
      <c r="M72" s="2840"/>
      <c r="N72" s="2840"/>
      <c r="O72" s="2840"/>
    </row>
    <row r="73" spans="1:15" ht="16.5" x14ac:dyDescent="0.3">
      <c r="A73" s="2843" t="s">
        <v>5516</v>
      </c>
      <c r="B73" s="2844" t="s">
        <v>5517</v>
      </c>
      <c r="C73" s="3808" t="s">
        <v>5463</v>
      </c>
      <c r="D73" s="3797"/>
      <c r="E73" s="3797"/>
      <c r="F73" s="3797"/>
      <c r="G73" s="2842"/>
      <c r="M73" s="2840"/>
      <c r="N73" s="2840"/>
      <c r="O73" s="2840"/>
    </row>
    <row r="74" spans="1:15" ht="16.5" x14ac:dyDescent="0.3">
      <c r="A74" s="2843" t="s">
        <v>5518</v>
      </c>
      <c r="B74" s="2844" t="s">
        <v>5519</v>
      </c>
      <c r="C74" s="3808" t="s">
        <v>5466</v>
      </c>
      <c r="D74" s="3796"/>
      <c r="E74" s="3796"/>
      <c r="F74" s="3796"/>
      <c r="G74" s="2842"/>
      <c r="M74" s="2840"/>
      <c r="N74" s="2840"/>
      <c r="O74" s="2840"/>
    </row>
    <row r="75" spans="1:15" ht="16.5" x14ac:dyDescent="0.3">
      <c r="A75" s="2843" t="s">
        <v>5520</v>
      </c>
      <c r="B75" s="2844" t="s">
        <v>5521</v>
      </c>
      <c r="C75" s="3808" t="s">
        <v>5419</v>
      </c>
      <c r="D75" s="3796">
        <v>0</v>
      </c>
      <c r="E75" s="3796">
        <v>0</v>
      </c>
      <c r="F75" s="3796">
        <v>0</v>
      </c>
      <c r="G75" s="2842"/>
      <c r="M75" s="2840"/>
      <c r="N75" s="2840"/>
      <c r="O75" s="2840"/>
    </row>
    <row r="76" spans="1:15" ht="16.5" x14ac:dyDescent="0.3">
      <c r="A76" s="2843" t="s">
        <v>5522</v>
      </c>
      <c r="B76" s="2844" t="s">
        <v>5523</v>
      </c>
      <c r="C76" s="3808" t="s">
        <v>5463</v>
      </c>
      <c r="D76" s="3796"/>
      <c r="E76" s="3796"/>
      <c r="F76" s="3797"/>
      <c r="G76" s="2842"/>
      <c r="M76" s="2840"/>
      <c r="N76" s="2840"/>
      <c r="O76" s="2840"/>
    </row>
    <row r="77" spans="1:15" ht="16.5" x14ac:dyDescent="0.3">
      <c r="A77" s="2843" t="s">
        <v>5524</v>
      </c>
      <c r="B77" s="2844" t="s">
        <v>5525</v>
      </c>
      <c r="C77" s="3808" t="s">
        <v>5466</v>
      </c>
      <c r="D77" s="3799"/>
      <c r="E77" s="3799"/>
      <c r="F77" s="3796"/>
      <c r="G77" s="2842"/>
      <c r="M77" s="2840"/>
      <c r="N77" s="2840"/>
      <c r="O77" s="2840"/>
    </row>
    <row r="78" spans="1:15" ht="16.5" x14ac:dyDescent="0.3">
      <c r="A78" s="2843" t="s">
        <v>5526</v>
      </c>
      <c r="B78" s="2844" t="s">
        <v>5527</v>
      </c>
      <c r="C78" s="3808" t="s">
        <v>5422</v>
      </c>
      <c r="D78" s="3796">
        <v>1435.6959402076577</v>
      </c>
      <c r="E78" s="3796">
        <v>2071.2664412232484</v>
      </c>
      <c r="F78" s="3796">
        <v>1769.3447509915045</v>
      </c>
      <c r="G78" s="2842"/>
      <c r="M78" s="2840"/>
      <c r="N78" s="2840"/>
      <c r="O78" s="2840"/>
    </row>
    <row r="79" spans="1:15" ht="16.5" x14ac:dyDescent="0.3">
      <c r="A79" s="2843" t="s">
        <v>5528</v>
      </c>
      <c r="B79" s="2844" t="s">
        <v>5529</v>
      </c>
      <c r="C79" s="3808" t="s">
        <v>5463</v>
      </c>
      <c r="D79" s="3797"/>
      <c r="E79" s="3797"/>
      <c r="F79" s="3797"/>
      <c r="G79" s="2842"/>
      <c r="M79" s="2840"/>
      <c r="N79" s="2840"/>
      <c r="O79" s="2840"/>
    </row>
    <row r="80" spans="1:15" ht="16.5" x14ac:dyDescent="0.3">
      <c r="A80" s="2843" t="s">
        <v>5530</v>
      </c>
      <c r="B80" s="2844" t="s">
        <v>5531</v>
      </c>
      <c r="C80" s="3808" t="s">
        <v>5466</v>
      </c>
      <c r="D80" s="3796">
        <v>1435.6959402076577</v>
      </c>
      <c r="E80" s="3796">
        <v>2071.2664412232484</v>
      </c>
      <c r="F80" s="3796">
        <v>1769.3447509915045</v>
      </c>
      <c r="G80" s="2842"/>
      <c r="M80" s="2840"/>
      <c r="N80" s="2840"/>
      <c r="O80" s="2840"/>
    </row>
    <row r="81" spans="1:15" ht="16.5" x14ac:dyDescent="0.3">
      <c r="A81" s="2843" t="s">
        <v>5532</v>
      </c>
      <c r="B81" s="2844" t="s">
        <v>5533</v>
      </c>
      <c r="C81" s="3808" t="s">
        <v>5425</v>
      </c>
      <c r="D81" s="3796">
        <v>294323.22869999998</v>
      </c>
      <c r="E81" s="3796">
        <v>295822.97149999999</v>
      </c>
      <c r="F81" s="3796">
        <v>349023.2568871901</v>
      </c>
      <c r="G81" s="2842"/>
      <c r="M81" s="2840"/>
      <c r="N81" s="2840"/>
      <c r="O81" s="2840"/>
    </row>
    <row r="82" spans="1:15" ht="16.5" x14ac:dyDescent="0.3">
      <c r="A82" s="2843" t="s">
        <v>5534</v>
      </c>
      <c r="B82" s="2844" t="s">
        <v>5535</v>
      </c>
      <c r="C82" s="3808" t="s">
        <v>5463</v>
      </c>
      <c r="D82" s="3797">
        <v>294323.22869999998</v>
      </c>
      <c r="E82" s="3797">
        <v>295822.97149999999</v>
      </c>
      <c r="F82" s="3797">
        <v>349023.2568871901</v>
      </c>
      <c r="G82" s="2842"/>
      <c r="M82" s="2840"/>
      <c r="N82" s="2840"/>
      <c r="O82" s="2840"/>
    </row>
    <row r="83" spans="1:15" ht="16.5" x14ac:dyDescent="0.3">
      <c r="A83" s="2843"/>
      <c r="B83" s="2844"/>
      <c r="C83" s="3809" t="s">
        <v>5377</v>
      </c>
      <c r="D83" s="3796">
        <v>294323.22869999998</v>
      </c>
      <c r="E83" s="3796">
        <v>295822.97149999999</v>
      </c>
      <c r="F83" s="3796">
        <v>349023.2568871901</v>
      </c>
      <c r="G83" s="2842"/>
      <c r="M83" s="2840"/>
      <c r="N83" s="2840"/>
      <c r="O83" s="2840"/>
    </row>
    <row r="84" spans="1:15" ht="16.5" x14ac:dyDescent="0.3">
      <c r="A84" s="2843" t="s">
        <v>5536</v>
      </c>
      <c r="B84" s="2844" t="s">
        <v>5537</v>
      </c>
      <c r="C84" s="3808" t="s">
        <v>5466</v>
      </c>
      <c r="D84" s="3798"/>
      <c r="E84" s="3798"/>
      <c r="F84" s="3798"/>
      <c r="G84" s="2842"/>
      <c r="M84" s="2840"/>
      <c r="N84" s="2840"/>
      <c r="O84" s="2840"/>
    </row>
    <row r="85" spans="1:15" ht="16.5" x14ac:dyDescent="0.3">
      <c r="A85" s="2843" t="s">
        <v>5538</v>
      </c>
      <c r="B85" s="2844" t="s">
        <v>5539</v>
      </c>
      <c r="C85" s="3808" t="s">
        <v>5540</v>
      </c>
      <c r="D85" s="3796">
        <v>152900.82534552345</v>
      </c>
      <c r="E85" s="3796">
        <v>178854.95709232739</v>
      </c>
      <c r="F85" s="3796">
        <v>200348.68133287434</v>
      </c>
      <c r="G85" s="2842"/>
      <c r="M85" s="2840"/>
      <c r="N85" s="2840"/>
      <c r="O85" s="2840"/>
    </row>
    <row r="86" spans="1:15" ht="16.5" x14ac:dyDescent="0.3">
      <c r="A86" s="2843" t="s">
        <v>5541</v>
      </c>
      <c r="B86" s="2844" t="s">
        <v>5542</v>
      </c>
      <c r="C86" s="3808" t="s">
        <v>5543</v>
      </c>
      <c r="D86" s="3796">
        <v>10887.44390253</v>
      </c>
      <c r="E86" s="3796">
        <v>16674.614317179999</v>
      </c>
      <c r="F86" s="3796">
        <v>17357.96307804</v>
      </c>
      <c r="G86" s="2842"/>
      <c r="M86" s="2840"/>
      <c r="N86" s="2840"/>
      <c r="O86" s="2840"/>
    </row>
    <row r="87" spans="1:15" ht="16.5" x14ac:dyDescent="0.3">
      <c r="A87" s="2843" t="s">
        <v>5544</v>
      </c>
      <c r="B87" s="2844" t="s">
        <v>5545</v>
      </c>
      <c r="C87" s="3808" t="s">
        <v>5546</v>
      </c>
      <c r="D87" s="3796">
        <v>4978.2981582900002</v>
      </c>
      <c r="E87" s="3796">
        <v>4337.6061293399998</v>
      </c>
      <c r="F87" s="3796">
        <v>4278.3709800200004</v>
      </c>
      <c r="G87" s="2842"/>
      <c r="M87" s="2840"/>
      <c r="N87" s="2840"/>
      <c r="O87" s="2840"/>
    </row>
    <row r="88" spans="1:15" ht="16.5" x14ac:dyDescent="0.3">
      <c r="A88" s="2843" t="s">
        <v>5547</v>
      </c>
      <c r="B88" s="2844" t="s">
        <v>5548</v>
      </c>
      <c r="C88" s="3808" t="s">
        <v>5549</v>
      </c>
      <c r="D88" s="3796">
        <v>1600.21502435344</v>
      </c>
      <c r="E88" s="3796">
        <v>1454.8429065473872</v>
      </c>
      <c r="F88" s="3796">
        <v>1008.652255914373</v>
      </c>
      <c r="G88" s="2842"/>
      <c r="M88" s="2840"/>
      <c r="N88" s="2840"/>
      <c r="O88" s="2840"/>
    </row>
    <row r="89" spans="1:15" ht="16.5" x14ac:dyDescent="0.3">
      <c r="A89" s="2843" t="s">
        <v>5550</v>
      </c>
      <c r="B89" s="2844" t="s">
        <v>5551</v>
      </c>
      <c r="C89" s="3808" t="s">
        <v>5552</v>
      </c>
      <c r="D89" s="3796">
        <v>135434.86826035002</v>
      </c>
      <c r="E89" s="3796">
        <v>156387.89373926001</v>
      </c>
      <c r="F89" s="3796">
        <v>177703.69501889998</v>
      </c>
      <c r="G89" s="2842"/>
      <c r="M89" s="2840"/>
      <c r="N89" s="2840"/>
      <c r="O89" s="2840"/>
    </row>
    <row r="90" spans="1:15" ht="16.5" x14ac:dyDescent="0.3">
      <c r="A90" s="2843" t="s">
        <v>5553</v>
      </c>
      <c r="B90" s="2844" t="s">
        <v>5554</v>
      </c>
      <c r="C90" s="3808" t="s">
        <v>5502</v>
      </c>
      <c r="D90" s="3796">
        <v>37565.852503869995</v>
      </c>
      <c r="E90" s="3796">
        <v>29333.727436069999</v>
      </c>
      <c r="F90" s="3796">
        <v>40148.109659429996</v>
      </c>
      <c r="G90" s="2842"/>
      <c r="M90" s="2840"/>
      <c r="N90" s="2840"/>
      <c r="O90" s="2840"/>
    </row>
    <row r="91" spans="1:15" ht="16.5" x14ac:dyDescent="0.3">
      <c r="A91" s="2843" t="s">
        <v>5555</v>
      </c>
      <c r="B91" s="2844" t="s">
        <v>5556</v>
      </c>
      <c r="C91" s="3808" t="s">
        <v>5557</v>
      </c>
      <c r="D91" s="3796"/>
      <c r="E91" s="3796"/>
      <c r="F91" s="3796"/>
      <c r="G91" s="2842"/>
      <c r="M91" s="2840"/>
      <c r="N91" s="2840"/>
      <c r="O91" s="2840"/>
    </row>
    <row r="92" spans="1:15" ht="16.5" x14ac:dyDescent="0.3">
      <c r="A92" s="2843" t="s">
        <v>5558</v>
      </c>
      <c r="B92" s="2844" t="s">
        <v>5559</v>
      </c>
      <c r="C92" s="3808" t="s">
        <v>5560</v>
      </c>
      <c r="D92" s="3796"/>
      <c r="E92" s="3796"/>
      <c r="F92" s="3796"/>
      <c r="G92" s="2842"/>
      <c r="M92" s="2840"/>
      <c r="N92" s="2840"/>
      <c r="O92" s="2840"/>
    </row>
    <row r="93" spans="1:15" ht="16.5" x14ac:dyDescent="0.3">
      <c r="A93" s="2843" t="s">
        <v>5561</v>
      </c>
      <c r="B93" s="2844" t="s">
        <v>5562</v>
      </c>
      <c r="C93" s="3808" t="s">
        <v>5563</v>
      </c>
      <c r="D93" s="3796">
        <v>97869.015756480017</v>
      </c>
      <c r="E93" s="3796">
        <v>123453.15630318999</v>
      </c>
      <c r="F93" s="3796">
        <v>127510.44535947</v>
      </c>
      <c r="G93" s="2842"/>
      <c r="M93" s="2840"/>
      <c r="N93" s="2840"/>
      <c r="O93" s="2840"/>
    </row>
    <row r="94" spans="1:15" ht="15.75" customHeight="1" x14ac:dyDescent="0.3">
      <c r="A94" s="2843" t="s">
        <v>5564</v>
      </c>
      <c r="B94" s="2844" t="s">
        <v>5565</v>
      </c>
      <c r="C94" s="3808" t="s">
        <v>5566</v>
      </c>
      <c r="D94" s="3796"/>
      <c r="E94" s="3796"/>
      <c r="F94" s="3796"/>
      <c r="G94" s="2842"/>
      <c r="M94" s="2840"/>
      <c r="N94" s="2840"/>
      <c r="O94" s="2840"/>
    </row>
    <row r="95" spans="1:15" ht="15.75" customHeight="1" x14ac:dyDescent="0.3">
      <c r="A95" s="2843" t="s">
        <v>5567</v>
      </c>
      <c r="B95" s="2844" t="s">
        <v>5568</v>
      </c>
      <c r="C95" s="3808" t="s">
        <v>5413</v>
      </c>
      <c r="D95" s="3796">
        <v>97869.015756480017</v>
      </c>
      <c r="E95" s="3796">
        <v>123453.15630318999</v>
      </c>
      <c r="F95" s="3796">
        <v>127510.44535947</v>
      </c>
      <c r="G95" s="2842"/>
      <c r="M95" s="2840"/>
      <c r="N95" s="2840"/>
      <c r="O95" s="2840"/>
    </row>
    <row r="96" spans="1:15" ht="15.75" customHeight="1" x14ac:dyDescent="0.3">
      <c r="A96" s="2843" t="s">
        <v>5569</v>
      </c>
      <c r="B96" s="2844" t="s">
        <v>5570</v>
      </c>
      <c r="C96" s="3808" t="s">
        <v>5571</v>
      </c>
      <c r="D96" s="3796"/>
      <c r="E96" s="3796"/>
      <c r="F96" s="3796"/>
      <c r="G96" s="2842"/>
      <c r="M96" s="2840"/>
      <c r="N96" s="2840"/>
      <c r="O96" s="2840"/>
    </row>
    <row r="97" spans="1:15" ht="15.75" customHeight="1" x14ac:dyDescent="0.3">
      <c r="A97" s="2843" t="s">
        <v>5572</v>
      </c>
      <c r="B97" s="2844" t="s">
        <v>5573</v>
      </c>
      <c r="C97" s="3808" t="s">
        <v>5574</v>
      </c>
      <c r="D97" s="3796"/>
      <c r="E97" s="3796"/>
      <c r="F97" s="3796"/>
      <c r="G97" s="2842"/>
      <c r="M97" s="2840"/>
      <c r="N97" s="2840"/>
      <c r="O97" s="2840"/>
    </row>
    <row r="98" spans="1:15" ht="15.75" customHeight="1" x14ac:dyDescent="0.3">
      <c r="A98" s="2843" t="s">
        <v>5575</v>
      </c>
      <c r="B98" s="2844" t="s">
        <v>5576</v>
      </c>
      <c r="C98" s="3808" t="s">
        <v>5577</v>
      </c>
      <c r="D98" s="3796">
        <v>0</v>
      </c>
      <c r="E98" s="3796">
        <v>3601.01</v>
      </c>
      <c r="F98" s="3796">
        <v>10045.14</v>
      </c>
      <c r="G98" s="2842"/>
      <c r="M98" s="2840"/>
      <c r="N98" s="2840"/>
      <c r="O98" s="2840"/>
    </row>
    <row r="99" spans="1:15" ht="5.25" customHeight="1" thickBot="1" x14ac:dyDescent="0.35">
      <c r="A99" s="2843"/>
      <c r="B99" s="2844"/>
      <c r="C99" s="3800"/>
      <c r="D99" s="2851"/>
      <c r="E99" s="2851"/>
      <c r="F99" s="2851"/>
      <c r="G99" s="2842"/>
      <c r="M99" s="2840"/>
      <c r="N99" s="2840"/>
      <c r="O99" s="2840"/>
    </row>
    <row r="100" spans="1:15" s="2839" customFormat="1" ht="15.75" customHeight="1" thickTop="1" x14ac:dyDescent="0.3">
      <c r="A100" s="2835" t="s">
        <v>5578</v>
      </c>
      <c r="B100" s="2836" t="s">
        <v>5579</v>
      </c>
      <c r="C100" s="3801" t="s">
        <v>5580</v>
      </c>
      <c r="D100" s="3802">
        <v>14646351.462103304</v>
      </c>
      <c r="E100" s="3802">
        <v>15016000.592775272</v>
      </c>
      <c r="F100" s="3802">
        <v>15498582.475638941</v>
      </c>
      <c r="G100" s="2837"/>
      <c r="H100" s="2838"/>
      <c r="M100" s="2840"/>
      <c r="N100" s="2840"/>
      <c r="O100" s="2840"/>
    </row>
    <row r="101" spans="1:15" ht="15.75" customHeight="1" x14ac:dyDescent="0.3">
      <c r="A101" s="2843" t="s">
        <v>5581</v>
      </c>
      <c r="B101" s="2844" t="s">
        <v>5582</v>
      </c>
      <c r="C101" s="3808" t="s">
        <v>5583</v>
      </c>
      <c r="D101" s="3797">
        <v>10016678.912167965</v>
      </c>
      <c r="E101" s="3797">
        <v>10202635.67438959</v>
      </c>
      <c r="F101" s="3797">
        <v>11091842.045388058</v>
      </c>
      <c r="G101" s="2842"/>
      <c r="M101" s="2840"/>
      <c r="N101" s="2840"/>
      <c r="O101" s="2840"/>
    </row>
    <row r="102" spans="1:15" ht="15.75" customHeight="1" x14ac:dyDescent="0.3">
      <c r="A102" s="2843" t="s">
        <v>5584</v>
      </c>
      <c r="B102" s="2844" t="s">
        <v>5585</v>
      </c>
      <c r="C102" s="3808" t="s">
        <v>5373</v>
      </c>
      <c r="D102" s="3797">
        <v>6366677.7673534043</v>
      </c>
      <c r="E102" s="3797">
        <v>6309142.9664816596</v>
      </c>
      <c r="F102" s="3797">
        <v>6812222.6233383818</v>
      </c>
      <c r="G102" s="2842"/>
      <c r="M102" s="2840"/>
      <c r="N102" s="2840"/>
      <c r="O102" s="2840"/>
    </row>
    <row r="103" spans="1:15" ht="15.75" customHeight="1" x14ac:dyDescent="0.3">
      <c r="A103" s="2843" t="s">
        <v>5586</v>
      </c>
      <c r="B103" s="2844" t="s">
        <v>5587</v>
      </c>
      <c r="C103" s="3808" t="s">
        <v>5588</v>
      </c>
      <c r="D103" s="3796">
        <v>-26579</v>
      </c>
      <c r="E103" s="3797">
        <v>-21310</v>
      </c>
      <c r="F103" s="3797">
        <v>-20732</v>
      </c>
      <c r="G103" s="2842"/>
      <c r="M103" s="2840"/>
      <c r="N103" s="2840"/>
      <c r="O103" s="2840"/>
    </row>
    <row r="104" spans="1:15" ht="15.75" customHeight="1" x14ac:dyDescent="0.3">
      <c r="A104" s="2843" t="s">
        <v>5589</v>
      </c>
      <c r="B104" s="2844" t="s">
        <v>5590</v>
      </c>
      <c r="C104" s="3808" t="s">
        <v>5591</v>
      </c>
      <c r="D104" s="3796">
        <v>6393256.7673534043</v>
      </c>
      <c r="E104" s="3796">
        <v>6330452.9664816596</v>
      </c>
      <c r="F104" s="3797">
        <v>6832954.6233383818</v>
      </c>
      <c r="G104" s="2842"/>
      <c r="M104" s="2840"/>
      <c r="N104" s="2840"/>
      <c r="O104" s="2840"/>
    </row>
    <row r="105" spans="1:15" s="2856" customFormat="1" ht="15.75" customHeight="1" x14ac:dyDescent="0.3">
      <c r="A105" s="2852"/>
      <c r="B105" s="2853"/>
      <c r="C105" s="3809" t="s">
        <v>5377</v>
      </c>
      <c r="D105" s="3798">
        <v>6222645.7738564704</v>
      </c>
      <c r="E105" s="3798">
        <v>6156042.9107698277</v>
      </c>
      <c r="F105" s="3796">
        <v>6660394.4733788185</v>
      </c>
      <c r="G105" s="2854"/>
      <c r="H105" s="2855"/>
      <c r="M105" s="2840"/>
      <c r="N105" s="2840"/>
      <c r="O105" s="2840"/>
    </row>
    <row r="106" spans="1:15" ht="15.75" customHeight="1" x14ac:dyDescent="0.3">
      <c r="A106" s="2843" t="s">
        <v>5592</v>
      </c>
      <c r="B106" s="2844" t="s">
        <v>5593</v>
      </c>
      <c r="C106" s="3808" t="s">
        <v>5383</v>
      </c>
      <c r="D106" s="3796">
        <v>3650001.1448145607</v>
      </c>
      <c r="E106" s="3798">
        <v>3893492.7079079309</v>
      </c>
      <c r="F106" s="3798">
        <v>4279619.4220496751</v>
      </c>
      <c r="G106" s="2842"/>
      <c r="M106" s="2840"/>
      <c r="N106" s="2840"/>
      <c r="O106" s="2840"/>
    </row>
    <row r="107" spans="1:15" ht="15.75" customHeight="1" x14ac:dyDescent="0.3">
      <c r="A107" s="2843" t="s">
        <v>5594</v>
      </c>
      <c r="B107" s="2844" t="s">
        <v>5595</v>
      </c>
      <c r="C107" s="3808" t="s">
        <v>5596</v>
      </c>
      <c r="D107" s="3796">
        <v>-372273</v>
      </c>
      <c r="E107" s="3796">
        <v>-213559</v>
      </c>
      <c r="F107" s="3798">
        <v>-154170</v>
      </c>
      <c r="G107" s="2842"/>
      <c r="M107" s="2840"/>
      <c r="N107" s="2840"/>
      <c r="O107" s="2840"/>
    </row>
    <row r="108" spans="1:15" ht="15.75" customHeight="1" x14ac:dyDescent="0.3">
      <c r="A108" s="2843" t="s">
        <v>5597</v>
      </c>
      <c r="B108" s="2844" t="s">
        <v>5598</v>
      </c>
      <c r="C108" s="3808" t="s">
        <v>5591</v>
      </c>
      <c r="D108" s="3796">
        <v>4022274.1448145607</v>
      </c>
      <c r="E108" s="3796">
        <v>4107051.7079079309</v>
      </c>
      <c r="F108" s="3796">
        <v>4433789.4220496751</v>
      </c>
      <c r="G108" s="2842"/>
      <c r="M108" s="2840"/>
      <c r="N108" s="2840"/>
      <c r="O108" s="2840"/>
    </row>
    <row r="109" spans="1:15" s="2856" customFormat="1" ht="15.75" customHeight="1" x14ac:dyDescent="0.3">
      <c r="A109" s="2852"/>
      <c r="B109" s="2853"/>
      <c r="C109" s="3809" t="s">
        <v>5377</v>
      </c>
      <c r="D109" s="3798">
        <v>3637420.0058145607</v>
      </c>
      <c r="E109" s="3798">
        <v>3880350.861907931</v>
      </c>
      <c r="F109" s="3796">
        <v>4262077.6059046751</v>
      </c>
      <c r="G109" s="2854"/>
      <c r="H109" s="2855"/>
      <c r="M109" s="2840"/>
      <c r="N109" s="2840"/>
      <c r="O109" s="2840"/>
    </row>
    <row r="110" spans="1:15" ht="15.75" customHeight="1" x14ac:dyDescent="0.3">
      <c r="A110" s="2843" t="s">
        <v>5599</v>
      </c>
      <c r="B110" s="2844" t="s">
        <v>5600</v>
      </c>
      <c r="C110" s="3808" t="s">
        <v>5392</v>
      </c>
      <c r="D110" s="3796">
        <v>1243040.4617982332</v>
      </c>
      <c r="E110" s="3798">
        <v>1136777.7463910189</v>
      </c>
      <c r="F110" s="3798">
        <v>1236612.2073221111</v>
      </c>
      <c r="G110" s="2842"/>
      <c r="M110" s="2840"/>
      <c r="N110" s="2840"/>
      <c r="O110" s="2840"/>
    </row>
    <row r="111" spans="1:15" ht="15.75" customHeight="1" x14ac:dyDescent="0.3">
      <c r="A111" s="2843" t="s">
        <v>5601</v>
      </c>
      <c r="B111" s="2844" t="s">
        <v>5602</v>
      </c>
      <c r="C111" s="3808" t="s">
        <v>5395</v>
      </c>
      <c r="D111" s="3796">
        <v>832927.32566282433</v>
      </c>
      <c r="E111" s="3796">
        <v>759668.5085799566</v>
      </c>
      <c r="F111" s="3796">
        <v>762451.79457110993</v>
      </c>
      <c r="G111" s="2842"/>
      <c r="H111" s="2842"/>
      <c r="M111" s="2840"/>
      <c r="N111" s="2840"/>
      <c r="O111" s="2840"/>
    </row>
    <row r="112" spans="1:15" ht="15.75" customHeight="1" x14ac:dyDescent="0.3">
      <c r="A112" s="2843"/>
      <c r="B112" s="2844"/>
      <c r="C112" s="3808" t="s">
        <v>5416</v>
      </c>
      <c r="D112" s="3796"/>
      <c r="E112" s="3796"/>
      <c r="F112" s="3796"/>
      <c r="G112" s="2842"/>
      <c r="H112" s="2842"/>
      <c r="M112" s="2840"/>
      <c r="N112" s="2840"/>
      <c r="O112" s="2840"/>
    </row>
    <row r="113" spans="1:15" ht="15.75" customHeight="1" x14ac:dyDescent="0.3">
      <c r="A113" s="2843" t="s">
        <v>5603</v>
      </c>
      <c r="B113" s="2844" t="s">
        <v>5604</v>
      </c>
      <c r="C113" s="3808" t="s">
        <v>5605</v>
      </c>
      <c r="D113" s="3796">
        <v>24</v>
      </c>
      <c r="E113" s="3796">
        <v>214</v>
      </c>
      <c r="F113" s="3796">
        <v>256</v>
      </c>
      <c r="G113" s="2842"/>
      <c r="M113" s="2840"/>
      <c r="N113" s="2840"/>
      <c r="O113" s="2840"/>
    </row>
    <row r="114" spans="1:15" ht="15.75" customHeight="1" x14ac:dyDescent="0.3">
      <c r="A114" s="2843"/>
      <c r="B114" s="2844"/>
      <c r="C114" s="3808" t="s">
        <v>5419</v>
      </c>
      <c r="D114" s="3796"/>
      <c r="E114" s="3796"/>
      <c r="F114" s="3796"/>
      <c r="G114" s="2842"/>
      <c r="M114" s="2840"/>
      <c r="N114" s="2840"/>
      <c r="O114" s="2840"/>
    </row>
    <row r="115" spans="1:15" ht="15.75" customHeight="1" x14ac:dyDescent="0.3">
      <c r="A115" s="2843" t="s">
        <v>5606</v>
      </c>
      <c r="B115" s="2844" t="s">
        <v>5607</v>
      </c>
      <c r="C115" s="3808" t="s">
        <v>5425</v>
      </c>
      <c r="D115" s="3797">
        <v>832903.32566282433</v>
      </c>
      <c r="E115" s="3796">
        <v>759454.5085799566</v>
      </c>
      <c r="F115" s="3796">
        <v>762195.79457110993</v>
      </c>
      <c r="G115" s="2842"/>
      <c r="M115" s="2840"/>
      <c r="N115" s="2840"/>
      <c r="O115" s="2840"/>
    </row>
    <row r="116" spans="1:15" s="2856" customFormat="1" ht="15.75" customHeight="1" x14ac:dyDescent="0.3">
      <c r="A116" s="2852"/>
      <c r="B116" s="2853"/>
      <c r="C116" s="3809" t="s">
        <v>5377</v>
      </c>
      <c r="D116" s="3803">
        <v>811410.78506764432</v>
      </c>
      <c r="E116" s="3803">
        <v>739105.0717618966</v>
      </c>
      <c r="F116" s="3796">
        <v>751135.62090275995</v>
      </c>
      <c r="G116" s="2854"/>
      <c r="H116" s="2855"/>
      <c r="M116" s="2840"/>
      <c r="N116" s="2840"/>
      <c r="O116" s="2840"/>
    </row>
    <row r="117" spans="1:15" ht="15.75" customHeight="1" x14ac:dyDescent="0.3">
      <c r="A117" s="2843" t="s">
        <v>5608</v>
      </c>
      <c r="B117" s="2844" t="s">
        <v>5609</v>
      </c>
      <c r="C117" s="3808" t="s">
        <v>5410</v>
      </c>
      <c r="D117" s="3796">
        <v>410113.13613540883</v>
      </c>
      <c r="E117" s="3797">
        <v>377109.23781106237</v>
      </c>
      <c r="F117" s="3797">
        <v>474160.41275100119</v>
      </c>
      <c r="G117" s="2842"/>
      <c r="M117" s="2840"/>
      <c r="N117" s="2840"/>
      <c r="O117" s="2840"/>
    </row>
    <row r="118" spans="1:15" ht="15.75" customHeight="1" x14ac:dyDescent="0.3">
      <c r="A118" s="2843" t="s">
        <v>5610</v>
      </c>
      <c r="B118" s="2844" t="s">
        <v>5611</v>
      </c>
      <c r="C118" s="3808" t="s">
        <v>5612</v>
      </c>
      <c r="D118" s="3796">
        <v>409527.14808186766</v>
      </c>
      <c r="E118" s="3796">
        <v>376624.98298996966</v>
      </c>
      <c r="F118" s="3803">
        <v>473680.3203191639</v>
      </c>
      <c r="G118" s="2842"/>
      <c r="M118" s="2840"/>
      <c r="N118" s="2840"/>
      <c r="O118" s="2840"/>
    </row>
    <row r="119" spans="1:15" ht="15.75" customHeight="1" x14ac:dyDescent="0.3">
      <c r="A119" s="2843" t="s">
        <v>5613</v>
      </c>
      <c r="B119" s="2844" t="s">
        <v>5614</v>
      </c>
      <c r="C119" s="3808" t="s">
        <v>5416</v>
      </c>
      <c r="D119" s="3796">
        <v>4.1834234644240542</v>
      </c>
      <c r="E119" s="3796">
        <v>9.4697239280720016</v>
      </c>
      <c r="F119" s="3796">
        <v>3.5902799975772957</v>
      </c>
      <c r="G119" s="2842"/>
      <c r="M119" s="2840"/>
      <c r="N119" s="2840"/>
      <c r="O119" s="2840"/>
    </row>
    <row r="120" spans="1:15" ht="15.75" customHeight="1" x14ac:dyDescent="0.3">
      <c r="A120" s="2843" t="s">
        <v>5615</v>
      </c>
      <c r="B120" s="2844" t="s">
        <v>5616</v>
      </c>
      <c r="C120" s="3808" t="s">
        <v>5419</v>
      </c>
      <c r="D120" s="3796">
        <v>53.8</v>
      </c>
      <c r="E120" s="3796">
        <v>59.9</v>
      </c>
      <c r="F120" s="3796">
        <v>253</v>
      </c>
      <c r="G120" s="2842"/>
      <c r="M120" s="2840"/>
      <c r="N120" s="2840"/>
      <c r="O120" s="2840"/>
    </row>
    <row r="121" spans="1:15" ht="15.75" customHeight="1" x14ac:dyDescent="0.3">
      <c r="A121" s="2843" t="s">
        <v>5617</v>
      </c>
      <c r="B121" s="2844" t="s">
        <v>5618</v>
      </c>
      <c r="C121" s="3808" t="s">
        <v>5422</v>
      </c>
      <c r="D121" s="3796">
        <v>8587.7730172819138</v>
      </c>
      <c r="E121" s="3796">
        <v>8592.8416007615524</v>
      </c>
      <c r="F121" s="3796">
        <v>8377.0261670449345</v>
      </c>
      <c r="G121" s="2842"/>
      <c r="M121" s="2840"/>
      <c r="N121" s="2840"/>
      <c r="O121" s="2840"/>
    </row>
    <row r="122" spans="1:15" ht="15.75" customHeight="1" x14ac:dyDescent="0.3">
      <c r="A122" s="2843" t="s">
        <v>5619</v>
      </c>
      <c r="B122" s="2844" t="s">
        <v>5620</v>
      </c>
      <c r="C122" s="3808" t="s">
        <v>5425</v>
      </c>
      <c r="D122" s="3797">
        <v>400881.3916411213</v>
      </c>
      <c r="E122" s="3796">
        <v>367962.77166528004</v>
      </c>
      <c r="F122" s="3796">
        <v>465046.7038721214</v>
      </c>
      <c r="G122" s="2842"/>
      <c r="M122" s="2840"/>
      <c r="N122" s="2840"/>
      <c r="O122" s="2840"/>
    </row>
    <row r="123" spans="1:15" s="2856" customFormat="1" ht="15.75" customHeight="1" x14ac:dyDescent="0.3">
      <c r="A123" s="2852"/>
      <c r="B123" s="2853"/>
      <c r="C123" s="3809" t="s">
        <v>5377</v>
      </c>
      <c r="D123" s="3798">
        <v>400259.93118407129</v>
      </c>
      <c r="E123" s="3798">
        <v>367194.98970000003</v>
      </c>
      <c r="F123" s="3798">
        <v>463582.2816780564</v>
      </c>
      <c r="G123" s="2854"/>
      <c r="H123" s="2855"/>
      <c r="M123" s="2840"/>
      <c r="N123" s="2840"/>
      <c r="O123" s="2840"/>
    </row>
    <row r="124" spans="1:15" ht="15.75" customHeight="1" x14ac:dyDescent="0.3">
      <c r="A124" s="2843" t="s">
        <v>5621</v>
      </c>
      <c r="B124" s="2844" t="s">
        <v>5622</v>
      </c>
      <c r="C124" s="3808" t="s">
        <v>5428</v>
      </c>
      <c r="D124" s="3796">
        <v>585.98805354115348</v>
      </c>
      <c r="E124" s="3796">
        <v>484.25482109271337</v>
      </c>
      <c r="F124" s="3796">
        <v>480.09243183726232</v>
      </c>
      <c r="G124" s="2842"/>
      <c r="M124" s="2840"/>
      <c r="N124" s="2840"/>
      <c r="O124" s="2840"/>
    </row>
    <row r="125" spans="1:15" ht="15.75" customHeight="1" x14ac:dyDescent="0.3">
      <c r="A125" s="2843" t="s">
        <v>5623</v>
      </c>
      <c r="B125" s="2844" t="s">
        <v>5624</v>
      </c>
      <c r="C125" s="3808" t="s">
        <v>5416</v>
      </c>
      <c r="D125" s="3796">
        <v>3</v>
      </c>
      <c r="E125" s="3796">
        <v>0</v>
      </c>
      <c r="F125" s="3796">
        <v>11.196317782265767</v>
      </c>
      <c r="G125" s="2842"/>
      <c r="M125" s="2840"/>
      <c r="N125" s="2840"/>
      <c r="O125" s="2840"/>
    </row>
    <row r="126" spans="1:15" ht="15.75" customHeight="1" x14ac:dyDescent="0.3">
      <c r="A126" s="2843" t="s">
        <v>5625</v>
      </c>
      <c r="B126" s="2844">
        <v>0</v>
      </c>
      <c r="C126" s="3808" t="s">
        <v>5419</v>
      </c>
      <c r="D126" s="3796">
        <v>131</v>
      </c>
      <c r="E126" s="3796">
        <v>32</v>
      </c>
      <c r="F126" s="3796">
        <v>28</v>
      </c>
      <c r="G126" s="2842"/>
      <c r="M126" s="2840"/>
      <c r="N126" s="2840"/>
      <c r="O126" s="2840"/>
    </row>
    <row r="127" spans="1:15" ht="15.75" customHeight="1" x14ac:dyDescent="0.3">
      <c r="A127" s="2843" t="s">
        <v>5626</v>
      </c>
      <c r="B127" s="2844" t="s">
        <v>5627</v>
      </c>
      <c r="C127" s="3808" t="s">
        <v>5422</v>
      </c>
      <c r="D127" s="3797">
        <v>451.98805354115342</v>
      </c>
      <c r="E127" s="3796">
        <v>452.25482109271337</v>
      </c>
      <c r="F127" s="3796">
        <v>440.89611405499659</v>
      </c>
      <c r="G127" s="2842"/>
      <c r="M127" s="2840"/>
      <c r="N127" s="2840"/>
      <c r="O127" s="2840"/>
    </row>
    <row r="128" spans="1:15" ht="16.5" x14ac:dyDescent="0.3">
      <c r="A128" s="2843" t="s">
        <v>5628</v>
      </c>
      <c r="B128" s="2844" t="s">
        <v>5629</v>
      </c>
      <c r="C128" s="3808" t="s">
        <v>5425</v>
      </c>
      <c r="D128" s="3797"/>
      <c r="E128" s="3797"/>
      <c r="F128" s="3796"/>
      <c r="G128" s="2842"/>
      <c r="M128" s="2840"/>
      <c r="N128" s="2840"/>
      <c r="O128" s="2840"/>
    </row>
    <row r="129" spans="1:15" ht="16.5" x14ac:dyDescent="0.3">
      <c r="A129" s="2843" t="s">
        <v>5630</v>
      </c>
      <c r="B129" s="2844" t="s">
        <v>5631</v>
      </c>
      <c r="C129" s="3808" t="s">
        <v>5632</v>
      </c>
      <c r="D129" s="3796">
        <v>949508.327001923</v>
      </c>
      <c r="E129" s="3797">
        <v>882607.7032547628</v>
      </c>
      <c r="F129" s="3797">
        <v>229697.6111085462</v>
      </c>
      <c r="G129" s="2842"/>
      <c r="H129" s="2842"/>
      <c r="M129" s="2840"/>
      <c r="N129" s="2840"/>
      <c r="O129" s="2840"/>
    </row>
    <row r="130" spans="1:15" ht="16.5" x14ac:dyDescent="0.3">
      <c r="A130" s="2843" t="s">
        <v>5633</v>
      </c>
      <c r="B130" s="2844" t="s">
        <v>5634</v>
      </c>
      <c r="C130" s="3808" t="s">
        <v>5442</v>
      </c>
      <c r="D130" s="3796"/>
      <c r="E130" s="3796"/>
      <c r="F130" s="3797"/>
      <c r="G130" s="2842"/>
      <c r="H130" s="2842"/>
      <c r="M130" s="2840"/>
      <c r="N130" s="2840"/>
      <c r="O130" s="2840"/>
    </row>
    <row r="131" spans="1:15" ht="16.5" x14ac:dyDescent="0.3">
      <c r="A131" s="2843" t="s">
        <v>5635</v>
      </c>
      <c r="B131" s="2844" t="s">
        <v>5636</v>
      </c>
      <c r="C131" s="3808" t="s">
        <v>5445</v>
      </c>
      <c r="D131" s="3796"/>
      <c r="E131" s="3796"/>
      <c r="F131" s="3796"/>
      <c r="G131" s="2842"/>
      <c r="M131" s="2840"/>
      <c r="N131" s="2840"/>
      <c r="O131" s="2840"/>
    </row>
    <row r="132" spans="1:15" ht="16.5" x14ac:dyDescent="0.3">
      <c r="A132" s="2843" t="s">
        <v>5637</v>
      </c>
      <c r="B132" s="2844" t="s">
        <v>5638</v>
      </c>
      <c r="C132" s="3808" t="s">
        <v>5448</v>
      </c>
      <c r="D132" s="3797">
        <v>119079.69770192301</v>
      </c>
      <c r="E132" s="3797">
        <v>62657.726254762798</v>
      </c>
      <c r="F132" s="3796">
        <v>132447.78851658921</v>
      </c>
      <c r="G132" s="2842"/>
      <c r="M132" s="2840"/>
      <c r="N132" s="2840"/>
      <c r="O132" s="2840"/>
    </row>
    <row r="133" spans="1:15" ht="16.5" x14ac:dyDescent="0.3">
      <c r="A133" s="2843" t="s">
        <v>5639</v>
      </c>
      <c r="B133" s="2844" t="s">
        <v>5640</v>
      </c>
      <c r="C133" s="3808" t="s">
        <v>5451</v>
      </c>
      <c r="D133" s="3797">
        <v>830428.62930000003</v>
      </c>
      <c r="E133" s="3797">
        <v>819949.97699999996</v>
      </c>
      <c r="F133" s="3797">
        <v>97249.822591956996</v>
      </c>
      <c r="G133" s="2842"/>
      <c r="M133" s="2840"/>
      <c r="N133" s="2840"/>
      <c r="O133" s="2840"/>
    </row>
    <row r="134" spans="1:15" ht="16.5" x14ac:dyDescent="0.3">
      <c r="A134" s="2843"/>
      <c r="B134" s="2844"/>
      <c r="C134" s="3809" t="s">
        <v>5452</v>
      </c>
      <c r="D134" s="3803">
        <v>830428.62930000003</v>
      </c>
      <c r="E134" s="3803">
        <v>819949.97699999996</v>
      </c>
      <c r="F134" s="3797">
        <v>97249.822591956996</v>
      </c>
      <c r="G134" s="2842"/>
      <c r="M134" s="2840"/>
      <c r="N134" s="2840"/>
      <c r="O134" s="2840"/>
    </row>
    <row r="135" spans="1:15" ht="16.5" x14ac:dyDescent="0.3">
      <c r="A135" s="2843" t="s">
        <v>5641</v>
      </c>
      <c r="B135" s="2844" t="s">
        <v>5642</v>
      </c>
      <c r="C135" s="3808" t="s">
        <v>5455</v>
      </c>
      <c r="D135" s="3797">
        <v>2437123.7611351805</v>
      </c>
      <c r="E135" s="3797">
        <v>2793979.4687399012</v>
      </c>
      <c r="F135" s="3803">
        <v>2940430.6118202242</v>
      </c>
      <c r="G135" s="2842"/>
      <c r="M135" s="2840"/>
      <c r="N135" s="2840"/>
      <c r="O135" s="2840"/>
    </row>
    <row r="136" spans="1:15" ht="16.5" x14ac:dyDescent="0.3">
      <c r="A136" s="2843" t="s">
        <v>5643</v>
      </c>
      <c r="B136" s="2844" t="s">
        <v>5644</v>
      </c>
      <c r="C136" s="3808" t="s">
        <v>5458</v>
      </c>
      <c r="D136" s="3796">
        <v>5852.7290000000003</v>
      </c>
      <c r="E136" s="3796">
        <v>5587.6469999999999</v>
      </c>
      <c r="F136" s="3797">
        <v>3465.3870000000002</v>
      </c>
      <c r="G136" s="2842"/>
      <c r="M136" s="2840"/>
      <c r="N136" s="2840"/>
      <c r="O136" s="2840"/>
    </row>
    <row r="137" spans="1:15" ht="16.5" x14ac:dyDescent="0.3">
      <c r="A137" s="2843" t="s">
        <v>5645</v>
      </c>
      <c r="B137" s="2844" t="s">
        <v>5646</v>
      </c>
      <c r="C137" s="3808" t="s">
        <v>5401</v>
      </c>
      <c r="D137" s="3796">
        <v>0</v>
      </c>
      <c r="E137" s="3796">
        <v>0</v>
      </c>
      <c r="F137" s="3796">
        <v>0</v>
      </c>
      <c r="G137" s="2842"/>
      <c r="M137" s="2840"/>
      <c r="N137" s="2840"/>
      <c r="O137" s="2840"/>
    </row>
    <row r="138" spans="1:15" ht="16.5" x14ac:dyDescent="0.3">
      <c r="A138" s="2843" t="s">
        <v>5647</v>
      </c>
      <c r="B138" s="2844" t="s">
        <v>5648</v>
      </c>
      <c r="C138" s="3808" t="s">
        <v>5463</v>
      </c>
      <c r="D138" s="3797"/>
      <c r="E138" s="3796"/>
      <c r="F138" s="3796"/>
      <c r="G138" s="2842"/>
      <c r="M138" s="2840"/>
      <c r="N138" s="2840"/>
      <c r="O138" s="2840"/>
    </row>
    <row r="139" spans="1:15" ht="16.5" x14ac:dyDescent="0.3">
      <c r="A139" s="2843" t="s">
        <v>5649</v>
      </c>
      <c r="B139" s="2844" t="s">
        <v>5650</v>
      </c>
      <c r="C139" s="3808" t="s">
        <v>5466</v>
      </c>
      <c r="D139" s="3796"/>
      <c r="E139" s="3797"/>
      <c r="F139" s="3796"/>
      <c r="G139" s="2842"/>
      <c r="M139" s="2840"/>
      <c r="N139" s="2840"/>
      <c r="O139" s="2840"/>
    </row>
    <row r="140" spans="1:15" ht="16.5" x14ac:dyDescent="0.3">
      <c r="A140" s="2843" t="s">
        <v>5651</v>
      </c>
      <c r="B140" s="2844" t="s">
        <v>5652</v>
      </c>
      <c r="C140" s="3808" t="s">
        <v>5407</v>
      </c>
      <c r="D140" s="3796">
        <v>5852.7290000000003</v>
      </c>
      <c r="E140" s="3796">
        <v>5587.6469999999999</v>
      </c>
      <c r="F140" s="3797">
        <v>3465.3870000000002</v>
      </c>
      <c r="G140" s="2842"/>
      <c r="M140" s="2840"/>
      <c r="N140" s="2840"/>
      <c r="O140" s="2840"/>
    </row>
    <row r="141" spans="1:15" ht="16.5" x14ac:dyDescent="0.3">
      <c r="A141" s="2843" t="s">
        <v>5653</v>
      </c>
      <c r="B141" s="2844" t="s">
        <v>5654</v>
      </c>
      <c r="C141" s="3808" t="s">
        <v>5463</v>
      </c>
      <c r="D141" s="3797"/>
      <c r="E141" s="3796"/>
      <c r="F141" s="3796"/>
      <c r="G141" s="2842"/>
      <c r="M141" s="2840"/>
      <c r="N141" s="2840"/>
      <c r="O141" s="2840"/>
    </row>
    <row r="142" spans="1:15" ht="16.5" x14ac:dyDescent="0.3">
      <c r="A142" s="2843" t="s">
        <v>5655</v>
      </c>
      <c r="B142" s="2844" t="s">
        <v>5656</v>
      </c>
      <c r="C142" s="3808" t="s">
        <v>5466</v>
      </c>
      <c r="D142" s="3797">
        <v>5852.7290000000003</v>
      </c>
      <c r="E142" s="3797">
        <v>5587.6469999999999</v>
      </c>
      <c r="F142" s="3796">
        <v>3465.3870000000002</v>
      </c>
      <c r="G142" s="2842"/>
      <c r="M142" s="2840"/>
      <c r="N142" s="2840"/>
      <c r="O142" s="2840"/>
    </row>
    <row r="143" spans="1:15" ht="16.5" x14ac:dyDescent="0.3">
      <c r="A143" s="2843" t="s">
        <v>5657</v>
      </c>
      <c r="B143" s="2844" t="s">
        <v>5658</v>
      </c>
      <c r="C143" s="3808" t="s">
        <v>5475</v>
      </c>
      <c r="D143" s="3796">
        <v>1466297.2443753188</v>
      </c>
      <c r="E143" s="3796">
        <v>1772948.9820067543</v>
      </c>
      <c r="F143" s="3796">
        <v>1936531.8860487677</v>
      </c>
      <c r="G143" s="2842"/>
      <c r="M143" s="2840"/>
      <c r="N143" s="2840"/>
      <c r="O143" s="2840"/>
    </row>
    <row r="144" spans="1:15" ht="16.5" x14ac:dyDescent="0.3">
      <c r="A144" s="2843" t="s">
        <v>5659</v>
      </c>
      <c r="B144" s="2844" t="s">
        <v>5660</v>
      </c>
      <c r="C144" s="3808" t="s">
        <v>5416</v>
      </c>
      <c r="D144" s="3796"/>
      <c r="E144" s="3796"/>
      <c r="F144" s="3796">
        <v>0</v>
      </c>
      <c r="G144" s="2842"/>
      <c r="M144" s="2840"/>
      <c r="N144" s="2840"/>
      <c r="O144" s="2840"/>
    </row>
    <row r="145" spans="1:15" ht="15.75" customHeight="1" x14ac:dyDescent="0.3">
      <c r="A145" s="2843" t="s">
        <v>5661</v>
      </c>
      <c r="B145" s="2844" t="s">
        <v>5662</v>
      </c>
      <c r="C145" s="3808" t="s">
        <v>5663</v>
      </c>
      <c r="D145" s="3796"/>
      <c r="E145" s="3796"/>
      <c r="F145" s="3796"/>
      <c r="G145" s="2842"/>
      <c r="M145" s="2840"/>
      <c r="N145" s="2840"/>
      <c r="O145" s="2840"/>
    </row>
    <row r="146" spans="1:15" ht="15.75" customHeight="1" x14ac:dyDescent="0.3">
      <c r="A146" s="2843" t="s">
        <v>5664</v>
      </c>
      <c r="B146" s="2844" t="s">
        <v>5665</v>
      </c>
      <c r="C146" s="3808" t="s">
        <v>5666</v>
      </c>
      <c r="D146" s="3796"/>
      <c r="E146" s="3796"/>
      <c r="F146" s="3796"/>
      <c r="G146" s="2842"/>
      <c r="M146" s="2840"/>
      <c r="N146" s="2840"/>
      <c r="O146" s="2840"/>
    </row>
    <row r="147" spans="1:15" ht="15.75" customHeight="1" x14ac:dyDescent="0.3">
      <c r="A147" s="2843" t="s">
        <v>5667</v>
      </c>
      <c r="B147" s="2844" t="s">
        <v>5668</v>
      </c>
      <c r="C147" s="3808" t="s">
        <v>5466</v>
      </c>
      <c r="D147" s="3796"/>
      <c r="E147" s="3796"/>
      <c r="F147" s="3796"/>
      <c r="G147" s="2842"/>
      <c r="M147" s="2840"/>
      <c r="N147" s="2840"/>
      <c r="O147" s="2840"/>
    </row>
    <row r="148" spans="1:15" ht="15.75" customHeight="1" x14ac:dyDescent="0.3">
      <c r="A148" s="2843" t="s">
        <v>5669</v>
      </c>
      <c r="B148" s="2844" t="s">
        <v>5670</v>
      </c>
      <c r="C148" s="3808" t="s">
        <v>5419</v>
      </c>
      <c r="D148" s="3797">
        <v>49799.199999999997</v>
      </c>
      <c r="E148" s="3797">
        <v>46975.1</v>
      </c>
      <c r="F148" s="3797">
        <v>40320</v>
      </c>
      <c r="G148" s="2842"/>
      <c r="M148" s="2840"/>
      <c r="N148" s="2840"/>
      <c r="O148" s="2840"/>
    </row>
    <row r="149" spans="1:15" ht="15.75" customHeight="1" x14ac:dyDescent="0.3">
      <c r="A149" s="2843" t="s">
        <v>5671</v>
      </c>
      <c r="B149" s="2844" t="s">
        <v>5672</v>
      </c>
      <c r="C149" s="3808" t="s">
        <v>5827</v>
      </c>
      <c r="D149" s="3797">
        <v>49799.199999999997</v>
      </c>
      <c r="E149" s="3797">
        <v>46975.1</v>
      </c>
      <c r="F149" s="3797">
        <v>40320</v>
      </c>
      <c r="G149" s="2842"/>
      <c r="M149" s="2840"/>
      <c r="N149" s="2840"/>
      <c r="O149" s="2840"/>
    </row>
    <row r="150" spans="1:15" ht="15.75" customHeight="1" x14ac:dyDescent="0.3">
      <c r="A150" s="2843" t="s">
        <v>5673</v>
      </c>
      <c r="B150" s="2844" t="s">
        <v>5674</v>
      </c>
      <c r="C150" s="3808" t="s">
        <v>5466</v>
      </c>
      <c r="D150" s="3796"/>
      <c r="E150" s="3796"/>
      <c r="F150" s="3796"/>
      <c r="G150" s="2842"/>
      <c r="M150" s="2840"/>
      <c r="N150" s="2840"/>
      <c r="O150" s="2840"/>
    </row>
    <row r="151" spans="1:15" ht="15.75" customHeight="1" x14ac:dyDescent="0.3">
      <c r="A151" s="2843" t="s">
        <v>5675</v>
      </c>
      <c r="B151" s="2844" t="s">
        <v>5676</v>
      </c>
      <c r="C151" s="3808" t="s">
        <v>5422</v>
      </c>
      <c r="D151" s="3796">
        <v>100591.51567531886</v>
      </c>
      <c r="E151" s="3796">
        <v>114503.64200675396</v>
      </c>
      <c r="F151" s="3796">
        <v>88195.63343022138</v>
      </c>
      <c r="G151" s="2842"/>
      <c r="M151" s="2840"/>
      <c r="N151" s="2840"/>
      <c r="O151" s="2840"/>
    </row>
    <row r="152" spans="1:15" ht="15.75" customHeight="1" x14ac:dyDescent="0.3">
      <c r="A152" s="2843" t="s">
        <v>5677</v>
      </c>
      <c r="B152" s="2844" t="s">
        <v>5678</v>
      </c>
      <c r="C152" s="3808" t="s">
        <v>5463</v>
      </c>
      <c r="D152" s="3797">
        <v>100591.51567531886</v>
      </c>
      <c r="E152" s="3797">
        <v>114503.64200675396</v>
      </c>
      <c r="F152" s="3797">
        <v>88195.63343022138</v>
      </c>
      <c r="G152" s="2842"/>
      <c r="M152" s="2840"/>
      <c r="N152" s="2840"/>
      <c r="O152" s="2840"/>
    </row>
    <row r="153" spans="1:15" ht="15.75" customHeight="1" x14ac:dyDescent="0.3">
      <c r="A153" s="2843" t="s">
        <v>5679</v>
      </c>
      <c r="B153" s="2844" t="s">
        <v>5680</v>
      </c>
      <c r="C153" s="3808" t="s">
        <v>5466</v>
      </c>
      <c r="D153" s="3796"/>
      <c r="E153" s="3796"/>
      <c r="F153" s="3796"/>
      <c r="G153" s="2842"/>
      <c r="M153" s="2840"/>
      <c r="N153" s="2840"/>
      <c r="O153" s="2840"/>
    </row>
    <row r="154" spans="1:15" ht="15.75" customHeight="1" x14ac:dyDescent="0.3">
      <c r="A154" s="2843" t="s">
        <v>5681</v>
      </c>
      <c r="B154" s="2844" t="s">
        <v>5682</v>
      </c>
      <c r="C154" s="3808" t="s">
        <v>5425</v>
      </c>
      <c r="D154" s="3796">
        <v>1315906.5286999999</v>
      </c>
      <c r="E154" s="3796">
        <v>1611470.2400000002</v>
      </c>
      <c r="F154" s="3796">
        <v>1808016.2526185464</v>
      </c>
      <c r="G154" s="2842"/>
      <c r="M154" s="2840"/>
      <c r="N154" s="2840"/>
      <c r="O154" s="2840"/>
    </row>
    <row r="155" spans="1:15" ht="15.75" customHeight="1" x14ac:dyDescent="0.3">
      <c r="A155" s="2843" t="s">
        <v>5683</v>
      </c>
      <c r="B155" s="2844" t="s">
        <v>5684</v>
      </c>
      <c r="C155" s="3808" t="s">
        <v>5463</v>
      </c>
      <c r="D155" s="3796">
        <v>1315716.4236999999</v>
      </c>
      <c r="E155" s="3796">
        <v>1611330.8720000002</v>
      </c>
      <c r="F155" s="3796">
        <v>1807947.1006185464</v>
      </c>
      <c r="G155" s="2842"/>
      <c r="M155" s="2840"/>
      <c r="N155" s="2840"/>
      <c r="O155" s="2840"/>
    </row>
    <row r="156" spans="1:15" ht="15.75" customHeight="1" x14ac:dyDescent="0.3">
      <c r="A156" s="2843"/>
      <c r="B156" s="2844"/>
      <c r="C156" s="3809" t="s">
        <v>5377</v>
      </c>
      <c r="D156" s="3803">
        <v>1301001.2637</v>
      </c>
      <c r="E156" s="3803">
        <v>1597768.1370000001</v>
      </c>
      <c r="F156" s="3803">
        <v>1794589.8136185464</v>
      </c>
      <c r="G156" s="2842"/>
      <c r="M156" s="2840"/>
      <c r="N156" s="2840"/>
      <c r="O156" s="2840"/>
    </row>
    <row r="157" spans="1:15" ht="15.75" customHeight="1" x14ac:dyDescent="0.3">
      <c r="A157" s="2843" t="s">
        <v>5685</v>
      </c>
      <c r="B157" s="2844" t="s">
        <v>5686</v>
      </c>
      <c r="C157" s="3808" t="s">
        <v>5466</v>
      </c>
      <c r="D157" s="3796">
        <v>190.10499999999999</v>
      </c>
      <c r="E157" s="3796">
        <v>139.36799999999999</v>
      </c>
      <c r="F157" s="3796">
        <v>69.152000000000044</v>
      </c>
      <c r="G157" s="2842"/>
      <c r="M157" s="2840"/>
      <c r="N157" s="2840"/>
      <c r="O157" s="2840"/>
    </row>
    <row r="158" spans="1:15" s="2850" customFormat="1" ht="15.75" customHeight="1" x14ac:dyDescent="0.3">
      <c r="A158" s="2857"/>
      <c r="B158" s="2858"/>
      <c r="C158" s="3808"/>
      <c r="D158" s="3796"/>
      <c r="E158" s="3796"/>
      <c r="F158" s="3796"/>
      <c r="G158" s="2842"/>
      <c r="H158" s="2849"/>
      <c r="M158" s="2840"/>
      <c r="N158" s="2840"/>
      <c r="O158" s="2840"/>
    </row>
    <row r="159" spans="1:15" ht="15.75" customHeight="1" x14ac:dyDescent="0.3">
      <c r="A159" s="2843" t="s">
        <v>5687</v>
      </c>
      <c r="B159" s="2844" t="s">
        <v>5688</v>
      </c>
      <c r="C159" s="3808" t="s">
        <v>5502</v>
      </c>
      <c r="D159" s="3796">
        <v>165059.67322144174</v>
      </c>
      <c r="E159" s="3796">
        <v>158665.99660983364</v>
      </c>
      <c r="F159" s="3796">
        <v>168675.3090297973</v>
      </c>
      <c r="G159" s="2842"/>
      <c r="M159" s="2840"/>
      <c r="N159" s="2840"/>
      <c r="O159" s="2840"/>
    </row>
    <row r="160" spans="1:15" ht="15.75" customHeight="1" x14ac:dyDescent="0.3">
      <c r="A160" s="2843" t="s">
        <v>5689</v>
      </c>
      <c r="B160" s="2844" t="s">
        <v>5690</v>
      </c>
      <c r="C160" s="3808" t="s">
        <v>5416</v>
      </c>
      <c r="D160" s="3796">
        <v>342.10878811679089</v>
      </c>
      <c r="E160" s="3796">
        <v>325.68158726121499</v>
      </c>
      <c r="F160" s="3796">
        <v>323.09523226121496</v>
      </c>
      <c r="G160" s="2842"/>
      <c r="M160" s="2840"/>
      <c r="N160" s="2840"/>
      <c r="O160" s="2840"/>
    </row>
    <row r="161" spans="1:15" ht="15.75" customHeight="1" x14ac:dyDescent="0.3">
      <c r="A161" s="2843" t="s">
        <v>5691</v>
      </c>
      <c r="B161" s="2844" t="s">
        <v>5692</v>
      </c>
      <c r="C161" s="3808" t="s">
        <v>5419</v>
      </c>
      <c r="D161" s="3796"/>
      <c r="E161" s="3796"/>
      <c r="F161" s="3796"/>
      <c r="G161" s="2842"/>
      <c r="M161" s="2840"/>
      <c r="N161" s="2840"/>
      <c r="O161" s="2840"/>
    </row>
    <row r="162" spans="1:15" ht="15.75" customHeight="1" x14ac:dyDescent="0.3">
      <c r="A162" s="2843" t="s">
        <v>5693</v>
      </c>
      <c r="B162" s="2844" t="s">
        <v>5694</v>
      </c>
      <c r="C162" s="3808" t="s">
        <v>5422</v>
      </c>
      <c r="D162" s="3797">
        <v>164717.56443332497</v>
      </c>
      <c r="E162" s="3797">
        <v>158340.31502257244</v>
      </c>
      <c r="F162" s="3797">
        <v>168352.21379753607</v>
      </c>
      <c r="G162" s="2842"/>
      <c r="M162" s="2840"/>
      <c r="N162" s="2840"/>
      <c r="O162" s="2840"/>
    </row>
    <row r="163" spans="1:15" ht="15.75" customHeight="1" x14ac:dyDescent="0.3">
      <c r="A163" s="2843" t="s">
        <v>5695</v>
      </c>
      <c r="B163" s="2844" t="s">
        <v>5696</v>
      </c>
      <c r="C163" s="3808" t="s">
        <v>5425</v>
      </c>
      <c r="D163" s="3797"/>
      <c r="E163" s="3797"/>
      <c r="F163" s="3797"/>
      <c r="G163" s="2842"/>
      <c r="M163" s="2840"/>
      <c r="N163" s="2840"/>
      <c r="O163" s="2840"/>
    </row>
    <row r="164" spans="1:15" ht="15.75" customHeight="1" x14ac:dyDescent="0.3">
      <c r="A164" s="2843" t="s">
        <v>5697</v>
      </c>
      <c r="B164" s="2844" t="s">
        <v>5698</v>
      </c>
      <c r="C164" s="3808" t="s">
        <v>5699</v>
      </c>
      <c r="D164" s="3796">
        <v>799914.11453841988</v>
      </c>
      <c r="E164" s="3796">
        <v>856776.84312331316</v>
      </c>
      <c r="F164" s="3796">
        <v>831758.02974165929</v>
      </c>
      <c r="G164" s="2842"/>
      <c r="M164" s="2840"/>
      <c r="N164" s="2840"/>
      <c r="O164" s="2840"/>
    </row>
    <row r="165" spans="1:15" ht="15.75" customHeight="1" x14ac:dyDescent="0.3">
      <c r="A165" s="2843" t="s">
        <v>5700</v>
      </c>
      <c r="B165" s="2844" t="s">
        <v>5701</v>
      </c>
      <c r="C165" s="3808" t="s">
        <v>5416</v>
      </c>
      <c r="D165" s="3796"/>
      <c r="E165" s="3796"/>
      <c r="F165" s="3796">
        <v>0</v>
      </c>
      <c r="G165" s="2842"/>
      <c r="M165" s="2840"/>
      <c r="N165" s="2840"/>
      <c r="O165" s="2840"/>
    </row>
    <row r="166" spans="1:15" ht="15.75" customHeight="1" x14ac:dyDescent="0.3">
      <c r="A166" s="2843" t="s">
        <v>5702</v>
      </c>
      <c r="B166" s="2844" t="s">
        <v>5703</v>
      </c>
      <c r="C166" s="3808" t="s">
        <v>5463</v>
      </c>
      <c r="D166" s="3796"/>
      <c r="E166" s="3796"/>
      <c r="F166" s="3796"/>
      <c r="G166" s="2842"/>
      <c r="M166" s="2840"/>
      <c r="N166" s="2840"/>
      <c r="O166" s="2840"/>
    </row>
    <row r="167" spans="1:15" ht="15.75" customHeight="1" x14ac:dyDescent="0.3">
      <c r="A167" s="2843" t="s">
        <v>5704</v>
      </c>
      <c r="B167" s="2844" t="s">
        <v>5705</v>
      </c>
      <c r="C167" s="3808" t="s">
        <v>5466</v>
      </c>
      <c r="D167" s="3796"/>
      <c r="E167" s="3796"/>
      <c r="F167" s="3796"/>
      <c r="G167" s="2842"/>
      <c r="M167" s="2840"/>
      <c r="N167" s="2840"/>
      <c r="O167" s="2840"/>
    </row>
    <row r="168" spans="1:15" ht="15.75" customHeight="1" x14ac:dyDescent="0.3">
      <c r="A168" s="2843" t="s">
        <v>5706</v>
      </c>
      <c r="B168" s="2844" t="s">
        <v>5707</v>
      </c>
      <c r="C168" s="3808" t="s">
        <v>5419</v>
      </c>
      <c r="D168" s="3796">
        <v>4818</v>
      </c>
      <c r="E168" s="3796">
        <v>4672</v>
      </c>
      <c r="F168" s="3796">
        <v>4605</v>
      </c>
      <c r="G168" s="2842"/>
      <c r="M168" s="2840"/>
      <c r="N168" s="2840"/>
      <c r="O168" s="2840"/>
    </row>
    <row r="169" spans="1:15" ht="15.75" customHeight="1" x14ac:dyDescent="0.3">
      <c r="A169" s="2843" t="s">
        <v>5708</v>
      </c>
      <c r="B169" s="2844" t="s">
        <v>5709</v>
      </c>
      <c r="C169" s="3808" t="s">
        <v>5463</v>
      </c>
      <c r="D169" s="3796">
        <v>4818</v>
      </c>
      <c r="E169" s="3796">
        <v>4672</v>
      </c>
      <c r="F169" s="3796">
        <v>4605</v>
      </c>
      <c r="G169" s="2842"/>
      <c r="M169" s="2840"/>
      <c r="N169" s="2840"/>
      <c r="O169" s="2840"/>
    </row>
    <row r="170" spans="1:15" ht="15.75" customHeight="1" x14ac:dyDescent="0.3">
      <c r="A170" s="2843"/>
      <c r="B170" s="2844" t="s">
        <v>5710</v>
      </c>
      <c r="C170" s="3808" t="s">
        <v>5828</v>
      </c>
      <c r="D170" s="3798">
        <v>4818</v>
      </c>
      <c r="E170" s="3798">
        <v>4672</v>
      </c>
      <c r="F170" s="3798">
        <v>4605</v>
      </c>
      <c r="G170" s="2842"/>
      <c r="M170" s="2840"/>
      <c r="N170" s="2840"/>
      <c r="O170" s="2840"/>
    </row>
    <row r="171" spans="1:15" ht="15.75" customHeight="1" x14ac:dyDescent="0.3">
      <c r="A171" s="2843" t="s">
        <v>5711</v>
      </c>
      <c r="B171" s="2844" t="s">
        <v>5712</v>
      </c>
      <c r="C171" s="3808" t="s">
        <v>5466</v>
      </c>
      <c r="D171" s="3796"/>
      <c r="E171" s="3796"/>
      <c r="F171" s="3796"/>
      <c r="G171" s="2842"/>
      <c r="M171" s="2840"/>
      <c r="N171" s="2840"/>
      <c r="O171" s="2840"/>
    </row>
    <row r="172" spans="1:15" ht="15.75" customHeight="1" x14ac:dyDescent="0.3">
      <c r="A172" s="2843" t="s">
        <v>5713</v>
      </c>
      <c r="B172" s="2844" t="s">
        <v>5714</v>
      </c>
      <c r="C172" s="3808" t="s">
        <v>5422</v>
      </c>
      <c r="D172" s="3796">
        <v>7040.5934911256691</v>
      </c>
      <c r="E172" s="3796">
        <v>9576.5334233131416</v>
      </c>
      <c r="F172" s="3796">
        <v>9633.7620845260826</v>
      </c>
      <c r="G172" s="2842"/>
      <c r="M172" s="2840"/>
      <c r="N172" s="2840"/>
      <c r="O172" s="2840"/>
    </row>
    <row r="173" spans="1:15" ht="15.75" customHeight="1" x14ac:dyDescent="0.3">
      <c r="A173" s="2843" t="s">
        <v>5715</v>
      </c>
      <c r="B173" s="2844" t="s">
        <v>5716</v>
      </c>
      <c r="C173" s="3808" t="s">
        <v>5463</v>
      </c>
      <c r="D173" s="3796"/>
      <c r="E173" s="3796"/>
      <c r="F173" s="3796"/>
      <c r="G173" s="2842"/>
      <c r="M173" s="2840"/>
      <c r="N173" s="2840"/>
      <c r="O173" s="2840"/>
    </row>
    <row r="174" spans="1:15" ht="15.75" customHeight="1" x14ac:dyDescent="0.3">
      <c r="A174" s="2843" t="s">
        <v>5717</v>
      </c>
      <c r="B174" s="2844" t="s">
        <v>5718</v>
      </c>
      <c r="C174" s="3808" t="s">
        <v>5466</v>
      </c>
      <c r="D174" s="3796">
        <v>7040.5934911256691</v>
      </c>
      <c r="E174" s="3796">
        <v>9576.5334233131416</v>
      </c>
      <c r="F174" s="3796">
        <v>9633.7620845260826</v>
      </c>
      <c r="G174" s="2842"/>
      <c r="M174" s="2840"/>
      <c r="N174" s="2840"/>
      <c r="O174" s="2840"/>
    </row>
    <row r="175" spans="1:15" ht="15.75" customHeight="1" x14ac:dyDescent="0.3">
      <c r="A175" s="2843" t="s">
        <v>5719</v>
      </c>
      <c r="B175" s="2844" t="s">
        <v>5720</v>
      </c>
      <c r="C175" s="3808" t="s">
        <v>5425</v>
      </c>
      <c r="D175" s="3797">
        <v>788055.52104729426</v>
      </c>
      <c r="E175" s="3797">
        <v>842528.30969999998</v>
      </c>
      <c r="F175" s="3797">
        <v>817519.26765713317</v>
      </c>
      <c r="G175" s="2842"/>
      <c r="M175" s="2840"/>
      <c r="N175" s="2840"/>
      <c r="O175" s="2840"/>
    </row>
    <row r="176" spans="1:15" ht="15.75" customHeight="1" x14ac:dyDescent="0.3">
      <c r="A176" s="2843" t="s">
        <v>5721</v>
      </c>
      <c r="B176" s="2844" t="s">
        <v>5722</v>
      </c>
      <c r="C176" s="3808" t="s">
        <v>5463</v>
      </c>
      <c r="D176" s="3796">
        <v>788055.52104729426</v>
      </c>
      <c r="E176" s="3796">
        <v>842528.30969999998</v>
      </c>
      <c r="F176" s="3796">
        <v>817519.26765713317</v>
      </c>
      <c r="G176" s="2842"/>
      <c r="M176" s="2840"/>
      <c r="N176" s="2840"/>
      <c r="O176" s="2840"/>
    </row>
    <row r="177" spans="1:15" ht="15.75" customHeight="1" x14ac:dyDescent="0.3">
      <c r="A177" s="2843"/>
      <c r="B177" s="2844"/>
      <c r="C177" s="3809" t="s">
        <v>5377</v>
      </c>
      <c r="D177" s="3798">
        <v>788055.52104729426</v>
      </c>
      <c r="E177" s="3798">
        <v>842528.30969999998</v>
      </c>
      <c r="F177" s="3798">
        <v>817519.26765713317</v>
      </c>
      <c r="G177" s="2842"/>
      <c r="M177" s="2840"/>
      <c r="N177" s="2840"/>
      <c r="O177" s="2840"/>
    </row>
    <row r="178" spans="1:15" ht="15.75" customHeight="1" thickBot="1" x14ac:dyDescent="0.35">
      <c r="A178" s="2843" t="s">
        <v>5723</v>
      </c>
      <c r="B178" s="2844" t="s">
        <v>5724</v>
      </c>
      <c r="C178" s="3810" t="s">
        <v>5466</v>
      </c>
      <c r="D178" s="3804"/>
      <c r="E178" s="3805"/>
      <c r="F178" s="3805"/>
    </row>
    <row r="179" spans="1:15" s="2825" customFormat="1" ht="30.75" customHeight="1" x14ac:dyDescent="0.3">
      <c r="B179" s="2859"/>
      <c r="C179" s="3806" t="s">
        <v>5826</v>
      </c>
      <c r="D179" s="2842"/>
      <c r="E179" s="2842"/>
      <c r="F179" s="2842"/>
    </row>
    <row r="180" spans="1:15" s="2825" customFormat="1" ht="22.5" customHeight="1" x14ac:dyDescent="0.3">
      <c r="B180" s="2859"/>
      <c r="C180" s="3807" t="s">
        <v>396</v>
      </c>
    </row>
    <row r="181" spans="1:15" s="2825" customFormat="1" x14ac:dyDescent="0.25">
      <c r="B181" s="2859"/>
      <c r="C181" s="2859"/>
    </row>
    <row r="182" spans="1:15" s="2825" customFormat="1" x14ac:dyDescent="0.25">
      <c r="B182" s="2859"/>
      <c r="C182" s="2859"/>
    </row>
    <row r="183" spans="1:15" s="2825" customFormat="1" x14ac:dyDescent="0.25">
      <c r="B183" s="2859"/>
      <c r="C183" s="2859"/>
    </row>
    <row r="184" spans="1:15" s="2825" customFormat="1" x14ac:dyDescent="0.25">
      <c r="B184" s="2859"/>
      <c r="C184" s="2859"/>
    </row>
    <row r="185" spans="1:15" s="2825" customFormat="1" x14ac:dyDescent="0.25">
      <c r="B185" s="2859"/>
      <c r="C185" s="2859"/>
    </row>
    <row r="186" spans="1:15" s="2825" customFormat="1" x14ac:dyDescent="0.25">
      <c r="B186" s="2859"/>
      <c r="C186" s="2859"/>
    </row>
    <row r="187" spans="1:15" s="2825" customFormat="1" x14ac:dyDescent="0.25">
      <c r="B187" s="2859"/>
      <c r="C187" s="2859"/>
    </row>
    <row r="188" spans="1:15" s="2825" customFormat="1" x14ac:dyDescent="0.25">
      <c r="B188" s="2859"/>
      <c r="C188" s="2859"/>
    </row>
    <row r="189" spans="1:15" s="2825" customFormat="1" x14ac:dyDescent="0.25">
      <c r="B189" s="2859"/>
      <c r="C189" s="2859"/>
    </row>
    <row r="190" spans="1:15" s="2825" customFormat="1" x14ac:dyDescent="0.25">
      <c r="B190" s="2859"/>
      <c r="C190" s="2859"/>
    </row>
    <row r="191" spans="1:15" s="2825" customFormat="1" x14ac:dyDescent="0.25">
      <c r="B191" s="2859"/>
      <c r="C191" s="2859"/>
    </row>
    <row r="192" spans="1:15" x14ac:dyDescent="0.25">
      <c r="B192" s="2841"/>
      <c r="C192" s="2841"/>
    </row>
    <row r="193" spans="2:3" x14ac:dyDescent="0.25">
      <c r="B193" s="2841"/>
      <c r="C193" s="2841"/>
    </row>
    <row r="194" spans="2:3" x14ac:dyDescent="0.25">
      <c r="B194" s="2841"/>
      <c r="C194" s="2841"/>
    </row>
    <row r="195" spans="2:3" x14ac:dyDescent="0.25">
      <c r="B195" s="2841"/>
      <c r="C195" s="2841"/>
    </row>
    <row r="196" spans="2:3" x14ac:dyDescent="0.25">
      <c r="B196" s="2841"/>
      <c r="C196" s="2841"/>
    </row>
    <row r="197" spans="2:3" x14ac:dyDescent="0.25">
      <c r="B197" s="2841"/>
      <c r="C197" s="2841"/>
    </row>
    <row r="198" spans="2:3" x14ac:dyDescent="0.25">
      <c r="B198" s="2841"/>
      <c r="C198" s="2841"/>
    </row>
    <row r="199" spans="2:3" x14ac:dyDescent="0.25">
      <c r="B199" s="2841"/>
      <c r="C199" s="2841"/>
    </row>
    <row r="200" spans="2:3" x14ac:dyDescent="0.25">
      <c r="B200" s="2841"/>
      <c r="C200" s="2841"/>
    </row>
    <row r="201" spans="2:3" x14ac:dyDescent="0.25">
      <c r="B201" s="2841"/>
      <c r="C201" s="2841"/>
    </row>
    <row r="202" spans="2:3" x14ac:dyDescent="0.25">
      <c r="B202" s="2841"/>
      <c r="C202" s="2841"/>
    </row>
    <row r="203" spans="2:3" x14ac:dyDescent="0.25">
      <c r="B203" s="2841"/>
      <c r="C203" s="2841"/>
    </row>
    <row r="204" spans="2:3" x14ac:dyDescent="0.25">
      <c r="B204" s="2841"/>
      <c r="C204" s="2841"/>
    </row>
    <row r="205" spans="2:3" x14ac:dyDescent="0.25">
      <c r="B205" s="2841"/>
      <c r="C205" s="2841"/>
    </row>
    <row r="206" spans="2:3" x14ac:dyDescent="0.25">
      <c r="B206" s="2841"/>
      <c r="C206" s="2841"/>
    </row>
    <row r="207" spans="2:3" x14ac:dyDescent="0.25">
      <c r="B207" s="2841"/>
      <c r="C207" s="2841"/>
    </row>
    <row r="208" spans="2:3" x14ac:dyDescent="0.25">
      <c r="B208" s="2841"/>
      <c r="C208" s="2841"/>
    </row>
    <row r="209" spans="2:3" x14ac:dyDescent="0.25">
      <c r="B209" s="2841"/>
      <c r="C209" s="2841"/>
    </row>
    <row r="210" spans="2:3" x14ac:dyDescent="0.25">
      <c r="B210" s="2841"/>
      <c r="C210" s="2841"/>
    </row>
    <row r="211" spans="2:3" x14ac:dyDescent="0.25">
      <c r="B211" s="2841"/>
      <c r="C211" s="2841"/>
    </row>
    <row r="212" spans="2:3" x14ac:dyDescent="0.25">
      <c r="B212" s="2841"/>
      <c r="C212" s="2841"/>
    </row>
    <row r="213" spans="2:3" x14ac:dyDescent="0.25">
      <c r="B213" s="2841"/>
      <c r="C213" s="2841"/>
    </row>
    <row r="214" spans="2:3" x14ac:dyDescent="0.25">
      <c r="B214" s="2841"/>
      <c r="C214" s="2841"/>
    </row>
    <row r="215" spans="2:3" x14ac:dyDescent="0.25">
      <c r="B215" s="2841"/>
      <c r="C215" s="2841"/>
    </row>
    <row r="216" spans="2:3" x14ac:dyDescent="0.25">
      <c r="B216" s="2841"/>
      <c r="C216" s="2841"/>
    </row>
    <row r="217" spans="2:3" x14ac:dyDescent="0.25">
      <c r="B217" s="2841"/>
      <c r="C217" s="2841"/>
    </row>
    <row r="218" spans="2:3" x14ac:dyDescent="0.25">
      <c r="B218" s="2841"/>
      <c r="C218" s="2841"/>
    </row>
    <row r="219" spans="2:3" x14ac:dyDescent="0.25">
      <c r="B219" s="2841"/>
      <c r="C219" s="2841"/>
    </row>
    <row r="220" spans="2:3" x14ac:dyDescent="0.25">
      <c r="B220" s="2841"/>
      <c r="C220" s="2841"/>
    </row>
    <row r="221" spans="2:3" x14ac:dyDescent="0.25">
      <c r="B221" s="2841"/>
      <c r="C221" s="2841"/>
    </row>
    <row r="222" spans="2:3" x14ac:dyDescent="0.25">
      <c r="B222" s="2841"/>
      <c r="C222" s="2841"/>
    </row>
    <row r="223" spans="2:3" x14ac:dyDescent="0.25">
      <c r="B223" s="2841"/>
      <c r="C223" s="2841"/>
    </row>
    <row r="224" spans="2:3" x14ac:dyDescent="0.25">
      <c r="B224" s="2841"/>
      <c r="C224" s="2841"/>
    </row>
    <row r="225" spans="2:3" x14ac:dyDescent="0.25">
      <c r="B225" s="2841"/>
      <c r="C225" s="2841"/>
    </row>
    <row r="226" spans="2:3" x14ac:dyDescent="0.25">
      <c r="B226" s="2841"/>
      <c r="C226" s="2841"/>
    </row>
    <row r="227" spans="2:3" x14ac:dyDescent="0.25">
      <c r="B227" s="2841"/>
      <c r="C227" s="2841"/>
    </row>
    <row r="228" spans="2:3" x14ac:dyDescent="0.25">
      <c r="B228" s="2841"/>
      <c r="C228" s="2841"/>
    </row>
    <row r="229" spans="2:3" x14ac:dyDescent="0.25">
      <c r="B229" s="2841"/>
      <c r="C229" s="2841"/>
    </row>
    <row r="230" spans="2:3" x14ac:dyDescent="0.25">
      <c r="B230" s="2841"/>
      <c r="C230" s="2841"/>
    </row>
    <row r="231" spans="2:3" x14ac:dyDescent="0.25">
      <c r="B231" s="2841"/>
      <c r="C231" s="2841"/>
    </row>
    <row r="232" spans="2:3" x14ac:dyDescent="0.25">
      <c r="B232" s="2841"/>
      <c r="C232" s="2841"/>
    </row>
    <row r="233" spans="2:3" x14ac:dyDescent="0.25">
      <c r="B233" s="2841"/>
      <c r="C233" s="2841"/>
    </row>
    <row r="234" spans="2:3" x14ac:dyDescent="0.25">
      <c r="B234" s="2841"/>
      <c r="C234" s="2841"/>
    </row>
    <row r="235" spans="2:3" x14ac:dyDescent="0.25">
      <c r="B235" s="2841"/>
      <c r="C235" s="2841"/>
    </row>
    <row r="236" spans="2:3" x14ac:dyDescent="0.25">
      <c r="B236" s="2841"/>
      <c r="C236" s="2841"/>
    </row>
    <row r="237" spans="2:3" x14ac:dyDescent="0.25">
      <c r="B237" s="2841"/>
      <c r="C237" s="2841"/>
    </row>
    <row r="238" spans="2:3" x14ac:dyDescent="0.25">
      <c r="B238" s="2841"/>
      <c r="C238" s="2841"/>
    </row>
    <row r="239" spans="2:3" x14ac:dyDescent="0.25">
      <c r="B239" s="2841"/>
      <c r="C239" s="2841"/>
    </row>
    <row r="240" spans="2:3" x14ac:dyDescent="0.25">
      <c r="B240" s="2841"/>
      <c r="C240" s="2841"/>
    </row>
    <row r="241" spans="2:3" x14ac:dyDescent="0.25">
      <c r="B241" s="2841"/>
      <c r="C241" s="2841"/>
    </row>
    <row r="242" spans="2:3" x14ac:dyDescent="0.25">
      <c r="B242" s="2841"/>
      <c r="C242" s="2841"/>
    </row>
    <row r="243" spans="2:3" x14ac:dyDescent="0.25">
      <c r="B243" s="2841"/>
      <c r="C243" s="2841"/>
    </row>
  </sheetData>
  <mergeCells count="1">
    <mergeCell ref="C1:F1"/>
  </mergeCells>
  <printOptions horizontalCentered="1"/>
  <pageMargins left="1.42" right="1.5" top="0.57999999999999996" bottom="0.02" header="0.31496062992126" footer="0.31496062992126"/>
  <pageSetup paperSize="9" scale="50" fitToHeight="2" orientation="portrait" r:id="rId1"/>
  <rowBreaks count="1" manualBreakCount="1">
    <brk id="99" min="2"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Q39"/>
  <sheetViews>
    <sheetView showGridLines="0" zoomScaleNormal="100" zoomScaleSheetLayoutView="100" workbookViewId="0">
      <selection activeCell="AF16" sqref="AF16"/>
    </sheetView>
  </sheetViews>
  <sheetFormatPr defaultRowHeight="14.25" x14ac:dyDescent="0.25"/>
  <cols>
    <col min="1" max="1" width="43.140625" style="384" customWidth="1"/>
    <col min="2" max="2" width="6.7109375" style="365" hidden="1" customWidth="1"/>
    <col min="3" max="3" width="8" style="365" hidden="1" customWidth="1"/>
    <col min="4" max="4" width="7.7109375" style="365" hidden="1" customWidth="1"/>
    <col min="5" max="5" width="7.42578125" style="365" hidden="1" customWidth="1"/>
    <col min="6" max="6" width="8.140625" style="365" hidden="1" customWidth="1"/>
    <col min="7" max="7" width="7.7109375" style="365" hidden="1" customWidth="1"/>
    <col min="8" max="8" width="7.28515625" style="365" hidden="1" customWidth="1"/>
    <col min="9" max="9" width="7.5703125" style="365" hidden="1" customWidth="1"/>
    <col min="10" max="10" width="8" style="365" hidden="1" customWidth="1"/>
    <col min="11" max="11" width="7.7109375" style="365" hidden="1" customWidth="1"/>
    <col min="12" max="12" width="8.28515625" style="365" hidden="1" customWidth="1"/>
    <col min="13" max="13" width="7.28515625" style="365" hidden="1" customWidth="1"/>
    <col min="14" max="14" width="7.5703125" style="365" hidden="1" customWidth="1"/>
    <col min="15" max="15" width="8.85546875" style="365" hidden="1" customWidth="1"/>
    <col min="16" max="16" width="8.28515625" style="365" hidden="1" customWidth="1"/>
    <col min="17" max="17" width="8.140625" style="365" hidden="1" customWidth="1"/>
    <col min="18" max="18" width="8.85546875" style="365" hidden="1" customWidth="1"/>
    <col min="19" max="19" width="8.42578125" style="365" hidden="1" customWidth="1"/>
    <col min="20" max="20" width="8.140625" style="365" hidden="1" customWidth="1"/>
    <col min="21" max="21" width="8.28515625" style="384" hidden="1" customWidth="1"/>
    <col min="22" max="22" width="8.7109375" style="384" hidden="1" customWidth="1"/>
    <col min="23" max="23" width="8.42578125" style="384" hidden="1" customWidth="1"/>
    <col min="24" max="24" width="9" style="384" hidden="1" customWidth="1"/>
    <col min="25" max="25" width="8.28515625" style="384" hidden="1" customWidth="1"/>
    <col min="26" max="26" width="10" style="384" hidden="1" customWidth="1"/>
    <col min="27" max="30" width="10.28515625" style="384" hidden="1" customWidth="1"/>
    <col min="31" max="43" width="10.28515625" style="384" customWidth="1"/>
    <col min="44" max="44" width="2" style="365" customWidth="1"/>
    <col min="45" max="181" width="9.140625" style="365"/>
    <col min="182" max="182" width="8.5703125" style="365" customWidth="1"/>
    <col min="183" max="183" width="2.5703125" style="365" customWidth="1"/>
    <col min="184" max="184" width="1.85546875" style="365" customWidth="1"/>
    <col min="185" max="185" width="33.28515625" style="365" customWidth="1"/>
    <col min="186" max="190" width="11" style="365" customWidth="1"/>
    <col min="191" max="202" width="8.42578125" style="365" customWidth="1"/>
    <col min="203" max="437" width="9.140625" style="365"/>
    <col min="438" max="438" width="8.5703125" style="365" customWidth="1"/>
    <col min="439" max="439" width="2.5703125" style="365" customWidth="1"/>
    <col min="440" max="440" width="1.85546875" style="365" customWidth="1"/>
    <col min="441" max="441" width="33.28515625" style="365" customWidth="1"/>
    <col min="442" max="446" width="11" style="365" customWidth="1"/>
    <col min="447" max="458" width="8.42578125" style="365" customWidth="1"/>
    <col min="459" max="693" width="9.140625" style="365"/>
    <col min="694" max="694" width="8.5703125" style="365" customWidth="1"/>
    <col min="695" max="695" width="2.5703125" style="365" customWidth="1"/>
    <col min="696" max="696" width="1.85546875" style="365" customWidth="1"/>
    <col min="697" max="697" width="33.28515625" style="365" customWidth="1"/>
    <col min="698" max="702" width="11" style="365" customWidth="1"/>
    <col min="703" max="714" width="8.42578125" style="365" customWidth="1"/>
    <col min="715" max="949" width="9.140625" style="365"/>
    <col min="950" max="950" width="8.5703125" style="365" customWidth="1"/>
    <col min="951" max="951" width="2.5703125" style="365" customWidth="1"/>
    <col min="952" max="952" width="1.85546875" style="365" customWidth="1"/>
    <col min="953" max="953" width="33.28515625" style="365" customWidth="1"/>
    <col min="954" max="958" width="11" style="365" customWidth="1"/>
    <col min="959" max="970" width="8.42578125" style="365" customWidth="1"/>
    <col min="971" max="1205" width="9.140625" style="365"/>
    <col min="1206" max="1206" width="8.5703125" style="365" customWidth="1"/>
    <col min="1207" max="1207" width="2.5703125" style="365" customWidth="1"/>
    <col min="1208" max="1208" width="1.85546875" style="365" customWidth="1"/>
    <col min="1209" max="1209" width="33.28515625" style="365" customWidth="1"/>
    <col min="1210" max="1214" width="11" style="365" customWidth="1"/>
    <col min="1215" max="1226" width="8.42578125" style="365" customWidth="1"/>
    <col min="1227" max="1461" width="9.140625" style="365"/>
    <col min="1462" max="1462" width="8.5703125" style="365" customWidth="1"/>
    <col min="1463" max="1463" width="2.5703125" style="365" customWidth="1"/>
    <col min="1464" max="1464" width="1.85546875" style="365" customWidth="1"/>
    <col min="1465" max="1465" width="33.28515625" style="365" customWidth="1"/>
    <col min="1466" max="1470" width="11" style="365" customWidth="1"/>
    <col min="1471" max="1482" width="8.42578125" style="365" customWidth="1"/>
    <col min="1483" max="1717" width="9.140625" style="365"/>
    <col min="1718" max="1718" width="8.5703125" style="365" customWidth="1"/>
    <col min="1719" max="1719" width="2.5703125" style="365" customWidth="1"/>
    <col min="1720" max="1720" width="1.85546875" style="365" customWidth="1"/>
    <col min="1721" max="1721" width="33.28515625" style="365" customWidth="1"/>
    <col min="1722" max="1726" width="11" style="365" customWidth="1"/>
    <col min="1727" max="1738" width="8.42578125" style="365" customWidth="1"/>
    <col min="1739" max="1973" width="9.140625" style="365"/>
    <col min="1974" max="1974" width="8.5703125" style="365" customWidth="1"/>
    <col min="1975" max="1975" width="2.5703125" style="365" customWidth="1"/>
    <col min="1976" max="1976" width="1.85546875" style="365" customWidth="1"/>
    <col min="1977" max="1977" width="33.28515625" style="365" customWidth="1"/>
    <col min="1978" max="1982" width="11" style="365" customWidth="1"/>
    <col min="1983" max="1994" width="8.42578125" style="365" customWidth="1"/>
    <col min="1995" max="2229" width="9.140625" style="365"/>
    <col min="2230" max="2230" width="8.5703125" style="365" customWidth="1"/>
    <col min="2231" max="2231" width="2.5703125" style="365" customWidth="1"/>
    <col min="2232" max="2232" width="1.85546875" style="365" customWidth="1"/>
    <col min="2233" max="2233" width="33.28515625" style="365" customWidth="1"/>
    <col min="2234" max="2238" width="11" style="365" customWidth="1"/>
    <col min="2239" max="2250" width="8.42578125" style="365" customWidth="1"/>
    <col min="2251" max="2485" width="9.140625" style="365"/>
    <col min="2486" max="2486" width="8.5703125" style="365" customWidth="1"/>
    <col min="2487" max="2487" width="2.5703125" style="365" customWidth="1"/>
    <col min="2488" max="2488" width="1.85546875" style="365" customWidth="1"/>
    <col min="2489" max="2489" width="33.28515625" style="365" customWidth="1"/>
    <col min="2490" max="2494" width="11" style="365" customWidth="1"/>
    <col min="2495" max="2506" width="8.42578125" style="365" customWidth="1"/>
    <col min="2507" max="2741" width="9.140625" style="365"/>
    <col min="2742" max="2742" width="8.5703125" style="365" customWidth="1"/>
    <col min="2743" max="2743" width="2.5703125" style="365" customWidth="1"/>
    <col min="2744" max="2744" width="1.85546875" style="365" customWidth="1"/>
    <col min="2745" max="2745" width="33.28515625" style="365" customWidth="1"/>
    <col min="2746" max="2750" width="11" style="365" customWidth="1"/>
    <col min="2751" max="2762" width="8.42578125" style="365" customWidth="1"/>
    <col min="2763" max="2997" width="9.140625" style="365"/>
    <col min="2998" max="2998" width="8.5703125" style="365" customWidth="1"/>
    <col min="2999" max="2999" width="2.5703125" style="365" customWidth="1"/>
    <col min="3000" max="3000" width="1.85546875" style="365" customWidth="1"/>
    <col min="3001" max="3001" width="33.28515625" style="365" customWidth="1"/>
    <col min="3002" max="3006" width="11" style="365" customWidth="1"/>
    <col min="3007" max="3018" width="8.42578125" style="365" customWidth="1"/>
    <col min="3019" max="3253" width="9.140625" style="365"/>
    <col min="3254" max="3254" width="8.5703125" style="365" customWidth="1"/>
    <col min="3255" max="3255" width="2.5703125" style="365" customWidth="1"/>
    <col min="3256" max="3256" width="1.85546875" style="365" customWidth="1"/>
    <col min="3257" max="3257" width="33.28515625" style="365" customWidth="1"/>
    <col min="3258" max="3262" width="11" style="365" customWidth="1"/>
    <col min="3263" max="3274" width="8.42578125" style="365" customWidth="1"/>
    <col min="3275" max="3509" width="9.140625" style="365"/>
    <col min="3510" max="3510" width="8.5703125" style="365" customWidth="1"/>
    <col min="3511" max="3511" width="2.5703125" style="365" customWidth="1"/>
    <col min="3512" max="3512" width="1.85546875" style="365" customWidth="1"/>
    <col min="3513" max="3513" width="33.28515625" style="365" customWidth="1"/>
    <col min="3514" max="3518" width="11" style="365" customWidth="1"/>
    <col min="3519" max="3530" width="8.42578125" style="365" customWidth="1"/>
    <col min="3531" max="3765" width="9.140625" style="365"/>
    <col min="3766" max="3766" width="8.5703125" style="365" customWidth="1"/>
    <col min="3767" max="3767" width="2.5703125" style="365" customWidth="1"/>
    <col min="3768" max="3768" width="1.85546875" style="365" customWidth="1"/>
    <col min="3769" max="3769" width="33.28515625" style="365" customWidth="1"/>
    <col min="3770" max="3774" width="11" style="365" customWidth="1"/>
    <col min="3775" max="3786" width="8.42578125" style="365" customWidth="1"/>
    <col min="3787" max="4021" width="9.140625" style="365"/>
    <col min="4022" max="4022" width="8.5703125" style="365" customWidth="1"/>
    <col min="4023" max="4023" width="2.5703125" style="365" customWidth="1"/>
    <col min="4024" max="4024" width="1.85546875" style="365" customWidth="1"/>
    <col min="4025" max="4025" width="33.28515625" style="365" customWidth="1"/>
    <col min="4026" max="4030" width="11" style="365" customWidth="1"/>
    <col min="4031" max="4042" width="8.42578125" style="365" customWidth="1"/>
    <col min="4043" max="4277" width="9.140625" style="365"/>
    <col min="4278" max="4278" width="8.5703125" style="365" customWidth="1"/>
    <col min="4279" max="4279" width="2.5703125" style="365" customWidth="1"/>
    <col min="4280" max="4280" width="1.85546875" style="365" customWidth="1"/>
    <col min="4281" max="4281" width="33.28515625" style="365" customWidth="1"/>
    <col min="4282" max="4286" width="11" style="365" customWidth="1"/>
    <col min="4287" max="4298" width="8.42578125" style="365" customWidth="1"/>
    <col min="4299" max="4533" width="9.140625" style="365"/>
    <col min="4534" max="4534" width="8.5703125" style="365" customWidth="1"/>
    <col min="4535" max="4535" width="2.5703125" style="365" customWidth="1"/>
    <col min="4536" max="4536" width="1.85546875" style="365" customWidth="1"/>
    <col min="4537" max="4537" width="33.28515625" style="365" customWidth="1"/>
    <col min="4538" max="4542" width="11" style="365" customWidth="1"/>
    <col min="4543" max="4554" width="8.42578125" style="365" customWidth="1"/>
    <col min="4555" max="4789" width="9.140625" style="365"/>
    <col min="4790" max="4790" width="8.5703125" style="365" customWidth="1"/>
    <col min="4791" max="4791" width="2.5703125" style="365" customWidth="1"/>
    <col min="4792" max="4792" width="1.85546875" style="365" customWidth="1"/>
    <col min="4793" max="4793" width="33.28515625" style="365" customWidth="1"/>
    <col min="4794" max="4798" width="11" style="365" customWidth="1"/>
    <col min="4799" max="4810" width="8.42578125" style="365" customWidth="1"/>
    <col min="4811" max="5045" width="9.140625" style="365"/>
    <col min="5046" max="5046" width="8.5703125" style="365" customWidth="1"/>
    <col min="5047" max="5047" width="2.5703125" style="365" customWidth="1"/>
    <col min="5048" max="5048" width="1.85546875" style="365" customWidth="1"/>
    <col min="5049" max="5049" width="33.28515625" style="365" customWidth="1"/>
    <col min="5050" max="5054" width="11" style="365" customWidth="1"/>
    <col min="5055" max="5066" width="8.42578125" style="365" customWidth="1"/>
    <col min="5067" max="5301" width="9.140625" style="365"/>
    <col min="5302" max="5302" width="8.5703125" style="365" customWidth="1"/>
    <col min="5303" max="5303" width="2.5703125" style="365" customWidth="1"/>
    <col min="5304" max="5304" width="1.85546875" style="365" customWidth="1"/>
    <col min="5305" max="5305" width="33.28515625" style="365" customWidth="1"/>
    <col min="5306" max="5310" width="11" style="365" customWidth="1"/>
    <col min="5311" max="5322" width="8.42578125" style="365" customWidth="1"/>
    <col min="5323" max="5557" width="9.140625" style="365"/>
    <col min="5558" max="5558" width="8.5703125" style="365" customWidth="1"/>
    <col min="5559" max="5559" width="2.5703125" style="365" customWidth="1"/>
    <col min="5560" max="5560" width="1.85546875" style="365" customWidth="1"/>
    <col min="5561" max="5561" width="33.28515625" style="365" customWidth="1"/>
    <col min="5562" max="5566" width="11" style="365" customWidth="1"/>
    <col min="5567" max="5578" width="8.42578125" style="365" customWidth="1"/>
    <col min="5579" max="5813" width="9.140625" style="365"/>
    <col min="5814" max="5814" width="8.5703125" style="365" customWidth="1"/>
    <col min="5815" max="5815" width="2.5703125" style="365" customWidth="1"/>
    <col min="5816" max="5816" width="1.85546875" style="365" customWidth="1"/>
    <col min="5817" max="5817" width="33.28515625" style="365" customWidth="1"/>
    <col min="5818" max="5822" width="11" style="365" customWidth="1"/>
    <col min="5823" max="5834" width="8.42578125" style="365" customWidth="1"/>
    <col min="5835" max="6069" width="9.140625" style="365"/>
    <col min="6070" max="6070" width="8.5703125" style="365" customWidth="1"/>
    <col min="6071" max="6071" width="2.5703125" style="365" customWidth="1"/>
    <col min="6072" max="6072" width="1.85546875" style="365" customWidth="1"/>
    <col min="6073" max="6073" width="33.28515625" style="365" customWidth="1"/>
    <col min="6074" max="6078" width="11" style="365" customWidth="1"/>
    <col min="6079" max="6090" width="8.42578125" style="365" customWidth="1"/>
    <col min="6091" max="6325" width="9.140625" style="365"/>
    <col min="6326" max="6326" width="8.5703125" style="365" customWidth="1"/>
    <col min="6327" max="6327" width="2.5703125" style="365" customWidth="1"/>
    <col min="6328" max="6328" width="1.85546875" style="365" customWidth="1"/>
    <col min="6329" max="6329" width="33.28515625" style="365" customWidth="1"/>
    <col min="6330" max="6334" width="11" style="365" customWidth="1"/>
    <col min="6335" max="6346" width="8.42578125" style="365" customWidth="1"/>
    <col min="6347" max="6581" width="9.140625" style="365"/>
    <col min="6582" max="6582" width="8.5703125" style="365" customWidth="1"/>
    <col min="6583" max="6583" width="2.5703125" style="365" customWidth="1"/>
    <col min="6584" max="6584" width="1.85546875" style="365" customWidth="1"/>
    <col min="6585" max="6585" width="33.28515625" style="365" customWidth="1"/>
    <col min="6586" max="6590" width="11" style="365" customWidth="1"/>
    <col min="6591" max="6602" width="8.42578125" style="365" customWidth="1"/>
    <col min="6603" max="6837" width="9.140625" style="365"/>
    <col min="6838" max="6838" width="8.5703125" style="365" customWidth="1"/>
    <col min="6839" max="6839" width="2.5703125" style="365" customWidth="1"/>
    <col min="6840" max="6840" width="1.85546875" style="365" customWidth="1"/>
    <col min="6841" max="6841" width="33.28515625" style="365" customWidth="1"/>
    <col min="6842" max="6846" width="11" style="365" customWidth="1"/>
    <col min="6847" max="6858" width="8.42578125" style="365" customWidth="1"/>
    <col min="6859" max="7093" width="9.140625" style="365"/>
    <col min="7094" max="7094" width="8.5703125" style="365" customWidth="1"/>
    <col min="7095" max="7095" width="2.5703125" style="365" customWidth="1"/>
    <col min="7096" max="7096" width="1.85546875" style="365" customWidth="1"/>
    <col min="7097" max="7097" width="33.28515625" style="365" customWidth="1"/>
    <col min="7098" max="7102" width="11" style="365" customWidth="1"/>
    <col min="7103" max="7114" width="8.42578125" style="365" customWidth="1"/>
    <col min="7115" max="7349" width="9.140625" style="365"/>
    <col min="7350" max="7350" width="8.5703125" style="365" customWidth="1"/>
    <col min="7351" max="7351" width="2.5703125" style="365" customWidth="1"/>
    <col min="7352" max="7352" width="1.85546875" style="365" customWidth="1"/>
    <col min="7353" max="7353" width="33.28515625" style="365" customWidth="1"/>
    <col min="7354" max="7358" width="11" style="365" customWidth="1"/>
    <col min="7359" max="7370" width="8.42578125" style="365" customWidth="1"/>
    <col min="7371" max="7605" width="9.140625" style="365"/>
    <col min="7606" max="7606" width="8.5703125" style="365" customWidth="1"/>
    <col min="7607" max="7607" width="2.5703125" style="365" customWidth="1"/>
    <col min="7608" max="7608" width="1.85546875" style="365" customWidth="1"/>
    <col min="7609" max="7609" width="33.28515625" style="365" customWidth="1"/>
    <col min="7610" max="7614" width="11" style="365" customWidth="1"/>
    <col min="7615" max="7626" width="8.42578125" style="365" customWidth="1"/>
    <col min="7627" max="7861" width="9.140625" style="365"/>
    <col min="7862" max="7862" width="8.5703125" style="365" customWidth="1"/>
    <col min="7863" max="7863" width="2.5703125" style="365" customWidth="1"/>
    <col min="7864" max="7864" width="1.85546875" style="365" customWidth="1"/>
    <col min="7865" max="7865" width="33.28515625" style="365" customWidth="1"/>
    <col min="7866" max="7870" width="11" style="365" customWidth="1"/>
    <col min="7871" max="7882" width="8.42578125" style="365" customWidth="1"/>
    <col min="7883" max="8117" width="9.140625" style="365"/>
    <col min="8118" max="8118" width="8.5703125" style="365" customWidth="1"/>
    <col min="8119" max="8119" width="2.5703125" style="365" customWidth="1"/>
    <col min="8120" max="8120" width="1.85546875" style="365" customWidth="1"/>
    <col min="8121" max="8121" width="33.28515625" style="365" customWidth="1"/>
    <col min="8122" max="8126" width="11" style="365" customWidth="1"/>
    <col min="8127" max="8138" width="8.42578125" style="365" customWidth="1"/>
    <col min="8139" max="8373" width="9.140625" style="365"/>
    <col min="8374" max="8374" width="8.5703125" style="365" customWidth="1"/>
    <col min="8375" max="8375" width="2.5703125" style="365" customWidth="1"/>
    <col min="8376" max="8376" width="1.85546875" style="365" customWidth="1"/>
    <col min="8377" max="8377" width="33.28515625" style="365" customWidth="1"/>
    <col min="8378" max="8382" width="11" style="365" customWidth="1"/>
    <col min="8383" max="8394" width="8.42578125" style="365" customWidth="1"/>
    <col min="8395" max="8629" width="9.140625" style="365"/>
    <col min="8630" max="8630" width="8.5703125" style="365" customWidth="1"/>
    <col min="8631" max="8631" width="2.5703125" style="365" customWidth="1"/>
    <col min="8632" max="8632" width="1.85546875" style="365" customWidth="1"/>
    <col min="8633" max="8633" width="33.28515625" style="365" customWidth="1"/>
    <col min="8634" max="8638" width="11" style="365" customWidth="1"/>
    <col min="8639" max="8650" width="8.42578125" style="365" customWidth="1"/>
    <col min="8651" max="8885" width="9.140625" style="365"/>
    <col min="8886" max="8886" width="8.5703125" style="365" customWidth="1"/>
    <col min="8887" max="8887" width="2.5703125" style="365" customWidth="1"/>
    <col min="8888" max="8888" width="1.85546875" style="365" customWidth="1"/>
    <col min="8889" max="8889" width="33.28515625" style="365" customWidth="1"/>
    <col min="8890" max="8894" width="11" style="365" customWidth="1"/>
    <col min="8895" max="8906" width="8.42578125" style="365" customWidth="1"/>
    <col min="8907" max="9141" width="9.140625" style="365"/>
    <col min="9142" max="9142" width="8.5703125" style="365" customWidth="1"/>
    <col min="9143" max="9143" width="2.5703125" style="365" customWidth="1"/>
    <col min="9144" max="9144" width="1.85546875" style="365" customWidth="1"/>
    <col min="9145" max="9145" width="33.28515625" style="365" customWidth="1"/>
    <col min="9146" max="9150" width="11" style="365" customWidth="1"/>
    <col min="9151" max="9162" width="8.42578125" style="365" customWidth="1"/>
    <col min="9163" max="9397" width="9.140625" style="365"/>
    <col min="9398" max="9398" width="8.5703125" style="365" customWidth="1"/>
    <col min="9399" max="9399" width="2.5703125" style="365" customWidth="1"/>
    <col min="9400" max="9400" width="1.85546875" style="365" customWidth="1"/>
    <col min="9401" max="9401" width="33.28515625" style="365" customWidth="1"/>
    <col min="9402" max="9406" width="11" style="365" customWidth="1"/>
    <col min="9407" max="9418" width="8.42578125" style="365" customWidth="1"/>
    <col min="9419" max="9653" width="9.140625" style="365"/>
    <col min="9654" max="9654" width="8.5703125" style="365" customWidth="1"/>
    <col min="9655" max="9655" width="2.5703125" style="365" customWidth="1"/>
    <col min="9656" max="9656" width="1.85546875" style="365" customWidth="1"/>
    <col min="9657" max="9657" width="33.28515625" style="365" customWidth="1"/>
    <col min="9658" max="9662" width="11" style="365" customWidth="1"/>
    <col min="9663" max="9674" width="8.42578125" style="365" customWidth="1"/>
    <col min="9675" max="9909" width="9.140625" style="365"/>
    <col min="9910" max="9910" width="8.5703125" style="365" customWidth="1"/>
    <col min="9911" max="9911" width="2.5703125" style="365" customWidth="1"/>
    <col min="9912" max="9912" width="1.85546875" style="365" customWidth="1"/>
    <col min="9913" max="9913" width="33.28515625" style="365" customWidth="1"/>
    <col min="9914" max="9918" width="11" style="365" customWidth="1"/>
    <col min="9919" max="9930" width="8.42578125" style="365" customWidth="1"/>
    <col min="9931" max="10165" width="9.140625" style="365"/>
    <col min="10166" max="10166" width="8.5703125" style="365" customWidth="1"/>
    <col min="10167" max="10167" width="2.5703125" style="365" customWidth="1"/>
    <col min="10168" max="10168" width="1.85546875" style="365" customWidth="1"/>
    <col min="10169" max="10169" width="33.28515625" style="365" customWidth="1"/>
    <col min="10170" max="10174" width="11" style="365" customWidth="1"/>
    <col min="10175" max="10186" width="8.42578125" style="365" customWidth="1"/>
    <col min="10187" max="10421" width="9.140625" style="365"/>
    <col min="10422" max="10422" width="8.5703125" style="365" customWidth="1"/>
    <col min="10423" max="10423" width="2.5703125" style="365" customWidth="1"/>
    <col min="10424" max="10424" width="1.85546875" style="365" customWidth="1"/>
    <col min="10425" max="10425" width="33.28515625" style="365" customWidth="1"/>
    <col min="10426" max="10430" width="11" style="365" customWidth="1"/>
    <col min="10431" max="10442" width="8.42578125" style="365" customWidth="1"/>
    <col min="10443" max="10677" width="9.140625" style="365"/>
    <col min="10678" max="10678" width="8.5703125" style="365" customWidth="1"/>
    <col min="10679" max="10679" width="2.5703125" style="365" customWidth="1"/>
    <col min="10680" max="10680" width="1.85546875" style="365" customWidth="1"/>
    <col min="10681" max="10681" width="33.28515625" style="365" customWidth="1"/>
    <col min="10682" max="10686" width="11" style="365" customWidth="1"/>
    <col min="10687" max="10698" width="8.42578125" style="365" customWidth="1"/>
    <col min="10699" max="10933" width="9.140625" style="365"/>
    <col min="10934" max="10934" width="8.5703125" style="365" customWidth="1"/>
    <col min="10935" max="10935" width="2.5703125" style="365" customWidth="1"/>
    <col min="10936" max="10936" width="1.85546875" style="365" customWidth="1"/>
    <col min="10937" max="10937" width="33.28515625" style="365" customWidth="1"/>
    <col min="10938" max="10942" width="11" style="365" customWidth="1"/>
    <col min="10943" max="10954" width="8.42578125" style="365" customWidth="1"/>
    <col min="10955" max="11189" width="9.140625" style="365"/>
    <col min="11190" max="11190" width="8.5703125" style="365" customWidth="1"/>
    <col min="11191" max="11191" width="2.5703125" style="365" customWidth="1"/>
    <col min="11192" max="11192" width="1.85546875" style="365" customWidth="1"/>
    <col min="11193" max="11193" width="33.28515625" style="365" customWidth="1"/>
    <col min="11194" max="11198" width="11" style="365" customWidth="1"/>
    <col min="11199" max="11210" width="8.42578125" style="365" customWidth="1"/>
    <col min="11211" max="11445" width="9.140625" style="365"/>
    <col min="11446" max="11446" width="8.5703125" style="365" customWidth="1"/>
    <col min="11447" max="11447" width="2.5703125" style="365" customWidth="1"/>
    <col min="11448" max="11448" width="1.85546875" style="365" customWidth="1"/>
    <col min="11449" max="11449" width="33.28515625" style="365" customWidth="1"/>
    <col min="11450" max="11454" width="11" style="365" customWidth="1"/>
    <col min="11455" max="11466" width="8.42578125" style="365" customWidth="1"/>
    <col min="11467" max="11701" width="9.140625" style="365"/>
    <col min="11702" max="11702" width="8.5703125" style="365" customWidth="1"/>
    <col min="11703" max="11703" width="2.5703125" style="365" customWidth="1"/>
    <col min="11704" max="11704" width="1.85546875" style="365" customWidth="1"/>
    <col min="11705" max="11705" width="33.28515625" style="365" customWidth="1"/>
    <col min="11706" max="11710" width="11" style="365" customWidth="1"/>
    <col min="11711" max="11722" width="8.42578125" style="365" customWidth="1"/>
    <col min="11723" max="11957" width="9.140625" style="365"/>
    <col min="11958" max="11958" width="8.5703125" style="365" customWidth="1"/>
    <col min="11959" max="11959" width="2.5703125" style="365" customWidth="1"/>
    <col min="11960" max="11960" width="1.85546875" style="365" customWidth="1"/>
    <col min="11961" max="11961" width="33.28515625" style="365" customWidth="1"/>
    <col min="11962" max="11966" width="11" style="365" customWidth="1"/>
    <col min="11967" max="11978" width="8.42578125" style="365" customWidth="1"/>
    <col min="11979" max="12213" width="9.140625" style="365"/>
    <col min="12214" max="12214" width="8.5703125" style="365" customWidth="1"/>
    <col min="12215" max="12215" width="2.5703125" style="365" customWidth="1"/>
    <col min="12216" max="12216" width="1.85546875" style="365" customWidth="1"/>
    <col min="12217" max="12217" width="33.28515625" style="365" customWidth="1"/>
    <col min="12218" max="12222" width="11" style="365" customWidth="1"/>
    <col min="12223" max="12234" width="8.42578125" style="365" customWidth="1"/>
    <col min="12235" max="12469" width="9.140625" style="365"/>
    <col min="12470" max="12470" width="8.5703125" style="365" customWidth="1"/>
    <col min="12471" max="12471" width="2.5703125" style="365" customWidth="1"/>
    <col min="12472" max="12472" width="1.85546875" style="365" customWidth="1"/>
    <col min="12473" max="12473" width="33.28515625" style="365" customWidth="1"/>
    <col min="12474" max="12478" width="11" style="365" customWidth="1"/>
    <col min="12479" max="12490" width="8.42578125" style="365" customWidth="1"/>
    <col min="12491" max="12725" width="9.140625" style="365"/>
    <col min="12726" max="12726" width="8.5703125" style="365" customWidth="1"/>
    <col min="12727" max="12727" width="2.5703125" style="365" customWidth="1"/>
    <col min="12728" max="12728" width="1.85546875" style="365" customWidth="1"/>
    <col min="12729" max="12729" width="33.28515625" style="365" customWidth="1"/>
    <col min="12730" max="12734" width="11" style="365" customWidth="1"/>
    <col min="12735" max="12746" width="8.42578125" style="365" customWidth="1"/>
    <col min="12747" max="12981" width="9.140625" style="365"/>
    <col min="12982" max="12982" width="8.5703125" style="365" customWidth="1"/>
    <col min="12983" max="12983" width="2.5703125" style="365" customWidth="1"/>
    <col min="12984" max="12984" width="1.85546875" style="365" customWidth="1"/>
    <col min="12985" max="12985" width="33.28515625" style="365" customWidth="1"/>
    <col min="12986" max="12990" width="11" style="365" customWidth="1"/>
    <col min="12991" max="13002" width="8.42578125" style="365" customWidth="1"/>
    <col min="13003" max="13237" width="9.140625" style="365"/>
    <col min="13238" max="13238" width="8.5703125" style="365" customWidth="1"/>
    <col min="13239" max="13239" width="2.5703125" style="365" customWidth="1"/>
    <col min="13240" max="13240" width="1.85546875" style="365" customWidth="1"/>
    <col min="13241" max="13241" width="33.28515625" style="365" customWidth="1"/>
    <col min="13242" max="13246" width="11" style="365" customWidth="1"/>
    <col min="13247" max="13258" width="8.42578125" style="365" customWidth="1"/>
    <col min="13259" max="13493" width="9.140625" style="365"/>
    <col min="13494" max="13494" width="8.5703125" style="365" customWidth="1"/>
    <col min="13495" max="13495" width="2.5703125" style="365" customWidth="1"/>
    <col min="13496" max="13496" width="1.85546875" style="365" customWidth="1"/>
    <col min="13497" max="13497" width="33.28515625" style="365" customWidth="1"/>
    <col min="13498" max="13502" width="11" style="365" customWidth="1"/>
    <col min="13503" max="13514" width="8.42578125" style="365" customWidth="1"/>
    <col min="13515" max="13749" width="9.140625" style="365"/>
    <col min="13750" max="13750" width="8.5703125" style="365" customWidth="1"/>
    <col min="13751" max="13751" width="2.5703125" style="365" customWidth="1"/>
    <col min="13752" max="13752" width="1.85546875" style="365" customWidth="1"/>
    <col min="13753" max="13753" width="33.28515625" style="365" customWidth="1"/>
    <col min="13754" max="13758" width="11" style="365" customWidth="1"/>
    <col min="13759" max="13770" width="8.42578125" style="365" customWidth="1"/>
    <col min="13771" max="14005" width="9.140625" style="365"/>
    <col min="14006" max="14006" width="8.5703125" style="365" customWidth="1"/>
    <col min="14007" max="14007" width="2.5703125" style="365" customWidth="1"/>
    <col min="14008" max="14008" width="1.85546875" style="365" customWidth="1"/>
    <col min="14009" max="14009" width="33.28515625" style="365" customWidth="1"/>
    <col min="14010" max="14014" width="11" style="365" customWidth="1"/>
    <col min="14015" max="14026" width="8.42578125" style="365" customWidth="1"/>
    <col min="14027" max="14261" width="9.140625" style="365"/>
    <col min="14262" max="14262" width="8.5703125" style="365" customWidth="1"/>
    <col min="14263" max="14263" width="2.5703125" style="365" customWidth="1"/>
    <col min="14264" max="14264" width="1.85546875" style="365" customWidth="1"/>
    <col min="14265" max="14265" width="33.28515625" style="365" customWidth="1"/>
    <col min="14266" max="14270" width="11" style="365" customWidth="1"/>
    <col min="14271" max="14282" width="8.42578125" style="365" customWidth="1"/>
    <col min="14283" max="14517" width="9.140625" style="365"/>
    <col min="14518" max="14518" width="8.5703125" style="365" customWidth="1"/>
    <col min="14519" max="14519" width="2.5703125" style="365" customWidth="1"/>
    <col min="14520" max="14520" width="1.85546875" style="365" customWidth="1"/>
    <col min="14521" max="14521" width="33.28515625" style="365" customWidth="1"/>
    <col min="14522" max="14526" width="11" style="365" customWidth="1"/>
    <col min="14527" max="14538" width="8.42578125" style="365" customWidth="1"/>
    <col min="14539" max="14773" width="9.140625" style="365"/>
    <col min="14774" max="14774" width="8.5703125" style="365" customWidth="1"/>
    <col min="14775" max="14775" width="2.5703125" style="365" customWidth="1"/>
    <col min="14776" max="14776" width="1.85546875" style="365" customWidth="1"/>
    <col min="14777" max="14777" width="33.28515625" style="365" customWidth="1"/>
    <col min="14778" max="14782" width="11" style="365" customWidth="1"/>
    <col min="14783" max="14794" width="8.42578125" style="365" customWidth="1"/>
    <col min="14795" max="15029" width="9.140625" style="365"/>
    <col min="15030" max="15030" width="8.5703125" style="365" customWidth="1"/>
    <col min="15031" max="15031" width="2.5703125" style="365" customWidth="1"/>
    <col min="15032" max="15032" width="1.85546875" style="365" customWidth="1"/>
    <col min="15033" max="15033" width="33.28515625" style="365" customWidth="1"/>
    <col min="15034" max="15038" width="11" style="365" customWidth="1"/>
    <col min="15039" max="15050" width="8.42578125" style="365" customWidth="1"/>
    <col min="15051" max="15285" width="9.140625" style="365"/>
    <col min="15286" max="15286" width="8.5703125" style="365" customWidth="1"/>
    <col min="15287" max="15287" width="2.5703125" style="365" customWidth="1"/>
    <col min="15288" max="15288" width="1.85546875" style="365" customWidth="1"/>
    <col min="15289" max="15289" width="33.28515625" style="365" customWidth="1"/>
    <col min="15290" max="15294" width="11" style="365" customWidth="1"/>
    <col min="15295" max="15306" width="8.42578125" style="365" customWidth="1"/>
    <col min="15307" max="15541" width="9.140625" style="365"/>
    <col min="15542" max="15542" width="8.5703125" style="365" customWidth="1"/>
    <col min="15543" max="15543" width="2.5703125" style="365" customWidth="1"/>
    <col min="15544" max="15544" width="1.85546875" style="365" customWidth="1"/>
    <col min="15545" max="15545" width="33.28515625" style="365" customWidth="1"/>
    <col min="15546" max="15550" width="11" style="365" customWidth="1"/>
    <col min="15551" max="15562" width="8.42578125" style="365" customWidth="1"/>
    <col min="15563" max="15797" width="9.140625" style="365"/>
    <col min="15798" max="15798" width="8.5703125" style="365" customWidth="1"/>
    <col min="15799" max="15799" width="2.5703125" style="365" customWidth="1"/>
    <col min="15800" max="15800" width="1.85546875" style="365" customWidth="1"/>
    <col min="15801" max="15801" width="33.28515625" style="365" customWidth="1"/>
    <col min="15802" max="15806" width="11" style="365" customWidth="1"/>
    <col min="15807" max="15818" width="8.42578125" style="365" customWidth="1"/>
    <col min="15819" max="16053" width="9.140625" style="365"/>
    <col min="16054" max="16054" width="8.5703125" style="365" customWidth="1"/>
    <col min="16055" max="16055" width="2.5703125" style="365" customWidth="1"/>
    <col min="16056" max="16056" width="1.85546875" style="365" customWidth="1"/>
    <col min="16057" max="16057" width="33.28515625" style="365" customWidth="1"/>
    <col min="16058" max="16062" width="11" style="365" customWidth="1"/>
    <col min="16063" max="16074" width="8.42578125" style="365" customWidth="1"/>
    <col min="16075" max="16384" width="9.140625" style="365"/>
  </cols>
  <sheetData>
    <row r="1" spans="1:43" s="349" customFormat="1" ht="24.75" customHeight="1" x14ac:dyDescent="0.3">
      <c r="A1" s="347" t="s">
        <v>314</v>
      </c>
      <c r="B1" s="348"/>
      <c r="C1" s="348"/>
      <c r="D1" s="348"/>
      <c r="E1" s="348"/>
      <c r="F1" s="348"/>
      <c r="G1" s="348"/>
      <c r="H1" s="348"/>
      <c r="I1" s="348"/>
      <c r="J1" s="348"/>
      <c r="K1" s="348"/>
      <c r="L1" s="348"/>
      <c r="M1" s="348"/>
      <c r="N1" s="348"/>
      <c r="O1" s="348"/>
      <c r="P1" s="348"/>
      <c r="Q1" s="348"/>
      <c r="R1" s="348"/>
      <c r="S1" s="348"/>
      <c r="T1" s="348"/>
    </row>
    <row r="2" spans="1:43" s="350" customFormat="1" ht="12" customHeight="1" thickBot="1" x14ac:dyDescent="0.3">
      <c r="A2" s="4225" t="s">
        <v>7</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4225"/>
      <c r="AH2" s="4225"/>
      <c r="AI2" s="4225"/>
      <c r="AJ2" s="4225"/>
      <c r="AK2" s="4225"/>
      <c r="AL2" s="4225"/>
      <c r="AM2" s="4225"/>
      <c r="AN2" s="4225"/>
      <c r="AO2" s="4225"/>
      <c r="AP2" s="4225"/>
      <c r="AQ2" s="4225"/>
    </row>
    <row r="3" spans="1:43" s="357" customFormat="1" ht="18" thickTop="1" thickBot="1" x14ac:dyDescent="0.35">
      <c r="A3" s="351"/>
      <c r="B3" s="352">
        <v>42186</v>
      </c>
      <c r="C3" s="353">
        <v>42217</v>
      </c>
      <c r="D3" s="353">
        <v>42248</v>
      </c>
      <c r="E3" s="353">
        <v>42278</v>
      </c>
      <c r="F3" s="353">
        <v>42309</v>
      </c>
      <c r="G3" s="353">
        <v>42339</v>
      </c>
      <c r="H3" s="353">
        <v>42370</v>
      </c>
      <c r="I3" s="353">
        <v>42401</v>
      </c>
      <c r="J3" s="353">
        <v>42430</v>
      </c>
      <c r="K3" s="353">
        <v>42461</v>
      </c>
      <c r="L3" s="353">
        <v>42491</v>
      </c>
      <c r="M3" s="353">
        <v>42522</v>
      </c>
      <c r="N3" s="354">
        <v>42552</v>
      </c>
      <c r="O3" s="355">
        <v>42583</v>
      </c>
      <c r="P3" s="355">
        <v>42614</v>
      </c>
      <c r="Q3" s="355">
        <v>42644</v>
      </c>
      <c r="R3" s="355">
        <v>42675</v>
      </c>
      <c r="S3" s="355">
        <v>42705</v>
      </c>
      <c r="T3" s="355">
        <v>42736</v>
      </c>
      <c r="U3" s="355">
        <v>42767</v>
      </c>
      <c r="V3" s="355">
        <v>42795</v>
      </c>
      <c r="W3" s="355">
        <v>42826</v>
      </c>
      <c r="X3" s="355">
        <v>42856</v>
      </c>
      <c r="Y3" s="355">
        <v>42887</v>
      </c>
      <c r="Z3" s="355">
        <v>42917</v>
      </c>
      <c r="AA3" s="355">
        <v>42948</v>
      </c>
      <c r="AB3" s="355">
        <v>42979</v>
      </c>
      <c r="AC3" s="355">
        <v>43009</v>
      </c>
      <c r="AD3" s="355">
        <v>43040</v>
      </c>
      <c r="AE3" s="355">
        <v>43070</v>
      </c>
      <c r="AF3" s="355">
        <v>43101</v>
      </c>
      <c r="AG3" s="355">
        <v>43132</v>
      </c>
      <c r="AH3" s="355">
        <v>43160</v>
      </c>
      <c r="AI3" s="355">
        <v>43191</v>
      </c>
      <c r="AJ3" s="355">
        <v>43221</v>
      </c>
      <c r="AK3" s="356">
        <v>43252</v>
      </c>
      <c r="AL3" s="356">
        <v>43282</v>
      </c>
      <c r="AM3" s="356">
        <v>43313</v>
      </c>
      <c r="AN3" s="356">
        <v>43344</v>
      </c>
      <c r="AO3" s="356">
        <v>43374</v>
      </c>
      <c r="AP3" s="356">
        <v>43405</v>
      </c>
      <c r="AQ3" s="356">
        <v>43435</v>
      </c>
    </row>
    <row r="4" spans="1:43" ht="17.25" thickTop="1" x14ac:dyDescent="0.3">
      <c r="A4" s="358" t="s">
        <v>315</v>
      </c>
      <c r="B4" s="359">
        <f t="shared" ref="B4:M4" si="0">B5+B6+B7+B8</f>
        <v>7132.8199999999988</v>
      </c>
      <c r="C4" s="360">
        <f t="shared" si="0"/>
        <v>5344.9499999999989</v>
      </c>
      <c r="D4" s="360">
        <f t="shared" si="0"/>
        <v>6745.9800000000005</v>
      </c>
      <c r="E4" s="360">
        <f t="shared" si="0"/>
        <v>6231.8499999999995</v>
      </c>
      <c r="F4" s="360">
        <f t="shared" si="0"/>
        <v>7144.5427565599994</v>
      </c>
      <c r="G4" s="360">
        <f t="shared" si="0"/>
        <v>11421.06</v>
      </c>
      <c r="H4" s="361">
        <f t="shared" si="0"/>
        <v>6945.98</v>
      </c>
      <c r="I4" s="361">
        <f t="shared" si="0"/>
        <v>6469.3300000000008</v>
      </c>
      <c r="J4" s="361">
        <f t="shared" si="0"/>
        <v>7346.420000000001</v>
      </c>
      <c r="K4" s="361">
        <f t="shared" si="0"/>
        <v>5173.2</v>
      </c>
      <c r="L4" s="361">
        <f t="shared" si="0"/>
        <v>7092.09</v>
      </c>
      <c r="M4" s="361">
        <f t="shared" si="0"/>
        <v>11187.77</v>
      </c>
      <c r="N4" s="362">
        <v>5949.91</v>
      </c>
      <c r="O4" s="363">
        <v>6836.4699999999993</v>
      </c>
      <c r="P4" s="363">
        <v>6707.3199999999988</v>
      </c>
      <c r="Q4" s="363">
        <v>6308.01</v>
      </c>
      <c r="R4" s="363">
        <v>7078.7599999999993</v>
      </c>
      <c r="S4" s="363">
        <v>13132.510000000002</v>
      </c>
      <c r="T4" s="363">
        <v>7406.08</v>
      </c>
      <c r="U4" s="363">
        <v>5706.5399999999991</v>
      </c>
      <c r="V4" s="363">
        <v>7741.64</v>
      </c>
      <c r="W4" s="363">
        <v>5896.52</v>
      </c>
      <c r="X4" s="363">
        <v>7674.36</v>
      </c>
      <c r="Y4" s="363">
        <v>13589.52</v>
      </c>
      <c r="Z4" s="363">
        <v>6739.35</v>
      </c>
      <c r="AA4" s="363">
        <v>6350.165</v>
      </c>
      <c r="AB4" s="363">
        <v>7854.4369999999999</v>
      </c>
      <c r="AC4" s="363">
        <v>8765.76</v>
      </c>
      <c r="AD4" s="363">
        <v>11508.195000000002</v>
      </c>
      <c r="AE4" s="363">
        <v>13819.180999999999</v>
      </c>
      <c r="AF4" s="363">
        <v>6944.57</v>
      </c>
      <c r="AG4" s="363">
        <v>7430.8559999999989</v>
      </c>
      <c r="AH4" s="363">
        <v>6956.4539999999997</v>
      </c>
      <c r="AI4" s="363">
        <v>7963.152</v>
      </c>
      <c r="AJ4" s="363">
        <v>7684.7529999999997</v>
      </c>
      <c r="AK4" s="364">
        <v>13649.036</v>
      </c>
      <c r="AL4" s="364">
        <v>8264.57</v>
      </c>
      <c r="AM4" s="364">
        <v>6643.3499999999995</v>
      </c>
      <c r="AN4" s="364">
        <v>7019.9310000000005</v>
      </c>
      <c r="AO4" s="364">
        <v>10782.228999999999</v>
      </c>
      <c r="AP4" s="364">
        <v>7907.9560000000001</v>
      </c>
      <c r="AQ4" s="364">
        <v>12982.764000000001</v>
      </c>
    </row>
    <row r="5" spans="1:43" ht="16.5" x14ac:dyDescent="0.3">
      <c r="A5" s="366" t="s">
        <v>316</v>
      </c>
      <c r="B5" s="367">
        <v>5801.5199999999995</v>
      </c>
      <c r="C5" s="368">
        <v>5034.0599999999995</v>
      </c>
      <c r="D5" s="368">
        <v>6360.62</v>
      </c>
      <c r="E5" s="368">
        <v>5226.45</v>
      </c>
      <c r="F5" s="368">
        <v>6179.6863854099993</v>
      </c>
      <c r="G5" s="368">
        <v>10325.790000000001</v>
      </c>
      <c r="H5" s="369">
        <v>5080.3899999999994</v>
      </c>
      <c r="I5" s="369">
        <v>6179.38</v>
      </c>
      <c r="J5" s="369">
        <v>6418.27</v>
      </c>
      <c r="K5" s="369">
        <v>4819.13</v>
      </c>
      <c r="L5" s="369">
        <v>6712.88</v>
      </c>
      <c r="M5" s="369">
        <v>10085.52</v>
      </c>
      <c r="N5" s="370">
        <v>4869.28</v>
      </c>
      <c r="O5" s="371">
        <v>6164.01</v>
      </c>
      <c r="P5" s="371">
        <v>6239.2799999999988</v>
      </c>
      <c r="Q5" s="371">
        <v>5998.81</v>
      </c>
      <c r="R5" s="371">
        <v>6241.3399999999992</v>
      </c>
      <c r="S5" s="371">
        <v>10936.900000000001</v>
      </c>
      <c r="T5" s="371">
        <v>7119.97</v>
      </c>
      <c r="U5" s="371">
        <v>5393.369999999999</v>
      </c>
      <c r="V5" s="371">
        <v>7345.76</v>
      </c>
      <c r="W5" s="371">
        <v>5340.94</v>
      </c>
      <c r="X5" s="371">
        <v>7296.86</v>
      </c>
      <c r="Y5" s="371">
        <v>11262.7</v>
      </c>
      <c r="Z5" s="371">
        <v>5687.72</v>
      </c>
      <c r="AA5" s="371">
        <v>6031.875</v>
      </c>
      <c r="AB5" s="371">
        <v>6476.6170000000002</v>
      </c>
      <c r="AC5" s="371">
        <v>8323.66</v>
      </c>
      <c r="AD5" s="371">
        <v>6754.295000000001</v>
      </c>
      <c r="AE5" s="371">
        <v>11546.109999999999</v>
      </c>
      <c r="AF5" s="371">
        <v>6383.77</v>
      </c>
      <c r="AG5" s="371">
        <v>6780.7259999999997</v>
      </c>
      <c r="AH5" s="371">
        <v>6486.183</v>
      </c>
      <c r="AI5" s="371">
        <v>7447.8780000000006</v>
      </c>
      <c r="AJ5" s="371">
        <v>7317.7420000000002</v>
      </c>
      <c r="AK5" s="372">
        <v>12251.291999999999</v>
      </c>
      <c r="AL5" s="372">
        <v>7345.05</v>
      </c>
      <c r="AM5" s="372">
        <v>6040.936999999999</v>
      </c>
      <c r="AN5" s="372">
        <v>6666.5950000000003</v>
      </c>
      <c r="AO5" s="372">
        <v>9827.0380000000005</v>
      </c>
      <c r="AP5" s="372">
        <v>7309.0330000000004</v>
      </c>
      <c r="AQ5" s="372">
        <v>11584.44</v>
      </c>
    </row>
    <row r="6" spans="1:43" ht="16.5" x14ac:dyDescent="0.3">
      <c r="A6" s="366" t="s">
        <v>317</v>
      </c>
      <c r="B6" s="367">
        <v>110.74</v>
      </c>
      <c r="C6" s="368">
        <v>108.69</v>
      </c>
      <c r="D6" s="368">
        <v>109.46</v>
      </c>
      <c r="E6" s="368">
        <v>110.15</v>
      </c>
      <c r="F6" s="368">
        <v>110.02637115</v>
      </c>
      <c r="G6" s="368">
        <v>116.14</v>
      </c>
      <c r="H6" s="369">
        <v>110.51</v>
      </c>
      <c r="I6" s="369">
        <v>111.51</v>
      </c>
      <c r="J6" s="369">
        <v>111.64</v>
      </c>
      <c r="K6" s="369">
        <v>110.07</v>
      </c>
      <c r="L6" s="369">
        <v>144.05000000000001</v>
      </c>
      <c r="M6" s="369">
        <v>122.02</v>
      </c>
      <c r="N6" s="370">
        <v>112.31</v>
      </c>
      <c r="O6" s="371">
        <v>113.62</v>
      </c>
      <c r="P6" s="371">
        <v>120.19</v>
      </c>
      <c r="Q6" s="371">
        <v>112.82</v>
      </c>
      <c r="R6" s="371">
        <v>116.22</v>
      </c>
      <c r="S6" s="371">
        <v>113.97</v>
      </c>
      <c r="T6" s="371">
        <v>111.98</v>
      </c>
      <c r="U6" s="371">
        <v>114.43</v>
      </c>
      <c r="V6" s="371">
        <v>114.63</v>
      </c>
      <c r="W6" s="371">
        <v>114.1</v>
      </c>
      <c r="X6" s="371">
        <v>114.89</v>
      </c>
      <c r="Y6" s="371">
        <v>117.99</v>
      </c>
      <c r="Z6" s="371">
        <v>107.09</v>
      </c>
      <c r="AA6" s="371">
        <v>112.38</v>
      </c>
      <c r="AB6" s="371">
        <v>113.37</v>
      </c>
      <c r="AC6" s="371">
        <v>112.59</v>
      </c>
      <c r="AD6" s="371">
        <v>111.3</v>
      </c>
      <c r="AE6" s="371">
        <v>112.756</v>
      </c>
      <c r="AF6" s="371">
        <v>107.99</v>
      </c>
      <c r="AG6" s="371">
        <v>111.23</v>
      </c>
      <c r="AH6" s="371">
        <v>111.84099999999999</v>
      </c>
      <c r="AI6" s="371">
        <v>114.374</v>
      </c>
      <c r="AJ6" s="371">
        <v>112.79600000000001</v>
      </c>
      <c r="AK6" s="372">
        <v>114.73399999999999</v>
      </c>
      <c r="AL6" s="372">
        <v>105.84</v>
      </c>
      <c r="AM6" s="372">
        <v>113.265</v>
      </c>
      <c r="AN6" s="372">
        <v>108.249</v>
      </c>
      <c r="AO6" s="372">
        <v>112.274</v>
      </c>
      <c r="AP6" s="372">
        <v>107.687</v>
      </c>
      <c r="AQ6" s="372">
        <v>110.967</v>
      </c>
    </row>
    <row r="7" spans="1:43" ht="16.5" x14ac:dyDescent="0.3">
      <c r="A7" s="366" t="s">
        <v>318</v>
      </c>
      <c r="B7" s="367">
        <v>103.53</v>
      </c>
      <c r="C7" s="368">
        <v>0</v>
      </c>
      <c r="D7" s="368">
        <v>21.06</v>
      </c>
      <c r="E7" s="368">
        <v>12.41</v>
      </c>
      <c r="F7" s="368">
        <v>466.38</v>
      </c>
      <c r="G7" s="368">
        <v>29.73</v>
      </c>
      <c r="H7" s="369">
        <v>1300</v>
      </c>
      <c r="I7" s="369">
        <v>6.18</v>
      </c>
      <c r="J7" s="369">
        <v>29.79</v>
      </c>
      <c r="K7" s="369">
        <v>8.77</v>
      </c>
      <c r="L7" s="369">
        <v>0</v>
      </c>
      <c r="M7" s="369">
        <v>269.44</v>
      </c>
      <c r="N7" s="370">
        <v>0</v>
      </c>
      <c r="O7" s="371">
        <v>4.07</v>
      </c>
      <c r="P7" s="371">
        <v>3.01</v>
      </c>
      <c r="Q7" s="371">
        <v>0</v>
      </c>
      <c r="R7" s="371">
        <v>101.42</v>
      </c>
      <c r="S7" s="371">
        <v>892.19</v>
      </c>
      <c r="T7" s="371">
        <v>7.89</v>
      </c>
      <c r="U7" s="371">
        <v>0</v>
      </c>
      <c r="V7" s="371">
        <v>30.2</v>
      </c>
      <c r="W7" s="371">
        <v>0</v>
      </c>
      <c r="X7" s="371">
        <v>22.13</v>
      </c>
      <c r="Y7" s="371">
        <v>1837.97</v>
      </c>
      <c r="Z7" s="371">
        <v>0</v>
      </c>
      <c r="AA7" s="371">
        <v>11.73</v>
      </c>
      <c r="AB7" s="371">
        <v>1015.47</v>
      </c>
      <c r="AC7" s="371">
        <v>0.84</v>
      </c>
      <c r="AD7" s="371">
        <v>3842.83</v>
      </c>
      <c r="AE7" s="371">
        <v>1115.0350000000001</v>
      </c>
      <c r="AF7" s="371">
        <v>61.58</v>
      </c>
      <c r="AG7" s="371">
        <v>177.94</v>
      </c>
      <c r="AH7" s="371">
        <v>69.69</v>
      </c>
      <c r="AI7" s="371">
        <v>114.16</v>
      </c>
      <c r="AJ7" s="371">
        <v>6.5250000000000004</v>
      </c>
      <c r="AK7" s="372">
        <v>863.26</v>
      </c>
      <c r="AL7" s="372">
        <v>0</v>
      </c>
      <c r="AM7" s="372">
        <v>134.923</v>
      </c>
      <c r="AN7" s="372">
        <v>0.23400000000000001</v>
      </c>
      <c r="AO7" s="372">
        <v>511.68900000000002</v>
      </c>
      <c r="AP7" s="372">
        <v>116.929</v>
      </c>
      <c r="AQ7" s="372">
        <v>154.13200000000001</v>
      </c>
    </row>
    <row r="8" spans="1:43" ht="16.5" x14ac:dyDescent="0.3">
      <c r="A8" s="366" t="s">
        <v>319</v>
      </c>
      <c r="B8" s="367">
        <v>1117.03</v>
      </c>
      <c r="C8" s="368">
        <v>202.2</v>
      </c>
      <c r="D8" s="368">
        <v>254.84</v>
      </c>
      <c r="E8" s="368">
        <v>882.84</v>
      </c>
      <c r="F8" s="368">
        <v>388.45</v>
      </c>
      <c r="G8" s="368">
        <v>949.4</v>
      </c>
      <c r="H8" s="369">
        <v>455.08</v>
      </c>
      <c r="I8" s="369">
        <v>172.26</v>
      </c>
      <c r="J8" s="369">
        <v>786.72</v>
      </c>
      <c r="K8" s="369">
        <v>235.23</v>
      </c>
      <c r="L8" s="369">
        <v>235.16</v>
      </c>
      <c r="M8" s="369">
        <v>710.79</v>
      </c>
      <c r="N8" s="370">
        <v>968.32</v>
      </c>
      <c r="O8" s="371">
        <v>554.77</v>
      </c>
      <c r="P8" s="371">
        <v>344.84</v>
      </c>
      <c r="Q8" s="371">
        <v>196.38</v>
      </c>
      <c r="R8" s="371">
        <v>619.78</v>
      </c>
      <c r="S8" s="371">
        <v>1189.45</v>
      </c>
      <c r="T8" s="371">
        <v>166.24</v>
      </c>
      <c r="U8" s="371">
        <v>198.74</v>
      </c>
      <c r="V8" s="371">
        <v>251.05</v>
      </c>
      <c r="W8" s="371">
        <v>441.48</v>
      </c>
      <c r="X8" s="371">
        <v>240.48</v>
      </c>
      <c r="Y8" s="371">
        <v>370.86</v>
      </c>
      <c r="Z8" s="371">
        <v>944.54</v>
      </c>
      <c r="AA8" s="371">
        <v>194.18</v>
      </c>
      <c r="AB8" s="371">
        <v>248.98</v>
      </c>
      <c r="AC8" s="371">
        <v>328.67</v>
      </c>
      <c r="AD8" s="371">
        <v>799.77</v>
      </c>
      <c r="AE8" s="371">
        <v>1045.28</v>
      </c>
      <c r="AF8" s="371">
        <v>391.23</v>
      </c>
      <c r="AG8" s="371">
        <v>360.96</v>
      </c>
      <c r="AH8" s="371">
        <v>288.74</v>
      </c>
      <c r="AI8" s="371">
        <v>286.74</v>
      </c>
      <c r="AJ8" s="371">
        <v>247.69</v>
      </c>
      <c r="AK8" s="372">
        <v>419.75</v>
      </c>
      <c r="AL8" s="372">
        <v>813.68</v>
      </c>
      <c r="AM8" s="372">
        <v>354.22500000000002</v>
      </c>
      <c r="AN8" s="372">
        <v>244.85300000000001</v>
      </c>
      <c r="AO8" s="372">
        <v>331.22800000000001</v>
      </c>
      <c r="AP8" s="372">
        <v>374.30700000000002</v>
      </c>
      <c r="AQ8" s="372">
        <v>1133.2249999999999</v>
      </c>
    </row>
    <row r="9" spans="1:43" ht="16.5" x14ac:dyDescent="0.3">
      <c r="A9" s="358" t="s">
        <v>320</v>
      </c>
      <c r="B9" s="359">
        <f t="shared" ref="B9:M9" si="1">B10+B11+B12+B13+B14+B15+B16</f>
        <v>7570.97</v>
      </c>
      <c r="C9" s="360">
        <f t="shared" si="1"/>
        <v>6633.11</v>
      </c>
      <c r="D9" s="360">
        <f t="shared" si="1"/>
        <v>6843.19</v>
      </c>
      <c r="E9" s="360">
        <f t="shared" si="1"/>
        <v>7287.0700000000006</v>
      </c>
      <c r="F9" s="360">
        <f t="shared" si="1"/>
        <v>7021.23</v>
      </c>
      <c r="G9" s="360">
        <f t="shared" si="1"/>
        <v>11453.08</v>
      </c>
      <c r="H9" s="361">
        <f t="shared" si="1"/>
        <v>7158.67</v>
      </c>
      <c r="I9" s="361">
        <f t="shared" si="1"/>
        <v>8239.77</v>
      </c>
      <c r="J9" s="361">
        <f t="shared" si="1"/>
        <v>7408.5300000000007</v>
      </c>
      <c r="K9" s="361">
        <f t="shared" si="1"/>
        <v>7220.07</v>
      </c>
      <c r="L9" s="361">
        <f t="shared" si="1"/>
        <v>8306.34</v>
      </c>
      <c r="M9" s="361">
        <f t="shared" si="1"/>
        <v>12025.03</v>
      </c>
      <c r="N9" s="362">
        <v>7247.12</v>
      </c>
      <c r="O9" s="363">
        <v>7440.3300000000008</v>
      </c>
      <c r="P9" s="363">
        <v>7848.94</v>
      </c>
      <c r="Q9" s="363">
        <v>7937.39</v>
      </c>
      <c r="R9" s="363">
        <v>8179</v>
      </c>
      <c r="S9" s="363">
        <v>12439.23</v>
      </c>
      <c r="T9" s="363">
        <v>8055.96</v>
      </c>
      <c r="U9" s="363">
        <v>8363.26</v>
      </c>
      <c r="V9" s="363">
        <v>8322.2999999999993</v>
      </c>
      <c r="W9" s="363">
        <v>8310.92</v>
      </c>
      <c r="X9" s="363">
        <v>8200.1600000000017</v>
      </c>
      <c r="Y9" s="363">
        <v>10514.529999999999</v>
      </c>
      <c r="Z9" s="363">
        <v>7607.329999999999</v>
      </c>
      <c r="AA9" s="363">
        <v>7947.45</v>
      </c>
      <c r="AB9" s="363">
        <v>7690.16</v>
      </c>
      <c r="AC9" s="363">
        <v>8251.27</v>
      </c>
      <c r="AD9" s="363">
        <v>8645.226999999999</v>
      </c>
      <c r="AE9" s="363">
        <v>12842.177000000001</v>
      </c>
      <c r="AF9" s="363">
        <v>8065.05</v>
      </c>
      <c r="AG9" s="363">
        <v>9582.8240000000005</v>
      </c>
      <c r="AH9" s="363">
        <v>10165.707</v>
      </c>
      <c r="AI9" s="363">
        <v>7311.3120000000008</v>
      </c>
      <c r="AJ9" s="363">
        <v>9413.2279999999992</v>
      </c>
      <c r="AK9" s="364">
        <v>14038.83</v>
      </c>
      <c r="AL9" s="364">
        <v>8200.16</v>
      </c>
      <c r="AM9" s="364">
        <v>8534.7119999999995</v>
      </c>
      <c r="AN9" s="364">
        <v>8235.1129999999994</v>
      </c>
      <c r="AO9" s="364">
        <v>9282.3369999999995</v>
      </c>
      <c r="AP9" s="364">
        <v>9241.2949999999983</v>
      </c>
      <c r="AQ9" s="364">
        <v>13524.051000000001</v>
      </c>
    </row>
    <row r="10" spans="1:43" ht="16.5" x14ac:dyDescent="0.3">
      <c r="A10" s="366" t="s">
        <v>321</v>
      </c>
      <c r="B10" s="367">
        <v>2058.4699999999998</v>
      </c>
      <c r="C10" s="368">
        <v>1857.29</v>
      </c>
      <c r="D10" s="368">
        <v>1898.28</v>
      </c>
      <c r="E10" s="368">
        <v>1844.28</v>
      </c>
      <c r="F10" s="368">
        <v>1893.87</v>
      </c>
      <c r="G10" s="368">
        <v>3289.04</v>
      </c>
      <c r="H10" s="369">
        <v>1953.19</v>
      </c>
      <c r="I10" s="369">
        <v>2598.83</v>
      </c>
      <c r="J10" s="369">
        <v>2085.36</v>
      </c>
      <c r="K10" s="369">
        <v>1934.66</v>
      </c>
      <c r="L10" s="369">
        <v>2478.61</v>
      </c>
      <c r="M10" s="369">
        <v>2316.13</v>
      </c>
      <c r="N10" s="370">
        <v>2179.0700000000002</v>
      </c>
      <c r="O10" s="371">
        <v>2214.7600000000002</v>
      </c>
      <c r="P10" s="371">
        <v>2099.08</v>
      </c>
      <c r="Q10" s="371">
        <v>2127.77</v>
      </c>
      <c r="R10" s="371">
        <v>2198.87</v>
      </c>
      <c r="S10" s="371">
        <v>3592.38</v>
      </c>
      <c r="T10" s="371">
        <v>2048.58</v>
      </c>
      <c r="U10" s="371">
        <v>2829.9</v>
      </c>
      <c r="V10" s="371">
        <v>2288.4899999999998</v>
      </c>
      <c r="W10" s="371">
        <v>2225.89</v>
      </c>
      <c r="X10" s="371">
        <v>2148.31</v>
      </c>
      <c r="Y10" s="371">
        <v>2385.1999999999998</v>
      </c>
      <c r="Z10" s="371">
        <v>2222.5100000000002</v>
      </c>
      <c r="AA10" s="371">
        <v>2199.84</v>
      </c>
      <c r="AB10" s="371">
        <v>2152.71</v>
      </c>
      <c r="AC10" s="371">
        <v>2243.37</v>
      </c>
      <c r="AD10" s="371">
        <v>2195.81</v>
      </c>
      <c r="AE10" s="371">
        <v>3678.357</v>
      </c>
      <c r="AF10" s="371">
        <v>2122.54</v>
      </c>
      <c r="AG10" s="371">
        <v>2900.14</v>
      </c>
      <c r="AH10" s="371">
        <v>2390.0949999999998</v>
      </c>
      <c r="AI10" s="371">
        <v>2412.6750000000002</v>
      </c>
      <c r="AJ10" s="371">
        <v>2330.85</v>
      </c>
      <c r="AK10" s="372">
        <v>2382.14</v>
      </c>
      <c r="AL10" s="372">
        <v>2238.92</v>
      </c>
      <c r="AM10" s="372">
        <v>2295.6370000000002</v>
      </c>
      <c r="AN10" s="372">
        <v>2233.3449999999998</v>
      </c>
      <c r="AO10" s="372">
        <v>2309.6350000000002</v>
      </c>
      <c r="AP10" s="372">
        <v>2372.991</v>
      </c>
      <c r="AQ10" s="372">
        <v>3843.7139999999999</v>
      </c>
    </row>
    <row r="11" spans="1:43" ht="16.5" x14ac:dyDescent="0.3">
      <c r="A11" s="366" t="s">
        <v>322</v>
      </c>
      <c r="B11" s="367">
        <v>840.79</v>
      </c>
      <c r="C11" s="368">
        <v>491.45</v>
      </c>
      <c r="D11" s="368">
        <v>680.02</v>
      </c>
      <c r="E11" s="368">
        <v>712.09</v>
      </c>
      <c r="F11" s="368">
        <v>556.96</v>
      </c>
      <c r="G11" s="368">
        <v>667.22</v>
      </c>
      <c r="H11" s="369">
        <v>655.7</v>
      </c>
      <c r="I11" s="369">
        <v>566.05999999999995</v>
      </c>
      <c r="J11" s="369">
        <v>673.68</v>
      </c>
      <c r="K11" s="369">
        <v>736.05</v>
      </c>
      <c r="L11" s="369">
        <v>624.91999999999996</v>
      </c>
      <c r="M11" s="369">
        <v>1158.05</v>
      </c>
      <c r="N11" s="370">
        <v>360.95</v>
      </c>
      <c r="O11" s="371">
        <v>578.66999999999996</v>
      </c>
      <c r="P11" s="371">
        <v>850.65</v>
      </c>
      <c r="Q11" s="371">
        <v>741.78</v>
      </c>
      <c r="R11" s="371">
        <v>738.37</v>
      </c>
      <c r="S11" s="371">
        <v>745.51</v>
      </c>
      <c r="T11" s="371">
        <v>676.64</v>
      </c>
      <c r="U11" s="371">
        <v>635.61</v>
      </c>
      <c r="V11" s="371">
        <v>785.85</v>
      </c>
      <c r="W11" s="371">
        <v>642.78</v>
      </c>
      <c r="X11" s="371">
        <v>756.52</v>
      </c>
      <c r="Y11" s="371">
        <v>1372.7</v>
      </c>
      <c r="Z11" s="371">
        <v>541.21</v>
      </c>
      <c r="AA11" s="371">
        <v>660.6</v>
      </c>
      <c r="AB11" s="371">
        <v>653.95000000000005</v>
      </c>
      <c r="AC11" s="371">
        <v>627.26</v>
      </c>
      <c r="AD11" s="371">
        <v>757.59</v>
      </c>
      <c r="AE11" s="371">
        <v>732.47</v>
      </c>
      <c r="AF11" s="371">
        <v>660.08</v>
      </c>
      <c r="AG11" s="371">
        <v>1066.74</v>
      </c>
      <c r="AH11" s="371">
        <v>721.93299999999999</v>
      </c>
      <c r="AI11" s="371">
        <v>802.75099999999998</v>
      </c>
      <c r="AJ11" s="371">
        <v>930.48</v>
      </c>
      <c r="AK11" s="372">
        <v>1399.71</v>
      </c>
      <c r="AL11" s="372">
        <v>540.4</v>
      </c>
      <c r="AM11" s="372">
        <v>723.09900000000005</v>
      </c>
      <c r="AN11" s="372">
        <v>678.37</v>
      </c>
      <c r="AO11" s="372">
        <v>858.18</v>
      </c>
      <c r="AP11" s="372">
        <v>653.245</v>
      </c>
      <c r="AQ11" s="372">
        <v>858.09799999999996</v>
      </c>
    </row>
    <row r="12" spans="1:43" ht="16.5" x14ac:dyDescent="0.3">
      <c r="A12" s="366" t="s">
        <v>323</v>
      </c>
      <c r="B12" s="367">
        <v>891.84</v>
      </c>
      <c r="C12" s="368">
        <v>788.45</v>
      </c>
      <c r="D12" s="368">
        <v>825.17</v>
      </c>
      <c r="E12" s="368">
        <v>718.58</v>
      </c>
      <c r="F12" s="368">
        <v>907.47</v>
      </c>
      <c r="G12" s="368">
        <v>842.89</v>
      </c>
      <c r="H12" s="369">
        <v>895.73</v>
      </c>
      <c r="I12" s="369">
        <v>759.35</v>
      </c>
      <c r="J12" s="369">
        <v>899.63</v>
      </c>
      <c r="K12" s="369">
        <v>768.04</v>
      </c>
      <c r="L12" s="369">
        <v>972.57</v>
      </c>
      <c r="M12" s="369">
        <v>849.3</v>
      </c>
      <c r="N12" s="370">
        <v>883.3</v>
      </c>
      <c r="O12" s="371">
        <v>954.8</v>
      </c>
      <c r="P12" s="371">
        <v>929.95</v>
      </c>
      <c r="Q12" s="371">
        <v>886.89</v>
      </c>
      <c r="R12" s="371">
        <v>844.38</v>
      </c>
      <c r="S12" s="371">
        <v>897.04</v>
      </c>
      <c r="T12" s="371">
        <v>1040.49</v>
      </c>
      <c r="U12" s="371">
        <v>797.75</v>
      </c>
      <c r="V12" s="371">
        <v>919.26</v>
      </c>
      <c r="W12" s="371">
        <v>835.79</v>
      </c>
      <c r="X12" s="371">
        <v>1003.94</v>
      </c>
      <c r="Y12" s="371">
        <v>964.72</v>
      </c>
      <c r="Z12" s="371">
        <v>937.1</v>
      </c>
      <c r="AA12" s="371">
        <v>862.38</v>
      </c>
      <c r="AB12" s="371">
        <v>884</v>
      </c>
      <c r="AC12" s="371">
        <v>1004.02</v>
      </c>
      <c r="AD12" s="371">
        <v>931.83</v>
      </c>
      <c r="AE12" s="371">
        <v>927.24</v>
      </c>
      <c r="AF12" s="371">
        <v>919.64</v>
      </c>
      <c r="AG12" s="371">
        <v>920.9</v>
      </c>
      <c r="AH12" s="371">
        <v>996.54</v>
      </c>
      <c r="AI12" s="371">
        <v>1033.623</v>
      </c>
      <c r="AJ12" s="371">
        <v>1001.353</v>
      </c>
      <c r="AK12" s="372">
        <v>960.45</v>
      </c>
      <c r="AL12" s="372">
        <v>1036.21</v>
      </c>
      <c r="AM12" s="372">
        <v>1089.3119999999999</v>
      </c>
      <c r="AN12" s="372">
        <v>1038.633</v>
      </c>
      <c r="AO12" s="372">
        <v>1086.2729999999999</v>
      </c>
      <c r="AP12" s="372">
        <v>1058.433</v>
      </c>
      <c r="AQ12" s="372">
        <v>1022.792</v>
      </c>
    </row>
    <row r="13" spans="1:43" ht="16.5" x14ac:dyDescent="0.3">
      <c r="A13" s="366" t="s">
        <v>324</v>
      </c>
      <c r="B13" s="367">
        <v>118.87</v>
      </c>
      <c r="C13" s="368">
        <v>106.48</v>
      </c>
      <c r="D13" s="368">
        <v>127.91</v>
      </c>
      <c r="E13" s="368">
        <v>125.64</v>
      </c>
      <c r="F13" s="368">
        <v>107.49</v>
      </c>
      <c r="G13" s="368">
        <v>144.71</v>
      </c>
      <c r="H13" s="369">
        <v>139.43</v>
      </c>
      <c r="I13" s="369">
        <v>114.65</v>
      </c>
      <c r="J13" s="369">
        <v>151.54</v>
      </c>
      <c r="K13" s="369">
        <v>225.36</v>
      </c>
      <c r="L13" s="369">
        <v>117.32</v>
      </c>
      <c r="M13" s="369">
        <v>288.58999999999997</v>
      </c>
      <c r="N13" s="370">
        <v>115.61</v>
      </c>
      <c r="O13" s="371">
        <v>124.26</v>
      </c>
      <c r="P13" s="371">
        <v>112.62</v>
      </c>
      <c r="Q13" s="371">
        <v>124.71</v>
      </c>
      <c r="R13" s="371">
        <v>123.03</v>
      </c>
      <c r="S13" s="371">
        <v>126.18</v>
      </c>
      <c r="T13" s="371">
        <v>120.06</v>
      </c>
      <c r="U13" s="371">
        <v>107.71</v>
      </c>
      <c r="V13" s="371">
        <v>136.01</v>
      </c>
      <c r="W13" s="371">
        <v>126.55</v>
      </c>
      <c r="X13" s="371">
        <v>113.32</v>
      </c>
      <c r="Y13" s="371">
        <v>187.35</v>
      </c>
      <c r="Z13" s="371">
        <v>118.35</v>
      </c>
      <c r="AA13" s="371">
        <v>156.88</v>
      </c>
      <c r="AB13" s="371">
        <v>114.3</v>
      </c>
      <c r="AC13" s="371">
        <v>134.9</v>
      </c>
      <c r="AD13" s="371">
        <v>153.28200000000001</v>
      </c>
      <c r="AE13" s="371">
        <v>130.88</v>
      </c>
      <c r="AF13" s="371">
        <v>140.61000000000001</v>
      </c>
      <c r="AG13" s="371">
        <v>130.88499999999999</v>
      </c>
      <c r="AH13" s="371">
        <v>110.42700000000001</v>
      </c>
      <c r="AI13" s="371">
        <v>139.54</v>
      </c>
      <c r="AJ13" s="371">
        <v>108.94</v>
      </c>
      <c r="AK13" s="372">
        <v>227.87</v>
      </c>
      <c r="AL13" s="372">
        <v>118</v>
      </c>
      <c r="AM13" s="372">
        <v>123.929</v>
      </c>
      <c r="AN13" s="372">
        <v>113.893</v>
      </c>
      <c r="AO13" s="372">
        <v>131.04900000000001</v>
      </c>
      <c r="AP13" s="372">
        <v>117.04300000000001</v>
      </c>
      <c r="AQ13" s="372">
        <v>126.426</v>
      </c>
    </row>
    <row r="14" spans="1:43" ht="16.5" x14ac:dyDescent="0.3">
      <c r="A14" s="366" t="s">
        <v>318</v>
      </c>
      <c r="B14" s="367">
        <v>1472.61</v>
      </c>
      <c r="C14" s="368">
        <v>1340.84</v>
      </c>
      <c r="D14" s="368">
        <v>1244.44</v>
      </c>
      <c r="E14" s="368">
        <v>1883.25</v>
      </c>
      <c r="F14" s="368">
        <v>1477.58</v>
      </c>
      <c r="G14" s="368">
        <v>2494.0700000000002</v>
      </c>
      <c r="H14" s="369">
        <v>1471.33</v>
      </c>
      <c r="I14" s="369">
        <v>1762.7</v>
      </c>
      <c r="J14" s="369">
        <v>1407.46</v>
      </c>
      <c r="K14" s="369">
        <v>1430.4</v>
      </c>
      <c r="L14" s="369">
        <v>1878.1</v>
      </c>
      <c r="M14" s="369">
        <v>2238.23</v>
      </c>
      <c r="N14" s="370">
        <v>1537.1399999999999</v>
      </c>
      <c r="O14" s="371">
        <v>1262.51</v>
      </c>
      <c r="P14" s="371">
        <v>1597.1</v>
      </c>
      <c r="Q14" s="371">
        <v>1707.53</v>
      </c>
      <c r="R14" s="371">
        <v>1953.81</v>
      </c>
      <c r="S14" s="371">
        <v>2529.9</v>
      </c>
      <c r="T14" s="371">
        <v>1940.1</v>
      </c>
      <c r="U14" s="371">
        <v>1652.36</v>
      </c>
      <c r="V14" s="371">
        <v>1725.03</v>
      </c>
      <c r="W14" s="371">
        <v>1906.45</v>
      </c>
      <c r="X14" s="371">
        <v>1646.6</v>
      </c>
      <c r="Y14" s="371">
        <v>2293.33</v>
      </c>
      <c r="Z14" s="371">
        <v>1452.98</v>
      </c>
      <c r="AA14" s="371">
        <v>1633.52</v>
      </c>
      <c r="AB14" s="371">
        <v>1517.35</v>
      </c>
      <c r="AC14" s="371">
        <v>1769.69</v>
      </c>
      <c r="AD14" s="371">
        <v>1932.4449999999999</v>
      </c>
      <c r="AE14" s="371">
        <v>2740.27</v>
      </c>
      <c r="AF14" s="371">
        <v>1773.58</v>
      </c>
      <c r="AG14" s="371">
        <v>1965.87</v>
      </c>
      <c r="AH14" s="371">
        <v>1661.74</v>
      </c>
      <c r="AI14" s="371">
        <v>1851.96</v>
      </c>
      <c r="AJ14" s="371">
        <v>2131.66</v>
      </c>
      <c r="AK14" s="372">
        <v>4708.16</v>
      </c>
      <c r="AL14" s="372">
        <v>1571.77</v>
      </c>
      <c r="AM14" s="372">
        <v>1614.181</v>
      </c>
      <c r="AN14" s="372">
        <v>1556.5419999999999</v>
      </c>
      <c r="AO14" s="372">
        <v>2092.61</v>
      </c>
      <c r="AP14" s="372">
        <v>2324.7220000000002</v>
      </c>
      <c r="AQ14" s="372">
        <v>2959.846</v>
      </c>
    </row>
    <row r="15" spans="1:43" ht="16.5" x14ac:dyDescent="0.3">
      <c r="A15" s="366" t="s">
        <v>325</v>
      </c>
      <c r="B15" s="367">
        <v>1864.88</v>
      </c>
      <c r="C15" s="368">
        <v>1824.73</v>
      </c>
      <c r="D15" s="368">
        <v>1813.64</v>
      </c>
      <c r="E15" s="368">
        <v>1822.21</v>
      </c>
      <c r="F15" s="368">
        <v>1892.27</v>
      </c>
      <c r="G15" s="368">
        <v>3541.89</v>
      </c>
      <c r="H15" s="369">
        <v>1812.89</v>
      </c>
      <c r="I15" s="369">
        <v>2001.16</v>
      </c>
      <c r="J15" s="369">
        <v>2041.89</v>
      </c>
      <c r="K15" s="369">
        <v>1992.31</v>
      </c>
      <c r="L15" s="369">
        <v>2070.62</v>
      </c>
      <c r="M15" s="369">
        <v>2344.5</v>
      </c>
      <c r="N15" s="370">
        <v>2039.01</v>
      </c>
      <c r="O15" s="371">
        <v>2065.46</v>
      </c>
      <c r="P15" s="371">
        <v>2062.12</v>
      </c>
      <c r="Q15" s="371">
        <v>2046.34</v>
      </c>
      <c r="R15" s="371">
        <v>1982.96</v>
      </c>
      <c r="S15" s="371">
        <v>3928.65</v>
      </c>
      <c r="T15" s="371">
        <v>2024.24</v>
      </c>
      <c r="U15" s="371">
        <v>2190.35</v>
      </c>
      <c r="V15" s="371">
        <v>2187.15</v>
      </c>
      <c r="W15" s="371">
        <v>2188.63</v>
      </c>
      <c r="X15" s="371">
        <v>2204.19</v>
      </c>
      <c r="Y15" s="371">
        <v>2472.66</v>
      </c>
      <c r="Z15" s="371">
        <v>2143.48</v>
      </c>
      <c r="AA15" s="371">
        <v>2118.6799999999998</v>
      </c>
      <c r="AB15" s="371">
        <v>2130.46</v>
      </c>
      <c r="AC15" s="371">
        <v>2128.5100000000002</v>
      </c>
      <c r="AD15" s="371">
        <v>2134.06</v>
      </c>
      <c r="AE15" s="371">
        <v>4123.1000000000004</v>
      </c>
      <c r="AF15" s="371">
        <v>2198.42</v>
      </c>
      <c r="AG15" s="371">
        <v>2287.3490000000002</v>
      </c>
      <c r="AH15" s="371">
        <v>4042.3519999999999</v>
      </c>
      <c r="AI15" s="371">
        <v>739.57500000000005</v>
      </c>
      <c r="AJ15" s="371">
        <v>2465.96</v>
      </c>
      <c r="AK15" s="372">
        <v>2727.56</v>
      </c>
      <c r="AL15" s="372">
        <v>2357.08</v>
      </c>
      <c r="AM15" s="372">
        <v>2379.1999999999998</v>
      </c>
      <c r="AN15" s="372">
        <v>2290.1129999999998</v>
      </c>
      <c r="AO15" s="372">
        <v>2381.4259999999999</v>
      </c>
      <c r="AP15" s="372">
        <v>2373.7190000000001</v>
      </c>
      <c r="AQ15" s="372">
        <v>4410.7879999999996</v>
      </c>
    </row>
    <row r="16" spans="1:43" ht="16.5" x14ac:dyDescent="0.3">
      <c r="A16" s="366" t="s">
        <v>326</v>
      </c>
      <c r="B16" s="367">
        <v>323.51</v>
      </c>
      <c r="C16" s="368">
        <v>223.87</v>
      </c>
      <c r="D16" s="368">
        <v>253.73</v>
      </c>
      <c r="E16" s="368">
        <v>181.02</v>
      </c>
      <c r="F16" s="368">
        <v>185.59</v>
      </c>
      <c r="G16" s="368">
        <v>473.26</v>
      </c>
      <c r="H16" s="369">
        <v>230.4</v>
      </c>
      <c r="I16" s="369">
        <v>437.02</v>
      </c>
      <c r="J16" s="369">
        <v>148.97</v>
      </c>
      <c r="K16" s="369">
        <v>133.25</v>
      </c>
      <c r="L16" s="369">
        <v>164.2</v>
      </c>
      <c r="M16" s="369">
        <v>2830.23</v>
      </c>
      <c r="N16" s="370">
        <v>132.04</v>
      </c>
      <c r="O16" s="371">
        <v>239.87</v>
      </c>
      <c r="P16" s="371">
        <v>197.42</v>
      </c>
      <c r="Q16" s="371">
        <v>302.37</v>
      </c>
      <c r="R16" s="371">
        <v>337.58</v>
      </c>
      <c r="S16" s="371">
        <v>619.57000000000005</v>
      </c>
      <c r="T16" s="371">
        <v>205.85</v>
      </c>
      <c r="U16" s="371">
        <v>149.58000000000001</v>
      </c>
      <c r="V16" s="371">
        <v>280.51</v>
      </c>
      <c r="W16" s="371">
        <v>384.83</v>
      </c>
      <c r="X16" s="371">
        <v>327.27999999999997</v>
      </c>
      <c r="Y16" s="371">
        <v>838.57</v>
      </c>
      <c r="Z16" s="371">
        <v>191.7</v>
      </c>
      <c r="AA16" s="371">
        <v>315.55</v>
      </c>
      <c r="AB16" s="371">
        <v>237.39</v>
      </c>
      <c r="AC16" s="371">
        <v>343.52</v>
      </c>
      <c r="AD16" s="371">
        <v>540.21</v>
      </c>
      <c r="AE16" s="371">
        <v>509.86</v>
      </c>
      <c r="AF16" s="371">
        <v>250.18</v>
      </c>
      <c r="AG16" s="371">
        <v>310.94</v>
      </c>
      <c r="AH16" s="371">
        <v>242.62</v>
      </c>
      <c r="AI16" s="371">
        <v>331.18799999999999</v>
      </c>
      <c r="AJ16" s="371">
        <v>443.98500000000001</v>
      </c>
      <c r="AK16" s="372">
        <v>1632.94</v>
      </c>
      <c r="AL16" s="372">
        <v>337.78000000000003</v>
      </c>
      <c r="AM16" s="372">
        <v>309.35399999999998</v>
      </c>
      <c r="AN16" s="372">
        <v>324.21699999999998</v>
      </c>
      <c r="AO16" s="372">
        <v>423.16399999999999</v>
      </c>
      <c r="AP16" s="372">
        <v>341.142</v>
      </c>
      <c r="AQ16" s="372">
        <v>302.387</v>
      </c>
    </row>
    <row r="17" spans="1:43" ht="16.5" x14ac:dyDescent="0.3">
      <c r="A17" s="373" t="s">
        <v>327</v>
      </c>
      <c r="B17" s="359">
        <f t="shared" ref="B17:M17" si="2">B4-B9</f>
        <v>-438.15000000000146</v>
      </c>
      <c r="C17" s="360">
        <f t="shared" si="2"/>
        <v>-1288.1600000000008</v>
      </c>
      <c r="D17" s="360">
        <f t="shared" si="2"/>
        <v>-97.209999999999127</v>
      </c>
      <c r="E17" s="360">
        <f t="shared" si="2"/>
        <v>-1055.2200000000012</v>
      </c>
      <c r="F17" s="360">
        <f t="shared" si="2"/>
        <v>123.3127565599998</v>
      </c>
      <c r="G17" s="360">
        <f t="shared" si="2"/>
        <v>-32.020000000000437</v>
      </c>
      <c r="H17" s="361">
        <f t="shared" si="2"/>
        <v>-212.69000000000051</v>
      </c>
      <c r="I17" s="361">
        <f t="shared" si="2"/>
        <v>-1770.4399999999996</v>
      </c>
      <c r="J17" s="361">
        <f t="shared" si="2"/>
        <v>-62.109999999999673</v>
      </c>
      <c r="K17" s="361">
        <f t="shared" si="2"/>
        <v>-2046.87</v>
      </c>
      <c r="L17" s="361">
        <f t="shared" si="2"/>
        <v>-1214.25</v>
      </c>
      <c r="M17" s="361">
        <f t="shared" si="2"/>
        <v>-837.26000000000022</v>
      </c>
      <c r="N17" s="362">
        <v>-1297.21</v>
      </c>
      <c r="O17" s="363">
        <v>-603.86000000000149</v>
      </c>
      <c r="P17" s="363"/>
      <c r="Q17" s="363">
        <v>-1629.38</v>
      </c>
      <c r="R17" s="363">
        <v>-1100.2400000000007</v>
      </c>
      <c r="S17" s="363">
        <v>693.28000000000247</v>
      </c>
      <c r="T17" s="363">
        <v>-649.88000000000011</v>
      </c>
      <c r="U17" s="363">
        <v>-2656.7200000000012</v>
      </c>
      <c r="V17" s="363">
        <v>-580.65999999999894</v>
      </c>
      <c r="W17" s="363">
        <v>-2414.3999999999996</v>
      </c>
      <c r="X17" s="363">
        <v>-525.800000000002</v>
      </c>
      <c r="Y17" s="363">
        <v>3074.9900000000016</v>
      </c>
      <c r="Z17" s="363">
        <v>-867.97999999999865</v>
      </c>
      <c r="AA17" s="363">
        <v>-1597.2849999999999</v>
      </c>
      <c r="AB17" s="363">
        <v>164.27700000000004</v>
      </c>
      <c r="AC17" s="363">
        <v>514.48999999999978</v>
      </c>
      <c r="AD17" s="363">
        <v>2862.9680000000026</v>
      </c>
      <c r="AE17" s="363">
        <v>977.00399999999718</v>
      </c>
      <c r="AF17" s="363">
        <v>-1120.4800000000005</v>
      </c>
      <c r="AG17" s="363">
        <v>-2151.9680000000017</v>
      </c>
      <c r="AH17" s="363">
        <v>-3209.2530000000006</v>
      </c>
      <c r="AI17" s="363">
        <v>651.83999999999924</v>
      </c>
      <c r="AJ17" s="363">
        <v>-1728.4749999999995</v>
      </c>
      <c r="AK17" s="364">
        <v>-389.79399999999987</v>
      </c>
      <c r="AL17" s="364">
        <v>64.409999999999854</v>
      </c>
      <c r="AM17" s="364">
        <v>-1891.3620000000001</v>
      </c>
      <c r="AN17" s="364">
        <v>-1215.1819999999989</v>
      </c>
      <c r="AO17" s="364">
        <v>1499.8919999999998</v>
      </c>
      <c r="AP17" s="364">
        <v>-1333.3389999999981</v>
      </c>
      <c r="AQ17" s="364">
        <v>-541.28700000000026</v>
      </c>
    </row>
    <row r="18" spans="1:43" ht="16.5" x14ac:dyDescent="0.3">
      <c r="A18" s="358" t="s">
        <v>328</v>
      </c>
      <c r="B18" s="359">
        <v>468.4</v>
      </c>
      <c r="C18" s="360">
        <v>294.2</v>
      </c>
      <c r="D18" s="360">
        <v>217.60000000000002</v>
      </c>
      <c r="E18" s="360">
        <v>614.20000000000005</v>
      </c>
      <c r="F18" s="360">
        <v>227.4</v>
      </c>
      <c r="G18" s="360">
        <v>501.4</v>
      </c>
      <c r="H18" s="361">
        <v>450.84</v>
      </c>
      <c r="I18" s="361">
        <v>272.11</v>
      </c>
      <c r="J18" s="361">
        <v>444.37</v>
      </c>
      <c r="K18" s="361">
        <v>334.42</v>
      </c>
      <c r="L18" s="361">
        <v>600.34</v>
      </c>
      <c r="M18" s="361">
        <v>1561.71</v>
      </c>
      <c r="N18" s="362">
        <v>305.29000000000002</v>
      </c>
      <c r="O18" s="363">
        <v>275.74</v>
      </c>
      <c r="P18" s="363">
        <v>279.88</v>
      </c>
      <c r="Q18" s="363">
        <v>383.41</v>
      </c>
      <c r="R18" s="363">
        <v>478.4</v>
      </c>
      <c r="S18" s="363">
        <v>802.8</v>
      </c>
      <c r="T18" s="363">
        <v>267.37</v>
      </c>
      <c r="U18" s="363">
        <v>372.56</v>
      </c>
      <c r="V18" s="363">
        <v>332.3</v>
      </c>
      <c r="W18" s="363">
        <v>485.39</v>
      </c>
      <c r="X18" s="363">
        <v>415.18</v>
      </c>
      <c r="Y18" s="363">
        <v>2546.77</v>
      </c>
      <c r="Z18" s="363">
        <v>199.62</v>
      </c>
      <c r="AA18" s="363">
        <v>459.89</v>
      </c>
      <c r="AB18" s="363">
        <v>445.6</v>
      </c>
      <c r="AC18" s="363">
        <v>229.22</v>
      </c>
      <c r="AD18" s="363">
        <v>460.27</v>
      </c>
      <c r="AE18" s="363">
        <v>962.91</v>
      </c>
      <c r="AF18" s="363">
        <v>413.142</v>
      </c>
      <c r="AG18" s="363">
        <v>471.69</v>
      </c>
      <c r="AH18" s="363">
        <v>539.05999999999995</v>
      </c>
      <c r="AI18" s="363">
        <v>868.24</v>
      </c>
      <c r="AJ18" s="363">
        <v>648.495</v>
      </c>
      <c r="AK18" s="364">
        <v>2935.9169999999999</v>
      </c>
      <c r="AL18" s="364">
        <v>198.21</v>
      </c>
      <c r="AM18" s="364">
        <v>273.23899999999998</v>
      </c>
      <c r="AN18" s="364">
        <v>370.19799999999998</v>
      </c>
      <c r="AO18" s="364">
        <v>401.87599999999998</v>
      </c>
      <c r="AP18" s="364">
        <v>532.22900000000004</v>
      </c>
      <c r="AQ18" s="364">
        <v>985.02200000000005</v>
      </c>
    </row>
    <row r="19" spans="1:43" ht="16.5" x14ac:dyDescent="0.3">
      <c r="A19" s="373" t="s">
        <v>329</v>
      </c>
      <c r="B19" s="359">
        <f t="shared" ref="B19:M19" si="3">B17-B18</f>
        <v>-906.55000000000143</v>
      </c>
      <c r="C19" s="360">
        <f t="shared" si="3"/>
        <v>-1582.3600000000008</v>
      </c>
      <c r="D19" s="360">
        <f t="shared" si="3"/>
        <v>-314.80999999999915</v>
      </c>
      <c r="E19" s="360">
        <f t="shared" si="3"/>
        <v>-1669.4200000000012</v>
      </c>
      <c r="F19" s="360">
        <f t="shared" si="3"/>
        <v>-104.08724344000021</v>
      </c>
      <c r="G19" s="360">
        <f t="shared" si="3"/>
        <v>-533.42000000000041</v>
      </c>
      <c r="H19" s="361">
        <f t="shared" si="3"/>
        <v>-663.53000000000043</v>
      </c>
      <c r="I19" s="361">
        <f t="shared" si="3"/>
        <v>-2042.5499999999997</v>
      </c>
      <c r="J19" s="361">
        <f t="shared" si="3"/>
        <v>-506.47999999999968</v>
      </c>
      <c r="K19" s="361">
        <f t="shared" si="3"/>
        <v>-2381.29</v>
      </c>
      <c r="L19" s="361">
        <f t="shared" si="3"/>
        <v>-1814.5900000000001</v>
      </c>
      <c r="M19" s="361">
        <f t="shared" si="3"/>
        <v>-2398.9700000000003</v>
      </c>
      <c r="N19" s="362">
        <v>-1602.5</v>
      </c>
      <c r="O19" s="363">
        <v>-879.6000000000015</v>
      </c>
      <c r="P19" s="363">
        <v>-1421.5000000000009</v>
      </c>
      <c r="Q19" s="363">
        <v>-2012.7900000000002</v>
      </c>
      <c r="R19" s="363">
        <v>-1578.6400000000008</v>
      </c>
      <c r="S19" s="363">
        <v>-109.51999999999748</v>
      </c>
      <c r="T19" s="363">
        <v>-917.25000000000011</v>
      </c>
      <c r="U19" s="363">
        <v>-3029.2800000000011</v>
      </c>
      <c r="V19" s="363">
        <v>-912.9599999999989</v>
      </c>
      <c r="W19" s="363">
        <v>-2899.7899999999995</v>
      </c>
      <c r="X19" s="363">
        <v>-940.98000000000206</v>
      </c>
      <c r="Y19" s="363">
        <v>528.22000000000162</v>
      </c>
      <c r="Z19" s="363">
        <v>-1067.5999999999985</v>
      </c>
      <c r="AA19" s="363">
        <v>-2057.1749999999997</v>
      </c>
      <c r="AB19" s="363">
        <v>-281.32299999999998</v>
      </c>
      <c r="AC19" s="363">
        <v>285.26999999999975</v>
      </c>
      <c r="AD19" s="363">
        <v>2402.6980000000026</v>
      </c>
      <c r="AE19" s="363">
        <v>14.093999999997209</v>
      </c>
      <c r="AF19" s="363">
        <v>-1533.6220000000005</v>
      </c>
      <c r="AG19" s="363">
        <v>-2623.6580000000017</v>
      </c>
      <c r="AH19" s="363">
        <v>-3748.3130000000006</v>
      </c>
      <c r="AI19" s="363">
        <v>-216.40000000000077</v>
      </c>
      <c r="AJ19" s="363">
        <v>-2376.9699999999993</v>
      </c>
      <c r="AK19" s="364">
        <v>-3325.7109999999998</v>
      </c>
      <c r="AL19" s="364">
        <v>-133.80000000000015</v>
      </c>
      <c r="AM19" s="364">
        <v>-2164.6010000000001</v>
      </c>
      <c r="AN19" s="364">
        <v>-1585.3799999999987</v>
      </c>
      <c r="AO19" s="364">
        <v>1098.0159999999998</v>
      </c>
      <c r="AP19" s="364">
        <v>-1865.5679999999982</v>
      </c>
      <c r="AQ19" s="364">
        <v>-1526.3090000000002</v>
      </c>
    </row>
    <row r="20" spans="1:43" ht="16.5" x14ac:dyDescent="0.3">
      <c r="A20" s="358" t="s">
        <v>330</v>
      </c>
      <c r="B20" s="359">
        <f t="shared" ref="B20:M20" si="4">B21+B22+B23</f>
        <v>24.4</v>
      </c>
      <c r="C20" s="360">
        <f t="shared" si="4"/>
        <v>81.900000000000006</v>
      </c>
      <c r="D20" s="360">
        <f t="shared" si="4"/>
        <v>-20.399999999999999</v>
      </c>
      <c r="E20" s="360">
        <f t="shared" si="4"/>
        <v>303.78000000000003</v>
      </c>
      <c r="F20" s="360">
        <f t="shared" si="4"/>
        <v>49.71</v>
      </c>
      <c r="G20" s="360">
        <f t="shared" si="4"/>
        <v>-59.29</v>
      </c>
      <c r="H20" s="361">
        <f t="shared" si="4"/>
        <v>312.10000000000002</v>
      </c>
      <c r="I20" s="361">
        <f t="shared" si="4"/>
        <v>96.67</v>
      </c>
      <c r="J20" s="361">
        <f t="shared" si="4"/>
        <v>-63.180000000000007</v>
      </c>
      <c r="K20" s="361">
        <f t="shared" si="4"/>
        <v>28.630000000000003</v>
      </c>
      <c r="L20" s="361">
        <f t="shared" si="4"/>
        <v>-136.06</v>
      </c>
      <c r="M20" s="361">
        <f t="shared" si="4"/>
        <v>-605.27</v>
      </c>
      <c r="N20" s="362">
        <v>-5.54</v>
      </c>
      <c r="O20" s="363">
        <v>-1107.22</v>
      </c>
      <c r="P20" s="363">
        <v>60.53</v>
      </c>
      <c r="Q20" s="363">
        <v>-946.33999999999992</v>
      </c>
      <c r="R20" s="363">
        <v>200.45</v>
      </c>
      <c r="S20" s="363">
        <v>236.82</v>
      </c>
      <c r="T20" s="363">
        <v>98.51</v>
      </c>
      <c r="U20" s="363">
        <v>-55.900000000000006</v>
      </c>
      <c r="V20" s="363">
        <v>20.22</v>
      </c>
      <c r="W20" s="363">
        <v>62.56</v>
      </c>
      <c r="X20" s="363">
        <v>42.6</v>
      </c>
      <c r="Y20" s="363">
        <v>1803.6</v>
      </c>
      <c r="Z20" s="363">
        <v>12.36</v>
      </c>
      <c r="AA20" s="363">
        <v>644.04</v>
      </c>
      <c r="AB20" s="363">
        <v>1653.75</v>
      </c>
      <c r="AC20" s="363">
        <v>74.930000000000007</v>
      </c>
      <c r="AD20" s="363">
        <v>-1860.37</v>
      </c>
      <c r="AE20" s="363">
        <v>-137.88999999999999</v>
      </c>
      <c r="AF20" s="363">
        <v>363.49</v>
      </c>
      <c r="AG20" s="363">
        <v>237.27500000000001</v>
      </c>
      <c r="AH20" s="363">
        <v>295.89</v>
      </c>
      <c r="AI20" s="363">
        <v>-218.238</v>
      </c>
      <c r="AJ20" s="363">
        <v>-320.56</v>
      </c>
      <c r="AK20" s="364">
        <v>1956.56</v>
      </c>
      <c r="AL20" s="364">
        <v>5.0599999999999996</v>
      </c>
      <c r="AM20" s="364">
        <v>159.94800000000001</v>
      </c>
      <c r="AN20" s="364">
        <v>1.2230000000000001</v>
      </c>
      <c r="AO20" s="364">
        <v>799.98599999999999</v>
      </c>
      <c r="AP20" s="364">
        <v>831.28399999999999</v>
      </c>
      <c r="AQ20" s="364">
        <v>702.43100000000004</v>
      </c>
    </row>
    <row r="21" spans="1:43" ht="16.5" x14ac:dyDescent="0.3">
      <c r="A21" s="366" t="s">
        <v>331</v>
      </c>
      <c r="B21" s="367">
        <v>24.2</v>
      </c>
      <c r="C21" s="368">
        <v>81.900000000000006</v>
      </c>
      <c r="D21" s="368">
        <v>-20.399999999999999</v>
      </c>
      <c r="E21" s="368">
        <v>90.17</v>
      </c>
      <c r="F21" s="368">
        <v>49.71</v>
      </c>
      <c r="G21" s="368">
        <v>-59.29</v>
      </c>
      <c r="H21" s="369">
        <v>307.10000000000002</v>
      </c>
      <c r="I21" s="369">
        <v>96.67</v>
      </c>
      <c r="J21" s="369">
        <v>-195.9</v>
      </c>
      <c r="K21" s="369">
        <v>-1.06</v>
      </c>
      <c r="L21" s="369">
        <v>-136.06</v>
      </c>
      <c r="M21" s="369">
        <v>-667.02</v>
      </c>
      <c r="N21" s="370">
        <v>-0.68</v>
      </c>
      <c r="O21" s="371">
        <v>-1107.22</v>
      </c>
      <c r="P21" s="371">
        <v>60.53</v>
      </c>
      <c r="Q21" s="371">
        <v>-424.95</v>
      </c>
      <c r="R21" s="371">
        <v>200.45</v>
      </c>
      <c r="S21" s="371">
        <v>117.86</v>
      </c>
      <c r="T21" s="371">
        <v>98.51</v>
      </c>
      <c r="U21" s="371">
        <v>182.47</v>
      </c>
      <c r="V21" s="371">
        <v>20.22</v>
      </c>
      <c r="W21" s="371">
        <v>57.56</v>
      </c>
      <c r="X21" s="371">
        <v>42.72</v>
      </c>
      <c r="Y21" s="371">
        <v>1803.57</v>
      </c>
      <c r="Z21" s="371">
        <v>12.36</v>
      </c>
      <c r="AA21" s="371">
        <v>644.04</v>
      </c>
      <c r="AB21" s="371">
        <v>1653.75</v>
      </c>
      <c r="AC21" s="371">
        <v>74.930000000000007</v>
      </c>
      <c r="AD21" s="371">
        <v>-1865.37</v>
      </c>
      <c r="AE21" s="371">
        <v>55.52</v>
      </c>
      <c r="AF21" s="371">
        <v>359.49</v>
      </c>
      <c r="AG21" s="371">
        <v>237.27500000000001</v>
      </c>
      <c r="AH21" s="371">
        <v>295.89</v>
      </c>
      <c r="AI21" s="371">
        <v>-218.238</v>
      </c>
      <c r="AJ21" s="371">
        <v>-320.56</v>
      </c>
      <c r="AK21" s="372">
        <v>1956.56</v>
      </c>
      <c r="AL21" s="372">
        <v>5.0599999999999996</v>
      </c>
      <c r="AM21" s="372">
        <v>145.429</v>
      </c>
      <c r="AN21" s="372">
        <v>1.2230000000000001</v>
      </c>
      <c r="AO21" s="372">
        <v>799.98599999999999</v>
      </c>
      <c r="AP21" s="372">
        <v>831.28399999999999</v>
      </c>
      <c r="AQ21" s="372">
        <v>693.48099999999999</v>
      </c>
    </row>
    <row r="22" spans="1:43" ht="16.5" x14ac:dyDescent="0.3">
      <c r="A22" s="366" t="s">
        <v>332</v>
      </c>
      <c r="B22" s="367">
        <v>0</v>
      </c>
      <c r="C22" s="368">
        <v>0</v>
      </c>
      <c r="D22" s="368">
        <v>0</v>
      </c>
      <c r="E22" s="368">
        <v>213.61</v>
      </c>
      <c r="F22" s="368">
        <v>0</v>
      </c>
      <c r="G22" s="368">
        <v>0</v>
      </c>
      <c r="H22" s="369">
        <v>0</v>
      </c>
      <c r="I22" s="369">
        <v>0</v>
      </c>
      <c r="J22" s="369">
        <v>132.72</v>
      </c>
      <c r="K22" s="369">
        <v>86.56</v>
      </c>
      <c r="L22" s="369">
        <v>0</v>
      </c>
      <c r="M22" s="369">
        <v>10.1</v>
      </c>
      <c r="N22" s="370">
        <v>0</v>
      </c>
      <c r="O22" s="371">
        <v>0</v>
      </c>
      <c r="P22" s="371">
        <v>0</v>
      </c>
      <c r="Q22" s="371">
        <v>0</v>
      </c>
      <c r="R22" s="371">
        <v>0</v>
      </c>
      <c r="S22" s="371">
        <v>125.92</v>
      </c>
      <c r="T22" s="371">
        <v>0</v>
      </c>
      <c r="U22" s="371">
        <v>0</v>
      </c>
      <c r="V22" s="371">
        <v>0</v>
      </c>
      <c r="W22" s="371">
        <v>0</v>
      </c>
      <c r="X22" s="371">
        <v>0</v>
      </c>
      <c r="Y22" s="371">
        <v>0</v>
      </c>
      <c r="Z22" s="371">
        <v>0</v>
      </c>
      <c r="AA22" s="371">
        <v>0</v>
      </c>
      <c r="AB22" s="371">
        <v>0</v>
      </c>
      <c r="AC22" s="371">
        <v>0</v>
      </c>
      <c r="AD22" s="371">
        <v>0</v>
      </c>
      <c r="AE22" s="371">
        <v>0</v>
      </c>
      <c r="AF22" s="371">
        <v>0</v>
      </c>
      <c r="AG22" s="371">
        <v>0</v>
      </c>
      <c r="AH22" s="371">
        <v>0</v>
      </c>
      <c r="AI22" s="371">
        <v>0</v>
      </c>
      <c r="AJ22" s="371">
        <v>0</v>
      </c>
      <c r="AK22" s="372">
        <v>0</v>
      </c>
      <c r="AL22" s="372">
        <v>0</v>
      </c>
      <c r="AM22" s="372">
        <v>8.5190000000000001</v>
      </c>
      <c r="AN22" s="372">
        <v>0</v>
      </c>
      <c r="AO22" s="372">
        <v>0</v>
      </c>
      <c r="AP22" s="372">
        <v>0</v>
      </c>
      <c r="AQ22" s="372">
        <v>8.9499999999999993</v>
      </c>
    </row>
    <row r="23" spans="1:43" ht="16.5" x14ac:dyDescent="0.3">
      <c r="A23" s="366" t="s">
        <v>333</v>
      </c>
      <c r="B23" s="367">
        <v>0.2</v>
      </c>
      <c r="C23" s="368">
        <v>0</v>
      </c>
      <c r="D23" s="368">
        <v>0</v>
      </c>
      <c r="E23" s="368">
        <v>0</v>
      </c>
      <c r="F23" s="368">
        <v>0</v>
      </c>
      <c r="G23" s="368">
        <v>0</v>
      </c>
      <c r="H23" s="369">
        <v>5</v>
      </c>
      <c r="I23" s="369">
        <v>0</v>
      </c>
      <c r="J23" s="369">
        <v>0</v>
      </c>
      <c r="K23" s="369">
        <v>-56.87</v>
      </c>
      <c r="L23" s="369">
        <v>0</v>
      </c>
      <c r="M23" s="369">
        <v>51.65</v>
      </c>
      <c r="N23" s="370">
        <v>-4.8600000000000003</v>
      </c>
      <c r="O23" s="371">
        <v>0</v>
      </c>
      <c r="P23" s="371">
        <v>0</v>
      </c>
      <c r="Q23" s="371">
        <v>-521.39</v>
      </c>
      <c r="R23" s="371">
        <v>0</v>
      </c>
      <c r="S23" s="371">
        <v>-6.96</v>
      </c>
      <c r="T23" s="371">
        <v>0</v>
      </c>
      <c r="U23" s="371">
        <v>-238.37</v>
      </c>
      <c r="V23" s="371">
        <v>0</v>
      </c>
      <c r="W23" s="371">
        <v>5</v>
      </c>
      <c r="X23" s="371">
        <v>-0.12</v>
      </c>
      <c r="Y23" s="371">
        <v>0</v>
      </c>
      <c r="Z23" s="371">
        <v>0</v>
      </c>
      <c r="AA23" s="371">
        <v>0</v>
      </c>
      <c r="AB23" s="371">
        <v>0</v>
      </c>
      <c r="AC23" s="371">
        <v>0</v>
      </c>
      <c r="AD23" s="371">
        <v>5</v>
      </c>
      <c r="AE23" s="371">
        <v>-193.41</v>
      </c>
      <c r="AF23" s="371">
        <v>4</v>
      </c>
      <c r="AG23" s="371">
        <v>0</v>
      </c>
      <c r="AH23" s="371">
        <v>0</v>
      </c>
      <c r="AI23" s="371">
        <v>0</v>
      </c>
      <c r="AJ23" s="371">
        <v>0</v>
      </c>
      <c r="AK23" s="372">
        <v>0</v>
      </c>
      <c r="AL23" s="372">
        <v>0</v>
      </c>
      <c r="AM23" s="372">
        <v>6</v>
      </c>
      <c r="AN23" s="372">
        <v>0</v>
      </c>
      <c r="AO23" s="372">
        <v>0</v>
      </c>
      <c r="AP23" s="372">
        <v>0</v>
      </c>
      <c r="AQ23" s="372">
        <v>0</v>
      </c>
    </row>
    <row r="24" spans="1:43" ht="16.5" x14ac:dyDescent="0.3">
      <c r="A24" s="358" t="s">
        <v>334</v>
      </c>
      <c r="B24" s="359">
        <v>930.97</v>
      </c>
      <c r="C24" s="360">
        <v>1664.23</v>
      </c>
      <c r="D24" s="360">
        <v>294.42</v>
      </c>
      <c r="E24" s="360">
        <v>1973.17</v>
      </c>
      <c r="F24" s="360">
        <v>153.83000000000001</v>
      </c>
      <c r="G24" s="360">
        <v>474.12</v>
      </c>
      <c r="H24" s="361">
        <v>975.62</v>
      </c>
      <c r="I24" s="361">
        <v>2139.2199999999998</v>
      </c>
      <c r="J24" s="361">
        <v>443.32</v>
      </c>
      <c r="K24" s="361">
        <v>2409.91</v>
      </c>
      <c r="L24" s="361">
        <v>1678.52</v>
      </c>
      <c r="M24" s="361">
        <v>1791.68</v>
      </c>
      <c r="N24" s="362">
        <v>1596.96</v>
      </c>
      <c r="O24" s="363">
        <v>-227.63</v>
      </c>
      <c r="P24" s="363">
        <v>1482.0100000000002</v>
      </c>
      <c r="Q24" s="363">
        <v>1066.45</v>
      </c>
      <c r="R24" s="363">
        <v>1779.0800000000002</v>
      </c>
      <c r="S24" s="363">
        <v>346.69</v>
      </c>
      <c r="T24" s="363">
        <v>1015.7300000000005</v>
      </c>
      <c r="U24" s="363">
        <v>2973.37</v>
      </c>
      <c r="V24" s="363">
        <v>933.18</v>
      </c>
      <c r="W24" s="363">
        <v>2962.3599999999997</v>
      </c>
      <c r="X24" s="363">
        <v>983.56000000000006</v>
      </c>
      <c r="Y24" s="363">
        <v>1189.94</v>
      </c>
      <c r="Z24" s="363">
        <v>1080.24</v>
      </c>
      <c r="AA24" s="363">
        <v>2701.25</v>
      </c>
      <c r="AB24" s="363">
        <v>2015.1799999999998</v>
      </c>
      <c r="AC24" s="363">
        <v>-210.32</v>
      </c>
      <c r="AD24" s="363">
        <v>-4262.9859999999999</v>
      </c>
      <c r="AE24" s="363">
        <v>-151.98000000000002</v>
      </c>
      <c r="AF24" s="363">
        <v>1897.0950000000003</v>
      </c>
      <c r="AG24" s="363">
        <v>2860.93</v>
      </c>
      <c r="AH24" s="363">
        <v>4044.2040000000006</v>
      </c>
      <c r="AI24" s="363">
        <v>-1.8489999999999895</v>
      </c>
      <c r="AJ24" s="363">
        <v>2056.4049999999997</v>
      </c>
      <c r="AK24" s="364">
        <v>5282.25</v>
      </c>
      <c r="AL24" s="364">
        <v>138.87</v>
      </c>
      <c r="AM24" s="364">
        <v>2324.549</v>
      </c>
      <c r="AN24" s="364">
        <v>1586.6030000000001</v>
      </c>
      <c r="AO24" s="364">
        <v>-298.02999999999997</v>
      </c>
      <c r="AP24" s="364">
        <v>2696.8510000000001</v>
      </c>
      <c r="AQ24" s="364">
        <v>2228.7399999999998</v>
      </c>
    </row>
    <row r="25" spans="1:43" ht="16.5" x14ac:dyDescent="0.3">
      <c r="A25" s="366" t="s">
        <v>331</v>
      </c>
      <c r="B25" s="367">
        <v>1061.53</v>
      </c>
      <c r="C25" s="368">
        <v>1692.77</v>
      </c>
      <c r="D25" s="368">
        <v>923.88</v>
      </c>
      <c r="E25" s="368">
        <v>1889.87</v>
      </c>
      <c r="F25" s="368">
        <v>271.89999999999998</v>
      </c>
      <c r="G25" s="368">
        <v>265.57</v>
      </c>
      <c r="H25" s="369">
        <v>1054.76</v>
      </c>
      <c r="I25" s="369">
        <v>2090.1</v>
      </c>
      <c r="J25" s="369">
        <v>1094.68</v>
      </c>
      <c r="K25" s="369">
        <v>2458.36</v>
      </c>
      <c r="L25" s="369">
        <v>2048.9499999999998</v>
      </c>
      <c r="M25" s="369">
        <v>1375.65</v>
      </c>
      <c r="N25" s="370">
        <v>1658.7</v>
      </c>
      <c r="O25" s="371">
        <v>-127.6</v>
      </c>
      <c r="P25" s="371">
        <v>1624.88</v>
      </c>
      <c r="Q25" s="371">
        <v>976.88</v>
      </c>
      <c r="R25" s="371">
        <v>1767.91</v>
      </c>
      <c r="S25" s="371">
        <v>356.98</v>
      </c>
      <c r="T25" s="371">
        <v>5375.3</v>
      </c>
      <c r="U25" s="371">
        <v>2985.94</v>
      </c>
      <c r="V25" s="371">
        <v>1580.34</v>
      </c>
      <c r="W25" s="371">
        <v>3057.22</v>
      </c>
      <c r="X25" s="371">
        <v>1033.19</v>
      </c>
      <c r="Y25" s="371">
        <v>1318.923</v>
      </c>
      <c r="Z25" s="371">
        <v>1241.77</v>
      </c>
      <c r="AA25" s="371">
        <v>2871.87</v>
      </c>
      <c r="AB25" s="371">
        <v>2816.31</v>
      </c>
      <c r="AC25" s="371">
        <v>-702.76</v>
      </c>
      <c r="AD25" s="371">
        <v>-4127.2960000000003</v>
      </c>
      <c r="AE25" s="371">
        <v>26.54</v>
      </c>
      <c r="AF25" s="371">
        <v>2153.5100000000002</v>
      </c>
      <c r="AG25" s="371">
        <v>2966.71</v>
      </c>
      <c r="AH25" s="371">
        <v>4856.3500000000004</v>
      </c>
      <c r="AI25" s="371">
        <v>-215.49299999999999</v>
      </c>
      <c r="AJ25" s="371">
        <v>2191.703</v>
      </c>
      <c r="AK25" s="372">
        <v>5483.2359999999999</v>
      </c>
      <c r="AL25" s="372">
        <v>304.23</v>
      </c>
      <c r="AM25" s="372">
        <v>2929.71</v>
      </c>
      <c r="AN25" s="372">
        <v>2448.5160000000001</v>
      </c>
      <c r="AO25" s="372">
        <v>-245.91499999999999</v>
      </c>
      <c r="AP25" s="372">
        <v>2834.3789999999999</v>
      </c>
      <c r="AQ25" s="372">
        <v>2408.2289999999998</v>
      </c>
    </row>
    <row r="26" spans="1:43" ht="17.25" thickBot="1" x14ac:dyDescent="0.35">
      <c r="A26" s="374" t="s">
        <v>332</v>
      </c>
      <c r="B26" s="375">
        <v>-130.57</v>
      </c>
      <c r="C26" s="376">
        <v>-28.54</v>
      </c>
      <c r="D26" s="376">
        <v>-629.46</v>
      </c>
      <c r="E26" s="376">
        <v>83.3</v>
      </c>
      <c r="F26" s="376">
        <v>-118.06</v>
      </c>
      <c r="G26" s="376">
        <v>208.55</v>
      </c>
      <c r="H26" s="377">
        <v>-79.14</v>
      </c>
      <c r="I26" s="377">
        <v>49.12</v>
      </c>
      <c r="J26" s="377">
        <v>-651.35</v>
      </c>
      <c r="K26" s="377">
        <v>-48.45</v>
      </c>
      <c r="L26" s="377">
        <v>-370.43</v>
      </c>
      <c r="M26" s="377">
        <v>416.03</v>
      </c>
      <c r="N26" s="378">
        <v>-61.74</v>
      </c>
      <c r="O26" s="379">
        <v>-100.03</v>
      </c>
      <c r="P26" s="379">
        <v>-142.87</v>
      </c>
      <c r="Q26" s="379">
        <v>89.57</v>
      </c>
      <c r="R26" s="379">
        <v>11.17</v>
      </c>
      <c r="S26" s="379">
        <v>-10.29</v>
      </c>
      <c r="T26" s="379">
        <v>-4359.57</v>
      </c>
      <c r="U26" s="379">
        <v>-12.57</v>
      </c>
      <c r="V26" s="379">
        <v>-647.16</v>
      </c>
      <c r="W26" s="379">
        <v>-94.86</v>
      </c>
      <c r="X26" s="379">
        <v>-49.63</v>
      </c>
      <c r="Y26" s="379">
        <v>-128.983</v>
      </c>
      <c r="Z26" s="379">
        <v>-161.53</v>
      </c>
      <c r="AA26" s="379">
        <v>-170.62</v>
      </c>
      <c r="AB26" s="379">
        <v>-801.13</v>
      </c>
      <c r="AC26" s="379">
        <v>492.44</v>
      </c>
      <c r="AD26" s="379">
        <v>-135.69</v>
      </c>
      <c r="AE26" s="379">
        <v>-178.52</v>
      </c>
      <c r="AF26" s="379">
        <v>-256.41500000000002</v>
      </c>
      <c r="AG26" s="379">
        <v>-105.78</v>
      </c>
      <c r="AH26" s="379">
        <v>-812.14599999999996</v>
      </c>
      <c r="AI26" s="379">
        <v>213.64400000000001</v>
      </c>
      <c r="AJ26" s="379">
        <v>-135.298</v>
      </c>
      <c r="AK26" s="380">
        <v>-200.98599999999999</v>
      </c>
      <c r="AL26" s="380">
        <v>-165.36</v>
      </c>
      <c r="AM26" s="380">
        <v>-605.16099999999994</v>
      </c>
      <c r="AN26" s="380">
        <v>-861.91300000000001</v>
      </c>
      <c r="AO26" s="380">
        <v>-52.115000000000002</v>
      </c>
      <c r="AP26" s="380">
        <v>-137.52799999999999</v>
      </c>
      <c r="AQ26" s="380">
        <v>-179.489</v>
      </c>
    </row>
    <row r="27" spans="1:43" s="384" customFormat="1" ht="5.25" customHeight="1" thickTop="1" x14ac:dyDescent="0.3">
      <c r="A27" s="381"/>
      <c r="B27" s="382"/>
      <c r="C27" s="382"/>
      <c r="D27" s="382"/>
      <c r="E27" s="382"/>
      <c r="F27" s="382"/>
      <c r="G27" s="382"/>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row>
    <row r="28" spans="1:43" s="386" customFormat="1" ht="16.5" x14ac:dyDescent="0.25">
      <c r="A28" s="385" t="s">
        <v>252</v>
      </c>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row>
    <row r="29" spans="1:43" s="388" customFormat="1" ht="16.5" x14ac:dyDescent="0.3">
      <c r="N29" s="389"/>
      <c r="O29" s="389"/>
      <c r="P29" s="389"/>
      <c r="Q29" s="389"/>
      <c r="R29" s="389"/>
      <c r="S29" s="389"/>
      <c r="T29" s="389"/>
      <c r="U29" s="389"/>
      <c r="V29" s="389"/>
      <c r="W29" s="389"/>
      <c r="X29" s="390"/>
      <c r="Y29" s="390"/>
      <c r="Z29" s="390"/>
      <c r="AA29" s="390"/>
      <c r="AB29" s="390"/>
      <c r="AC29" s="390"/>
      <c r="AD29" s="390"/>
      <c r="AE29" s="390"/>
      <c r="AF29" s="390"/>
      <c r="AG29" s="390"/>
      <c r="AH29" s="390"/>
      <c r="AI29" s="390"/>
      <c r="AJ29" s="390"/>
      <c r="AK29" s="390"/>
      <c r="AL29" s="390"/>
      <c r="AM29" s="390"/>
      <c r="AN29" s="390"/>
      <c r="AO29" s="390"/>
      <c r="AP29" s="390"/>
      <c r="AQ29" s="390"/>
    </row>
    <row r="30" spans="1:43" s="388" customFormat="1" ht="16.5" x14ac:dyDescent="0.3">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row>
    <row r="31" spans="1:43" s="388" customFormat="1" ht="16.5" x14ac:dyDescent="0.3">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c r="AO31" s="389"/>
      <c r="AP31" s="389"/>
      <c r="AQ31" s="389"/>
    </row>
    <row r="32" spans="1:43" s="388" customFormat="1" ht="16.5" x14ac:dyDescent="0.3">
      <c r="U32" s="390"/>
      <c r="V32" s="390"/>
      <c r="W32" s="390"/>
      <c r="X32" s="390"/>
      <c r="Y32" s="390"/>
      <c r="Z32" s="390"/>
      <c r="AA32" s="390"/>
      <c r="AB32" s="390"/>
      <c r="AC32" s="390"/>
      <c r="AD32" s="390"/>
      <c r="AE32" s="390"/>
      <c r="AF32" s="390"/>
      <c r="AG32" s="390"/>
      <c r="AH32" s="390"/>
      <c r="AI32" s="390"/>
      <c r="AJ32" s="390"/>
      <c r="AK32" s="390"/>
      <c r="AL32" s="390"/>
      <c r="AM32" s="390"/>
      <c r="AN32" s="390"/>
      <c r="AO32" s="390"/>
      <c r="AP32" s="390"/>
      <c r="AQ32" s="390"/>
    </row>
    <row r="33" spans="21:43" s="388" customFormat="1" ht="16.5" x14ac:dyDescent="0.3">
      <c r="U33" s="390"/>
      <c r="V33" s="390"/>
      <c r="W33" s="390"/>
      <c r="X33" s="390"/>
      <c r="Y33" s="390"/>
      <c r="Z33" s="390"/>
      <c r="AA33" s="390"/>
      <c r="AB33" s="390"/>
      <c r="AC33" s="390"/>
      <c r="AD33" s="390"/>
      <c r="AE33" s="390"/>
      <c r="AF33" s="390"/>
      <c r="AG33" s="390"/>
      <c r="AH33" s="390"/>
      <c r="AI33" s="390"/>
      <c r="AJ33" s="390"/>
      <c r="AK33" s="390"/>
      <c r="AL33" s="390"/>
      <c r="AM33" s="390"/>
      <c r="AN33" s="390"/>
      <c r="AO33" s="390"/>
      <c r="AP33" s="390"/>
      <c r="AQ33" s="390"/>
    </row>
    <row r="34" spans="21:43" s="388" customFormat="1" ht="16.5" x14ac:dyDescent="0.3">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row>
    <row r="35" spans="21:43" s="388" customFormat="1" ht="16.5" x14ac:dyDescent="0.3">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row>
    <row r="36" spans="21:43" s="388" customFormat="1" ht="16.5" x14ac:dyDescent="0.3">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row>
    <row r="37" spans="21:43" s="388" customFormat="1" ht="16.5" x14ac:dyDescent="0.3">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row>
    <row r="38" spans="21:43" s="388" customFormat="1" ht="16.5" x14ac:dyDescent="0.3">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row>
    <row r="39" spans="21:43" s="388" customFormat="1" ht="16.5" x14ac:dyDescent="0.3">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row>
  </sheetData>
  <mergeCells count="1">
    <mergeCell ref="A2:AQ2"/>
  </mergeCells>
  <printOptions horizontalCentered="1"/>
  <pageMargins left="0.7" right="0.7" top="0.75"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83</vt:i4>
      </vt:variant>
    </vt:vector>
  </HeadingPairs>
  <TitlesOfParts>
    <vt:vector size="83" baseType="lpstr">
      <vt:lpstr>1</vt:lpstr>
      <vt:lpstr>2</vt:lpstr>
      <vt:lpstr>3</vt:lpstr>
      <vt:lpstr>4</vt:lpstr>
      <vt:lpstr>5</vt:lpstr>
      <vt:lpstr>6</vt:lpstr>
      <vt:lpstr>7</vt:lpstr>
      <vt:lpstr>8 </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vt:lpstr>
      <vt:lpstr>33</vt:lpstr>
      <vt:lpstr>34</vt:lpstr>
      <vt:lpstr>35</vt:lpstr>
      <vt:lpstr>36</vt:lpstr>
      <vt:lpstr>37</vt:lpstr>
      <vt:lpstr>38a</vt:lpstr>
      <vt:lpstr>38b</vt:lpstr>
      <vt:lpstr>39-40-41</vt:lpstr>
      <vt:lpstr>42</vt:lpstr>
      <vt:lpstr>43</vt:lpstr>
      <vt:lpstr>44</vt:lpstr>
      <vt:lpstr>45a-b-c</vt:lpstr>
      <vt:lpstr>46a-b</vt:lpstr>
      <vt:lpstr>47</vt:lpstr>
      <vt:lpstr>48a &amp;48b </vt:lpstr>
      <vt:lpstr>49</vt:lpstr>
      <vt:lpstr>50</vt:lpstr>
      <vt:lpstr>51-52</vt:lpstr>
      <vt:lpstr>53a-b</vt:lpstr>
      <vt:lpstr>53c</vt:lpstr>
      <vt:lpstr>54</vt:lpstr>
      <vt:lpstr>55a</vt:lpstr>
      <vt:lpstr>55b</vt:lpstr>
      <vt:lpstr>56</vt:lpstr>
      <vt:lpstr>57a-b</vt:lpstr>
      <vt:lpstr>58a</vt:lpstr>
      <vt:lpstr>58b-c</vt:lpstr>
      <vt:lpstr>58d</vt:lpstr>
      <vt:lpstr>59-60</vt:lpstr>
      <vt:lpstr>61</vt:lpstr>
      <vt:lpstr>62a-b</vt:lpstr>
      <vt:lpstr>63a-b</vt:lpstr>
      <vt:lpstr>64</vt:lpstr>
      <vt:lpstr>65a-b</vt:lpstr>
      <vt:lpstr>66</vt:lpstr>
      <vt:lpstr>67</vt:lpstr>
      <vt:lpstr>68a-b </vt:lpstr>
      <vt:lpstr>69a-b </vt:lpstr>
      <vt:lpstr>70a,b &amp; c</vt:lpstr>
      <vt:lpstr>70d</vt:lpstr>
      <vt:lpstr>71</vt:lpstr>
      <vt:lpstr>72</vt:lpstr>
      <vt:lpstr>73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Sharmeen Gariban</dc:creator>
  <cp:lastModifiedBy>Jazbeen Edoo</cp:lastModifiedBy>
  <cp:lastPrinted>2019-05-17T12:35:17Z</cp:lastPrinted>
  <dcterms:created xsi:type="dcterms:W3CDTF">2019-03-08T07:25:09Z</dcterms:created>
  <dcterms:modified xsi:type="dcterms:W3CDTF">2019-05-20T12:23:35Z</dcterms:modified>
</cp:coreProperties>
</file>